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24226"/>
  <mc:AlternateContent xmlns:mc="http://schemas.openxmlformats.org/markup-compatibility/2006">
    <mc:Choice Requires="x15">
      <x15ac:absPath xmlns:x15ac="http://schemas.microsoft.com/office/spreadsheetml/2010/11/ac" url="C:\Users\can.sarihan\Documents\UiPath\Sırlama_Akord_Otomasyon\Config and Inputs\"/>
    </mc:Choice>
  </mc:AlternateContent>
  <xr:revisionPtr revIDLastSave="0" documentId="13_ncr:1_{960C8E32-D59A-46B0-87CE-3222AD4CCF98}" xr6:coauthVersionLast="47" xr6:coauthVersionMax="47" xr10:uidLastSave="{00000000-0000-0000-0000-000000000000}"/>
  <bookViews>
    <workbookView xWindow="-108" yWindow="-108" windowWidth="23256" windowHeight="12576" activeTab="2" xr2:uid="{00000000-000D-0000-FFFF-FFFF00000000}"/>
  </bookViews>
  <sheets>
    <sheet name="HESAP" sheetId="14" r:id="rId1"/>
    <sheet name="HESAP ESKİ" sheetId="1" r:id="rId2"/>
    <sheet name="GRUP TABLOSU" sheetId="12" r:id="rId3"/>
    <sheet name="ÇİZELGE" sheetId="7" r:id="rId4"/>
    <sheet name="BÖLÜM ORT." sheetId="8" r:id="rId5"/>
    <sheet name="ORTALAMA" sheetId="6" r:id="rId6"/>
    <sheet name="PROTOKOL" sheetId="4" r:id="rId7"/>
    <sheet name="VERİM" sheetId="10" r:id="rId8"/>
    <sheet name="PUANTAJ" sheetId="5" r:id="rId9"/>
    <sheet name="Sheet1" sheetId="11" r:id="rId10"/>
    <sheet name="PAROLA" sheetId="9" state="hidden" r:id="rId11"/>
  </sheets>
  <externalReferences>
    <externalReference r:id="rId12"/>
  </externalReferences>
  <definedNames>
    <definedName name="_xlnm.Print_Area" localSheetId="1">'HESAP ESKİ'!#REF!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2" i="14" l="1"/>
  <c r="BG2" i="14"/>
  <c r="BS2" i="14"/>
  <c r="CB2" i="14"/>
  <c r="CN2" i="14"/>
  <c r="CW2" i="14"/>
  <c r="DI2" i="14"/>
  <c r="DR2" i="14"/>
  <c r="ED2" i="14"/>
  <c r="EM2" i="14"/>
  <c r="EY2" i="14"/>
  <c r="FH2" i="14"/>
  <c r="FT2" i="14"/>
  <c r="GC2" i="14"/>
  <c r="GO2" i="14"/>
  <c r="GX2" i="14"/>
  <c r="HJ2" i="14"/>
  <c r="HS2" i="14"/>
  <c r="IE2" i="14"/>
  <c r="IN2" i="14"/>
  <c r="IZ2" i="14"/>
  <c r="JI2" i="14"/>
  <c r="JU2" i="14"/>
  <c r="KD2" i="14"/>
  <c r="KP2" i="14"/>
  <c r="KY2" i="14"/>
  <c r="LK2" i="14"/>
  <c r="LT2" i="14"/>
  <c r="MF2" i="14"/>
  <c r="MO2" i="14"/>
  <c r="NA2" i="14"/>
  <c r="NJ2" i="14"/>
  <c r="NV2" i="14"/>
  <c r="OE2" i="14"/>
  <c r="OQ2" i="14"/>
  <c r="OZ2" i="14"/>
  <c r="PL2" i="14"/>
  <c r="PU2" i="14"/>
  <c r="QG2" i="14"/>
  <c r="QP2" i="14"/>
  <c r="RB2" i="14"/>
  <c r="RK2" i="14"/>
  <c r="RW2" i="14"/>
  <c r="SF2" i="14"/>
  <c r="SR2" i="14"/>
  <c r="TA2" i="14"/>
  <c r="TM2" i="14"/>
  <c r="TV2" i="14"/>
  <c r="UH2" i="14"/>
  <c r="UQ2" i="14"/>
  <c r="VC2" i="14"/>
  <c r="VL2" i="14"/>
  <c r="VX2" i="14"/>
  <c r="WG2" i="14"/>
  <c r="WS2" i="14"/>
  <c r="XB2" i="14"/>
  <c r="XN2" i="14"/>
  <c r="XW2" i="14"/>
  <c r="YI2" i="14"/>
  <c r="YR2" i="14"/>
  <c r="ZD2" i="14"/>
  <c r="ZM2" i="14"/>
  <c r="ZY2" i="14"/>
  <c r="AAH2" i="14"/>
  <c r="AAT2" i="14"/>
  <c r="ABC2" i="14"/>
  <c r="ABO2" i="14"/>
  <c r="ABX2" i="14"/>
  <c r="ACJ2" i="14"/>
  <c r="ACS2" i="14"/>
  <c r="ADE2" i="14"/>
  <c r="ADN2" i="14"/>
  <c r="ADZ2" i="14"/>
  <c r="AEI2" i="14"/>
  <c r="AEU2" i="14"/>
  <c r="AFD2" i="14"/>
  <c r="AFP2" i="14"/>
  <c r="AFY2" i="14"/>
  <c r="AGK2" i="14"/>
  <c r="AGT2" i="14"/>
  <c r="AHF2" i="14"/>
  <c r="AHO2" i="14"/>
  <c r="AIA2" i="14"/>
  <c r="AIJ2" i="14"/>
  <c r="AIV2" i="14"/>
  <c r="AJE2" i="14"/>
  <c r="AJQ2" i="14"/>
  <c r="AJZ2" i="14"/>
  <c r="AKL2" i="14"/>
  <c r="AKU2" i="14"/>
  <c r="ALG2" i="14"/>
  <c r="ALP2" i="14"/>
  <c r="AMB2" i="14"/>
  <c r="AMK2" i="14"/>
  <c r="AMW2" i="14"/>
  <c r="ANF2" i="14"/>
  <c r="ANR2" i="14"/>
  <c r="AOA2" i="14"/>
  <c r="AOM2" i="14"/>
  <c r="AOV2" i="14"/>
  <c r="APH2" i="14"/>
  <c r="APQ2" i="14"/>
  <c r="AQC2" i="14"/>
  <c r="AQL2" i="14"/>
  <c r="AQX2" i="14"/>
  <c r="ARG2" i="14"/>
  <c r="ARS2" i="14"/>
  <c r="ASB2" i="14"/>
  <c r="ASN2" i="14"/>
  <c r="ASW2" i="14"/>
  <c r="ATI2" i="14"/>
  <c r="ATR2" i="14"/>
  <c r="AUD2" i="14"/>
  <c r="AUM2" i="14"/>
  <c r="AUY2" i="14"/>
  <c r="AVH2" i="14"/>
  <c r="AVT2" i="14"/>
  <c r="AWC2" i="14"/>
  <c r="AWO2" i="14"/>
  <c r="AWX2" i="14"/>
  <c r="AXJ2" i="14"/>
  <c r="AXS2" i="14"/>
  <c r="AYE2" i="14"/>
  <c r="AYN2" i="14"/>
  <c r="AYZ2" i="14"/>
  <c r="AZI2" i="14"/>
  <c r="AZU2" i="14"/>
  <c r="BAD2" i="14"/>
  <c r="BAP2" i="14"/>
  <c r="BAY2" i="14"/>
  <c r="BJ3" i="14"/>
  <c r="CE3" i="14"/>
  <c r="CZ3" i="14"/>
  <c r="DU3" i="14"/>
  <c r="EP3" i="14"/>
  <c r="FK3" i="14"/>
  <c r="GF3" i="14"/>
  <c r="HA3" i="14"/>
  <c r="HV3" i="14"/>
  <c r="IQ3" i="14"/>
  <c r="JL3" i="14"/>
  <c r="KG3" i="14"/>
  <c r="LB3" i="14"/>
  <c r="LW3" i="14"/>
  <c r="MR3" i="14"/>
  <c r="NM3" i="14"/>
  <c r="OH3" i="14"/>
  <c r="PC3" i="14"/>
  <c r="PX3" i="14"/>
  <c r="QS3" i="14"/>
  <c r="RN3" i="14"/>
  <c r="SI3" i="14"/>
  <c r="TD3" i="14"/>
  <c r="TY3" i="14"/>
  <c r="UT3" i="14"/>
  <c r="VO3" i="14"/>
  <c r="WJ3" i="14"/>
  <c r="XE3" i="14"/>
  <c r="XZ3" i="14"/>
  <c r="YU3" i="14"/>
  <c r="ZP3" i="14"/>
  <c r="AAK3" i="14"/>
  <c r="ABF3" i="14"/>
  <c r="ACA3" i="14"/>
  <c r="ACV3" i="14"/>
  <c r="ADQ3" i="14"/>
  <c r="AEL3" i="14"/>
  <c r="AFG3" i="14"/>
  <c r="AGB3" i="14"/>
  <c r="AGW3" i="14"/>
  <c r="AHR3" i="14"/>
  <c r="AIM3" i="14"/>
  <c r="AJH3" i="14"/>
  <c r="AKC3" i="14"/>
  <c r="AKX3" i="14"/>
  <c r="ALS3" i="14"/>
  <c r="AMN3" i="14"/>
  <c r="ANI3" i="14"/>
  <c r="AOD3" i="14"/>
  <c r="AOY3" i="14"/>
  <c r="APT3" i="14"/>
  <c r="AQO3" i="14"/>
  <c r="ARJ3" i="14"/>
  <c r="ASE3" i="14"/>
  <c r="ASZ3" i="14"/>
  <c r="ATU3" i="14"/>
  <c r="AUP3" i="14"/>
  <c r="AVK3" i="14"/>
  <c r="AWF3" i="14"/>
  <c r="AXA3" i="14"/>
  <c r="AXV3" i="14"/>
  <c r="AYQ3" i="14"/>
  <c r="AZL3" i="14"/>
  <c r="BAG3" i="14"/>
  <c r="BBB3" i="14"/>
  <c r="AX4" i="14"/>
  <c r="BS4" i="14"/>
  <c r="CN4" i="14"/>
  <c r="DI4" i="14"/>
  <c r="ED4" i="14"/>
  <c r="EY4" i="14"/>
  <c r="FT4" i="14"/>
  <c r="GO4" i="14"/>
  <c r="HJ4" i="14"/>
  <c r="IE4" i="14"/>
  <c r="IZ4" i="14"/>
  <c r="JU4" i="14"/>
  <c r="KP4" i="14"/>
  <c r="LK4" i="14"/>
  <c r="MF4" i="14"/>
  <c r="NA4" i="14"/>
  <c r="NV4" i="14"/>
  <c r="OQ4" i="14"/>
  <c r="PL4" i="14"/>
  <c r="QG4" i="14"/>
  <c r="RB4" i="14"/>
  <c r="RW4" i="14"/>
  <c r="SR4" i="14"/>
  <c r="TM4" i="14"/>
  <c r="UH4" i="14"/>
  <c r="VC4" i="14"/>
  <c r="VX4" i="14"/>
  <c r="WS4" i="14"/>
  <c r="XN4" i="14"/>
  <c r="YI4" i="14"/>
  <c r="ZD4" i="14"/>
  <c r="ZY4" i="14"/>
  <c r="AAT4" i="14"/>
  <c r="ABO4" i="14"/>
  <c r="ACJ4" i="14"/>
  <c r="ADE4" i="14"/>
  <c r="ADZ4" i="14"/>
  <c r="AEU4" i="14"/>
  <c r="AFP4" i="14"/>
  <c r="AGK4" i="14"/>
  <c r="AHF4" i="14"/>
  <c r="AIA4" i="14"/>
  <c r="AIV4" i="14"/>
  <c r="AJQ4" i="14"/>
  <c r="AKL4" i="14"/>
  <c r="ALG4" i="14"/>
  <c r="AMB4" i="14"/>
  <c r="AMW4" i="14"/>
  <c r="ANR4" i="14"/>
  <c r="AOM4" i="14"/>
  <c r="APH4" i="14"/>
  <c r="AQC4" i="14"/>
  <c r="AQX4" i="14"/>
  <c r="ARS4" i="14"/>
  <c r="ASN4" i="14"/>
  <c r="ATI4" i="14"/>
  <c r="AUD4" i="14"/>
  <c r="AUY4" i="14"/>
  <c r="AVT4" i="14"/>
  <c r="AWO4" i="14"/>
  <c r="AXJ4" i="14"/>
  <c r="AYE4" i="14"/>
  <c r="AYZ4" i="14"/>
  <c r="AZU4" i="14"/>
  <c r="BAP4" i="14"/>
  <c r="AQ8" i="14"/>
  <c r="AV8" i="14"/>
  <c r="AX8" i="14"/>
  <c r="AZ8" i="14"/>
  <c r="BA8" i="14"/>
  <c r="BF8" i="14"/>
  <c r="BH8" i="14"/>
  <c r="BI8" i="14"/>
  <c r="BJ8" i="14"/>
  <c r="BL8" i="14"/>
  <c r="BQ8" i="14"/>
  <c r="BS8" i="14"/>
  <c r="BU8" i="14"/>
  <c r="BV8" i="14"/>
  <c r="CA8" i="14"/>
  <c r="CC8" i="14"/>
  <c r="CD8" i="14"/>
  <c r="CE8" i="14"/>
  <c r="CG8" i="14"/>
  <c r="CL8" i="14"/>
  <c r="CN8" i="14"/>
  <c r="CP8" i="14"/>
  <c r="CQ8" i="14"/>
  <c r="CV8" i="14"/>
  <c r="CX8" i="14"/>
  <c r="CY8" i="14"/>
  <c r="CZ8" i="14"/>
  <c r="DB8" i="14"/>
  <c r="DG8" i="14"/>
  <c r="DI8" i="14"/>
  <c r="DK8" i="14"/>
  <c r="DL8" i="14"/>
  <c r="DQ8" i="14"/>
  <c r="DS8" i="14"/>
  <c r="DT8" i="14"/>
  <c r="DU8" i="14"/>
  <c r="DW8" i="14"/>
  <c r="EB8" i="14"/>
  <c r="ED8" i="14"/>
  <c r="EF8" i="14"/>
  <c r="EG8" i="14"/>
  <c r="EL8" i="14"/>
  <c r="EN8" i="14"/>
  <c r="EO8" i="14"/>
  <c r="EP8" i="14"/>
  <c r="ER8" i="14"/>
  <c r="EW8" i="14"/>
  <c r="EY8" i="14"/>
  <c r="FA8" i="14"/>
  <c r="FB8" i="14"/>
  <c r="FG8" i="14"/>
  <c r="FI8" i="14"/>
  <c r="FJ8" i="14"/>
  <c r="FK8" i="14"/>
  <c r="FM8" i="14"/>
  <c r="FR8" i="14"/>
  <c r="FT8" i="14"/>
  <c r="FV8" i="14"/>
  <c r="FW8" i="14"/>
  <c r="GB8" i="14"/>
  <c r="GD8" i="14"/>
  <c r="GE8" i="14"/>
  <c r="GF8" i="14"/>
  <c r="GH8" i="14"/>
  <c r="GM8" i="14"/>
  <c r="GO8" i="14"/>
  <c r="GQ8" i="14"/>
  <c r="GR8" i="14"/>
  <c r="GW8" i="14"/>
  <c r="GY8" i="14"/>
  <c r="GZ8" i="14"/>
  <c r="HA8" i="14"/>
  <c r="HC8" i="14"/>
  <c r="HH8" i="14"/>
  <c r="HJ8" i="14"/>
  <c r="HL8" i="14"/>
  <c r="HM8" i="14"/>
  <c r="HR8" i="14"/>
  <c r="HT8" i="14"/>
  <c r="HU8" i="14"/>
  <c r="HV8" i="14"/>
  <c r="HX8" i="14"/>
  <c r="IC8" i="14"/>
  <c r="IE8" i="14"/>
  <c r="IG8" i="14"/>
  <c r="IH8" i="14"/>
  <c r="IM8" i="14"/>
  <c r="IO8" i="14"/>
  <c r="IP8" i="14"/>
  <c r="IQ8" i="14"/>
  <c r="IS8" i="14"/>
  <c r="IX8" i="14"/>
  <c r="IZ8" i="14"/>
  <c r="JB8" i="14"/>
  <c r="JC8" i="14"/>
  <c r="JH8" i="14"/>
  <c r="JJ8" i="14"/>
  <c r="JK8" i="14"/>
  <c r="JL8" i="14"/>
  <c r="JN8" i="14"/>
  <c r="JS8" i="14"/>
  <c r="JU8" i="14"/>
  <c r="JW8" i="14"/>
  <c r="JX8" i="14"/>
  <c r="KC8" i="14"/>
  <c r="KE8" i="14"/>
  <c r="KF8" i="14"/>
  <c r="KG8" i="14"/>
  <c r="KI8" i="14"/>
  <c r="KN8" i="14"/>
  <c r="KP8" i="14"/>
  <c r="KR8" i="14"/>
  <c r="KS8" i="14"/>
  <c r="KX8" i="14"/>
  <c r="KZ8" i="14"/>
  <c r="LA8" i="14"/>
  <c r="LB8" i="14"/>
  <c r="LD8" i="14"/>
  <c r="LI8" i="14"/>
  <c r="LK8" i="14"/>
  <c r="LM8" i="14"/>
  <c r="LN8" i="14"/>
  <c r="LS8" i="14"/>
  <c r="LU8" i="14"/>
  <c r="LV8" i="14"/>
  <c r="LW8" i="14"/>
  <c r="LY8" i="14"/>
  <c r="MD8" i="14"/>
  <c r="MF8" i="14"/>
  <c r="MH8" i="14"/>
  <c r="MI8" i="14"/>
  <c r="MN8" i="14"/>
  <c r="MP8" i="14"/>
  <c r="MQ8" i="14"/>
  <c r="MR8" i="14"/>
  <c r="MT8" i="14"/>
  <c r="MY8" i="14"/>
  <c r="NA8" i="14"/>
  <c r="NC8" i="14"/>
  <c r="ND8" i="14"/>
  <c r="NI8" i="14"/>
  <c r="NK8" i="14"/>
  <c r="NL8" i="14"/>
  <c r="NM8" i="14"/>
  <c r="NO8" i="14"/>
  <c r="NT8" i="14"/>
  <c r="NV8" i="14"/>
  <c r="NX8" i="14"/>
  <c r="NY8" i="14"/>
  <c r="OD8" i="14"/>
  <c r="OF8" i="14"/>
  <c r="OG8" i="14"/>
  <c r="OH8" i="14"/>
  <c r="OJ8" i="14"/>
  <c r="OO8" i="14"/>
  <c r="OQ8" i="14"/>
  <c r="OS8" i="14"/>
  <c r="OT8" i="14"/>
  <c r="OY8" i="14"/>
  <c r="PA8" i="14"/>
  <c r="PB8" i="14"/>
  <c r="PC8" i="14"/>
  <c r="PE8" i="14"/>
  <c r="PJ8" i="14"/>
  <c r="PL8" i="14"/>
  <c r="PN8" i="14"/>
  <c r="PO8" i="14"/>
  <c r="PT8" i="14"/>
  <c r="PV8" i="14"/>
  <c r="PW8" i="14"/>
  <c r="PX8" i="14"/>
  <c r="PZ8" i="14"/>
  <c r="QE8" i="14"/>
  <c r="QG8" i="14"/>
  <c r="QI8" i="14"/>
  <c r="QJ8" i="14"/>
  <c r="QO8" i="14"/>
  <c r="QQ8" i="14"/>
  <c r="QR8" i="14"/>
  <c r="QS8" i="14"/>
  <c r="QU8" i="14"/>
  <c r="QZ8" i="14"/>
  <c r="RB8" i="14"/>
  <c r="RD8" i="14"/>
  <c r="RE8" i="14"/>
  <c r="RJ8" i="14"/>
  <c r="RL8" i="14"/>
  <c r="RM8" i="14"/>
  <c r="RN8" i="14"/>
  <c r="RP8" i="14"/>
  <c r="RU8" i="14"/>
  <c r="RW8" i="14"/>
  <c r="RY8" i="14"/>
  <c r="RZ8" i="14"/>
  <c r="SE8" i="14"/>
  <c r="SG8" i="14"/>
  <c r="SH8" i="14"/>
  <c r="SI8" i="14"/>
  <c r="SK8" i="14"/>
  <c r="SP8" i="14"/>
  <c r="SR8" i="14"/>
  <c r="ST8" i="14"/>
  <c r="SU8" i="14"/>
  <c r="SZ8" i="14"/>
  <c r="TB8" i="14"/>
  <c r="TC8" i="14"/>
  <c r="TD8" i="14"/>
  <c r="TF8" i="14"/>
  <c r="TK8" i="14"/>
  <c r="TM8" i="14"/>
  <c r="TO8" i="14"/>
  <c r="TP8" i="14"/>
  <c r="TU8" i="14"/>
  <c r="TW8" i="14"/>
  <c r="TX8" i="14"/>
  <c r="TY8" i="14"/>
  <c r="UA8" i="14"/>
  <c r="UF8" i="14"/>
  <c r="UH8" i="14"/>
  <c r="UJ8" i="14"/>
  <c r="UK8" i="14"/>
  <c r="UP8" i="14"/>
  <c r="UR8" i="14"/>
  <c r="US8" i="14"/>
  <c r="UT8" i="14"/>
  <c r="UV8" i="14"/>
  <c r="VA8" i="14"/>
  <c r="VC8" i="14"/>
  <c r="VE8" i="14"/>
  <c r="VF8" i="14"/>
  <c r="VK8" i="14"/>
  <c r="VM8" i="14"/>
  <c r="VN8" i="14"/>
  <c r="VO8" i="14"/>
  <c r="VQ8" i="14"/>
  <c r="VV8" i="14"/>
  <c r="VX8" i="14"/>
  <c r="VZ8" i="14"/>
  <c r="WA8" i="14"/>
  <c r="WF8" i="14"/>
  <c r="WH8" i="14"/>
  <c r="WI8" i="14"/>
  <c r="WJ8" i="14"/>
  <c r="WL8" i="14"/>
  <c r="WQ8" i="14"/>
  <c r="WS8" i="14"/>
  <c r="WU8" i="14"/>
  <c r="WV8" i="14"/>
  <c r="XA8" i="14"/>
  <c r="XC8" i="14"/>
  <c r="XD8" i="14"/>
  <c r="XE8" i="14"/>
  <c r="XG8" i="14"/>
  <c r="XL8" i="14"/>
  <c r="XN8" i="14"/>
  <c r="XP8" i="14"/>
  <c r="XQ8" i="14"/>
  <c r="XV8" i="14"/>
  <c r="XX8" i="14"/>
  <c r="XY8" i="14"/>
  <c r="XZ8" i="14"/>
  <c r="YB8" i="14"/>
  <c r="YG8" i="14"/>
  <c r="YI8" i="14"/>
  <c r="YK8" i="14"/>
  <c r="YL8" i="14"/>
  <c r="YQ8" i="14"/>
  <c r="YS8" i="14"/>
  <c r="YT8" i="14"/>
  <c r="YU8" i="14"/>
  <c r="YW8" i="14"/>
  <c r="ZB8" i="14"/>
  <c r="ZD8" i="14"/>
  <c r="ZF8" i="14"/>
  <c r="ZG8" i="14"/>
  <c r="ZL8" i="14"/>
  <c r="ZN8" i="14"/>
  <c r="ZO8" i="14"/>
  <c r="ZP8" i="14"/>
  <c r="ZR8" i="14"/>
  <c r="ZW8" i="14"/>
  <c r="ZY8" i="14"/>
  <c r="AAA8" i="14"/>
  <c r="AAB8" i="14"/>
  <c r="AAG8" i="14"/>
  <c r="AAI8" i="14"/>
  <c r="AAJ8" i="14"/>
  <c r="AAK8" i="14"/>
  <c r="AAM8" i="14"/>
  <c r="AAR8" i="14"/>
  <c r="AAT8" i="14"/>
  <c r="AAV8" i="14"/>
  <c r="AAW8" i="14"/>
  <c r="ABB8" i="14"/>
  <c r="ABD8" i="14"/>
  <c r="ABE8" i="14"/>
  <c r="ABF8" i="14"/>
  <c r="ABH8" i="14"/>
  <c r="ABM8" i="14"/>
  <c r="ABO8" i="14"/>
  <c r="ABQ8" i="14"/>
  <c r="ABR8" i="14"/>
  <c r="ABW8" i="14"/>
  <c r="ABY8" i="14"/>
  <c r="ABZ8" i="14"/>
  <c r="ACA8" i="14"/>
  <c r="ACC8" i="14"/>
  <c r="ACH8" i="14"/>
  <c r="ACJ8" i="14"/>
  <c r="ACL8" i="14"/>
  <c r="ACM8" i="14"/>
  <c r="ACR8" i="14"/>
  <c r="ACT8" i="14"/>
  <c r="ACU8" i="14"/>
  <c r="ACV8" i="14"/>
  <c r="ACX8" i="14"/>
  <c r="ADC8" i="14"/>
  <c r="ADE8" i="14"/>
  <c r="ADG8" i="14"/>
  <c r="ADH8" i="14"/>
  <c r="ADM8" i="14"/>
  <c r="ADO8" i="14"/>
  <c r="ADP8" i="14"/>
  <c r="ADQ8" i="14"/>
  <c r="ADS8" i="14"/>
  <c r="ADX8" i="14"/>
  <c r="ADZ8" i="14"/>
  <c r="AEB8" i="14"/>
  <c r="AEC8" i="14"/>
  <c r="AEH8" i="14"/>
  <c r="AEJ8" i="14"/>
  <c r="AEK8" i="14"/>
  <c r="AEL8" i="14"/>
  <c r="AEN8" i="14"/>
  <c r="AES8" i="14"/>
  <c r="AEU8" i="14"/>
  <c r="AEW8" i="14"/>
  <c r="AEX8" i="14"/>
  <c r="AFC8" i="14"/>
  <c r="AFE8" i="14"/>
  <c r="AFF8" i="14"/>
  <c r="AFG8" i="14"/>
  <c r="AFI8" i="14"/>
  <c r="AFN8" i="14"/>
  <c r="AFP8" i="14"/>
  <c r="AFR8" i="14"/>
  <c r="AFS8" i="14"/>
  <c r="AFX8" i="14"/>
  <c r="AFZ8" i="14"/>
  <c r="AGA8" i="14"/>
  <c r="AGB8" i="14"/>
  <c r="AGD8" i="14"/>
  <c r="AGI8" i="14"/>
  <c r="AGK8" i="14"/>
  <c r="AGM8" i="14"/>
  <c r="AGN8" i="14"/>
  <c r="AGS8" i="14"/>
  <c r="AGU8" i="14"/>
  <c r="AGV8" i="14"/>
  <c r="AGW8" i="14"/>
  <c r="AGY8" i="14"/>
  <c r="AHD8" i="14"/>
  <c r="AHF8" i="14"/>
  <c r="AHH8" i="14"/>
  <c r="AHI8" i="14"/>
  <c r="AHN8" i="14"/>
  <c r="AHP8" i="14"/>
  <c r="AHQ8" i="14"/>
  <c r="AHR8" i="14"/>
  <c r="AHT8" i="14"/>
  <c r="AHY8" i="14"/>
  <c r="AIA8" i="14"/>
  <c r="AIC8" i="14"/>
  <c r="AID8" i="14"/>
  <c r="AII8" i="14"/>
  <c r="AIK8" i="14"/>
  <c r="AIL8" i="14"/>
  <c r="AIM8" i="14"/>
  <c r="AIO8" i="14"/>
  <c r="AIT8" i="14"/>
  <c r="AIV8" i="14"/>
  <c r="AIX8" i="14"/>
  <c r="AIY8" i="14"/>
  <c r="AJD8" i="14"/>
  <c r="AJF8" i="14"/>
  <c r="AJG8" i="14"/>
  <c r="AJH8" i="14"/>
  <c r="AJJ8" i="14"/>
  <c r="AJO8" i="14"/>
  <c r="AJQ8" i="14"/>
  <c r="AJS8" i="14"/>
  <c r="AJT8" i="14"/>
  <c r="AJY8" i="14"/>
  <c r="AKA8" i="14"/>
  <c r="AKB8" i="14"/>
  <c r="AKC8" i="14"/>
  <c r="AKE8" i="14"/>
  <c r="AKJ8" i="14"/>
  <c r="AKL8" i="14"/>
  <c r="AKN8" i="14"/>
  <c r="AKO8" i="14"/>
  <c r="AKT8" i="14"/>
  <c r="AKV8" i="14"/>
  <c r="AKW8" i="14"/>
  <c r="AKX8" i="14"/>
  <c r="AKZ8" i="14"/>
  <c r="ALE8" i="14"/>
  <c r="ALG8" i="14"/>
  <c r="ALI8" i="14"/>
  <c r="ALJ8" i="14"/>
  <c r="ALO8" i="14"/>
  <c r="ALQ8" i="14"/>
  <c r="ALR8" i="14"/>
  <c r="ALS8" i="14"/>
  <c r="ALU8" i="14"/>
  <c r="ALZ8" i="14"/>
  <c r="AMB8" i="14"/>
  <c r="AMD8" i="14"/>
  <c r="AME8" i="14"/>
  <c r="AMJ8" i="14"/>
  <c r="AML8" i="14"/>
  <c r="AMM8" i="14"/>
  <c r="AMN8" i="14"/>
  <c r="AMP8" i="14"/>
  <c r="AMU8" i="14"/>
  <c r="AMW8" i="14"/>
  <c r="AMY8" i="14"/>
  <c r="AMZ8" i="14"/>
  <c r="ANE8" i="14"/>
  <c r="ANG8" i="14"/>
  <c r="ANH8" i="14"/>
  <c r="ANI8" i="14"/>
  <c r="ANK8" i="14"/>
  <c r="ANP8" i="14"/>
  <c r="ANR8" i="14"/>
  <c r="ANT8" i="14"/>
  <c r="ANU8" i="14"/>
  <c r="ANZ8" i="14"/>
  <c r="AOB8" i="14"/>
  <c r="AOC8" i="14"/>
  <c r="AOD8" i="14"/>
  <c r="AOF8" i="14"/>
  <c r="AOK8" i="14"/>
  <c r="AOM8" i="14"/>
  <c r="AOO8" i="14"/>
  <c r="AOP8" i="14"/>
  <c r="AOU8" i="14"/>
  <c r="AOW8" i="14"/>
  <c r="AOX8" i="14"/>
  <c r="AOY8" i="14"/>
  <c r="APA8" i="14"/>
  <c r="APF8" i="14"/>
  <c r="APH8" i="14"/>
  <c r="APJ8" i="14"/>
  <c r="APK8" i="14"/>
  <c r="APP8" i="14"/>
  <c r="APR8" i="14"/>
  <c r="APS8" i="14"/>
  <c r="APT8" i="14"/>
  <c r="APV8" i="14"/>
  <c r="AQA8" i="14"/>
  <c r="AQC8" i="14"/>
  <c r="AQE8" i="14"/>
  <c r="AQF8" i="14"/>
  <c r="AQK8" i="14"/>
  <c r="AQM8" i="14"/>
  <c r="AQN8" i="14"/>
  <c r="AQO8" i="14"/>
  <c r="AQQ8" i="14"/>
  <c r="AQV8" i="14"/>
  <c r="AQX8" i="14"/>
  <c r="AQZ8" i="14"/>
  <c r="ARA8" i="14"/>
  <c r="ARF8" i="14"/>
  <c r="ARH8" i="14"/>
  <c r="ARI8" i="14"/>
  <c r="ARJ8" i="14"/>
  <c r="ARL8" i="14"/>
  <c r="ARQ8" i="14"/>
  <c r="ARS8" i="14"/>
  <c r="ARU8" i="14"/>
  <c r="ARV8" i="14"/>
  <c r="ASA8" i="14"/>
  <c r="ASC8" i="14"/>
  <c r="ASD8" i="14"/>
  <c r="ASE8" i="14"/>
  <c r="ASG8" i="14"/>
  <c r="ASL8" i="14"/>
  <c r="ASN8" i="14"/>
  <c r="ASP8" i="14"/>
  <c r="ASQ8" i="14"/>
  <c r="ASV8" i="14"/>
  <c r="ASX8" i="14"/>
  <c r="ASY8" i="14"/>
  <c r="ASZ8" i="14"/>
  <c r="ATB8" i="14"/>
  <c r="ATG8" i="14"/>
  <c r="ATI8" i="14"/>
  <c r="ATK8" i="14"/>
  <c r="ATL8" i="14"/>
  <c r="ATQ8" i="14"/>
  <c r="ATS8" i="14"/>
  <c r="ATT8" i="14"/>
  <c r="ATU8" i="14"/>
  <c r="ATW8" i="14"/>
  <c r="AUB8" i="14"/>
  <c r="AUD8" i="14"/>
  <c r="AUF8" i="14"/>
  <c r="AUG8" i="14"/>
  <c r="AUL8" i="14"/>
  <c r="AUN8" i="14"/>
  <c r="AUO8" i="14"/>
  <c r="AUP8" i="14"/>
  <c r="AUR8" i="14"/>
  <c r="AUW8" i="14"/>
  <c r="AUY8" i="14"/>
  <c r="AVA8" i="14"/>
  <c r="AVB8" i="14"/>
  <c r="AVG8" i="14"/>
  <c r="AVI8" i="14"/>
  <c r="AVJ8" i="14"/>
  <c r="AVK8" i="14"/>
  <c r="AVM8" i="14"/>
  <c r="AVR8" i="14"/>
  <c r="AVT8" i="14"/>
  <c r="AVV8" i="14"/>
  <c r="AVW8" i="14"/>
  <c r="AWB8" i="14"/>
  <c r="AWD8" i="14"/>
  <c r="AWE8" i="14"/>
  <c r="AWF8" i="14"/>
  <c r="AWH8" i="14"/>
  <c r="AWM8" i="14"/>
  <c r="AWO8" i="14"/>
  <c r="AWQ8" i="14"/>
  <c r="AWR8" i="14"/>
  <c r="AWW8" i="14"/>
  <c r="AWY8" i="14"/>
  <c r="AWZ8" i="14"/>
  <c r="AXA8" i="14"/>
  <c r="AXC8" i="14"/>
  <c r="AXH8" i="14"/>
  <c r="AXJ8" i="14"/>
  <c r="AXL8" i="14"/>
  <c r="AXM8" i="14"/>
  <c r="AXR8" i="14"/>
  <c r="AXT8" i="14"/>
  <c r="AXU8" i="14"/>
  <c r="AXV8" i="14"/>
  <c r="AXX8" i="14"/>
  <c r="AYC8" i="14"/>
  <c r="AYE8" i="14"/>
  <c r="AYG8" i="14"/>
  <c r="AYH8" i="14"/>
  <c r="AYM8" i="14"/>
  <c r="AYO8" i="14"/>
  <c r="AYP8" i="14"/>
  <c r="AYQ8" i="14"/>
  <c r="AYS8" i="14"/>
  <c r="AYX8" i="14"/>
  <c r="AYZ8" i="14"/>
  <c r="AZB8" i="14"/>
  <c r="AZC8" i="14"/>
  <c r="AZH8" i="14"/>
  <c r="AZJ8" i="14"/>
  <c r="AZK8" i="14"/>
  <c r="AZL8" i="14"/>
  <c r="AZN8" i="14"/>
  <c r="AZS8" i="14"/>
  <c r="AZU8" i="14"/>
  <c r="AZW8" i="14"/>
  <c r="AZX8" i="14"/>
  <c r="BAC8" i="14"/>
  <c r="BAE8" i="14"/>
  <c r="BAF8" i="14"/>
  <c r="BAG8" i="14"/>
  <c r="BAI8" i="14"/>
  <c r="BAN8" i="14"/>
  <c r="BAP8" i="14"/>
  <c r="BAR8" i="14"/>
  <c r="BAS8" i="14"/>
  <c r="BAX8" i="14"/>
  <c r="BAZ8" i="14"/>
  <c r="BBA8" i="14"/>
  <c r="BBB8" i="14"/>
  <c r="AQ9" i="14"/>
  <c r="AV9" i="14"/>
  <c r="AX9" i="14"/>
  <c r="AZ9" i="14"/>
  <c r="BA9" i="14"/>
  <c r="BF9" i="14"/>
  <c r="BH9" i="14"/>
  <c r="BI9" i="14"/>
  <c r="BJ9" i="14"/>
  <c r="BL9" i="14"/>
  <c r="BQ9" i="14"/>
  <c r="BS9" i="14"/>
  <c r="BU9" i="14"/>
  <c r="BV9" i="14"/>
  <c r="CA9" i="14"/>
  <c r="CC9" i="14"/>
  <c r="CD9" i="14"/>
  <c r="CE9" i="14"/>
  <c r="CG9" i="14"/>
  <c r="CL9" i="14"/>
  <c r="CN9" i="14"/>
  <c r="CP9" i="14"/>
  <c r="CQ9" i="14"/>
  <c r="CV9" i="14"/>
  <c r="CX9" i="14"/>
  <c r="CY9" i="14"/>
  <c r="CZ9" i="14"/>
  <c r="DB9" i="14"/>
  <c r="DG9" i="14"/>
  <c r="DI9" i="14"/>
  <c r="DK9" i="14"/>
  <c r="DL9" i="14"/>
  <c r="DQ9" i="14"/>
  <c r="DS9" i="14"/>
  <c r="DT9" i="14"/>
  <c r="DU9" i="14"/>
  <c r="DW9" i="14"/>
  <c r="EB9" i="14"/>
  <c r="ED9" i="14"/>
  <c r="EF9" i="14"/>
  <c r="EG9" i="14"/>
  <c r="EL9" i="14"/>
  <c r="EN9" i="14"/>
  <c r="EO9" i="14"/>
  <c r="EP9" i="14"/>
  <c r="ER9" i="14"/>
  <c r="EW9" i="14"/>
  <c r="EY9" i="14"/>
  <c r="FA9" i="14"/>
  <c r="FB9" i="14"/>
  <c r="FG9" i="14"/>
  <c r="FI9" i="14"/>
  <c r="FJ9" i="14"/>
  <c r="FK9" i="14"/>
  <c r="FM9" i="14"/>
  <c r="FR9" i="14"/>
  <c r="FT9" i="14"/>
  <c r="FV9" i="14"/>
  <c r="FW9" i="14"/>
  <c r="GB9" i="14"/>
  <c r="GD9" i="14"/>
  <c r="GE9" i="14"/>
  <c r="GF9" i="14"/>
  <c r="GH9" i="14"/>
  <c r="GM9" i="14"/>
  <c r="GO9" i="14"/>
  <c r="GQ9" i="14"/>
  <c r="GR9" i="14"/>
  <c r="GW9" i="14"/>
  <c r="GY9" i="14"/>
  <c r="GZ9" i="14"/>
  <c r="HA9" i="14"/>
  <c r="HC9" i="14"/>
  <c r="HH9" i="14"/>
  <c r="HJ9" i="14"/>
  <c r="HL9" i="14"/>
  <c r="HM9" i="14"/>
  <c r="HR9" i="14"/>
  <c r="HT9" i="14"/>
  <c r="HU9" i="14"/>
  <c r="HV9" i="14"/>
  <c r="HX9" i="14"/>
  <c r="IC9" i="14"/>
  <c r="IE9" i="14"/>
  <c r="IG9" i="14"/>
  <c r="IH9" i="14"/>
  <c r="IM9" i="14"/>
  <c r="IO9" i="14"/>
  <c r="IP9" i="14"/>
  <c r="IQ9" i="14"/>
  <c r="IS9" i="14"/>
  <c r="IX9" i="14"/>
  <c r="IZ9" i="14"/>
  <c r="JB9" i="14"/>
  <c r="JC9" i="14"/>
  <c r="JH9" i="14"/>
  <c r="JJ9" i="14"/>
  <c r="JK9" i="14"/>
  <c r="JL9" i="14"/>
  <c r="JN9" i="14"/>
  <c r="JS9" i="14"/>
  <c r="JU9" i="14"/>
  <c r="JW9" i="14"/>
  <c r="JX9" i="14"/>
  <c r="KC9" i="14"/>
  <c r="KE9" i="14"/>
  <c r="KF9" i="14"/>
  <c r="KG9" i="14"/>
  <c r="KI9" i="14"/>
  <c r="KN9" i="14"/>
  <c r="KP9" i="14"/>
  <c r="KR9" i="14"/>
  <c r="KS9" i="14"/>
  <c r="KX9" i="14"/>
  <c r="KZ9" i="14"/>
  <c r="LA9" i="14"/>
  <c r="LB9" i="14"/>
  <c r="LD9" i="14"/>
  <c r="LI9" i="14"/>
  <c r="LK9" i="14"/>
  <c r="LM9" i="14"/>
  <c r="LN9" i="14"/>
  <c r="LS9" i="14"/>
  <c r="LU9" i="14"/>
  <c r="LV9" i="14"/>
  <c r="LW9" i="14"/>
  <c r="LY9" i="14"/>
  <c r="MD9" i="14"/>
  <c r="MF9" i="14"/>
  <c r="MH9" i="14"/>
  <c r="MI9" i="14"/>
  <c r="MN9" i="14"/>
  <c r="MP9" i="14"/>
  <c r="MQ9" i="14"/>
  <c r="MR9" i="14"/>
  <c r="MT9" i="14"/>
  <c r="MY9" i="14"/>
  <c r="NA9" i="14"/>
  <c r="NC9" i="14"/>
  <c r="ND9" i="14"/>
  <c r="NI9" i="14"/>
  <c r="NK9" i="14"/>
  <c r="NL9" i="14"/>
  <c r="NM9" i="14"/>
  <c r="NO9" i="14"/>
  <c r="NT9" i="14"/>
  <c r="NV9" i="14"/>
  <c r="NX9" i="14"/>
  <c r="NY9" i="14"/>
  <c r="OD9" i="14"/>
  <c r="OF9" i="14"/>
  <c r="OG9" i="14"/>
  <c r="OH9" i="14"/>
  <c r="OJ9" i="14"/>
  <c r="OO9" i="14"/>
  <c r="OQ9" i="14"/>
  <c r="OS9" i="14"/>
  <c r="OT9" i="14"/>
  <c r="OY9" i="14"/>
  <c r="PA9" i="14"/>
  <c r="PB9" i="14"/>
  <c r="PC9" i="14"/>
  <c r="PE9" i="14"/>
  <c r="PJ9" i="14"/>
  <c r="PL9" i="14"/>
  <c r="PN9" i="14"/>
  <c r="PO9" i="14"/>
  <c r="PT9" i="14"/>
  <c r="PV9" i="14"/>
  <c r="PW9" i="14"/>
  <c r="PX9" i="14"/>
  <c r="PZ9" i="14"/>
  <c r="QE9" i="14"/>
  <c r="QG9" i="14"/>
  <c r="QI9" i="14"/>
  <c r="QJ9" i="14"/>
  <c r="QO9" i="14"/>
  <c r="QQ9" i="14"/>
  <c r="QR9" i="14"/>
  <c r="QS9" i="14"/>
  <c r="QU9" i="14"/>
  <c r="QZ9" i="14"/>
  <c r="RB9" i="14"/>
  <c r="RD9" i="14"/>
  <c r="RE9" i="14"/>
  <c r="RJ9" i="14"/>
  <c r="RL9" i="14"/>
  <c r="RM9" i="14"/>
  <c r="RN9" i="14"/>
  <c r="RP9" i="14"/>
  <c r="RU9" i="14"/>
  <c r="RW9" i="14"/>
  <c r="RY9" i="14"/>
  <c r="RZ9" i="14"/>
  <c r="SE9" i="14"/>
  <c r="SG9" i="14"/>
  <c r="SH9" i="14"/>
  <c r="SI9" i="14"/>
  <c r="SK9" i="14"/>
  <c r="SP9" i="14"/>
  <c r="SR9" i="14"/>
  <c r="ST9" i="14"/>
  <c r="SU9" i="14"/>
  <c r="SZ9" i="14"/>
  <c r="TB9" i="14"/>
  <c r="TC9" i="14"/>
  <c r="TD9" i="14"/>
  <c r="TF9" i="14"/>
  <c r="TK9" i="14"/>
  <c r="TM9" i="14"/>
  <c r="TO9" i="14"/>
  <c r="TP9" i="14"/>
  <c r="TU9" i="14"/>
  <c r="TW9" i="14"/>
  <c r="TX9" i="14"/>
  <c r="TY9" i="14"/>
  <c r="UA9" i="14"/>
  <c r="UF9" i="14"/>
  <c r="UH9" i="14"/>
  <c r="UJ9" i="14"/>
  <c r="UK9" i="14"/>
  <c r="UP9" i="14"/>
  <c r="UR9" i="14"/>
  <c r="US9" i="14"/>
  <c r="UT9" i="14"/>
  <c r="UV9" i="14"/>
  <c r="VA9" i="14"/>
  <c r="VC9" i="14"/>
  <c r="VE9" i="14"/>
  <c r="VF9" i="14"/>
  <c r="VK9" i="14"/>
  <c r="VM9" i="14"/>
  <c r="VN9" i="14"/>
  <c r="VO9" i="14"/>
  <c r="VQ9" i="14"/>
  <c r="VV9" i="14"/>
  <c r="VX9" i="14"/>
  <c r="VZ9" i="14"/>
  <c r="WA9" i="14"/>
  <c r="WF9" i="14"/>
  <c r="WH9" i="14"/>
  <c r="WI9" i="14"/>
  <c r="WJ9" i="14"/>
  <c r="WL9" i="14"/>
  <c r="WQ9" i="14"/>
  <c r="WS9" i="14"/>
  <c r="WU9" i="14"/>
  <c r="WV9" i="14"/>
  <c r="XA9" i="14"/>
  <c r="XC9" i="14"/>
  <c r="XD9" i="14"/>
  <c r="XE9" i="14"/>
  <c r="XG9" i="14"/>
  <c r="XL9" i="14"/>
  <c r="XN9" i="14"/>
  <c r="XP9" i="14"/>
  <c r="XQ9" i="14"/>
  <c r="XV9" i="14"/>
  <c r="XX9" i="14"/>
  <c r="XY9" i="14"/>
  <c r="XZ9" i="14"/>
  <c r="YB9" i="14"/>
  <c r="YG9" i="14"/>
  <c r="YI9" i="14"/>
  <c r="YK9" i="14"/>
  <c r="YL9" i="14"/>
  <c r="YQ9" i="14"/>
  <c r="YS9" i="14"/>
  <c r="YT9" i="14"/>
  <c r="YU9" i="14"/>
  <c r="YW9" i="14"/>
  <c r="ZB9" i="14"/>
  <c r="ZD9" i="14"/>
  <c r="ZF9" i="14"/>
  <c r="ZG9" i="14"/>
  <c r="ZL9" i="14"/>
  <c r="ZN9" i="14"/>
  <c r="ZO9" i="14"/>
  <c r="ZP9" i="14"/>
  <c r="ZR9" i="14"/>
  <c r="ZW9" i="14"/>
  <c r="ZY9" i="14"/>
  <c r="AAA9" i="14"/>
  <c r="AAB9" i="14"/>
  <c r="AAG9" i="14"/>
  <c r="AAI9" i="14"/>
  <c r="AAJ9" i="14"/>
  <c r="AAK9" i="14"/>
  <c r="AAM9" i="14"/>
  <c r="AAR9" i="14"/>
  <c r="AAT9" i="14"/>
  <c r="AAV9" i="14"/>
  <c r="AAW9" i="14"/>
  <c r="ABB9" i="14"/>
  <c r="ABD9" i="14"/>
  <c r="ABE9" i="14"/>
  <c r="ABF9" i="14"/>
  <c r="ABH9" i="14"/>
  <c r="ABM9" i="14"/>
  <c r="ABO9" i="14"/>
  <c r="ABQ9" i="14"/>
  <c r="ABR9" i="14"/>
  <c r="ABW9" i="14"/>
  <c r="ABY9" i="14"/>
  <c r="ABZ9" i="14"/>
  <c r="ACA9" i="14"/>
  <c r="ACC9" i="14"/>
  <c r="ACH9" i="14"/>
  <c r="ACJ9" i="14"/>
  <c r="ACL9" i="14"/>
  <c r="ACM9" i="14"/>
  <c r="ACR9" i="14"/>
  <c r="ACT9" i="14"/>
  <c r="ACU9" i="14"/>
  <c r="ACV9" i="14"/>
  <c r="ACX9" i="14"/>
  <c r="ADC9" i="14"/>
  <c r="ADE9" i="14"/>
  <c r="ADG9" i="14"/>
  <c r="ADH9" i="14"/>
  <c r="ADM9" i="14"/>
  <c r="ADO9" i="14"/>
  <c r="ADP9" i="14"/>
  <c r="ADQ9" i="14"/>
  <c r="ADS9" i="14"/>
  <c r="ADX9" i="14"/>
  <c r="ADZ9" i="14"/>
  <c r="AEB9" i="14"/>
  <c r="AEC9" i="14"/>
  <c r="AEH9" i="14"/>
  <c r="AEJ9" i="14"/>
  <c r="AEK9" i="14"/>
  <c r="AEL9" i="14"/>
  <c r="AEN9" i="14"/>
  <c r="AES9" i="14"/>
  <c r="AEU9" i="14"/>
  <c r="AEW9" i="14"/>
  <c r="AEX9" i="14"/>
  <c r="AFC9" i="14"/>
  <c r="AFE9" i="14"/>
  <c r="AFF9" i="14"/>
  <c r="AFG9" i="14"/>
  <c r="AFI9" i="14"/>
  <c r="AFN9" i="14"/>
  <c r="AFP9" i="14"/>
  <c r="AFR9" i="14"/>
  <c r="AFS9" i="14"/>
  <c r="AFX9" i="14"/>
  <c r="AFZ9" i="14"/>
  <c r="AGA9" i="14"/>
  <c r="AGB9" i="14"/>
  <c r="AGD9" i="14"/>
  <c r="AGI9" i="14"/>
  <c r="AGK9" i="14"/>
  <c r="AGM9" i="14"/>
  <c r="AGN9" i="14"/>
  <c r="AGS9" i="14"/>
  <c r="AGU9" i="14"/>
  <c r="AGV9" i="14"/>
  <c r="AGW9" i="14"/>
  <c r="AGY9" i="14"/>
  <c r="AHD9" i="14"/>
  <c r="AHF9" i="14"/>
  <c r="AHH9" i="14"/>
  <c r="AHI9" i="14"/>
  <c r="AHN9" i="14"/>
  <c r="AHP9" i="14"/>
  <c r="AHQ9" i="14"/>
  <c r="AHR9" i="14"/>
  <c r="AHT9" i="14"/>
  <c r="AHY9" i="14"/>
  <c r="AIA9" i="14"/>
  <c r="AIC9" i="14"/>
  <c r="AID9" i="14"/>
  <c r="AII9" i="14"/>
  <c r="AIK9" i="14"/>
  <c r="AIL9" i="14"/>
  <c r="AIM9" i="14"/>
  <c r="AIO9" i="14"/>
  <c r="AIT9" i="14"/>
  <c r="AIV9" i="14"/>
  <c r="AIX9" i="14"/>
  <c r="AIY9" i="14"/>
  <c r="AJD9" i="14"/>
  <c r="AJF9" i="14"/>
  <c r="AJG9" i="14"/>
  <c r="AJH9" i="14"/>
  <c r="AJJ9" i="14"/>
  <c r="AJO9" i="14"/>
  <c r="AJQ9" i="14"/>
  <c r="AJS9" i="14"/>
  <c r="AJT9" i="14"/>
  <c r="AJY9" i="14"/>
  <c r="AKA9" i="14"/>
  <c r="AKB9" i="14"/>
  <c r="AKC9" i="14"/>
  <c r="AKE9" i="14"/>
  <c r="AKJ9" i="14"/>
  <c r="AKL9" i="14"/>
  <c r="AKN9" i="14"/>
  <c r="AKO9" i="14"/>
  <c r="AKT9" i="14"/>
  <c r="AKV9" i="14"/>
  <c r="AKW9" i="14"/>
  <c r="AKX9" i="14"/>
  <c r="AKZ9" i="14"/>
  <c r="ALE9" i="14"/>
  <c r="ALG9" i="14"/>
  <c r="ALI9" i="14"/>
  <c r="ALJ9" i="14"/>
  <c r="ALO9" i="14"/>
  <c r="ALQ9" i="14"/>
  <c r="ALR9" i="14"/>
  <c r="ALS9" i="14"/>
  <c r="ALU9" i="14"/>
  <c r="ALZ9" i="14"/>
  <c r="AMB9" i="14"/>
  <c r="AMD9" i="14"/>
  <c r="AME9" i="14"/>
  <c r="AMJ9" i="14"/>
  <c r="AML9" i="14"/>
  <c r="AMM9" i="14"/>
  <c r="AMN9" i="14"/>
  <c r="AMP9" i="14"/>
  <c r="AMU9" i="14"/>
  <c r="AMW9" i="14"/>
  <c r="AMY9" i="14"/>
  <c r="AMZ9" i="14"/>
  <c r="ANE9" i="14"/>
  <c r="ANG9" i="14"/>
  <c r="ANH9" i="14"/>
  <c r="ANI9" i="14"/>
  <c r="ANK9" i="14"/>
  <c r="ANP9" i="14"/>
  <c r="ANR9" i="14"/>
  <c r="ANT9" i="14"/>
  <c r="ANU9" i="14"/>
  <c r="ANZ9" i="14"/>
  <c r="AOB9" i="14"/>
  <c r="AOC9" i="14"/>
  <c r="AOD9" i="14"/>
  <c r="AOF9" i="14"/>
  <c r="AOK9" i="14"/>
  <c r="AOM9" i="14"/>
  <c r="AOO9" i="14"/>
  <c r="AOP9" i="14"/>
  <c r="AOU9" i="14"/>
  <c r="AOW9" i="14"/>
  <c r="AOX9" i="14"/>
  <c r="AOY9" i="14"/>
  <c r="APA9" i="14"/>
  <c r="APF9" i="14"/>
  <c r="APH9" i="14"/>
  <c r="APJ9" i="14"/>
  <c r="APK9" i="14"/>
  <c r="APP9" i="14"/>
  <c r="APR9" i="14"/>
  <c r="APS9" i="14"/>
  <c r="APT9" i="14"/>
  <c r="APV9" i="14"/>
  <c r="AQA9" i="14"/>
  <c r="AQC9" i="14"/>
  <c r="AQE9" i="14"/>
  <c r="AQF9" i="14"/>
  <c r="AQK9" i="14"/>
  <c r="AQM9" i="14"/>
  <c r="AQN9" i="14"/>
  <c r="AQO9" i="14"/>
  <c r="AQQ9" i="14"/>
  <c r="AQV9" i="14"/>
  <c r="AQX9" i="14"/>
  <c r="AQZ9" i="14"/>
  <c r="ARA9" i="14"/>
  <c r="ARF9" i="14"/>
  <c r="ARH9" i="14"/>
  <c r="ARI9" i="14"/>
  <c r="ARJ9" i="14"/>
  <c r="ARL9" i="14"/>
  <c r="ARQ9" i="14"/>
  <c r="ARS9" i="14"/>
  <c r="ARU9" i="14"/>
  <c r="ARV9" i="14"/>
  <c r="ASA9" i="14"/>
  <c r="ASC9" i="14"/>
  <c r="ASD9" i="14"/>
  <c r="ASE9" i="14"/>
  <c r="ASG9" i="14"/>
  <c r="ASL9" i="14"/>
  <c r="ASN9" i="14"/>
  <c r="ASP9" i="14"/>
  <c r="ASQ9" i="14"/>
  <c r="ASV9" i="14"/>
  <c r="ASX9" i="14"/>
  <c r="ASY9" i="14"/>
  <c r="ASZ9" i="14"/>
  <c r="ATB9" i="14"/>
  <c r="ATG9" i="14"/>
  <c r="ATI9" i="14"/>
  <c r="ATK9" i="14"/>
  <c r="ATL9" i="14"/>
  <c r="ATQ9" i="14"/>
  <c r="ATS9" i="14"/>
  <c r="ATT9" i="14"/>
  <c r="ATU9" i="14"/>
  <c r="ATW9" i="14"/>
  <c r="AUB9" i="14"/>
  <c r="AUD9" i="14"/>
  <c r="AUF9" i="14"/>
  <c r="AUG9" i="14"/>
  <c r="AUL9" i="14"/>
  <c r="AUN9" i="14"/>
  <c r="AUO9" i="14"/>
  <c r="AUP9" i="14"/>
  <c r="AUR9" i="14"/>
  <c r="AUW9" i="14"/>
  <c r="AUY9" i="14"/>
  <c r="AVA9" i="14"/>
  <c r="AVB9" i="14"/>
  <c r="AVG9" i="14"/>
  <c r="AVI9" i="14"/>
  <c r="AVJ9" i="14"/>
  <c r="AVK9" i="14"/>
  <c r="AVM9" i="14"/>
  <c r="AVR9" i="14"/>
  <c r="AVT9" i="14"/>
  <c r="AVV9" i="14"/>
  <c r="AVW9" i="14"/>
  <c r="AWB9" i="14"/>
  <c r="AWD9" i="14"/>
  <c r="AWE9" i="14"/>
  <c r="AWF9" i="14"/>
  <c r="AWH9" i="14"/>
  <c r="AWM9" i="14"/>
  <c r="AWO9" i="14"/>
  <c r="AWQ9" i="14"/>
  <c r="AWR9" i="14"/>
  <c r="AWW9" i="14"/>
  <c r="AWY9" i="14"/>
  <c r="AWZ9" i="14"/>
  <c r="AXA9" i="14"/>
  <c r="AXC9" i="14"/>
  <c r="AXH9" i="14"/>
  <c r="AXJ9" i="14"/>
  <c r="AXL9" i="14"/>
  <c r="AXM9" i="14"/>
  <c r="AXR9" i="14"/>
  <c r="AXT9" i="14"/>
  <c r="AXU9" i="14"/>
  <c r="AXV9" i="14"/>
  <c r="AXX9" i="14"/>
  <c r="AYC9" i="14"/>
  <c r="AYE9" i="14"/>
  <c r="AYG9" i="14"/>
  <c r="AYH9" i="14"/>
  <c r="AYM9" i="14"/>
  <c r="AYO9" i="14"/>
  <c r="AYP9" i="14"/>
  <c r="AYQ9" i="14"/>
  <c r="AYS9" i="14"/>
  <c r="AYX9" i="14"/>
  <c r="AYZ9" i="14"/>
  <c r="AZB9" i="14"/>
  <c r="AZC9" i="14"/>
  <c r="AZH9" i="14"/>
  <c r="AZJ9" i="14"/>
  <c r="AZK9" i="14"/>
  <c r="AZL9" i="14"/>
  <c r="AZN9" i="14"/>
  <c r="AZS9" i="14"/>
  <c r="AZU9" i="14"/>
  <c r="AZW9" i="14"/>
  <c r="AZX9" i="14"/>
  <c r="BAC9" i="14"/>
  <c r="BAE9" i="14"/>
  <c r="BAF9" i="14"/>
  <c r="BAG9" i="14"/>
  <c r="BAI9" i="14"/>
  <c r="BAN9" i="14"/>
  <c r="BAP9" i="14"/>
  <c r="BAR9" i="14"/>
  <c r="BAS9" i="14"/>
  <c r="BAX9" i="14"/>
  <c r="BAZ9" i="14"/>
  <c r="BBA9" i="14"/>
  <c r="BBB9" i="14"/>
  <c r="AQ10" i="14"/>
  <c r="AV10" i="14"/>
  <c r="AX10" i="14"/>
  <c r="AZ10" i="14"/>
  <c r="BA10" i="14"/>
  <c r="BF10" i="14"/>
  <c r="BH10" i="14"/>
  <c r="BI10" i="14"/>
  <c r="BJ10" i="14"/>
  <c r="BL10" i="14"/>
  <c r="BQ10" i="14"/>
  <c r="BS10" i="14"/>
  <c r="BU10" i="14"/>
  <c r="BV10" i="14"/>
  <c r="CA10" i="14"/>
  <c r="CC10" i="14"/>
  <c r="CD10" i="14"/>
  <c r="CE10" i="14"/>
  <c r="CG10" i="14"/>
  <c r="CL10" i="14"/>
  <c r="CN10" i="14"/>
  <c r="CP10" i="14"/>
  <c r="CQ10" i="14"/>
  <c r="CV10" i="14"/>
  <c r="CX10" i="14"/>
  <c r="CY10" i="14"/>
  <c r="CZ10" i="14"/>
  <c r="DB10" i="14"/>
  <c r="DG10" i="14"/>
  <c r="DI10" i="14"/>
  <c r="DK10" i="14"/>
  <c r="DL10" i="14"/>
  <c r="DQ10" i="14"/>
  <c r="DS10" i="14"/>
  <c r="DT10" i="14"/>
  <c r="DU10" i="14"/>
  <c r="DW10" i="14"/>
  <c r="EB10" i="14"/>
  <c r="ED10" i="14"/>
  <c r="EF10" i="14"/>
  <c r="EG10" i="14"/>
  <c r="EL10" i="14"/>
  <c r="EN10" i="14"/>
  <c r="EO10" i="14"/>
  <c r="EP10" i="14"/>
  <c r="ER10" i="14"/>
  <c r="EW10" i="14"/>
  <c r="EY10" i="14"/>
  <c r="FA10" i="14"/>
  <c r="FB10" i="14"/>
  <c r="FG10" i="14"/>
  <c r="FI10" i="14"/>
  <c r="FJ10" i="14"/>
  <c r="FK10" i="14"/>
  <c r="FM10" i="14"/>
  <c r="FR10" i="14"/>
  <c r="FT10" i="14"/>
  <c r="FV10" i="14"/>
  <c r="FW10" i="14"/>
  <c r="GB10" i="14"/>
  <c r="GD10" i="14"/>
  <c r="GE10" i="14"/>
  <c r="GF10" i="14"/>
  <c r="GH10" i="14"/>
  <c r="GM10" i="14"/>
  <c r="GO10" i="14"/>
  <c r="GQ10" i="14"/>
  <c r="GR10" i="14"/>
  <c r="GW10" i="14"/>
  <c r="GY10" i="14"/>
  <c r="GZ10" i="14"/>
  <c r="HA10" i="14"/>
  <c r="HC10" i="14"/>
  <c r="HH10" i="14"/>
  <c r="HJ10" i="14"/>
  <c r="HL10" i="14"/>
  <c r="HM10" i="14"/>
  <c r="HR10" i="14"/>
  <c r="HT10" i="14"/>
  <c r="HU10" i="14"/>
  <c r="HV10" i="14"/>
  <c r="HX10" i="14"/>
  <c r="IC10" i="14"/>
  <c r="IE10" i="14"/>
  <c r="IG10" i="14"/>
  <c r="IH10" i="14"/>
  <c r="IM10" i="14"/>
  <c r="IO10" i="14"/>
  <c r="IP10" i="14"/>
  <c r="IQ10" i="14"/>
  <c r="IS10" i="14"/>
  <c r="IX10" i="14"/>
  <c r="IZ10" i="14"/>
  <c r="JB10" i="14"/>
  <c r="JC10" i="14"/>
  <c r="JH10" i="14"/>
  <c r="JJ10" i="14"/>
  <c r="JK10" i="14"/>
  <c r="JL10" i="14"/>
  <c r="JN10" i="14"/>
  <c r="JS10" i="14"/>
  <c r="JU10" i="14"/>
  <c r="JW10" i="14"/>
  <c r="JX10" i="14"/>
  <c r="KC10" i="14"/>
  <c r="KE10" i="14"/>
  <c r="KF10" i="14"/>
  <c r="KG10" i="14"/>
  <c r="KI10" i="14"/>
  <c r="KN10" i="14"/>
  <c r="KP10" i="14"/>
  <c r="KR10" i="14"/>
  <c r="KS10" i="14"/>
  <c r="KX10" i="14"/>
  <c r="KZ10" i="14"/>
  <c r="LA10" i="14"/>
  <c r="LB10" i="14"/>
  <c r="LD10" i="14"/>
  <c r="LI10" i="14"/>
  <c r="LK10" i="14"/>
  <c r="LM10" i="14"/>
  <c r="LN10" i="14"/>
  <c r="LS10" i="14"/>
  <c r="LU10" i="14"/>
  <c r="LV10" i="14"/>
  <c r="LW10" i="14"/>
  <c r="LY10" i="14"/>
  <c r="MD10" i="14"/>
  <c r="MF10" i="14"/>
  <c r="MH10" i="14"/>
  <c r="MI10" i="14"/>
  <c r="MN10" i="14"/>
  <c r="MP10" i="14"/>
  <c r="MQ10" i="14"/>
  <c r="MR10" i="14"/>
  <c r="MT10" i="14"/>
  <c r="MY10" i="14"/>
  <c r="NA10" i="14"/>
  <c r="NC10" i="14"/>
  <c r="ND10" i="14"/>
  <c r="NI10" i="14"/>
  <c r="NK10" i="14"/>
  <c r="NL10" i="14"/>
  <c r="NM10" i="14"/>
  <c r="NO10" i="14"/>
  <c r="NT10" i="14"/>
  <c r="NV10" i="14"/>
  <c r="NX10" i="14"/>
  <c r="NY10" i="14"/>
  <c r="OD10" i="14"/>
  <c r="OF10" i="14"/>
  <c r="OG10" i="14"/>
  <c r="OH10" i="14"/>
  <c r="OJ10" i="14"/>
  <c r="OO10" i="14"/>
  <c r="OQ10" i="14"/>
  <c r="OS10" i="14"/>
  <c r="OT10" i="14"/>
  <c r="OY10" i="14"/>
  <c r="PA10" i="14"/>
  <c r="PB10" i="14"/>
  <c r="PC10" i="14"/>
  <c r="PE10" i="14"/>
  <c r="PJ10" i="14"/>
  <c r="PL10" i="14"/>
  <c r="PN10" i="14"/>
  <c r="PO10" i="14"/>
  <c r="PT10" i="14"/>
  <c r="PV10" i="14"/>
  <c r="PW10" i="14"/>
  <c r="PX10" i="14"/>
  <c r="PZ10" i="14"/>
  <c r="QE10" i="14"/>
  <c r="QG10" i="14"/>
  <c r="QI10" i="14"/>
  <c r="QJ10" i="14"/>
  <c r="QO10" i="14"/>
  <c r="QQ10" i="14"/>
  <c r="QR10" i="14"/>
  <c r="QS10" i="14"/>
  <c r="QU10" i="14"/>
  <c r="QZ10" i="14"/>
  <c r="RB10" i="14"/>
  <c r="RD10" i="14"/>
  <c r="RE10" i="14"/>
  <c r="RJ10" i="14"/>
  <c r="RL10" i="14"/>
  <c r="RM10" i="14"/>
  <c r="RN10" i="14"/>
  <c r="RP10" i="14"/>
  <c r="RU10" i="14"/>
  <c r="RW10" i="14"/>
  <c r="RY10" i="14"/>
  <c r="RZ10" i="14"/>
  <c r="SE10" i="14"/>
  <c r="SG10" i="14"/>
  <c r="SH10" i="14"/>
  <c r="SI10" i="14"/>
  <c r="SK10" i="14"/>
  <c r="SP10" i="14"/>
  <c r="SR10" i="14"/>
  <c r="ST10" i="14"/>
  <c r="SU10" i="14"/>
  <c r="SZ10" i="14"/>
  <c r="TB10" i="14"/>
  <c r="TC10" i="14"/>
  <c r="TD10" i="14"/>
  <c r="TF10" i="14"/>
  <c r="TK10" i="14"/>
  <c r="TM10" i="14"/>
  <c r="TO10" i="14"/>
  <c r="TP10" i="14"/>
  <c r="TU10" i="14"/>
  <c r="TW10" i="14"/>
  <c r="TX10" i="14"/>
  <c r="TY10" i="14"/>
  <c r="UA10" i="14"/>
  <c r="UF10" i="14"/>
  <c r="UH10" i="14"/>
  <c r="UJ10" i="14"/>
  <c r="UK10" i="14"/>
  <c r="UP10" i="14"/>
  <c r="UR10" i="14"/>
  <c r="US10" i="14"/>
  <c r="UT10" i="14"/>
  <c r="UV10" i="14"/>
  <c r="VA10" i="14"/>
  <c r="VC10" i="14"/>
  <c r="VE10" i="14"/>
  <c r="VF10" i="14"/>
  <c r="VK10" i="14"/>
  <c r="VM10" i="14"/>
  <c r="VN10" i="14"/>
  <c r="VO10" i="14"/>
  <c r="VQ10" i="14"/>
  <c r="VV10" i="14"/>
  <c r="VX10" i="14"/>
  <c r="VZ10" i="14"/>
  <c r="WA10" i="14"/>
  <c r="WF10" i="14"/>
  <c r="WH10" i="14"/>
  <c r="WI10" i="14"/>
  <c r="WJ10" i="14"/>
  <c r="WL10" i="14"/>
  <c r="WQ10" i="14"/>
  <c r="WS10" i="14"/>
  <c r="WU10" i="14"/>
  <c r="WV10" i="14"/>
  <c r="XA10" i="14"/>
  <c r="XC10" i="14"/>
  <c r="XD10" i="14"/>
  <c r="XE10" i="14"/>
  <c r="XG10" i="14"/>
  <c r="XL10" i="14"/>
  <c r="XN10" i="14"/>
  <c r="XP10" i="14"/>
  <c r="XQ10" i="14"/>
  <c r="XV10" i="14"/>
  <c r="XX10" i="14"/>
  <c r="XY10" i="14"/>
  <c r="XZ10" i="14"/>
  <c r="YB10" i="14"/>
  <c r="YG10" i="14"/>
  <c r="YI10" i="14"/>
  <c r="YK10" i="14"/>
  <c r="YL10" i="14"/>
  <c r="YQ10" i="14"/>
  <c r="YS10" i="14"/>
  <c r="YT10" i="14"/>
  <c r="YU10" i="14"/>
  <c r="YW10" i="14"/>
  <c r="ZB10" i="14"/>
  <c r="ZD10" i="14"/>
  <c r="ZF10" i="14"/>
  <c r="ZG10" i="14"/>
  <c r="ZL10" i="14"/>
  <c r="ZN10" i="14"/>
  <c r="ZO10" i="14"/>
  <c r="ZP10" i="14"/>
  <c r="ZR10" i="14"/>
  <c r="ZW10" i="14"/>
  <c r="ZY10" i="14"/>
  <c r="AAA10" i="14"/>
  <c r="AAB10" i="14"/>
  <c r="AAG10" i="14"/>
  <c r="AAI10" i="14"/>
  <c r="AAJ10" i="14"/>
  <c r="AAK10" i="14"/>
  <c r="AAM10" i="14"/>
  <c r="AAR10" i="14"/>
  <c r="AAT10" i="14"/>
  <c r="AAV10" i="14"/>
  <c r="AAW10" i="14"/>
  <c r="ABB10" i="14"/>
  <c r="ABD10" i="14"/>
  <c r="ABE10" i="14"/>
  <c r="ABF10" i="14"/>
  <c r="ABH10" i="14"/>
  <c r="ABM10" i="14"/>
  <c r="ABO10" i="14"/>
  <c r="ABQ10" i="14"/>
  <c r="ABR10" i="14"/>
  <c r="ABW10" i="14"/>
  <c r="ABY10" i="14"/>
  <c r="ABZ10" i="14"/>
  <c r="ACA10" i="14"/>
  <c r="ACC10" i="14"/>
  <c r="ACH10" i="14"/>
  <c r="ACJ10" i="14"/>
  <c r="ACL10" i="14"/>
  <c r="ACM10" i="14"/>
  <c r="ACR10" i="14"/>
  <c r="ACT10" i="14"/>
  <c r="ACU10" i="14"/>
  <c r="ACV10" i="14"/>
  <c r="ACX10" i="14"/>
  <c r="ADC10" i="14"/>
  <c r="ADE10" i="14"/>
  <c r="ADG10" i="14"/>
  <c r="ADH10" i="14"/>
  <c r="ADM10" i="14"/>
  <c r="ADO10" i="14"/>
  <c r="ADP10" i="14"/>
  <c r="ADQ10" i="14"/>
  <c r="ADS10" i="14"/>
  <c r="ADX10" i="14"/>
  <c r="ADZ10" i="14"/>
  <c r="AEB10" i="14"/>
  <c r="AEC10" i="14"/>
  <c r="AEH10" i="14"/>
  <c r="AEJ10" i="14"/>
  <c r="AEK10" i="14"/>
  <c r="AEL10" i="14"/>
  <c r="AEN10" i="14"/>
  <c r="AES10" i="14"/>
  <c r="AEU10" i="14"/>
  <c r="AEW10" i="14"/>
  <c r="AEX10" i="14"/>
  <c r="AFC10" i="14"/>
  <c r="AFE10" i="14"/>
  <c r="AFF10" i="14"/>
  <c r="AFG10" i="14"/>
  <c r="AFI10" i="14"/>
  <c r="AFN10" i="14"/>
  <c r="AFP10" i="14"/>
  <c r="AFR10" i="14"/>
  <c r="AFS10" i="14"/>
  <c r="AFX10" i="14"/>
  <c r="AFZ10" i="14"/>
  <c r="AGA10" i="14"/>
  <c r="AGB10" i="14"/>
  <c r="AGD10" i="14"/>
  <c r="AGI10" i="14"/>
  <c r="AGK10" i="14"/>
  <c r="AGM10" i="14"/>
  <c r="AGN10" i="14"/>
  <c r="AGS10" i="14"/>
  <c r="AGU10" i="14"/>
  <c r="AGV10" i="14"/>
  <c r="AGW10" i="14"/>
  <c r="AGY10" i="14"/>
  <c r="AHD10" i="14"/>
  <c r="AHF10" i="14"/>
  <c r="AHH10" i="14"/>
  <c r="AHI10" i="14"/>
  <c r="AHN10" i="14"/>
  <c r="AHP10" i="14"/>
  <c r="AHQ10" i="14"/>
  <c r="AHR10" i="14"/>
  <c r="AHT10" i="14"/>
  <c r="AHY10" i="14"/>
  <c r="AIA10" i="14"/>
  <c r="AIC10" i="14"/>
  <c r="AID10" i="14"/>
  <c r="AII10" i="14"/>
  <c r="AIK10" i="14"/>
  <c r="AIL10" i="14"/>
  <c r="AIM10" i="14"/>
  <c r="AIO10" i="14"/>
  <c r="AIT10" i="14"/>
  <c r="AIV10" i="14"/>
  <c r="AIX10" i="14"/>
  <c r="AIY10" i="14"/>
  <c r="AJD10" i="14"/>
  <c r="AJF10" i="14"/>
  <c r="AJG10" i="14"/>
  <c r="AJH10" i="14"/>
  <c r="AJJ10" i="14"/>
  <c r="AJO10" i="14"/>
  <c r="AJQ10" i="14"/>
  <c r="AJS10" i="14"/>
  <c r="AJT10" i="14"/>
  <c r="AJY10" i="14"/>
  <c r="AKA10" i="14"/>
  <c r="AKB10" i="14"/>
  <c r="AKC10" i="14"/>
  <c r="AKE10" i="14"/>
  <c r="AKJ10" i="14"/>
  <c r="AKL10" i="14"/>
  <c r="AKN10" i="14"/>
  <c r="AKO10" i="14"/>
  <c r="AKT10" i="14"/>
  <c r="AKV10" i="14"/>
  <c r="AKW10" i="14"/>
  <c r="AKX10" i="14"/>
  <c r="AKZ10" i="14"/>
  <c r="ALE10" i="14"/>
  <c r="ALG10" i="14"/>
  <c r="ALI10" i="14"/>
  <c r="ALJ10" i="14"/>
  <c r="ALO10" i="14"/>
  <c r="ALQ10" i="14"/>
  <c r="ALR10" i="14"/>
  <c r="ALS10" i="14"/>
  <c r="ALU10" i="14"/>
  <c r="ALZ10" i="14"/>
  <c r="AMB10" i="14"/>
  <c r="AMD10" i="14"/>
  <c r="AME10" i="14"/>
  <c r="AMJ10" i="14"/>
  <c r="AML10" i="14"/>
  <c r="AMM10" i="14"/>
  <c r="AMN10" i="14"/>
  <c r="AMP10" i="14"/>
  <c r="AMU10" i="14"/>
  <c r="AMW10" i="14"/>
  <c r="AMY10" i="14"/>
  <c r="AMZ10" i="14"/>
  <c r="ANE10" i="14"/>
  <c r="ANG10" i="14"/>
  <c r="ANH10" i="14"/>
  <c r="ANI10" i="14"/>
  <c r="ANK10" i="14"/>
  <c r="ANP10" i="14"/>
  <c r="ANR10" i="14"/>
  <c r="ANT10" i="14"/>
  <c r="ANU10" i="14"/>
  <c r="ANZ10" i="14"/>
  <c r="AOB10" i="14"/>
  <c r="AOC10" i="14"/>
  <c r="AOD10" i="14"/>
  <c r="AOF10" i="14"/>
  <c r="AOK10" i="14"/>
  <c r="AOM10" i="14"/>
  <c r="AOO10" i="14"/>
  <c r="AOP10" i="14"/>
  <c r="AOU10" i="14"/>
  <c r="AOW10" i="14"/>
  <c r="AOX10" i="14"/>
  <c r="AOY10" i="14"/>
  <c r="APA10" i="14"/>
  <c r="APF10" i="14"/>
  <c r="APH10" i="14"/>
  <c r="APJ10" i="14"/>
  <c r="APK10" i="14"/>
  <c r="APP10" i="14"/>
  <c r="APR10" i="14"/>
  <c r="APS10" i="14"/>
  <c r="APT10" i="14"/>
  <c r="APV10" i="14"/>
  <c r="AQA10" i="14"/>
  <c r="AQC10" i="14"/>
  <c r="AQE10" i="14"/>
  <c r="AQF10" i="14"/>
  <c r="AQK10" i="14"/>
  <c r="AQM10" i="14"/>
  <c r="AQN10" i="14"/>
  <c r="AQO10" i="14"/>
  <c r="AQQ10" i="14"/>
  <c r="AQV10" i="14"/>
  <c r="AQX10" i="14"/>
  <c r="AQZ10" i="14"/>
  <c r="ARA10" i="14"/>
  <c r="ARF10" i="14"/>
  <c r="ARH10" i="14"/>
  <c r="ARI10" i="14"/>
  <c r="ARJ10" i="14"/>
  <c r="ARL10" i="14"/>
  <c r="ARQ10" i="14"/>
  <c r="ARS10" i="14"/>
  <c r="ARU10" i="14"/>
  <c r="ARV10" i="14"/>
  <c r="ASA10" i="14"/>
  <c r="ASC10" i="14"/>
  <c r="ASD10" i="14"/>
  <c r="ASE10" i="14"/>
  <c r="ASG10" i="14"/>
  <c r="ASL10" i="14"/>
  <c r="ASN10" i="14"/>
  <c r="ASP10" i="14"/>
  <c r="ASQ10" i="14"/>
  <c r="ASV10" i="14"/>
  <c r="ASX10" i="14"/>
  <c r="ASY10" i="14"/>
  <c r="ASZ10" i="14"/>
  <c r="ATB10" i="14"/>
  <c r="ATG10" i="14"/>
  <c r="ATI10" i="14"/>
  <c r="ATK10" i="14"/>
  <c r="ATL10" i="14"/>
  <c r="ATQ10" i="14"/>
  <c r="ATS10" i="14"/>
  <c r="ATT10" i="14"/>
  <c r="ATU10" i="14"/>
  <c r="ATW10" i="14"/>
  <c r="AUB10" i="14"/>
  <c r="AUD10" i="14"/>
  <c r="AUF10" i="14"/>
  <c r="AUG10" i="14"/>
  <c r="AUL10" i="14"/>
  <c r="AUN10" i="14"/>
  <c r="AUO10" i="14"/>
  <c r="AUP10" i="14"/>
  <c r="AUR10" i="14"/>
  <c r="AUW10" i="14"/>
  <c r="AUY10" i="14"/>
  <c r="AVA10" i="14"/>
  <c r="AVB10" i="14"/>
  <c r="AVG10" i="14"/>
  <c r="AVI10" i="14"/>
  <c r="AVJ10" i="14"/>
  <c r="AVK10" i="14"/>
  <c r="AVM10" i="14"/>
  <c r="AVR10" i="14"/>
  <c r="AVT10" i="14"/>
  <c r="AVV10" i="14"/>
  <c r="AVW10" i="14"/>
  <c r="AWB10" i="14"/>
  <c r="AWD10" i="14"/>
  <c r="AWE10" i="14"/>
  <c r="AWF10" i="14"/>
  <c r="AWH10" i="14"/>
  <c r="AWM10" i="14"/>
  <c r="AWO10" i="14"/>
  <c r="AWQ10" i="14"/>
  <c r="AWR10" i="14"/>
  <c r="AWW10" i="14"/>
  <c r="AWY10" i="14"/>
  <c r="AWZ10" i="14"/>
  <c r="AXA10" i="14"/>
  <c r="AXC10" i="14"/>
  <c r="AXH10" i="14"/>
  <c r="AXJ10" i="14"/>
  <c r="AXL10" i="14"/>
  <c r="AXM10" i="14"/>
  <c r="AXR10" i="14"/>
  <c r="AXT10" i="14"/>
  <c r="AXU10" i="14"/>
  <c r="AXV10" i="14"/>
  <c r="AXX10" i="14"/>
  <c r="AYC10" i="14"/>
  <c r="AYE10" i="14"/>
  <c r="AYG10" i="14"/>
  <c r="AYH10" i="14"/>
  <c r="AYM10" i="14"/>
  <c r="AYO10" i="14"/>
  <c r="AYP10" i="14"/>
  <c r="AYQ10" i="14"/>
  <c r="AYS10" i="14"/>
  <c r="AYX10" i="14"/>
  <c r="AYZ10" i="14"/>
  <c r="AZB10" i="14"/>
  <c r="AZC10" i="14"/>
  <c r="AZH10" i="14"/>
  <c r="AZJ10" i="14"/>
  <c r="AZK10" i="14"/>
  <c r="AZL10" i="14"/>
  <c r="AZN10" i="14"/>
  <c r="AZS10" i="14"/>
  <c r="AZU10" i="14"/>
  <c r="AZW10" i="14"/>
  <c r="AZX10" i="14"/>
  <c r="BAC10" i="14"/>
  <c r="BAE10" i="14"/>
  <c r="BAF10" i="14"/>
  <c r="BAG10" i="14"/>
  <c r="BAI10" i="14"/>
  <c r="BAN10" i="14"/>
  <c r="BAP10" i="14"/>
  <c r="BAR10" i="14"/>
  <c r="BAS10" i="14"/>
  <c r="BAX10" i="14"/>
  <c r="BAZ10" i="14"/>
  <c r="BBA10" i="14"/>
  <c r="BBB10" i="14"/>
  <c r="AQ11" i="14"/>
  <c r="AV11" i="14"/>
  <c r="AX11" i="14"/>
  <c r="AZ11" i="14"/>
  <c r="BA11" i="14"/>
  <c r="BF11" i="14"/>
  <c r="BH11" i="14"/>
  <c r="BI11" i="14"/>
  <c r="BJ11" i="14"/>
  <c r="BL11" i="14"/>
  <c r="BQ11" i="14"/>
  <c r="BS11" i="14"/>
  <c r="BU11" i="14"/>
  <c r="BV11" i="14"/>
  <c r="CA11" i="14"/>
  <c r="CC11" i="14"/>
  <c r="CD11" i="14"/>
  <c r="CE11" i="14"/>
  <c r="CG11" i="14"/>
  <c r="CL11" i="14"/>
  <c r="CN11" i="14"/>
  <c r="CP11" i="14"/>
  <c r="CQ11" i="14"/>
  <c r="CV11" i="14"/>
  <c r="CX11" i="14"/>
  <c r="CY11" i="14"/>
  <c r="CZ11" i="14"/>
  <c r="DB11" i="14"/>
  <c r="DG11" i="14"/>
  <c r="DI11" i="14"/>
  <c r="DK11" i="14"/>
  <c r="DL11" i="14"/>
  <c r="DQ11" i="14"/>
  <c r="DS11" i="14"/>
  <c r="DT11" i="14"/>
  <c r="DU11" i="14"/>
  <c r="DW11" i="14"/>
  <c r="EB11" i="14"/>
  <c r="ED11" i="14"/>
  <c r="EF11" i="14"/>
  <c r="EG11" i="14"/>
  <c r="EL11" i="14"/>
  <c r="EN11" i="14"/>
  <c r="EO11" i="14"/>
  <c r="EP11" i="14"/>
  <c r="ER11" i="14"/>
  <c r="EW11" i="14"/>
  <c r="EY11" i="14"/>
  <c r="FA11" i="14"/>
  <c r="FB11" i="14"/>
  <c r="FG11" i="14"/>
  <c r="FI11" i="14"/>
  <c r="FJ11" i="14"/>
  <c r="FK11" i="14"/>
  <c r="FM11" i="14"/>
  <c r="FR11" i="14"/>
  <c r="FT11" i="14"/>
  <c r="FV11" i="14"/>
  <c r="FW11" i="14"/>
  <c r="GB11" i="14"/>
  <c r="GD11" i="14"/>
  <c r="GE11" i="14"/>
  <c r="GF11" i="14"/>
  <c r="GH11" i="14"/>
  <c r="GM11" i="14"/>
  <c r="GO11" i="14"/>
  <c r="GQ11" i="14"/>
  <c r="GR11" i="14"/>
  <c r="GW11" i="14"/>
  <c r="GY11" i="14"/>
  <c r="GZ11" i="14"/>
  <c r="HA11" i="14"/>
  <c r="HC11" i="14"/>
  <c r="HH11" i="14"/>
  <c r="HJ11" i="14"/>
  <c r="HL11" i="14"/>
  <c r="HM11" i="14"/>
  <c r="HR11" i="14"/>
  <c r="HT11" i="14"/>
  <c r="HU11" i="14"/>
  <c r="HV11" i="14"/>
  <c r="HX11" i="14"/>
  <c r="IC11" i="14"/>
  <c r="IE11" i="14"/>
  <c r="IG11" i="14"/>
  <c r="IH11" i="14"/>
  <c r="IM11" i="14"/>
  <c r="IO11" i="14"/>
  <c r="IP11" i="14"/>
  <c r="IQ11" i="14"/>
  <c r="IS11" i="14"/>
  <c r="IX11" i="14"/>
  <c r="IZ11" i="14"/>
  <c r="JB11" i="14"/>
  <c r="JC11" i="14"/>
  <c r="JH11" i="14"/>
  <c r="JJ11" i="14"/>
  <c r="JK11" i="14"/>
  <c r="JL11" i="14"/>
  <c r="JN11" i="14"/>
  <c r="JS11" i="14"/>
  <c r="JU11" i="14"/>
  <c r="JW11" i="14"/>
  <c r="JX11" i="14"/>
  <c r="KC11" i="14"/>
  <c r="KE11" i="14"/>
  <c r="KF11" i="14"/>
  <c r="KG11" i="14"/>
  <c r="KI11" i="14"/>
  <c r="KN11" i="14"/>
  <c r="KP11" i="14"/>
  <c r="KR11" i="14"/>
  <c r="KS11" i="14"/>
  <c r="KX11" i="14"/>
  <c r="KZ11" i="14"/>
  <c r="LA11" i="14"/>
  <c r="LB11" i="14"/>
  <c r="LD11" i="14"/>
  <c r="LI11" i="14"/>
  <c r="LK11" i="14"/>
  <c r="LM11" i="14"/>
  <c r="LN11" i="14"/>
  <c r="LS11" i="14"/>
  <c r="LU11" i="14"/>
  <c r="LV11" i="14"/>
  <c r="LW11" i="14"/>
  <c r="LY11" i="14"/>
  <c r="MD11" i="14"/>
  <c r="MF11" i="14"/>
  <c r="MH11" i="14"/>
  <c r="MI11" i="14"/>
  <c r="MN11" i="14"/>
  <c r="MP11" i="14"/>
  <c r="MQ11" i="14"/>
  <c r="MR11" i="14"/>
  <c r="MT11" i="14"/>
  <c r="MY11" i="14"/>
  <c r="NA11" i="14"/>
  <c r="NC11" i="14"/>
  <c r="ND11" i="14"/>
  <c r="NI11" i="14"/>
  <c r="NK11" i="14"/>
  <c r="NL11" i="14"/>
  <c r="NM11" i="14"/>
  <c r="NO11" i="14"/>
  <c r="NT11" i="14"/>
  <c r="NV11" i="14"/>
  <c r="NX11" i="14"/>
  <c r="NY11" i="14"/>
  <c r="OD11" i="14"/>
  <c r="OF11" i="14"/>
  <c r="OG11" i="14"/>
  <c r="OH11" i="14"/>
  <c r="OJ11" i="14"/>
  <c r="OO11" i="14"/>
  <c r="OQ11" i="14"/>
  <c r="OS11" i="14"/>
  <c r="OT11" i="14"/>
  <c r="OY11" i="14"/>
  <c r="PA11" i="14"/>
  <c r="PB11" i="14"/>
  <c r="PC11" i="14"/>
  <c r="PE11" i="14"/>
  <c r="PJ11" i="14"/>
  <c r="PL11" i="14"/>
  <c r="PN11" i="14"/>
  <c r="PO11" i="14"/>
  <c r="PT11" i="14"/>
  <c r="PV11" i="14"/>
  <c r="PW11" i="14"/>
  <c r="PX11" i="14"/>
  <c r="PZ11" i="14"/>
  <c r="QE11" i="14"/>
  <c r="QG11" i="14"/>
  <c r="QI11" i="14"/>
  <c r="QJ11" i="14"/>
  <c r="QO11" i="14"/>
  <c r="QQ11" i="14"/>
  <c r="QR11" i="14"/>
  <c r="QS11" i="14"/>
  <c r="QU11" i="14"/>
  <c r="QZ11" i="14"/>
  <c r="RB11" i="14"/>
  <c r="RD11" i="14"/>
  <c r="RE11" i="14"/>
  <c r="RJ11" i="14"/>
  <c r="RL11" i="14"/>
  <c r="RM11" i="14"/>
  <c r="RN11" i="14"/>
  <c r="RP11" i="14"/>
  <c r="RU11" i="14"/>
  <c r="RW11" i="14"/>
  <c r="RY11" i="14"/>
  <c r="RZ11" i="14"/>
  <c r="SE11" i="14"/>
  <c r="SG11" i="14"/>
  <c r="SH11" i="14"/>
  <c r="SI11" i="14"/>
  <c r="SK11" i="14"/>
  <c r="SP11" i="14"/>
  <c r="SR11" i="14"/>
  <c r="ST11" i="14"/>
  <c r="SU11" i="14"/>
  <c r="SZ11" i="14"/>
  <c r="TB11" i="14"/>
  <c r="TC11" i="14"/>
  <c r="TD11" i="14"/>
  <c r="TF11" i="14"/>
  <c r="TK11" i="14"/>
  <c r="TM11" i="14"/>
  <c r="TO11" i="14"/>
  <c r="TP11" i="14"/>
  <c r="TU11" i="14"/>
  <c r="TW11" i="14"/>
  <c r="TX11" i="14"/>
  <c r="TY11" i="14"/>
  <c r="UA11" i="14"/>
  <c r="UF11" i="14"/>
  <c r="UH11" i="14"/>
  <c r="UJ11" i="14"/>
  <c r="UK11" i="14"/>
  <c r="UP11" i="14"/>
  <c r="UR11" i="14"/>
  <c r="US11" i="14"/>
  <c r="UT11" i="14"/>
  <c r="UV11" i="14"/>
  <c r="VA11" i="14"/>
  <c r="VC11" i="14"/>
  <c r="VE11" i="14"/>
  <c r="VF11" i="14"/>
  <c r="VK11" i="14"/>
  <c r="VM11" i="14"/>
  <c r="VN11" i="14"/>
  <c r="VO11" i="14"/>
  <c r="VQ11" i="14"/>
  <c r="VV11" i="14"/>
  <c r="VX11" i="14"/>
  <c r="VZ11" i="14"/>
  <c r="WA11" i="14"/>
  <c r="WF11" i="14"/>
  <c r="WH11" i="14"/>
  <c r="WI11" i="14"/>
  <c r="WJ11" i="14"/>
  <c r="WL11" i="14"/>
  <c r="WQ11" i="14"/>
  <c r="WS11" i="14"/>
  <c r="WU11" i="14"/>
  <c r="WV11" i="14"/>
  <c r="XA11" i="14"/>
  <c r="XC11" i="14"/>
  <c r="XD11" i="14"/>
  <c r="XE11" i="14"/>
  <c r="XG11" i="14"/>
  <c r="XL11" i="14"/>
  <c r="XN11" i="14"/>
  <c r="XP11" i="14"/>
  <c r="XQ11" i="14"/>
  <c r="XV11" i="14"/>
  <c r="XX11" i="14"/>
  <c r="XY11" i="14"/>
  <c r="XZ11" i="14"/>
  <c r="YB11" i="14"/>
  <c r="YG11" i="14"/>
  <c r="YI11" i="14"/>
  <c r="YK11" i="14"/>
  <c r="YL11" i="14"/>
  <c r="YQ11" i="14"/>
  <c r="YS11" i="14"/>
  <c r="YT11" i="14"/>
  <c r="YU11" i="14"/>
  <c r="YW11" i="14"/>
  <c r="ZB11" i="14"/>
  <c r="ZD11" i="14"/>
  <c r="ZF11" i="14"/>
  <c r="ZG11" i="14"/>
  <c r="ZL11" i="14"/>
  <c r="ZN11" i="14"/>
  <c r="ZO11" i="14"/>
  <c r="ZP11" i="14"/>
  <c r="ZR11" i="14"/>
  <c r="ZW11" i="14"/>
  <c r="ZY11" i="14"/>
  <c r="AAA11" i="14"/>
  <c r="AAB11" i="14"/>
  <c r="AAG11" i="14"/>
  <c r="AAI11" i="14"/>
  <c r="AAJ11" i="14"/>
  <c r="AAK11" i="14"/>
  <c r="AAM11" i="14"/>
  <c r="AAR11" i="14"/>
  <c r="AAT11" i="14"/>
  <c r="AAV11" i="14"/>
  <c r="AAW11" i="14"/>
  <c r="ABB11" i="14"/>
  <c r="ABD11" i="14"/>
  <c r="ABE11" i="14"/>
  <c r="ABF11" i="14"/>
  <c r="ABH11" i="14"/>
  <c r="ABM11" i="14"/>
  <c r="ABO11" i="14"/>
  <c r="ABQ11" i="14"/>
  <c r="ABR11" i="14"/>
  <c r="ABW11" i="14"/>
  <c r="ABY11" i="14"/>
  <c r="ABZ11" i="14"/>
  <c r="ACA11" i="14"/>
  <c r="ACC11" i="14"/>
  <c r="ACH11" i="14"/>
  <c r="ACJ11" i="14"/>
  <c r="ACL11" i="14"/>
  <c r="ACM11" i="14"/>
  <c r="ACR11" i="14"/>
  <c r="ACT11" i="14"/>
  <c r="ACU11" i="14"/>
  <c r="ACV11" i="14"/>
  <c r="ACX11" i="14"/>
  <c r="ADC11" i="14"/>
  <c r="ADE11" i="14"/>
  <c r="ADG11" i="14"/>
  <c r="ADH11" i="14"/>
  <c r="ADM11" i="14"/>
  <c r="ADO11" i="14"/>
  <c r="ADP11" i="14"/>
  <c r="ADQ11" i="14"/>
  <c r="ADS11" i="14"/>
  <c r="ADX11" i="14"/>
  <c r="ADZ11" i="14"/>
  <c r="AEB11" i="14"/>
  <c r="AEC11" i="14"/>
  <c r="AEH11" i="14"/>
  <c r="AEJ11" i="14"/>
  <c r="AEK11" i="14"/>
  <c r="AEL11" i="14"/>
  <c r="AEN11" i="14"/>
  <c r="AES11" i="14"/>
  <c r="AEU11" i="14"/>
  <c r="AEW11" i="14"/>
  <c r="AEX11" i="14"/>
  <c r="AFC11" i="14"/>
  <c r="AFE11" i="14"/>
  <c r="AFF11" i="14"/>
  <c r="AFG11" i="14"/>
  <c r="AFI11" i="14"/>
  <c r="AFN11" i="14"/>
  <c r="AFP11" i="14"/>
  <c r="AFR11" i="14"/>
  <c r="AFS11" i="14"/>
  <c r="AFX11" i="14"/>
  <c r="AFZ11" i="14"/>
  <c r="AGA11" i="14"/>
  <c r="AGB11" i="14"/>
  <c r="AGD11" i="14"/>
  <c r="AGI11" i="14"/>
  <c r="AGK11" i="14"/>
  <c r="AGM11" i="14"/>
  <c r="AGN11" i="14"/>
  <c r="AGS11" i="14"/>
  <c r="AGU11" i="14"/>
  <c r="AGV11" i="14"/>
  <c r="AGW11" i="14"/>
  <c r="AGY11" i="14"/>
  <c r="AHD11" i="14"/>
  <c r="AHF11" i="14"/>
  <c r="AHH11" i="14"/>
  <c r="AHI11" i="14"/>
  <c r="AHN11" i="14"/>
  <c r="AHP11" i="14"/>
  <c r="AHQ11" i="14"/>
  <c r="AHR11" i="14"/>
  <c r="AHT11" i="14"/>
  <c r="AHY11" i="14"/>
  <c r="AIA11" i="14"/>
  <c r="AIC11" i="14"/>
  <c r="AID11" i="14"/>
  <c r="AII11" i="14"/>
  <c r="AIK11" i="14"/>
  <c r="AIL11" i="14"/>
  <c r="AIM11" i="14"/>
  <c r="AIO11" i="14"/>
  <c r="AIT11" i="14"/>
  <c r="AIV11" i="14"/>
  <c r="AIX11" i="14"/>
  <c r="AIY11" i="14"/>
  <c r="AJD11" i="14"/>
  <c r="AJF11" i="14"/>
  <c r="AJG11" i="14"/>
  <c r="AJH11" i="14"/>
  <c r="AJJ11" i="14"/>
  <c r="AJO11" i="14"/>
  <c r="AJQ11" i="14"/>
  <c r="AJS11" i="14"/>
  <c r="AJT11" i="14"/>
  <c r="AJY11" i="14"/>
  <c r="AKA11" i="14"/>
  <c r="AKB11" i="14"/>
  <c r="AKC11" i="14"/>
  <c r="AKE11" i="14"/>
  <c r="AKJ11" i="14"/>
  <c r="AKL11" i="14"/>
  <c r="AKN11" i="14"/>
  <c r="AKO11" i="14"/>
  <c r="AKT11" i="14"/>
  <c r="AKV11" i="14"/>
  <c r="AKW11" i="14"/>
  <c r="AKX11" i="14"/>
  <c r="AKZ11" i="14"/>
  <c r="ALE11" i="14"/>
  <c r="ALG11" i="14"/>
  <c r="ALI11" i="14"/>
  <c r="ALJ11" i="14"/>
  <c r="ALO11" i="14"/>
  <c r="ALQ11" i="14"/>
  <c r="ALR11" i="14"/>
  <c r="ALS11" i="14"/>
  <c r="ALU11" i="14"/>
  <c r="ALZ11" i="14"/>
  <c r="AMB11" i="14"/>
  <c r="AMD11" i="14"/>
  <c r="AME11" i="14"/>
  <c r="AMJ11" i="14"/>
  <c r="AML11" i="14"/>
  <c r="AMM11" i="14"/>
  <c r="AMN11" i="14"/>
  <c r="AMP11" i="14"/>
  <c r="AMU11" i="14"/>
  <c r="AMW11" i="14"/>
  <c r="AMY11" i="14"/>
  <c r="AMZ11" i="14"/>
  <c r="ANE11" i="14"/>
  <c r="ANG11" i="14"/>
  <c r="ANH11" i="14"/>
  <c r="ANI11" i="14"/>
  <c r="ANK11" i="14"/>
  <c r="ANP11" i="14"/>
  <c r="ANR11" i="14"/>
  <c r="ANT11" i="14"/>
  <c r="ANU11" i="14"/>
  <c r="ANZ11" i="14"/>
  <c r="AOB11" i="14"/>
  <c r="AOC11" i="14"/>
  <c r="AOD11" i="14"/>
  <c r="AOF11" i="14"/>
  <c r="AOK11" i="14"/>
  <c r="AOM11" i="14"/>
  <c r="AOO11" i="14"/>
  <c r="AOP11" i="14"/>
  <c r="AOU11" i="14"/>
  <c r="AOW11" i="14"/>
  <c r="AOX11" i="14"/>
  <c r="AOY11" i="14"/>
  <c r="APA11" i="14"/>
  <c r="APF11" i="14"/>
  <c r="APH11" i="14"/>
  <c r="APJ11" i="14"/>
  <c r="APK11" i="14"/>
  <c r="APP11" i="14"/>
  <c r="APR11" i="14"/>
  <c r="APS11" i="14"/>
  <c r="APT11" i="14"/>
  <c r="APV11" i="14"/>
  <c r="AQA11" i="14"/>
  <c r="AQC11" i="14"/>
  <c r="AQE11" i="14"/>
  <c r="AQF11" i="14"/>
  <c r="AQK11" i="14"/>
  <c r="AQM11" i="14"/>
  <c r="AQN11" i="14"/>
  <c r="AQO11" i="14"/>
  <c r="AQQ11" i="14"/>
  <c r="AQV11" i="14"/>
  <c r="AQX11" i="14"/>
  <c r="AQZ11" i="14"/>
  <c r="ARA11" i="14"/>
  <c r="ARF11" i="14"/>
  <c r="ARH11" i="14"/>
  <c r="ARI11" i="14"/>
  <c r="ARJ11" i="14"/>
  <c r="ARL11" i="14"/>
  <c r="ARQ11" i="14"/>
  <c r="ARS11" i="14"/>
  <c r="ARU11" i="14"/>
  <c r="ARV11" i="14"/>
  <c r="ASA11" i="14"/>
  <c r="ASC11" i="14"/>
  <c r="ASD11" i="14"/>
  <c r="ASE11" i="14"/>
  <c r="ASG11" i="14"/>
  <c r="ASL11" i="14"/>
  <c r="ASN11" i="14"/>
  <c r="ASP11" i="14"/>
  <c r="ASQ11" i="14"/>
  <c r="ASV11" i="14"/>
  <c r="ASX11" i="14"/>
  <c r="ASY11" i="14"/>
  <c r="ASZ11" i="14"/>
  <c r="ATB11" i="14"/>
  <c r="ATG11" i="14"/>
  <c r="ATI11" i="14"/>
  <c r="ATK11" i="14"/>
  <c r="ATL11" i="14"/>
  <c r="ATQ11" i="14"/>
  <c r="ATS11" i="14"/>
  <c r="ATT11" i="14"/>
  <c r="ATU11" i="14"/>
  <c r="ATW11" i="14"/>
  <c r="AUB11" i="14"/>
  <c r="AUD11" i="14"/>
  <c r="AUF11" i="14"/>
  <c r="AUG11" i="14"/>
  <c r="AUL11" i="14"/>
  <c r="AUN11" i="14"/>
  <c r="AUO11" i="14"/>
  <c r="AUP11" i="14"/>
  <c r="AUR11" i="14"/>
  <c r="AUW11" i="14"/>
  <c r="AUY11" i="14"/>
  <c r="AVA11" i="14"/>
  <c r="AVB11" i="14"/>
  <c r="AVG11" i="14"/>
  <c r="AVI11" i="14"/>
  <c r="AVJ11" i="14"/>
  <c r="AVK11" i="14"/>
  <c r="AVM11" i="14"/>
  <c r="AVR11" i="14"/>
  <c r="AVT11" i="14"/>
  <c r="AVV11" i="14"/>
  <c r="AVW11" i="14"/>
  <c r="AWB11" i="14"/>
  <c r="AWD11" i="14"/>
  <c r="AWE11" i="14"/>
  <c r="AWF11" i="14"/>
  <c r="AWH11" i="14"/>
  <c r="AWM11" i="14"/>
  <c r="AWO11" i="14"/>
  <c r="AWQ11" i="14"/>
  <c r="AWR11" i="14"/>
  <c r="AWW11" i="14"/>
  <c r="AWY11" i="14"/>
  <c r="AWZ11" i="14"/>
  <c r="AXA11" i="14"/>
  <c r="AXC11" i="14"/>
  <c r="AXH11" i="14"/>
  <c r="AXJ11" i="14"/>
  <c r="AXL11" i="14"/>
  <c r="AXM11" i="14"/>
  <c r="AXR11" i="14"/>
  <c r="AXT11" i="14"/>
  <c r="AXU11" i="14"/>
  <c r="AXV11" i="14"/>
  <c r="AXX11" i="14"/>
  <c r="AYC11" i="14"/>
  <c r="AYE11" i="14"/>
  <c r="AYG11" i="14"/>
  <c r="AYH11" i="14"/>
  <c r="AYM11" i="14"/>
  <c r="AYO11" i="14"/>
  <c r="AYP11" i="14"/>
  <c r="AYQ11" i="14"/>
  <c r="AYS11" i="14"/>
  <c r="AYX11" i="14"/>
  <c r="AYZ11" i="14"/>
  <c r="AZB11" i="14"/>
  <c r="AZC11" i="14"/>
  <c r="AZH11" i="14"/>
  <c r="AZJ11" i="14"/>
  <c r="AZK11" i="14"/>
  <c r="AZL11" i="14"/>
  <c r="AZN11" i="14"/>
  <c r="AZS11" i="14"/>
  <c r="AZU11" i="14"/>
  <c r="AZW11" i="14"/>
  <c r="AZX11" i="14"/>
  <c r="BAC11" i="14"/>
  <c r="BAE11" i="14"/>
  <c r="BAF11" i="14"/>
  <c r="BAG11" i="14"/>
  <c r="BAI11" i="14"/>
  <c r="BAN11" i="14"/>
  <c r="BAP11" i="14"/>
  <c r="BAR11" i="14"/>
  <c r="BAS11" i="14"/>
  <c r="BAX11" i="14"/>
  <c r="BAZ11" i="14"/>
  <c r="BBA11" i="14"/>
  <c r="BBB11" i="14"/>
  <c r="AQ12" i="14"/>
  <c r="AV12" i="14"/>
  <c r="AX12" i="14"/>
  <c r="AZ12" i="14"/>
  <c r="BA12" i="14"/>
  <c r="BF12" i="14"/>
  <c r="BH12" i="14"/>
  <c r="BI12" i="14"/>
  <c r="BJ12" i="14"/>
  <c r="BL12" i="14"/>
  <c r="BQ12" i="14"/>
  <c r="BS12" i="14"/>
  <c r="BU12" i="14"/>
  <c r="BV12" i="14"/>
  <c r="CA12" i="14"/>
  <c r="CC12" i="14"/>
  <c r="CD12" i="14"/>
  <c r="CE12" i="14"/>
  <c r="CG12" i="14"/>
  <c r="CL12" i="14"/>
  <c r="CN12" i="14"/>
  <c r="CP12" i="14"/>
  <c r="CQ12" i="14"/>
  <c r="CV12" i="14"/>
  <c r="CX12" i="14"/>
  <c r="CY12" i="14"/>
  <c r="CZ12" i="14"/>
  <c r="DB12" i="14"/>
  <c r="DG12" i="14"/>
  <c r="DI12" i="14"/>
  <c r="DK12" i="14"/>
  <c r="DL12" i="14"/>
  <c r="DQ12" i="14"/>
  <c r="DS12" i="14"/>
  <c r="DT12" i="14"/>
  <c r="DU12" i="14"/>
  <c r="DW12" i="14"/>
  <c r="EB12" i="14"/>
  <c r="ED12" i="14"/>
  <c r="EF12" i="14"/>
  <c r="EG12" i="14"/>
  <c r="EL12" i="14"/>
  <c r="EN12" i="14"/>
  <c r="EO12" i="14"/>
  <c r="EP12" i="14"/>
  <c r="ER12" i="14"/>
  <c r="EW12" i="14"/>
  <c r="EY12" i="14"/>
  <c r="FA12" i="14"/>
  <c r="FB12" i="14"/>
  <c r="FG12" i="14"/>
  <c r="FI12" i="14"/>
  <c r="FJ12" i="14"/>
  <c r="FK12" i="14"/>
  <c r="FM12" i="14"/>
  <c r="FR12" i="14"/>
  <c r="FT12" i="14"/>
  <c r="FV12" i="14"/>
  <c r="FW12" i="14"/>
  <c r="GB12" i="14"/>
  <c r="GD12" i="14"/>
  <c r="GE12" i="14"/>
  <c r="GF12" i="14"/>
  <c r="GH12" i="14"/>
  <c r="GM12" i="14"/>
  <c r="GO12" i="14"/>
  <c r="GQ12" i="14"/>
  <c r="GQ39" i="14" s="1"/>
  <c r="GR12" i="14"/>
  <c r="GW12" i="14"/>
  <c r="GY12" i="14"/>
  <c r="GZ12" i="14"/>
  <c r="HA12" i="14"/>
  <c r="HC12" i="14"/>
  <c r="HH12" i="14"/>
  <c r="HJ12" i="14"/>
  <c r="HL12" i="14"/>
  <c r="HM12" i="14"/>
  <c r="HR12" i="14"/>
  <c r="HT12" i="14"/>
  <c r="HU12" i="14"/>
  <c r="HV12" i="14"/>
  <c r="HX12" i="14"/>
  <c r="IC12" i="14"/>
  <c r="IE12" i="14"/>
  <c r="IG12" i="14"/>
  <c r="IH12" i="14"/>
  <c r="IM12" i="14"/>
  <c r="IO12" i="14"/>
  <c r="IP12" i="14"/>
  <c r="IQ12" i="14"/>
  <c r="IS12" i="14"/>
  <c r="IX12" i="14"/>
  <c r="IZ12" i="14"/>
  <c r="JB12" i="14"/>
  <c r="JC12" i="14"/>
  <c r="JH12" i="14"/>
  <c r="JJ12" i="14"/>
  <c r="JK12" i="14"/>
  <c r="JL12" i="14"/>
  <c r="JN12" i="14"/>
  <c r="JS12" i="14"/>
  <c r="JU12" i="14"/>
  <c r="JW12" i="14"/>
  <c r="JX12" i="14"/>
  <c r="KC12" i="14"/>
  <c r="KE12" i="14"/>
  <c r="KF12" i="14"/>
  <c r="KG12" i="14"/>
  <c r="KI12" i="14"/>
  <c r="KN12" i="14"/>
  <c r="KP12" i="14"/>
  <c r="KR12" i="14"/>
  <c r="KS12" i="14"/>
  <c r="KX12" i="14"/>
  <c r="KZ12" i="14"/>
  <c r="LA12" i="14"/>
  <c r="LB12" i="14"/>
  <c r="LD12" i="14"/>
  <c r="LI12" i="14"/>
  <c r="LK12" i="14"/>
  <c r="LM12" i="14"/>
  <c r="LN12" i="14"/>
  <c r="LS12" i="14"/>
  <c r="LU12" i="14"/>
  <c r="LV12" i="14"/>
  <c r="LW12" i="14"/>
  <c r="LY12" i="14"/>
  <c r="MD12" i="14"/>
  <c r="MF12" i="14"/>
  <c r="MH12" i="14"/>
  <c r="MI12" i="14"/>
  <c r="MN12" i="14"/>
  <c r="MP12" i="14"/>
  <c r="MQ12" i="14"/>
  <c r="MR12" i="14"/>
  <c r="MT12" i="14"/>
  <c r="MY12" i="14"/>
  <c r="NA12" i="14"/>
  <c r="NC12" i="14"/>
  <c r="NC39" i="14" s="1"/>
  <c r="ND12" i="14"/>
  <c r="NI12" i="14"/>
  <c r="NK12" i="14"/>
  <c r="NL12" i="14"/>
  <c r="NM12" i="14"/>
  <c r="NO12" i="14"/>
  <c r="NT12" i="14"/>
  <c r="NV12" i="14"/>
  <c r="NX12" i="14"/>
  <c r="NY12" i="14"/>
  <c r="OD12" i="14"/>
  <c r="OF12" i="14"/>
  <c r="OG12" i="14"/>
  <c r="OH12" i="14"/>
  <c r="OJ12" i="14"/>
  <c r="OO12" i="14"/>
  <c r="OQ12" i="14"/>
  <c r="OS12" i="14"/>
  <c r="OT12" i="14"/>
  <c r="OY12" i="14"/>
  <c r="PA12" i="14"/>
  <c r="PB12" i="14"/>
  <c r="PC12" i="14"/>
  <c r="PE12" i="14"/>
  <c r="PJ12" i="14"/>
  <c r="PL12" i="14"/>
  <c r="PN12" i="14"/>
  <c r="PO12" i="14"/>
  <c r="PT12" i="14"/>
  <c r="PV12" i="14"/>
  <c r="PW12" i="14"/>
  <c r="PX12" i="14"/>
  <c r="PZ12" i="14"/>
  <c r="QE12" i="14"/>
  <c r="QG12" i="14"/>
  <c r="QI12" i="14"/>
  <c r="QJ12" i="14"/>
  <c r="QO12" i="14"/>
  <c r="QQ12" i="14"/>
  <c r="QR12" i="14"/>
  <c r="QS12" i="14"/>
  <c r="QU12" i="14"/>
  <c r="QZ12" i="14"/>
  <c r="RB12" i="14"/>
  <c r="RD12" i="14"/>
  <c r="RE12" i="14"/>
  <c r="RJ12" i="14"/>
  <c r="RL12" i="14"/>
  <c r="RM12" i="14"/>
  <c r="RN12" i="14"/>
  <c r="RP12" i="14"/>
  <c r="RU12" i="14"/>
  <c r="RW12" i="14"/>
  <c r="RY12" i="14"/>
  <c r="RZ12" i="14"/>
  <c r="SE12" i="14"/>
  <c r="SG12" i="14"/>
  <c r="SH12" i="14"/>
  <c r="SI12" i="14"/>
  <c r="SK12" i="14"/>
  <c r="SP12" i="14"/>
  <c r="SR12" i="14"/>
  <c r="ST12" i="14"/>
  <c r="SU12" i="14"/>
  <c r="SZ12" i="14"/>
  <c r="TB12" i="14"/>
  <c r="TC12" i="14"/>
  <c r="TD12" i="14"/>
  <c r="TF12" i="14"/>
  <c r="TK12" i="14"/>
  <c r="TM12" i="14"/>
  <c r="TO12" i="14"/>
  <c r="TO39" i="14" s="1"/>
  <c r="TP12" i="14"/>
  <c r="TU12" i="14"/>
  <c r="TW12" i="14"/>
  <c r="TX12" i="14"/>
  <c r="TY12" i="14"/>
  <c r="UA12" i="14"/>
  <c r="UF12" i="14"/>
  <c r="UH12" i="14"/>
  <c r="UJ12" i="14"/>
  <c r="UK12" i="14"/>
  <c r="UP12" i="14"/>
  <c r="UR12" i="14"/>
  <c r="US12" i="14"/>
  <c r="UT12" i="14"/>
  <c r="UV12" i="14"/>
  <c r="VA12" i="14"/>
  <c r="VC12" i="14"/>
  <c r="VE12" i="14"/>
  <c r="VF12" i="14"/>
  <c r="VK12" i="14"/>
  <c r="VM12" i="14"/>
  <c r="VN12" i="14"/>
  <c r="VO12" i="14"/>
  <c r="VQ12" i="14"/>
  <c r="VV12" i="14"/>
  <c r="VX12" i="14"/>
  <c r="VZ12" i="14"/>
  <c r="WA12" i="14"/>
  <c r="WF12" i="14"/>
  <c r="WH12" i="14"/>
  <c r="WI12" i="14"/>
  <c r="WJ12" i="14"/>
  <c r="WL12" i="14"/>
  <c r="WQ12" i="14"/>
  <c r="WS12" i="14"/>
  <c r="WU12" i="14"/>
  <c r="WV12" i="14"/>
  <c r="XA12" i="14"/>
  <c r="XC12" i="14"/>
  <c r="XD12" i="14"/>
  <c r="XE12" i="14"/>
  <c r="XG12" i="14"/>
  <c r="XL12" i="14"/>
  <c r="XN12" i="14"/>
  <c r="XP12" i="14"/>
  <c r="XQ12" i="14"/>
  <c r="XV12" i="14"/>
  <c r="XX12" i="14"/>
  <c r="XY12" i="14"/>
  <c r="XZ12" i="14"/>
  <c r="YB12" i="14"/>
  <c r="YG12" i="14"/>
  <c r="YI12" i="14"/>
  <c r="YK12" i="14"/>
  <c r="YL12" i="14"/>
  <c r="YQ12" i="14"/>
  <c r="YS12" i="14"/>
  <c r="YT12" i="14"/>
  <c r="YU12" i="14"/>
  <c r="YW12" i="14"/>
  <c r="ZB12" i="14"/>
  <c r="ZD12" i="14"/>
  <c r="ZF12" i="14"/>
  <c r="ZG12" i="14"/>
  <c r="ZL12" i="14"/>
  <c r="ZN12" i="14"/>
  <c r="ZO12" i="14"/>
  <c r="ZP12" i="14"/>
  <c r="ZR12" i="14"/>
  <c r="ZW12" i="14"/>
  <c r="ZY12" i="14"/>
  <c r="AAA12" i="14"/>
  <c r="AAA39" i="14" s="1"/>
  <c r="AAB12" i="14"/>
  <c r="AAG12" i="14"/>
  <c r="AAI12" i="14"/>
  <c r="AAJ12" i="14"/>
  <c r="AAK12" i="14"/>
  <c r="AAM12" i="14"/>
  <c r="AAR12" i="14"/>
  <c r="AAT12" i="14"/>
  <c r="AAV12" i="14"/>
  <c r="AAW12" i="14"/>
  <c r="ABB12" i="14"/>
  <c r="ABD12" i="14"/>
  <c r="ABE12" i="14"/>
  <c r="ABF12" i="14"/>
  <c r="ABH12" i="14"/>
  <c r="ABM12" i="14"/>
  <c r="ABO12" i="14"/>
  <c r="ABQ12" i="14"/>
  <c r="ABR12" i="14"/>
  <c r="ABW12" i="14"/>
  <c r="ABY12" i="14"/>
  <c r="ABZ12" i="14"/>
  <c r="ACA12" i="14"/>
  <c r="ACC12" i="14"/>
  <c r="ACH12" i="14"/>
  <c r="ACJ12" i="14"/>
  <c r="ACL12" i="14"/>
  <c r="ACM12" i="14"/>
  <c r="ACR12" i="14"/>
  <c r="ACT12" i="14"/>
  <c r="ACU12" i="14"/>
  <c r="ACV12" i="14"/>
  <c r="ACX12" i="14"/>
  <c r="ADC12" i="14"/>
  <c r="ADE12" i="14"/>
  <c r="ADG12" i="14"/>
  <c r="ADH12" i="14"/>
  <c r="ADM12" i="14"/>
  <c r="ADO12" i="14"/>
  <c r="ADP12" i="14"/>
  <c r="ADQ12" i="14"/>
  <c r="ADS12" i="14"/>
  <c r="ADX12" i="14"/>
  <c r="ADZ12" i="14"/>
  <c r="AEB12" i="14"/>
  <c r="AEC12" i="14"/>
  <c r="AEH12" i="14"/>
  <c r="AEJ12" i="14"/>
  <c r="AEK12" i="14"/>
  <c r="AEL12" i="14"/>
  <c r="AEN12" i="14"/>
  <c r="AES12" i="14"/>
  <c r="AEU12" i="14"/>
  <c r="AEW12" i="14"/>
  <c r="AEX12" i="14"/>
  <c r="AFC12" i="14"/>
  <c r="AFE12" i="14"/>
  <c r="AFF12" i="14"/>
  <c r="AFG12" i="14"/>
  <c r="AFI12" i="14"/>
  <c r="AFN12" i="14"/>
  <c r="AFP12" i="14"/>
  <c r="AFR12" i="14"/>
  <c r="AFS12" i="14"/>
  <c r="AFX12" i="14"/>
  <c r="AFZ12" i="14"/>
  <c r="AGA12" i="14"/>
  <c r="AGB12" i="14"/>
  <c r="AGD12" i="14"/>
  <c r="AGI12" i="14"/>
  <c r="AGK12" i="14"/>
  <c r="AGM12" i="14"/>
  <c r="AGM39" i="14" s="1"/>
  <c r="AGN12" i="14"/>
  <c r="AGS12" i="14"/>
  <c r="AGU12" i="14"/>
  <c r="AGV12" i="14"/>
  <c r="AGW12" i="14"/>
  <c r="AGY12" i="14"/>
  <c r="AHD12" i="14"/>
  <c r="AHF12" i="14"/>
  <c r="AHH12" i="14"/>
  <c r="AHI12" i="14"/>
  <c r="AHN12" i="14"/>
  <c r="AHP12" i="14"/>
  <c r="AHQ12" i="14"/>
  <c r="AHR12" i="14"/>
  <c r="AHT12" i="14"/>
  <c r="AHY12" i="14"/>
  <c r="AIA12" i="14"/>
  <c r="AIC12" i="14"/>
  <c r="AID12" i="14"/>
  <c r="AII12" i="14"/>
  <c r="AIK12" i="14"/>
  <c r="AIL12" i="14"/>
  <c r="AIM12" i="14"/>
  <c r="AIO12" i="14"/>
  <c r="AIT12" i="14"/>
  <c r="AIV12" i="14"/>
  <c r="AIX12" i="14"/>
  <c r="AIY12" i="14"/>
  <c r="AJD12" i="14"/>
  <c r="AJF12" i="14"/>
  <c r="AJG12" i="14"/>
  <c r="AJH12" i="14"/>
  <c r="AJJ12" i="14"/>
  <c r="AJO12" i="14"/>
  <c r="AJQ12" i="14"/>
  <c r="AJS12" i="14"/>
  <c r="AJT12" i="14"/>
  <c r="AJY12" i="14"/>
  <c r="AKA12" i="14"/>
  <c r="AKB12" i="14"/>
  <c r="AKC12" i="14"/>
  <c r="AKE12" i="14"/>
  <c r="AKJ12" i="14"/>
  <c r="AKL12" i="14"/>
  <c r="AKN12" i="14"/>
  <c r="AKO12" i="14"/>
  <c r="AKT12" i="14"/>
  <c r="AKV12" i="14"/>
  <c r="AKW12" i="14"/>
  <c r="AKX12" i="14"/>
  <c r="AKZ12" i="14"/>
  <c r="ALE12" i="14"/>
  <c r="ALG12" i="14"/>
  <c r="ALI12" i="14"/>
  <c r="ALJ12" i="14"/>
  <c r="ALO12" i="14"/>
  <c r="ALQ12" i="14"/>
  <c r="ALR12" i="14"/>
  <c r="ALS12" i="14"/>
  <c r="ALU12" i="14"/>
  <c r="ALZ12" i="14"/>
  <c r="AMB12" i="14"/>
  <c r="AMD12" i="14"/>
  <c r="AME12" i="14"/>
  <c r="AMJ12" i="14"/>
  <c r="AML12" i="14"/>
  <c r="AMM12" i="14"/>
  <c r="AMN12" i="14"/>
  <c r="AMP12" i="14"/>
  <c r="AMU12" i="14"/>
  <c r="AMW12" i="14"/>
  <c r="AMY12" i="14"/>
  <c r="AMY39" i="14" s="1"/>
  <c r="AMZ12" i="14"/>
  <c r="ANE12" i="14"/>
  <c r="ANG12" i="14"/>
  <c r="ANH12" i="14"/>
  <c r="ANI12" i="14"/>
  <c r="ANK12" i="14"/>
  <c r="ANP12" i="14"/>
  <c r="ANR12" i="14"/>
  <c r="ANT12" i="14"/>
  <c r="ANU12" i="14"/>
  <c r="ANZ12" i="14"/>
  <c r="AOB12" i="14"/>
  <c r="AOC12" i="14"/>
  <c r="AOD12" i="14"/>
  <c r="AOF12" i="14"/>
  <c r="AOK12" i="14"/>
  <c r="AOM12" i="14"/>
  <c r="AOO12" i="14"/>
  <c r="AOP12" i="14"/>
  <c r="AOU12" i="14"/>
  <c r="AOW12" i="14"/>
  <c r="AOX12" i="14"/>
  <c r="AOY12" i="14"/>
  <c r="APA12" i="14"/>
  <c r="APF12" i="14"/>
  <c r="APH12" i="14"/>
  <c r="APJ12" i="14"/>
  <c r="APK12" i="14"/>
  <c r="APP12" i="14"/>
  <c r="APR12" i="14"/>
  <c r="APS12" i="14"/>
  <c r="APT12" i="14"/>
  <c r="APV12" i="14"/>
  <c r="AQA12" i="14"/>
  <c r="AQC12" i="14"/>
  <c r="AQE12" i="14"/>
  <c r="AQF12" i="14"/>
  <c r="AQK12" i="14"/>
  <c r="AQM12" i="14"/>
  <c r="AQN12" i="14"/>
  <c r="AQO12" i="14"/>
  <c r="AQQ12" i="14"/>
  <c r="AQV12" i="14"/>
  <c r="AQX12" i="14"/>
  <c r="AQZ12" i="14"/>
  <c r="ARA12" i="14"/>
  <c r="ARF12" i="14"/>
  <c r="ARH12" i="14"/>
  <c r="ARI12" i="14"/>
  <c r="ARJ12" i="14"/>
  <c r="ARL12" i="14"/>
  <c r="ARQ12" i="14"/>
  <c r="ARS12" i="14"/>
  <c r="ARU12" i="14"/>
  <c r="ARV12" i="14"/>
  <c r="ASA12" i="14"/>
  <c r="ASC12" i="14"/>
  <c r="ASD12" i="14"/>
  <c r="ASE12" i="14"/>
  <c r="ASG12" i="14"/>
  <c r="ASL12" i="14"/>
  <c r="ASN12" i="14"/>
  <c r="ASP12" i="14"/>
  <c r="ASQ12" i="14"/>
  <c r="ASV12" i="14"/>
  <c r="ASX12" i="14"/>
  <c r="ASY12" i="14"/>
  <c r="ASZ12" i="14"/>
  <c r="ATB12" i="14"/>
  <c r="ATG12" i="14"/>
  <c r="ATI12" i="14"/>
  <c r="ATK12" i="14"/>
  <c r="ATK39" i="14" s="1"/>
  <c r="ATL12" i="14"/>
  <c r="ATQ12" i="14"/>
  <c r="ATS12" i="14"/>
  <c r="ATT12" i="14"/>
  <c r="ATU12" i="14"/>
  <c r="ATW12" i="14"/>
  <c r="AUB12" i="14"/>
  <c r="AUD12" i="14"/>
  <c r="AUF12" i="14"/>
  <c r="AUG12" i="14"/>
  <c r="AUL12" i="14"/>
  <c r="AUN12" i="14"/>
  <c r="AUO12" i="14"/>
  <c r="AUP12" i="14"/>
  <c r="AUR12" i="14"/>
  <c r="AUW12" i="14"/>
  <c r="AUY12" i="14"/>
  <c r="AVA12" i="14"/>
  <c r="AVB12" i="14"/>
  <c r="AVG12" i="14"/>
  <c r="AVI12" i="14"/>
  <c r="AVJ12" i="14"/>
  <c r="AVK12" i="14"/>
  <c r="AVM12" i="14"/>
  <c r="AVR12" i="14"/>
  <c r="AVT12" i="14"/>
  <c r="AVV12" i="14"/>
  <c r="AVW12" i="14"/>
  <c r="AWB12" i="14"/>
  <c r="AWD12" i="14"/>
  <c r="AWE12" i="14"/>
  <c r="AWF12" i="14"/>
  <c r="AWH12" i="14"/>
  <c r="AWM12" i="14"/>
  <c r="AWO12" i="14"/>
  <c r="AWQ12" i="14"/>
  <c r="AWR12" i="14"/>
  <c r="AWW12" i="14"/>
  <c r="AWY12" i="14"/>
  <c r="AWZ12" i="14"/>
  <c r="AXA12" i="14"/>
  <c r="AXC12" i="14"/>
  <c r="AXH12" i="14"/>
  <c r="AXJ12" i="14"/>
  <c r="AXL12" i="14"/>
  <c r="AXM12" i="14"/>
  <c r="AXR12" i="14"/>
  <c r="AXT12" i="14"/>
  <c r="AXU12" i="14"/>
  <c r="AXV12" i="14"/>
  <c r="AXX12" i="14"/>
  <c r="AYC12" i="14"/>
  <c r="AYE12" i="14"/>
  <c r="AYG12" i="14"/>
  <c r="AYH12" i="14"/>
  <c r="AYM12" i="14"/>
  <c r="AYO12" i="14"/>
  <c r="AYP12" i="14"/>
  <c r="AYQ12" i="14"/>
  <c r="AYS12" i="14"/>
  <c r="AYX12" i="14"/>
  <c r="AYZ12" i="14"/>
  <c r="AZB12" i="14"/>
  <c r="AZC12" i="14"/>
  <c r="AZH12" i="14"/>
  <c r="AZJ12" i="14"/>
  <c r="AZK12" i="14"/>
  <c r="AZL12" i="14"/>
  <c r="AZN12" i="14"/>
  <c r="AZS12" i="14"/>
  <c r="AZU12" i="14"/>
  <c r="AZW12" i="14"/>
  <c r="AZW39" i="14" s="1"/>
  <c r="AZX12" i="14"/>
  <c r="BAC12" i="14"/>
  <c r="BAE12" i="14"/>
  <c r="BAF12" i="14"/>
  <c r="BAG12" i="14"/>
  <c r="BAI12" i="14"/>
  <c r="BAN12" i="14"/>
  <c r="BAP12" i="14"/>
  <c r="BAR12" i="14"/>
  <c r="BAS12" i="14"/>
  <c r="BAX12" i="14"/>
  <c r="BAZ12" i="14"/>
  <c r="BBA12" i="14"/>
  <c r="BBB12" i="14"/>
  <c r="AQ13" i="14"/>
  <c r="AV13" i="14"/>
  <c r="AX13" i="14"/>
  <c r="AZ13" i="14"/>
  <c r="BA13" i="14"/>
  <c r="BF13" i="14"/>
  <c r="BH13" i="14"/>
  <c r="BI13" i="14"/>
  <c r="BJ13" i="14"/>
  <c r="BL13" i="14"/>
  <c r="BQ13" i="14"/>
  <c r="BS13" i="14"/>
  <c r="BU13" i="14"/>
  <c r="BV13" i="14"/>
  <c r="CA13" i="14"/>
  <c r="CC13" i="14"/>
  <c r="CD13" i="14"/>
  <c r="CE13" i="14"/>
  <c r="CG13" i="14"/>
  <c r="CL13" i="14"/>
  <c r="CN13" i="14"/>
  <c r="CP13" i="14"/>
  <c r="CQ13" i="14"/>
  <c r="CV13" i="14"/>
  <c r="CX13" i="14"/>
  <c r="CY13" i="14"/>
  <c r="CZ13" i="14"/>
  <c r="DB13" i="14"/>
  <c r="DG13" i="14"/>
  <c r="DI13" i="14"/>
  <c r="DK13" i="14"/>
  <c r="DL13" i="14"/>
  <c r="DQ13" i="14"/>
  <c r="DS13" i="14"/>
  <c r="DT13" i="14"/>
  <c r="DU13" i="14"/>
  <c r="DW13" i="14"/>
  <c r="EB13" i="14"/>
  <c r="ED13" i="14"/>
  <c r="EF13" i="14"/>
  <c r="EG13" i="14"/>
  <c r="EL13" i="14"/>
  <c r="EN13" i="14"/>
  <c r="EO13" i="14"/>
  <c r="EP13" i="14"/>
  <c r="ER13" i="14"/>
  <c r="EW13" i="14"/>
  <c r="EY13" i="14"/>
  <c r="FA13" i="14"/>
  <c r="FB13" i="14"/>
  <c r="FG13" i="14"/>
  <c r="FI13" i="14"/>
  <c r="FJ13" i="14"/>
  <c r="FK13" i="14"/>
  <c r="FM13" i="14"/>
  <c r="FR13" i="14"/>
  <c r="FT13" i="14"/>
  <c r="FV13" i="14"/>
  <c r="FV39" i="14" s="1"/>
  <c r="FW13" i="14"/>
  <c r="GB13" i="14"/>
  <c r="GD13" i="14"/>
  <c r="GE13" i="14"/>
  <c r="GF13" i="14"/>
  <c r="GH13" i="14"/>
  <c r="GM13" i="14"/>
  <c r="GO13" i="14"/>
  <c r="GQ13" i="14"/>
  <c r="GR13" i="14"/>
  <c r="GW13" i="14"/>
  <c r="GY13" i="14"/>
  <c r="GZ13" i="14"/>
  <c r="HA13" i="14"/>
  <c r="HC13" i="14"/>
  <c r="HH13" i="14"/>
  <c r="HJ13" i="14"/>
  <c r="HL13" i="14"/>
  <c r="HM13" i="14"/>
  <c r="HR13" i="14"/>
  <c r="HT13" i="14"/>
  <c r="HU13" i="14"/>
  <c r="HV13" i="14"/>
  <c r="HX13" i="14"/>
  <c r="IC13" i="14"/>
  <c r="IE13" i="14"/>
  <c r="IG13" i="14"/>
  <c r="IH13" i="14"/>
  <c r="IM13" i="14"/>
  <c r="IO13" i="14"/>
  <c r="IP13" i="14"/>
  <c r="IQ13" i="14"/>
  <c r="IS13" i="14"/>
  <c r="IX13" i="14"/>
  <c r="IZ13" i="14"/>
  <c r="JB13" i="14"/>
  <c r="JC13" i="14"/>
  <c r="JH13" i="14"/>
  <c r="JJ13" i="14"/>
  <c r="JK13" i="14"/>
  <c r="JL13" i="14"/>
  <c r="JN13" i="14"/>
  <c r="JS13" i="14"/>
  <c r="JU13" i="14"/>
  <c r="JW13" i="14"/>
  <c r="JX13" i="14"/>
  <c r="KC13" i="14"/>
  <c r="KE13" i="14"/>
  <c r="KF13" i="14"/>
  <c r="KG13" i="14"/>
  <c r="KI13" i="14"/>
  <c r="KN13" i="14"/>
  <c r="KP13" i="14"/>
  <c r="KR13" i="14"/>
  <c r="KS13" i="14"/>
  <c r="KX13" i="14"/>
  <c r="KZ13" i="14"/>
  <c r="LA13" i="14"/>
  <c r="LB13" i="14"/>
  <c r="LD13" i="14"/>
  <c r="LI13" i="14"/>
  <c r="LK13" i="14"/>
  <c r="LM13" i="14"/>
  <c r="LN13" i="14"/>
  <c r="LS13" i="14"/>
  <c r="LU13" i="14"/>
  <c r="LV13" i="14"/>
  <c r="LW13" i="14"/>
  <c r="LY13" i="14"/>
  <c r="MD13" i="14"/>
  <c r="MF13" i="14"/>
  <c r="MH13" i="14"/>
  <c r="MH39" i="14" s="1"/>
  <c r="MI13" i="14"/>
  <c r="MN13" i="14"/>
  <c r="MP13" i="14"/>
  <c r="MQ13" i="14"/>
  <c r="MR13" i="14"/>
  <c r="MT13" i="14"/>
  <c r="MY13" i="14"/>
  <c r="NA13" i="14"/>
  <c r="NC13" i="14"/>
  <c r="ND13" i="14"/>
  <c r="NI13" i="14"/>
  <c r="NK13" i="14"/>
  <c r="NL13" i="14"/>
  <c r="NM13" i="14"/>
  <c r="NO13" i="14"/>
  <c r="NT13" i="14"/>
  <c r="NV13" i="14"/>
  <c r="NX13" i="14"/>
  <c r="NY13" i="14"/>
  <c r="OD13" i="14"/>
  <c r="OF13" i="14"/>
  <c r="OG13" i="14"/>
  <c r="OH13" i="14"/>
  <c r="OJ13" i="14"/>
  <c r="OO13" i="14"/>
  <c r="OQ13" i="14"/>
  <c r="OS13" i="14"/>
  <c r="OT13" i="14"/>
  <c r="OY13" i="14"/>
  <c r="PA13" i="14"/>
  <c r="PB13" i="14"/>
  <c r="PC13" i="14"/>
  <c r="PE13" i="14"/>
  <c r="PJ13" i="14"/>
  <c r="PL13" i="14"/>
  <c r="PN13" i="14"/>
  <c r="PO13" i="14"/>
  <c r="PT13" i="14"/>
  <c r="PV13" i="14"/>
  <c r="PW13" i="14"/>
  <c r="PX13" i="14"/>
  <c r="PZ13" i="14"/>
  <c r="QE13" i="14"/>
  <c r="QG13" i="14"/>
  <c r="QI13" i="14"/>
  <c r="QJ13" i="14"/>
  <c r="QO13" i="14"/>
  <c r="QQ13" i="14"/>
  <c r="QR13" i="14"/>
  <c r="QS13" i="14"/>
  <c r="QU13" i="14"/>
  <c r="QZ13" i="14"/>
  <c r="RB13" i="14"/>
  <c r="RD13" i="14"/>
  <c r="RE13" i="14"/>
  <c r="RJ13" i="14"/>
  <c r="RL13" i="14"/>
  <c r="RM13" i="14"/>
  <c r="RN13" i="14"/>
  <c r="RP13" i="14"/>
  <c r="RU13" i="14"/>
  <c r="RW13" i="14"/>
  <c r="RY13" i="14"/>
  <c r="RZ13" i="14"/>
  <c r="SE13" i="14"/>
  <c r="SG13" i="14"/>
  <c r="SH13" i="14"/>
  <c r="SI13" i="14"/>
  <c r="SK13" i="14"/>
  <c r="SP13" i="14"/>
  <c r="SR13" i="14"/>
  <c r="ST13" i="14"/>
  <c r="ST39" i="14" s="1"/>
  <c r="SU13" i="14"/>
  <c r="SZ13" i="14"/>
  <c r="TB13" i="14"/>
  <c r="TC13" i="14"/>
  <c r="TD13" i="14"/>
  <c r="TF13" i="14"/>
  <c r="TK13" i="14"/>
  <c r="TM13" i="14"/>
  <c r="TO13" i="14"/>
  <c r="TP13" i="14"/>
  <c r="TU13" i="14"/>
  <c r="TW13" i="14"/>
  <c r="TX13" i="14"/>
  <c r="TY13" i="14"/>
  <c r="UA13" i="14"/>
  <c r="UF13" i="14"/>
  <c r="UH13" i="14"/>
  <c r="UJ13" i="14"/>
  <c r="UK13" i="14"/>
  <c r="UP13" i="14"/>
  <c r="UR13" i="14"/>
  <c r="US13" i="14"/>
  <c r="UT13" i="14"/>
  <c r="UV13" i="14"/>
  <c r="VA13" i="14"/>
  <c r="VC13" i="14"/>
  <c r="VE13" i="14"/>
  <c r="VF13" i="14"/>
  <c r="VK13" i="14"/>
  <c r="VM13" i="14"/>
  <c r="VN13" i="14"/>
  <c r="VO13" i="14"/>
  <c r="VQ13" i="14"/>
  <c r="VV13" i="14"/>
  <c r="VX13" i="14"/>
  <c r="VZ13" i="14"/>
  <c r="WA13" i="14"/>
  <c r="WF13" i="14"/>
  <c r="WH13" i="14"/>
  <c r="WI13" i="14"/>
  <c r="WJ13" i="14"/>
  <c r="WL13" i="14"/>
  <c r="WQ13" i="14"/>
  <c r="WS13" i="14"/>
  <c r="WU13" i="14"/>
  <c r="WV13" i="14"/>
  <c r="XA13" i="14"/>
  <c r="XC13" i="14"/>
  <c r="XD13" i="14"/>
  <c r="XE13" i="14"/>
  <c r="XG13" i="14"/>
  <c r="XL13" i="14"/>
  <c r="XN13" i="14"/>
  <c r="XP13" i="14"/>
  <c r="XQ13" i="14"/>
  <c r="XV13" i="14"/>
  <c r="XX13" i="14"/>
  <c r="XY13" i="14"/>
  <c r="XZ13" i="14"/>
  <c r="YB13" i="14"/>
  <c r="YG13" i="14"/>
  <c r="YI13" i="14"/>
  <c r="YK13" i="14"/>
  <c r="YL13" i="14"/>
  <c r="YQ13" i="14"/>
  <c r="YS13" i="14"/>
  <c r="YT13" i="14"/>
  <c r="YU13" i="14"/>
  <c r="YW13" i="14"/>
  <c r="ZB13" i="14"/>
  <c r="ZD13" i="14"/>
  <c r="ZF13" i="14"/>
  <c r="ZF39" i="14" s="1"/>
  <c r="ZG13" i="14"/>
  <c r="ZL13" i="14"/>
  <c r="ZN13" i="14"/>
  <c r="ZO13" i="14"/>
  <c r="ZP13" i="14"/>
  <c r="ZR13" i="14"/>
  <c r="ZW13" i="14"/>
  <c r="ZY13" i="14"/>
  <c r="AAA13" i="14"/>
  <c r="AAB13" i="14"/>
  <c r="AAG13" i="14"/>
  <c r="AAI13" i="14"/>
  <c r="AAJ13" i="14"/>
  <c r="AAK13" i="14"/>
  <c r="AAM13" i="14"/>
  <c r="AAR13" i="14"/>
  <c r="AAT13" i="14"/>
  <c r="AAV13" i="14"/>
  <c r="AAW13" i="14"/>
  <c r="ABB13" i="14"/>
  <c r="ABD13" i="14"/>
  <c r="ABE13" i="14"/>
  <c r="ABF13" i="14"/>
  <c r="ABH13" i="14"/>
  <c r="ABM13" i="14"/>
  <c r="ABO13" i="14"/>
  <c r="ABQ13" i="14"/>
  <c r="ABR13" i="14"/>
  <c r="ABW13" i="14"/>
  <c r="ABY13" i="14"/>
  <c r="ABZ13" i="14"/>
  <c r="ACA13" i="14"/>
  <c r="ACC13" i="14"/>
  <c r="ACH13" i="14"/>
  <c r="ACJ13" i="14"/>
  <c r="ACL13" i="14"/>
  <c r="ACM13" i="14"/>
  <c r="ACR13" i="14"/>
  <c r="ACT13" i="14"/>
  <c r="ACU13" i="14"/>
  <c r="ACV13" i="14"/>
  <c r="ACX13" i="14"/>
  <c r="ADC13" i="14"/>
  <c r="ADE13" i="14"/>
  <c r="ADG13" i="14"/>
  <c r="ADH13" i="14"/>
  <c r="ADM13" i="14"/>
  <c r="ADO13" i="14"/>
  <c r="ADP13" i="14"/>
  <c r="ADQ13" i="14"/>
  <c r="ADS13" i="14"/>
  <c r="ADX13" i="14"/>
  <c r="ADZ13" i="14"/>
  <c r="AEB13" i="14"/>
  <c r="AEC13" i="14"/>
  <c r="AEH13" i="14"/>
  <c r="AEJ13" i="14"/>
  <c r="AEK13" i="14"/>
  <c r="AEL13" i="14"/>
  <c r="AEN13" i="14"/>
  <c r="AES13" i="14"/>
  <c r="AEU13" i="14"/>
  <c r="AEW13" i="14"/>
  <c r="AEX13" i="14"/>
  <c r="AFC13" i="14"/>
  <c r="AFE13" i="14"/>
  <c r="AFF13" i="14"/>
  <c r="AFG13" i="14"/>
  <c r="AFI13" i="14"/>
  <c r="AFN13" i="14"/>
  <c r="AFP13" i="14"/>
  <c r="AFR13" i="14"/>
  <c r="AFR39" i="14" s="1"/>
  <c r="AFS13" i="14"/>
  <c r="AFX13" i="14"/>
  <c r="AFZ13" i="14"/>
  <c r="AGA13" i="14"/>
  <c r="AGB13" i="14"/>
  <c r="AGD13" i="14"/>
  <c r="AGI13" i="14"/>
  <c r="AGK13" i="14"/>
  <c r="AGM13" i="14"/>
  <c r="AGN13" i="14"/>
  <c r="AGS13" i="14"/>
  <c r="AGU13" i="14"/>
  <c r="AGV13" i="14"/>
  <c r="AGW13" i="14"/>
  <c r="AGY13" i="14"/>
  <c r="AHD13" i="14"/>
  <c r="AHF13" i="14"/>
  <c r="AHH13" i="14"/>
  <c r="AHI13" i="14"/>
  <c r="AHN13" i="14"/>
  <c r="AHP13" i="14"/>
  <c r="AHQ13" i="14"/>
  <c r="AHR13" i="14"/>
  <c r="AHT13" i="14"/>
  <c r="AHY13" i="14"/>
  <c r="AIA13" i="14"/>
  <c r="AIC13" i="14"/>
  <c r="AID13" i="14"/>
  <c r="AII13" i="14"/>
  <c r="AIK13" i="14"/>
  <c r="AIL13" i="14"/>
  <c r="AIM13" i="14"/>
  <c r="AIO13" i="14"/>
  <c r="AIT13" i="14"/>
  <c r="AIV13" i="14"/>
  <c r="AIX13" i="14"/>
  <c r="AIY13" i="14"/>
  <c r="AJD13" i="14"/>
  <c r="AJF13" i="14"/>
  <c r="AJG13" i="14"/>
  <c r="AJH13" i="14"/>
  <c r="AJJ13" i="14"/>
  <c r="AJO13" i="14"/>
  <c r="AJQ13" i="14"/>
  <c r="AJS13" i="14"/>
  <c r="AJT13" i="14"/>
  <c r="AJY13" i="14"/>
  <c r="AKA13" i="14"/>
  <c r="AKB13" i="14"/>
  <c r="AKC13" i="14"/>
  <c r="AKE13" i="14"/>
  <c r="AKJ13" i="14"/>
  <c r="AKL13" i="14"/>
  <c r="AKN13" i="14"/>
  <c r="AKO13" i="14"/>
  <c r="AKT13" i="14"/>
  <c r="AKV13" i="14"/>
  <c r="AKW13" i="14"/>
  <c r="AKX13" i="14"/>
  <c r="AKZ13" i="14"/>
  <c r="ALE13" i="14"/>
  <c r="ALG13" i="14"/>
  <c r="ALI13" i="14"/>
  <c r="ALJ13" i="14"/>
  <c r="ALO13" i="14"/>
  <c r="ALQ13" i="14"/>
  <c r="ALR13" i="14"/>
  <c r="ALS13" i="14"/>
  <c r="ALU13" i="14"/>
  <c r="ALZ13" i="14"/>
  <c r="AMB13" i="14"/>
  <c r="AMD13" i="14"/>
  <c r="AMD39" i="14" s="1"/>
  <c r="AME13" i="14"/>
  <c r="AMJ13" i="14"/>
  <c r="AML13" i="14"/>
  <c r="AMM13" i="14"/>
  <c r="AMN13" i="14"/>
  <c r="AMP13" i="14"/>
  <c r="AMU13" i="14"/>
  <c r="AMW13" i="14"/>
  <c r="AMY13" i="14"/>
  <c r="AMZ13" i="14"/>
  <c r="ANE13" i="14"/>
  <c r="ANG13" i="14"/>
  <c r="ANH13" i="14"/>
  <c r="ANI13" i="14"/>
  <c r="ANK13" i="14"/>
  <c r="ANP13" i="14"/>
  <c r="ANR13" i="14"/>
  <c r="ANT13" i="14"/>
  <c r="ANU13" i="14"/>
  <c r="ANZ13" i="14"/>
  <c r="AOB13" i="14"/>
  <c r="AOC13" i="14"/>
  <c r="AOD13" i="14"/>
  <c r="AOF13" i="14"/>
  <c r="AOK13" i="14"/>
  <c r="AOM13" i="14"/>
  <c r="AOO13" i="14"/>
  <c r="AOP13" i="14"/>
  <c r="AOU13" i="14"/>
  <c r="AOW13" i="14"/>
  <c r="AOX13" i="14"/>
  <c r="AOY13" i="14"/>
  <c r="APA13" i="14"/>
  <c r="APF13" i="14"/>
  <c r="APH13" i="14"/>
  <c r="APJ13" i="14"/>
  <c r="APK13" i="14"/>
  <c r="APP13" i="14"/>
  <c r="APR13" i="14"/>
  <c r="APS13" i="14"/>
  <c r="APT13" i="14"/>
  <c r="APV13" i="14"/>
  <c r="AQA13" i="14"/>
  <c r="AQC13" i="14"/>
  <c r="AQE13" i="14"/>
  <c r="AQF13" i="14"/>
  <c r="AQK13" i="14"/>
  <c r="AQM13" i="14"/>
  <c r="AQN13" i="14"/>
  <c r="AQO13" i="14"/>
  <c r="AQQ13" i="14"/>
  <c r="AQV13" i="14"/>
  <c r="AQX13" i="14"/>
  <c r="AQZ13" i="14"/>
  <c r="ARA13" i="14"/>
  <c r="ARF13" i="14"/>
  <c r="ARH13" i="14"/>
  <c r="ARI13" i="14"/>
  <c r="ARJ13" i="14"/>
  <c r="ARL13" i="14"/>
  <c r="ARQ13" i="14"/>
  <c r="ARS13" i="14"/>
  <c r="ARU13" i="14"/>
  <c r="ARV13" i="14"/>
  <c r="ASA13" i="14"/>
  <c r="ASC13" i="14"/>
  <c r="ASD13" i="14"/>
  <c r="ASE13" i="14"/>
  <c r="ASG13" i="14"/>
  <c r="ASL13" i="14"/>
  <c r="ASN13" i="14"/>
  <c r="ASP13" i="14"/>
  <c r="ASP39" i="14" s="1"/>
  <c r="ASQ13" i="14"/>
  <c r="ASV13" i="14"/>
  <c r="ASX13" i="14"/>
  <c r="ASY13" i="14"/>
  <c r="ASZ13" i="14"/>
  <c r="ATB13" i="14"/>
  <c r="ATG13" i="14"/>
  <c r="ATI13" i="14"/>
  <c r="ATK13" i="14"/>
  <c r="ATL13" i="14"/>
  <c r="ATQ13" i="14"/>
  <c r="ATS13" i="14"/>
  <c r="ATT13" i="14"/>
  <c r="ATU13" i="14"/>
  <c r="ATW13" i="14"/>
  <c r="AUB13" i="14"/>
  <c r="AUD13" i="14"/>
  <c r="AUF13" i="14"/>
  <c r="AUG13" i="14"/>
  <c r="AUL13" i="14"/>
  <c r="AUN13" i="14"/>
  <c r="AUO13" i="14"/>
  <c r="AUP13" i="14"/>
  <c r="AUR13" i="14"/>
  <c r="AUW13" i="14"/>
  <c r="AUY13" i="14"/>
  <c r="AVA13" i="14"/>
  <c r="AVB13" i="14"/>
  <c r="AVG13" i="14"/>
  <c r="AVI13" i="14"/>
  <c r="AVJ13" i="14"/>
  <c r="AVK13" i="14"/>
  <c r="AVM13" i="14"/>
  <c r="AVR13" i="14"/>
  <c r="AVT13" i="14"/>
  <c r="AVV13" i="14"/>
  <c r="AVW13" i="14"/>
  <c r="AWB13" i="14"/>
  <c r="AWD13" i="14"/>
  <c r="AWE13" i="14"/>
  <c r="AWF13" i="14"/>
  <c r="AWH13" i="14"/>
  <c r="AWM13" i="14"/>
  <c r="AWO13" i="14"/>
  <c r="AWQ13" i="14"/>
  <c r="AWR13" i="14"/>
  <c r="AWW13" i="14"/>
  <c r="AWY13" i="14"/>
  <c r="AWZ13" i="14"/>
  <c r="AXA13" i="14"/>
  <c r="AXC13" i="14"/>
  <c r="AXH13" i="14"/>
  <c r="AXJ13" i="14"/>
  <c r="AXL13" i="14"/>
  <c r="AXM13" i="14"/>
  <c r="AXR13" i="14"/>
  <c r="AXT13" i="14"/>
  <c r="AXU13" i="14"/>
  <c r="AXV13" i="14"/>
  <c r="AXX13" i="14"/>
  <c r="AYC13" i="14"/>
  <c r="AYE13" i="14"/>
  <c r="AYG13" i="14"/>
  <c r="AYH13" i="14"/>
  <c r="AYM13" i="14"/>
  <c r="AYO13" i="14"/>
  <c r="AYP13" i="14"/>
  <c r="AYQ13" i="14"/>
  <c r="AYS13" i="14"/>
  <c r="AYX13" i="14"/>
  <c r="AYZ13" i="14"/>
  <c r="AZB13" i="14"/>
  <c r="AZB39" i="14" s="1"/>
  <c r="AZC13" i="14"/>
  <c r="AZH13" i="14"/>
  <c r="AZJ13" i="14"/>
  <c r="AZK13" i="14"/>
  <c r="AZL13" i="14"/>
  <c r="AZN13" i="14"/>
  <c r="AZS13" i="14"/>
  <c r="AZU13" i="14"/>
  <c r="AZW13" i="14"/>
  <c r="AZX13" i="14"/>
  <c r="BAC13" i="14"/>
  <c r="BAE13" i="14"/>
  <c r="BAF13" i="14"/>
  <c r="BAG13" i="14"/>
  <c r="BAI13" i="14"/>
  <c r="BAN13" i="14"/>
  <c r="BAP13" i="14"/>
  <c r="BAR13" i="14"/>
  <c r="BAS13" i="14"/>
  <c r="BAX13" i="14"/>
  <c r="BAZ13" i="14"/>
  <c r="BBA13" i="14"/>
  <c r="BBB13" i="14"/>
  <c r="AQ14" i="14"/>
  <c r="AV14" i="14"/>
  <c r="AX14" i="14"/>
  <c r="AZ14" i="14"/>
  <c r="BA14" i="14"/>
  <c r="BF14" i="14"/>
  <c r="BH14" i="14"/>
  <c r="BI14" i="14"/>
  <c r="BJ14" i="14"/>
  <c r="BL14" i="14"/>
  <c r="BQ14" i="14"/>
  <c r="BS14" i="14"/>
  <c r="BU14" i="14"/>
  <c r="BV14" i="14"/>
  <c r="CA14" i="14"/>
  <c r="CC14" i="14"/>
  <c r="CD14" i="14"/>
  <c r="CE14" i="14"/>
  <c r="CG14" i="14"/>
  <c r="CL14" i="14"/>
  <c r="CN14" i="14"/>
  <c r="CP14" i="14"/>
  <c r="CQ14" i="14"/>
  <c r="CV14" i="14"/>
  <c r="CX14" i="14"/>
  <c r="CY14" i="14"/>
  <c r="CZ14" i="14"/>
  <c r="DB14" i="14"/>
  <c r="DG14" i="14"/>
  <c r="DI14" i="14"/>
  <c r="DK14" i="14"/>
  <c r="DL14" i="14"/>
  <c r="DQ14" i="14"/>
  <c r="DS14" i="14"/>
  <c r="DT14" i="14"/>
  <c r="DU14" i="14"/>
  <c r="DW14" i="14"/>
  <c r="EB14" i="14"/>
  <c r="ED14" i="14"/>
  <c r="EF14" i="14"/>
  <c r="EG14" i="14"/>
  <c r="EL14" i="14"/>
  <c r="EN14" i="14"/>
  <c r="EO14" i="14"/>
  <c r="EP14" i="14"/>
  <c r="ER14" i="14"/>
  <c r="EW14" i="14"/>
  <c r="EY14" i="14"/>
  <c r="FA14" i="14"/>
  <c r="FA39" i="14" s="1"/>
  <c r="FB14" i="14"/>
  <c r="FG14" i="14"/>
  <c r="FI14" i="14"/>
  <c r="FJ14" i="14"/>
  <c r="FK14" i="14"/>
  <c r="FM14" i="14"/>
  <c r="FR14" i="14"/>
  <c r="FT14" i="14"/>
  <c r="FV14" i="14"/>
  <c r="FW14" i="14"/>
  <c r="GB14" i="14"/>
  <c r="GD14" i="14"/>
  <c r="GE14" i="14"/>
  <c r="GF14" i="14"/>
  <c r="GH14" i="14"/>
  <c r="GM14" i="14"/>
  <c r="GO14" i="14"/>
  <c r="GQ14" i="14"/>
  <c r="GR14" i="14"/>
  <c r="GW14" i="14"/>
  <c r="GY14" i="14"/>
  <c r="GZ14" i="14"/>
  <c r="HA14" i="14"/>
  <c r="HC14" i="14"/>
  <c r="HH14" i="14"/>
  <c r="HJ14" i="14"/>
  <c r="HL14" i="14"/>
  <c r="HM14" i="14"/>
  <c r="HR14" i="14"/>
  <c r="HT14" i="14"/>
  <c r="HU14" i="14"/>
  <c r="HV14" i="14"/>
  <c r="HX14" i="14"/>
  <c r="IC14" i="14"/>
  <c r="IE14" i="14"/>
  <c r="IG14" i="14"/>
  <c r="IH14" i="14"/>
  <c r="IM14" i="14"/>
  <c r="IO14" i="14"/>
  <c r="IP14" i="14"/>
  <c r="IQ14" i="14"/>
  <c r="IS14" i="14"/>
  <c r="IX14" i="14"/>
  <c r="IZ14" i="14"/>
  <c r="JB14" i="14"/>
  <c r="JC14" i="14"/>
  <c r="JH14" i="14"/>
  <c r="JJ14" i="14"/>
  <c r="JK14" i="14"/>
  <c r="JL14" i="14"/>
  <c r="JN14" i="14"/>
  <c r="JS14" i="14"/>
  <c r="JU14" i="14"/>
  <c r="JW14" i="14"/>
  <c r="JX14" i="14"/>
  <c r="KC14" i="14"/>
  <c r="KE14" i="14"/>
  <c r="KF14" i="14"/>
  <c r="KG14" i="14"/>
  <c r="KI14" i="14"/>
  <c r="KN14" i="14"/>
  <c r="KP14" i="14"/>
  <c r="KR14" i="14"/>
  <c r="KS14" i="14"/>
  <c r="KX14" i="14"/>
  <c r="KZ14" i="14"/>
  <c r="LA14" i="14"/>
  <c r="LB14" i="14"/>
  <c r="LD14" i="14"/>
  <c r="LI14" i="14"/>
  <c r="LK14" i="14"/>
  <c r="LM14" i="14"/>
  <c r="LM39" i="14" s="1"/>
  <c r="LN14" i="14"/>
  <c r="LS14" i="14"/>
  <c r="LU14" i="14"/>
  <c r="LV14" i="14"/>
  <c r="LW14" i="14"/>
  <c r="LY14" i="14"/>
  <c r="MD14" i="14"/>
  <c r="MF14" i="14"/>
  <c r="MH14" i="14"/>
  <c r="MI14" i="14"/>
  <c r="MN14" i="14"/>
  <c r="MP14" i="14"/>
  <c r="MQ14" i="14"/>
  <c r="MR14" i="14"/>
  <c r="MT14" i="14"/>
  <c r="MY14" i="14"/>
  <c r="NA14" i="14"/>
  <c r="NC14" i="14"/>
  <c r="ND14" i="14"/>
  <c r="NI14" i="14"/>
  <c r="NK14" i="14"/>
  <c r="NL14" i="14"/>
  <c r="NM14" i="14"/>
  <c r="NO14" i="14"/>
  <c r="NT14" i="14"/>
  <c r="NV14" i="14"/>
  <c r="NX14" i="14"/>
  <c r="NY14" i="14"/>
  <c r="OD14" i="14"/>
  <c r="OF14" i="14"/>
  <c r="OG14" i="14"/>
  <c r="OH14" i="14"/>
  <c r="OJ14" i="14"/>
  <c r="OO14" i="14"/>
  <c r="OQ14" i="14"/>
  <c r="OS14" i="14"/>
  <c r="OT14" i="14"/>
  <c r="OY14" i="14"/>
  <c r="PA14" i="14"/>
  <c r="PB14" i="14"/>
  <c r="PC14" i="14"/>
  <c r="PE14" i="14"/>
  <c r="PJ14" i="14"/>
  <c r="PL14" i="14"/>
  <c r="PN14" i="14"/>
  <c r="PO14" i="14"/>
  <c r="PT14" i="14"/>
  <c r="PV14" i="14"/>
  <c r="PW14" i="14"/>
  <c r="PX14" i="14"/>
  <c r="PZ14" i="14"/>
  <c r="QE14" i="14"/>
  <c r="QG14" i="14"/>
  <c r="QI14" i="14"/>
  <c r="QJ14" i="14"/>
  <c r="QO14" i="14"/>
  <c r="QQ14" i="14"/>
  <c r="QR14" i="14"/>
  <c r="QS14" i="14"/>
  <c r="QU14" i="14"/>
  <c r="QZ14" i="14"/>
  <c r="RB14" i="14"/>
  <c r="RD14" i="14"/>
  <c r="RE14" i="14"/>
  <c r="RJ14" i="14"/>
  <c r="RL14" i="14"/>
  <c r="RM14" i="14"/>
  <c r="RN14" i="14"/>
  <c r="RP14" i="14"/>
  <c r="RU14" i="14"/>
  <c r="RW14" i="14"/>
  <c r="RY14" i="14"/>
  <c r="RY39" i="14" s="1"/>
  <c r="RZ14" i="14"/>
  <c r="SE14" i="14"/>
  <c r="SG14" i="14"/>
  <c r="SH14" i="14"/>
  <c r="SI14" i="14"/>
  <c r="SK14" i="14"/>
  <c r="SP14" i="14"/>
  <c r="SR14" i="14"/>
  <c r="ST14" i="14"/>
  <c r="SU14" i="14"/>
  <c r="SZ14" i="14"/>
  <c r="TB14" i="14"/>
  <c r="TC14" i="14"/>
  <c r="TD14" i="14"/>
  <c r="TF14" i="14"/>
  <c r="TK14" i="14"/>
  <c r="TM14" i="14"/>
  <c r="TO14" i="14"/>
  <c r="TP14" i="14"/>
  <c r="TU14" i="14"/>
  <c r="TW14" i="14"/>
  <c r="TX14" i="14"/>
  <c r="TY14" i="14"/>
  <c r="UA14" i="14"/>
  <c r="UF14" i="14"/>
  <c r="UH14" i="14"/>
  <c r="UJ14" i="14"/>
  <c r="UK14" i="14"/>
  <c r="UP14" i="14"/>
  <c r="UR14" i="14"/>
  <c r="US14" i="14"/>
  <c r="UT14" i="14"/>
  <c r="UV14" i="14"/>
  <c r="VA14" i="14"/>
  <c r="VC14" i="14"/>
  <c r="VE14" i="14"/>
  <c r="VF14" i="14"/>
  <c r="VK14" i="14"/>
  <c r="VM14" i="14"/>
  <c r="VN14" i="14"/>
  <c r="VO14" i="14"/>
  <c r="VQ14" i="14"/>
  <c r="VV14" i="14"/>
  <c r="VX14" i="14"/>
  <c r="VZ14" i="14"/>
  <c r="WA14" i="14"/>
  <c r="WF14" i="14"/>
  <c r="WH14" i="14"/>
  <c r="WI14" i="14"/>
  <c r="WJ14" i="14"/>
  <c r="WL14" i="14"/>
  <c r="WQ14" i="14"/>
  <c r="WS14" i="14"/>
  <c r="WU14" i="14"/>
  <c r="WV14" i="14"/>
  <c r="XA14" i="14"/>
  <c r="XC14" i="14"/>
  <c r="XD14" i="14"/>
  <c r="XE14" i="14"/>
  <c r="XG14" i="14"/>
  <c r="XL14" i="14"/>
  <c r="XN14" i="14"/>
  <c r="XP14" i="14"/>
  <c r="XQ14" i="14"/>
  <c r="XV14" i="14"/>
  <c r="XX14" i="14"/>
  <c r="XY14" i="14"/>
  <c r="XZ14" i="14"/>
  <c r="YB14" i="14"/>
  <c r="YG14" i="14"/>
  <c r="YI14" i="14"/>
  <c r="YK14" i="14"/>
  <c r="YK39" i="14" s="1"/>
  <c r="YL14" i="14"/>
  <c r="YQ14" i="14"/>
  <c r="YS14" i="14"/>
  <c r="YT14" i="14"/>
  <c r="YU14" i="14"/>
  <c r="YW14" i="14"/>
  <c r="ZB14" i="14"/>
  <c r="ZD14" i="14"/>
  <c r="ZF14" i="14"/>
  <c r="ZG14" i="14"/>
  <c r="ZL14" i="14"/>
  <c r="ZN14" i="14"/>
  <c r="ZO14" i="14"/>
  <c r="ZP14" i="14"/>
  <c r="ZR14" i="14"/>
  <c r="ZW14" i="14"/>
  <c r="ZY14" i="14"/>
  <c r="AAA14" i="14"/>
  <c r="AAB14" i="14"/>
  <c r="AAG14" i="14"/>
  <c r="AAI14" i="14"/>
  <c r="AAJ14" i="14"/>
  <c r="AAK14" i="14"/>
  <c r="AAM14" i="14"/>
  <c r="AAR14" i="14"/>
  <c r="AAT14" i="14"/>
  <c r="AAV14" i="14"/>
  <c r="AAW14" i="14"/>
  <c r="ABB14" i="14"/>
  <c r="ABD14" i="14"/>
  <c r="ABE14" i="14"/>
  <c r="ABF14" i="14"/>
  <c r="ABH14" i="14"/>
  <c r="ABM14" i="14"/>
  <c r="ABO14" i="14"/>
  <c r="ABQ14" i="14"/>
  <c r="ABR14" i="14"/>
  <c r="ABW14" i="14"/>
  <c r="ABY14" i="14"/>
  <c r="ABZ14" i="14"/>
  <c r="ACA14" i="14"/>
  <c r="ACC14" i="14"/>
  <c r="ACH14" i="14"/>
  <c r="ACJ14" i="14"/>
  <c r="ACL14" i="14"/>
  <c r="ACM14" i="14"/>
  <c r="ACR14" i="14"/>
  <c r="ACT14" i="14"/>
  <c r="ACU14" i="14"/>
  <c r="ACV14" i="14"/>
  <c r="ACX14" i="14"/>
  <c r="ADC14" i="14"/>
  <c r="ADE14" i="14"/>
  <c r="ADG14" i="14"/>
  <c r="ADH14" i="14"/>
  <c r="ADM14" i="14"/>
  <c r="ADO14" i="14"/>
  <c r="ADP14" i="14"/>
  <c r="ADQ14" i="14"/>
  <c r="ADS14" i="14"/>
  <c r="ADX14" i="14"/>
  <c r="ADZ14" i="14"/>
  <c r="AEB14" i="14"/>
  <c r="AEC14" i="14"/>
  <c r="AEH14" i="14"/>
  <c r="AEJ14" i="14"/>
  <c r="AEK14" i="14"/>
  <c r="AEL14" i="14"/>
  <c r="AEN14" i="14"/>
  <c r="AES14" i="14"/>
  <c r="AEU14" i="14"/>
  <c r="AEW14" i="14"/>
  <c r="AEW39" i="14" s="1"/>
  <c r="AEX14" i="14"/>
  <c r="AFC14" i="14"/>
  <c r="AFE14" i="14"/>
  <c r="AFF14" i="14"/>
  <c r="AFG14" i="14"/>
  <c r="AFI14" i="14"/>
  <c r="AFN14" i="14"/>
  <c r="AFP14" i="14"/>
  <c r="AFR14" i="14"/>
  <c r="AFS14" i="14"/>
  <c r="AFX14" i="14"/>
  <c r="AFZ14" i="14"/>
  <c r="AGA14" i="14"/>
  <c r="AGB14" i="14"/>
  <c r="AGD14" i="14"/>
  <c r="AGI14" i="14"/>
  <c r="AGK14" i="14"/>
  <c r="AGM14" i="14"/>
  <c r="AGN14" i="14"/>
  <c r="AGS14" i="14"/>
  <c r="AGU14" i="14"/>
  <c r="AGV14" i="14"/>
  <c r="AGW14" i="14"/>
  <c r="AGY14" i="14"/>
  <c r="AHD14" i="14"/>
  <c r="AHF14" i="14"/>
  <c r="AHH14" i="14"/>
  <c r="AHI14" i="14"/>
  <c r="AHN14" i="14"/>
  <c r="AHP14" i="14"/>
  <c r="AHQ14" i="14"/>
  <c r="AHR14" i="14"/>
  <c r="AHT14" i="14"/>
  <c r="AHY14" i="14"/>
  <c r="AIA14" i="14"/>
  <c r="AIC14" i="14"/>
  <c r="AID14" i="14"/>
  <c r="AII14" i="14"/>
  <c r="AIK14" i="14"/>
  <c r="AIL14" i="14"/>
  <c r="AIM14" i="14"/>
  <c r="AIO14" i="14"/>
  <c r="AIT14" i="14"/>
  <c r="AIV14" i="14"/>
  <c r="AIX14" i="14"/>
  <c r="AIY14" i="14"/>
  <c r="AJD14" i="14"/>
  <c r="AJF14" i="14"/>
  <c r="AJG14" i="14"/>
  <c r="AJH14" i="14"/>
  <c r="AJJ14" i="14"/>
  <c r="AJO14" i="14"/>
  <c r="AJQ14" i="14"/>
  <c r="AJS14" i="14"/>
  <c r="AJT14" i="14"/>
  <c r="AJY14" i="14"/>
  <c r="AKA14" i="14"/>
  <c r="AKB14" i="14"/>
  <c r="AKC14" i="14"/>
  <c r="AKE14" i="14"/>
  <c r="AKJ14" i="14"/>
  <c r="AKL14" i="14"/>
  <c r="AKN14" i="14"/>
  <c r="AKO14" i="14"/>
  <c r="AKT14" i="14"/>
  <c r="AKV14" i="14"/>
  <c r="AKW14" i="14"/>
  <c r="AKX14" i="14"/>
  <c r="AKZ14" i="14"/>
  <c r="ALE14" i="14"/>
  <c r="ALG14" i="14"/>
  <c r="ALI14" i="14"/>
  <c r="ALI39" i="14" s="1"/>
  <c r="ALJ14" i="14"/>
  <c r="ALO14" i="14"/>
  <c r="ALQ14" i="14"/>
  <c r="ALR14" i="14"/>
  <c r="ALS14" i="14"/>
  <c r="ALU14" i="14"/>
  <c r="ALZ14" i="14"/>
  <c r="AMB14" i="14"/>
  <c r="AMD14" i="14"/>
  <c r="AME14" i="14"/>
  <c r="AMJ14" i="14"/>
  <c r="AML14" i="14"/>
  <c r="AMM14" i="14"/>
  <c r="AMN14" i="14"/>
  <c r="AMP14" i="14"/>
  <c r="AMU14" i="14"/>
  <c r="AMW14" i="14"/>
  <c r="AMY14" i="14"/>
  <c r="AMZ14" i="14"/>
  <c r="ANE14" i="14"/>
  <c r="ANG14" i="14"/>
  <c r="ANH14" i="14"/>
  <c r="ANI14" i="14"/>
  <c r="ANK14" i="14"/>
  <c r="ANP14" i="14"/>
  <c r="ANR14" i="14"/>
  <c r="ANT14" i="14"/>
  <c r="ANU14" i="14"/>
  <c r="ANZ14" i="14"/>
  <c r="AOB14" i="14"/>
  <c r="AOC14" i="14"/>
  <c r="AOD14" i="14"/>
  <c r="AOF14" i="14"/>
  <c r="AOK14" i="14"/>
  <c r="AOM14" i="14"/>
  <c r="AOO14" i="14"/>
  <c r="AOP14" i="14"/>
  <c r="AOU14" i="14"/>
  <c r="AOW14" i="14"/>
  <c r="AOX14" i="14"/>
  <c r="AOY14" i="14"/>
  <c r="APA14" i="14"/>
  <c r="APF14" i="14"/>
  <c r="APH14" i="14"/>
  <c r="APJ14" i="14"/>
  <c r="APK14" i="14"/>
  <c r="APP14" i="14"/>
  <c r="APR14" i="14"/>
  <c r="APS14" i="14"/>
  <c r="APT14" i="14"/>
  <c r="APV14" i="14"/>
  <c r="AQA14" i="14"/>
  <c r="AQC14" i="14"/>
  <c r="AQE14" i="14"/>
  <c r="AQF14" i="14"/>
  <c r="AQK14" i="14"/>
  <c r="AQM14" i="14"/>
  <c r="AQN14" i="14"/>
  <c r="AQO14" i="14"/>
  <c r="AQQ14" i="14"/>
  <c r="AQV14" i="14"/>
  <c r="AQX14" i="14"/>
  <c r="AQZ14" i="14"/>
  <c r="ARA14" i="14"/>
  <c r="ARF14" i="14"/>
  <c r="ARH14" i="14"/>
  <c r="ARI14" i="14"/>
  <c r="ARJ14" i="14"/>
  <c r="ARL14" i="14"/>
  <c r="ARQ14" i="14"/>
  <c r="ARS14" i="14"/>
  <c r="ARU14" i="14"/>
  <c r="ARU39" i="14" s="1"/>
  <c r="ARV14" i="14"/>
  <c r="ASA14" i="14"/>
  <c r="ASC14" i="14"/>
  <c r="ASD14" i="14"/>
  <c r="ASE14" i="14"/>
  <c r="ASG14" i="14"/>
  <c r="ASL14" i="14"/>
  <c r="ASN14" i="14"/>
  <c r="ASP14" i="14"/>
  <c r="ASQ14" i="14"/>
  <c r="ASV14" i="14"/>
  <c r="ASX14" i="14"/>
  <c r="ASY14" i="14"/>
  <c r="ASZ14" i="14"/>
  <c r="ATB14" i="14"/>
  <c r="ATG14" i="14"/>
  <c r="ATI14" i="14"/>
  <c r="ATK14" i="14"/>
  <c r="ATL14" i="14"/>
  <c r="ATQ14" i="14"/>
  <c r="ATS14" i="14"/>
  <c r="ATT14" i="14"/>
  <c r="ATU14" i="14"/>
  <c r="ATW14" i="14"/>
  <c r="AUB14" i="14"/>
  <c r="AUD14" i="14"/>
  <c r="AUF14" i="14"/>
  <c r="AUG14" i="14"/>
  <c r="AUL14" i="14"/>
  <c r="AUN14" i="14"/>
  <c r="AUO14" i="14"/>
  <c r="AUP14" i="14"/>
  <c r="AUR14" i="14"/>
  <c r="AUW14" i="14"/>
  <c r="AUY14" i="14"/>
  <c r="AVA14" i="14"/>
  <c r="AVB14" i="14"/>
  <c r="AVG14" i="14"/>
  <c r="AVI14" i="14"/>
  <c r="AVJ14" i="14"/>
  <c r="AVK14" i="14"/>
  <c r="AVM14" i="14"/>
  <c r="AVR14" i="14"/>
  <c r="AVT14" i="14"/>
  <c r="AVV14" i="14"/>
  <c r="AVW14" i="14"/>
  <c r="AWB14" i="14"/>
  <c r="AWD14" i="14"/>
  <c r="AWE14" i="14"/>
  <c r="AWF14" i="14"/>
  <c r="AWH14" i="14"/>
  <c r="AWM14" i="14"/>
  <c r="AWO14" i="14"/>
  <c r="AWQ14" i="14"/>
  <c r="AWR14" i="14"/>
  <c r="AWW14" i="14"/>
  <c r="AWY14" i="14"/>
  <c r="AWZ14" i="14"/>
  <c r="AXA14" i="14"/>
  <c r="AXC14" i="14"/>
  <c r="AXH14" i="14"/>
  <c r="AXJ14" i="14"/>
  <c r="AXL14" i="14"/>
  <c r="AXM14" i="14"/>
  <c r="AXR14" i="14"/>
  <c r="AXT14" i="14"/>
  <c r="AXU14" i="14"/>
  <c r="AXV14" i="14"/>
  <c r="AXX14" i="14"/>
  <c r="AYC14" i="14"/>
  <c r="AYE14" i="14"/>
  <c r="AYG14" i="14"/>
  <c r="AYG39" i="14" s="1"/>
  <c r="AYH14" i="14"/>
  <c r="AYM14" i="14"/>
  <c r="AYO14" i="14"/>
  <c r="AYP14" i="14"/>
  <c r="AYQ14" i="14"/>
  <c r="AYS14" i="14"/>
  <c r="AYX14" i="14"/>
  <c r="AYZ14" i="14"/>
  <c r="AZB14" i="14"/>
  <c r="AZC14" i="14"/>
  <c r="AZH14" i="14"/>
  <c r="AZJ14" i="14"/>
  <c r="AZK14" i="14"/>
  <c r="AZL14" i="14"/>
  <c r="AZN14" i="14"/>
  <c r="AZS14" i="14"/>
  <c r="AZU14" i="14"/>
  <c r="AZW14" i="14"/>
  <c r="AZX14" i="14"/>
  <c r="BAC14" i="14"/>
  <c r="BAE14" i="14"/>
  <c r="BAF14" i="14"/>
  <c r="BAG14" i="14"/>
  <c r="BAI14" i="14"/>
  <c r="BAN14" i="14"/>
  <c r="BAP14" i="14"/>
  <c r="BAR14" i="14"/>
  <c r="BAS14" i="14"/>
  <c r="BAX14" i="14"/>
  <c r="BAZ14" i="14"/>
  <c r="BBA14" i="14"/>
  <c r="BBB14" i="14"/>
  <c r="AQ15" i="14"/>
  <c r="AV15" i="14"/>
  <c r="AX15" i="14"/>
  <c r="AZ15" i="14"/>
  <c r="BA15" i="14"/>
  <c r="BF15" i="14"/>
  <c r="BH15" i="14"/>
  <c r="BI15" i="14"/>
  <c r="BJ15" i="14"/>
  <c r="BL15" i="14"/>
  <c r="BQ15" i="14"/>
  <c r="BS15" i="14"/>
  <c r="BU15" i="14"/>
  <c r="BV15" i="14"/>
  <c r="CA15" i="14"/>
  <c r="CC15" i="14"/>
  <c r="CD15" i="14"/>
  <c r="CE15" i="14"/>
  <c r="CG15" i="14"/>
  <c r="CL15" i="14"/>
  <c r="CN15" i="14"/>
  <c r="CP15" i="14"/>
  <c r="CQ15" i="14"/>
  <c r="CV15" i="14"/>
  <c r="CX15" i="14"/>
  <c r="CY15" i="14"/>
  <c r="CZ15" i="14"/>
  <c r="DB15" i="14"/>
  <c r="DG15" i="14"/>
  <c r="DI15" i="14"/>
  <c r="DK15" i="14"/>
  <c r="DL15" i="14"/>
  <c r="DQ15" i="14"/>
  <c r="DS15" i="14"/>
  <c r="DT15" i="14"/>
  <c r="DU15" i="14"/>
  <c r="DW15" i="14"/>
  <c r="EB15" i="14"/>
  <c r="ED15" i="14"/>
  <c r="EF15" i="14"/>
  <c r="EG15" i="14"/>
  <c r="EL15" i="14"/>
  <c r="EN15" i="14"/>
  <c r="EO15" i="14"/>
  <c r="EP15" i="14"/>
  <c r="ER15" i="14"/>
  <c r="EW15" i="14"/>
  <c r="EY15" i="14"/>
  <c r="FA15" i="14"/>
  <c r="FB15" i="14"/>
  <c r="FG15" i="14"/>
  <c r="FI15" i="14"/>
  <c r="FJ15" i="14"/>
  <c r="FK15" i="14"/>
  <c r="FM15" i="14"/>
  <c r="FR15" i="14"/>
  <c r="FT15" i="14"/>
  <c r="FV15" i="14"/>
  <c r="FW15" i="14"/>
  <c r="GB15" i="14"/>
  <c r="GD15" i="14"/>
  <c r="GE15" i="14"/>
  <c r="GF15" i="14"/>
  <c r="GH15" i="14"/>
  <c r="GM15" i="14"/>
  <c r="GO15" i="14"/>
  <c r="GQ15" i="14"/>
  <c r="GR15" i="14"/>
  <c r="GW15" i="14"/>
  <c r="GY15" i="14"/>
  <c r="GZ15" i="14"/>
  <c r="HA15" i="14"/>
  <c r="HC15" i="14"/>
  <c r="HH15" i="14"/>
  <c r="HJ15" i="14"/>
  <c r="HL15" i="14"/>
  <c r="HM15" i="14"/>
  <c r="HR15" i="14"/>
  <c r="HT15" i="14"/>
  <c r="HU15" i="14"/>
  <c r="HV15" i="14"/>
  <c r="HX15" i="14"/>
  <c r="IC15" i="14"/>
  <c r="IE15" i="14"/>
  <c r="IG15" i="14"/>
  <c r="IH15" i="14"/>
  <c r="IM15" i="14"/>
  <c r="IO15" i="14"/>
  <c r="IP15" i="14"/>
  <c r="IQ15" i="14"/>
  <c r="IS15" i="14"/>
  <c r="IX15" i="14"/>
  <c r="IZ15" i="14"/>
  <c r="JB15" i="14"/>
  <c r="JC15" i="14"/>
  <c r="JH15" i="14"/>
  <c r="JJ15" i="14"/>
  <c r="JK15" i="14"/>
  <c r="JL15" i="14"/>
  <c r="JN15" i="14"/>
  <c r="JS15" i="14"/>
  <c r="JU15" i="14"/>
  <c r="JW15" i="14"/>
  <c r="JX15" i="14"/>
  <c r="KC15" i="14"/>
  <c r="KE15" i="14"/>
  <c r="KF15" i="14"/>
  <c r="KG15" i="14"/>
  <c r="KI15" i="14"/>
  <c r="KN15" i="14"/>
  <c r="KP15" i="14"/>
  <c r="KR15" i="14"/>
  <c r="KS15" i="14"/>
  <c r="KX15" i="14"/>
  <c r="KZ15" i="14"/>
  <c r="LA15" i="14"/>
  <c r="LB15" i="14"/>
  <c r="LD15" i="14"/>
  <c r="LI15" i="14"/>
  <c r="LK15" i="14"/>
  <c r="LM15" i="14"/>
  <c r="LN15" i="14"/>
  <c r="LS15" i="14"/>
  <c r="LU15" i="14"/>
  <c r="LV15" i="14"/>
  <c r="LW15" i="14"/>
  <c r="LY15" i="14"/>
  <c r="MD15" i="14"/>
  <c r="MF15" i="14"/>
  <c r="MH15" i="14"/>
  <c r="MI15" i="14"/>
  <c r="MN15" i="14"/>
  <c r="MP15" i="14"/>
  <c r="MQ15" i="14"/>
  <c r="MR15" i="14"/>
  <c r="MT15" i="14"/>
  <c r="MY15" i="14"/>
  <c r="NA15" i="14"/>
  <c r="NC15" i="14"/>
  <c r="ND15" i="14"/>
  <c r="NI15" i="14"/>
  <c r="NK15" i="14"/>
  <c r="NL15" i="14"/>
  <c r="NM15" i="14"/>
  <c r="NO15" i="14"/>
  <c r="NT15" i="14"/>
  <c r="NV15" i="14"/>
  <c r="NX15" i="14"/>
  <c r="NY15" i="14"/>
  <c r="OD15" i="14"/>
  <c r="OF15" i="14"/>
  <c r="OG15" i="14"/>
  <c r="OH15" i="14"/>
  <c r="OJ15" i="14"/>
  <c r="OO15" i="14"/>
  <c r="OQ15" i="14"/>
  <c r="OS15" i="14"/>
  <c r="OT15" i="14"/>
  <c r="OY15" i="14"/>
  <c r="PA15" i="14"/>
  <c r="PB15" i="14"/>
  <c r="PC15" i="14"/>
  <c r="PE15" i="14"/>
  <c r="PJ15" i="14"/>
  <c r="PL15" i="14"/>
  <c r="PN15" i="14"/>
  <c r="PO15" i="14"/>
  <c r="PT15" i="14"/>
  <c r="PV15" i="14"/>
  <c r="PW15" i="14"/>
  <c r="PX15" i="14"/>
  <c r="PZ15" i="14"/>
  <c r="QE15" i="14"/>
  <c r="QG15" i="14"/>
  <c r="QI15" i="14"/>
  <c r="QJ15" i="14"/>
  <c r="QO15" i="14"/>
  <c r="QQ15" i="14"/>
  <c r="QR15" i="14"/>
  <c r="QS15" i="14"/>
  <c r="QU15" i="14"/>
  <c r="QZ15" i="14"/>
  <c r="RB15" i="14"/>
  <c r="RD15" i="14"/>
  <c r="RE15" i="14"/>
  <c r="RJ15" i="14"/>
  <c r="RL15" i="14"/>
  <c r="RM15" i="14"/>
  <c r="RN15" i="14"/>
  <c r="RP15" i="14"/>
  <c r="RU15" i="14"/>
  <c r="RW15" i="14"/>
  <c r="RY15" i="14"/>
  <c r="RZ15" i="14"/>
  <c r="SE15" i="14"/>
  <c r="SG15" i="14"/>
  <c r="SH15" i="14"/>
  <c r="SI15" i="14"/>
  <c r="SK15" i="14"/>
  <c r="SP15" i="14"/>
  <c r="SR15" i="14"/>
  <c r="ST15" i="14"/>
  <c r="SU15" i="14"/>
  <c r="SZ15" i="14"/>
  <c r="TB15" i="14"/>
  <c r="TC15" i="14"/>
  <c r="TD15" i="14"/>
  <c r="TF15" i="14"/>
  <c r="TK15" i="14"/>
  <c r="TM15" i="14"/>
  <c r="TO15" i="14"/>
  <c r="TP15" i="14"/>
  <c r="TU15" i="14"/>
  <c r="TW15" i="14"/>
  <c r="TX15" i="14"/>
  <c r="TY15" i="14"/>
  <c r="UA15" i="14"/>
  <c r="UF15" i="14"/>
  <c r="UH15" i="14"/>
  <c r="UJ15" i="14"/>
  <c r="UK15" i="14"/>
  <c r="UP15" i="14"/>
  <c r="UR15" i="14"/>
  <c r="US15" i="14"/>
  <c r="UT15" i="14"/>
  <c r="UV15" i="14"/>
  <c r="VA15" i="14"/>
  <c r="VC15" i="14"/>
  <c r="VE15" i="14"/>
  <c r="VF15" i="14"/>
  <c r="VK15" i="14"/>
  <c r="VM15" i="14"/>
  <c r="VN15" i="14"/>
  <c r="VO15" i="14"/>
  <c r="VQ15" i="14"/>
  <c r="VV15" i="14"/>
  <c r="VX15" i="14"/>
  <c r="VZ15" i="14"/>
  <c r="WA15" i="14"/>
  <c r="WF15" i="14"/>
  <c r="WH15" i="14"/>
  <c r="WI15" i="14"/>
  <c r="WJ15" i="14"/>
  <c r="WL15" i="14"/>
  <c r="WQ15" i="14"/>
  <c r="WS15" i="14"/>
  <c r="WU15" i="14"/>
  <c r="WV15" i="14"/>
  <c r="XA15" i="14"/>
  <c r="XC15" i="14"/>
  <c r="XD15" i="14"/>
  <c r="XE15" i="14"/>
  <c r="XG15" i="14"/>
  <c r="XL15" i="14"/>
  <c r="XN15" i="14"/>
  <c r="XP15" i="14"/>
  <c r="XQ15" i="14"/>
  <c r="XV15" i="14"/>
  <c r="XX15" i="14"/>
  <c r="XY15" i="14"/>
  <c r="XZ15" i="14"/>
  <c r="YB15" i="14"/>
  <c r="YG15" i="14"/>
  <c r="YI15" i="14"/>
  <c r="YK15" i="14"/>
  <c r="YL15" i="14"/>
  <c r="YQ15" i="14"/>
  <c r="YS15" i="14"/>
  <c r="YT15" i="14"/>
  <c r="YU15" i="14"/>
  <c r="YW15" i="14"/>
  <c r="ZB15" i="14"/>
  <c r="ZD15" i="14"/>
  <c r="ZF15" i="14"/>
  <c r="ZG15" i="14"/>
  <c r="ZL15" i="14"/>
  <c r="ZN15" i="14"/>
  <c r="ZO15" i="14"/>
  <c r="ZP15" i="14"/>
  <c r="ZR15" i="14"/>
  <c r="ZW15" i="14"/>
  <c r="ZY15" i="14"/>
  <c r="AAA15" i="14"/>
  <c r="AAB15" i="14"/>
  <c r="AAG15" i="14"/>
  <c r="AAI15" i="14"/>
  <c r="AAJ15" i="14"/>
  <c r="AAK15" i="14"/>
  <c r="AAM15" i="14"/>
  <c r="AAR15" i="14"/>
  <c r="AAT15" i="14"/>
  <c r="AAV15" i="14"/>
  <c r="AAW15" i="14"/>
  <c r="ABB15" i="14"/>
  <c r="ABD15" i="14"/>
  <c r="ABE15" i="14"/>
  <c r="ABF15" i="14"/>
  <c r="ABH15" i="14"/>
  <c r="ABM15" i="14"/>
  <c r="ABO15" i="14"/>
  <c r="ABQ15" i="14"/>
  <c r="ABR15" i="14"/>
  <c r="ABW15" i="14"/>
  <c r="ABY15" i="14"/>
  <c r="ABZ15" i="14"/>
  <c r="ACA15" i="14"/>
  <c r="ACC15" i="14"/>
  <c r="ACH15" i="14"/>
  <c r="ACJ15" i="14"/>
  <c r="ACL15" i="14"/>
  <c r="ACM15" i="14"/>
  <c r="ACR15" i="14"/>
  <c r="ACT15" i="14"/>
  <c r="ACU15" i="14"/>
  <c r="ACV15" i="14"/>
  <c r="ACX15" i="14"/>
  <c r="ADC15" i="14"/>
  <c r="ADE15" i="14"/>
  <c r="ADG15" i="14"/>
  <c r="ADH15" i="14"/>
  <c r="ADM15" i="14"/>
  <c r="ADO15" i="14"/>
  <c r="ADP15" i="14"/>
  <c r="ADQ15" i="14"/>
  <c r="ADS15" i="14"/>
  <c r="ADX15" i="14"/>
  <c r="ADZ15" i="14"/>
  <c r="AEB15" i="14"/>
  <c r="AEC15" i="14"/>
  <c r="AEH15" i="14"/>
  <c r="AEJ15" i="14"/>
  <c r="AEK15" i="14"/>
  <c r="AEL15" i="14"/>
  <c r="AEN15" i="14"/>
  <c r="AES15" i="14"/>
  <c r="AEU15" i="14"/>
  <c r="AEW15" i="14"/>
  <c r="AEX15" i="14"/>
  <c r="AFC15" i="14"/>
  <c r="AFE15" i="14"/>
  <c r="AFF15" i="14"/>
  <c r="AFG15" i="14"/>
  <c r="AFI15" i="14"/>
  <c r="AFN15" i="14"/>
  <c r="AFP15" i="14"/>
  <c r="AFR15" i="14"/>
  <c r="AFS15" i="14"/>
  <c r="AFX15" i="14"/>
  <c r="AFZ15" i="14"/>
  <c r="AGA15" i="14"/>
  <c r="AGB15" i="14"/>
  <c r="AGD15" i="14"/>
  <c r="AGI15" i="14"/>
  <c r="AGK15" i="14"/>
  <c r="AGM15" i="14"/>
  <c r="AGN15" i="14"/>
  <c r="AGS15" i="14"/>
  <c r="AGU15" i="14"/>
  <c r="AGV15" i="14"/>
  <c r="AGW15" i="14"/>
  <c r="AGY15" i="14"/>
  <c r="AHD15" i="14"/>
  <c r="AHF15" i="14"/>
  <c r="AHH15" i="14"/>
  <c r="AHI15" i="14"/>
  <c r="AHN15" i="14"/>
  <c r="AHP15" i="14"/>
  <c r="AHQ15" i="14"/>
  <c r="AHR15" i="14"/>
  <c r="AHT15" i="14"/>
  <c r="AHY15" i="14"/>
  <c r="AIA15" i="14"/>
  <c r="AIC15" i="14"/>
  <c r="AID15" i="14"/>
  <c r="AII15" i="14"/>
  <c r="AIK15" i="14"/>
  <c r="AIL15" i="14"/>
  <c r="AIM15" i="14"/>
  <c r="AIO15" i="14"/>
  <c r="AIT15" i="14"/>
  <c r="AIV15" i="14"/>
  <c r="AIX15" i="14"/>
  <c r="AIY15" i="14"/>
  <c r="AJD15" i="14"/>
  <c r="AJF15" i="14"/>
  <c r="AJG15" i="14"/>
  <c r="AJH15" i="14"/>
  <c r="AJJ15" i="14"/>
  <c r="AJO15" i="14"/>
  <c r="AJQ15" i="14"/>
  <c r="AJS15" i="14"/>
  <c r="AJT15" i="14"/>
  <c r="AJY15" i="14"/>
  <c r="AKA15" i="14"/>
  <c r="AKB15" i="14"/>
  <c r="AKC15" i="14"/>
  <c r="AKE15" i="14"/>
  <c r="AKJ15" i="14"/>
  <c r="AKL15" i="14"/>
  <c r="AKN15" i="14"/>
  <c r="AKO15" i="14"/>
  <c r="AKT15" i="14"/>
  <c r="AKV15" i="14"/>
  <c r="AKW15" i="14"/>
  <c r="AKX15" i="14"/>
  <c r="AKZ15" i="14"/>
  <c r="ALE15" i="14"/>
  <c r="ALG15" i="14"/>
  <c r="ALI15" i="14"/>
  <c r="ALJ15" i="14"/>
  <c r="ALO15" i="14"/>
  <c r="ALQ15" i="14"/>
  <c r="ALR15" i="14"/>
  <c r="ALS15" i="14"/>
  <c r="ALU15" i="14"/>
  <c r="ALZ15" i="14"/>
  <c r="AMB15" i="14"/>
  <c r="AMD15" i="14"/>
  <c r="AME15" i="14"/>
  <c r="AMJ15" i="14"/>
  <c r="AML15" i="14"/>
  <c r="AMM15" i="14"/>
  <c r="AMN15" i="14"/>
  <c r="AMP15" i="14"/>
  <c r="AMU15" i="14"/>
  <c r="AMW15" i="14"/>
  <c r="AMY15" i="14"/>
  <c r="AMZ15" i="14"/>
  <c r="ANE15" i="14"/>
  <c r="ANG15" i="14"/>
  <c r="ANH15" i="14"/>
  <c r="ANI15" i="14"/>
  <c r="ANK15" i="14"/>
  <c r="ANP15" i="14"/>
  <c r="ANR15" i="14"/>
  <c r="ANT15" i="14"/>
  <c r="ANU15" i="14"/>
  <c r="ANZ15" i="14"/>
  <c r="AOB15" i="14"/>
  <c r="AOC15" i="14"/>
  <c r="AOD15" i="14"/>
  <c r="AOF15" i="14"/>
  <c r="AOK15" i="14"/>
  <c r="AOM15" i="14"/>
  <c r="AOO15" i="14"/>
  <c r="AOP15" i="14"/>
  <c r="AOU15" i="14"/>
  <c r="AOW15" i="14"/>
  <c r="AOX15" i="14"/>
  <c r="AOY15" i="14"/>
  <c r="APA15" i="14"/>
  <c r="APF15" i="14"/>
  <c r="APH15" i="14"/>
  <c r="APJ15" i="14"/>
  <c r="APK15" i="14"/>
  <c r="APP15" i="14"/>
  <c r="APR15" i="14"/>
  <c r="APS15" i="14"/>
  <c r="APT15" i="14"/>
  <c r="APV15" i="14"/>
  <c r="AQA15" i="14"/>
  <c r="AQC15" i="14"/>
  <c r="AQE15" i="14"/>
  <c r="AQF15" i="14"/>
  <c r="AQK15" i="14"/>
  <c r="AQM15" i="14"/>
  <c r="AQN15" i="14"/>
  <c r="AQO15" i="14"/>
  <c r="AQQ15" i="14"/>
  <c r="AQV15" i="14"/>
  <c r="AQX15" i="14"/>
  <c r="AQZ15" i="14"/>
  <c r="ARA15" i="14"/>
  <c r="ARF15" i="14"/>
  <c r="ARH15" i="14"/>
  <c r="ARI15" i="14"/>
  <c r="ARJ15" i="14"/>
  <c r="ARL15" i="14"/>
  <c r="ARQ15" i="14"/>
  <c r="ARS15" i="14"/>
  <c r="ARU15" i="14"/>
  <c r="ARV15" i="14"/>
  <c r="ASA15" i="14"/>
  <c r="ASC15" i="14"/>
  <c r="ASD15" i="14"/>
  <c r="ASE15" i="14"/>
  <c r="ASG15" i="14"/>
  <c r="ASL15" i="14"/>
  <c r="ASN15" i="14"/>
  <c r="ASP15" i="14"/>
  <c r="ASQ15" i="14"/>
  <c r="ASV15" i="14"/>
  <c r="ASX15" i="14"/>
  <c r="ASY15" i="14"/>
  <c r="ASZ15" i="14"/>
  <c r="ATB15" i="14"/>
  <c r="ATG15" i="14"/>
  <c r="ATI15" i="14"/>
  <c r="ATK15" i="14"/>
  <c r="ATL15" i="14"/>
  <c r="ATQ15" i="14"/>
  <c r="ATS15" i="14"/>
  <c r="ATT15" i="14"/>
  <c r="ATU15" i="14"/>
  <c r="ATW15" i="14"/>
  <c r="AUB15" i="14"/>
  <c r="AUD15" i="14"/>
  <c r="AUF15" i="14"/>
  <c r="AUG15" i="14"/>
  <c r="AUL15" i="14"/>
  <c r="AUN15" i="14"/>
  <c r="AUO15" i="14"/>
  <c r="AUP15" i="14"/>
  <c r="AUR15" i="14"/>
  <c r="AUW15" i="14"/>
  <c r="AUY15" i="14"/>
  <c r="AVA15" i="14"/>
  <c r="AVB15" i="14"/>
  <c r="AVG15" i="14"/>
  <c r="AVI15" i="14"/>
  <c r="AVJ15" i="14"/>
  <c r="AVK15" i="14"/>
  <c r="AVM15" i="14"/>
  <c r="AVR15" i="14"/>
  <c r="AVT15" i="14"/>
  <c r="AVV15" i="14"/>
  <c r="AVW15" i="14"/>
  <c r="AWB15" i="14"/>
  <c r="AWD15" i="14"/>
  <c r="AWE15" i="14"/>
  <c r="AWF15" i="14"/>
  <c r="AWH15" i="14"/>
  <c r="AWM15" i="14"/>
  <c r="AWO15" i="14"/>
  <c r="AWQ15" i="14"/>
  <c r="AWR15" i="14"/>
  <c r="AWW15" i="14"/>
  <c r="AWY15" i="14"/>
  <c r="AWZ15" i="14"/>
  <c r="AXA15" i="14"/>
  <c r="AXC15" i="14"/>
  <c r="AXH15" i="14"/>
  <c r="AXJ15" i="14"/>
  <c r="AXL15" i="14"/>
  <c r="AXM15" i="14"/>
  <c r="AXR15" i="14"/>
  <c r="AXT15" i="14"/>
  <c r="AXU15" i="14"/>
  <c r="AXV15" i="14"/>
  <c r="AXX15" i="14"/>
  <c r="AYC15" i="14"/>
  <c r="AYE15" i="14"/>
  <c r="AYG15" i="14"/>
  <c r="AYH15" i="14"/>
  <c r="AYM15" i="14"/>
  <c r="AYO15" i="14"/>
  <c r="AYP15" i="14"/>
  <c r="AYQ15" i="14"/>
  <c r="AYS15" i="14"/>
  <c r="AYX15" i="14"/>
  <c r="AYZ15" i="14"/>
  <c r="AZB15" i="14"/>
  <c r="AZC15" i="14"/>
  <c r="AZH15" i="14"/>
  <c r="AZJ15" i="14"/>
  <c r="AZK15" i="14"/>
  <c r="AZL15" i="14"/>
  <c r="AZN15" i="14"/>
  <c r="AZS15" i="14"/>
  <c r="AZU15" i="14"/>
  <c r="AZW15" i="14"/>
  <c r="AZX15" i="14"/>
  <c r="BAC15" i="14"/>
  <c r="BAE15" i="14"/>
  <c r="BAF15" i="14"/>
  <c r="BAG15" i="14"/>
  <c r="BAI15" i="14"/>
  <c r="BAN15" i="14"/>
  <c r="BAP15" i="14"/>
  <c r="BAR15" i="14"/>
  <c r="BAS15" i="14"/>
  <c r="BAX15" i="14"/>
  <c r="BAZ15" i="14"/>
  <c r="BBA15" i="14"/>
  <c r="BBB15" i="14"/>
  <c r="AQ16" i="14"/>
  <c r="AV16" i="14"/>
  <c r="AX16" i="14"/>
  <c r="AZ16" i="14"/>
  <c r="BA16" i="14"/>
  <c r="BF16" i="14"/>
  <c r="BH16" i="14"/>
  <c r="BI16" i="14"/>
  <c r="BJ16" i="14"/>
  <c r="BL16" i="14"/>
  <c r="BQ16" i="14"/>
  <c r="BS16" i="14"/>
  <c r="BU16" i="14"/>
  <c r="BV16" i="14"/>
  <c r="CA16" i="14"/>
  <c r="CC16" i="14"/>
  <c r="CD16" i="14"/>
  <c r="CE16" i="14"/>
  <c r="CG16" i="14"/>
  <c r="CL16" i="14"/>
  <c r="CN16" i="14"/>
  <c r="CP16" i="14"/>
  <c r="CQ16" i="14"/>
  <c r="CV16" i="14"/>
  <c r="CX16" i="14"/>
  <c r="CY16" i="14"/>
  <c r="CZ16" i="14"/>
  <c r="DB16" i="14"/>
  <c r="DG16" i="14"/>
  <c r="DI16" i="14"/>
  <c r="DK16" i="14"/>
  <c r="DK39" i="14" s="1"/>
  <c r="DL16" i="14"/>
  <c r="DQ16" i="14"/>
  <c r="DS16" i="14"/>
  <c r="DT16" i="14"/>
  <c r="DU16" i="14"/>
  <c r="DW16" i="14"/>
  <c r="EB16" i="14"/>
  <c r="ED16" i="14"/>
  <c r="EF16" i="14"/>
  <c r="EG16" i="14"/>
  <c r="EL16" i="14"/>
  <c r="EN16" i="14"/>
  <c r="EO16" i="14"/>
  <c r="EP16" i="14"/>
  <c r="ER16" i="14"/>
  <c r="EW16" i="14"/>
  <c r="EY16" i="14"/>
  <c r="FA16" i="14"/>
  <c r="FB16" i="14"/>
  <c r="FG16" i="14"/>
  <c r="FI16" i="14"/>
  <c r="FJ16" i="14"/>
  <c r="FK16" i="14"/>
  <c r="FM16" i="14"/>
  <c r="FR16" i="14"/>
  <c r="FT16" i="14"/>
  <c r="FV16" i="14"/>
  <c r="FW16" i="14"/>
  <c r="GB16" i="14"/>
  <c r="GD16" i="14"/>
  <c r="GE16" i="14"/>
  <c r="GF16" i="14"/>
  <c r="GH16" i="14"/>
  <c r="GM16" i="14"/>
  <c r="GO16" i="14"/>
  <c r="GQ16" i="14"/>
  <c r="GR16" i="14"/>
  <c r="GW16" i="14"/>
  <c r="GY16" i="14"/>
  <c r="GZ16" i="14"/>
  <c r="HA16" i="14"/>
  <c r="HC16" i="14"/>
  <c r="HH16" i="14"/>
  <c r="HJ16" i="14"/>
  <c r="HL16" i="14"/>
  <c r="HM16" i="14"/>
  <c r="HR16" i="14"/>
  <c r="HT16" i="14"/>
  <c r="HU16" i="14"/>
  <c r="HV16" i="14"/>
  <c r="HX16" i="14"/>
  <c r="IC16" i="14"/>
  <c r="IE16" i="14"/>
  <c r="IG16" i="14"/>
  <c r="IH16" i="14"/>
  <c r="IM16" i="14"/>
  <c r="IO16" i="14"/>
  <c r="IP16" i="14"/>
  <c r="IQ16" i="14"/>
  <c r="IS16" i="14"/>
  <c r="IX16" i="14"/>
  <c r="IZ16" i="14"/>
  <c r="JB16" i="14"/>
  <c r="JC16" i="14"/>
  <c r="JH16" i="14"/>
  <c r="JJ16" i="14"/>
  <c r="JK16" i="14"/>
  <c r="JL16" i="14"/>
  <c r="JN16" i="14"/>
  <c r="JS16" i="14"/>
  <c r="JU16" i="14"/>
  <c r="JW16" i="14"/>
  <c r="JW39" i="14" s="1"/>
  <c r="JX16" i="14"/>
  <c r="KC16" i="14"/>
  <c r="KE16" i="14"/>
  <c r="KF16" i="14"/>
  <c r="KG16" i="14"/>
  <c r="KI16" i="14"/>
  <c r="KN16" i="14"/>
  <c r="KP16" i="14"/>
  <c r="KR16" i="14"/>
  <c r="KS16" i="14"/>
  <c r="KX16" i="14"/>
  <c r="KZ16" i="14"/>
  <c r="LA16" i="14"/>
  <c r="LB16" i="14"/>
  <c r="LD16" i="14"/>
  <c r="LI16" i="14"/>
  <c r="LK16" i="14"/>
  <c r="LM16" i="14"/>
  <c r="LN16" i="14"/>
  <c r="LS16" i="14"/>
  <c r="LU16" i="14"/>
  <c r="LV16" i="14"/>
  <c r="LW16" i="14"/>
  <c r="LY16" i="14"/>
  <c r="MD16" i="14"/>
  <c r="MF16" i="14"/>
  <c r="MH16" i="14"/>
  <c r="MI16" i="14"/>
  <c r="MN16" i="14"/>
  <c r="MP16" i="14"/>
  <c r="MQ16" i="14"/>
  <c r="MR16" i="14"/>
  <c r="MT16" i="14"/>
  <c r="MY16" i="14"/>
  <c r="NA16" i="14"/>
  <c r="NC16" i="14"/>
  <c r="ND16" i="14"/>
  <c r="NI16" i="14"/>
  <c r="NK16" i="14"/>
  <c r="NL16" i="14"/>
  <c r="NM16" i="14"/>
  <c r="NO16" i="14"/>
  <c r="NT16" i="14"/>
  <c r="NV16" i="14"/>
  <c r="NX16" i="14"/>
  <c r="NY16" i="14"/>
  <c r="OD16" i="14"/>
  <c r="OF16" i="14"/>
  <c r="OG16" i="14"/>
  <c r="OH16" i="14"/>
  <c r="OJ16" i="14"/>
  <c r="OO16" i="14"/>
  <c r="OQ16" i="14"/>
  <c r="OS16" i="14"/>
  <c r="OT16" i="14"/>
  <c r="OY16" i="14"/>
  <c r="PA16" i="14"/>
  <c r="PB16" i="14"/>
  <c r="PC16" i="14"/>
  <c r="PE16" i="14"/>
  <c r="PJ16" i="14"/>
  <c r="PL16" i="14"/>
  <c r="PN16" i="14"/>
  <c r="PO16" i="14"/>
  <c r="PT16" i="14"/>
  <c r="PV16" i="14"/>
  <c r="PW16" i="14"/>
  <c r="PX16" i="14"/>
  <c r="PZ16" i="14"/>
  <c r="QE16" i="14"/>
  <c r="QG16" i="14"/>
  <c r="QI16" i="14"/>
  <c r="QI39" i="14" s="1"/>
  <c r="QJ16" i="14"/>
  <c r="QO16" i="14"/>
  <c r="QQ16" i="14"/>
  <c r="QR16" i="14"/>
  <c r="QS16" i="14"/>
  <c r="QU16" i="14"/>
  <c r="QZ16" i="14"/>
  <c r="RB16" i="14"/>
  <c r="RD16" i="14"/>
  <c r="RE16" i="14"/>
  <c r="RJ16" i="14"/>
  <c r="RL16" i="14"/>
  <c r="RM16" i="14"/>
  <c r="RN16" i="14"/>
  <c r="RP16" i="14"/>
  <c r="RU16" i="14"/>
  <c r="RW16" i="14"/>
  <c r="RY16" i="14"/>
  <c r="RZ16" i="14"/>
  <c r="SE16" i="14"/>
  <c r="SG16" i="14"/>
  <c r="SH16" i="14"/>
  <c r="SI16" i="14"/>
  <c r="SK16" i="14"/>
  <c r="SP16" i="14"/>
  <c r="SR16" i="14"/>
  <c r="ST16" i="14"/>
  <c r="SU16" i="14"/>
  <c r="SZ16" i="14"/>
  <c r="TB16" i="14"/>
  <c r="TC16" i="14"/>
  <c r="TD16" i="14"/>
  <c r="TF16" i="14"/>
  <c r="TK16" i="14"/>
  <c r="TM16" i="14"/>
  <c r="TO16" i="14"/>
  <c r="TP16" i="14"/>
  <c r="TU16" i="14"/>
  <c r="TW16" i="14"/>
  <c r="TX16" i="14"/>
  <c r="TY16" i="14"/>
  <c r="UA16" i="14"/>
  <c r="UF16" i="14"/>
  <c r="UH16" i="14"/>
  <c r="UJ16" i="14"/>
  <c r="UK16" i="14"/>
  <c r="UP16" i="14"/>
  <c r="UR16" i="14"/>
  <c r="US16" i="14"/>
  <c r="UT16" i="14"/>
  <c r="UV16" i="14"/>
  <c r="VA16" i="14"/>
  <c r="VC16" i="14"/>
  <c r="VE16" i="14"/>
  <c r="VF16" i="14"/>
  <c r="VK16" i="14"/>
  <c r="VM16" i="14"/>
  <c r="VN16" i="14"/>
  <c r="VO16" i="14"/>
  <c r="VQ16" i="14"/>
  <c r="VV16" i="14"/>
  <c r="VX16" i="14"/>
  <c r="VZ16" i="14"/>
  <c r="WA16" i="14"/>
  <c r="WF16" i="14"/>
  <c r="WH16" i="14"/>
  <c r="WI16" i="14"/>
  <c r="WJ16" i="14"/>
  <c r="WL16" i="14"/>
  <c r="WQ16" i="14"/>
  <c r="WS16" i="14"/>
  <c r="WU16" i="14"/>
  <c r="WU39" i="14" s="1"/>
  <c r="WV16" i="14"/>
  <c r="XA16" i="14"/>
  <c r="XC16" i="14"/>
  <c r="XD16" i="14"/>
  <c r="XE16" i="14"/>
  <c r="XG16" i="14"/>
  <c r="XL16" i="14"/>
  <c r="XN16" i="14"/>
  <c r="XP16" i="14"/>
  <c r="XQ16" i="14"/>
  <c r="XV16" i="14"/>
  <c r="XX16" i="14"/>
  <c r="XY16" i="14"/>
  <c r="XZ16" i="14"/>
  <c r="YB16" i="14"/>
  <c r="YG16" i="14"/>
  <c r="YI16" i="14"/>
  <c r="YK16" i="14"/>
  <c r="YL16" i="14"/>
  <c r="YQ16" i="14"/>
  <c r="YS16" i="14"/>
  <c r="YT16" i="14"/>
  <c r="YU16" i="14"/>
  <c r="YW16" i="14"/>
  <c r="ZB16" i="14"/>
  <c r="ZD16" i="14"/>
  <c r="ZF16" i="14"/>
  <c r="ZG16" i="14"/>
  <c r="ZL16" i="14"/>
  <c r="ZN16" i="14"/>
  <c r="ZO16" i="14"/>
  <c r="ZP16" i="14"/>
  <c r="ZR16" i="14"/>
  <c r="ZW16" i="14"/>
  <c r="ZY16" i="14"/>
  <c r="AAA16" i="14"/>
  <c r="AAB16" i="14"/>
  <c r="AAG16" i="14"/>
  <c r="AAI16" i="14"/>
  <c r="AAJ16" i="14"/>
  <c r="AAK16" i="14"/>
  <c r="AAM16" i="14"/>
  <c r="AAR16" i="14"/>
  <c r="AAT16" i="14"/>
  <c r="AAV16" i="14"/>
  <c r="AAW16" i="14"/>
  <c r="ABB16" i="14"/>
  <c r="ABD16" i="14"/>
  <c r="ABE16" i="14"/>
  <c r="ABF16" i="14"/>
  <c r="ABH16" i="14"/>
  <c r="ABM16" i="14"/>
  <c r="ABO16" i="14"/>
  <c r="ABQ16" i="14"/>
  <c r="ABR16" i="14"/>
  <c r="ABW16" i="14"/>
  <c r="ABY16" i="14"/>
  <c r="ABZ16" i="14"/>
  <c r="ACA16" i="14"/>
  <c r="ACC16" i="14"/>
  <c r="ACH16" i="14"/>
  <c r="ACJ16" i="14"/>
  <c r="ACL16" i="14"/>
  <c r="ACM16" i="14"/>
  <c r="ACR16" i="14"/>
  <c r="ACT16" i="14"/>
  <c r="ACU16" i="14"/>
  <c r="ACV16" i="14"/>
  <c r="ACX16" i="14"/>
  <c r="ADC16" i="14"/>
  <c r="ADE16" i="14"/>
  <c r="ADG16" i="14"/>
  <c r="ADG39" i="14" s="1"/>
  <c r="ADH16" i="14"/>
  <c r="ADM16" i="14"/>
  <c r="ADO16" i="14"/>
  <c r="ADP16" i="14"/>
  <c r="ADQ16" i="14"/>
  <c r="ADS16" i="14"/>
  <c r="ADX16" i="14"/>
  <c r="ADZ16" i="14"/>
  <c r="AEB16" i="14"/>
  <c r="AEC16" i="14"/>
  <c r="AEH16" i="14"/>
  <c r="AEJ16" i="14"/>
  <c r="AEK16" i="14"/>
  <c r="AEL16" i="14"/>
  <c r="AEN16" i="14"/>
  <c r="AES16" i="14"/>
  <c r="AEU16" i="14"/>
  <c r="AEW16" i="14"/>
  <c r="AEX16" i="14"/>
  <c r="AFC16" i="14"/>
  <c r="AFE16" i="14"/>
  <c r="AFF16" i="14"/>
  <c r="AFG16" i="14"/>
  <c r="AFI16" i="14"/>
  <c r="AFN16" i="14"/>
  <c r="AFP16" i="14"/>
  <c r="AFR16" i="14"/>
  <c r="AFS16" i="14"/>
  <c r="AFX16" i="14"/>
  <c r="AFZ16" i="14"/>
  <c r="AGA16" i="14"/>
  <c r="AGB16" i="14"/>
  <c r="AGD16" i="14"/>
  <c r="AGI16" i="14"/>
  <c r="AGK16" i="14"/>
  <c r="AGM16" i="14"/>
  <c r="AGN16" i="14"/>
  <c r="AGS16" i="14"/>
  <c r="AGU16" i="14"/>
  <c r="AGV16" i="14"/>
  <c r="AGW16" i="14"/>
  <c r="AGY16" i="14"/>
  <c r="AHD16" i="14"/>
  <c r="AHF16" i="14"/>
  <c r="AHH16" i="14"/>
  <c r="AHI16" i="14"/>
  <c r="AHN16" i="14"/>
  <c r="AHP16" i="14"/>
  <c r="AHQ16" i="14"/>
  <c r="AHR16" i="14"/>
  <c r="AHT16" i="14"/>
  <c r="AHY16" i="14"/>
  <c r="AIA16" i="14"/>
  <c r="AIC16" i="14"/>
  <c r="AID16" i="14"/>
  <c r="AII16" i="14"/>
  <c r="AIK16" i="14"/>
  <c r="AIL16" i="14"/>
  <c r="AIM16" i="14"/>
  <c r="AIO16" i="14"/>
  <c r="AIT16" i="14"/>
  <c r="AIV16" i="14"/>
  <c r="AIX16" i="14"/>
  <c r="AIY16" i="14"/>
  <c r="AJD16" i="14"/>
  <c r="AJF16" i="14"/>
  <c r="AJG16" i="14"/>
  <c r="AJH16" i="14"/>
  <c r="AJJ16" i="14"/>
  <c r="AJO16" i="14"/>
  <c r="AJQ16" i="14"/>
  <c r="AJS16" i="14"/>
  <c r="AJS39" i="14" s="1"/>
  <c r="AJT16" i="14"/>
  <c r="AJY16" i="14"/>
  <c r="AKA16" i="14"/>
  <c r="AKB16" i="14"/>
  <c r="AKC16" i="14"/>
  <c r="AKE16" i="14"/>
  <c r="AKJ16" i="14"/>
  <c r="AKL16" i="14"/>
  <c r="AKN16" i="14"/>
  <c r="AKO16" i="14"/>
  <c r="AKT16" i="14"/>
  <c r="AKV16" i="14"/>
  <c r="AKW16" i="14"/>
  <c r="AKX16" i="14"/>
  <c r="AKZ16" i="14"/>
  <c r="ALE16" i="14"/>
  <c r="ALG16" i="14"/>
  <c r="ALI16" i="14"/>
  <c r="ALJ16" i="14"/>
  <c r="ALO16" i="14"/>
  <c r="ALQ16" i="14"/>
  <c r="ALR16" i="14"/>
  <c r="ALS16" i="14"/>
  <c r="ALU16" i="14"/>
  <c r="ALZ16" i="14"/>
  <c r="AMB16" i="14"/>
  <c r="AMD16" i="14"/>
  <c r="AME16" i="14"/>
  <c r="AMJ16" i="14"/>
  <c r="AML16" i="14"/>
  <c r="AMM16" i="14"/>
  <c r="AMN16" i="14"/>
  <c r="AMP16" i="14"/>
  <c r="AMU16" i="14"/>
  <c r="AMW16" i="14"/>
  <c r="AMY16" i="14"/>
  <c r="AMZ16" i="14"/>
  <c r="ANE16" i="14"/>
  <c r="ANG16" i="14"/>
  <c r="ANH16" i="14"/>
  <c r="ANI16" i="14"/>
  <c r="ANK16" i="14"/>
  <c r="ANP16" i="14"/>
  <c r="ANR16" i="14"/>
  <c r="ANT16" i="14"/>
  <c r="ANU16" i="14"/>
  <c r="ANZ16" i="14"/>
  <c r="AOB16" i="14"/>
  <c r="AOC16" i="14"/>
  <c r="AOD16" i="14"/>
  <c r="AOF16" i="14"/>
  <c r="AOK16" i="14"/>
  <c r="AOM16" i="14"/>
  <c r="AOO16" i="14"/>
  <c r="AOP16" i="14"/>
  <c r="AOU16" i="14"/>
  <c r="AOW16" i="14"/>
  <c r="AOX16" i="14"/>
  <c r="AOY16" i="14"/>
  <c r="APA16" i="14"/>
  <c r="APF16" i="14"/>
  <c r="APH16" i="14"/>
  <c r="APJ16" i="14"/>
  <c r="APK16" i="14"/>
  <c r="APP16" i="14"/>
  <c r="APR16" i="14"/>
  <c r="APS16" i="14"/>
  <c r="APT16" i="14"/>
  <c r="APV16" i="14"/>
  <c r="AQA16" i="14"/>
  <c r="AQC16" i="14"/>
  <c r="AQE16" i="14"/>
  <c r="AQE39" i="14" s="1"/>
  <c r="AQF16" i="14"/>
  <c r="AQK16" i="14"/>
  <c r="AQM16" i="14"/>
  <c r="AQN16" i="14"/>
  <c r="AQO16" i="14"/>
  <c r="AQQ16" i="14"/>
  <c r="AQV16" i="14"/>
  <c r="AQX16" i="14"/>
  <c r="AQZ16" i="14"/>
  <c r="ARA16" i="14"/>
  <c r="ARF16" i="14"/>
  <c r="ARH16" i="14"/>
  <c r="ARI16" i="14"/>
  <c r="ARJ16" i="14"/>
  <c r="ARL16" i="14"/>
  <c r="ARQ16" i="14"/>
  <c r="ARS16" i="14"/>
  <c r="ARU16" i="14"/>
  <c r="ARV16" i="14"/>
  <c r="ASA16" i="14"/>
  <c r="ASC16" i="14"/>
  <c r="ASD16" i="14"/>
  <c r="ASE16" i="14"/>
  <c r="ASG16" i="14"/>
  <c r="ASL16" i="14"/>
  <c r="ASN16" i="14"/>
  <c r="ASP16" i="14"/>
  <c r="ASQ16" i="14"/>
  <c r="ASV16" i="14"/>
  <c r="ASX16" i="14"/>
  <c r="ASY16" i="14"/>
  <c r="ASZ16" i="14"/>
  <c r="ATB16" i="14"/>
  <c r="ATG16" i="14"/>
  <c r="ATI16" i="14"/>
  <c r="ATK16" i="14"/>
  <c r="ATL16" i="14"/>
  <c r="ATQ16" i="14"/>
  <c r="ATS16" i="14"/>
  <c r="ATT16" i="14"/>
  <c r="ATU16" i="14"/>
  <c r="ATW16" i="14"/>
  <c r="AUB16" i="14"/>
  <c r="AUD16" i="14"/>
  <c r="AUF16" i="14"/>
  <c r="AUG16" i="14"/>
  <c r="AUL16" i="14"/>
  <c r="AUN16" i="14"/>
  <c r="AUO16" i="14"/>
  <c r="AUP16" i="14"/>
  <c r="AUR16" i="14"/>
  <c r="AUW16" i="14"/>
  <c r="AUY16" i="14"/>
  <c r="AVA16" i="14"/>
  <c r="AVB16" i="14"/>
  <c r="AVG16" i="14"/>
  <c r="AVI16" i="14"/>
  <c r="AVJ16" i="14"/>
  <c r="AVK16" i="14"/>
  <c r="AVM16" i="14"/>
  <c r="AVR16" i="14"/>
  <c r="AVT16" i="14"/>
  <c r="AVV16" i="14"/>
  <c r="AVW16" i="14"/>
  <c r="AWB16" i="14"/>
  <c r="AWD16" i="14"/>
  <c r="AWE16" i="14"/>
  <c r="AWF16" i="14"/>
  <c r="AWH16" i="14"/>
  <c r="AWM16" i="14"/>
  <c r="AWO16" i="14"/>
  <c r="AWQ16" i="14"/>
  <c r="AWQ39" i="14" s="1"/>
  <c r="AWR16" i="14"/>
  <c r="AWW16" i="14"/>
  <c r="AWY16" i="14"/>
  <c r="AWZ16" i="14"/>
  <c r="AXA16" i="14"/>
  <c r="AXC16" i="14"/>
  <c r="AXH16" i="14"/>
  <c r="AXJ16" i="14"/>
  <c r="AXL16" i="14"/>
  <c r="AXM16" i="14"/>
  <c r="AXR16" i="14"/>
  <c r="AXT16" i="14"/>
  <c r="AXU16" i="14"/>
  <c r="AXV16" i="14"/>
  <c r="AXX16" i="14"/>
  <c r="AYC16" i="14"/>
  <c r="AYE16" i="14"/>
  <c r="AYG16" i="14"/>
  <c r="AYH16" i="14"/>
  <c r="AYM16" i="14"/>
  <c r="AYO16" i="14"/>
  <c r="AYP16" i="14"/>
  <c r="AYQ16" i="14"/>
  <c r="AYS16" i="14"/>
  <c r="AYX16" i="14"/>
  <c r="AYZ16" i="14"/>
  <c r="AZB16" i="14"/>
  <c r="AZC16" i="14"/>
  <c r="AZH16" i="14"/>
  <c r="AZJ16" i="14"/>
  <c r="AZK16" i="14"/>
  <c r="AZL16" i="14"/>
  <c r="AZN16" i="14"/>
  <c r="AZS16" i="14"/>
  <c r="AZU16" i="14"/>
  <c r="AZW16" i="14"/>
  <c r="AZX16" i="14"/>
  <c r="BAC16" i="14"/>
  <c r="BAE16" i="14"/>
  <c r="BAF16" i="14"/>
  <c r="BAG16" i="14"/>
  <c r="BAI16" i="14"/>
  <c r="BAN16" i="14"/>
  <c r="BAP16" i="14"/>
  <c r="BAR16" i="14"/>
  <c r="BAS16" i="14"/>
  <c r="BAX16" i="14"/>
  <c r="BAZ16" i="14"/>
  <c r="BBA16" i="14"/>
  <c r="BBB16" i="14"/>
  <c r="AQ17" i="14"/>
  <c r="AV17" i="14"/>
  <c r="AX17" i="14"/>
  <c r="AZ17" i="14"/>
  <c r="BA17" i="14"/>
  <c r="BF17" i="14"/>
  <c r="BH17" i="14"/>
  <c r="BI17" i="14"/>
  <c r="BJ17" i="14"/>
  <c r="BL17" i="14"/>
  <c r="BQ17" i="14"/>
  <c r="BS17" i="14"/>
  <c r="BU17" i="14"/>
  <c r="BV17" i="14"/>
  <c r="CA17" i="14"/>
  <c r="CC17" i="14"/>
  <c r="CD17" i="14"/>
  <c r="CE17" i="14"/>
  <c r="CG17" i="14"/>
  <c r="CL17" i="14"/>
  <c r="CN17" i="14"/>
  <c r="CP17" i="14"/>
  <c r="CP39" i="14" s="1"/>
  <c r="CQ17" i="14"/>
  <c r="CV17" i="14"/>
  <c r="CX17" i="14"/>
  <c r="CY17" i="14"/>
  <c r="CZ17" i="14"/>
  <c r="DB17" i="14"/>
  <c r="DG17" i="14"/>
  <c r="DI17" i="14"/>
  <c r="DK17" i="14"/>
  <c r="DL17" i="14"/>
  <c r="DQ17" i="14"/>
  <c r="DS17" i="14"/>
  <c r="DT17" i="14"/>
  <c r="DU17" i="14"/>
  <c r="DW17" i="14"/>
  <c r="EB17" i="14"/>
  <c r="ED17" i="14"/>
  <c r="EF17" i="14"/>
  <c r="EG17" i="14"/>
  <c r="EL17" i="14"/>
  <c r="EN17" i="14"/>
  <c r="EO17" i="14"/>
  <c r="EP17" i="14"/>
  <c r="ER17" i="14"/>
  <c r="EW17" i="14"/>
  <c r="EY17" i="14"/>
  <c r="FA17" i="14"/>
  <c r="FB17" i="14"/>
  <c r="FG17" i="14"/>
  <c r="FI17" i="14"/>
  <c r="FJ17" i="14"/>
  <c r="FK17" i="14"/>
  <c r="FM17" i="14"/>
  <c r="FR17" i="14"/>
  <c r="FT17" i="14"/>
  <c r="FV17" i="14"/>
  <c r="FW17" i="14"/>
  <c r="GB17" i="14"/>
  <c r="GD17" i="14"/>
  <c r="GE17" i="14"/>
  <c r="GF17" i="14"/>
  <c r="GH17" i="14"/>
  <c r="GM17" i="14"/>
  <c r="GO17" i="14"/>
  <c r="GQ17" i="14"/>
  <c r="GR17" i="14"/>
  <c r="GW17" i="14"/>
  <c r="GY17" i="14"/>
  <c r="GZ17" i="14"/>
  <c r="HA17" i="14"/>
  <c r="HC17" i="14"/>
  <c r="HH17" i="14"/>
  <c r="HJ17" i="14"/>
  <c r="HL17" i="14"/>
  <c r="HM17" i="14"/>
  <c r="HR17" i="14"/>
  <c r="HT17" i="14"/>
  <c r="HU17" i="14"/>
  <c r="HV17" i="14"/>
  <c r="HX17" i="14"/>
  <c r="IC17" i="14"/>
  <c r="IE17" i="14"/>
  <c r="IG17" i="14"/>
  <c r="IH17" i="14"/>
  <c r="IM17" i="14"/>
  <c r="IO17" i="14"/>
  <c r="IP17" i="14"/>
  <c r="IQ17" i="14"/>
  <c r="IS17" i="14"/>
  <c r="IX17" i="14"/>
  <c r="IZ17" i="14"/>
  <c r="JB17" i="14"/>
  <c r="JB39" i="14" s="1"/>
  <c r="JC17" i="14"/>
  <c r="JH17" i="14"/>
  <c r="JJ17" i="14"/>
  <c r="JK17" i="14"/>
  <c r="JL17" i="14"/>
  <c r="JN17" i="14"/>
  <c r="JS17" i="14"/>
  <c r="JU17" i="14"/>
  <c r="JW17" i="14"/>
  <c r="JX17" i="14"/>
  <c r="KC17" i="14"/>
  <c r="KE17" i="14"/>
  <c r="KF17" i="14"/>
  <c r="KG17" i="14"/>
  <c r="KI17" i="14"/>
  <c r="KN17" i="14"/>
  <c r="KP17" i="14"/>
  <c r="KR17" i="14"/>
  <c r="KS17" i="14"/>
  <c r="KX17" i="14"/>
  <c r="KZ17" i="14"/>
  <c r="LA17" i="14"/>
  <c r="LB17" i="14"/>
  <c r="LD17" i="14"/>
  <c r="LI17" i="14"/>
  <c r="LK17" i="14"/>
  <c r="LM17" i="14"/>
  <c r="LN17" i="14"/>
  <c r="LS17" i="14"/>
  <c r="LU17" i="14"/>
  <c r="LV17" i="14"/>
  <c r="LW17" i="14"/>
  <c r="LY17" i="14"/>
  <c r="MD17" i="14"/>
  <c r="MF17" i="14"/>
  <c r="MH17" i="14"/>
  <c r="MI17" i="14"/>
  <c r="MN17" i="14"/>
  <c r="MP17" i="14"/>
  <c r="MQ17" i="14"/>
  <c r="MR17" i="14"/>
  <c r="MT17" i="14"/>
  <c r="MY17" i="14"/>
  <c r="NA17" i="14"/>
  <c r="NC17" i="14"/>
  <c r="ND17" i="14"/>
  <c r="NI17" i="14"/>
  <c r="NK17" i="14"/>
  <c r="NL17" i="14"/>
  <c r="NM17" i="14"/>
  <c r="NO17" i="14"/>
  <c r="NT17" i="14"/>
  <c r="NV17" i="14"/>
  <c r="NX17" i="14"/>
  <c r="NY17" i="14"/>
  <c r="OD17" i="14"/>
  <c r="OF17" i="14"/>
  <c r="OG17" i="14"/>
  <c r="OH17" i="14"/>
  <c r="OJ17" i="14"/>
  <c r="OO17" i="14"/>
  <c r="OQ17" i="14"/>
  <c r="OS17" i="14"/>
  <c r="OT17" i="14"/>
  <c r="OY17" i="14"/>
  <c r="PA17" i="14"/>
  <c r="PB17" i="14"/>
  <c r="PC17" i="14"/>
  <c r="PE17" i="14"/>
  <c r="PJ17" i="14"/>
  <c r="PL17" i="14"/>
  <c r="PN17" i="14"/>
  <c r="PN39" i="14" s="1"/>
  <c r="PO17" i="14"/>
  <c r="PT17" i="14"/>
  <c r="PV17" i="14"/>
  <c r="PW17" i="14"/>
  <c r="PX17" i="14"/>
  <c r="PZ17" i="14"/>
  <c r="QE17" i="14"/>
  <c r="QG17" i="14"/>
  <c r="QI17" i="14"/>
  <c r="QJ17" i="14"/>
  <c r="QO17" i="14"/>
  <c r="QQ17" i="14"/>
  <c r="QR17" i="14"/>
  <c r="QS17" i="14"/>
  <c r="QU17" i="14"/>
  <c r="QZ17" i="14"/>
  <c r="RB17" i="14"/>
  <c r="RD17" i="14"/>
  <c r="RE17" i="14"/>
  <c r="RJ17" i="14"/>
  <c r="RL17" i="14"/>
  <c r="RM17" i="14"/>
  <c r="RN17" i="14"/>
  <c r="RP17" i="14"/>
  <c r="RU17" i="14"/>
  <c r="RW17" i="14"/>
  <c r="RY17" i="14"/>
  <c r="RZ17" i="14"/>
  <c r="SE17" i="14"/>
  <c r="SG17" i="14"/>
  <c r="SH17" i="14"/>
  <c r="SI17" i="14"/>
  <c r="SK17" i="14"/>
  <c r="SP17" i="14"/>
  <c r="SR17" i="14"/>
  <c r="ST17" i="14"/>
  <c r="SU17" i="14"/>
  <c r="SZ17" i="14"/>
  <c r="TB17" i="14"/>
  <c r="TC17" i="14"/>
  <c r="TD17" i="14"/>
  <c r="TF17" i="14"/>
  <c r="TK17" i="14"/>
  <c r="TM17" i="14"/>
  <c r="TO17" i="14"/>
  <c r="TP17" i="14"/>
  <c r="TU17" i="14"/>
  <c r="TW17" i="14"/>
  <c r="TX17" i="14"/>
  <c r="TY17" i="14"/>
  <c r="UA17" i="14"/>
  <c r="UF17" i="14"/>
  <c r="UH17" i="14"/>
  <c r="UJ17" i="14"/>
  <c r="UK17" i="14"/>
  <c r="UP17" i="14"/>
  <c r="UR17" i="14"/>
  <c r="US17" i="14"/>
  <c r="UT17" i="14"/>
  <c r="UV17" i="14"/>
  <c r="VA17" i="14"/>
  <c r="VC17" i="14"/>
  <c r="VE17" i="14"/>
  <c r="VF17" i="14"/>
  <c r="VK17" i="14"/>
  <c r="VM17" i="14"/>
  <c r="VN17" i="14"/>
  <c r="VO17" i="14"/>
  <c r="VQ17" i="14"/>
  <c r="VV17" i="14"/>
  <c r="VX17" i="14"/>
  <c r="VZ17" i="14"/>
  <c r="VZ39" i="14" s="1"/>
  <c r="WA17" i="14"/>
  <c r="WF17" i="14"/>
  <c r="WH17" i="14"/>
  <c r="WI17" i="14"/>
  <c r="WJ17" i="14"/>
  <c r="WL17" i="14"/>
  <c r="WQ17" i="14"/>
  <c r="WS17" i="14"/>
  <c r="WU17" i="14"/>
  <c r="WV17" i="14"/>
  <c r="XA17" i="14"/>
  <c r="XC17" i="14"/>
  <c r="XD17" i="14"/>
  <c r="XE17" i="14"/>
  <c r="XG17" i="14"/>
  <c r="XL17" i="14"/>
  <c r="XN17" i="14"/>
  <c r="XP17" i="14"/>
  <c r="XQ17" i="14"/>
  <c r="XV17" i="14"/>
  <c r="XX17" i="14"/>
  <c r="XY17" i="14"/>
  <c r="XZ17" i="14"/>
  <c r="YB17" i="14"/>
  <c r="YG17" i="14"/>
  <c r="YI17" i="14"/>
  <c r="YK17" i="14"/>
  <c r="YL17" i="14"/>
  <c r="YQ17" i="14"/>
  <c r="YS17" i="14"/>
  <c r="YT17" i="14"/>
  <c r="YU17" i="14"/>
  <c r="YW17" i="14"/>
  <c r="ZB17" i="14"/>
  <c r="ZD17" i="14"/>
  <c r="ZF17" i="14"/>
  <c r="ZG17" i="14"/>
  <c r="ZL17" i="14"/>
  <c r="ZN17" i="14"/>
  <c r="ZO17" i="14"/>
  <c r="ZP17" i="14"/>
  <c r="ZR17" i="14"/>
  <c r="ZW17" i="14"/>
  <c r="ZY17" i="14"/>
  <c r="AAA17" i="14"/>
  <c r="AAB17" i="14"/>
  <c r="AAG17" i="14"/>
  <c r="AAI17" i="14"/>
  <c r="AAJ17" i="14"/>
  <c r="AAK17" i="14"/>
  <c r="AAM17" i="14"/>
  <c r="AAR17" i="14"/>
  <c r="AAT17" i="14"/>
  <c r="AAV17" i="14"/>
  <c r="AAW17" i="14"/>
  <c r="ABB17" i="14"/>
  <c r="ABD17" i="14"/>
  <c r="ABE17" i="14"/>
  <c r="ABF17" i="14"/>
  <c r="ABH17" i="14"/>
  <c r="ABM17" i="14"/>
  <c r="ABO17" i="14"/>
  <c r="ABQ17" i="14"/>
  <c r="ABR17" i="14"/>
  <c r="ABW17" i="14"/>
  <c r="ABY17" i="14"/>
  <c r="ABZ17" i="14"/>
  <c r="ACA17" i="14"/>
  <c r="ACC17" i="14"/>
  <c r="ACH17" i="14"/>
  <c r="ACJ17" i="14"/>
  <c r="ACL17" i="14"/>
  <c r="ACL39" i="14" s="1"/>
  <c r="ACM17" i="14"/>
  <c r="ACR17" i="14"/>
  <c r="ACT17" i="14"/>
  <c r="ACU17" i="14"/>
  <c r="ACV17" i="14"/>
  <c r="ACX17" i="14"/>
  <c r="ADC17" i="14"/>
  <c r="ADE17" i="14"/>
  <c r="ADG17" i="14"/>
  <c r="ADH17" i="14"/>
  <c r="ADM17" i="14"/>
  <c r="ADO17" i="14"/>
  <c r="ADP17" i="14"/>
  <c r="ADQ17" i="14"/>
  <c r="ADS17" i="14"/>
  <c r="ADX17" i="14"/>
  <c r="ADZ17" i="14"/>
  <c r="AEB17" i="14"/>
  <c r="AEC17" i="14"/>
  <c r="AEH17" i="14"/>
  <c r="AEJ17" i="14"/>
  <c r="AEK17" i="14"/>
  <c r="AEL17" i="14"/>
  <c r="AEN17" i="14"/>
  <c r="AES17" i="14"/>
  <c r="AEU17" i="14"/>
  <c r="AEW17" i="14"/>
  <c r="AEX17" i="14"/>
  <c r="AFC17" i="14"/>
  <c r="AFE17" i="14"/>
  <c r="AFF17" i="14"/>
  <c r="AFG17" i="14"/>
  <c r="AFI17" i="14"/>
  <c r="AFN17" i="14"/>
  <c r="AFP17" i="14"/>
  <c r="AFR17" i="14"/>
  <c r="AFS17" i="14"/>
  <c r="AFX17" i="14"/>
  <c r="AFZ17" i="14"/>
  <c r="AGA17" i="14"/>
  <c r="AGB17" i="14"/>
  <c r="AGD17" i="14"/>
  <c r="AGI17" i="14"/>
  <c r="AGK17" i="14"/>
  <c r="AGM17" i="14"/>
  <c r="AGN17" i="14"/>
  <c r="AGS17" i="14"/>
  <c r="AGU17" i="14"/>
  <c r="AGV17" i="14"/>
  <c r="AGW17" i="14"/>
  <c r="AGY17" i="14"/>
  <c r="AHD17" i="14"/>
  <c r="AHF17" i="14"/>
  <c r="AHH17" i="14"/>
  <c r="AHI17" i="14"/>
  <c r="AHN17" i="14"/>
  <c r="AHP17" i="14"/>
  <c r="AHQ17" i="14"/>
  <c r="AHR17" i="14"/>
  <c r="AHT17" i="14"/>
  <c r="AHY17" i="14"/>
  <c r="AIA17" i="14"/>
  <c r="AIC17" i="14"/>
  <c r="AID17" i="14"/>
  <c r="AII17" i="14"/>
  <c r="AIK17" i="14"/>
  <c r="AIL17" i="14"/>
  <c r="AIM17" i="14"/>
  <c r="AIO17" i="14"/>
  <c r="AIT17" i="14"/>
  <c r="AIV17" i="14"/>
  <c r="AIX17" i="14"/>
  <c r="AIX39" i="14" s="1"/>
  <c r="AIY17" i="14"/>
  <c r="AJD17" i="14"/>
  <c r="AJF17" i="14"/>
  <c r="AJG17" i="14"/>
  <c r="AJH17" i="14"/>
  <c r="AJJ17" i="14"/>
  <c r="AJO17" i="14"/>
  <c r="AJQ17" i="14"/>
  <c r="AJS17" i="14"/>
  <c r="AJT17" i="14"/>
  <c r="AJY17" i="14"/>
  <c r="AKA17" i="14"/>
  <c r="AKB17" i="14"/>
  <c r="AKC17" i="14"/>
  <c r="AKE17" i="14"/>
  <c r="AKJ17" i="14"/>
  <c r="AKL17" i="14"/>
  <c r="AKN17" i="14"/>
  <c r="AKO17" i="14"/>
  <c r="AKT17" i="14"/>
  <c r="AKV17" i="14"/>
  <c r="AKW17" i="14"/>
  <c r="AKX17" i="14"/>
  <c r="AKZ17" i="14"/>
  <c r="ALE17" i="14"/>
  <c r="ALG17" i="14"/>
  <c r="ALI17" i="14"/>
  <c r="ALJ17" i="14"/>
  <c r="ALO17" i="14"/>
  <c r="ALQ17" i="14"/>
  <c r="ALR17" i="14"/>
  <c r="ALS17" i="14"/>
  <c r="ALU17" i="14"/>
  <c r="ALZ17" i="14"/>
  <c r="AMB17" i="14"/>
  <c r="AMD17" i="14"/>
  <c r="AME17" i="14"/>
  <c r="AMJ17" i="14"/>
  <c r="AML17" i="14"/>
  <c r="AMM17" i="14"/>
  <c r="AMN17" i="14"/>
  <c r="AMP17" i="14"/>
  <c r="AMU17" i="14"/>
  <c r="AMW17" i="14"/>
  <c r="AMY17" i="14"/>
  <c r="AMZ17" i="14"/>
  <c r="ANE17" i="14"/>
  <c r="ANG17" i="14"/>
  <c r="ANH17" i="14"/>
  <c r="ANI17" i="14"/>
  <c r="ANK17" i="14"/>
  <c r="ANP17" i="14"/>
  <c r="ANR17" i="14"/>
  <c r="ANT17" i="14"/>
  <c r="ANU17" i="14"/>
  <c r="ANZ17" i="14"/>
  <c r="AOB17" i="14"/>
  <c r="AOC17" i="14"/>
  <c r="AOD17" i="14"/>
  <c r="AOF17" i="14"/>
  <c r="AOK17" i="14"/>
  <c r="AOM17" i="14"/>
  <c r="AOO17" i="14"/>
  <c r="AOP17" i="14"/>
  <c r="AOU17" i="14"/>
  <c r="AOW17" i="14"/>
  <c r="AOX17" i="14"/>
  <c r="AOY17" i="14"/>
  <c r="APA17" i="14"/>
  <c r="APF17" i="14"/>
  <c r="APH17" i="14"/>
  <c r="APJ17" i="14"/>
  <c r="APJ39" i="14" s="1"/>
  <c r="APK17" i="14"/>
  <c r="APP17" i="14"/>
  <c r="APR17" i="14"/>
  <c r="APS17" i="14"/>
  <c r="APT17" i="14"/>
  <c r="APV17" i="14"/>
  <c r="AQA17" i="14"/>
  <c r="AQC17" i="14"/>
  <c r="AQE17" i="14"/>
  <c r="AQF17" i="14"/>
  <c r="AQK17" i="14"/>
  <c r="AQM17" i="14"/>
  <c r="AQN17" i="14"/>
  <c r="AQO17" i="14"/>
  <c r="AQQ17" i="14"/>
  <c r="AQV17" i="14"/>
  <c r="AQX17" i="14"/>
  <c r="AQZ17" i="14"/>
  <c r="ARA17" i="14"/>
  <c r="ARF17" i="14"/>
  <c r="ARH17" i="14"/>
  <c r="ARI17" i="14"/>
  <c r="ARJ17" i="14"/>
  <c r="ARL17" i="14"/>
  <c r="ARQ17" i="14"/>
  <c r="ARS17" i="14"/>
  <c r="ARU17" i="14"/>
  <c r="ARV17" i="14"/>
  <c r="ASA17" i="14"/>
  <c r="ASC17" i="14"/>
  <c r="ASD17" i="14"/>
  <c r="ASE17" i="14"/>
  <c r="ASG17" i="14"/>
  <c r="ASL17" i="14"/>
  <c r="ASN17" i="14"/>
  <c r="ASP17" i="14"/>
  <c r="ASQ17" i="14"/>
  <c r="ASV17" i="14"/>
  <c r="ASX17" i="14"/>
  <c r="ASY17" i="14"/>
  <c r="ASZ17" i="14"/>
  <c r="ATB17" i="14"/>
  <c r="ATG17" i="14"/>
  <c r="ATI17" i="14"/>
  <c r="ATK17" i="14"/>
  <c r="ATL17" i="14"/>
  <c r="ATQ17" i="14"/>
  <c r="ATS17" i="14"/>
  <c r="ATT17" i="14"/>
  <c r="ATU17" i="14"/>
  <c r="ATW17" i="14"/>
  <c r="AUB17" i="14"/>
  <c r="AUD17" i="14"/>
  <c r="AUF17" i="14"/>
  <c r="AUG17" i="14"/>
  <c r="AUL17" i="14"/>
  <c r="AUN17" i="14"/>
  <c r="AUO17" i="14"/>
  <c r="AUP17" i="14"/>
  <c r="AUR17" i="14"/>
  <c r="AUW17" i="14"/>
  <c r="AUY17" i="14"/>
  <c r="AVA17" i="14"/>
  <c r="AVB17" i="14"/>
  <c r="AVG17" i="14"/>
  <c r="AVI17" i="14"/>
  <c r="AVJ17" i="14"/>
  <c r="AVK17" i="14"/>
  <c r="AVM17" i="14"/>
  <c r="AVR17" i="14"/>
  <c r="AVT17" i="14"/>
  <c r="AVV17" i="14"/>
  <c r="AVV39" i="14" s="1"/>
  <c r="AVW17" i="14"/>
  <c r="AWB17" i="14"/>
  <c r="AWD17" i="14"/>
  <c r="AWE17" i="14"/>
  <c r="AWF17" i="14"/>
  <c r="AWH17" i="14"/>
  <c r="AWM17" i="14"/>
  <c r="AWO17" i="14"/>
  <c r="AWQ17" i="14"/>
  <c r="AWR17" i="14"/>
  <c r="AWW17" i="14"/>
  <c r="AWY17" i="14"/>
  <c r="AWZ17" i="14"/>
  <c r="AXA17" i="14"/>
  <c r="AXC17" i="14"/>
  <c r="AXH17" i="14"/>
  <c r="AXJ17" i="14"/>
  <c r="AXL17" i="14"/>
  <c r="AXM17" i="14"/>
  <c r="AXR17" i="14"/>
  <c r="AXT17" i="14"/>
  <c r="AXU17" i="14"/>
  <c r="AXV17" i="14"/>
  <c r="AXX17" i="14"/>
  <c r="AYC17" i="14"/>
  <c r="AYE17" i="14"/>
  <c r="AYG17" i="14"/>
  <c r="AYH17" i="14"/>
  <c r="AYM17" i="14"/>
  <c r="AYO17" i="14"/>
  <c r="AYP17" i="14"/>
  <c r="AYQ17" i="14"/>
  <c r="AYS17" i="14"/>
  <c r="AYX17" i="14"/>
  <c r="AYZ17" i="14"/>
  <c r="AZB17" i="14"/>
  <c r="AZC17" i="14"/>
  <c r="AZH17" i="14"/>
  <c r="AZJ17" i="14"/>
  <c r="AZK17" i="14"/>
  <c r="AZL17" i="14"/>
  <c r="AZN17" i="14"/>
  <c r="AZS17" i="14"/>
  <c r="AZU17" i="14"/>
  <c r="AZW17" i="14"/>
  <c r="AZX17" i="14"/>
  <c r="BAC17" i="14"/>
  <c r="BAE17" i="14"/>
  <c r="BAF17" i="14"/>
  <c r="BAG17" i="14"/>
  <c r="BAI17" i="14"/>
  <c r="BAN17" i="14"/>
  <c r="BAP17" i="14"/>
  <c r="BAR17" i="14"/>
  <c r="BAS17" i="14"/>
  <c r="BAX17" i="14"/>
  <c r="BAZ17" i="14"/>
  <c r="BBA17" i="14"/>
  <c r="BBB17" i="14"/>
  <c r="AQ18" i="14"/>
  <c r="AV18" i="14"/>
  <c r="AX18" i="14"/>
  <c r="AZ18" i="14"/>
  <c r="BA18" i="14"/>
  <c r="BF18" i="14"/>
  <c r="BH18" i="14"/>
  <c r="BI18" i="14"/>
  <c r="BJ18" i="14"/>
  <c r="BL18" i="14"/>
  <c r="BQ18" i="14"/>
  <c r="BS18" i="14"/>
  <c r="BU18" i="14"/>
  <c r="BU39" i="14" s="1"/>
  <c r="BV18" i="14"/>
  <c r="CA18" i="14"/>
  <c r="CC18" i="14"/>
  <c r="CD18" i="14"/>
  <c r="CE18" i="14"/>
  <c r="CG18" i="14"/>
  <c r="CL18" i="14"/>
  <c r="CN18" i="14"/>
  <c r="CP18" i="14"/>
  <c r="CQ18" i="14"/>
  <c r="CV18" i="14"/>
  <c r="CX18" i="14"/>
  <c r="CY18" i="14"/>
  <c r="CZ18" i="14"/>
  <c r="DB18" i="14"/>
  <c r="DG18" i="14"/>
  <c r="DI18" i="14"/>
  <c r="DK18" i="14"/>
  <c r="DL18" i="14"/>
  <c r="DQ18" i="14"/>
  <c r="DS18" i="14"/>
  <c r="DT18" i="14"/>
  <c r="DU18" i="14"/>
  <c r="DW18" i="14"/>
  <c r="EB18" i="14"/>
  <c r="ED18" i="14"/>
  <c r="EF18" i="14"/>
  <c r="EG18" i="14"/>
  <c r="EL18" i="14"/>
  <c r="EN18" i="14"/>
  <c r="EO18" i="14"/>
  <c r="EP18" i="14"/>
  <c r="ER18" i="14"/>
  <c r="EW18" i="14"/>
  <c r="EY18" i="14"/>
  <c r="FA18" i="14"/>
  <c r="FB18" i="14"/>
  <c r="FG18" i="14"/>
  <c r="FI18" i="14"/>
  <c r="FJ18" i="14"/>
  <c r="FK18" i="14"/>
  <c r="FM18" i="14"/>
  <c r="FR18" i="14"/>
  <c r="FT18" i="14"/>
  <c r="FV18" i="14"/>
  <c r="FW18" i="14"/>
  <c r="GB18" i="14"/>
  <c r="GD18" i="14"/>
  <c r="GE18" i="14"/>
  <c r="GF18" i="14"/>
  <c r="GH18" i="14"/>
  <c r="GM18" i="14"/>
  <c r="GO18" i="14"/>
  <c r="GQ18" i="14"/>
  <c r="GR18" i="14"/>
  <c r="GW18" i="14"/>
  <c r="GY18" i="14"/>
  <c r="GZ18" i="14"/>
  <c r="HA18" i="14"/>
  <c r="HC18" i="14"/>
  <c r="HH18" i="14"/>
  <c r="HJ18" i="14"/>
  <c r="HL18" i="14"/>
  <c r="HM18" i="14"/>
  <c r="HR18" i="14"/>
  <c r="HT18" i="14"/>
  <c r="HU18" i="14"/>
  <c r="HV18" i="14"/>
  <c r="HX18" i="14"/>
  <c r="IC18" i="14"/>
  <c r="IE18" i="14"/>
  <c r="IG18" i="14"/>
  <c r="IG39" i="14" s="1"/>
  <c r="IH18" i="14"/>
  <c r="IM18" i="14"/>
  <c r="IO18" i="14"/>
  <c r="IP18" i="14"/>
  <c r="IQ18" i="14"/>
  <c r="IS18" i="14"/>
  <c r="IX18" i="14"/>
  <c r="IZ18" i="14"/>
  <c r="JB18" i="14"/>
  <c r="JC18" i="14"/>
  <c r="JH18" i="14"/>
  <c r="JJ18" i="14"/>
  <c r="JK18" i="14"/>
  <c r="JL18" i="14"/>
  <c r="JN18" i="14"/>
  <c r="JS18" i="14"/>
  <c r="JU18" i="14"/>
  <c r="JW18" i="14"/>
  <c r="JX18" i="14"/>
  <c r="KC18" i="14"/>
  <c r="KE18" i="14"/>
  <c r="KF18" i="14"/>
  <c r="KG18" i="14"/>
  <c r="KI18" i="14"/>
  <c r="KN18" i="14"/>
  <c r="KP18" i="14"/>
  <c r="KR18" i="14"/>
  <c r="KS18" i="14"/>
  <c r="KX18" i="14"/>
  <c r="KZ18" i="14"/>
  <c r="LA18" i="14"/>
  <c r="LB18" i="14"/>
  <c r="LD18" i="14"/>
  <c r="LI18" i="14"/>
  <c r="LK18" i="14"/>
  <c r="LM18" i="14"/>
  <c r="LN18" i="14"/>
  <c r="LS18" i="14"/>
  <c r="LU18" i="14"/>
  <c r="LV18" i="14"/>
  <c r="LW18" i="14"/>
  <c r="LY18" i="14"/>
  <c r="MD18" i="14"/>
  <c r="MF18" i="14"/>
  <c r="MH18" i="14"/>
  <c r="MI18" i="14"/>
  <c r="MN18" i="14"/>
  <c r="MP18" i="14"/>
  <c r="MQ18" i="14"/>
  <c r="MR18" i="14"/>
  <c r="MT18" i="14"/>
  <c r="MY18" i="14"/>
  <c r="NA18" i="14"/>
  <c r="NC18" i="14"/>
  <c r="ND18" i="14"/>
  <c r="NI18" i="14"/>
  <c r="NK18" i="14"/>
  <c r="NL18" i="14"/>
  <c r="NM18" i="14"/>
  <c r="NO18" i="14"/>
  <c r="NT18" i="14"/>
  <c r="NV18" i="14"/>
  <c r="NX18" i="14"/>
  <c r="NY18" i="14"/>
  <c r="OD18" i="14"/>
  <c r="OF18" i="14"/>
  <c r="OG18" i="14"/>
  <c r="OH18" i="14"/>
  <c r="OJ18" i="14"/>
  <c r="OO18" i="14"/>
  <c r="OQ18" i="14"/>
  <c r="OS18" i="14"/>
  <c r="OS39" i="14" s="1"/>
  <c r="OT18" i="14"/>
  <c r="OY18" i="14"/>
  <c r="PA18" i="14"/>
  <c r="PB18" i="14"/>
  <c r="PC18" i="14"/>
  <c r="PE18" i="14"/>
  <c r="PJ18" i="14"/>
  <c r="PL18" i="14"/>
  <c r="PN18" i="14"/>
  <c r="PO18" i="14"/>
  <c r="PT18" i="14"/>
  <c r="PV18" i="14"/>
  <c r="PW18" i="14"/>
  <c r="PX18" i="14"/>
  <c r="PZ18" i="14"/>
  <c r="QE18" i="14"/>
  <c r="QG18" i="14"/>
  <c r="QI18" i="14"/>
  <c r="QJ18" i="14"/>
  <c r="QO18" i="14"/>
  <c r="QQ18" i="14"/>
  <c r="QR18" i="14"/>
  <c r="QS18" i="14"/>
  <c r="QU18" i="14"/>
  <c r="QZ18" i="14"/>
  <c r="RB18" i="14"/>
  <c r="RD18" i="14"/>
  <c r="RE18" i="14"/>
  <c r="RJ18" i="14"/>
  <c r="RL18" i="14"/>
  <c r="RM18" i="14"/>
  <c r="RN18" i="14"/>
  <c r="RP18" i="14"/>
  <c r="RU18" i="14"/>
  <c r="RW18" i="14"/>
  <c r="RY18" i="14"/>
  <c r="RZ18" i="14"/>
  <c r="SE18" i="14"/>
  <c r="SG18" i="14"/>
  <c r="SH18" i="14"/>
  <c r="SI18" i="14"/>
  <c r="SK18" i="14"/>
  <c r="SP18" i="14"/>
  <c r="SR18" i="14"/>
  <c r="ST18" i="14"/>
  <c r="SU18" i="14"/>
  <c r="SZ18" i="14"/>
  <c r="TB18" i="14"/>
  <c r="TC18" i="14"/>
  <c r="TD18" i="14"/>
  <c r="TF18" i="14"/>
  <c r="TK18" i="14"/>
  <c r="TM18" i="14"/>
  <c r="TO18" i="14"/>
  <c r="TP18" i="14"/>
  <c r="TU18" i="14"/>
  <c r="TW18" i="14"/>
  <c r="TX18" i="14"/>
  <c r="TY18" i="14"/>
  <c r="UA18" i="14"/>
  <c r="UF18" i="14"/>
  <c r="UH18" i="14"/>
  <c r="UJ18" i="14"/>
  <c r="UK18" i="14"/>
  <c r="UP18" i="14"/>
  <c r="UR18" i="14"/>
  <c r="US18" i="14"/>
  <c r="UT18" i="14"/>
  <c r="UV18" i="14"/>
  <c r="VA18" i="14"/>
  <c r="VC18" i="14"/>
  <c r="VE18" i="14"/>
  <c r="VE39" i="14" s="1"/>
  <c r="VF18" i="14"/>
  <c r="VK18" i="14"/>
  <c r="VM18" i="14"/>
  <c r="VN18" i="14"/>
  <c r="VO18" i="14"/>
  <c r="VQ18" i="14"/>
  <c r="VV18" i="14"/>
  <c r="VX18" i="14"/>
  <c r="VZ18" i="14"/>
  <c r="WA18" i="14"/>
  <c r="WF18" i="14"/>
  <c r="WH18" i="14"/>
  <c r="WI18" i="14"/>
  <c r="WJ18" i="14"/>
  <c r="WL18" i="14"/>
  <c r="WQ18" i="14"/>
  <c r="WS18" i="14"/>
  <c r="WU18" i="14"/>
  <c r="WV18" i="14"/>
  <c r="XA18" i="14"/>
  <c r="XC18" i="14"/>
  <c r="XD18" i="14"/>
  <c r="XE18" i="14"/>
  <c r="XG18" i="14"/>
  <c r="XL18" i="14"/>
  <c r="XN18" i="14"/>
  <c r="XP18" i="14"/>
  <c r="XQ18" i="14"/>
  <c r="XV18" i="14"/>
  <c r="XX18" i="14"/>
  <c r="XY18" i="14"/>
  <c r="XZ18" i="14"/>
  <c r="YB18" i="14"/>
  <c r="YG18" i="14"/>
  <c r="YI18" i="14"/>
  <c r="YK18" i="14"/>
  <c r="YL18" i="14"/>
  <c r="YQ18" i="14"/>
  <c r="YS18" i="14"/>
  <c r="YT18" i="14"/>
  <c r="YU18" i="14"/>
  <c r="YW18" i="14"/>
  <c r="ZB18" i="14"/>
  <c r="ZD18" i="14"/>
  <c r="ZF18" i="14"/>
  <c r="ZG18" i="14"/>
  <c r="ZL18" i="14"/>
  <c r="ZN18" i="14"/>
  <c r="ZO18" i="14"/>
  <c r="ZP18" i="14"/>
  <c r="ZR18" i="14"/>
  <c r="ZW18" i="14"/>
  <c r="ZY18" i="14"/>
  <c r="AAA18" i="14"/>
  <c r="AAB18" i="14"/>
  <c r="AAG18" i="14"/>
  <c r="AAI18" i="14"/>
  <c r="AAJ18" i="14"/>
  <c r="AAK18" i="14"/>
  <c r="AAM18" i="14"/>
  <c r="AAR18" i="14"/>
  <c r="AAT18" i="14"/>
  <c r="AAV18" i="14"/>
  <c r="AAW18" i="14"/>
  <c r="ABB18" i="14"/>
  <c r="ABD18" i="14"/>
  <c r="ABE18" i="14"/>
  <c r="ABF18" i="14"/>
  <c r="ABH18" i="14"/>
  <c r="ABM18" i="14"/>
  <c r="ABO18" i="14"/>
  <c r="ABQ18" i="14"/>
  <c r="ABQ39" i="14" s="1"/>
  <c r="ABR18" i="14"/>
  <c r="ABW18" i="14"/>
  <c r="ABY18" i="14"/>
  <c r="ABZ18" i="14"/>
  <c r="ACA18" i="14"/>
  <c r="ACC18" i="14"/>
  <c r="ACH18" i="14"/>
  <c r="ACJ18" i="14"/>
  <c r="ACL18" i="14"/>
  <c r="ACM18" i="14"/>
  <c r="ACR18" i="14"/>
  <c r="ACT18" i="14"/>
  <c r="ACU18" i="14"/>
  <c r="ACV18" i="14"/>
  <c r="ACX18" i="14"/>
  <c r="ADC18" i="14"/>
  <c r="ADE18" i="14"/>
  <c r="ADG18" i="14"/>
  <c r="ADH18" i="14"/>
  <c r="ADM18" i="14"/>
  <c r="ADO18" i="14"/>
  <c r="ADP18" i="14"/>
  <c r="ADQ18" i="14"/>
  <c r="ADS18" i="14"/>
  <c r="ADX18" i="14"/>
  <c r="ADZ18" i="14"/>
  <c r="AEB18" i="14"/>
  <c r="AEC18" i="14"/>
  <c r="AEH18" i="14"/>
  <c r="AEJ18" i="14"/>
  <c r="AEK18" i="14"/>
  <c r="AEL18" i="14"/>
  <c r="AEN18" i="14"/>
  <c r="AES18" i="14"/>
  <c r="AEU18" i="14"/>
  <c r="AEW18" i="14"/>
  <c r="AEX18" i="14"/>
  <c r="AFC18" i="14"/>
  <c r="AFE18" i="14"/>
  <c r="AFF18" i="14"/>
  <c r="AFG18" i="14"/>
  <c r="AFI18" i="14"/>
  <c r="AFN18" i="14"/>
  <c r="AFP18" i="14"/>
  <c r="AFR18" i="14"/>
  <c r="AFS18" i="14"/>
  <c r="AFX18" i="14"/>
  <c r="AFZ18" i="14"/>
  <c r="AGA18" i="14"/>
  <c r="AGB18" i="14"/>
  <c r="AGD18" i="14"/>
  <c r="AGI18" i="14"/>
  <c r="AGK18" i="14"/>
  <c r="AGM18" i="14"/>
  <c r="AGN18" i="14"/>
  <c r="AGS18" i="14"/>
  <c r="AGU18" i="14"/>
  <c r="AGV18" i="14"/>
  <c r="AGW18" i="14"/>
  <c r="AGY18" i="14"/>
  <c r="AHD18" i="14"/>
  <c r="AHF18" i="14"/>
  <c r="AHH18" i="14"/>
  <c r="AHI18" i="14"/>
  <c r="AHN18" i="14"/>
  <c r="AHP18" i="14"/>
  <c r="AHQ18" i="14"/>
  <c r="AHR18" i="14"/>
  <c r="AHT18" i="14"/>
  <c r="AHY18" i="14"/>
  <c r="AIA18" i="14"/>
  <c r="AIC18" i="14"/>
  <c r="AIC39" i="14" s="1"/>
  <c r="AID18" i="14"/>
  <c r="AII18" i="14"/>
  <c r="AIK18" i="14"/>
  <c r="AIL18" i="14"/>
  <c r="AIM18" i="14"/>
  <c r="AIO18" i="14"/>
  <c r="AIT18" i="14"/>
  <c r="AIV18" i="14"/>
  <c r="AIX18" i="14"/>
  <c r="AIY18" i="14"/>
  <c r="AJD18" i="14"/>
  <c r="AJF18" i="14"/>
  <c r="AJG18" i="14"/>
  <c r="AJH18" i="14"/>
  <c r="AJJ18" i="14"/>
  <c r="AJO18" i="14"/>
  <c r="AJQ18" i="14"/>
  <c r="AJS18" i="14"/>
  <c r="AJT18" i="14"/>
  <c r="AJY18" i="14"/>
  <c r="AKA18" i="14"/>
  <c r="AKB18" i="14"/>
  <c r="AKC18" i="14"/>
  <c r="AKE18" i="14"/>
  <c r="AKJ18" i="14"/>
  <c r="AKL18" i="14"/>
  <c r="AKN18" i="14"/>
  <c r="AKO18" i="14"/>
  <c r="AKT18" i="14"/>
  <c r="AKV18" i="14"/>
  <c r="AKW18" i="14"/>
  <c r="AKX18" i="14"/>
  <c r="AKZ18" i="14"/>
  <c r="ALE18" i="14"/>
  <c r="ALG18" i="14"/>
  <c r="ALI18" i="14"/>
  <c r="ALJ18" i="14"/>
  <c r="ALO18" i="14"/>
  <c r="ALQ18" i="14"/>
  <c r="ALR18" i="14"/>
  <c r="ALS18" i="14"/>
  <c r="ALU18" i="14"/>
  <c r="ALZ18" i="14"/>
  <c r="AMB18" i="14"/>
  <c r="AMD18" i="14"/>
  <c r="AME18" i="14"/>
  <c r="AMJ18" i="14"/>
  <c r="AML18" i="14"/>
  <c r="AMM18" i="14"/>
  <c r="AMN18" i="14"/>
  <c r="AMP18" i="14"/>
  <c r="AMU18" i="14"/>
  <c r="AMW18" i="14"/>
  <c r="AMY18" i="14"/>
  <c r="AMZ18" i="14"/>
  <c r="ANE18" i="14"/>
  <c r="ANG18" i="14"/>
  <c r="ANH18" i="14"/>
  <c r="ANI18" i="14"/>
  <c r="ANK18" i="14"/>
  <c r="ANP18" i="14"/>
  <c r="ANR18" i="14"/>
  <c r="ANT18" i="14"/>
  <c r="ANU18" i="14"/>
  <c r="ANZ18" i="14"/>
  <c r="AOB18" i="14"/>
  <c r="AOC18" i="14"/>
  <c r="AOD18" i="14"/>
  <c r="AOF18" i="14"/>
  <c r="AOK18" i="14"/>
  <c r="AOM18" i="14"/>
  <c r="AOO18" i="14"/>
  <c r="AOO39" i="14" s="1"/>
  <c r="AOP18" i="14"/>
  <c r="AOU18" i="14"/>
  <c r="AOW18" i="14"/>
  <c r="AOX18" i="14"/>
  <c r="AOY18" i="14"/>
  <c r="APA18" i="14"/>
  <c r="APF18" i="14"/>
  <c r="APH18" i="14"/>
  <c r="APJ18" i="14"/>
  <c r="APK18" i="14"/>
  <c r="APP18" i="14"/>
  <c r="APR18" i="14"/>
  <c r="APS18" i="14"/>
  <c r="APT18" i="14"/>
  <c r="APV18" i="14"/>
  <c r="AQA18" i="14"/>
  <c r="AQC18" i="14"/>
  <c r="AQE18" i="14"/>
  <c r="AQF18" i="14"/>
  <c r="AQK18" i="14"/>
  <c r="AQM18" i="14"/>
  <c r="AQN18" i="14"/>
  <c r="AQO18" i="14"/>
  <c r="AQQ18" i="14"/>
  <c r="AQV18" i="14"/>
  <c r="AQX18" i="14"/>
  <c r="AQZ18" i="14"/>
  <c r="ARA18" i="14"/>
  <c r="ARF18" i="14"/>
  <c r="ARH18" i="14"/>
  <c r="ARI18" i="14"/>
  <c r="ARJ18" i="14"/>
  <c r="ARL18" i="14"/>
  <c r="ARQ18" i="14"/>
  <c r="ARS18" i="14"/>
  <c r="ARU18" i="14"/>
  <c r="ARV18" i="14"/>
  <c r="ASA18" i="14"/>
  <c r="ASC18" i="14"/>
  <c r="ASD18" i="14"/>
  <c r="ASE18" i="14"/>
  <c r="ASG18" i="14"/>
  <c r="ASL18" i="14"/>
  <c r="ASN18" i="14"/>
  <c r="ASP18" i="14"/>
  <c r="ASQ18" i="14"/>
  <c r="ASV18" i="14"/>
  <c r="ASX18" i="14"/>
  <c r="ASY18" i="14"/>
  <c r="ASZ18" i="14"/>
  <c r="ATB18" i="14"/>
  <c r="ATG18" i="14"/>
  <c r="ATI18" i="14"/>
  <c r="ATK18" i="14"/>
  <c r="ATL18" i="14"/>
  <c r="ATQ18" i="14"/>
  <c r="ATS18" i="14"/>
  <c r="ATT18" i="14"/>
  <c r="ATU18" i="14"/>
  <c r="ATW18" i="14"/>
  <c r="AUB18" i="14"/>
  <c r="AUD18" i="14"/>
  <c r="AUF18" i="14"/>
  <c r="AUG18" i="14"/>
  <c r="AUL18" i="14"/>
  <c r="AUN18" i="14"/>
  <c r="AUO18" i="14"/>
  <c r="AUP18" i="14"/>
  <c r="AUR18" i="14"/>
  <c r="AUW18" i="14"/>
  <c r="AUY18" i="14"/>
  <c r="AVA18" i="14"/>
  <c r="AVA39" i="14" s="1"/>
  <c r="AVB18" i="14"/>
  <c r="AVG18" i="14"/>
  <c r="AVI18" i="14"/>
  <c r="AVJ18" i="14"/>
  <c r="AVK18" i="14"/>
  <c r="AVM18" i="14"/>
  <c r="AVR18" i="14"/>
  <c r="AVT18" i="14"/>
  <c r="AVV18" i="14"/>
  <c r="AVW18" i="14"/>
  <c r="AWB18" i="14"/>
  <c r="AWD18" i="14"/>
  <c r="AWE18" i="14"/>
  <c r="AWF18" i="14"/>
  <c r="AWH18" i="14"/>
  <c r="AWM18" i="14"/>
  <c r="AWO18" i="14"/>
  <c r="AWQ18" i="14"/>
  <c r="AWR18" i="14"/>
  <c r="AWW18" i="14"/>
  <c r="AWY18" i="14"/>
  <c r="AWZ18" i="14"/>
  <c r="AXA18" i="14"/>
  <c r="AXC18" i="14"/>
  <c r="AXH18" i="14"/>
  <c r="AXJ18" i="14"/>
  <c r="AXL18" i="14"/>
  <c r="AXM18" i="14"/>
  <c r="AXR18" i="14"/>
  <c r="AXT18" i="14"/>
  <c r="AXU18" i="14"/>
  <c r="AXV18" i="14"/>
  <c r="AXX18" i="14"/>
  <c r="AYC18" i="14"/>
  <c r="AYE18" i="14"/>
  <c r="AYG18" i="14"/>
  <c r="AYH18" i="14"/>
  <c r="AYM18" i="14"/>
  <c r="AYO18" i="14"/>
  <c r="AYP18" i="14"/>
  <c r="AYQ18" i="14"/>
  <c r="AYS18" i="14"/>
  <c r="AYX18" i="14"/>
  <c r="AYZ18" i="14"/>
  <c r="AZB18" i="14"/>
  <c r="AZC18" i="14"/>
  <c r="AZH18" i="14"/>
  <c r="AZJ18" i="14"/>
  <c r="AZK18" i="14"/>
  <c r="AZL18" i="14"/>
  <c r="AZN18" i="14"/>
  <c r="AZS18" i="14"/>
  <c r="AZU18" i="14"/>
  <c r="AZW18" i="14"/>
  <c r="AZX18" i="14"/>
  <c r="BAC18" i="14"/>
  <c r="BAE18" i="14"/>
  <c r="BAF18" i="14"/>
  <c r="BAG18" i="14"/>
  <c r="BAI18" i="14"/>
  <c r="BAN18" i="14"/>
  <c r="BAP18" i="14"/>
  <c r="BAR18" i="14"/>
  <c r="BAS18" i="14"/>
  <c r="BAX18" i="14"/>
  <c r="BAZ18" i="14"/>
  <c r="BBA18" i="14"/>
  <c r="BBB18" i="14"/>
  <c r="AQ19" i="14"/>
  <c r="AV19" i="14"/>
  <c r="AX19" i="14"/>
  <c r="AZ19" i="14"/>
  <c r="BA19" i="14"/>
  <c r="BF19" i="14"/>
  <c r="BH19" i="14"/>
  <c r="BI19" i="14"/>
  <c r="BJ19" i="14"/>
  <c r="BL19" i="14"/>
  <c r="BQ19" i="14"/>
  <c r="BS19" i="14"/>
  <c r="BU19" i="14"/>
  <c r="BV19" i="14"/>
  <c r="CA19" i="14"/>
  <c r="CC19" i="14"/>
  <c r="CD19" i="14"/>
  <c r="CE19" i="14"/>
  <c r="CG19" i="14"/>
  <c r="CL19" i="14"/>
  <c r="CN19" i="14"/>
  <c r="CP19" i="14"/>
  <c r="CQ19" i="14"/>
  <c r="CV19" i="14"/>
  <c r="CX19" i="14"/>
  <c r="CY19" i="14"/>
  <c r="CZ19" i="14"/>
  <c r="DB19" i="14"/>
  <c r="DG19" i="14"/>
  <c r="DI19" i="14"/>
  <c r="DK19" i="14"/>
  <c r="DL19" i="14"/>
  <c r="DQ19" i="14"/>
  <c r="DS19" i="14"/>
  <c r="DT19" i="14"/>
  <c r="DU19" i="14"/>
  <c r="DW19" i="14"/>
  <c r="EB19" i="14"/>
  <c r="ED19" i="14"/>
  <c r="EF19" i="14"/>
  <c r="EG19" i="14"/>
  <c r="EL19" i="14"/>
  <c r="EN19" i="14"/>
  <c r="EO19" i="14"/>
  <c r="EP19" i="14"/>
  <c r="ER19" i="14"/>
  <c r="EW19" i="14"/>
  <c r="EY19" i="14"/>
  <c r="FA19" i="14"/>
  <c r="FB19" i="14"/>
  <c r="FG19" i="14"/>
  <c r="FI19" i="14"/>
  <c r="FJ19" i="14"/>
  <c r="FK19" i="14"/>
  <c r="FM19" i="14"/>
  <c r="FR19" i="14"/>
  <c r="FT19" i="14"/>
  <c r="FV19" i="14"/>
  <c r="FW19" i="14"/>
  <c r="GB19" i="14"/>
  <c r="GD19" i="14"/>
  <c r="GE19" i="14"/>
  <c r="GF19" i="14"/>
  <c r="GH19" i="14"/>
  <c r="GM19" i="14"/>
  <c r="GO19" i="14"/>
  <c r="GQ19" i="14"/>
  <c r="GR19" i="14"/>
  <c r="GW19" i="14"/>
  <c r="GY19" i="14"/>
  <c r="GZ19" i="14"/>
  <c r="HA19" i="14"/>
  <c r="HC19" i="14"/>
  <c r="HH19" i="14"/>
  <c r="HJ19" i="14"/>
  <c r="HL19" i="14"/>
  <c r="HM19" i="14"/>
  <c r="HR19" i="14"/>
  <c r="HT19" i="14"/>
  <c r="HU19" i="14"/>
  <c r="HV19" i="14"/>
  <c r="HX19" i="14"/>
  <c r="IC19" i="14"/>
  <c r="IE19" i="14"/>
  <c r="IG19" i="14"/>
  <c r="IH19" i="14"/>
  <c r="IM19" i="14"/>
  <c r="IO19" i="14"/>
  <c r="IP19" i="14"/>
  <c r="IQ19" i="14"/>
  <c r="IS19" i="14"/>
  <c r="IX19" i="14"/>
  <c r="IZ19" i="14"/>
  <c r="JB19" i="14"/>
  <c r="JC19" i="14"/>
  <c r="JH19" i="14"/>
  <c r="JJ19" i="14"/>
  <c r="JK19" i="14"/>
  <c r="JL19" i="14"/>
  <c r="JN19" i="14"/>
  <c r="JS19" i="14"/>
  <c r="JU19" i="14"/>
  <c r="JW19" i="14"/>
  <c r="JX19" i="14"/>
  <c r="KC19" i="14"/>
  <c r="KE19" i="14"/>
  <c r="KF19" i="14"/>
  <c r="KG19" i="14"/>
  <c r="KI19" i="14"/>
  <c r="KN19" i="14"/>
  <c r="KP19" i="14"/>
  <c r="KR19" i="14"/>
  <c r="KS19" i="14"/>
  <c r="KX19" i="14"/>
  <c r="KZ19" i="14"/>
  <c r="LA19" i="14"/>
  <c r="LB19" i="14"/>
  <c r="LD19" i="14"/>
  <c r="LI19" i="14"/>
  <c r="LK19" i="14"/>
  <c r="LM19" i="14"/>
  <c r="LN19" i="14"/>
  <c r="LS19" i="14"/>
  <c r="LU19" i="14"/>
  <c r="LV19" i="14"/>
  <c r="LW19" i="14"/>
  <c r="LY19" i="14"/>
  <c r="MD19" i="14"/>
  <c r="MF19" i="14"/>
  <c r="MH19" i="14"/>
  <c r="MI19" i="14"/>
  <c r="MN19" i="14"/>
  <c r="MP19" i="14"/>
  <c r="MQ19" i="14"/>
  <c r="MR19" i="14"/>
  <c r="MT19" i="14"/>
  <c r="MY19" i="14"/>
  <c r="NA19" i="14"/>
  <c r="NC19" i="14"/>
  <c r="ND19" i="14"/>
  <c r="NI19" i="14"/>
  <c r="NK19" i="14"/>
  <c r="NL19" i="14"/>
  <c r="NM19" i="14"/>
  <c r="NO19" i="14"/>
  <c r="NT19" i="14"/>
  <c r="NV19" i="14"/>
  <c r="NX19" i="14"/>
  <c r="NY19" i="14"/>
  <c r="OD19" i="14"/>
  <c r="OF19" i="14"/>
  <c r="OG19" i="14"/>
  <c r="OH19" i="14"/>
  <c r="OJ19" i="14"/>
  <c r="OO19" i="14"/>
  <c r="OQ19" i="14"/>
  <c r="OS19" i="14"/>
  <c r="OT19" i="14"/>
  <c r="OY19" i="14"/>
  <c r="PA19" i="14"/>
  <c r="PB19" i="14"/>
  <c r="PC19" i="14"/>
  <c r="PE19" i="14"/>
  <c r="PJ19" i="14"/>
  <c r="PL19" i="14"/>
  <c r="PN19" i="14"/>
  <c r="PO19" i="14"/>
  <c r="PT19" i="14"/>
  <c r="PV19" i="14"/>
  <c r="PW19" i="14"/>
  <c r="PX19" i="14"/>
  <c r="PZ19" i="14"/>
  <c r="QE19" i="14"/>
  <c r="QG19" i="14"/>
  <c r="QI19" i="14"/>
  <c r="QJ19" i="14"/>
  <c r="QO19" i="14"/>
  <c r="QQ19" i="14"/>
  <c r="QR19" i="14"/>
  <c r="QS19" i="14"/>
  <c r="QU19" i="14"/>
  <c r="QZ19" i="14"/>
  <c r="RB19" i="14"/>
  <c r="RD19" i="14"/>
  <c r="RE19" i="14"/>
  <c r="RJ19" i="14"/>
  <c r="RL19" i="14"/>
  <c r="RM19" i="14"/>
  <c r="RN19" i="14"/>
  <c r="RP19" i="14"/>
  <c r="RU19" i="14"/>
  <c r="RW19" i="14"/>
  <c r="RY19" i="14"/>
  <c r="RZ19" i="14"/>
  <c r="SE19" i="14"/>
  <c r="SG19" i="14"/>
  <c r="SH19" i="14"/>
  <c r="SI19" i="14"/>
  <c r="SK19" i="14"/>
  <c r="SP19" i="14"/>
  <c r="SR19" i="14"/>
  <c r="ST19" i="14"/>
  <c r="SU19" i="14"/>
  <c r="SZ19" i="14"/>
  <c r="TB19" i="14"/>
  <c r="TC19" i="14"/>
  <c r="TD19" i="14"/>
  <c r="TF19" i="14"/>
  <c r="TK19" i="14"/>
  <c r="TM19" i="14"/>
  <c r="TO19" i="14"/>
  <c r="TP19" i="14"/>
  <c r="TU19" i="14"/>
  <c r="TW19" i="14"/>
  <c r="TX19" i="14"/>
  <c r="TY19" i="14"/>
  <c r="UA19" i="14"/>
  <c r="UF19" i="14"/>
  <c r="UH19" i="14"/>
  <c r="UJ19" i="14"/>
  <c r="UK19" i="14"/>
  <c r="UP19" i="14"/>
  <c r="UR19" i="14"/>
  <c r="US19" i="14"/>
  <c r="UT19" i="14"/>
  <c r="UV19" i="14"/>
  <c r="VA19" i="14"/>
  <c r="VC19" i="14"/>
  <c r="VE19" i="14"/>
  <c r="VF19" i="14"/>
  <c r="VK19" i="14"/>
  <c r="VM19" i="14"/>
  <c r="VN19" i="14"/>
  <c r="VO19" i="14"/>
  <c r="VQ19" i="14"/>
  <c r="VV19" i="14"/>
  <c r="VX19" i="14"/>
  <c r="VZ19" i="14"/>
  <c r="WA19" i="14"/>
  <c r="WF19" i="14"/>
  <c r="WH19" i="14"/>
  <c r="WI19" i="14"/>
  <c r="WJ19" i="14"/>
  <c r="WL19" i="14"/>
  <c r="WQ19" i="14"/>
  <c r="WS19" i="14"/>
  <c r="WU19" i="14"/>
  <c r="WV19" i="14"/>
  <c r="XA19" i="14"/>
  <c r="XC19" i="14"/>
  <c r="XD19" i="14"/>
  <c r="XE19" i="14"/>
  <c r="XG19" i="14"/>
  <c r="XL19" i="14"/>
  <c r="XN19" i="14"/>
  <c r="XP19" i="14"/>
  <c r="XQ19" i="14"/>
  <c r="XV19" i="14"/>
  <c r="XX19" i="14"/>
  <c r="XY19" i="14"/>
  <c r="XZ19" i="14"/>
  <c r="YB19" i="14"/>
  <c r="YG19" i="14"/>
  <c r="YI19" i="14"/>
  <c r="YK19" i="14"/>
  <c r="YL19" i="14"/>
  <c r="YQ19" i="14"/>
  <c r="YS19" i="14"/>
  <c r="YT19" i="14"/>
  <c r="YU19" i="14"/>
  <c r="YW19" i="14"/>
  <c r="ZB19" i="14"/>
  <c r="ZD19" i="14"/>
  <c r="ZF19" i="14"/>
  <c r="ZG19" i="14"/>
  <c r="ZL19" i="14"/>
  <c r="ZN19" i="14"/>
  <c r="ZO19" i="14"/>
  <c r="ZP19" i="14"/>
  <c r="ZR19" i="14"/>
  <c r="ZW19" i="14"/>
  <c r="ZY19" i="14"/>
  <c r="AAA19" i="14"/>
  <c r="AAB19" i="14"/>
  <c r="AAG19" i="14"/>
  <c r="AAI19" i="14"/>
  <c r="AAJ19" i="14"/>
  <c r="AAK19" i="14"/>
  <c r="AAM19" i="14"/>
  <c r="AAR19" i="14"/>
  <c r="AAT19" i="14"/>
  <c r="AAV19" i="14"/>
  <c r="AAW19" i="14"/>
  <c r="ABB19" i="14"/>
  <c r="ABD19" i="14"/>
  <c r="ABE19" i="14"/>
  <c r="ABF19" i="14"/>
  <c r="ABH19" i="14"/>
  <c r="ABM19" i="14"/>
  <c r="ABO19" i="14"/>
  <c r="ABQ19" i="14"/>
  <c r="ABR19" i="14"/>
  <c r="ABW19" i="14"/>
  <c r="ABY19" i="14"/>
  <c r="ABZ19" i="14"/>
  <c r="ACA19" i="14"/>
  <c r="ACC19" i="14"/>
  <c r="ACH19" i="14"/>
  <c r="ACJ19" i="14"/>
  <c r="ACL19" i="14"/>
  <c r="ACM19" i="14"/>
  <c r="ACR19" i="14"/>
  <c r="ACT19" i="14"/>
  <c r="ACU19" i="14"/>
  <c r="ACV19" i="14"/>
  <c r="ACX19" i="14"/>
  <c r="ADC19" i="14"/>
  <c r="ADE19" i="14"/>
  <c r="ADG19" i="14"/>
  <c r="ADH19" i="14"/>
  <c r="ADM19" i="14"/>
  <c r="ADO19" i="14"/>
  <c r="ADP19" i="14"/>
  <c r="ADQ19" i="14"/>
  <c r="ADS19" i="14"/>
  <c r="ADX19" i="14"/>
  <c r="ADZ19" i="14"/>
  <c r="AEB19" i="14"/>
  <c r="AEC19" i="14"/>
  <c r="AEH19" i="14"/>
  <c r="AEJ19" i="14"/>
  <c r="AEK19" i="14"/>
  <c r="AEL19" i="14"/>
  <c r="AEN19" i="14"/>
  <c r="AES19" i="14"/>
  <c r="AEU19" i="14"/>
  <c r="AEW19" i="14"/>
  <c r="AEX19" i="14"/>
  <c r="AFC19" i="14"/>
  <c r="AFE19" i="14"/>
  <c r="AFF19" i="14"/>
  <c r="AFG19" i="14"/>
  <c r="AFI19" i="14"/>
  <c r="AFN19" i="14"/>
  <c r="AFP19" i="14"/>
  <c r="AFR19" i="14"/>
  <c r="AFS19" i="14"/>
  <c r="AFX19" i="14"/>
  <c r="AFZ19" i="14"/>
  <c r="AGA19" i="14"/>
  <c r="AGB19" i="14"/>
  <c r="AGD19" i="14"/>
  <c r="AGI19" i="14"/>
  <c r="AGK19" i="14"/>
  <c r="AGM19" i="14"/>
  <c r="AGN19" i="14"/>
  <c r="AGS19" i="14"/>
  <c r="AGU19" i="14"/>
  <c r="AGV19" i="14"/>
  <c r="AGW19" i="14"/>
  <c r="AGY19" i="14"/>
  <c r="AHD19" i="14"/>
  <c r="AHF19" i="14"/>
  <c r="AHH19" i="14"/>
  <c r="AHI19" i="14"/>
  <c r="AHN19" i="14"/>
  <c r="AHP19" i="14"/>
  <c r="AHQ19" i="14"/>
  <c r="AHR19" i="14"/>
  <c r="AHT19" i="14"/>
  <c r="AHY19" i="14"/>
  <c r="AIA19" i="14"/>
  <c r="AIC19" i="14"/>
  <c r="AID19" i="14"/>
  <c r="AII19" i="14"/>
  <c r="AIK19" i="14"/>
  <c r="AIL19" i="14"/>
  <c r="AIM19" i="14"/>
  <c r="AIO19" i="14"/>
  <c r="AIT19" i="14"/>
  <c r="AIV19" i="14"/>
  <c r="AIX19" i="14"/>
  <c r="AIY19" i="14"/>
  <c r="AJD19" i="14"/>
  <c r="AJF19" i="14"/>
  <c r="AJG19" i="14"/>
  <c r="AJH19" i="14"/>
  <c r="AJJ19" i="14"/>
  <c r="AJO19" i="14"/>
  <c r="AJQ19" i="14"/>
  <c r="AJS19" i="14"/>
  <c r="AJT19" i="14"/>
  <c r="AJY19" i="14"/>
  <c r="AKA19" i="14"/>
  <c r="AKB19" i="14"/>
  <c r="AKC19" i="14"/>
  <c r="AKE19" i="14"/>
  <c r="AKJ19" i="14"/>
  <c r="AKL19" i="14"/>
  <c r="AKN19" i="14"/>
  <c r="AKO19" i="14"/>
  <c r="AKT19" i="14"/>
  <c r="AKV19" i="14"/>
  <c r="AKW19" i="14"/>
  <c r="AKX19" i="14"/>
  <c r="AKZ19" i="14"/>
  <c r="ALE19" i="14"/>
  <c r="ALG19" i="14"/>
  <c r="ALI19" i="14"/>
  <c r="ALJ19" i="14"/>
  <c r="ALO19" i="14"/>
  <c r="ALQ19" i="14"/>
  <c r="ALR19" i="14"/>
  <c r="ALS19" i="14"/>
  <c r="ALU19" i="14"/>
  <c r="ALZ19" i="14"/>
  <c r="AMB19" i="14"/>
  <c r="AMD19" i="14"/>
  <c r="AME19" i="14"/>
  <c r="AMJ19" i="14"/>
  <c r="AML19" i="14"/>
  <c r="AMM19" i="14"/>
  <c r="AMN19" i="14"/>
  <c r="AMP19" i="14"/>
  <c r="AMU19" i="14"/>
  <c r="AMW19" i="14"/>
  <c r="AMY19" i="14"/>
  <c r="AMZ19" i="14"/>
  <c r="ANE19" i="14"/>
  <c r="ANG19" i="14"/>
  <c r="ANH19" i="14"/>
  <c r="ANI19" i="14"/>
  <c r="ANK19" i="14"/>
  <c r="ANP19" i="14"/>
  <c r="ANR19" i="14"/>
  <c r="ANT19" i="14"/>
  <c r="ANU19" i="14"/>
  <c r="ANZ19" i="14"/>
  <c r="AOB19" i="14"/>
  <c r="AOC19" i="14"/>
  <c r="AOD19" i="14"/>
  <c r="AOF19" i="14"/>
  <c r="AOK19" i="14"/>
  <c r="AOM19" i="14"/>
  <c r="AOO19" i="14"/>
  <c r="AOP19" i="14"/>
  <c r="AOU19" i="14"/>
  <c r="AOW19" i="14"/>
  <c r="AOX19" i="14"/>
  <c r="AOY19" i="14"/>
  <c r="APA19" i="14"/>
  <c r="APF19" i="14"/>
  <c r="APH19" i="14"/>
  <c r="APJ19" i="14"/>
  <c r="APK19" i="14"/>
  <c r="APP19" i="14"/>
  <c r="APR19" i="14"/>
  <c r="APS19" i="14"/>
  <c r="APT19" i="14"/>
  <c r="APV19" i="14"/>
  <c r="AQA19" i="14"/>
  <c r="AQC19" i="14"/>
  <c r="AQE19" i="14"/>
  <c r="AQF19" i="14"/>
  <c r="AQK19" i="14"/>
  <c r="AQM19" i="14"/>
  <c r="AQN19" i="14"/>
  <c r="AQO19" i="14"/>
  <c r="AQQ19" i="14"/>
  <c r="AQV19" i="14"/>
  <c r="AQX19" i="14"/>
  <c r="AQZ19" i="14"/>
  <c r="ARA19" i="14"/>
  <c r="ARF19" i="14"/>
  <c r="ARH19" i="14"/>
  <c r="ARI19" i="14"/>
  <c r="ARJ19" i="14"/>
  <c r="ARL19" i="14"/>
  <c r="ARQ19" i="14"/>
  <c r="ARS19" i="14"/>
  <c r="ARU19" i="14"/>
  <c r="ARV19" i="14"/>
  <c r="ASA19" i="14"/>
  <c r="ASC19" i="14"/>
  <c r="ASD19" i="14"/>
  <c r="ASE19" i="14"/>
  <c r="ASG19" i="14"/>
  <c r="ASL19" i="14"/>
  <c r="ASN19" i="14"/>
  <c r="ASP19" i="14"/>
  <c r="ASQ19" i="14"/>
  <c r="ASV19" i="14"/>
  <c r="ASX19" i="14"/>
  <c r="ASY19" i="14"/>
  <c r="ASZ19" i="14"/>
  <c r="ATB19" i="14"/>
  <c r="ATG19" i="14"/>
  <c r="ATI19" i="14"/>
  <c r="ATK19" i="14"/>
  <c r="ATL19" i="14"/>
  <c r="ATQ19" i="14"/>
  <c r="ATS19" i="14"/>
  <c r="ATT19" i="14"/>
  <c r="ATU19" i="14"/>
  <c r="ATW19" i="14"/>
  <c r="AUB19" i="14"/>
  <c r="AUD19" i="14"/>
  <c r="AUF19" i="14"/>
  <c r="AUG19" i="14"/>
  <c r="AUL19" i="14"/>
  <c r="AUN19" i="14"/>
  <c r="AUO19" i="14"/>
  <c r="AUP19" i="14"/>
  <c r="AUR19" i="14"/>
  <c r="AUW19" i="14"/>
  <c r="AUY19" i="14"/>
  <c r="AVA19" i="14"/>
  <c r="AVB19" i="14"/>
  <c r="AVG19" i="14"/>
  <c r="AVI19" i="14"/>
  <c r="AVJ19" i="14"/>
  <c r="AVK19" i="14"/>
  <c r="AVM19" i="14"/>
  <c r="AVR19" i="14"/>
  <c r="AVT19" i="14"/>
  <c r="AVV19" i="14"/>
  <c r="AVW19" i="14"/>
  <c r="AWB19" i="14"/>
  <c r="AWD19" i="14"/>
  <c r="AWE19" i="14"/>
  <c r="AWF19" i="14"/>
  <c r="AWH19" i="14"/>
  <c r="AWM19" i="14"/>
  <c r="AWO19" i="14"/>
  <c r="AWQ19" i="14"/>
  <c r="AWR19" i="14"/>
  <c r="AWW19" i="14"/>
  <c r="AWY19" i="14"/>
  <c r="AWZ19" i="14"/>
  <c r="AXA19" i="14"/>
  <c r="AXC19" i="14"/>
  <c r="AXH19" i="14"/>
  <c r="AXJ19" i="14"/>
  <c r="AXL19" i="14"/>
  <c r="AXM19" i="14"/>
  <c r="AXR19" i="14"/>
  <c r="AXT19" i="14"/>
  <c r="AXU19" i="14"/>
  <c r="AXV19" i="14"/>
  <c r="AXX19" i="14"/>
  <c r="AYC19" i="14"/>
  <c r="AYE19" i="14"/>
  <c r="AYG19" i="14"/>
  <c r="AYH19" i="14"/>
  <c r="AYM19" i="14"/>
  <c r="AYO19" i="14"/>
  <c r="AYP19" i="14"/>
  <c r="AYQ19" i="14"/>
  <c r="AYS19" i="14"/>
  <c r="AYX19" i="14"/>
  <c r="AYZ19" i="14"/>
  <c r="AZB19" i="14"/>
  <c r="AZC19" i="14"/>
  <c r="AZH19" i="14"/>
  <c r="AZJ19" i="14"/>
  <c r="AZK19" i="14"/>
  <c r="AZL19" i="14"/>
  <c r="AZN19" i="14"/>
  <c r="AZS19" i="14"/>
  <c r="AZU19" i="14"/>
  <c r="AZW19" i="14"/>
  <c r="AZX19" i="14"/>
  <c r="BAC19" i="14"/>
  <c r="BAE19" i="14"/>
  <c r="BAF19" i="14"/>
  <c r="BAG19" i="14"/>
  <c r="BAI19" i="14"/>
  <c r="BAN19" i="14"/>
  <c r="BAP19" i="14"/>
  <c r="BAR19" i="14"/>
  <c r="BAS19" i="14"/>
  <c r="BAX19" i="14"/>
  <c r="BAZ19" i="14"/>
  <c r="BBA19" i="14"/>
  <c r="BBB19" i="14"/>
  <c r="AQ20" i="14"/>
  <c r="AV20" i="14"/>
  <c r="AX20" i="14"/>
  <c r="AZ20" i="14"/>
  <c r="BA20" i="14"/>
  <c r="BF20" i="14"/>
  <c r="BH20" i="14"/>
  <c r="BI20" i="14"/>
  <c r="BJ20" i="14"/>
  <c r="BL20" i="14"/>
  <c r="BQ20" i="14"/>
  <c r="BS20" i="14"/>
  <c r="BU20" i="14"/>
  <c r="BV20" i="14"/>
  <c r="CA20" i="14"/>
  <c r="CC20" i="14"/>
  <c r="CD20" i="14"/>
  <c r="CE20" i="14"/>
  <c r="CG20" i="14"/>
  <c r="CL20" i="14"/>
  <c r="CN20" i="14"/>
  <c r="CP20" i="14"/>
  <c r="CQ20" i="14"/>
  <c r="CV20" i="14"/>
  <c r="CX20" i="14"/>
  <c r="CY20" i="14"/>
  <c r="CZ20" i="14"/>
  <c r="DB20" i="14"/>
  <c r="DG20" i="14"/>
  <c r="DI20" i="14"/>
  <c r="DK20" i="14"/>
  <c r="DL20" i="14"/>
  <c r="DQ20" i="14"/>
  <c r="DS20" i="14"/>
  <c r="DT20" i="14"/>
  <c r="DU20" i="14"/>
  <c r="DW20" i="14"/>
  <c r="EB20" i="14"/>
  <c r="ED20" i="14"/>
  <c r="EF20" i="14"/>
  <c r="EG20" i="14"/>
  <c r="EL20" i="14"/>
  <c r="EN20" i="14"/>
  <c r="EO20" i="14"/>
  <c r="EP20" i="14"/>
  <c r="ER20" i="14"/>
  <c r="EW20" i="14"/>
  <c r="EY20" i="14"/>
  <c r="FA20" i="14"/>
  <c r="FB20" i="14"/>
  <c r="FG20" i="14"/>
  <c r="FI20" i="14"/>
  <c r="FJ20" i="14"/>
  <c r="FK20" i="14"/>
  <c r="FM20" i="14"/>
  <c r="FR20" i="14"/>
  <c r="FT20" i="14"/>
  <c r="FV20" i="14"/>
  <c r="FW20" i="14"/>
  <c r="GB20" i="14"/>
  <c r="GD20" i="14"/>
  <c r="GE20" i="14"/>
  <c r="GF20" i="14"/>
  <c r="GH20" i="14"/>
  <c r="GM20" i="14"/>
  <c r="GO20" i="14"/>
  <c r="GQ20" i="14"/>
  <c r="GR20" i="14"/>
  <c r="GW20" i="14"/>
  <c r="GY20" i="14"/>
  <c r="GZ20" i="14"/>
  <c r="HA20" i="14"/>
  <c r="HC20" i="14"/>
  <c r="HH20" i="14"/>
  <c r="HJ20" i="14"/>
  <c r="HL20" i="14"/>
  <c r="HM20" i="14"/>
  <c r="HR20" i="14"/>
  <c r="HT20" i="14"/>
  <c r="HU20" i="14"/>
  <c r="HV20" i="14"/>
  <c r="HX20" i="14"/>
  <c r="IC20" i="14"/>
  <c r="IE20" i="14"/>
  <c r="IG20" i="14"/>
  <c r="IH20" i="14"/>
  <c r="IM20" i="14"/>
  <c r="IO20" i="14"/>
  <c r="IP20" i="14"/>
  <c r="IQ20" i="14"/>
  <c r="IS20" i="14"/>
  <c r="IX20" i="14"/>
  <c r="IZ20" i="14"/>
  <c r="JB20" i="14"/>
  <c r="JC20" i="14"/>
  <c r="JH20" i="14"/>
  <c r="JJ20" i="14"/>
  <c r="JK20" i="14"/>
  <c r="JL20" i="14"/>
  <c r="JN20" i="14"/>
  <c r="JS20" i="14"/>
  <c r="JU20" i="14"/>
  <c r="JW20" i="14"/>
  <c r="JX20" i="14"/>
  <c r="KC20" i="14"/>
  <c r="KE20" i="14"/>
  <c r="KF20" i="14"/>
  <c r="KG20" i="14"/>
  <c r="KI20" i="14"/>
  <c r="KN20" i="14"/>
  <c r="KP20" i="14"/>
  <c r="KR20" i="14"/>
  <c r="KS20" i="14"/>
  <c r="KX20" i="14"/>
  <c r="KZ20" i="14"/>
  <c r="LA20" i="14"/>
  <c r="LB20" i="14"/>
  <c r="LD20" i="14"/>
  <c r="LI20" i="14"/>
  <c r="LK20" i="14"/>
  <c r="LM20" i="14"/>
  <c r="LN20" i="14"/>
  <c r="LS20" i="14"/>
  <c r="LU20" i="14"/>
  <c r="LV20" i="14"/>
  <c r="LW20" i="14"/>
  <c r="LY20" i="14"/>
  <c r="MD20" i="14"/>
  <c r="MF20" i="14"/>
  <c r="MH20" i="14"/>
  <c r="MI20" i="14"/>
  <c r="MN20" i="14"/>
  <c r="MP20" i="14"/>
  <c r="MQ20" i="14"/>
  <c r="MR20" i="14"/>
  <c r="MT20" i="14"/>
  <c r="MY20" i="14"/>
  <c r="NA20" i="14"/>
  <c r="NC20" i="14"/>
  <c r="ND20" i="14"/>
  <c r="NI20" i="14"/>
  <c r="NK20" i="14"/>
  <c r="NL20" i="14"/>
  <c r="NM20" i="14"/>
  <c r="NO20" i="14"/>
  <c r="NT20" i="14"/>
  <c r="NV20" i="14"/>
  <c r="NX20" i="14"/>
  <c r="NY20" i="14"/>
  <c r="OD20" i="14"/>
  <c r="OF20" i="14"/>
  <c r="OG20" i="14"/>
  <c r="OH20" i="14"/>
  <c r="OJ20" i="14"/>
  <c r="OO20" i="14"/>
  <c r="OQ20" i="14"/>
  <c r="OS20" i="14"/>
  <c r="OT20" i="14"/>
  <c r="OY20" i="14"/>
  <c r="PA20" i="14"/>
  <c r="PB20" i="14"/>
  <c r="PC20" i="14"/>
  <c r="PE20" i="14"/>
  <c r="PJ20" i="14"/>
  <c r="PL20" i="14"/>
  <c r="PN20" i="14"/>
  <c r="PO20" i="14"/>
  <c r="PT20" i="14"/>
  <c r="PV20" i="14"/>
  <c r="PW20" i="14"/>
  <c r="PX20" i="14"/>
  <c r="PZ20" i="14"/>
  <c r="QE20" i="14"/>
  <c r="QG20" i="14"/>
  <c r="QI20" i="14"/>
  <c r="QJ20" i="14"/>
  <c r="QO20" i="14"/>
  <c r="QQ20" i="14"/>
  <c r="QR20" i="14"/>
  <c r="QS20" i="14"/>
  <c r="QU20" i="14"/>
  <c r="QZ20" i="14"/>
  <c r="RB20" i="14"/>
  <c r="RD20" i="14"/>
  <c r="RE20" i="14"/>
  <c r="RJ20" i="14"/>
  <c r="RL20" i="14"/>
  <c r="RM20" i="14"/>
  <c r="RN20" i="14"/>
  <c r="RP20" i="14"/>
  <c r="RU20" i="14"/>
  <c r="RW20" i="14"/>
  <c r="RY20" i="14"/>
  <c r="RZ20" i="14"/>
  <c r="SE20" i="14"/>
  <c r="SG20" i="14"/>
  <c r="SH20" i="14"/>
  <c r="SI20" i="14"/>
  <c r="SK20" i="14"/>
  <c r="SP20" i="14"/>
  <c r="SR20" i="14"/>
  <c r="ST20" i="14"/>
  <c r="SU20" i="14"/>
  <c r="SZ20" i="14"/>
  <c r="TB20" i="14"/>
  <c r="TC20" i="14"/>
  <c r="TD20" i="14"/>
  <c r="TF20" i="14"/>
  <c r="TK20" i="14"/>
  <c r="TM20" i="14"/>
  <c r="TO20" i="14"/>
  <c r="TP20" i="14"/>
  <c r="TU20" i="14"/>
  <c r="TW20" i="14"/>
  <c r="TX20" i="14"/>
  <c r="TY20" i="14"/>
  <c r="UA20" i="14"/>
  <c r="UF20" i="14"/>
  <c r="UH20" i="14"/>
  <c r="UJ20" i="14"/>
  <c r="UK20" i="14"/>
  <c r="UP20" i="14"/>
  <c r="UR20" i="14"/>
  <c r="US20" i="14"/>
  <c r="UT20" i="14"/>
  <c r="UV20" i="14"/>
  <c r="VA20" i="14"/>
  <c r="VC20" i="14"/>
  <c r="VE20" i="14"/>
  <c r="VF20" i="14"/>
  <c r="VK20" i="14"/>
  <c r="VM20" i="14"/>
  <c r="VN20" i="14"/>
  <c r="VO20" i="14"/>
  <c r="VQ20" i="14"/>
  <c r="VV20" i="14"/>
  <c r="VX20" i="14"/>
  <c r="VZ20" i="14"/>
  <c r="WA20" i="14"/>
  <c r="WF20" i="14"/>
  <c r="WH20" i="14"/>
  <c r="WI20" i="14"/>
  <c r="WJ20" i="14"/>
  <c r="WL20" i="14"/>
  <c r="WQ20" i="14"/>
  <c r="WS20" i="14"/>
  <c r="WU20" i="14"/>
  <c r="WV20" i="14"/>
  <c r="XA20" i="14"/>
  <c r="XC20" i="14"/>
  <c r="XD20" i="14"/>
  <c r="XE20" i="14"/>
  <c r="XG20" i="14"/>
  <c r="XL20" i="14"/>
  <c r="XN20" i="14"/>
  <c r="XP20" i="14"/>
  <c r="XQ20" i="14"/>
  <c r="XV20" i="14"/>
  <c r="XX20" i="14"/>
  <c r="XY20" i="14"/>
  <c r="XZ20" i="14"/>
  <c r="YB20" i="14"/>
  <c r="YG20" i="14"/>
  <c r="YI20" i="14"/>
  <c r="YK20" i="14"/>
  <c r="YL20" i="14"/>
  <c r="YQ20" i="14"/>
  <c r="YS20" i="14"/>
  <c r="YT20" i="14"/>
  <c r="YU20" i="14"/>
  <c r="YW20" i="14"/>
  <c r="ZB20" i="14"/>
  <c r="ZD20" i="14"/>
  <c r="ZF20" i="14"/>
  <c r="ZG20" i="14"/>
  <c r="ZL20" i="14"/>
  <c r="ZN20" i="14"/>
  <c r="ZO20" i="14"/>
  <c r="ZP20" i="14"/>
  <c r="ZR20" i="14"/>
  <c r="ZW20" i="14"/>
  <c r="ZY20" i="14"/>
  <c r="AAA20" i="14"/>
  <c r="AAB20" i="14"/>
  <c r="AAG20" i="14"/>
  <c r="AAI20" i="14"/>
  <c r="AAJ20" i="14"/>
  <c r="AAK20" i="14"/>
  <c r="AAM20" i="14"/>
  <c r="AAR20" i="14"/>
  <c r="AAT20" i="14"/>
  <c r="AAV20" i="14"/>
  <c r="AAW20" i="14"/>
  <c r="ABB20" i="14"/>
  <c r="ABD20" i="14"/>
  <c r="ABE20" i="14"/>
  <c r="ABF20" i="14"/>
  <c r="ABH20" i="14"/>
  <c r="ABM20" i="14"/>
  <c r="ABO20" i="14"/>
  <c r="ABQ20" i="14"/>
  <c r="ABR20" i="14"/>
  <c r="ABW20" i="14"/>
  <c r="ABY20" i="14"/>
  <c r="ABZ20" i="14"/>
  <c r="ACA20" i="14"/>
  <c r="ACC20" i="14"/>
  <c r="ACH20" i="14"/>
  <c r="ACJ20" i="14"/>
  <c r="ACL20" i="14"/>
  <c r="ACM20" i="14"/>
  <c r="ACR20" i="14"/>
  <c r="ACT20" i="14"/>
  <c r="ACU20" i="14"/>
  <c r="ACV20" i="14"/>
  <c r="ACX20" i="14"/>
  <c r="ADC20" i="14"/>
  <c r="ADE20" i="14"/>
  <c r="ADG20" i="14"/>
  <c r="ADH20" i="14"/>
  <c r="ADM20" i="14"/>
  <c r="ADO20" i="14"/>
  <c r="ADP20" i="14"/>
  <c r="ADQ20" i="14"/>
  <c r="ADS20" i="14"/>
  <c r="ADX20" i="14"/>
  <c r="ADZ20" i="14"/>
  <c r="AEB20" i="14"/>
  <c r="AEC20" i="14"/>
  <c r="AEH20" i="14"/>
  <c r="AEJ20" i="14"/>
  <c r="AEK20" i="14"/>
  <c r="AEL20" i="14"/>
  <c r="AEN20" i="14"/>
  <c r="AES20" i="14"/>
  <c r="AEU20" i="14"/>
  <c r="AEW20" i="14"/>
  <c r="AEX20" i="14"/>
  <c r="AFC20" i="14"/>
  <c r="AFE20" i="14"/>
  <c r="AFF20" i="14"/>
  <c r="AFG20" i="14"/>
  <c r="AFI20" i="14"/>
  <c r="AFN20" i="14"/>
  <c r="AFP20" i="14"/>
  <c r="AFR20" i="14"/>
  <c r="AFS20" i="14"/>
  <c r="AFX20" i="14"/>
  <c r="AFZ20" i="14"/>
  <c r="AGA20" i="14"/>
  <c r="AGB20" i="14"/>
  <c r="AGD20" i="14"/>
  <c r="AGI20" i="14"/>
  <c r="AGK20" i="14"/>
  <c r="AGM20" i="14"/>
  <c r="AGN20" i="14"/>
  <c r="AGS20" i="14"/>
  <c r="AGU20" i="14"/>
  <c r="AGV20" i="14"/>
  <c r="AGW20" i="14"/>
  <c r="AGY20" i="14"/>
  <c r="AHD20" i="14"/>
  <c r="AHF20" i="14"/>
  <c r="AHH20" i="14"/>
  <c r="AHI20" i="14"/>
  <c r="AHN20" i="14"/>
  <c r="AHP20" i="14"/>
  <c r="AHQ20" i="14"/>
  <c r="AHR20" i="14"/>
  <c r="AHT20" i="14"/>
  <c r="AHY20" i="14"/>
  <c r="AIA20" i="14"/>
  <c r="AIC20" i="14"/>
  <c r="AID20" i="14"/>
  <c r="AII20" i="14"/>
  <c r="AIK20" i="14"/>
  <c r="AIL20" i="14"/>
  <c r="AIM20" i="14"/>
  <c r="AIO20" i="14"/>
  <c r="AIT20" i="14"/>
  <c r="AIV20" i="14"/>
  <c r="AIX20" i="14"/>
  <c r="AIY20" i="14"/>
  <c r="AJD20" i="14"/>
  <c r="AJF20" i="14"/>
  <c r="AJG20" i="14"/>
  <c r="AJH20" i="14"/>
  <c r="AJJ20" i="14"/>
  <c r="AJO20" i="14"/>
  <c r="AJQ20" i="14"/>
  <c r="AJS20" i="14"/>
  <c r="AJT20" i="14"/>
  <c r="AJY20" i="14"/>
  <c r="AKA20" i="14"/>
  <c r="AKB20" i="14"/>
  <c r="AKC20" i="14"/>
  <c r="AKE20" i="14"/>
  <c r="AKJ20" i="14"/>
  <c r="AKL20" i="14"/>
  <c r="AKN20" i="14"/>
  <c r="AKO20" i="14"/>
  <c r="AKT20" i="14"/>
  <c r="AKV20" i="14"/>
  <c r="AKW20" i="14"/>
  <c r="AKX20" i="14"/>
  <c r="AKZ20" i="14"/>
  <c r="ALE20" i="14"/>
  <c r="ALG20" i="14"/>
  <c r="ALI20" i="14"/>
  <c r="ALJ20" i="14"/>
  <c r="ALO20" i="14"/>
  <c r="ALQ20" i="14"/>
  <c r="ALR20" i="14"/>
  <c r="ALS20" i="14"/>
  <c r="ALU20" i="14"/>
  <c r="ALZ20" i="14"/>
  <c r="AMB20" i="14"/>
  <c r="AMD20" i="14"/>
  <c r="AME20" i="14"/>
  <c r="AMJ20" i="14"/>
  <c r="AML20" i="14"/>
  <c r="AMM20" i="14"/>
  <c r="AMN20" i="14"/>
  <c r="AMP20" i="14"/>
  <c r="AMU20" i="14"/>
  <c r="AMW20" i="14"/>
  <c r="AMY20" i="14"/>
  <c r="AMZ20" i="14"/>
  <c r="ANE20" i="14"/>
  <c r="ANG20" i="14"/>
  <c r="ANH20" i="14"/>
  <c r="ANI20" i="14"/>
  <c r="ANK20" i="14"/>
  <c r="ANP20" i="14"/>
  <c r="ANR20" i="14"/>
  <c r="ANT20" i="14"/>
  <c r="ANU20" i="14"/>
  <c r="ANZ20" i="14"/>
  <c r="AOB20" i="14"/>
  <c r="AOC20" i="14"/>
  <c r="AOD20" i="14"/>
  <c r="AOF20" i="14"/>
  <c r="AOK20" i="14"/>
  <c r="AOM20" i="14"/>
  <c r="AOO20" i="14"/>
  <c r="AOP20" i="14"/>
  <c r="AOU20" i="14"/>
  <c r="AOW20" i="14"/>
  <c r="AOX20" i="14"/>
  <c r="AOY20" i="14"/>
  <c r="APA20" i="14"/>
  <c r="APF20" i="14"/>
  <c r="APH20" i="14"/>
  <c r="APJ20" i="14"/>
  <c r="APK20" i="14"/>
  <c r="APP20" i="14"/>
  <c r="APR20" i="14"/>
  <c r="APS20" i="14"/>
  <c r="APT20" i="14"/>
  <c r="APV20" i="14"/>
  <c r="AQA20" i="14"/>
  <c r="AQC20" i="14"/>
  <c r="AQE20" i="14"/>
  <c r="AQF20" i="14"/>
  <c r="AQK20" i="14"/>
  <c r="AQM20" i="14"/>
  <c r="AQN20" i="14"/>
  <c r="AQO20" i="14"/>
  <c r="AQQ20" i="14"/>
  <c r="AQV20" i="14"/>
  <c r="AQX20" i="14"/>
  <c r="AQZ20" i="14"/>
  <c r="ARA20" i="14"/>
  <c r="ARF20" i="14"/>
  <c r="ARH20" i="14"/>
  <c r="ARI20" i="14"/>
  <c r="ARJ20" i="14"/>
  <c r="ARL20" i="14"/>
  <c r="ARQ20" i="14"/>
  <c r="ARS20" i="14"/>
  <c r="ARU20" i="14"/>
  <c r="ARV20" i="14"/>
  <c r="ASA20" i="14"/>
  <c r="ASC20" i="14"/>
  <c r="ASD20" i="14"/>
  <c r="ASE20" i="14"/>
  <c r="ASG20" i="14"/>
  <c r="ASL20" i="14"/>
  <c r="ASN20" i="14"/>
  <c r="ASP20" i="14"/>
  <c r="ASQ20" i="14"/>
  <c r="ASV20" i="14"/>
  <c r="ASX20" i="14"/>
  <c r="ASY20" i="14"/>
  <c r="ASZ20" i="14"/>
  <c r="ATB20" i="14"/>
  <c r="ATG20" i="14"/>
  <c r="ATI20" i="14"/>
  <c r="ATK20" i="14"/>
  <c r="ATL20" i="14"/>
  <c r="ATQ20" i="14"/>
  <c r="ATS20" i="14"/>
  <c r="ATT20" i="14"/>
  <c r="ATU20" i="14"/>
  <c r="ATW20" i="14"/>
  <c r="AUB20" i="14"/>
  <c r="AUD20" i="14"/>
  <c r="AUF20" i="14"/>
  <c r="AUG20" i="14"/>
  <c r="AUL20" i="14"/>
  <c r="AUN20" i="14"/>
  <c r="AUO20" i="14"/>
  <c r="AUP20" i="14"/>
  <c r="AUR20" i="14"/>
  <c r="AUW20" i="14"/>
  <c r="AUY20" i="14"/>
  <c r="AVA20" i="14"/>
  <c r="AVB20" i="14"/>
  <c r="AVG20" i="14"/>
  <c r="AVI20" i="14"/>
  <c r="AVJ20" i="14"/>
  <c r="AVK20" i="14"/>
  <c r="AVM20" i="14"/>
  <c r="AVR20" i="14"/>
  <c r="AVT20" i="14"/>
  <c r="AVV20" i="14"/>
  <c r="AVW20" i="14"/>
  <c r="AWB20" i="14"/>
  <c r="AWD20" i="14"/>
  <c r="AWE20" i="14"/>
  <c r="AWF20" i="14"/>
  <c r="AWH20" i="14"/>
  <c r="AWM20" i="14"/>
  <c r="AWO20" i="14"/>
  <c r="AWQ20" i="14"/>
  <c r="AWR20" i="14"/>
  <c r="AWW20" i="14"/>
  <c r="AWY20" i="14"/>
  <c r="AWZ20" i="14"/>
  <c r="AXA20" i="14"/>
  <c r="AXC20" i="14"/>
  <c r="AXH20" i="14"/>
  <c r="AXJ20" i="14"/>
  <c r="AXL20" i="14"/>
  <c r="AXM20" i="14"/>
  <c r="AXR20" i="14"/>
  <c r="AXT20" i="14"/>
  <c r="AXU20" i="14"/>
  <c r="AXV20" i="14"/>
  <c r="AXX20" i="14"/>
  <c r="AYC20" i="14"/>
  <c r="AYE20" i="14"/>
  <c r="AYG20" i="14"/>
  <c r="AYH20" i="14"/>
  <c r="AYM20" i="14"/>
  <c r="AYO20" i="14"/>
  <c r="AYP20" i="14"/>
  <c r="AYQ20" i="14"/>
  <c r="AYS20" i="14"/>
  <c r="AYX20" i="14"/>
  <c r="AYZ20" i="14"/>
  <c r="AZB20" i="14"/>
  <c r="AZC20" i="14"/>
  <c r="AZH20" i="14"/>
  <c r="AZJ20" i="14"/>
  <c r="AZK20" i="14"/>
  <c r="AZL20" i="14"/>
  <c r="AZN20" i="14"/>
  <c r="AZS20" i="14"/>
  <c r="AZU20" i="14"/>
  <c r="AZW20" i="14"/>
  <c r="AZX20" i="14"/>
  <c r="BAC20" i="14"/>
  <c r="BAE20" i="14"/>
  <c r="BAF20" i="14"/>
  <c r="BAG20" i="14"/>
  <c r="BAI20" i="14"/>
  <c r="BAN20" i="14"/>
  <c r="BAP20" i="14"/>
  <c r="BAR20" i="14"/>
  <c r="BAS20" i="14"/>
  <c r="BAX20" i="14"/>
  <c r="BAZ20" i="14"/>
  <c r="BBA20" i="14"/>
  <c r="BBB20" i="14"/>
  <c r="AQ21" i="14"/>
  <c r="AV21" i="14"/>
  <c r="AX21" i="14"/>
  <c r="AZ21" i="14"/>
  <c r="BA21" i="14"/>
  <c r="BF21" i="14"/>
  <c r="BH21" i="14"/>
  <c r="BI21" i="14"/>
  <c r="BJ21" i="14"/>
  <c r="BL21" i="14"/>
  <c r="BQ21" i="14"/>
  <c r="BS21" i="14"/>
  <c r="BU21" i="14"/>
  <c r="BV21" i="14"/>
  <c r="CA21" i="14"/>
  <c r="CC21" i="14"/>
  <c r="CD21" i="14"/>
  <c r="CE21" i="14"/>
  <c r="CG21" i="14"/>
  <c r="CL21" i="14"/>
  <c r="CN21" i="14"/>
  <c r="CP21" i="14"/>
  <c r="CQ21" i="14"/>
  <c r="CV21" i="14"/>
  <c r="CX21" i="14"/>
  <c r="CY21" i="14"/>
  <c r="CZ21" i="14"/>
  <c r="DB21" i="14"/>
  <c r="DG21" i="14"/>
  <c r="DI21" i="14"/>
  <c r="DK21" i="14"/>
  <c r="DL21" i="14"/>
  <c r="DQ21" i="14"/>
  <c r="DS21" i="14"/>
  <c r="DT21" i="14"/>
  <c r="DU21" i="14"/>
  <c r="DW21" i="14"/>
  <c r="EB21" i="14"/>
  <c r="ED21" i="14"/>
  <c r="EF21" i="14"/>
  <c r="EG21" i="14"/>
  <c r="EL21" i="14"/>
  <c r="EN21" i="14"/>
  <c r="EO21" i="14"/>
  <c r="EP21" i="14"/>
  <c r="ER21" i="14"/>
  <c r="EW21" i="14"/>
  <c r="EY21" i="14"/>
  <c r="FA21" i="14"/>
  <c r="FB21" i="14"/>
  <c r="FG21" i="14"/>
  <c r="FI21" i="14"/>
  <c r="FJ21" i="14"/>
  <c r="FK21" i="14"/>
  <c r="FM21" i="14"/>
  <c r="FR21" i="14"/>
  <c r="FT21" i="14"/>
  <c r="FV21" i="14"/>
  <c r="FW21" i="14"/>
  <c r="GB21" i="14"/>
  <c r="GD21" i="14"/>
  <c r="GE21" i="14"/>
  <c r="GF21" i="14"/>
  <c r="GH21" i="14"/>
  <c r="GM21" i="14"/>
  <c r="GO21" i="14"/>
  <c r="GQ21" i="14"/>
  <c r="GR21" i="14"/>
  <c r="GW21" i="14"/>
  <c r="GY21" i="14"/>
  <c r="GZ21" i="14"/>
  <c r="HA21" i="14"/>
  <c r="HC21" i="14"/>
  <c r="HH21" i="14"/>
  <c r="HJ21" i="14"/>
  <c r="HL21" i="14"/>
  <c r="HM21" i="14"/>
  <c r="HR21" i="14"/>
  <c r="HT21" i="14"/>
  <c r="HU21" i="14"/>
  <c r="HV21" i="14"/>
  <c r="HX21" i="14"/>
  <c r="IC21" i="14"/>
  <c r="IE21" i="14"/>
  <c r="IG21" i="14"/>
  <c r="IH21" i="14"/>
  <c r="IM21" i="14"/>
  <c r="IO21" i="14"/>
  <c r="IP21" i="14"/>
  <c r="IQ21" i="14"/>
  <c r="IS21" i="14"/>
  <c r="IX21" i="14"/>
  <c r="IZ21" i="14"/>
  <c r="JB21" i="14"/>
  <c r="JC21" i="14"/>
  <c r="JH21" i="14"/>
  <c r="JJ21" i="14"/>
  <c r="JK21" i="14"/>
  <c r="JL21" i="14"/>
  <c r="JN21" i="14"/>
  <c r="JS21" i="14"/>
  <c r="JU21" i="14"/>
  <c r="JW21" i="14"/>
  <c r="JX21" i="14"/>
  <c r="KC21" i="14"/>
  <c r="KE21" i="14"/>
  <c r="KF21" i="14"/>
  <c r="KG21" i="14"/>
  <c r="KI21" i="14"/>
  <c r="KN21" i="14"/>
  <c r="KP21" i="14"/>
  <c r="KR21" i="14"/>
  <c r="KS21" i="14"/>
  <c r="KX21" i="14"/>
  <c r="KZ21" i="14"/>
  <c r="LA21" i="14"/>
  <c r="LB21" i="14"/>
  <c r="LD21" i="14"/>
  <c r="LI21" i="14"/>
  <c r="LK21" i="14"/>
  <c r="LM21" i="14"/>
  <c r="LN21" i="14"/>
  <c r="LS21" i="14"/>
  <c r="LU21" i="14"/>
  <c r="LV21" i="14"/>
  <c r="LW21" i="14"/>
  <c r="LY21" i="14"/>
  <c r="MD21" i="14"/>
  <c r="MF21" i="14"/>
  <c r="MH21" i="14"/>
  <c r="MI21" i="14"/>
  <c r="MN21" i="14"/>
  <c r="MP21" i="14"/>
  <c r="MQ21" i="14"/>
  <c r="MR21" i="14"/>
  <c r="MT21" i="14"/>
  <c r="MY21" i="14"/>
  <c r="NA21" i="14"/>
  <c r="NC21" i="14"/>
  <c r="ND21" i="14"/>
  <c r="NI21" i="14"/>
  <c r="NK21" i="14"/>
  <c r="NL21" i="14"/>
  <c r="NM21" i="14"/>
  <c r="NO21" i="14"/>
  <c r="NT21" i="14"/>
  <c r="NV21" i="14"/>
  <c r="NX21" i="14"/>
  <c r="NY21" i="14"/>
  <c r="OD21" i="14"/>
  <c r="OF21" i="14"/>
  <c r="OG21" i="14"/>
  <c r="OH21" i="14"/>
  <c r="OJ21" i="14"/>
  <c r="OO21" i="14"/>
  <c r="OQ21" i="14"/>
  <c r="OS21" i="14"/>
  <c r="OT21" i="14"/>
  <c r="OY21" i="14"/>
  <c r="PA21" i="14"/>
  <c r="PB21" i="14"/>
  <c r="PC21" i="14"/>
  <c r="PE21" i="14"/>
  <c r="PJ21" i="14"/>
  <c r="PL21" i="14"/>
  <c r="PN21" i="14"/>
  <c r="PO21" i="14"/>
  <c r="PT21" i="14"/>
  <c r="PV21" i="14"/>
  <c r="PW21" i="14"/>
  <c r="PX21" i="14"/>
  <c r="PZ21" i="14"/>
  <c r="QE21" i="14"/>
  <c r="QG21" i="14"/>
  <c r="QI21" i="14"/>
  <c r="QJ21" i="14"/>
  <c r="QO21" i="14"/>
  <c r="QQ21" i="14"/>
  <c r="QR21" i="14"/>
  <c r="QS21" i="14"/>
  <c r="QU21" i="14"/>
  <c r="QZ21" i="14"/>
  <c r="RB21" i="14"/>
  <c r="RD21" i="14"/>
  <c r="RE21" i="14"/>
  <c r="RJ21" i="14"/>
  <c r="RL21" i="14"/>
  <c r="RM21" i="14"/>
  <c r="RN21" i="14"/>
  <c r="RP21" i="14"/>
  <c r="RU21" i="14"/>
  <c r="RW21" i="14"/>
  <c r="RY21" i="14"/>
  <c r="RZ21" i="14"/>
  <c r="SE21" i="14"/>
  <c r="SG21" i="14"/>
  <c r="SH21" i="14"/>
  <c r="SI21" i="14"/>
  <c r="SK21" i="14"/>
  <c r="SP21" i="14"/>
  <c r="SR21" i="14"/>
  <c r="ST21" i="14"/>
  <c r="SU21" i="14"/>
  <c r="SZ21" i="14"/>
  <c r="TB21" i="14"/>
  <c r="TC21" i="14"/>
  <c r="TD21" i="14"/>
  <c r="TF21" i="14"/>
  <c r="TK21" i="14"/>
  <c r="TM21" i="14"/>
  <c r="TO21" i="14"/>
  <c r="TP21" i="14"/>
  <c r="TU21" i="14"/>
  <c r="TW21" i="14"/>
  <c r="TX21" i="14"/>
  <c r="TY21" i="14"/>
  <c r="UA21" i="14"/>
  <c r="UF21" i="14"/>
  <c r="UH21" i="14"/>
  <c r="UJ21" i="14"/>
  <c r="UK21" i="14"/>
  <c r="UP21" i="14"/>
  <c r="UR21" i="14"/>
  <c r="US21" i="14"/>
  <c r="UT21" i="14"/>
  <c r="UV21" i="14"/>
  <c r="VA21" i="14"/>
  <c r="VC21" i="14"/>
  <c r="VE21" i="14"/>
  <c r="VF21" i="14"/>
  <c r="VK21" i="14"/>
  <c r="VM21" i="14"/>
  <c r="VN21" i="14"/>
  <c r="VO21" i="14"/>
  <c r="VQ21" i="14"/>
  <c r="VV21" i="14"/>
  <c r="VX21" i="14"/>
  <c r="VZ21" i="14"/>
  <c r="WA21" i="14"/>
  <c r="WF21" i="14"/>
  <c r="WH21" i="14"/>
  <c r="WI21" i="14"/>
  <c r="WJ21" i="14"/>
  <c r="WL21" i="14"/>
  <c r="WQ21" i="14"/>
  <c r="WS21" i="14"/>
  <c r="WU21" i="14"/>
  <c r="WV21" i="14"/>
  <c r="XA21" i="14"/>
  <c r="XC21" i="14"/>
  <c r="XD21" i="14"/>
  <c r="XE21" i="14"/>
  <c r="XG21" i="14"/>
  <c r="XL21" i="14"/>
  <c r="XN21" i="14"/>
  <c r="XP21" i="14"/>
  <c r="XQ21" i="14"/>
  <c r="XV21" i="14"/>
  <c r="XX21" i="14"/>
  <c r="XY21" i="14"/>
  <c r="XZ21" i="14"/>
  <c r="YB21" i="14"/>
  <c r="YG21" i="14"/>
  <c r="YI21" i="14"/>
  <c r="YK21" i="14"/>
  <c r="YL21" i="14"/>
  <c r="YQ21" i="14"/>
  <c r="YS21" i="14"/>
  <c r="YT21" i="14"/>
  <c r="YU21" i="14"/>
  <c r="YW21" i="14"/>
  <c r="ZB21" i="14"/>
  <c r="ZD21" i="14"/>
  <c r="ZF21" i="14"/>
  <c r="ZG21" i="14"/>
  <c r="ZL21" i="14"/>
  <c r="ZN21" i="14"/>
  <c r="ZO21" i="14"/>
  <c r="ZP21" i="14"/>
  <c r="ZR21" i="14"/>
  <c r="ZW21" i="14"/>
  <c r="ZY21" i="14"/>
  <c r="AAA21" i="14"/>
  <c r="AAB21" i="14"/>
  <c r="AAG21" i="14"/>
  <c r="AAI21" i="14"/>
  <c r="AAJ21" i="14"/>
  <c r="AAK21" i="14"/>
  <c r="AAM21" i="14"/>
  <c r="AAR21" i="14"/>
  <c r="AAT21" i="14"/>
  <c r="AAV21" i="14"/>
  <c r="AAW21" i="14"/>
  <c r="ABB21" i="14"/>
  <c r="ABD21" i="14"/>
  <c r="ABE21" i="14"/>
  <c r="ABF21" i="14"/>
  <c r="ABH21" i="14"/>
  <c r="ABM21" i="14"/>
  <c r="ABO21" i="14"/>
  <c r="ABQ21" i="14"/>
  <c r="ABR21" i="14"/>
  <c r="ABW21" i="14"/>
  <c r="ABY21" i="14"/>
  <c r="ABZ21" i="14"/>
  <c r="ACA21" i="14"/>
  <c r="ACC21" i="14"/>
  <c r="ACH21" i="14"/>
  <c r="ACJ21" i="14"/>
  <c r="ACL21" i="14"/>
  <c r="ACM21" i="14"/>
  <c r="ACR21" i="14"/>
  <c r="ACT21" i="14"/>
  <c r="ACU21" i="14"/>
  <c r="ACV21" i="14"/>
  <c r="ACX21" i="14"/>
  <c r="ADC21" i="14"/>
  <c r="ADE21" i="14"/>
  <c r="ADG21" i="14"/>
  <c r="ADH21" i="14"/>
  <c r="ADM21" i="14"/>
  <c r="ADO21" i="14"/>
  <c r="ADP21" i="14"/>
  <c r="ADQ21" i="14"/>
  <c r="ADS21" i="14"/>
  <c r="ADX21" i="14"/>
  <c r="ADZ21" i="14"/>
  <c r="AEB21" i="14"/>
  <c r="AEC21" i="14"/>
  <c r="AEH21" i="14"/>
  <c r="AEJ21" i="14"/>
  <c r="AEK21" i="14"/>
  <c r="AEL21" i="14"/>
  <c r="AEN21" i="14"/>
  <c r="AES21" i="14"/>
  <c r="AEU21" i="14"/>
  <c r="AEW21" i="14"/>
  <c r="AEX21" i="14"/>
  <c r="AFC21" i="14"/>
  <c r="AFE21" i="14"/>
  <c r="AFF21" i="14"/>
  <c r="AFG21" i="14"/>
  <c r="AFI21" i="14"/>
  <c r="AFN21" i="14"/>
  <c r="AFP21" i="14"/>
  <c r="AFR21" i="14"/>
  <c r="AFS21" i="14"/>
  <c r="AFX21" i="14"/>
  <c r="AFZ21" i="14"/>
  <c r="AGA21" i="14"/>
  <c r="AGB21" i="14"/>
  <c r="AGD21" i="14"/>
  <c r="AGI21" i="14"/>
  <c r="AGK21" i="14"/>
  <c r="AGM21" i="14"/>
  <c r="AGN21" i="14"/>
  <c r="AGS21" i="14"/>
  <c r="AGU21" i="14"/>
  <c r="AGV21" i="14"/>
  <c r="AGW21" i="14"/>
  <c r="AGY21" i="14"/>
  <c r="AHD21" i="14"/>
  <c r="AHF21" i="14"/>
  <c r="AHH21" i="14"/>
  <c r="AHI21" i="14"/>
  <c r="AHN21" i="14"/>
  <c r="AHP21" i="14"/>
  <c r="AHQ21" i="14"/>
  <c r="AHR21" i="14"/>
  <c r="AHT21" i="14"/>
  <c r="AHY21" i="14"/>
  <c r="AIA21" i="14"/>
  <c r="AIC21" i="14"/>
  <c r="AID21" i="14"/>
  <c r="AII21" i="14"/>
  <c r="AIK21" i="14"/>
  <c r="AIL21" i="14"/>
  <c r="AIM21" i="14"/>
  <c r="AIO21" i="14"/>
  <c r="AIT21" i="14"/>
  <c r="AIV21" i="14"/>
  <c r="AIX21" i="14"/>
  <c r="AIY21" i="14"/>
  <c r="AJD21" i="14"/>
  <c r="AJF21" i="14"/>
  <c r="AJG21" i="14"/>
  <c r="AJH21" i="14"/>
  <c r="AJJ21" i="14"/>
  <c r="AJO21" i="14"/>
  <c r="AJQ21" i="14"/>
  <c r="AJS21" i="14"/>
  <c r="AJT21" i="14"/>
  <c r="AJY21" i="14"/>
  <c r="AKA21" i="14"/>
  <c r="AKB21" i="14"/>
  <c r="AKC21" i="14"/>
  <c r="AKE21" i="14"/>
  <c r="AKJ21" i="14"/>
  <c r="AKL21" i="14"/>
  <c r="AKN21" i="14"/>
  <c r="AKO21" i="14"/>
  <c r="AKT21" i="14"/>
  <c r="AKV21" i="14"/>
  <c r="AKW21" i="14"/>
  <c r="AKX21" i="14"/>
  <c r="AKZ21" i="14"/>
  <c r="ALE21" i="14"/>
  <c r="ALG21" i="14"/>
  <c r="ALI21" i="14"/>
  <c r="ALJ21" i="14"/>
  <c r="ALO21" i="14"/>
  <c r="ALQ21" i="14"/>
  <c r="ALR21" i="14"/>
  <c r="ALS21" i="14"/>
  <c r="ALU21" i="14"/>
  <c r="ALZ21" i="14"/>
  <c r="AMB21" i="14"/>
  <c r="AMD21" i="14"/>
  <c r="AME21" i="14"/>
  <c r="AMJ21" i="14"/>
  <c r="AML21" i="14"/>
  <c r="AMM21" i="14"/>
  <c r="AMN21" i="14"/>
  <c r="AMP21" i="14"/>
  <c r="AMU21" i="14"/>
  <c r="AMW21" i="14"/>
  <c r="AMY21" i="14"/>
  <c r="AMZ21" i="14"/>
  <c r="ANE21" i="14"/>
  <c r="ANG21" i="14"/>
  <c r="ANH21" i="14"/>
  <c r="ANI21" i="14"/>
  <c r="ANK21" i="14"/>
  <c r="ANP21" i="14"/>
  <c r="ANR21" i="14"/>
  <c r="ANT21" i="14"/>
  <c r="ANU21" i="14"/>
  <c r="ANZ21" i="14"/>
  <c r="AOB21" i="14"/>
  <c r="AOC21" i="14"/>
  <c r="AOD21" i="14"/>
  <c r="AOF21" i="14"/>
  <c r="AOK21" i="14"/>
  <c r="AOM21" i="14"/>
  <c r="AOO21" i="14"/>
  <c r="AOP21" i="14"/>
  <c r="AOU21" i="14"/>
  <c r="AOW21" i="14"/>
  <c r="AOX21" i="14"/>
  <c r="AOY21" i="14"/>
  <c r="APA21" i="14"/>
  <c r="APF21" i="14"/>
  <c r="APH21" i="14"/>
  <c r="APJ21" i="14"/>
  <c r="APK21" i="14"/>
  <c r="APP21" i="14"/>
  <c r="APR21" i="14"/>
  <c r="APS21" i="14"/>
  <c r="APT21" i="14"/>
  <c r="APV21" i="14"/>
  <c r="AQA21" i="14"/>
  <c r="AQC21" i="14"/>
  <c r="AQE21" i="14"/>
  <c r="AQF21" i="14"/>
  <c r="AQK21" i="14"/>
  <c r="AQM21" i="14"/>
  <c r="AQN21" i="14"/>
  <c r="AQO21" i="14"/>
  <c r="AQQ21" i="14"/>
  <c r="AQV21" i="14"/>
  <c r="AQX21" i="14"/>
  <c r="AQZ21" i="14"/>
  <c r="ARA21" i="14"/>
  <c r="ARF21" i="14"/>
  <c r="ARH21" i="14"/>
  <c r="ARI21" i="14"/>
  <c r="ARJ21" i="14"/>
  <c r="ARL21" i="14"/>
  <c r="ARQ21" i="14"/>
  <c r="ARS21" i="14"/>
  <c r="ARU21" i="14"/>
  <c r="ARV21" i="14"/>
  <c r="ASA21" i="14"/>
  <c r="ASC21" i="14"/>
  <c r="ASD21" i="14"/>
  <c r="ASE21" i="14"/>
  <c r="ASG21" i="14"/>
  <c r="ASL21" i="14"/>
  <c r="ASN21" i="14"/>
  <c r="ASP21" i="14"/>
  <c r="ASQ21" i="14"/>
  <c r="ASV21" i="14"/>
  <c r="ASX21" i="14"/>
  <c r="ASY21" i="14"/>
  <c r="ASZ21" i="14"/>
  <c r="ATB21" i="14"/>
  <c r="ATG21" i="14"/>
  <c r="ATI21" i="14"/>
  <c r="ATK21" i="14"/>
  <c r="ATL21" i="14"/>
  <c r="ATQ21" i="14"/>
  <c r="ATS21" i="14"/>
  <c r="ATT21" i="14"/>
  <c r="ATU21" i="14"/>
  <c r="ATW21" i="14"/>
  <c r="AUB21" i="14"/>
  <c r="AUD21" i="14"/>
  <c r="AUF21" i="14"/>
  <c r="AUG21" i="14"/>
  <c r="AUL21" i="14"/>
  <c r="AUN21" i="14"/>
  <c r="AUO21" i="14"/>
  <c r="AUP21" i="14"/>
  <c r="AUR21" i="14"/>
  <c r="AUW21" i="14"/>
  <c r="AUY21" i="14"/>
  <c r="AVA21" i="14"/>
  <c r="AVB21" i="14"/>
  <c r="AVG21" i="14"/>
  <c r="AVI21" i="14"/>
  <c r="AVJ21" i="14"/>
  <c r="AVK21" i="14"/>
  <c r="AVM21" i="14"/>
  <c r="AVR21" i="14"/>
  <c r="AVT21" i="14"/>
  <c r="AVV21" i="14"/>
  <c r="AVW21" i="14"/>
  <c r="AWB21" i="14"/>
  <c r="AWD21" i="14"/>
  <c r="AWE21" i="14"/>
  <c r="AWF21" i="14"/>
  <c r="AWH21" i="14"/>
  <c r="AWM21" i="14"/>
  <c r="AWO21" i="14"/>
  <c r="AWQ21" i="14"/>
  <c r="AWR21" i="14"/>
  <c r="AWW21" i="14"/>
  <c r="AWY21" i="14"/>
  <c r="AWZ21" i="14"/>
  <c r="AXA21" i="14"/>
  <c r="AXC21" i="14"/>
  <c r="AXH21" i="14"/>
  <c r="AXJ21" i="14"/>
  <c r="AXL21" i="14"/>
  <c r="AXM21" i="14"/>
  <c r="AXR21" i="14"/>
  <c r="AXT21" i="14"/>
  <c r="AXU21" i="14"/>
  <c r="AXV21" i="14"/>
  <c r="AXX21" i="14"/>
  <c r="AYC21" i="14"/>
  <c r="AYE21" i="14"/>
  <c r="AYG21" i="14"/>
  <c r="AYH21" i="14"/>
  <c r="AYM21" i="14"/>
  <c r="AYO21" i="14"/>
  <c r="AYP21" i="14"/>
  <c r="AYQ21" i="14"/>
  <c r="AYS21" i="14"/>
  <c r="AYX21" i="14"/>
  <c r="AYZ21" i="14"/>
  <c r="AZB21" i="14"/>
  <c r="AZC21" i="14"/>
  <c r="AZH21" i="14"/>
  <c r="AZJ21" i="14"/>
  <c r="AZK21" i="14"/>
  <c r="AZL21" i="14"/>
  <c r="AZN21" i="14"/>
  <c r="AZS21" i="14"/>
  <c r="AZU21" i="14"/>
  <c r="AZW21" i="14"/>
  <c r="AZX21" i="14"/>
  <c r="BAC21" i="14"/>
  <c r="BAE21" i="14"/>
  <c r="BAF21" i="14"/>
  <c r="BAG21" i="14"/>
  <c r="BAI21" i="14"/>
  <c r="BAN21" i="14"/>
  <c r="BAP21" i="14"/>
  <c r="BAR21" i="14"/>
  <c r="BAS21" i="14"/>
  <c r="BAX21" i="14"/>
  <c r="BAZ21" i="14"/>
  <c r="BBA21" i="14"/>
  <c r="BBB21" i="14"/>
  <c r="AQ22" i="14"/>
  <c r="AV22" i="14"/>
  <c r="AX22" i="14"/>
  <c r="AZ22" i="14"/>
  <c r="BA22" i="14"/>
  <c r="BF22" i="14"/>
  <c r="BH22" i="14"/>
  <c r="BI22" i="14"/>
  <c r="BJ22" i="14"/>
  <c r="BL22" i="14"/>
  <c r="BQ22" i="14"/>
  <c r="BS22" i="14"/>
  <c r="BU22" i="14"/>
  <c r="BV22" i="14"/>
  <c r="CA22" i="14"/>
  <c r="CC22" i="14"/>
  <c r="CD22" i="14"/>
  <c r="CE22" i="14"/>
  <c r="CG22" i="14"/>
  <c r="CL22" i="14"/>
  <c r="CN22" i="14"/>
  <c r="CP22" i="14"/>
  <c r="CQ22" i="14"/>
  <c r="CV22" i="14"/>
  <c r="CX22" i="14"/>
  <c r="CY22" i="14"/>
  <c r="CZ22" i="14"/>
  <c r="DB22" i="14"/>
  <c r="DG22" i="14"/>
  <c r="DI22" i="14"/>
  <c r="DK22" i="14"/>
  <c r="DL22" i="14"/>
  <c r="DQ22" i="14"/>
  <c r="DS22" i="14"/>
  <c r="DT22" i="14"/>
  <c r="DU22" i="14"/>
  <c r="DW22" i="14"/>
  <c r="EB22" i="14"/>
  <c r="ED22" i="14"/>
  <c r="EF22" i="14"/>
  <c r="EG22" i="14"/>
  <c r="EL22" i="14"/>
  <c r="EN22" i="14"/>
  <c r="EO22" i="14"/>
  <c r="EP22" i="14"/>
  <c r="ER22" i="14"/>
  <c r="EW22" i="14"/>
  <c r="EY22" i="14"/>
  <c r="FA22" i="14"/>
  <c r="FB22" i="14"/>
  <c r="FG22" i="14"/>
  <c r="FI22" i="14"/>
  <c r="FJ22" i="14"/>
  <c r="FK22" i="14"/>
  <c r="FM22" i="14"/>
  <c r="FR22" i="14"/>
  <c r="FT22" i="14"/>
  <c r="FV22" i="14"/>
  <c r="FW22" i="14"/>
  <c r="GB22" i="14"/>
  <c r="GD22" i="14"/>
  <c r="GE22" i="14"/>
  <c r="GF22" i="14"/>
  <c r="GH22" i="14"/>
  <c r="GM22" i="14"/>
  <c r="GO22" i="14"/>
  <c r="GQ22" i="14"/>
  <c r="GR22" i="14"/>
  <c r="GW22" i="14"/>
  <c r="GY22" i="14"/>
  <c r="GZ22" i="14"/>
  <c r="HA22" i="14"/>
  <c r="HC22" i="14"/>
  <c r="HH22" i="14"/>
  <c r="HJ22" i="14"/>
  <c r="HL22" i="14"/>
  <c r="HM22" i="14"/>
  <c r="HR22" i="14"/>
  <c r="HT22" i="14"/>
  <c r="HU22" i="14"/>
  <c r="HV22" i="14"/>
  <c r="HX22" i="14"/>
  <c r="IC22" i="14"/>
  <c r="IE22" i="14"/>
  <c r="IG22" i="14"/>
  <c r="IH22" i="14"/>
  <c r="IM22" i="14"/>
  <c r="IO22" i="14"/>
  <c r="IP22" i="14"/>
  <c r="IQ22" i="14"/>
  <c r="IS22" i="14"/>
  <c r="IX22" i="14"/>
  <c r="IZ22" i="14"/>
  <c r="JB22" i="14"/>
  <c r="JC22" i="14"/>
  <c r="JH22" i="14"/>
  <c r="JJ22" i="14"/>
  <c r="JK22" i="14"/>
  <c r="JL22" i="14"/>
  <c r="JN22" i="14"/>
  <c r="JS22" i="14"/>
  <c r="JU22" i="14"/>
  <c r="JW22" i="14"/>
  <c r="JX22" i="14"/>
  <c r="KC22" i="14"/>
  <c r="KE22" i="14"/>
  <c r="KF22" i="14"/>
  <c r="KG22" i="14"/>
  <c r="KI22" i="14"/>
  <c r="KN22" i="14"/>
  <c r="KP22" i="14"/>
  <c r="KR22" i="14"/>
  <c r="KS22" i="14"/>
  <c r="KX22" i="14"/>
  <c r="KZ22" i="14"/>
  <c r="LA22" i="14"/>
  <c r="LB22" i="14"/>
  <c r="LD22" i="14"/>
  <c r="LI22" i="14"/>
  <c r="LK22" i="14"/>
  <c r="LM22" i="14"/>
  <c r="LN22" i="14"/>
  <c r="LS22" i="14"/>
  <c r="LU22" i="14"/>
  <c r="LV22" i="14"/>
  <c r="LW22" i="14"/>
  <c r="LY22" i="14"/>
  <c r="MD22" i="14"/>
  <c r="MF22" i="14"/>
  <c r="MH22" i="14"/>
  <c r="MI22" i="14"/>
  <c r="MN22" i="14"/>
  <c r="MP22" i="14"/>
  <c r="MQ22" i="14"/>
  <c r="MR22" i="14"/>
  <c r="MT22" i="14"/>
  <c r="MY22" i="14"/>
  <c r="NA22" i="14"/>
  <c r="NC22" i="14"/>
  <c r="ND22" i="14"/>
  <c r="NI22" i="14"/>
  <c r="NK22" i="14"/>
  <c r="NL22" i="14"/>
  <c r="NM22" i="14"/>
  <c r="NO22" i="14"/>
  <c r="NT22" i="14"/>
  <c r="NV22" i="14"/>
  <c r="NX22" i="14"/>
  <c r="NY22" i="14"/>
  <c r="OD22" i="14"/>
  <c r="OF22" i="14"/>
  <c r="OG22" i="14"/>
  <c r="OH22" i="14"/>
  <c r="OJ22" i="14"/>
  <c r="OO22" i="14"/>
  <c r="OQ22" i="14"/>
  <c r="OS22" i="14"/>
  <c r="OT22" i="14"/>
  <c r="OY22" i="14"/>
  <c r="PA22" i="14"/>
  <c r="PB22" i="14"/>
  <c r="PC22" i="14"/>
  <c r="PE22" i="14"/>
  <c r="PJ22" i="14"/>
  <c r="PL22" i="14"/>
  <c r="PN22" i="14"/>
  <c r="PO22" i="14"/>
  <c r="PT22" i="14"/>
  <c r="PV22" i="14"/>
  <c r="PW22" i="14"/>
  <c r="PX22" i="14"/>
  <c r="PZ22" i="14"/>
  <c r="QE22" i="14"/>
  <c r="QG22" i="14"/>
  <c r="QI22" i="14"/>
  <c r="QJ22" i="14"/>
  <c r="QO22" i="14"/>
  <c r="QQ22" i="14"/>
  <c r="QR22" i="14"/>
  <c r="QS22" i="14"/>
  <c r="QU22" i="14"/>
  <c r="QZ22" i="14"/>
  <c r="RB22" i="14"/>
  <c r="RD22" i="14"/>
  <c r="RE22" i="14"/>
  <c r="RJ22" i="14"/>
  <c r="RL22" i="14"/>
  <c r="RM22" i="14"/>
  <c r="RN22" i="14"/>
  <c r="RP22" i="14"/>
  <c r="RU22" i="14"/>
  <c r="RW22" i="14"/>
  <c r="RY22" i="14"/>
  <c r="RZ22" i="14"/>
  <c r="SE22" i="14"/>
  <c r="SG22" i="14"/>
  <c r="SH22" i="14"/>
  <c r="SI22" i="14"/>
  <c r="SK22" i="14"/>
  <c r="SP22" i="14"/>
  <c r="SR22" i="14"/>
  <c r="ST22" i="14"/>
  <c r="SU22" i="14"/>
  <c r="SZ22" i="14"/>
  <c r="TB22" i="14"/>
  <c r="TC22" i="14"/>
  <c r="TD22" i="14"/>
  <c r="TF22" i="14"/>
  <c r="TK22" i="14"/>
  <c r="TM22" i="14"/>
  <c r="TO22" i="14"/>
  <c r="TP22" i="14"/>
  <c r="TU22" i="14"/>
  <c r="TW22" i="14"/>
  <c r="TX22" i="14"/>
  <c r="TY22" i="14"/>
  <c r="UA22" i="14"/>
  <c r="UF22" i="14"/>
  <c r="UH22" i="14"/>
  <c r="UJ22" i="14"/>
  <c r="UK22" i="14"/>
  <c r="UP22" i="14"/>
  <c r="UR22" i="14"/>
  <c r="US22" i="14"/>
  <c r="UT22" i="14"/>
  <c r="UV22" i="14"/>
  <c r="VA22" i="14"/>
  <c r="VC22" i="14"/>
  <c r="VE22" i="14"/>
  <c r="VF22" i="14"/>
  <c r="VK22" i="14"/>
  <c r="VM22" i="14"/>
  <c r="VN22" i="14"/>
  <c r="VO22" i="14"/>
  <c r="VQ22" i="14"/>
  <c r="VV22" i="14"/>
  <c r="VX22" i="14"/>
  <c r="VZ22" i="14"/>
  <c r="WA22" i="14"/>
  <c r="WF22" i="14"/>
  <c r="WH22" i="14"/>
  <c r="WI22" i="14"/>
  <c r="WJ22" i="14"/>
  <c r="WL22" i="14"/>
  <c r="WQ22" i="14"/>
  <c r="WS22" i="14"/>
  <c r="WU22" i="14"/>
  <c r="WV22" i="14"/>
  <c r="XA22" i="14"/>
  <c r="XC22" i="14"/>
  <c r="XD22" i="14"/>
  <c r="XE22" i="14"/>
  <c r="XG22" i="14"/>
  <c r="XL22" i="14"/>
  <c r="XN22" i="14"/>
  <c r="XP22" i="14"/>
  <c r="XQ22" i="14"/>
  <c r="XV22" i="14"/>
  <c r="XX22" i="14"/>
  <c r="XY22" i="14"/>
  <c r="XZ22" i="14"/>
  <c r="YB22" i="14"/>
  <c r="YG22" i="14"/>
  <c r="YI22" i="14"/>
  <c r="YK22" i="14"/>
  <c r="YL22" i="14"/>
  <c r="YQ22" i="14"/>
  <c r="YS22" i="14"/>
  <c r="YT22" i="14"/>
  <c r="YU22" i="14"/>
  <c r="YW22" i="14"/>
  <c r="ZB22" i="14"/>
  <c r="ZD22" i="14"/>
  <c r="ZF22" i="14"/>
  <c r="ZG22" i="14"/>
  <c r="ZL22" i="14"/>
  <c r="ZN22" i="14"/>
  <c r="ZO22" i="14"/>
  <c r="ZP22" i="14"/>
  <c r="ZR22" i="14"/>
  <c r="ZW22" i="14"/>
  <c r="ZY22" i="14"/>
  <c r="AAA22" i="14"/>
  <c r="AAB22" i="14"/>
  <c r="AAG22" i="14"/>
  <c r="AAI22" i="14"/>
  <c r="AAJ22" i="14"/>
  <c r="AAK22" i="14"/>
  <c r="AAM22" i="14"/>
  <c r="AAR22" i="14"/>
  <c r="AAT22" i="14"/>
  <c r="AAV22" i="14"/>
  <c r="AAW22" i="14"/>
  <c r="ABB22" i="14"/>
  <c r="ABD22" i="14"/>
  <c r="ABE22" i="14"/>
  <c r="ABF22" i="14"/>
  <c r="ABH22" i="14"/>
  <c r="ABM22" i="14"/>
  <c r="ABO22" i="14"/>
  <c r="ABQ22" i="14"/>
  <c r="ABR22" i="14"/>
  <c r="ABW22" i="14"/>
  <c r="ABY22" i="14"/>
  <c r="ABZ22" i="14"/>
  <c r="ACA22" i="14"/>
  <c r="ACC22" i="14"/>
  <c r="ACH22" i="14"/>
  <c r="ACJ22" i="14"/>
  <c r="ACL22" i="14"/>
  <c r="ACM22" i="14"/>
  <c r="ACR22" i="14"/>
  <c r="ACT22" i="14"/>
  <c r="ACU22" i="14"/>
  <c r="ACV22" i="14"/>
  <c r="ACX22" i="14"/>
  <c r="ADC22" i="14"/>
  <c r="ADE22" i="14"/>
  <c r="ADG22" i="14"/>
  <c r="ADH22" i="14"/>
  <c r="ADM22" i="14"/>
  <c r="ADO22" i="14"/>
  <c r="ADP22" i="14"/>
  <c r="ADQ22" i="14"/>
  <c r="ADS22" i="14"/>
  <c r="ADX22" i="14"/>
  <c r="ADZ22" i="14"/>
  <c r="AEB22" i="14"/>
  <c r="AEC22" i="14"/>
  <c r="AEH22" i="14"/>
  <c r="AEJ22" i="14"/>
  <c r="AEK22" i="14"/>
  <c r="AEL22" i="14"/>
  <c r="AEN22" i="14"/>
  <c r="AES22" i="14"/>
  <c r="AEU22" i="14"/>
  <c r="AEW22" i="14"/>
  <c r="AEX22" i="14"/>
  <c r="AFC22" i="14"/>
  <c r="AFE22" i="14"/>
  <c r="AFF22" i="14"/>
  <c r="AFG22" i="14"/>
  <c r="AFI22" i="14"/>
  <c r="AFN22" i="14"/>
  <c r="AFP22" i="14"/>
  <c r="AFR22" i="14"/>
  <c r="AFS22" i="14"/>
  <c r="AFX22" i="14"/>
  <c r="AFZ22" i="14"/>
  <c r="AGA22" i="14"/>
  <c r="AGB22" i="14"/>
  <c r="AGD22" i="14"/>
  <c r="AGI22" i="14"/>
  <c r="AGK22" i="14"/>
  <c r="AGM22" i="14"/>
  <c r="AGN22" i="14"/>
  <c r="AGS22" i="14"/>
  <c r="AGU22" i="14"/>
  <c r="AGV22" i="14"/>
  <c r="AGW22" i="14"/>
  <c r="AGY22" i="14"/>
  <c r="AHD22" i="14"/>
  <c r="AHF22" i="14"/>
  <c r="AHH22" i="14"/>
  <c r="AHI22" i="14"/>
  <c r="AHN22" i="14"/>
  <c r="AHP22" i="14"/>
  <c r="AHQ22" i="14"/>
  <c r="AHR22" i="14"/>
  <c r="AHT22" i="14"/>
  <c r="AHY22" i="14"/>
  <c r="AIA22" i="14"/>
  <c r="AIC22" i="14"/>
  <c r="AID22" i="14"/>
  <c r="AII22" i="14"/>
  <c r="AIK22" i="14"/>
  <c r="AIL22" i="14"/>
  <c r="AIM22" i="14"/>
  <c r="AIO22" i="14"/>
  <c r="AIT22" i="14"/>
  <c r="AIV22" i="14"/>
  <c r="AIX22" i="14"/>
  <c r="AIY22" i="14"/>
  <c r="AJD22" i="14"/>
  <c r="AJF22" i="14"/>
  <c r="AJG22" i="14"/>
  <c r="AJH22" i="14"/>
  <c r="AJJ22" i="14"/>
  <c r="AJO22" i="14"/>
  <c r="AJQ22" i="14"/>
  <c r="AJS22" i="14"/>
  <c r="AJT22" i="14"/>
  <c r="AJY22" i="14"/>
  <c r="AKA22" i="14"/>
  <c r="AKB22" i="14"/>
  <c r="AKC22" i="14"/>
  <c r="AKE22" i="14"/>
  <c r="AKJ22" i="14"/>
  <c r="AKL22" i="14"/>
  <c r="AKN22" i="14"/>
  <c r="AKO22" i="14"/>
  <c r="AKT22" i="14"/>
  <c r="AKV22" i="14"/>
  <c r="AKW22" i="14"/>
  <c r="AKX22" i="14"/>
  <c r="AKZ22" i="14"/>
  <c r="ALE22" i="14"/>
  <c r="ALG22" i="14"/>
  <c r="ALI22" i="14"/>
  <c r="ALJ22" i="14"/>
  <c r="ALO22" i="14"/>
  <c r="ALQ22" i="14"/>
  <c r="ALR22" i="14"/>
  <c r="ALS22" i="14"/>
  <c r="ALU22" i="14"/>
  <c r="ALZ22" i="14"/>
  <c r="AMB22" i="14"/>
  <c r="AMD22" i="14"/>
  <c r="AME22" i="14"/>
  <c r="AMJ22" i="14"/>
  <c r="AML22" i="14"/>
  <c r="AMM22" i="14"/>
  <c r="AMN22" i="14"/>
  <c r="AMP22" i="14"/>
  <c r="AMU22" i="14"/>
  <c r="AMW22" i="14"/>
  <c r="AMY22" i="14"/>
  <c r="AMZ22" i="14"/>
  <c r="ANE22" i="14"/>
  <c r="ANG22" i="14"/>
  <c r="ANH22" i="14"/>
  <c r="ANI22" i="14"/>
  <c r="ANK22" i="14"/>
  <c r="ANP22" i="14"/>
  <c r="ANR22" i="14"/>
  <c r="ANT22" i="14"/>
  <c r="ANU22" i="14"/>
  <c r="ANZ22" i="14"/>
  <c r="AOB22" i="14"/>
  <c r="AOC22" i="14"/>
  <c r="AOD22" i="14"/>
  <c r="AOF22" i="14"/>
  <c r="AOK22" i="14"/>
  <c r="AOM22" i="14"/>
  <c r="AOO22" i="14"/>
  <c r="AOP22" i="14"/>
  <c r="AOU22" i="14"/>
  <c r="AOW22" i="14"/>
  <c r="AOX22" i="14"/>
  <c r="AOY22" i="14"/>
  <c r="APA22" i="14"/>
  <c r="APF22" i="14"/>
  <c r="APH22" i="14"/>
  <c r="APJ22" i="14"/>
  <c r="APK22" i="14"/>
  <c r="APP22" i="14"/>
  <c r="APR22" i="14"/>
  <c r="APS22" i="14"/>
  <c r="APT22" i="14"/>
  <c r="APV22" i="14"/>
  <c r="AQA22" i="14"/>
  <c r="AQC22" i="14"/>
  <c r="AQE22" i="14"/>
  <c r="AQF22" i="14"/>
  <c r="AQK22" i="14"/>
  <c r="AQM22" i="14"/>
  <c r="AQN22" i="14"/>
  <c r="AQO22" i="14"/>
  <c r="AQQ22" i="14"/>
  <c r="AQV22" i="14"/>
  <c r="AQX22" i="14"/>
  <c r="AQZ22" i="14"/>
  <c r="ARA22" i="14"/>
  <c r="ARF22" i="14"/>
  <c r="ARH22" i="14"/>
  <c r="ARI22" i="14"/>
  <c r="ARJ22" i="14"/>
  <c r="ARL22" i="14"/>
  <c r="ARQ22" i="14"/>
  <c r="ARS22" i="14"/>
  <c r="ARU22" i="14"/>
  <c r="ARV22" i="14"/>
  <c r="ASA22" i="14"/>
  <c r="ASC22" i="14"/>
  <c r="ASD22" i="14"/>
  <c r="ASE22" i="14"/>
  <c r="ASG22" i="14"/>
  <c r="ASL22" i="14"/>
  <c r="ASN22" i="14"/>
  <c r="ASP22" i="14"/>
  <c r="ASQ22" i="14"/>
  <c r="ASV22" i="14"/>
  <c r="ASX22" i="14"/>
  <c r="ASY22" i="14"/>
  <c r="ASZ22" i="14"/>
  <c r="ATB22" i="14"/>
  <c r="ATG22" i="14"/>
  <c r="ATI22" i="14"/>
  <c r="ATK22" i="14"/>
  <c r="ATL22" i="14"/>
  <c r="ATQ22" i="14"/>
  <c r="ATS22" i="14"/>
  <c r="ATT22" i="14"/>
  <c r="ATU22" i="14"/>
  <c r="ATW22" i="14"/>
  <c r="AUB22" i="14"/>
  <c r="AUD22" i="14"/>
  <c r="AUF22" i="14"/>
  <c r="AUG22" i="14"/>
  <c r="AUL22" i="14"/>
  <c r="AUN22" i="14"/>
  <c r="AUO22" i="14"/>
  <c r="AUP22" i="14"/>
  <c r="AUR22" i="14"/>
  <c r="AUW22" i="14"/>
  <c r="AUY22" i="14"/>
  <c r="AVA22" i="14"/>
  <c r="AVB22" i="14"/>
  <c r="AVG22" i="14"/>
  <c r="AVI22" i="14"/>
  <c r="AVJ22" i="14"/>
  <c r="AVK22" i="14"/>
  <c r="AVM22" i="14"/>
  <c r="AVR22" i="14"/>
  <c r="AVT22" i="14"/>
  <c r="AVV22" i="14"/>
  <c r="AVW22" i="14"/>
  <c r="AWB22" i="14"/>
  <c r="AWD22" i="14"/>
  <c r="AWE22" i="14"/>
  <c r="AWF22" i="14"/>
  <c r="AWH22" i="14"/>
  <c r="AWM22" i="14"/>
  <c r="AWO22" i="14"/>
  <c r="AWQ22" i="14"/>
  <c r="AWR22" i="14"/>
  <c r="AWW22" i="14"/>
  <c r="AWY22" i="14"/>
  <c r="AWZ22" i="14"/>
  <c r="AXA22" i="14"/>
  <c r="AXC22" i="14"/>
  <c r="AXH22" i="14"/>
  <c r="AXJ22" i="14"/>
  <c r="AXL22" i="14"/>
  <c r="AXM22" i="14"/>
  <c r="AXR22" i="14"/>
  <c r="AXT22" i="14"/>
  <c r="AXU22" i="14"/>
  <c r="AXV22" i="14"/>
  <c r="AXX22" i="14"/>
  <c r="AYC22" i="14"/>
  <c r="AYE22" i="14"/>
  <c r="AYG22" i="14"/>
  <c r="AYH22" i="14"/>
  <c r="AYM22" i="14"/>
  <c r="AYO22" i="14"/>
  <c r="AYP22" i="14"/>
  <c r="AYQ22" i="14"/>
  <c r="AYS22" i="14"/>
  <c r="AYX22" i="14"/>
  <c r="AYZ22" i="14"/>
  <c r="AZB22" i="14"/>
  <c r="AZC22" i="14"/>
  <c r="AZH22" i="14"/>
  <c r="AZJ22" i="14"/>
  <c r="AZK22" i="14"/>
  <c r="AZL22" i="14"/>
  <c r="AZN22" i="14"/>
  <c r="AZS22" i="14"/>
  <c r="AZU22" i="14"/>
  <c r="AZW22" i="14"/>
  <c r="AZX22" i="14"/>
  <c r="BAC22" i="14"/>
  <c r="BAE22" i="14"/>
  <c r="BAF22" i="14"/>
  <c r="BAG22" i="14"/>
  <c r="BAI22" i="14"/>
  <c r="BAN22" i="14"/>
  <c r="BAP22" i="14"/>
  <c r="BAR22" i="14"/>
  <c r="BAS22" i="14"/>
  <c r="BAX22" i="14"/>
  <c r="BAZ22" i="14"/>
  <c r="BBA22" i="14"/>
  <c r="BBB22" i="14"/>
  <c r="AQ23" i="14"/>
  <c r="AV23" i="14"/>
  <c r="AX23" i="14"/>
  <c r="AZ23" i="14"/>
  <c r="BA23" i="14"/>
  <c r="BF23" i="14"/>
  <c r="BH23" i="14"/>
  <c r="BI23" i="14"/>
  <c r="BJ23" i="14"/>
  <c r="BL23" i="14"/>
  <c r="BQ23" i="14"/>
  <c r="BS23" i="14"/>
  <c r="BU23" i="14"/>
  <c r="BV23" i="14"/>
  <c r="CA23" i="14"/>
  <c r="CC23" i="14"/>
  <c r="CD23" i="14"/>
  <c r="CE23" i="14"/>
  <c r="CG23" i="14"/>
  <c r="CL23" i="14"/>
  <c r="CN23" i="14"/>
  <c r="CP23" i="14"/>
  <c r="CQ23" i="14"/>
  <c r="CV23" i="14"/>
  <c r="CX23" i="14"/>
  <c r="CY23" i="14"/>
  <c r="CZ23" i="14"/>
  <c r="DB23" i="14"/>
  <c r="DG23" i="14"/>
  <c r="DI23" i="14"/>
  <c r="DK23" i="14"/>
  <c r="DL23" i="14"/>
  <c r="DQ23" i="14"/>
  <c r="DS23" i="14"/>
  <c r="DT23" i="14"/>
  <c r="DU23" i="14"/>
  <c r="DW23" i="14"/>
  <c r="EB23" i="14"/>
  <c r="ED23" i="14"/>
  <c r="EF23" i="14"/>
  <c r="EG23" i="14"/>
  <c r="EL23" i="14"/>
  <c r="EN23" i="14"/>
  <c r="EO23" i="14"/>
  <c r="EP23" i="14"/>
  <c r="ER23" i="14"/>
  <c r="EW23" i="14"/>
  <c r="EY23" i="14"/>
  <c r="FA23" i="14"/>
  <c r="FB23" i="14"/>
  <c r="FG23" i="14"/>
  <c r="FI23" i="14"/>
  <c r="FJ23" i="14"/>
  <c r="FK23" i="14"/>
  <c r="FM23" i="14"/>
  <c r="FR23" i="14"/>
  <c r="FT23" i="14"/>
  <c r="FV23" i="14"/>
  <c r="FW23" i="14"/>
  <c r="GB23" i="14"/>
  <c r="GD23" i="14"/>
  <c r="GE23" i="14"/>
  <c r="GF23" i="14"/>
  <c r="GH23" i="14"/>
  <c r="GM23" i="14"/>
  <c r="GO23" i="14"/>
  <c r="GQ23" i="14"/>
  <c r="GR23" i="14"/>
  <c r="GW23" i="14"/>
  <c r="GY23" i="14"/>
  <c r="GZ23" i="14"/>
  <c r="HA23" i="14"/>
  <c r="HC23" i="14"/>
  <c r="HH23" i="14"/>
  <c r="HJ23" i="14"/>
  <c r="HL23" i="14"/>
  <c r="HM23" i="14"/>
  <c r="HR23" i="14"/>
  <c r="HT23" i="14"/>
  <c r="HU23" i="14"/>
  <c r="HV23" i="14"/>
  <c r="HX23" i="14"/>
  <c r="IC23" i="14"/>
  <c r="IE23" i="14"/>
  <c r="IG23" i="14"/>
  <c r="IH23" i="14"/>
  <c r="IM23" i="14"/>
  <c r="IO23" i="14"/>
  <c r="IP23" i="14"/>
  <c r="IQ23" i="14"/>
  <c r="IS23" i="14"/>
  <c r="IX23" i="14"/>
  <c r="IZ23" i="14"/>
  <c r="JB23" i="14"/>
  <c r="JC23" i="14"/>
  <c r="JH23" i="14"/>
  <c r="JJ23" i="14"/>
  <c r="JK23" i="14"/>
  <c r="JL23" i="14"/>
  <c r="JN23" i="14"/>
  <c r="JS23" i="14"/>
  <c r="JU23" i="14"/>
  <c r="JW23" i="14"/>
  <c r="JX23" i="14"/>
  <c r="KC23" i="14"/>
  <c r="KE23" i="14"/>
  <c r="KF23" i="14"/>
  <c r="KG23" i="14"/>
  <c r="KI23" i="14"/>
  <c r="KN23" i="14"/>
  <c r="KP23" i="14"/>
  <c r="KR23" i="14"/>
  <c r="KS23" i="14"/>
  <c r="KX23" i="14"/>
  <c r="KZ23" i="14"/>
  <c r="LA23" i="14"/>
  <c r="LB23" i="14"/>
  <c r="LD23" i="14"/>
  <c r="LI23" i="14"/>
  <c r="LK23" i="14"/>
  <c r="LM23" i="14"/>
  <c r="LN23" i="14"/>
  <c r="LS23" i="14"/>
  <c r="LU23" i="14"/>
  <c r="LV23" i="14"/>
  <c r="LW23" i="14"/>
  <c r="LY23" i="14"/>
  <c r="MD23" i="14"/>
  <c r="MF23" i="14"/>
  <c r="MH23" i="14"/>
  <c r="MI23" i="14"/>
  <c r="MN23" i="14"/>
  <c r="MP23" i="14"/>
  <c r="MQ23" i="14"/>
  <c r="MR23" i="14"/>
  <c r="MT23" i="14"/>
  <c r="MY23" i="14"/>
  <c r="NA23" i="14"/>
  <c r="NC23" i="14"/>
  <c r="ND23" i="14"/>
  <c r="NI23" i="14"/>
  <c r="NK23" i="14"/>
  <c r="NL23" i="14"/>
  <c r="NM23" i="14"/>
  <c r="NO23" i="14"/>
  <c r="NT23" i="14"/>
  <c r="NV23" i="14"/>
  <c r="NX23" i="14"/>
  <c r="NY23" i="14"/>
  <c r="OD23" i="14"/>
  <c r="OF23" i="14"/>
  <c r="OG23" i="14"/>
  <c r="OH23" i="14"/>
  <c r="OJ23" i="14"/>
  <c r="OO23" i="14"/>
  <c r="OQ23" i="14"/>
  <c r="OS23" i="14"/>
  <c r="OT23" i="14"/>
  <c r="OY23" i="14"/>
  <c r="PA23" i="14"/>
  <c r="PB23" i="14"/>
  <c r="PC23" i="14"/>
  <c r="PE23" i="14"/>
  <c r="PJ23" i="14"/>
  <c r="PL23" i="14"/>
  <c r="PN23" i="14"/>
  <c r="PO23" i="14"/>
  <c r="PT23" i="14"/>
  <c r="PV23" i="14"/>
  <c r="PW23" i="14"/>
  <c r="PX23" i="14"/>
  <c r="PZ23" i="14"/>
  <c r="QE23" i="14"/>
  <c r="QG23" i="14"/>
  <c r="QI23" i="14"/>
  <c r="QJ23" i="14"/>
  <c r="QO23" i="14"/>
  <c r="QQ23" i="14"/>
  <c r="QR23" i="14"/>
  <c r="QS23" i="14"/>
  <c r="QU23" i="14"/>
  <c r="QZ23" i="14"/>
  <c r="RB23" i="14"/>
  <c r="RD23" i="14"/>
  <c r="RE23" i="14"/>
  <c r="RJ23" i="14"/>
  <c r="RL23" i="14"/>
  <c r="RM23" i="14"/>
  <c r="RN23" i="14"/>
  <c r="RP23" i="14"/>
  <c r="RU23" i="14"/>
  <c r="RW23" i="14"/>
  <c r="RY23" i="14"/>
  <c r="RZ23" i="14"/>
  <c r="SE23" i="14"/>
  <c r="SG23" i="14"/>
  <c r="SH23" i="14"/>
  <c r="SI23" i="14"/>
  <c r="SK23" i="14"/>
  <c r="SP23" i="14"/>
  <c r="SR23" i="14"/>
  <c r="ST23" i="14"/>
  <c r="SU23" i="14"/>
  <c r="SZ23" i="14"/>
  <c r="TB23" i="14"/>
  <c r="TC23" i="14"/>
  <c r="TD23" i="14"/>
  <c r="TF23" i="14"/>
  <c r="TK23" i="14"/>
  <c r="TM23" i="14"/>
  <c r="TO23" i="14"/>
  <c r="TP23" i="14"/>
  <c r="TU23" i="14"/>
  <c r="TW23" i="14"/>
  <c r="TX23" i="14"/>
  <c r="TY23" i="14"/>
  <c r="UA23" i="14"/>
  <c r="UF23" i="14"/>
  <c r="UH23" i="14"/>
  <c r="UJ23" i="14"/>
  <c r="UK23" i="14"/>
  <c r="UP23" i="14"/>
  <c r="UR23" i="14"/>
  <c r="US23" i="14"/>
  <c r="UT23" i="14"/>
  <c r="UV23" i="14"/>
  <c r="VA23" i="14"/>
  <c r="VC23" i="14"/>
  <c r="VE23" i="14"/>
  <c r="VF23" i="14"/>
  <c r="VK23" i="14"/>
  <c r="VM23" i="14"/>
  <c r="VN23" i="14"/>
  <c r="VO23" i="14"/>
  <c r="VQ23" i="14"/>
  <c r="VV23" i="14"/>
  <c r="VX23" i="14"/>
  <c r="VZ23" i="14"/>
  <c r="WA23" i="14"/>
  <c r="WF23" i="14"/>
  <c r="WH23" i="14"/>
  <c r="WI23" i="14"/>
  <c r="WJ23" i="14"/>
  <c r="WL23" i="14"/>
  <c r="WQ23" i="14"/>
  <c r="WS23" i="14"/>
  <c r="WU23" i="14"/>
  <c r="WV23" i="14"/>
  <c r="XA23" i="14"/>
  <c r="XC23" i="14"/>
  <c r="XD23" i="14"/>
  <c r="XE23" i="14"/>
  <c r="XG23" i="14"/>
  <c r="XL23" i="14"/>
  <c r="XN23" i="14"/>
  <c r="XP23" i="14"/>
  <c r="XQ23" i="14"/>
  <c r="XV23" i="14"/>
  <c r="XX23" i="14"/>
  <c r="XY23" i="14"/>
  <c r="XZ23" i="14"/>
  <c r="YB23" i="14"/>
  <c r="YG23" i="14"/>
  <c r="YI23" i="14"/>
  <c r="YK23" i="14"/>
  <c r="YL23" i="14"/>
  <c r="YQ23" i="14"/>
  <c r="YS23" i="14"/>
  <c r="YT23" i="14"/>
  <c r="YU23" i="14"/>
  <c r="YW23" i="14"/>
  <c r="ZB23" i="14"/>
  <c r="ZD23" i="14"/>
  <c r="ZF23" i="14"/>
  <c r="ZG23" i="14"/>
  <c r="ZL23" i="14"/>
  <c r="ZN23" i="14"/>
  <c r="ZO23" i="14"/>
  <c r="ZP23" i="14"/>
  <c r="ZR23" i="14"/>
  <c r="ZW23" i="14"/>
  <c r="ZY23" i="14"/>
  <c r="AAA23" i="14"/>
  <c r="AAB23" i="14"/>
  <c r="AAG23" i="14"/>
  <c r="AAI23" i="14"/>
  <c r="AAJ23" i="14"/>
  <c r="AAK23" i="14"/>
  <c r="AAM23" i="14"/>
  <c r="AAR23" i="14"/>
  <c r="AAT23" i="14"/>
  <c r="AAV23" i="14"/>
  <c r="AAW23" i="14"/>
  <c r="ABB23" i="14"/>
  <c r="ABD23" i="14"/>
  <c r="ABE23" i="14"/>
  <c r="ABF23" i="14"/>
  <c r="ABH23" i="14"/>
  <c r="ABM23" i="14"/>
  <c r="ABO23" i="14"/>
  <c r="ABQ23" i="14"/>
  <c r="ABR23" i="14"/>
  <c r="ABW23" i="14"/>
  <c r="ABY23" i="14"/>
  <c r="ABZ23" i="14"/>
  <c r="ACA23" i="14"/>
  <c r="ACC23" i="14"/>
  <c r="ACH23" i="14"/>
  <c r="ACJ23" i="14"/>
  <c r="ACL23" i="14"/>
  <c r="ACM23" i="14"/>
  <c r="ACR23" i="14"/>
  <c r="ACT23" i="14"/>
  <c r="ACU23" i="14"/>
  <c r="ACV23" i="14"/>
  <c r="ACX23" i="14"/>
  <c r="ADC23" i="14"/>
  <c r="ADE23" i="14"/>
  <c r="ADG23" i="14"/>
  <c r="ADH23" i="14"/>
  <c r="ADM23" i="14"/>
  <c r="ADO23" i="14"/>
  <c r="ADP23" i="14"/>
  <c r="ADQ23" i="14"/>
  <c r="ADS23" i="14"/>
  <c r="ADX23" i="14"/>
  <c r="ADZ23" i="14"/>
  <c r="AEB23" i="14"/>
  <c r="AEC23" i="14"/>
  <c r="AEH23" i="14"/>
  <c r="AEJ23" i="14"/>
  <c r="AEK23" i="14"/>
  <c r="AEL23" i="14"/>
  <c r="AEN23" i="14"/>
  <c r="AES23" i="14"/>
  <c r="AEU23" i="14"/>
  <c r="AEW23" i="14"/>
  <c r="AEX23" i="14"/>
  <c r="AFC23" i="14"/>
  <c r="AFE23" i="14"/>
  <c r="AFF23" i="14"/>
  <c r="AFG23" i="14"/>
  <c r="AFI23" i="14"/>
  <c r="AFN23" i="14"/>
  <c r="AFP23" i="14"/>
  <c r="AFR23" i="14"/>
  <c r="AFS23" i="14"/>
  <c r="AFX23" i="14"/>
  <c r="AFZ23" i="14"/>
  <c r="AGA23" i="14"/>
  <c r="AGB23" i="14"/>
  <c r="AGD23" i="14"/>
  <c r="AGI23" i="14"/>
  <c r="AGK23" i="14"/>
  <c r="AGM23" i="14"/>
  <c r="AGN23" i="14"/>
  <c r="AGS23" i="14"/>
  <c r="AGU23" i="14"/>
  <c r="AGV23" i="14"/>
  <c r="AGW23" i="14"/>
  <c r="AGY23" i="14"/>
  <c r="AHD23" i="14"/>
  <c r="AHF23" i="14"/>
  <c r="AHH23" i="14"/>
  <c r="AHI23" i="14"/>
  <c r="AHN23" i="14"/>
  <c r="AHP23" i="14"/>
  <c r="AHQ23" i="14"/>
  <c r="AHR23" i="14"/>
  <c r="AHT23" i="14"/>
  <c r="AHY23" i="14"/>
  <c r="AIA23" i="14"/>
  <c r="AIC23" i="14"/>
  <c r="AID23" i="14"/>
  <c r="AII23" i="14"/>
  <c r="AIK23" i="14"/>
  <c r="AIL23" i="14"/>
  <c r="AIM23" i="14"/>
  <c r="AIO23" i="14"/>
  <c r="AIT23" i="14"/>
  <c r="AIV23" i="14"/>
  <c r="AIX23" i="14"/>
  <c r="AIY23" i="14"/>
  <c r="AJD23" i="14"/>
  <c r="AJF23" i="14"/>
  <c r="AJG23" i="14"/>
  <c r="AJH23" i="14"/>
  <c r="AJJ23" i="14"/>
  <c r="AJO23" i="14"/>
  <c r="AJQ23" i="14"/>
  <c r="AJS23" i="14"/>
  <c r="AJT23" i="14"/>
  <c r="AJY23" i="14"/>
  <c r="AKA23" i="14"/>
  <c r="AKB23" i="14"/>
  <c r="AKC23" i="14"/>
  <c r="AKE23" i="14"/>
  <c r="AKJ23" i="14"/>
  <c r="AKL23" i="14"/>
  <c r="AKN23" i="14"/>
  <c r="AKO23" i="14"/>
  <c r="AKT23" i="14"/>
  <c r="AKV23" i="14"/>
  <c r="AKW23" i="14"/>
  <c r="AKX23" i="14"/>
  <c r="AKZ23" i="14"/>
  <c r="ALE23" i="14"/>
  <c r="ALG23" i="14"/>
  <c r="ALI23" i="14"/>
  <c r="ALJ23" i="14"/>
  <c r="ALO23" i="14"/>
  <c r="ALQ23" i="14"/>
  <c r="ALR23" i="14"/>
  <c r="ALS23" i="14"/>
  <c r="ALU23" i="14"/>
  <c r="ALZ23" i="14"/>
  <c r="AMB23" i="14"/>
  <c r="AMD23" i="14"/>
  <c r="AME23" i="14"/>
  <c r="AMJ23" i="14"/>
  <c r="AML23" i="14"/>
  <c r="AMM23" i="14"/>
  <c r="AMN23" i="14"/>
  <c r="AMP23" i="14"/>
  <c r="AMU23" i="14"/>
  <c r="AMW23" i="14"/>
  <c r="AMY23" i="14"/>
  <c r="AMZ23" i="14"/>
  <c r="ANE23" i="14"/>
  <c r="ANG23" i="14"/>
  <c r="ANH23" i="14"/>
  <c r="ANI23" i="14"/>
  <c r="ANK23" i="14"/>
  <c r="ANP23" i="14"/>
  <c r="ANR23" i="14"/>
  <c r="ANT23" i="14"/>
  <c r="ANU23" i="14"/>
  <c r="ANZ23" i="14"/>
  <c r="AOB23" i="14"/>
  <c r="AOC23" i="14"/>
  <c r="AOD23" i="14"/>
  <c r="AOF23" i="14"/>
  <c r="AOK23" i="14"/>
  <c r="AOM23" i="14"/>
  <c r="AOO23" i="14"/>
  <c r="AOP23" i="14"/>
  <c r="AOU23" i="14"/>
  <c r="AOW23" i="14"/>
  <c r="AOX23" i="14"/>
  <c r="AOY23" i="14"/>
  <c r="APA23" i="14"/>
  <c r="APF23" i="14"/>
  <c r="APH23" i="14"/>
  <c r="APJ23" i="14"/>
  <c r="APK23" i="14"/>
  <c r="APP23" i="14"/>
  <c r="APR23" i="14"/>
  <c r="APS23" i="14"/>
  <c r="APT23" i="14"/>
  <c r="APV23" i="14"/>
  <c r="AQA23" i="14"/>
  <c r="AQC23" i="14"/>
  <c r="AQE23" i="14"/>
  <c r="AQF23" i="14"/>
  <c r="AQK23" i="14"/>
  <c r="AQM23" i="14"/>
  <c r="AQN23" i="14"/>
  <c r="AQO23" i="14"/>
  <c r="AQQ23" i="14"/>
  <c r="AQV23" i="14"/>
  <c r="AQX23" i="14"/>
  <c r="AQZ23" i="14"/>
  <c r="ARA23" i="14"/>
  <c r="ARF23" i="14"/>
  <c r="ARH23" i="14"/>
  <c r="ARI23" i="14"/>
  <c r="ARJ23" i="14"/>
  <c r="ARL23" i="14"/>
  <c r="ARQ23" i="14"/>
  <c r="ARS23" i="14"/>
  <c r="ARU23" i="14"/>
  <c r="ARV23" i="14"/>
  <c r="ASA23" i="14"/>
  <c r="ASC23" i="14"/>
  <c r="ASD23" i="14"/>
  <c r="ASE23" i="14"/>
  <c r="ASG23" i="14"/>
  <c r="ASL23" i="14"/>
  <c r="ASN23" i="14"/>
  <c r="ASP23" i="14"/>
  <c r="ASQ23" i="14"/>
  <c r="ASV23" i="14"/>
  <c r="ASX23" i="14"/>
  <c r="ASY23" i="14"/>
  <c r="ASZ23" i="14"/>
  <c r="ATB23" i="14"/>
  <c r="ATG23" i="14"/>
  <c r="ATI23" i="14"/>
  <c r="ATK23" i="14"/>
  <c r="ATL23" i="14"/>
  <c r="ATQ23" i="14"/>
  <c r="ATS23" i="14"/>
  <c r="ATT23" i="14"/>
  <c r="ATU23" i="14"/>
  <c r="ATW23" i="14"/>
  <c r="AUB23" i="14"/>
  <c r="AUD23" i="14"/>
  <c r="AUF23" i="14"/>
  <c r="AUG23" i="14"/>
  <c r="AUL23" i="14"/>
  <c r="AUN23" i="14"/>
  <c r="AUO23" i="14"/>
  <c r="AUP23" i="14"/>
  <c r="AUR23" i="14"/>
  <c r="AUW23" i="14"/>
  <c r="AUY23" i="14"/>
  <c r="AVA23" i="14"/>
  <c r="AVB23" i="14"/>
  <c r="AVG23" i="14"/>
  <c r="AVI23" i="14"/>
  <c r="AVJ23" i="14"/>
  <c r="AVK23" i="14"/>
  <c r="AVM23" i="14"/>
  <c r="AVR23" i="14"/>
  <c r="AVT23" i="14"/>
  <c r="AVV23" i="14"/>
  <c r="AVW23" i="14"/>
  <c r="AWB23" i="14"/>
  <c r="AWD23" i="14"/>
  <c r="AWE23" i="14"/>
  <c r="AWF23" i="14"/>
  <c r="AWH23" i="14"/>
  <c r="AWM23" i="14"/>
  <c r="AWO23" i="14"/>
  <c r="AWQ23" i="14"/>
  <c r="AWR23" i="14"/>
  <c r="AWW23" i="14"/>
  <c r="AWY23" i="14"/>
  <c r="AWZ23" i="14"/>
  <c r="AXA23" i="14"/>
  <c r="AXC23" i="14"/>
  <c r="AXH23" i="14"/>
  <c r="AXJ23" i="14"/>
  <c r="AXL23" i="14"/>
  <c r="AXM23" i="14"/>
  <c r="AXR23" i="14"/>
  <c r="AXT23" i="14"/>
  <c r="AXU23" i="14"/>
  <c r="AXV23" i="14"/>
  <c r="AXX23" i="14"/>
  <c r="AYC23" i="14"/>
  <c r="AYE23" i="14"/>
  <c r="AYG23" i="14"/>
  <c r="AYH23" i="14"/>
  <c r="AYM23" i="14"/>
  <c r="AYO23" i="14"/>
  <c r="AYP23" i="14"/>
  <c r="AYQ23" i="14"/>
  <c r="AYS23" i="14"/>
  <c r="AYX23" i="14"/>
  <c r="AYZ23" i="14"/>
  <c r="AZB23" i="14"/>
  <c r="AZC23" i="14"/>
  <c r="AZH23" i="14"/>
  <c r="AZJ23" i="14"/>
  <c r="AZK23" i="14"/>
  <c r="AZL23" i="14"/>
  <c r="AZN23" i="14"/>
  <c r="AZS23" i="14"/>
  <c r="AZU23" i="14"/>
  <c r="AZW23" i="14"/>
  <c r="AZX23" i="14"/>
  <c r="BAC23" i="14"/>
  <c r="BAE23" i="14"/>
  <c r="BAF23" i="14"/>
  <c r="BAG23" i="14"/>
  <c r="BAI23" i="14"/>
  <c r="BAN23" i="14"/>
  <c r="BAP23" i="14"/>
  <c r="BAR23" i="14"/>
  <c r="BAS23" i="14"/>
  <c r="BAX23" i="14"/>
  <c r="BAZ23" i="14"/>
  <c r="BBA23" i="14"/>
  <c r="BBB23" i="14"/>
  <c r="AQ24" i="14"/>
  <c r="AV24" i="14"/>
  <c r="AX24" i="14"/>
  <c r="AZ24" i="14"/>
  <c r="BA24" i="14"/>
  <c r="BF24" i="14"/>
  <c r="BH24" i="14"/>
  <c r="BI24" i="14"/>
  <c r="BJ24" i="14"/>
  <c r="BL24" i="14"/>
  <c r="BQ24" i="14"/>
  <c r="BS24" i="14"/>
  <c r="BU24" i="14"/>
  <c r="BV24" i="14"/>
  <c r="CA24" i="14"/>
  <c r="CC24" i="14"/>
  <c r="CD24" i="14"/>
  <c r="CE24" i="14"/>
  <c r="CG24" i="14"/>
  <c r="CL24" i="14"/>
  <c r="CN24" i="14"/>
  <c r="CP24" i="14"/>
  <c r="CQ24" i="14"/>
  <c r="CV24" i="14"/>
  <c r="CX24" i="14"/>
  <c r="CY24" i="14"/>
  <c r="CZ24" i="14"/>
  <c r="DB24" i="14"/>
  <c r="DG24" i="14"/>
  <c r="DI24" i="14"/>
  <c r="DK24" i="14"/>
  <c r="DL24" i="14"/>
  <c r="DQ24" i="14"/>
  <c r="DS24" i="14"/>
  <c r="DT24" i="14"/>
  <c r="DU24" i="14"/>
  <c r="DW24" i="14"/>
  <c r="EB24" i="14"/>
  <c r="ED24" i="14"/>
  <c r="EF24" i="14"/>
  <c r="EG24" i="14"/>
  <c r="EL24" i="14"/>
  <c r="EN24" i="14"/>
  <c r="EO24" i="14"/>
  <c r="EP24" i="14"/>
  <c r="ER24" i="14"/>
  <c r="EW24" i="14"/>
  <c r="EY24" i="14"/>
  <c r="FA24" i="14"/>
  <c r="FB24" i="14"/>
  <c r="FG24" i="14"/>
  <c r="FI24" i="14"/>
  <c r="FJ24" i="14"/>
  <c r="FK24" i="14"/>
  <c r="FM24" i="14"/>
  <c r="FR24" i="14"/>
  <c r="FT24" i="14"/>
  <c r="FV24" i="14"/>
  <c r="FW24" i="14"/>
  <c r="GB24" i="14"/>
  <c r="GD24" i="14"/>
  <c r="GE24" i="14"/>
  <c r="GF24" i="14"/>
  <c r="GH24" i="14"/>
  <c r="GM24" i="14"/>
  <c r="GO24" i="14"/>
  <c r="GQ24" i="14"/>
  <c r="GR24" i="14"/>
  <c r="GW24" i="14"/>
  <c r="GY24" i="14"/>
  <c r="GZ24" i="14"/>
  <c r="HA24" i="14"/>
  <c r="HC24" i="14"/>
  <c r="HH24" i="14"/>
  <c r="HJ24" i="14"/>
  <c r="HL24" i="14"/>
  <c r="HM24" i="14"/>
  <c r="HR24" i="14"/>
  <c r="HT24" i="14"/>
  <c r="HU24" i="14"/>
  <c r="HV24" i="14"/>
  <c r="HX24" i="14"/>
  <c r="IC24" i="14"/>
  <c r="IE24" i="14"/>
  <c r="IG24" i="14"/>
  <c r="IH24" i="14"/>
  <c r="IM24" i="14"/>
  <c r="IO24" i="14"/>
  <c r="IP24" i="14"/>
  <c r="IQ24" i="14"/>
  <c r="IS24" i="14"/>
  <c r="IX24" i="14"/>
  <c r="IZ24" i="14"/>
  <c r="JB24" i="14"/>
  <c r="JC24" i="14"/>
  <c r="JH24" i="14"/>
  <c r="JJ24" i="14"/>
  <c r="JK24" i="14"/>
  <c r="JL24" i="14"/>
  <c r="JN24" i="14"/>
  <c r="JS24" i="14"/>
  <c r="JU24" i="14"/>
  <c r="JW24" i="14"/>
  <c r="JX24" i="14"/>
  <c r="KC24" i="14"/>
  <c r="KE24" i="14"/>
  <c r="KF24" i="14"/>
  <c r="KG24" i="14"/>
  <c r="KI24" i="14"/>
  <c r="KN24" i="14"/>
  <c r="KP24" i="14"/>
  <c r="KR24" i="14"/>
  <c r="KS24" i="14"/>
  <c r="KX24" i="14"/>
  <c r="KZ24" i="14"/>
  <c r="LA24" i="14"/>
  <c r="LB24" i="14"/>
  <c r="LD24" i="14"/>
  <c r="LI24" i="14"/>
  <c r="LK24" i="14"/>
  <c r="LM24" i="14"/>
  <c r="LN24" i="14"/>
  <c r="LS24" i="14"/>
  <c r="LU24" i="14"/>
  <c r="LV24" i="14"/>
  <c r="LW24" i="14"/>
  <c r="LY24" i="14"/>
  <c r="MD24" i="14"/>
  <c r="MF24" i="14"/>
  <c r="MH24" i="14"/>
  <c r="MI24" i="14"/>
  <c r="MN24" i="14"/>
  <c r="MP24" i="14"/>
  <c r="MQ24" i="14"/>
  <c r="MR24" i="14"/>
  <c r="MT24" i="14"/>
  <c r="MY24" i="14"/>
  <c r="NA24" i="14"/>
  <c r="NC24" i="14"/>
  <c r="ND24" i="14"/>
  <c r="NI24" i="14"/>
  <c r="NK24" i="14"/>
  <c r="NL24" i="14"/>
  <c r="NM24" i="14"/>
  <c r="NO24" i="14"/>
  <c r="NT24" i="14"/>
  <c r="NV24" i="14"/>
  <c r="NX24" i="14"/>
  <c r="NY24" i="14"/>
  <c r="OD24" i="14"/>
  <c r="OF24" i="14"/>
  <c r="OG24" i="14"/>
  <c r="OH24" i="14"/>
  <c r="OJ24" i="14"/>
  <c r="OO24" i="14"/>
  <c r="OQ24" i="14"/>
  <c r="OS24" i="14"/>
  <c r="OT24" i="14"/>
  <c r="OY24" i="14"/>
  <c r="PA24" i="14"/>
  <c r="PB24" i="14"/>
  <c r="PC24" i="14"/>
  <c r="PE24" i="14"/>
  <c r="PJ24" i="14"/>
  <c r="PL24" i="14"/>
  <c r="PN24" i="14"/>
  <c r="PO24" i="14"/>
  <c r="PT24" i="14"/>
  <c r="PV24" i="14"/>
  <c r="PW24" i="14"/>
  <c r="PX24" i="14"/>
  <c r="PZ24" i="14"/>
  <c r="QE24" i="14"/>
  <c r="QG24" i="14"/>
  <c r="QI24" i="14"/>
  <c r="QJ24" i="14"/>
  <c r="QO24" i="14"/>
  <c r="QQ24" i="14"/>
  <c r="QR24" i="14"/>
  <c r="QS24" i="14"/>
  <c r="QU24" i="14"/>
  <c r="QZ24" i="14"/>
  <c r="RB24" i="14"/>
  <c r="RD24" i="14"/>
  <c r="RE24" i="14"/>
  <c r="RJ24" i="14"/>
  <c r="RL24" i="14"/>
  <c r="RM24" i="14"/>
  <c r="RN24" i="14"/>
  <c r="RP24" i="14"/>
  <c r="RU24" i="14"/>
  <c r="RW24" i="14"/>
  <c r="RY24" i="14"/>
  <c r="RZ24" i="14"/>
  <c r="SE24" i="14"/>
  <c r="SG24" i="14"/>
  <c r="SH24" i="14"/>
  <c r="SI24" i="14"/>
  <c r="SK24" i="14"/>
  <c r="SP24" i="14"/>
  <c r="SR24" i="14"/>
  <c r="ST24" i="14"/>
  <c r="SU24" i="14"/>
  <c r="SZ24" i="14"/>
  <c r="TB24" i="14"/>
  <c r="TC24" i="14"/>
  <c r="TD24" i="14"/>
  <c r="TF24" i="14"/>
  <c r="TK24" i="14"/>
  <c r="TM24" i="14"/>
  <c r="TO24" i="14"/>
  <c r="TP24" i="14"/>
  <c r="TU24" i="14"/>
  <c r="TW24" i="14"/>
  <c r="TX24" i="14"/>
  <c r="TY24" i="14"/>
  <c r="UA24" i="14"/>
  <c r="UF24" i="14"/>
  <c r="UH24" i="14"/>
  <c r="UJ24" i="14"/>
  <c r="UK24" i="14"/>
  <c r="UP24" i="14"/>
  <c r="UR24" i="14"/>
  <c r="US24" i="14"/>
  <c r="UT24" i="14"/>
  <c r="UV24" i="14"/>
  <c r="VA24" i="14"/>
  <c r="VC24" i="14"/>
  <c r="VE24" i="14"/>
  <c r="VF24" i="14"/>
  <c r="VK24" i="14"/>
  <c r="VM24" i="14"/>
  <c r="VN24" i="14"/>
  <c r="VO24" i="14"/>
  <c r="VQ24" i="14"/>
  <c r="VV24" i="14"/>
  <c r="VX24" i="14"/>
  <c r="VZ24" i="14"/>
  <c r="WA24" i="14"/>
  <c r="WF24" i="14"/>
  <c r="WH24" i="14"/>
  <c r="WI24" i="14"/>
  <c r="WJ24" i="14"/>
  <c r="WL24" i="14"/>
  <c r="WQ24" i="14"/>
  <c r="WS24" i="14"/>
  <c r="WU24" i="14"/>
  <c r="WV24" i="14"/>
  <c r="XA24" i="14"/>
  <c r="XC24" i="14"/>
  <c r="XD24" i="14"/>
  <c r="XE24" i="14"/>
  <c r="XG24" i="14"/>
  <c r="XL24" i="14"/>
  <c r="XN24" i="14"/>
  <c r="XP24" i="14"/>
  <c r="XQ24" i="14"/>
  <c r="XV24" i="14"/>
  <c r="XX24" i="14"/>
  <c r="XY24" i="14"/>
  <c r="XZ24" i="14"/>
  <c r="YB24" i="14"/>
  <c r="YG24" i="14"/>
  <c r="YI24" i="14"/>
  <c r="YK24" i="14"/>
  <c r="YL24" i="14"/>
  <c r="YQ24" i="14"/>
  <c r="YS24" i="14"/>
  <c r="YT24" i="14"/>
  <c r="YU24" i="14"/>
  <c r="YW24" i="14"/>
  <c r="ZB24" i="14"/>
  <c r="ZD24" i="14"/>
  <c r="ZF24" i="14"/>
  <c r="ZG24" i="14"/>
  <c r="ZL24" i="14"/>
  <c r="ZN24" i="14"/>
  <c r="ZO24" i="14"/>
  <c r="ZP24" i="14"/>
  <c r="ZR24" i="14"/>
  <c r="ZW24" i="14"/>
  <c r="ZY24" i="14"/>
  <c r="AAA24" i="14"/>
  <c r="AAB24" i="14"/>
  <c r="AAG24" i="14"/>
  <c r="AAI24" i="14"/>
  <c r="AAJ24" i="14"/>
  <c r="AAK24" i="14"/>
  <c r="AAM24" i="14"/>
  <c r="AAR24" i="14"/>
  <c r="AAT24" i="14"/>
  <c r="AAV24" i="14"/>
  <c r="AAW24" i="14"/>
  <c r="ABB24" i="14"/>
  <c r="ABD24" i="14"/>
  <c r="ABE24" i="14"/>
  <c r="ABF24" i="14"/>
  <c r="ABH24" i="14"/>
  <c r="ABM24" i="14"/>
  <c r="ABO24" i="14"/>
  <c r="ABQ24" i="14"/>
  <c r="ABR24" i="14"/>
  <c r="ABW24" i="14"/>
  <c r="ABY24" i="14"/>
  <c r="ABZ24" i="14"/>
  <c r="ACA24" i="14"/>
  <c r="ACC24" i="14"/>
  <c r="ACH24" i="14"/>
  <c r="ACJ24" i="14"/>
  <c r="ACL24" i="14"/>
  <c r="ACM24" i="14"/>
  <c r="ACR24" i="14"/>
  <c r="ACT24" i="14"/>
  <c r="ACU24" i="14"/>
  <c r="ACV24" i="14"/>
  <c r="ACX24" i="14"/>
  <c r="ADC24" i="14"/>
  <c r="ADE24" i="14"/>
  <c r="ADG24" i="14"/>
  <c r="ADH24" i="14"/>
  <c r="ADM24" i="14"/>
  <c r="ADO24" i="14"/>
  <c r="ADP24" i="14"/>
  <c r="ADQ24" i="14"/>
  <c r="ADS24" i="14"/>
  <c r="ADX24" i="14"/>
  <c r="ADZ24" i="14"/>
  <c r="AEB24" i="14"/>
  <c r="AEC24" i="14"/>
  <c r="AEH24" i="14"/>
  <c r="AEJ24" i="14"/>
  <c r="AEK24" i="14"/>
  <c r="AEL24" i="14"/>
  <c r="AEN24" i="14"/>
  <c r="AES24" i="14"/>
  <c r="AEU24" i="14"/>
  <c r="AEW24" i="14"/>
  <c r="AEX24" i="14"/>
  <c r="AFC24" i="14"/>
  <c r="AFE24" i="14"/>
  <c r="AFF24" i="14"/>
  <c r="AFG24" i="14"/>
  <c r="AFI24" i="14"/>
  <c r="AFN24" i="14"/>
  <c r="AFP24" i="14"/>
  <c r="AFR24" i="14"/>
  <c r="AFS24" i="14"/>
  <c r="AFX24" i="14"/>
  <c r="AFZ24" i="14"/>
  <c r="AGA24" i="14"/>
  <c r="AGB24" i="14"/>
  <c r="AGD24" i="14"/>
  <c r="AGI24" i="14"/>
  <c r="AGK24" i="14"/>
  <c r="AGM24" i="14"/>
  <c r="AGN24" i="14"/>
  <c r="AGS24" i="14"/>
  <c r="AGU24" i="14"/>
  <c r="AGV24" i="14"/>
  <c r="AGW24" i="14"/>
  <c r="AGY24" i="14"/>
  <c r="AHD24" i="14"/>
  <c r="AHF24" i="14"/>
  <c r="AHH24" i="14"/>
  <c r="AHI24" i="14"/>
  <c r="AHN24" i="14"/>
  <c r="AHP24" i="14"/>
  <c r="AHQ24" i="14"/>
  <c r="AHR24" i="14"/>
  <c r="AHT24" i="14"/>
  <c r="AHY24" i="14"/>
  <c r="AIA24" i="14"/>
  <c r="AIC24" i="14"/>
  <c r="AID24" i="14"/>
  <c r="AII24" i="14"/>
  <c r="AIK24" i="14"/>
  <c r="AIL24" i="14"/>
  <c r="AIM24" i="14"/>
  <c r="AIO24" i="14"/>
  <c r="AIT24" i="14"/>
  <c r="AIV24" i="14"/>
  <c r="AIX24" i="14"/>
  <c r="AIY24" i="14"/>
  <c r="AJD24" i="14"/>
  <c r="AJF24" i="14"/>
  <c r="AJG24" i="14"/>
  <c r="AJH24" i="14"/>
  <c r="AJJ24" i="14"/>
  <c r="AJO24" i="14"/>
  <c r="AJQ24" i="14"/>
  <c r="AJS24" i="14"/>
  <c r="AJT24" i="14"/>
  <c r="AJY24" i="14"/>
  <c r="AKA24" i="14"/>
  <c r="AKB24" i="14"/>
  <c r="AKC24" i="14"/>
  <c r="AKE24" i="14"/>
  <c r="AKJ24" i="14"/>
  <c r="AKL24" i="14"/>
  <c r="AKN24" i="14"/>
  <c r="AKO24" i="14"/>
  <c r="AKT24" i="14"/>
  <c r="AKV24" i="14"/>
  <c r="AKW24" i="14"/>
  <c r="AKX24" i="14"/>
  <c r="AKZ24" i="14"/>
  <c r="ALE24" i="14"/>
  <c r="ALG24" i="14"/>
  <c r="ALI24" i="14"/>
  <c r="ALJ24" i="14"/>
  <c r="ALO24" i="14"/>
  <c r="ALQ24" i="14"/>
  <c r="ALR24" i="14"/>
  <c r="ALS24" i="14"/>
  <c r="ALU24" i="14"/>
  <c r="ALZ24" i="14"/>
  <c r="AMB24" i="14"/>
  <c r="AMD24" i="14"/>
  <c r="AME24" i="14"/>
  <c r="AMJ24" i="14"/>
  <c r="AML24" i="14"/>
  <c r="AMM24" i="14"/>
  <c r="AMN24" i="14"/>
  <c r="AMP24" i="14"/>
  <c r="AMU24" i="14"/>
  <c r="AMW24" i="14"/>
  <c r="AMY24" i="14"/>
  <c r="AMZ24" i="14"/>
  <c r="ANE24" i="14"/>
  <c r="ANG24" i="14"/>
  <c r="ANH24" i="14"/>
  <c r="ANI24" i="14"/>
  <c r="ANK24" i="14"/>
  <c r="ANP24" i="14"/>
  <c r="ANR24" i="14"/>
  <c r="ANT24" i="14"/>
  <c r="ANU24" i="14"/>
  <c r="ANZ24" i="14"/>
  <c r="AOB24" i="14"/>
  <c r="AOC24" i="14"/>
  <c r="AOD24" i="14"/>
  <c r="AOF24" i="14"/>
  <c r="AOK24" i="14"/>
  <c r="AOM24" i="14"/>
  <c r="AOO24" i="14"/>
  <c r="AOP24" i="14"/>
  <c r="AOU24" i="14"/>
  <c r="AOW24" i="14"/>
  <c r="AOX24" i="14"/>
  <c r="AOY24" i="14"/>
  <c r="APA24" i="14"/>
  <c r="APF24" i="14"/>
  <c r="APH24" i="14"/>
  <c r="APJ24" i="14"/>
  <c r="APK24" i="14"/>
  <c r="APP24" i="14"/>
  <c r="APR24" i="14"/>
  <c r="APS24" i="14"/>
  <c r="APT24" i="14"/>
  <c r="APV24" i="14"/>
  <c r="AQA24" i="14"/>
  <c r="AQC24" i="14"/>
  <c r="AQE24" i="14"/>
  <c r="AQF24" i="14"/>
  <c r="AQK24" i="14"/>
  <c r="AQM24" i="14"/>
  <c r="AQN24" i="14"/>
  <c r="AQO24" i="14"/>
  <c r="AQQ24" i="14"/>
  <c r="AQV24" i="14"/>
  <c r="AQX24" i="14"/>
  <c r="AQZ24" i="14"/>
  <c r="ARA24" i="14"/>
  <c r="ARF24" i="14"/>
  <c r="ARH24" i="14"/>
  <c r="ARI24" i="14"/>
  <c r="ARJ24" i="14"/>
  <c r="ARL24" i="14"/>
  <c r="ARQ24" i="14"/>
  <c r="ARS24" i="14"/>
  <c r="ARU24" i="14"/>
  <c r="ARV24" i="14"/>
  <c r="ASA24" i="14"/>
  <c r="ASC24" i="14"/>
  <c r="ASD24" i="14"/>
  <c r="ASE24" i="14"/>
  <c r="ASG24" i="14"/>
  <c r="ASL24" i="14"/>
  <c r="ASN24" i="14"/>
  <c r="ASP24" i="14"/>
  <c r="ASQ24" i="14"/>
  <c r="ASV24" i="14"/>
  <c r="ASX24" i="14"/>
  <c r="ASY24" i="14"/>
  <c r="ASZ24" i="14"/>
  <c r="ATB24" i="14"/>
  <c r="ATG24" i="14"/>
  <c r="ATI24" i="14"/>
  <c r="ATK24" i="14"/>
  <c r="ATL24" i="14"/>
  <c r="ATQ24" i="14"/>
  <c r="ATS24" i="14"/>
  <c r="ATT24" i="14"/>
  <c r="ATU24" i="14"/>
  <c r="ATW24" i="14"/>
  <c r="AUB24" i="14"/>
  <c r="AUD24" i="14"/>
  <c r="AUF24" i="14"/>
  <c r="AUG24" i="14"/>
  <c r="AUL24" i="14"/>
  <c r="AUN24" i="14"/>
  <c r="AUO24" i="14"/>
  <c r="AUP24" i="14"/>
  <c r="AUR24" i="14"/>
  <c r="AUW24" i="14"/>
  <c r="AUY24" i="14"/>
  <c r="AVA24" i="14"/>
  <c r="AVB24" i="14"/>
  <c r="AVG24" i="14"/>
  <c r="AVI24" i="14"/>
  <c r="AVJ24" i="14"/>
  <c r="AVK24" i="14"/>
  <c r="AVM24" i="14"/>
  <c r="AVR24" i="14"/>
  <c r="AVT24" i="14"/>
  <c r="AVV24" i="14"/>
  <c r="AVW24" i="14"/>
  <c r="AWB24" i="14"/>
  <c r="AWD24" i="14"/>
  <c r="AWE24" i="14"/>
  <c r="AWF24" i="14"/>
  <c r="AWH24" i="14"/>
  <c r="AWM24" i="14"/>
  <c r="AWO24" i="14"/>
  <c r="AWQ24" i="14"/>
  <c r="AWR24" i="14"/>
  <c r="AWW24" i="14"/>
  <c r="AWY24" i="14"/>
  <c r="AWZ24" i="14"/>
  <c r="AXA24" i="14"/>
  <c r="AXC24" i="14"/>
  <c r="AXH24" i="14"/>
  <c r="AXJ24" i="14"/>
  <c r="AXL24" i="14"/>
  <c r="AXM24" i="14"/>
  <c r="AXR24" i="14"/>
  <c r="AXT24" i="14"/>
  <c r="AXU24" i="14"/>
  <c r="AXV24" i="14"/>
  <c r="AXX24" i="14"/>
  <c r="AYC24" i="14"/>
  <c r="AYE24" i="14"/>
  <c r="AYG24" i="14"/>
  <c r="AYH24" i="14"/>
  <c r="AYM24" i="14"/>
  <c r="AYO24" i="14"/>
  <c r="AYP24" i="14"/>
  <c r="AYQ24" i="14"/>
  <c r="AYS24" i="14"/>
  <c r="AYX24" i="14"/>
  <c r="AYZ24" i="14"/>
  <c r="AZB24" i="14"/>
  <c r="AZC24" i="14"/>
  <c r="AZH24" i="14"/>
  <c r="AZJ24" i="14"/>
  <c r="AZK24" i="14"/>
  <c r="AZL24" i="14"/>
  <c r="AZN24" i="14"/>
  <c r="AZS24" i="14"/>
  <c r="AZU24" i="14"/>
  <c r="AZW24" i="14"/>
  <c r="AZX24" i="14"/>
  <c r="BAC24" i="14"/>
  <c r="BAE24" i="14"/>
  <c r="BAF24" i="14"/>
  <c r="BAG24" i="14"/>
  <c r="BAI24" i="14"/>
  <c r="BAN24" i="14"/>
  <c r="BAP24" i="14"/>
  <c r="BAR24" i="14"/>
  <c r="BAS24" i="14"/>
  <c r="BAX24" i="14"/>
  <c r="BAZ24" i="14"/>
  <c r="BBA24" i="14"/>
  <c r="BBB24" i="14"/>
  <c r="AQ25" i="14"/>
  <c r="AV25" i="14"/>
  <c r="AX25" i="14"/>
  <c r="AZ25" i="14"/>
  <c r="BA25" i="14"/>
  <c r="BF25" i="14"/>
  <c r="BH25" i="14"/>
  <c r="BI25" i="14"/>
  <c r="BJ25" i="14"/>
  <c r="BL25" i="14"/>
  <c r="BQ25" i="14"/>
  <c r="BS25" i="14"/>
  <c r="BU25" i="14"/>
  <c r="BV25" i="14"/>
  <c r="CA25" i="14"/>
  <c r="CC25" i="14"/>
  <c r="CD25" i="14"/>
  <c r="CE25" i="14"/>
  <c r="CG25" i="14"/>
  <c r="CL25" i="14"/>
  <c r="CN25" i="14"/>
  <c r="CP25" i="14"/>
  <c r="CQ25" i="14"/>
  <c r="CV25" i="14"/>
  <c r="CX25" i="14"/>
  <c r="CY25" i="14"/>
  <c r="CZ25" i="14"/>
  <c r="DB25" i="14"/>
  <c r="DG25" i="14"/>
  <c r="DI25" i="14"/>
  <c r="DK25" i="14"/>
  <c r="DL25" i="14"/>
  <c r="DQ25" i="14"/>
  <c r="DS25" i="14"/>
  <c r="DT25" i="14"/>
  <c r="DU25" i="14"/>
  <c r="DW25" i="14"/>
  <c r="EB25" i="14"/>
  <c r="ED25" i="14"/>
  <c r="EF25" i="14"/>
  <c r="EG25" i="14"/>
  <c r="EL25" i="14"/>
  <c r="EN25" i="14"/>
  <c r="EO25" i="14"/>
  <c r="EP25" i="14"/>
  <c r="ER25" i="14"/>
  <c r="EW25" i="14"/>
  <c r="EY25" i="14"/>
  <c r="FA25" i="14"/>
  <c r="FB25" i="14"/>
  <c r="FG25" i="14"/>
  <c r="FI25" i="14"/>
  <c r="FJ25" i="14"/>
  <c r="FK25" i="14"/>
  <c r="FM25" i="14"/>
  <c r="FR25" i="14"/>
  <c r="FT25" i="14"/>
  <c r="FV25" i="14"/>
  <c r="FW25" i="14"/>
  <c r="GB25" i="14"/>
  <c r="GD25" i="14"/>
  <c r="GE25" i="14"/>
  <c r="GF25" i="14"/>
  <c r="GH25" i="14"/>
  <c r="GM25" i="14"/>
  <c r="GO25" i="14"/>
  <c r="GQ25" i="14"/>
  <c r="GR25" i="14"/>
  <c r="GW25" i="14"/>
  <c r="GY25" i="14"/>
  <c r="GZ25" i="14"/>
  <c r="HA25" i="14"/>
  <c r="HC25" i="14"/>
  <c r="HH25" i="14"/>
  <c r="HJ25" i="14"/>
  <c r="HL25" i="14"/>
  <c r="HM25" i="14"/>
  <c r="HR25" i="14"/>
  <c r="HT25" i="14"/>
  <c r="HU25" i="14"/>
  <c r="HV25" i="14"/>
  <c r="HX25" i="14"/>
  <c r="IC25" i="14"/>
  <c r="IE25" i="14"/>
  <c r="IG25" i="14"/>
  <c r="IH25" i="14"/>
  <c r="IM25" i="14"/>
  <c r="IO25" i="14"/>
  <c r="IP25" i="14"/>
  <c r="IQ25" i="14"/>
  <c r="IS25" i="14"/>
  <c r="IX25" i="14"/>
  <c r="IZ25" i="14"/>
  <c r="JB25" i="14"/>
  <c r="JC25" i="14"/>
  <c r="JH25" i="14"/>
  <c r="JJ25" i="14"/>
  <c r="JK25" i="14"/>
  <c r="JL25" i="14"/>
  <c r="JN25" i="14"/>
  <c r="JS25" i="14"/>
  <c r="JU25" i="14"/>
  <c r="JW25" i="14"/>
  <c r="JX25" i="14"/>
  <c r="KC25" i="14"/>
  <c r="KE25" i="14"/>
  <c r="KF25" i="14"/>
  <c r="KG25" i="14"/>
  <c r="KI25" i="14"/>
  <c r="KN25" i="14"/>
  <c r="KP25" i="14"/>
  <c r="KR25" i="14"/>
  <c r="KS25" i="14"/>
  <c r="KX25" i="14"/>
  <c r="KZ25" i="14"/>
  <c r="LA25" i="14"/>
  <c r="LB25" i="14"/>
  <c r="LD25" i="14"/>
  <c r="LI25" i="14"/>
  <c r="LK25" i="14"/>
  <c r="LM25" i="14"/>
  <c r="LN25" i="14"/>
  <c r="LS25" i="14"/>
  <c r="LU25" i="14"/>
  <c r="LV25" i="14"/>
  <c r="LW25" i="14"/>
  <c r="LY25" i="14"/>
  <c r="MD25" i="14"/>
  <c r="MF25" i="14"/>
  <c r="MH25" i="14"/>
  <c r="MI25" i="14"/>
  <c r="MN25" i="14"/>
  <c r="MP25" i="14"/>
  <c r="MQ25" i="14"/>
  <c r="MR25" i="14"/>
  <c r="MT25" i="14"/>
  <c r="MY25" i="14"/>
  <c r="NA25" i="14"/>
  <c r="NC25" i="14"/>
  <c r="ND25" i="14"/>
  <c r="NI25" i="14"/>
  <c r="NK25" i="14"/>
  <c r="NL25" i="14"/>
  <c r="NM25" i="14"/>
  <c r="NO25" i="14"/>
  <c r="NT25" i="14"/>
  <c r="NV25" i="14"/>
  <c r="NX25" i="14"/>
  <c r="NY25" i="14"/>
  <c r="OD25" i="14"/>
  <c r="OF25" i="14"/>
  <c r="OG25" i="14"/>
  <c r="OH25" i="14"/>
  <c r="OJ25" i="14"/>
  <c r="OO25" i="14"/>
  <c r="OQ25" i="14"/>
  <c r="OS25" i="14"/>
  <c r="OT25" i="14"/>
  <c r="OY25" i="14"/>
  <c r="PA25" i="14"/>
  <c r="PB25" i="14"/>
  <c r="PC25" i="14"/>
  <c r="PE25" i="14"/>
  <c r="PJ25" i="14"/>
  <c r="PL25" i="14"/>
  <c r="PN25" i="14"/>
  <c r="PO25" i="14"/>
  <c r="PT25" i="14"/>
  <c r="PV25" i="14"/>
  <c r="PW25" i="14"/>
  <c r="PX25" i="14"/>
  <c r="PZ25" i="14"/>
  <c r="QE25" i="14"/>
  <c r="QG25" i="14"/>
  <c r="QI25" i="14"/>
  <c r="QJ25" i="14"/>
  <c r="QO25" i="14"/>
  <c r="QQ25" i="14"/>
  <c r="QR25" i="14"/>
  <c r="QS25" i="14"/>
  <c r="QU25" i="14"/>
  <c r="QZ25" i="14"/>
  <c r="RB25" i="14"/>
  <c r="RD25" i="14"/>
  <c r="RE25" i="14"/>
  <c r="RJ25" i="14"/>
  <c r="RL25" i="14"/>
  <c r="RM25" i="14"/>
  <c r="RN25" i="14"/>
  <c r="RP25" i="14"/>
  <c r="RU25" i="14"/>
  <c r="RW25" i="14"/>
  <c r="RY25" i="14"/>
  <c r="RZ25" i="14"/>
  <c r="SE25" i="14"/>
  <c r="SG25" i="14"/>
  <c r="SH25" i="14"/>
  <c r="SI25" i="14"/>
  <c r="SK25" i="14"/>
  <c r="SP25" i="14"/>
  <c r="SR25" i="14"/>
  <c r="ST25" i="14"/>
  <c r="SU25" i="14"/>
  <c r="SZ25" i="14"/>
  <c r="TB25" i="14"/>
  <c r="TC25" i="14"/>
  <c r="TD25" i="14"/>
  <c r="TF25" i="14"/>
  <c r="TK25" i="14"/>
  <c r="TM25" i="14"/>
  <c r="TO25" i="14"/>
  <c r="TP25" i="14"/>
  <c r="TU25" i="14"/>
  <c r="TW25" i="14"/>
  <c r="TX25" i="14"/>
  <c r="TY25" i="14"/>
  <c r="UA25" i="14"/>
  <c r="UF25" i="14"/>
  <c r="UH25" i="14"/>
  <c r="UJ25" i="14"/>
  <c r="UK25" i="14"/>
  <c r="UP25" i="14"/>
  <c r="UR25" i="14"/>
  <c r="US25" i="14"/>
  <c r="UT25" i="14"/>
  <c r="UV25" i="14"/>
  <c r="VA25" i="14"/>
  <c r="VC25" i="14"/>
  <c r="VE25" i="14"/>
  <c r="VF25" i="14"/>
  <c r="VK25" i="14"/>
  <c r="VM25" i="14"/>
  <c r="VN25" i="14"/>
  <c r="VO25" i="14"/>
  <c r="VQ25" i="14"/>
  <c r="VV25" i="14"/>
  <c r="VX25" i="14"/>
  <c r="VZ25" i="14"/>
  <c r="WA25" i="14"/>
  <c r="WF25" i="14"/>
  <c r="WH25" i="14"/>
  <c r="WI25" i="14"/>
  <c r="WJ25" i="14"/>
  <c r="WL25" i="14"/>
  <c r="WQ25" i="14"/>
  <c r="WS25" i="14"/>
  <c r="WU25" i="14"/>
  <c r="WV25" i="14"/>
  <c r="XA25" i="14"/>
  <c r="XC25" i="14"/>
  <c r="XD25" i="14"/>
  <c r="XE25" i="14"/>
  <c r="XG25" i="14"/>
  <c r="XL25" i="14"/>
  <c r="XN25" i="14"/>
  <c r="XP25" i="14"/>
  <c r="XQ25" i="14"/>
  <c r="XV25" i="14"/>
  <c r="XX25" i="14"/>
  <c r="XY25" i="14"/>
  <c r="XZ25" i="14"/>
  <c r="YB25" i="14"/>
  <c r="YG25" i="14"/>
  <c r="YI25" i="14"/>
  <c r="YK25" i="14"/>
  <c r="YL25" i="14"/>
  <c r="YQ25" i="14"/>
  <c r="YS25" i="14"/>
  <c r="YT25" i="14"/>
  <c r="YU25" i="14"/>
  <c r="YW25" i="14"/>
  <c r="ZB25" i="14"/>
  <c r="ZD25" i="14"/>
  <c r="ZF25" i="14"/>
  <c r="ZG25" i="14"/>
  <c r="ZL25" i="14"/>
  <c r="ZN25" i="14"/>
  <c r="ZO25" i="14"/>
  <c r="ZP25" i="14"/>
  <c r="ZR25" i="14"/>
  <c r="ZW25" i="14"/>
  <c r="ZY25" i="14"/>
  <c r="AAA25" i="14"/>
  <c r="AAB25" i="14"/>
  <c r="AAG25" i="14"/>
  <c r="AAI25" i="14"/>
  <c r="AAJ25" i="14"/>
  <c r="AAK25" i="14"/>
  <c r="AAM25" i="14"/>
  <c r="AAR25" i="14"/>
  <c r="AAT25" i="14"/>
  <c r="AAV25" i="14"/>
  <c r="AAW25" i="14"/>
  <c r="ABB25" i="14"/>
  <c r="ABD25" i="14"/>
  <c r="ABE25" i="14"/>
  <c r="ABF25" i="14"/>
  <c r="ABH25" i="14"/>
  <c r="ABM25" i="14"/>
  <c r="ABO25" i="14"/>
  <c r="ABQ25" i="14"/>
  <c r="ABR25" i="14"/>
  <c r="ABW25" i="14"/>
  <c r="ABY25" i="14"/>
  <c r="ABZ25" i="14"/>
  <c r="ACA25" i="14"/>
  <c r="ACC25" i="14"/>
  <c r="ACH25" i="14"/>
  <c r="ACJ25" i="14"/>
  <c r="ACL25" i="14"/>
  <c r="ACM25" i="14"/>
  <c r="ACR25" i="14"/>
  <c r="ACT25" i="14"/>
  <c r="ACU25" i="14"/>
  <c r="ACV25" i="14"/>
  <c r="ACX25" i="14"/>
  <c r="ADC25" i="14"/>
  <c r="ADE25" i="14"/>
  <c r="ADG25" i="14"/>
  <c r="ADH25" i="14"/>
  <c r="ADM25" i="14"/>
  <c r="ADO25" i="14"/>
  <c r="ADP25" i="14"/>
  <c r="ADQ25" i="14"/>
  <c r="ADS25" i="14"/>
  <c r="ADX25" i="14"/>
  <c r="ADZ25" i="14"/>
  <c r="AEB25" i="14"/>
  <c r="AEC25" i="14"/>
  <c r="AEH25" i="14"/>
  <c r="AEJ25" i="14"/>
  <c r="AEK25" i="14"/>
  <c r="AEL25" i="14"/>
  <c r="AEN25" i="14"/>
  <c r="AES25" i="14"/>
  <c r="AEU25" i="14"/>
  <c r="AEW25" i="14"/>
  <c r="AEX25" i="14"/>
  <c r="AFC25" i="14"/>
  <c r="AFE25" i="14"/>
  <c r="AFF25" i="14"/>
  <c r="AFG25" i="14"/>
  <c r="AFI25" i="14"/>
  <c r="AFN25" i="14"/>
  <c r="AFP25" i="14"/>
  <c r="AFR25" i="14"/>
  <c r="AFS25" i="14"/>
  <c r="AFX25" i="14"/>
  <c r="AFZ25" i="14"/>
  <c r="AGA25" i="14"/>
  <c r="AGB25" i="14"/>
  <c r="AGD25" i="14"/>
  <c r="AGI25" i="14"/>
  <c r="AGK25" i="14"/>
  <c r="AGM25" i="14"/>
  <c r="AGN25" i="14"/>
  <c r="AGS25" i="14"/>
  <c r="AGU25" i="14"/>
  <c r="AGV25" i="14"/>
  <c r="AGW25" i="14"/>
  <c r="AGY25" i="14"/>
  <c r="AHD25" i="14"/>
  <c r="AHF25" i="14"/>
  <c r="AHH25" i="14"/>
  <c r="AHI25" i="14"/>
  <c r="AHN25" i="14"/>
  <c r="AHP25" i="14"/>
  <c r="AHQ25" i="14"/>
  <c r="AHR25" i="14"/>
  <c r="AHT25" i="14"/>
  <c r="AHY25" i="14"/>
  <c r="AIA25" i="14"/>
  <c r="AIC25" i="14"/>
  <c r="AID25" i="14"/>
  <c r="AII25" i="14"/>
  <c r="AIK25" i="14"/>
  <c r="AIL25" i="14"/>
  <c r="AIM25" i="14"/>
  <c r="AIO25" i="14"/>
  <c r="AIT25" i="14"/>
  <c r="AIV25" i="14"/>
  <c r="AIX25" i="14"/>
  <c r="AIY25" i="14"/>
  <c r="AJD25" i="14"/>
  <c r="AJF25" i="14"/>
  <c r="AJG25" i="14"/>
  <c r="AJH25" i="14"/>
  <c r="AJJ25" i="14"/>
  <c r="AJO25" i="14"/>
  <c r="AJQ25" i="14"/>
  <c r="AJS25" i="14"/>
  <c r="AJT25" i="14"/>
  <c r="AJY25" i="14"/>
  <c r="AKA25" i="14"/>
  <c r="AKB25" i="14"/>
  <c r="AKC25" i="14"/>
  <c r="AKE25" i="14"/>
  <c r="AKJ25" i="14"/>
  <c r="AKL25" i="14"/>
  <c r="AKN25" i="14"/>
  <c r="AKO25" i="14"/>
  <c r="AKT25" i="14"/>
  <c r="AKV25" i="14"/>
  <c r="AKW25" i="14"/>
  <c r="AKX25" i="14"/>
  <c r="AKZ25" i="14"/>
  <c r="ALE25" i="14"/>
  <c r="ALG25" i="14"/>
  <c r="ALI25" i="14"/>
  <c r="ALJ25" i="14"/>
  <c r="ALO25" i="14"/>
  <c r="ALQ25" i="14"/>
  <c r="ALR25" i="14"/>
  <c r="ALS25" i="14"/>
  <c r="ALU25" i="14"/>
  <c r="ALZ25" i="14"/>
  <c r="AMB25" i="14"/>
  <c r="AMD25" i="14"/>
  <c r="AME25" i="14"/>
  <c r="AMJ25" i="14"/>
  <c r="AML25" i="14"/>
  <c r="AMM25" i="14"/>
  <c r="AMN25" i="14"/>
  <c r="AMP25" i="14"/>
  <c r="AMU25" i="14"/>
  <c r="AMW25" i="14"/>
  <c r="AMY25" i="14"/>
  <c r="AMZ25" i="14"/>
  <c r="ANE25" i="14"/>
  <c r="ANG25" i="14"/>
  <c r="ANH25" i="14"/>
  <c r="ANI25" i="14"/>
  <c r="ANK25" i="14"/>
  <c r="ANP25" i="14"/>
  <c r="ANR25" i="14"/>
  <c r="ANT25" i="14"/>
  <c r="ANU25" i="14"/>
  <c r="ANZ25" i="14"/>
  <c r="AOB25" i="14"/>
  <c r="AOC25" i="14"/>
  <c r="AOD25" i="14"/>
  <c r="AOF25" i="14"/>
  <c r="AOK25" i="14"/>
  <c r="AOM25" i="14"/>
  <c r="AOO25" i="14"/>
  <c r="AOP25" i="14"/>
  <c r="AOU25" i="14"/>
  <c r="AOW25" i="14"/>
  <c r="AOX25" i="14"/>
  <c r="AOY25" i="14"/>
  <c r="APA25" i="14"/>
  <c r="APF25" i="14"/>
  <c r="APH25" i="14"/>
  <c r="APJ25" i="14"/>
  <c r="APK25" i="14"/>
  <c r="APP25" i="14"/>
  <c r="APR25" i="14"/>
  <c r="APS25" i="14"/>
  <c r="APT25" i="14"/>
  <c r="APV25" i="14"/>
  <c r="AQA25" i="14"/>
  <c r="AQC25" i="14"/>
  <c r="AQE25" i="14"/>
  <c r="AQF25" i="14"/>
  <c r="AQK25" i="14"/>
  <c r="AQM25" i="14"/>
  <c r="AQN25" i="14"/>
  <c r="AQO25" i="14"/>
  <c r="AQQ25" i="14"/>
  <c r="AQV25" i="14"/>
  <c r="AQX25" i="14"/>
  <c r="AQZ25" i="14"/>
  <c r="ARA25" i="14"/>
  <c r="ARF25" i="14"/>
  <c r="ARH25" i="14"/>
  <c r="ARI25" i="14"/>
  <c r="ARJ25" i="14"/>
  <c r="ARL25" i="14"/>
  <c r="ARQ25" i="14"/>
  <c r="ARS25" i="14"/>
  <c r="ARU25" i="14"/>
  <c r="ARV25" i="14"/>
  <c r="ASA25" i="14"/>
  <c r="ASC25" i="14"/>
  <c r="ASD25" i="14"/>
  <c r="ASE25" i="14"/>
  <c r="ASG25" i="14"/>
  <c r="ASL25" i="14"/>
  <c r="ASN25" i="14"/>
  <c r="ASP25" i="14"/>
  <c r="ASQ25" i="14"/>
  <c r="ASV25" i="14"/>
  <c r="ASX25" i="14"/>
  <c r="ASY25" i="14"/>
  <c r="ASZ25" i="14"/>
  <c r="ATB25" i="14"/>
  <c r="ATG25" i="14"/>
  <c r="ATI25" i="14"/>
  <c r="ATK25" i="14"/>
  <c r="ATL25" i="14"/>
  <c r="ATQ25" i="14"/>
  <c r="ATS25" i="14"/>
  <c r="ATT25" i="14"/>
  <c r="ATU25" i="14"/>
  <c r="ATW25" i="14"/>
  <c r="AUB25" i="14"/>
  <c r="AUD25" i="14"/>
  <c r="AUF25" i="14"/>
  <c r="AUG25" i="14"/>
  <c r="AUL25" i="14"/>
  <c r="AUN25" i="14"/>
  <c r="AUO25" i="14"/>
  <c r="AUP25" i="14"/>
  <c r="AUR25" i="14"/>
  <c r="AUW25" i="14"/>
  <c r="AUY25" i="14"/>
  <c r="AVA25" i="14"/>
  <c r="AVB25" i="14"/>
  <c r="AVG25" i="14"/>
  <c r="AVI25" i="14"/>
  <c r="AVJ25" i="14"/>
  <c r="AVK25" i="14"/>
  <c r="AVM25" i="14"/>
  <c r="AVR25" i="14"/>
  <c r="AVT25" i="14"/>
  <c r="AVV25" i="14"/>
  <c r="AVW25" i="14"/>
  <c r="AWB25" i="14"/>
  <c r="AWD25" i="14"/>
  <c r="AWE25" i="14"/>
  <c r="AWF25" i="14"/>
  <c r="AWH25" i="14"/>
  <c r="AWM25" i="14"/>
  <c r="AWO25" i="14"/>
  <c r="AWQ25" i="14"/>
  <c r="AWR25" i="14"/>
  <c r="AWW25" i="14"/>
  <c r="AWY25" i="14"/>
  <c r="AWZ25" i="14"/>
  <c r="AXA25" i="14"/>
  <c r="AXC25" i="14"/>
  <c r="AXH25" i="14"/>
  <c r="AXJ25" i="14"/>
  <c r="AXL25" i="14"/>
  <c r="AXM25" i="14"/>
  <c r="AXR25" i="14"/>
  <c r="AXT25" i="14"/>
  <c r="AXU25" i="14"/>
  <c r="AXV25" i="14"/>
  <c r="AXX25" i="14"/>
  <c r="AYC25" i="14"/>
  <c r="AYE25" i="14"/>
  <c r="AYG25" i="14"/>
  <c r="AYH25" i="14"/>
  <c r="AYM25" i="14"/>
  <c r="AYO25" i="14"/>
  <c r="AYP25" i="14"/>
  <c r="AYQ25" i="14"/>
  <c r="AYS25" i="14"/>
  <c r="AYX25" i="14"/>
  <c r="AYZ25" i="14"/>
  <c r="AZB25" i="14"/>
  <c r="AZC25" i="14"/>
  <c r="AZH25" i="14"/>
  <c r="AZJ25" i="14"/>
  <c r="AZK25" i="14"/>
  <c r="AZL25" i="14"/>
  <c r="AZN25" i="14"/>
  <c r="AZS25" i="14"/>
  <c r="AZU25" i="14"/>
  <c r="AZW25" i="14"/>
  <c r="AZX25" i="14"/>
  <c r="BAC25" i="14"/>
  <c r="BAE25" i="14"/>
  <c r="BAF25" i="14"/>
  <c r="BAG25" i="14"/>
  <c r="BAI25" i="14"/>
  <c r="BAN25" i="14"/>
  <c r="BAP25" i="14"/>
  <c r="BAR25" i="14"/>
  <c r="BAS25" i="14"/>
  <c r="BAX25" i="14"/>
  <c r="BAZ25" i="14"/>
  <c r="BBA25" i="14"/>
  <c r="BBB25" i="14"/>
  <c r="AQ26" i="14"/>
  <c r="AV26" i="14"/>
  <c r="AX26" i="14"/>
  <c r="AZ26" i="14"/>
  <c r="BA26" i="14"/>
  <c r="BF26" i="14"/>
  <c r="BH26" i="14"/>
  <c r="BI26" i="14"/>
  <c r="BJ26" i="14"/>
  <c r="BL26" i="14"/>
  <c r="BQ26" i="14"/>
  <c r="BS26" i="14"/>
  <c r="BU26" i="14"/>
  <c r="BV26" i="14"/>
  <c r="CA26" i="14"/>
  <c r="CC26" i="14"/>
  <c r="CD26" i="14"/>
  <c r="CE26" i="14"/>
  <c r="CE39" i="14" s="1"/>
  <c r="BS41" i="14" s="1"/>
  <c r="CG26" i="14"/>
  <c r="CL26" i="14"/>
  <c r="CN26" i="14"/>
  <c r="CP26" i="14"/>
  <c r="CQ26" i="14"/>
  <c r="CV26" i="14"/>
  <c r="CX26" i="14"/>
  <c r="CY26" i="14"/>
  <c r="CZ26" i="14"/>
  <c r="DB26" i="14"/>
  <c r="DG26" i="14"/>
  <c r="DI26" i="14"/>
  <c r="DK26" i="14"/>
  <c r="DL26" i="14"/>
  <c r="DQ26" i="14"/>
  <c r="DS26" i="14"/>
  <c r="DT26" i="14"/>
  <c r="DU26" i="14"/>
  <c r="DW26" i="14"/>
  <c r="EB26" i="14"/>
  <c r="ED26" i="14"/>
  <c r="EF26" i="14"/>
  <c r="EG26" i="14"/>
  <c r="EL26" i="14"/>
  <c r="EN26" i="14"/>
  <c r="EO26" i="14"/>
  <c r="EP26" i="14"/>
  <c r="ER26" i="14"/>
  <c r="EW26" i="14"/>
  <c r="EY26" i="14"/>
  <c r="FA26" i="14"/>
  <c r="FB26" i="14"/>
  <c r="FG26" i="14"/>
  <c r="FI26" i="14"/>
  <c r="FJ26" i="14"/>
  <c r="FK26" i="14"/>
  <c r="FM26" i="14"/>
  <c r="FR26" i="14"/>
  <c r="FT26" i="14"/>
  <c r="FV26" i="14"/>
  <c r="FW26" i="14"/>
  <c r="GB26" i="14"/>
  <c r="GD26" i="14"/>
  <c r="GE26" i="14"/>
  <c r="GF26" i="14"/>
  <c r="GH26" i="14"/>
  <c r="GM26" i="14"/>
  <c r="GO26" i="14"/>
  <c r="GO39" i="14" s="1"/>
  <c r="HA41" i="14" s="1"/>
  <c r="GQ26" i="14"/>
  <c r="GR26" i="14"/>
  <c r="GW26" i="14"/>
  <c r="GY26" i="14"/>
  <c r="GZ26" i="14"/>
  <c r="HA26" i="14"/>
  <c r="HC26" i="14"/>
  <c r="HH26" i="14"/>
  <c r="HJ26" i="14"/>
  <c r="HL26" i="14"/>
  <c r="HM26" i="14"/>
  <c r="HR26" i="14"/>
  <c r="HT26" i="14"/>
  <c r="HU26" i="14"/>
  <c r="HV26" i="14"/>
  <c r="HX26" i="14"/>
  <c r="IC26" i="14"/>
  <c r="IE26" i="14"/>
  <c r="IG26" i="14"/>
  <c r="IH26" i="14"/>
  <c r="IM26" i="14"/>
  <c r="IO26" i="14"/>
  <c r="IP26" i="14"/>
  <c r="IQ26" i="14"/>
  <c r="IQ39" i="14" s="1"/>
  <c r="IE41" i="14" s="1"/>
  <c r="IS26" i="14"/>
  <c r="IX26" i="14"/>
  <c r="IZ26" i="14"/>
  <c r="JB26" i="14"/>
  <c r="JC26" i="14"/>
  <c r="JH26" i="14"/>
  <c r="JJ26" i="14"/>
  <c r="JK26" i="14"/>
  <c r="JL26" i="14"/>
  <c r="JN26" i="14"/>
  <c r="JS26" i="14"/>
  <c r="JU26" i="14"/>
  <c r="JW26" i="14"/>
  <c r="JX26" i="14"/>
  <c r="KC26" i="14"/>
  <c r="KE26" i="14"/>
  <c r="KF26" i="14"/>
  <c r="KG26" i="14"/>
  <c r="KI26" i="14"/>
  <c r="KN26" i="14"/>
  <c r="KP26" i="14"/>
  <c r="KR26" i="14"/>
  <c r="KS26" i="14"/>
  <c r="KX26" i="14"/>
  <c r="KZ26" i="14"/>
  <c r="LA26" i="14"/>
  <c r="LB26" i="14"/>
  <c r="LD26" i="14"/>
  <c r="LI26" i="14"/>
  <c r="LK26" i="14"/>
  <c r="LM26" i="14"/>
  <c r="LN26" i="14"/>
  <c r="LS26" i="14"/>
  <c r="LU26" i="14"/>
  <c r="LV26" i="14"/>
  <c r="LW26" i="14"/>
  <c r="LY26" i="14"/>
  <c r="MD26" i="14"/>
  <c r="MF26" i="14"/>
  <c r="MH26" i="14"/>
  <c r="MI26" i="14"/>
  <c r="MN26" i="14"/>
  <c r="MP26" i="14"/>
  <c r="MQ26" i="14"/>
  <c r="MR26" i="14"/>
  <c r="MT26" i="14"/>
  <c r="MY26" i="14"/>
  <c r="NA26" i="14"/>
  <c r="NA39" i="14" s="1"/>
  <c r="NM41" i="14" s="1"/>
  <c r="NC26" i="14"/>
  <c r="ND26" i="14"/>
  <c r="NI26" i="14"/>
  <c r="NK26" i="14"/>
  <c r="NL26" i="14"/>
  <c r="NM26" i="14"/>
  <c r="NO26" i="14"/>
  <c r="NT26" i="14"/>
  <c r="NV26" i="14"/>
  <c r="NX26" i="14"/>
  <c r="NY26" i="14"/>
  <c r="OD26" i="14"/>
  <c r="OF26" i="14"/>
  <c r="OG26" i="14"/>
  <c r="OH26" i="14"/>
  <c r="OJ26" i="14"/>
  <c r="OO26" i="14"/>
  <c r="OQ26" i="14"/>
  <c r="OS26" i="14"/>
  <c r="OT26" i="14"/>
  <c r="OY26" i="14"/>
  <c r="PA26" i="14"/>
  <c r="PB26" i="14"/>
  <c r="PC26" i="14"/>
  <c r="PC39" i="14" s="1"/>
  <c r="OQ41" i="14" s="1"/>
  <c r="PE26" i="14"/>
  <c r="PJ26" i="14"/>
  <c r="PL26" i="14"/>
  <c r="PN26" i="14"/>
  <c r="PO26" i="14"/>
  <c r="PT26" i="14"/>
  <c r="PV26" i="14"/>
  <c r="PW26" i="14"/>
  <c r="PX26" i="14"/>
  <c r="PZ26" i="14"/>
  <c r="QE26" i="14"/>
  <c r="QG26" i="14"/>
  <c r="QI26" i="14"/>
  <c r="QJ26" i="14"/>
  <c r="QO26" i="14"/>
  <c r="QQ26" i="14"/>
  <c r="QR26" i="14"/>
  <c r="QS26" i="14"/>
  <c r="QU26" i="14"/>
  <c r="QZ26" i="14"/>
  <c r="RB26" i="14"/>
  <c r="RD26" i="14"/>
  <c r="RE26" i="14"/>
  <c r="RJ26" i="14"/>
  <c r="RL26" i="14"/>
  <c r="RM26" i="14"/>
  <c r="RN26" i="14"/>
  <c r="RP26" i="14"/>
  <c r="RU26" i="14"/>
  <c r="RW26" i="14"/>
  <c r="RY26" i="14"/>
  <c r="RZ26" i="14"/>
  <c r="SE26" i="14"/>
  <c r="SG26" i="14"/>
  <c r="SH26" i="14"/>
  <c r="SI26" i="14"/>
  <c r="SK26" i="14"/>
  <c r="SP26" i="14"/>
  <c r="SR26" i="14"/>
  <c r="ST26" i="14"/>
  <c r="SU26" i="14"/>
  <c r="SZ26" i="14"/>
  <c r="TB26" i="14"/>
  <c r="TC26" i="14"/>
  <c r="TD26" i="14"/>
  <c r="TF26" i="14"/>
  <c r="TK26" i="14"/>
  <c r="TM26" i="14"/>
  <c r="TM39" i="14" s="1"/>
  <c r="TY41" i="14" s="1"/>
  <c r="TO26" i="14"/>
  <c r="TP26" i="14"/>
  <c r="TU26" i="14"/>
  <c r="TW26" i="14"/>
  <c r="TX26" i="14"/>
  <c r="TY26" i="14"/>
  <c r="UA26" i="14"/>
  <c r="UF26" i="14"/>
  <c r="UH26" i="14"/>
  <c r="UJ26" i="14"/>
  <c r="UK26" i="14"/>
  <c r="UP26" i="14"/>
  <c r="UR26" i="14"/>
  <c r="US26" i="14"/>
  <c r="UT26" i="14"/>
  <c r="UV26" i="14"/>
  <c r="VA26" i="14"/>
  <c r="VC26" i="14"/>
  <c r="VE26" i="14"/>
  <c r="VF26" i="14"/>
  <c r="VK26" i="14"/>
  <c r="VM26" i="14"/>
  <c r="VN26" i="14"/>
  <c r="VO26" i="14"/>
  <c r="VO39" i="14" s="1"/>
  <c r="VC41" i="14" s="1"/>
  <c r="VQ26" i="14"/>
  <c r="VV26" i="14"/>
  <c r="VX26" i="14"/>
  <c r="VZ26" i="14"/>
  <c r="WA26" i="14"/>
  <c r="WF26" i="14"/>
  <c r="WH26" i="14"/>
  <c r="WI26" i="14"/>
  <c r="WJ26" i="14"/>
  <c r="WL26" i="14"/>
  <c r="WQ26" i="14"/>
  <c r="WS26" i="14"/>
  <c r="WU26" i="14"/>
  <c r="WV26" i="14"/>
  <c r="XA26" i="14"/>
  <c r="XC26" i="14"/>
  <c r="XD26" i="14"/>
  <c r="XE26" i="14"/>
  <c r="XG26" i="14"/>
  <c r="XL26" i="14"/>
  <c r="XN26" i="14"/>
  <c r="XP26" i="14"/>
  <c r="XQ26" i="14"/>
  <c r="XV26" i="14"/>
  <c r="XX26" i="14"/>
  <c r="XY26" i="14"/>
  <c r="XZ26" i="14"/>
  <c r="YB26" i="14"/>
  <c r="YG26" i="14"/>
  <c r="YI26" i="14"/>
  <c r="YK26" i="14"/>
  <c r="YL26" i="14"/>
  <c r="YQ26" i="14"/>
  <c r="YS26" i="14"/>
  <c r="YT26" i="14"/>
  <c r="YU26" i="14"/>
  <c r="YW26" i="14"/>
  <c r="ZB26" i="14"/>
  <c r="ZD26" i="14"/>
  <c r="ZF26" i="14"/>
  <c r="ZG26" i="14"/>
  <c r="ZL26" i="14"/>
  <c r="ZN26" i="14"/>
  <c r="ZO26" i="14"/>
  <c r="ZP26" i="14"/>
  <c r="ZR26" i="14"/>
  <c r="ZW26" i="14"/>
  <c r="ZY26" i="14"/>
  <c r="ZY39" i="14" s="1"/>
  <c r="AAK41" i="14" s="1"/>
  <c r="AAA26" i="14"/>
  <c r="AAB26" i="14"/>
  <c r="AAG26" i="14"/>
  <c r="AAI26" i="14"/>
  <c r="AAJ26" i="14"/>
  <c r="AAK26" i="14"/>
  <c r="AAM26" i="14"/>
  <c r="AAR26" i="14"/>
  <c r="AAT26" i="14"/>
  <c r="AAV26" i="14"/>
  <c r="AAW26" i="14"/>
  <c r="ABB26" i="14"/>
  <c r="ABD26" i="14"/>
  <c r="ABE26" i="14"/>
  <c r="ABF26" i="14"/>
  <c r="ABH26" i="14"/>
  <c r="ABM26" i="14"/>
  <c r="ABO26" i="14"/>
  <c r="ABQ26" i="14"/>
  <c r="ABR26" i="14"/>
  <c r="ABW26" i="14"/>
  <c r="ABY26" i="14"/>
  <c r="ABZ26" i="14"/>
  <c r="ACA26" i="14"/>
  <c r="ACC26" i="14"/>
  <c r="ACH26" i="14"/>
  <c r="ACJ26" i="14"/>
  <c r="ACL26" i="14"/>
  <c r="ACM26" i="14"/>
  <c r="ACR26" i="14"/>
  <c r="ACT26" i="14"/>
  <c r="ACU26" i="14"/>
  <c r="ACV26" i="14"/>
  <c r="ACX26" i="14"/>
  <c r="ADC26" i="14"/>
  <c r="ADE26" i="14"/>
  <c r="ADG26" i="14"/>
  <c r="ADH26" i="14"/>
  <c r="ADM26" i="14"/>
  <c r="ADO26" i="14"/>
  <c r="ADP26" i="14"/>
  <c r="ADQ26" i="14"/>
  <c r="ADS26" i="14"/>
  <c r="ADX26" i="14"/>
  <c r="ADZ26" i="14"/>
  <c r="AEB26" i="14"/>
  <c r="AEC26" i="14"/>
  <c r="AEH26" i="14"/>
  <c r="AEJ26" i="14"/>
  <c r="AEK26" i="14"/>
  <c r="AEL26" i="14"/>
  <c r="AEN26" i="14"/>
  <c r="AES26" i="14"/>
  <c r="AEU26" i="14"/>
  <c r="AEW26" i="14"/>
  <c r="AEX26" i="14"/>
  <c r="AFC26" i="14"/>
  <c r="AFE26" i="14"/>
  <c r="AFF26" i="14"/>
  <c r="AFG26" i="14"/>
  <c r="AFI26" i="14"/>
  <c r="AFN26" i="14"/>
  <c r="AFP26" i="14"/>
  <c r="AFR26" i="14"/>
  <c r="AFS26" i="14"/>
  <c r="AFX26" i="14"/>
  <c r="AFZ26" i="14"/>
  <c r="AGA26" i="14"/>
  <c r="AGB26" i="14"/>
  <c r="AGD26" i="14"/>
  <c r="AGI26" i="14"/>
  <c r="AGK26" i="14"/>
  <c r="AGK39" i="14" s="1"/>
  <c r="AGW41" i="14" s="1"/>
  <c r="AGM26" i="14"/>
  <c r="AGN26" i="14"/>
  <c r="AGS26" i="14"/>
  <c r="AGU26" i="14"/>
  <c r="AGV26" i="14"/>
  <c r="AGW26" i="14"/>
  <c r="AGY26" i="14"/>
  <c r="AHD26" i="14"/>
  <c r="AHF26" i="14"/>
  <c r="AHH26" i="14"/>
  <c r="AHI26" i="14"/>
  <c r="AHN26" i="14"/>
  <c r="AHP26" i="14"/>
  <c r="AHQ26" i="14"/>
  <c r="AHR26" i="14"/>
  <c r="AHT26" i="14"/>
  <c r="AHY26" i="14"/>
  <c r="AIA26" i="14"/>
  <c r="AIC26" i="14"/>
  <c r="AID26" i="14"/>
  <c r="AII26" i="14"/>
  <c r="AIK26" i="14"/>
  <c r="AIL26" i="14"/>
  <c r="AIM26" i="14"/>
  <c r="AIM39" i="14" s="1"/>
  <c r="AIA41" i="14" s="1"/>
  <c r="AIO26" i="14"/>
  <c r="AIT26" i="14"/>
  <c r="AIV26" i="14"/>
  <c r="AIX26" i="14"/>
  <c r="AIY26" i="14"/>
  <c r="AJD26" i="14"/>
  <c r="AJF26" i="14"/>
  <c r="AJG26" i="14"/>
  <c r="AJH26" i="14"/>
  <c r="AJJ26" i="14"/>
  <c r="AJO26" i="14"/>
  <c r="AJQ26" i="14"/>
  <c r="AJS26" i="14"/>
  <c r="AJT26" i="14"/>
  <c r="AJY26" i="14"/>
  <c r="AKA26" i="14"/>
  <c r="AKB26" i="14"/>
  <c r="AKC26" i="14"/>
  <c r="AKE26" i="14"/>
  <c r="AKJ26" i="14"/>
  <c r="AKL26" i="14"/>
  <c r="AKN26" i="14"/>
  <c r="AKO26" i="14"/>
  <c r="AKT26" i="14"/>
  <c r="AKV26" i="14"/>
  <c r="AKW26" i="14"/>
  <c r="AKX26" i="14"/>
  <c r="AKZ26" i="14"/>
  <c r="ALE26" i="14"/>
  <c r="ALG26" i="14"/>
  <c r="ALI26" i="14"/>
  <c r="ALJ26" i="14"/>
  <c r="ALO26" i="14"/>
  <c r="ALQ26" i="14"/>
  <c r="ALR26" i="14"/>
  <c r="ALS26" i="14"/>
  <c r="ALU26" i="14"/>
  <c r="ALZ26" i="14"/>
  <c r="AMB26" i="14"/>
  <c r="AMD26" i="14"/>
  <c r="AME26" i="14"/>
  <c r="AMJ26" i="14"/>
  <c r="AML26" i="14"/>
  <c r="AMM26" i="14"/>
  <c r="AMN26" i="14"/>
  <c r="AMP26" i="14"/>
  <c r="AMU26" i="14"/>
  <c r="AMW26" i="14"/>
  <c r="AMW39" i="14" s="1"/>
  <c r="ANI41" i="14" s="1"/>
  <c r="AMY26" i="14"/>
  <c r="AMZ26" i="14"/>
  <c r="ANE26" i="14"/>
  <c r="ANG26" i="14"/>
  <c r="ANH26" i="14"/>
  <c r="ANI26" i="14"/>
  <c r="ANK26" i="14"/>
  <c r="ANP26" i="14"/>
  <c r="ANR26" i="14"/>
  <c r="ANT26" i="14"/>
  <c r="ANU26" i="14"/>
  <c r="ANZ26" i="14"/>
  <c r="AOB26" i="14"/>
  <c r="AOC26" i="14"/>
  <c r="AOD26" i="14"/>
  <c r="AOF26" i="14"/>
  <c r="AOK26" i="14"/>
  <c r="AOM26" i="14"/>
  <c r="AOO26" i="14"/>
  <c r="AOP26" i="14"/>
  <c r="AOU26" i="14"/>
  <c r="AOW26" i="14"/>
  <c r="AOX26" i="14"/>
  <c r="AOY26" i="14"/>
  <c r="AOY39" i="14" s="1"/>
  <c r="AOM41" i="14" s="1"/>
  <c r="APA26" i="14"/>
  <c r="APF26" i="14"/>
  <c r="APH26" i="14"/>
  <c r="APJ26" i="14"/>
  <c r="APK26" i="14"/>
  <c r="APP26" i="14"/>
  <c r="APR26" i="14"/>
  <c r="APS26" i="14"/>
  <c r="APT26" i="14"/>
  <c r="APV26" i="14"/>
  <c r="AQA26" i="14"/>
  <c r="AQC26" i="14"/>
  <c r="AQE26" i="14"/>
  <c r="AQF26" i="14"/>
  <c r="AQK26" i="14"/>
  <c r="AQM26" i="14"/>
  <c r="AQN26" i="14"/>
  <c r="AQO26" i="14"/>
  <c r="AQQ26" i="14"/>
  <c r="AQV26" i="14"/>
  <c r="AQX26" i="14"/>
  <c r="AQZ26" i="14"/>
  <c r="ARA26" i="14"/>
  <c r="ARF26" i="14"/>
  <c r="ARH26" i="14"/>
  <c r="ARI26" i="14"/>
  <c r="ARJ26" i="14"/>
  <c r="ARL26" i="14"/>
  <c r="ARQ26" i="14"/>
  <c r="ARS26" i="14"/>
  <c r="ARU26" i="14"/>
  <c r="ARV26" i="14"/>
  <c r="ASA26" i="14"/>
  <c r="ASC26" i="14"/>
  <c r="ASD26" i="14"/>
  <c r="ASE26" i="14"/>
  <c r="ASG26" i="14"/>
  <c r="ASL26" i="14"/>
  <c r="ASN26" i="14"/>
  <c r="ASP26" i="14"/>
  <c r="ASQ26" i="14"/>
  <c r="ASV26" i="14"/>
  <c r="ASX26" i="14"/>
  <c r="ASY26" i="14"/>
  <c r="ASZ26" i="14"/>
  <c r="ATB26" i="14"/>
  <c r="ATG26" i="14"/>
  <c r="ATI26" i="14"/>
  <c r="ATI39" i="14" s="1"/>
  <c r="ATU41" i="14" s="1"/>
  <c r="ATU42" i="14" s="1"/>
  <c r="ATU44" i="14" s="1"/>
  <c r="ATK26" i="14"/>
  <c r="ATL26" i="14"/>
  <c r="ATQ26" i="14"/>
  <c r="ATS26" i="14"/>
  <c r="ATT26" i="14"/>
  <c r="ATU26" i="14"/>
  <c r="ATW26" i="14"/>
  <c r="AUB26" i="14"/>
  <c r="AUD26" i="14"/>
  <c r="AUF26" i="14"/>
  <c r="AUG26" i="14"/>
  <c r="AUL26" i="14"/>
  <c r="AUN26" i="14"/>
  <c r="AUO26" i="14"/>
  <c r="AUP26" i="14"/>
  <c r="AUR26" i="14"/>
  <c r="AUW26" i="14"/>
  <c r="AUY26" i="14"/>
  <c r="AVA26" i="14"/>
  <c r="AVB26" i="14"/>
  <c r="AVG26" i="14"/>
  <c r="AVI26" i="14"/>
  <c r="AVJ26" i="14"/>
  <c r="AVK26" i="14"/>
  <c r="AVK39" i="14" s="1"/>
  <c r="AUY41" i="14" s="1"/>
  <c r="AVM26" i="14"/>
  <c r="AVR26" i="14"/>
  <c r="AVT26" i="14"/>
  <c r="AVV26" i="14"/>
  <c r="AVW26" i="14"/>
  <c r="AWB26" i="14"/>
  <c r="AWD26" i="14"/>
  <c r="AWE26" i="14"/>
  <c r="AWF26" i="14"/>
  <c r="AWH26" i="14"/>
  <c r="AWM26" i="14"/>
  <c r="AWO26" i="14"/>
  <c r="AWQ26" i="14"/>
  <c r="AWR26" i="14"/>
  <c r="AWW26" i="14"/>
  <c r="AWY26" i="14"/>
  <c r="AWZ26" i="14"/>
  <c r="AXA26" i="14"/>
  <c r="AXC26" i="14"/>
  <c r="AXH26" i="14"/>
  <c r="AXJ26" i="14"/>
  <c r="AXL26" i="14"/>
  <c r="AXM26" i="14"/>
  <c r="AXR26" i="14"/>
  <c r="AXT26" i="14"/>
  <c r="AXU26" i="14"/>
  <c r="AXV26" i="14"/>
  <c r="AXX26" i="14"/>
  <c r="AYC26" i="14"/>
  <c r="AYE26" i="14"/>
  <c r="AYG26" i="14"/>
  <c r="AYH26" i="14"/>
  <c r="AYM26" i="14"/>
  <c r="AYO26" i="14"/>
  <c r="AYP26" i="14"/>
  <c r="AYQ26" i="14"/>
  <c r="AYS26" i="14"/>
  <c r="AYX26" i="14"/>
  <c r="AYZ26" i="14"/>
  <c r="AZB26" i="14"/>
  <c r="AZC26" i="14"/>
  <c r="AZH26" i="14"/>
  <c r="AZJ26" i="14"/>
  <c r="AZK26" i="14"/>
  <c r="AZL26" i="14"/>
  <c r="AZN26" i="14"/>
  <c r="AZS26" i="14"/>
  <c r="AZU26" i="14"/>
  <c r="AZU39" i="14" s="1"/>
  <c r="BAG41" i="14" s="1"/>
  <c r="BAG42" i="14" s="1"/>
  <c r="BAG44" i="14" s="1"/>
  <c r="AZW26" i="14"/>
  <c r="AZX26" i="14"/>
  <c r="BAC26" i="14"/>
  <c r="BAE26" i="14"/>
  <c r="BAF26" i="14"/>
  <c r="BAG26" i="14"/>
  <c r="BAI26" i="14"/>
  <c r="BAN26" i="14"/>
  <c r="BAP26" i="14"/>
  <c r="BAR26" i="14"/>
  <c r="BAS26" i="14"/>
  <c r="BAX26" i="14"/>
  <c r="BAZ26" i="14"/>
  <c r="BBA26" i="14"/>
  <c r="BBB26" i="14"/>
  <c r="AQ27" i="14"/>
  <c r="AV27" i="14"/>
  <c r="AX27" i="14"/>
  <c r="AZ27" i="14"/>
  <c r="BA27" i="14"/>
  <c r="BF27" i="14"/>
  <c r="BH27" i="14"/>
  <c r="BI27" i="14"/>
  <c r="BJ27" i="14"/>
  <c r="BL27" i="14"/>
  <c r="BQ27" i="14"/>
  <c r="BS27" i="14"/>
  <c r="BU27" i="14"/>
  <c r="BV27" i="14"/>
  <c r="CA27" i="14"/>
  <c r="CC27" i="14"/>
  <c r="CD27" i="14"/>
  <c r="CE27" i="14"/>
  <c r="CG27" i="14"/>
  <c r="CL27" i="14"/>
  <c r="CN27" i="14"/>
  <c r="CP27" i="14"/>
  <c r="CQ27" i="14"/>
  <c r="CV27" i="14"/>
  <c r="CX27" i="14"/>
  <c r="CY27" i="14"/>
  <c r="CZ27" i="14"/>
  <c r="DB27" i="14"/>
  <c r="DG27" i="14"/>
  <c r="DI27" i="14"/>
  <c r="DK27" i="14"/>
  <c r="DL27" i="14"/>
  <c r="DQ27" i="14"/>
  <c r="DS27" i="14"/>
  <c r="DT27" i="14"/>
  <c r="DU27" i="14"/>
  <c r="DW27" i="14"/>
  <c r="EB27" i="14"/>
  <c r="ED27" i="14"/>
  <c r="EF27" i="14"/>
  <c r="EG27" i="14"/>
  <c r="EL27" i="14"/>
  <c r="EN27" i="14"/>
  <c r="EO27" i="14"/>
  <c r="EP27" i="14"/>
  <c r="ER27" i="14"/>
  <c r="EW27" i="14"/>
  <c r="EY27" i="14"/>
  <c r="FA27" i="14"/>
  <c r="FB27" i="14"/>
  <c r="FG27" i="14"/>
  <c r="FI27" i="14"/>
  <c r="FJ27" i="14"/>
  <c r="FK27" i="14"/>
  <c r="FM27" i="14"/>
  <c r="FR27" i="14"/>
  <c r="FT27" i="14"/>
  <c r="FV27" i="14"/>
  <c r="FW27" i="14"/>
  <c r="GB27" i="14"/>
  <c r="GD27" i="14"/>
  <c r="GE27" i="14"/>
  <c r="GF27" i="14"/>
  <c r="GH27" i="14"/>
  <c r="GM27" i="14"/>
  <c r="GO27" i="14"/>
  <c r="GQ27" i="14"/>
  <c r="GR27" i="14"/>
  <c r="GW27" i="14"/>
  <c r="GY27" i="14"/>
  <c r="GZ27" i="14"/>
  <c r="HA27" i="14"/>
  <c r="HC27" i="14"/>
  <c r="HH27" i="14"/>
  <c r="HJ27" i="14"/>
  <c r="HL27" i="14"/>
  <c r="HM27" i="14"/>
  <c r="HR27" i="14"/>
  <c r="HT27" i="14"/>
  <c r="HU27" i="14"/>
  <c r="HV27" i="14"/>
  <c r="HX27" i="14"/>
  <c r="IC27" i="14"/>
  <c r="IE27" i="14"/>
  <c r="IG27" i="14"/>
  <c r="IH27" i="14"/>
  <c r="IM27" i="14"/>
  <c r="IO27" i="14"/>
  <c r="IP27" i="14"/>
  <c r="IQ27" i="14"/>
  <c r="IS27" i="14"/>
  <c r="IX27" i="14"/>
  <c r="IZ27" i="14"/>
  <c r="JB27" i="14"/>
  <c r="JC27" i="14"/>
  <c r="JH27" i="14"/>
  <c r="JJ27" i="14"/>
  <c r="JK27" i="14"/>
  <c r="JL27" i="14"/>
  <c r="JN27" i="14"/>
  <c r="JS27" i="14"/>
  <c r="JU27" i="14"/>
  <c r="JW27" i="14"/>
  <c r="JX27" i="14"/>
  <c r="KC27" i="14"/>
  <c r="KE27" i="14"/>
  <c r="KF27" i="14"/>
  <c r="KG27" i="14"/>
  <c r="KI27" i="14"/>
  <c r="KN27" i="14"/>
  <c r="KP27" i="14"/>
  <c r="KR27" i="14"/>
  <c r="KS27" i="14"/>
  <c r="KX27" i="14"/>
  <c r="KZ27" i="14"/>
  <c r="LA27" i="14"/>
  <c r="LB27" i="14"/>
  <c r="LD27" i="14"/>
  <c r="LI27" i="14"/>
  <c r="LK27" i="14"/>
  <c r="LM27" i="14"/>
  <c r="LN27" i="14"/>
  <c r="LS27" i="14"/>
  <c r="LU27" i="14"/>
  <c r="LV27" i="14"/>
  <c r="LW27" i="14"/>
  <c r="LY27" i="14"/>
  <c r="MD27" i="14"/>
  <c r="MF27" i="14"/>
  <c r="MH27" i="14"/>
  <c r="MI27" i="14"/>
  <c r="MN27" i="14"/>
  <c r="MP27" i="14"/>
  <c r="MQ27" i="14"/>
  <c r="MR27" i="14"/>
  <c r="MT27" i="14"/>
  <c r="MY27" i="14"/>
  <c r="NA27" i="14"/>
  <c r="NC27" i="14"/>
  <c r="ND27" i="14"/>
  <c r="NI27" i="14"/>
  <c r="NK27" i="14"/>
  <c r="NL27" i="14"/>
  <c r="NM27" i="14"/>
  <c r="NO27" i="14"/>
  <c r="NT27" i="14"/>
  <c r="NV27" i="14"/>
  <c r="NX27" i="14"/>
  <c r="NY27" i="14"/>
  <c r="OD27" i="14"/>
  <c r="OF27" i="14"/>
  <c r="OG27" i="14"/>
  <c r="OH27" i="14"/>
  <c r="OJ27" i="14"/>
  <c r="OO27" i="14"/>
  <c r="OQ27" i="14"/>
  <c r="OS27" i="14"/>
  <c r="OT27" i="14"/>
  <c r="OY27" i="14"/>
  <c r="PA27" i="14"/>
  <c r="PB27" i="14"/>
  <c r="PC27" i="14"/>
  <c r="PE27" i="14"/>
  <c r="PJ27" i="14"/>
  <c r="PL27" i="14"/>
  <c r="PN27" i="14"/>
  <c r="PO27" i="14"/>
  <c r="PT27" i="14"/>
  <c r="PV27" i="14"/>
  <c r="PW27" i="14"/>
  <c r="PX27" i="14"/>
  <c r="PZ27" i="14"/>
  <c r="QE27" i="14"/>
  <c r="QG27" i="14"/>
  <c r="QI27" i="14"/>
  <c r="QJ27" i="14"/>
  <c r="QO27" i="14"/>
  <c r="QQ27" i="14"/>
  <c r="QR27" i="14"/>
  <c r="QS27" i="14"/>
  <c r="QU27" i="14"/>
  <c r="QZ27" i="14"/>
  <c r="RB27" i="14"/>
  <c r="RD27" i="14"/>
  <c r="RE27" i="14"/>
  <c r="RJ27" i="14"/>
  <c r="RL27" i="14"/>
  <c r="RM27" i="14"/>
  <c r="RN27" i="14"/>
  <c r="RP27" i="14"/>
  <c r="RU27" i="14"/>
  <c r="RW27" i="14"/>
  <c r="RY27" i="14"/>
  <c r="RZ27" i="14"/>
  <c r="SE27" i="14"/>
  <c r="SG27" i="14"/>
  <c r="SH27" i="14"/>
  <c r="SI27" i="14"/>
  <c r="SK27" i="14"/>
  <c r="SP27" i="14"/>
  <c r="SR27" i="14"/>
  <c r="ST27" i="14"/>
  <c r="SU27" i="14"/>
  <c r="SZ27" i="14"/>
  <c r="TB27" i="14"/>
  <c r="TC27" i="14"/>
  <c r="TD27" i="14"/>
  <c r="TF27" i="14"/>
  <c r="TK27" i="14"/>
  <c r="TM27" i="14"/>
  <c r="TO27" i="14"/>
  <c r="TP27" i="14"/>
  <c r="TU27" i="14"/>
  <c r="TW27" i="14"/>
  <c r="TX27" i="14"/>
  <c r="TY27" i="14"/>
  <c r="UA27" i="14"/>
  <c r="UF27" i="14"/>
  <c r="UH27" i="14"/>
  <c r="UJ27" i="14"/>
  <c r="UK27" i="14"/>
  <c r="UP27" i="14"/>
  <c r="UR27" i="14"/>
  <c r="US27" i="14"/>
  <c r="UT27" i="14"/>
  <c r="UV27" i="14"/>
  <c r="VA27" i="14"/>
  <c r="VC27" i="14"/>
  <c r="VE27" i="14"/>
  <c r="VF27" i="14"/>
  <c r="VK27" i="14"/>
  <c r="VM27" i="14"/>
  <c r="VN27" i="14"/>
  <c r="VO27" i="14"/>
  <c r="VQ27" i="14"/>
  <c r="VV27" i="14"/>
  <c r="VX27" i="14"/>
  <c r="VZ27" i="14"/>
  <c r="WA27" i="14"/>
  <c r="WF27" i="14"/>
  <c r="WH27" i="14"/>
  <c r="WI27" i="14"/>
  <c r="WJ27" i="14"/>
  <c r="WL27" i="14"/>
  <c r="WQ27" i="14"/>
  <c r="WS27" i="14"/>
  <c r="WU27" i="14"/>
  <c r="WV27" i="14"/>
  <c r="XA27" i="14"/>
  <c r="XC27" i="14"/>
  <c r="XD27" i="14"/>
  <c r="XE27" i="14"/>
  <c r="XG27" i="14"/>
  <c r="XL27" i="14"/>
  <c r="XN27" i="14"/>
  <c r="XP27" i="14"/>
  <c r="XQ27" i="14"/>
  <c r="XV27" i="14"/>
  <c r="XX27" i="14"/>
  <c r="XY27" i="14"/>
  <c r="XZ27" i="14"/>
  <c r="YB27" i="14"/>
  <c r="YG27" i="14"/>
  <c r="YI27" i="14"/>
  <c r="YK27" i="14"/>
  <c r="YL27" i="14"/>
  <c r="YQ27" i="14"/>
  <c r="YS27" i="14"/>
  <c r="YT27" i="14"/>
  <c r="YU27" i="14"/>
  <c r="YW27" i="14"/>
  <c r="ZB27" i="14"/>
  <c r="ZD27" i="14"/>
  <c r="ZF27" i="14"/>
  <c r="ZG27" i="14"/>
  <c r="ZL27" i="14"/>
  <c r="ZN27" i="14"/>
  <c r="ZO27" i="14"/>
  <c r="ZP27" i="14"/>
  <c r="ZR27" i="14"/>
  <c r="ZW27" i="14"/>
  <c r="ZY27" i="14"/>
  <c r="AAA27" i="14"/>
  <c r="AAB27" i="14"/>
  <c r="AAG27" i="14"/>
  <c r="AAI27" i="14"/>
  <c r="AAJ27" i="14"/>
  <c r="AAK27" i="14"/>
  <c r="AAM27" i="14"/>
  <c r="AAR27" i="14"/>
  <c r="AAT27" i="14"/>
  <c r="AAV27" i="14"/>
  <c r="AAW27" i="14"/>
  <c r="ABB27" i="14"/>
  <c r="ABD27" i="14"/>
  <c r="ABE27" i="14"/>
  <c r="ABF27" i="14"/>
  <c r="ABH27" i="14"/>
  <c r="ABM27" i="14"/>
  <c r="ABO27" i="14"/>
  <c r="ABQ27" i="14"/>
  <c r="ABR27" i="14"/>
  <c r="ABW27" i="14"/>
  <c r="ABY27" i="14"/>
  <c r="ABZ27" i="14"/>
  <c r="ACA27" i="14"/>
  <c r="ACC27" i="14"/>
  <c r="ACH27" i="14"/>
  <c r="ACJ27" i="14"/>
  <c r="ACL27" i="14"/>
  <c r="ACM27" i="14"/>
  <c r="ACR27" i="14"/>
  <c r="ACT27" i="14"/>
  <c r="ACU27" i="14"/>
  <c r="ACV27" i="14"/>
  <c r="ACX27" i="14"/>
  <c r="ADC27" i="14"/>
  <c r="ADE27" i="14"/>
  <c r="ADG27" i="14"/>
  <c r="ADH27" i="14"/>
  <c r="ADM27" i="14"/>
  <c r="ADO27" i="14"/>
  <c r="ADP27" i="14"/>
  <c r="ADQ27" i="14"/>
  <c r="ADS27" i="14"/>
  <c r="ADX27" i="14"/>
  <c r="ADZ27" i="14"/>
  <c r="AEB27" i="14"/>
  <c r="AEC27" i="14"/>
  <c r="AEH27" i="14"/>
  <c r="AEJ27" i="14"/>
  <c r="AEK27" i="14"/>
  <c r="AEL27" i="14"/>
  <c r="AEN27" i="14"/>
  <c r="AES27" i="14"/>
  <c r="AEU27" i="14"/>
  <c r="AEW27" i="14"/>
  <c r="AEX27" i="14"/>
  <c r="AFC27" i="14"/>
  <c r="AFE27" i="14"/>
  <c r="AFF27" i="14"/>
  <c r="AFG27" i="14"/>
  <c r="AFI27" i="14"/>
  <c r="AFN27" i="14"/>
  <c r="AFP27" i="14"/>
  <c r="AFR27" i="14"/>
  <c r="AFS27" i="14"/>
  <c r="AFX27" i="14"/>
  <c r="AFZ27" i="14"/>
  <c r="AGA27" i="14"/>
  <c r="AGB27" i="14"/>
  <c r="AGD27" i="14"/>
  <c r="AGI27" i="14"/>
  <c r="AGK27" i="14"/>
  <c r="AGM27" i="14"/>
  <c r="AGN27" i="14"/>
  <c r="AGS27" i="14"/>
  <c r="AGU27" i="14"/>
  <c r="AGV27" i="14"/>
  <c r="AGW27" i="14"/>
  <c r="AGY27" i="14"/>
  <c r="AHD27" i="14"/>
  <c r="AHF27" i="14"/>
  <c r="AHH27" i="14"/>
  <c r="AHI27" i="14"/>
  <c r="AHN27" i="14"/>
  <c r="AHP27" i="14"/>
  <c r="AHQ27" i="14"/>
  <c r="AHR27" i="14"/>
  <c r="AHT27" i="14"/>
  <c r="AHY27" i="14"/>
  <c r="AIA27" i="14"/>
  <c r="AIC27" i="14"/>
  <c r="AID27" i="14"/>
  <c r="AII27" i="14"/>
  <c r="AIK27" i="14"/>
  <c r="AIL27" i="14"/>
  <c r="AIM27" i="14"/>
  <c r="AIO27" i="14"/>
  <c r="AIT27" i="14"/>
  <c r="AIV27" i="14"/>
  <c r="AIX27" i="14"/>
  <c r="AIY27" i="14"/>
  <c r="AJD27" i="14"/>
  <c r="AJF27" i="14"/>
  <c r="AJG27" i="14"/>
  <c r="AJH27" i="14"/>
  <c r="AJJ27" i="14"/>
  <c r="AJO27" i="14"/>
  <c r="AJQ27" i="14"/>
  <c r="AJS27" i="14"/>
  <c r="AJT27" i="14"/>
  <c r="AJY27" i="14"/>
  <c r="AKA27" i="14"/>
  <c r="AKB27" i="14"/>
  <c r="AKC27" i="14"/>
  <c r="AKE27" i="14"/>
  <c r="AKJ27" i="14"/>
  <c r="AKL27" i="14"/>
  <c r="AKN27" i="14"/>
  <c r="AKO27" i="14"/>
  <c r="AKT27" i="14"/>
  <c r="AKV27" i="14"/>
  <c r="AKW27" i="14"/>
  <c r="AKX27" i="14"/>
  <c r="AKZ27" i="14"/>
  <c r="ALE27" i="14"/>
  <c r="ALG27" i="14"/>
  <c r="ALI27" i="14"/>
  <c r="ALJ27" i="14"/>
  <c r="ALO27" i="14"/>
  <c r="ALQ27" i="14"/>
  <c r="ALR27" i="14"/>
  <c r="ALS27" i="14"/>
  <c r="ALU27" i="14"/>
  <c r="ALZ27" i="14"/>
  <c r="AMB27" i="14"/>
  <c r="AMD27" i="14"/>
  <c r="AME27" i="14"/>
  <c r="AMJ27" i="14"/>
  <c r="AML27" i="14"/>
  <c r="AMM27" i="14"/>
  <c r="AMN27" i="14"/>
  <c r="AMP27" i="14"/>
  <c r="AMU27" i="14"/>
  <c r="AMW27" i="14"/>
  <c r="AMY27" i="14"/>
  <c r="AMZ27" i="14"/>
  <c r="ANE27" i="14"/>
  <c r="ANG27" i="14"/>
  <c r="ANH27" i="14"/>
  <c r="ANI27" i="14"/>
  <c r="ANK27" i="14"/>
  <c r="ANP27" i="14"/>
  <c r="ANR27" i="14"/>
  <c r="ANT27" i="14"/>
  <c r="ANU27" i="14"/>
  <c r="ANZ27" i="14"/>
  <c r="AOB27" i="14"/>
  <c r="AOC27" i="14"/>
  <c r="AOD27" i="14"/>
  <c r="AOF27" i="14"/>
  <c r="AOK27" i="14"/>
  <c r="AOM27" i="14"/>
  <c r="AOO27" i="14"/>
  <c r="AOP27" i="14"/>
  <c r="AOU27" i="14"/>
  <c r="AOW27" i="14"/>
  <c r="AOX27" i="14"/>
  <c r="AOY27" i="14"/>
  <c r="APA27" i="14"/>
  <c r="APF27" i="14"/>
  <c r="APH27" i="14"/>
  <c r="APJ27" i="14"/>
  <c r="APK27" i="14"/>
  <c r="APP27" i="14"/>
  <c r="APR27" i="14"/>
  <c r="APS27" i="14"/>
  <c r="APT27" i="14"/>
  <c r="APV27" i="14"/>
  <c r="AQA27" i="14"/>
  <c r="AQC27" i="14"/>
  <c r="AQE27" i="14"/>
  <c r="AQF27" i="14"/>
  <c r="AQK27" i="14"/>
  <c r="AQM27" i="14"/>
  <c r="AQN27" i="14"/>
  <c r="AQO27" i="14"/>
  <c r="AQQ27" i="14"/>
  <c r="AQV27" i="14"/>
  <c r="AQX27" i="14"/>
  <c r="AQZ27" i="14"/>
  <c r="ARA27" i="14"/>
  <c r="ARF27" i="14"/>
  <c r="ARH27" i="14"/>
  <c r="ARI27" i="14"/>
  <c r="ARJ27" i="14"/>
  <c r="ARL27" i="14"/>
  <c r="ARQ27" i="14"/>
  <c r="ARS27" i="14"/>
  <c r="ARU27" i="14"/>
  <c r="ARV27" i="14"/>
  <c r="ASA27" i="14"/>
  <c r="ASC27" i="14"/>
  <c r="ASD27" i="14"/>
  <c r="ASE27" i="14"/>
  <c r="ASG27" i="14"/>
  <c r="ASL27" i="14"/>
  <c r="ASN27" i="14"/>
  <c r="ASP27" i="14"/>
  <c r="ASQ27" i="14"/>
  <c r="ASV27" i="14"/>
  <c r="ASX27" i="14"/>
  <c r="ASY27" i="14"/>
  <c r="ASZ27" i="14"/>
  <c r="ATB27" i="14"/>
  <c r="ATG27" i="14"/>
  <c r="ATI27" i="14"/>
  <c r="ATK27" i="14"/>
  <c r="ATL27" i="14"/>
  <c r="ATQ27" i="14"/>
  <c r="ATS27" i="14"/>
  <c r="ATT27" i="14"/>
  <c r="ATU27" i="14"/>
  <c r="ATW27" i="14"/>
  <c r="AUB27" i="14"/>
  <c r="AUD27" i="14"/>
  <c r="AUF27" i="14"/>
  <c r="AUG27" i="14"/>
  <c r="AUL27" i="14"/>
  <c r="AUN27" i="14"/>
  <c r="AUO27" i="14"/>
  <c r="AUP27" i="14"/>
  <c r="AUR27" i="14"/>
  <c r="AUW27" i="14"/>
  <c r="AUY27" i="14"/>
  <c r="AVA27" i="14"/>
  <c r="AVB27" i="14"/>
  <c r="AVG27" i="14"/>
  <c r="AVI27" i="14"/>
  <c r="AVJ27" i="14"/>
  <c r="AVK27" i="14"/>
  <c r="AVM27" i="14"/>
  <c r="AVR27" i="14"/>
  <c r="AVT27" i="14"/>
  <c r="AVV27" i="14"/>
  <c r="AVW27" i="14"/>
  <c r="AWB27" i="14"/>
  <c r="AWD27" i="14"/>
  <c r="AWE27" i="14"/>
  <c r="AWF27" i="14"/>
  <c r="AWH27" i="14"/>
  <c r="AWM27" i="14"/>
  <c r="AWO27" i="14"/>
  <c r="AWQ27" i="14"/>
  <c r="AWR27" i="14"/>
  <c r="AWW27" i="14"/>
  <c r="AWY27" i="14"/>
  <c r="AWZ27" i="14"/>
  <c r="AXA27" i="14"/>
  <c r="AXC27" i="14"/>
  <c r="AXH27" i="14"/>
  <c r="AXJ27" i="14"/>
  <c r="AXL27" i="14"/>
  <c r="AXM27" i="14"/>
  <c r="AXR27" i="14"/>
  <c r="AXT27" i="14"/>
  <c r="AXU27" i="14"/>
  <c r="AXV27" i="14"/>
  <c r="AXX27" i="14"/>
  <c r="AYC27" i="14"/>
  <c r="AYE27" i="14"/>
  <c r="AYG27" i="14"/>
  <c r="AYH27" i="14"/>
  <c r="AYM27" i="14"/>
  <c r="AYO27" i="14"/>
  <c r="AYP27" i="14"/>
  <c r="AYQ27" i="14"/>
  <c r="AYS27" i="14"/>
  <c r="AYX27" i="14"/>
  <c r="AYZ27" i="14"/>
  <c r="AZB27" i="14"/>
  <c r="AZC27" i="14"/>
  <c r="AZH27" i="14"/>
  <c r="AZJ27" i="14"/>
  <c r="AZK27" i="14"/>
  <c r="AZL27" i="14"/>
  <c r="AZN27" i="14"/>
  <c r="AZS27" i="14"/>
  <c r="AZU27" i="14"/>
  <c r="AZW27" i="14"/>
  <c r="AZX27" i="14"/>
  <c r="BAC27" i="14"/>
  <c r="BAE27" i="14"/>
  <c r="BAF27" i="14"/>
  <c r="BAG27" i="14"/>
  <c r="BAI27" i="14"/>
  <c r="BAN27" i="14"/>
  <c r="BAP27" i="14"/>
  <c r="BAR27" i="14"/>
  <c r="BAS27" i="14"/>
  <c r="BAX27" i="14"/>
  <c r="BAZ27" i="14"/>
  <c r="BBA27" i="14"/>
  <c r="BBB27" i="14"/>
  <c r="AQ28" i="14"/>
  <c r="AV28" i="14"/>
  <c r="AX28" i="14"/>
  <c r="AZ28" i="14"/>
  <c r="BA28" i="14"/>
  <c r="BF28" i="14"/>
  <c r="BH28" i="14"/>
  <c r="BI28" i="14"/>
  <c r="BJ28" i="14"/>
  <c r="BL28" i="14"/>
  <c r="BQ28" i="14"/>
  <c r="BS28" i="14"/>
  <c r="BU28" i="14"/>
  <c r="BV28" i="14"/>
  <c r="CA28" i="14"/>
  <c r="CC28" i="14"/>
  <c r="CD28" i="14"/>
  <c r="CE28" i="14"/>
  <c r="CG28" i="14"/>
  <c r="CL28" i="14"/>
  <c r="CN28" i="14"/>
  <c r="CP28" i="14"/>
  <c r="CQ28" i="14"/>
  <c r="CV28" i="14"/>
  <c r="CX28" i="14"/>
  <c r="CY28" i="14"/>
  <c r="CZ28" i="14"/>
  <c r="DB28" i="14"/>
  <c r="DG28" i="14"/>
  <c r="DI28" i="14"/>
  <c r="DK28" i="14"/>
  <c r="DL28" i="14"/>
  <c r="DQ28" i="14"/>
  <c r="DS28" i="14"/>
  <c r="DT28" i="14"/>
  <c r="DU28" i="14"/>
  <c r="DW28" i="14"/>
  <c r="EB28" i="14"/>
  <c r="ED28" i="14"/>
  <c r="EF28" i="14"/>
  <c r="EG28" i="14"/>
  <c r="EL28" i="14"/>
  <c r="EN28" i="14"/>
  <c r="EO28" i="14"/>
  <c r="EP28" i="14"/>
  <c r="ER28" i="14"/>
  <c r="EW28" i="14"/>
  <c r="EY28" i="14"/>
  <c r="FA28" i="14"/>
  <c r="FB28" i="14"/>
  <c r="FG28" i="14"/>
  <c r="FI28" i="14"/>
  <c r="FJ28" i="14"/>
  <c r="FK28" i="14"/>
  <c r="FM28" i="14"/>
  <c r="FR28" i="14"/>
  <c r="FT28" i="14"/>
  <c r="FV28" i="14"/>
  <c r="FW28" i="14"/>
  <c r="GB28" i="14"/>
  <c r="GD28" i="14"/>
  <c r="GE28" i="14"/>
  <c r="GF28" i="14"/>
  <c r="GH28" i="14"/>
  <c r="GM28" i="14"/>
  <c r="GO28" i="14"/>
  <c r="GQ28" i="14"/>
  <c r="GR28" i="14"/>
  <c r="GW28" i="14"/>
  <c r="GY28" i="14"/>
  <c r="GZ28" i="14"/>
  <c r="HA28" i="14"/>
  <c r="HC28" i="14"/>
  <c r="HH28" i="14"/>
  <c r="HJ28" i="14"/>
  <c r="HL28" i="14"/>
  <c r="HM28" i="14"/>
  <c r="HR28" i="14"/>
  <c r="HT28" i="14"/>
  <c r="HU28" i="14"/>
  <c r="HV28" i="14"/>
  <c r="HX28" i="14"/>
  <c r="IC28" i="14"/>
  <c r="IE28" i="14"/>
  <c r="IG28" i="14"/>
  <c r="IH28" i="14"/>
  <c r="IM28" i="14"/>
  <c r="IO28" i="14"/>
  <c r="IP28" i="14"/>
  <c r="IQ28" i="14"/>
  <c r="IS28" i="14"/>
  <c r="IX28" i="14"/>
  <c r="IZ28" i="14"/>
  <c r="JB28" i="14"/>
  <c r="JC28" i="14"/>
  <c r="JH28" i="14"/>
  <c r="JJ28" i="14"/>
  <c r="JK28" i="14"/>
  <c r="JL28" i="14"/>
  <c r="JN28" i="14"/>
  <c r="JS28" i="14"/>
  <c r="JU28" i="14"/>
  <c r="JW28" i="14"/>
  <c r="JX28" i="14"/>
  <c r="KC28" i="14"/>
  <c r="KE28" i="14"/>
  <c r="KF28" i="14"/>
  <c r="KG28" i="14"/>
  <c r="KI28" i="14"/>
  <c r="KN28" i="14"/>
  <c r="KP28" i="14"/>
  <c r="KR28" i="14"/>
  <c r="KS28" i="14"/>
  <c r="KX28" i="14"/>
  <c r="KZ28" i="14"/>
  <c r="LA28" i="14"/>
  <c r="LB28" i="14"/>
  <c r="LD28" i="14"/>
  <c r="LI28" i="14"/>
  <c r="LK28" i="14"/>
  <c r="LM28" i="14"/>
  <c r="LN28" i="14"/>
  <c r="LS28" i="14"/>
  <c r="LU28" i="14"/>
  <c r="LV28" i="14"/>
  <c r="LW28" i="14"/>
  <c r="LY28" i="14"/>
  <c r="MD28" i="14"/>
  <c r="MF28" i="14"/>
  <c r="MH28" i="14"/>
  <c r="MI28" i="14"/>
  <c r="MN28" i="14"/>
  <c r="MP28" i="14"/>
  <c r="MQ28" i="14"/>
  <c r="MR28" i="14"/>
  <c r="MT28" i="14"/>
  <c r="MY28" i="14"/>
  <c r="NA28" i="14"/>
  <c r="NC28" i="14"/>
  <c r="ND28" i="14"/>
  <c r="NI28" i="14"/>
  <c r="NK28" i="14"/>
  <c r="NL28" i="14"/>
  <c r="NM28" i="14"/>
  <c r="NO28" i="14"/>
  <c r="NT28" i="14"/>
  <c r="NV28" i="14"/>
  <c r="NX28" i="14"/>
  <c r="NY28" i="14"/>
  <c r="OD28" i="14"/>
  <c r="OF28" i="14"/>
  <c r="OG28" i="14"/>
  <c r="OH28" i="14"/>
  <c r="OJ28" i="14"/>
  <c r="OO28" i="14"/>
  <c r="OQ28" i="14"/>
  <c r="OS28" i="14"/>
  <c r="OT28" i="14"/>
  <c r="OY28" i="14"/>
  <c r="PA28" i="14"/>
  <c r="PB28" i="14"/>
  <c r="PC28" i="14"/>
  <c r="PE28" i="14"/>
  <c r="PJ28" i="14"/>
  <c r="PL28" i="14"/>
  <c r="PN28" i="14"/>
  <c r="PO28" i="14"/>
  <c r="PT28" i="14"/>
  <c r="PV28" i="14"/>
  <c r="PW28" i="14"/>
  <c r="PX28" i="14"/>
  <c r="PZ28" i="14"/>
  <c r="QE28" i="14"/>
  <c r="QG28" i="14"/>
  <c r="QI28" i="14"/>
  <c r="QJ28" i="14"/>
  <c r="QO28" i="14"/>
  <c r="QQ28" i="14"/>
  <c r="QR28" i="14"/>
  <c r="QS28" i="14"/>
  <c r="QU28" i="14"/>
  <c r="QZ28" i="14"/>
  <c r="RB28" i="14"/>
  <c r="RD28" i="14"/>
  <c r="RE28" i="14"/>
  <c r="RJ28" i="14"/>
  <c r="RL28" i="14"/>
  <c r="RM28" i="14"/>
  <c r="RN28" i="14"/>
  <c r="RP28" i="14"/>
  <c r="RU28" i="14"/>
  <c r="RW28" i="14"/>
  <c r="RY28" i="14"/>
  <c r="RZ28" i="14"/>
  <c r="SE28" i="14"/>
  <c r="SG28" i="14"/>
  <c r="SH28" i="14"/>
  <c r="SI28" i="14"/>
  <c r="SK28" i="14"/>
  <c r="SP28" i="14"/>
  <c r="SR28" i="14"/>
  <c r="ST28" i="14"/>
  <c r="SU28" i="14"/>
  <c r="SZ28" i="14"/>
  <c r="TB28" i="14"/>
  <c r="TC28" i="14"/>
  <c r="TD28" i="14"/>
  <c r="TF28" i="14"/>
  <c r="TK28" i="14"/>
  <c r="TM28" i="14"/>
  <c r="TO28" i="14"/>
  <c r="TP28" i="14"/>
  <c r="TU28" i="14"/>
  <c r="TW28" i="14"/>
  <c r="TX28" i="14"/>
  <c r="TY28" i="14"/>
  <c r="UA28" i="14"/>
  <c r="UF28" i="14"/>
  <c r="UH28" i="14"/>
  <c r="UJ28" i="14"/>
  <c r="UK28" i="14"/>
  <c r="UP28" i="14"/>
  <c r="UR28" i="14"/>
  <c r="US28" i="14"/>
  <c r="UT28" i="14"/>
  <c r="UV28" i="14"/>
  <c r="VA28" i="14"/>
  <c r="VC28" i="14"/>
  <c r="VE28" i="14"/>
  <c r="VF28" i="14"/>
  <c r="VK28" i="14"/>
  <c r="VM28" i="14"/>
  <c r="VN28" i="14"/>
  <c r="VO28" i="14"/>
  <c r="VQ28" i="14"/>
  <c r="VV28" i="14"/>
  <c r="VX28" i="14"/>
  <c r="VZ28" i="14"/>
  <c r="WA28" i="14"/>
  <c r="WF28" i="14"/>
  <c r="WH28" i="14"/>
  <c r="WI28" i="14"/>
  <c r="WJ28" i="14"/>
  <c r="WL28" i="14"/>
  <c r="WQ28" i="14"/>
  <c r="WS28" i="14"/>
  <c r="WU28" i="14"/>
  <c r="WV28" i="14"/>
  <c r="XA28" i="14"/>
  <c r="XC28" i="14"/>
  <c r="XD28" i="14"/>
  <c r="XE28" i="14"/>
  <c r="XG28" i="14"/>
  <c r="XL28" i="14"/>
  <c r="XN28" i="14"/>
  <c r="XP28" i="14"/>
  <c r="XQ28" i="14"/>
  <c r="XV28" i="14"/>
  <c r="XX28" i="14"/>
  <c r="XY28" i="14"/>
  <c r="XZ28" i="14"/>
  <c r="YB28" i="14"/>
  <c r="YG28" i="14"/>
  <c r="YI28" i="14"/>
  <c r="YK28" i="14"/>
  <c r="YL28" i="14"/>
  <c r="YQ28" i="14"/>
  <c r="YS28" i="14"/>
  <c r="YT28" i="14"/>
  <c r="YU28" i="14"/>
  <c r="YW28" i="14"/>
  <c r="ZB28" i="14"/>
  <c r="ZD28" i="14"/>
  <c r="ZF28" i="14"/>
  <c r="ZG28" i="14"/>
  <c r="ZL28" i="14"/>
  <c r="ZN28" i="14"/>
  <c r="ZO28" i="14"/>
  <c r="ZP28" i="14"/>
  <c r="ZR28" i="14"/>
  <c r="ZW28" i="14"/>
  <c r="ZY28" i="14"/>
  <c r="AAA28" i="14"/>
  <c r="AAB28" i="14"/>
  <c r="AAG28" i="14"/>
  <c r="AAI28" i="14"/>
  <c r="AAJ28" i="14"/>
  <c r="AAK28" i="14"/>
  <c r="AAM28" i="14"/>
  <c r="AAR28" i="14"/>
  <c r="AAT28" i="14"/>
  <c r="AAV28" i="14"/>
  <c r="AAW28" i="14"/>
  <c r="ABB28" i="14"/>
  <c r="ABD28" i="14"/>
  <c r="ABE28" i="14"/>
  <c r="ABF28" i="14"/>
  <c r="ABH28" i="14"/>
  <c r="ABM28" i="14"/>
  <c r="ABO28" i="14"/>
  <c r="ABQ28" i="14"/>
  <c r="ABR28" i="14"/>
  <c r="ABW28" i="14"/>
  <c r="ABY28" i="14"/>
  <c r="ABZ28" i="14"/>
  <c r="ACA28" i="14"/>
  <c r="ACC28" i="14"/>
  <c r="ACH28" i="14"/>
  <c r="ACJ28" i="14"/>
  <c r="ACL28" i="14"/>
  <c r="ACM28" i="14"/>
  <c r="ACR28" i="14"/>
  <c r="ACT28" i="14"/>
  <c r="ACU28" i="14"/>
  <c r="ACV28" i="14"/>
  <c r="ACX28" i="14"/>
  <c r="ADC28" i="14"/>
  <c r="ADE28" i="14"/>
  <c r="ADG28" i="14"/>
  <c r="ADH28" i="14"/>
  <c r="ADM28" i="14"/>
  <c r="ADO28" i="14"/>
  <c r="ADP28" i="14"/>
  <c r="ADQ28" i="14"/>
  <c r="ADS28" i="14"/>
  <c r="ADX28" i="14"/>
  <c r="ADZ28" i="14"/>
  <c r="AEB28" i="14"/>
  <c r="AEC28" i="14"/>
  <c r="AEH28" i="14"/>
  <c r="AEJ28" i="14"/>
  <c r="AEK28" i="14"/>
  <c r="AEL28" i="14"/>
  <c r="AEN28" i="14"/>
  <c r="AES28" i="14"/>
  <c r="AEU28" i="14"/>
  <c r="AEW28" i="14"/>
  <c r="AEX28" i="14"/>
  <c r="AFC28" i="14"/>
  <c r="AFE28" i="14"/>
  <c r="AFF28" i="14"/>
  <c r="AFG28" i="14"/>
  <c r="AFI28" i="14"/>
  <c r="AFN28" i="14"/>
  <c r="AFP28" i="14"/>
  <c r="AFR28" i="14"/>
  <c r="AFS28" i="14"/>
  <c r="AFX28" i="14"/>
  <c r="AFZ28" i="14"/>
  <c r="AGA28" i="14"/>
  <c r="AGB28" i="14"/>
  <c r="AGD28" i="14"/>
  <c r="AGI28" i="14"/>
  <c r="AGK28" i="14"/>
  <c r="AGM28" i="14"/>
  <c r="AGN28" i="14"/>
  <c r="AGS28" i="14"/>
  <c r="AGU28" i="14"/>
  <c r="AGV28" i="14"/>
  <c r="AGW28" i="14"/>
  <c r="AGY28" i="14"/>
  <c r="AHD28" i="14"/>
  <c r="AHF28" i="14"/>
  <c r="AHH28" i="14"/>
  <c r="AHI28" i="14"/>
  <c r="AHN28" i="14"/>
  <c r="AHP28" i="14"/>
  <c r="AHQ28" i="14"/>
  <c r="AHR28" i="14"/>
  <c r="AHT28" i="14"/>
  <c r="AHY28" i="14"/>
  <c r="AIA28" i="14"/>
  <c r="AIC28" i="14"/>
  <c r="AID28" i="14"/>
  <c r="AII28" i="14"/>
  <c r="AIK28" i="14"/>
  <c r="AIL28" i="14"/>
  <c r="AIM28" i="14"/>
  <c r="AIO28" i="14"/>
  <c r="AIT28" i="14"/>
  <c r="AIV28" i="14"/>
  <c r="AIX28" i="14"/>
  <c r="AIY28" i="14"/>
  <c r="AJD28" i="14"/>
  <c r="AJF28" i="14"/>
  <c r="AJG28" i="14"/>
  <c r="AJH28" i="14"/>
  <c r="AJJ28" i="14"/>
  <c r="AJO28" i="14"/>
  <c r="AJQ28" i="14"/>
  <c r="AJS28" i="14"/>
  <c r="AJT28" i="14"/>
  <c r="AJY28" i="14"/>
  <c r="AKA28" i="14"/>
  <c r="AKB28" i="14"/>
  <c r="AKC28" i="14"/>
  <c r="AKE28" i="14"/>
  <c r="AKJ28" i="14"/>
  <c r="AKL28" i="14"/>
  <c r="AKN28" i="14"/>
  <c r="AKO28" i="14"/>
  <c r="AKT28" i="14"/>
  <c r="AKV28" i="14"/>
  <c r="AKW28" i="14"/>
  <c r="AKX28" i="14"/>
  <c r="AKZ28" i="14"/>
  <c r="ALE28" i="14"/>
  <c r="ALG28" i="14"/>
  <c r="ALI28" i="14"/>
  <c r="ALJ28" i="14"/>
  <c r="ALO28" i="14"/>
  <c r="ALQ28" i="14"/>
  <c r="ALR28" i="14"/>
  <c r="ALS28" i="14"/>
  <c r="ALU28" i="14"/>
  <c r="ALZ28" i="14"/>
  <c r="AMB28" i="14"/>
  <c r="AMD28" i="14"/>
  <c r="AME28" i="14"/>
  <c r="AMJ28" i="14"/>
  <c r="AML28" i="14"/>
  <c r="AMM28" i="14"/>
  <c r="AMN28" i="14"/>
  <c r="AMP28" i="14"/>
  <c r="AMU28" i="14"/>
  <c r="AMW28" i="14"/>
  <c r="AMY28" i="14"/>
  <c r="AMZ28" i="14"/>
  <c r="ANE28" i="14"/>
  <c r="ANG28" i="14"/>
  <c r="ANH28" i="14"/>
  <c r="ANI28" i="14"/>
  <c r="ANK28" i="14"/>
  <c r="ANP28" i="14"/>
  <c r="ANR28" i="14"/>
  <c r="ANT28" i="14"/>
  <c r="ANU28" i="14"/>
  <c r="ANZ28" i="14"/>
  <c r="AOB28" i="14"/>
  <c r="AOC28" i="14"/>
  <c r="AOD28" i="14"/>
  <c r="AOF28" i="14"/>
  <c r="AOK28" i="14"/>
  <c r="AOM28" i="14"/>
  <c r="AOO28" i="14"/>
  <c r="AOP28" i="14"/>
  <c r="AOU28" i="14"/>
  <c r="AOW28" i="14"/>
  <c r="AOX28" i="14"/>
  <c r="AOY28" i="14"/>
  <c r="APA28" i="14"/>
  <c r="APF28" i="14"/>
  <c r="APH28" i="14"/>
  <c r="APJ28" i="14"/>
  <c r="APK28" i="14"/>
  <c r="APP28" i="14"/>
  <c r="APR28" i="14"/>
  <c r="APS28" i="14"/>
  <c r="APT28" i="14"/>
  <c r="APV28" i="14"/>
  <c r="AQA28" i="14"/>
  <c r="AQC28" i="14"/>
  <c r="AQE28" i="14"/>
  <c r="AQF28" i="14"/>
  <c r="AQK28" i="14"/>
  <c r="AQM28" i="14"/>
  <c r="AQN28" i="14"/>
  <c r="AQO28" i="14"/>
  <c r="AQQ28" i="14"/>
  <c r="AQV28" i="14"/>
  <c r="AQX28" i="14"/>
  <c r="AQZ28" i="14"/>
  <c r="ARA28" i="14"/>
  <c r="ARF28" i="14"/>
  <c r="ARH28" i="14"/>
  <c r="ARI28" i="14"/>
  <c r="ARJ28" i="14"/>
  <c r="ARL28" i="14"/>
  <c r="ARQ28" i="14"/>
  <c r="ARS28" i="14"/>
  <c r="ARU28" i="14"/>
  <c r="ARV28" i="14"/>
  <c r="ASA28" i="14"/>
  <c r="ASC28" i="14"/>
  <c r="ASD28" i="14"/>
  <c r="ASE28" i="14"/>
  <c r="ASG28" i="14"/>
  <c r="ASL28" i="14"/>
  <c r="ASN28" i="14"/>
  <c r="ASP28" i="14"/>
  <c r="ASQ28" i="14"/>
  <c r="ASV28" i="14"/>
  <c r="ASX28" i="14"/>
  <c r="ASY28" i="14"/>
  <c r="ASZ28" i="14"/>
  <c r="ATB28" i="14"/>
  <c r="ATG28" i="14"/>
  <c r="ATI28" i="14"/>
  <c r="ATK28" i="14"/>
  <c r="ATL28" i="14"/>
  <c r="ATQ28" i="14"/>
  <c r="ATS28" i="14"/>
  <c r="ATT28" i="14"/>
  <c r="ATU28" i="14"/>
  <c r="ATW28" i="14"/>
  <c r="AUB28" i="14"/>
  <c r="AUD28" i="14"/>
  <c r="AUF28" i="14"/>
  <c r="AUG28" i="14"/>
  <c r="AUL28" i="14"/>
  <c r="AUN28" i="14"/>
  <c r="AUO28" i="14"/>
  <c r="AUP28" i="14"/>
  <c r="AUR28" i="14"/>
  <c r="AUW28" i="14"/>
  <c r="AUY28" i="14"/>
  <c r="AVA28" i="14"/>
  <c r="AVB28" i="14"/>
  <c r="AVG28" i="14"/>
  <c r="AVI28" i="14"/>
  <c r="AVJ28" i="14"/>
  <c r="AVK28" i="14"/>
  <c r="AVM28" i="14"/>
  <c r="AVR28" i="14"/>
  <c r="AVT28" i="14"/>
  <c r="AVV28" i="14"/>
  <c r="AVW28" i="14"/>
  <c r="AWB28" i="14"/>
  <c r="AWD28" i="14"/>
  <c r="AWE28" i="14"/>
  <c r="AWF28" i="14"/>
  <c r="AWH28" i="14"/>
  <c r="AWM28" i="14"/>
  <c r="AWO28" i="14"/>
  <c r="AWQ28" i="14"/>
  <c r="AWR28" i="14"/>
  <c r="AWW28" i="14"/>
  <c r="AWY28" i="14"/>
  <c r="AWZ28" i="14"/>
  <c r="AXA28" i="14"/>
  <c r="AXC28" i="14"/>
  <c r="AXH28" i="14"/>
  <c r="AXJ28" i="14"/>
  <c r="AXL28" i="14"/>
  <c r="AXM28" i="14"/>
  <c r="AXR28" i="14"/>
  <c r="AXT28" i="14"/>
  <c r="AXU28" i="14"/>
  <c r="AXV28" i="14"/>
  <c r="AXX28" i="14"/>
  <c r="AYC28" i="14"/>
  <c r="AYE28" i="14"/>
  <c r="AYG28" i="14"/>
  <c r="AYH28" i="14"/>
  <c r="AYM28" i="14"/>
  <c r="AYO28" i="14"/>
  <c r="AYP28" i="14"/>
  <c r="AYQ28" i="14"/>
  <c r="AYS28" i="14"/>
  <c r="AYX28" i="14"/>
  <c r="AYZ28" i="14"/>
  <c r="AZB28" i="14"/>
  <c r="AZC28" i="14"/>
  <c r="AZH28" i="14"/>
  <c r="AZJ28" i="14"/>
  <c r="AZK28" i="14"/>
  <c r="AZL28" i="14"/>
  <c r="AZN28" i="14"/>
  <c r="AZS28" i="14"/>
  <c r="AZU28" i="14"/>
  <c r="AZW28" i="14"/>
  <c r="AZX28" i="14"/>
  <c r="BAC28" i="14"/>
  <c r="BAE28" i="14"/>
  <c r="BAF28" i="14"/>
  <c r="BAG28" i="14"/>
  <c r="BAI28" i="14"/>
  <c r="BAN28" i="14"/>
  <c r="BAP28" i="14"/>
  <c r="BAR28" i="14"/>
  <c r="BAS28" i="14"/>
  <c r="BAX28" i="14"/>
  <c r="BAZ28" i="14"/>
  <c r="BBA28" i="14"/>
  <c r="BBB28" i="14"/>
  <c r="AQ29" i="14"/>
  <c r="AV29" i="14"/>
  <c r="AX29" i="14"/>
  <c r="AZ29" i="14"/>
  <c r="BA29" i="14"/>
  <c r="BF29" i="14"/>
  <c r="BH29" i="14"/>
  <c r="BI29" i="14"/>
  <c r="BJ29" i="14"/>
  <c r="BL29" i="14"/>
  <c r="BQ29" i="14"/>
  <c r="BS29" i="14"/>
  <c r="BU29" i="14"/>
  <c r="BV29" i="14"/>
  <c r="CA29" i="14"/>
  <c r="CC29" i="14"/>
  <c r="CD29" i="14"/>
  <c r="CE29" i="14"/>
  <c r="CG29" i="14"/>
  <c r="CL29" i="14"/>
  <c r="CN29" i="14"/>
  <c r="CP29" i="14"/>
  <c r="CQ29" i="14"/>
  <c r="CV29" i="14"/>
  <c r="CX29" i="14"/>
  <c r="CY29" i="14"/>
  <c r="CZ29" i="14"/>
  <c r="DB29" i="14"/>
  <c r="DG29" i="14"/>
  <c r="DI29" i="14"/>
  <c r="DK29" i="14"/>
  <c r="DL29" i="14"/>
  <c r="DQ29" i="14"/>
  <c r="DS29" i="14"/>
  <c r="DT29" i="14"/>
  <c r="DU29" i="14"/>
  <c r="DW29" i="14"/>
  <c r="EB29" i="14"/>
  <c r="ED29" i="14"/>
  <c r="EF29" i="14"/>
  <c r="EG29" i="14"/>
  <c r="EL29" i="14"/>
  <c r="EN29" i="14"/>
  <c r="EO29" i="14"/>
  <c r="EP29" i="14"/>
  <c r="ER29" i="14"/>
  <c r="EW29" i="14"/>
  <c r="EY29" i="14"/>
  <c r="FA29" i="14"/>
  <c r="FB29" i="14"/>
  <c r="FG29" i="14"/>
  <c r="FI29" i="14"/>
  <c r="FJ29" i="14"/>
  <c r="FK29" i="14"/>
  <c r="FM29" i="14"/>
  <c r="FR29" i="14"/>
  <c r="FT29" i="14"/>
  <c r="FV29" i="14"/>
  <c r="FW29" i="14"/>
  <c r="GB29" i="14"/>
  <c r="GD29" i="14"/>
  <c r="GE29" i="14"/>
  <c r="GF29" i="14"/>
  <c r="GH29" i="14"/>
  <c r="GM29" i="14"/>
  <c r="GO29" i="14"/>
  <c r="GQ29" i="14"/>
  <c r="GR29" i="14"/>
  <c r="GW29" i="14"/>
  <c r="GY29" i="14"/>
  <c r="GZ29" i="14"/>
  <c r="HA29" i="14"/>
  <c r="HC29" i="14"/>
  <c r="HH29" i="14"/>
  <c r="HJ29" i="14"/>
  <c r="HL29" i="14"/>
  <c r="HM29" i="14"/>
  <c r="HR29" i="14"/>
  <c r="HT29" i="14"/>
  <c r="HU29" i="14"/>
  <c r="HV29" i="14"/>
  <c r="HX29" i="14"/>
  <c r="IC29" i="14"/>
  <c r="IE29" i="14"/>
  <c r="IG29" i="14"/>
  <c r="IH29" i="14"/>
  <c r="IM29" i="14"/>
  <c r="IO29" i="14"/>
  <c r="IP29" i="14"/>
  <c r="IQ29" i="14"/>
  <c r="IS29" i="14"/>
  <c r="IX29" i="14"/>
  <c r="IZ29" i="14"/>
  <c r="JB29" i="14"/>
  <c r="JC29" i="14"/>
  <c r="JH29" i="14"/>
  <c r="JJ29" i="14"/>
  <c r="JK29" i="14"/>
  <c r="JL29" i="14"/>
  <c r="JN29" i="14"/>
  <c r="JS29" i="14"/>
  <c r="JU29" i="14"/>
  <c r="JW29" i="14"/>
  <c r="JX29" i="14"/>
  <c r="KC29" i="14"/>
  <c r="KE29" i="14"/>
  <c r="KF29" i="14"/>
  <c r="KG29" i="14"/>
  <c r="KI29" i="14"/>
  <c r="KN29" i="14"/>
  <c r="KP29" i="14"/>
  <c r="KR29" i="14"/>
  <c r="KS29" i="14"/>
  <c r="KX29" i="14"/>
  <c r="KZ29" i="14"/>
  <c r="LA29" i="14"/>
  <c r="LB29" i="14"/>
  <c r="LD29" i="14"/>
  <c r="LI29" i="14"/>
  <c r="LK29" i="14"/>
  <c r="LM29" i="14"/>
  <c r="LN29" i="14"/>
  <c r="LS29" i="14"/>
  <c r="LU29" i="14"/>
  <c r="LV29" i="14"/>
  <c r="LW29" i="14"/>
  <c r="LY29" i="14"/>
  <c r="MD29" i="14"/>
  <c r="MF29" i="14"/>
  <c r="MH29" i="14"/>
  <c r="MI29" i="14"/>
  <c r="MN29" i="14"/>
  <c r="MP29" i="14"/>
  <c r="MQ29" i="14"/>
  <c r="MR29" i="14"/>
  <c r="MT29" i="14"/>
  <c r="MY29" i="14"/>
  <c r="NA29" i="14"/>
  <c r="NC29" i="14"/>
  <c r="ND29" i="14"/>
  <c r="NI29" i="14"/>
  <c r="NK29" i="14"/>
  <c r="NL29" i="14"/>
  <c r="NM29" i="14"/>
  <c r="NO29" i="14"/>
  <c r="NT29" i="14"/>
  <c r="NV29" i="14"/>
  <c r="NX29" i="14"/>
  <c r="NY29" i="14"/>
  <c r="OD29" i="14"/>
  <c r="OF29" i="14"/>
  <c r="OG29" i="14"/>
  <c r="OH29" i="14"/>
  <c r="OJ29" i="14"/>
  <c r="OO29" i="14"/>
  <c r="OQ29" i="14"/>
  <c r="OS29" i="14"/>
  <c r="OT29" i="14"/>
  <c r="OY29" i="14"/>
  <c r="PA29" i="14"/>
  <c r="PB29" i="14"/>
  <c r="PC29" i="14"/>
  <c r="PE29" i="14"/>
  <c r="PJ29" i="14"/>
  <c r="PL29" i="14"/>
  <c r="PN29" i="14"/>
  <c r="PO29" i="14"/>
  <c r="PT29" i="14"/>
  <c r="PV29" i="14"/>
  <c r="PW29" i="14"/>
  <c r="PX29" i="14"/>
  <c r="PZ29" i="14"/>
  <c r="QE29" i="14"/>
  <c r="QG29" i="14"/>
  <c r="QI29" i="14"/>
  <c r="QJ29" i="14"/>
  <c r="QO29" i="14"/>
  <c r="QQ29" i="14"/>
  <c r="QR29" i="14"/>
  <c r="QS29" i="14"/>
  <c r="QU29" i="14"/>
  <c r="QZ29" i="14"/>
  <c r="RB29" i="14"/>
  <c r="RD29" i="14"/>
  <c r="RE29" i="14"/>
  <c r="RJ29" i="14"/>
  <c r="RL29" i="14"/>
  <c r="RM29" i="14"/>
  <c r="RN29" i="14"/>
  <c r="RP29" i="14"/>
  <c r="RU29" i="14"/>
  <c r="RW29" i="14"/>
  <c r="RY29" i="14"/>
  <c r="RZ29" i="14"/>
  <c r="SE29" i="14"/>
  <c r="SG29" i="14"/>
  <c r="SH29" i="14"/>
  <c r="SI29" i="14"/>
  <c r="SK29" i="14"/>
  <c r="SP29" i="14"/>
  <c r="SR29" i="14"/>
  <c r="ST29" i="14"/>
  <c r="SU29" i="14"/>
  <c r="SZ29" i="14"/>
  <c r="TB29" i="14"/>
  <c r="TC29" i="14"/>
  <c r="TD29" i="14"/>
  <c r="TF29" i="14"/>
  <c r="TK29" i="14"/>
  <c r="TM29" i="14"/>
  <c r="TO29" i="14"/>
  <c r="TP29" i="14"/>
  <c r="TU29" i="14"/>
  <c r="TW29" i="14"/>
  <c r="TX29" i="14"/>
  <c r="TY29" i="14"/>
  <c r="UA29" i="14"/>
  <c r="UF29" i="14"/>
  <c r="UH29" i="14"/>
  <c r="UJ29" i="14"/>
  <c r="UK29" i="14"/>
  <c r="UP29" i="14"/>
  <c r="UR29" i="14"/>
  <c r="US29" i="14"/>
  <c r="UT29" i="14"/>
  <c r="UV29" i="14"/>
  <c r="VA29" i="14"/>
  <c r="VC29" i="14"/>
  <c r="VE29" i="14"/>
  <c r="VF29" i="14"/>
  <c r="VK29" i="14"/>
  <c r="VM29" i="14"/>
  <c r="VN29" i="14"/>
  <c r="VO29" i="14"/>
  <c r="VQ29" i="14"/>
  <c r="VV29" i="14"/>
  <c r="VX29" i="14"/>
  <c r="VZ29" i="14"/>
  <c r="WA29" i="14"/>
  <c r="WF29" i="14"/>
  <c r="WH29" i="14"/>
  <c r="WI29" i="14"/>
  <c r="WJ29" i="14"/>
  <c r="WL29" i="14"/>
  <c r="WQ29" i="14"/>
  <c r="WS29" i="14"/>
  <c r="WU29" i="14"/>
  <c r="WV29" i="14"/>
  <c r="XA29" i="14"/>
  <c r="XC29" i="14"/>
  <c r="XD29" i="14"/>
  <c r="XE29" i="14"/>
  <c r="XG29" i="14"/>
  <c r="XL29" i="14"/>
  <c r="XN29" i="14"/>
  <c r="XP29" i="14"/>
  <c r="XQ29" i="14"/>
  <c r="XV29" i="14"/>
  <c r="XX29" i="14"/>
  <c r="XY29" i="14"/>
  <c r="XZ29" i="14"/>
  <c r="YB29" i="14"/>
  <c r="YG29" i="14"/>
  <c r="YI29" i="14"/>
  <c r="YK29" i="14"/>
  <c r="YL29" i="14"/>
  <c r="YQ29" i="14"/>
  <c r="YS29" i="14"/>
  <c r="YT29" i="14"/>
  <c r="YU29" i="14"/>
  <c r="YW29" i="14"/>
  <c r="ZB29" i="14"/>
  <c r="ZD29" i="14"/>
  <c r="ZF29" i="14"/>
  <c r="ZG29" i="14"/>
  <c r="ZL29" i="14"/>
  <c r="ZN29" i="14"/>
  <c r="ZO29" i="14"/>
  <c r="ZP29" i="14"/>
  <c r="ZR29" i="14"/>
  <c r="ZW29" i="14"/>
  <c r="ZY29" i="14"/>
  <c r="AAA29" i="14"/>
  <c r="AAB29" i="14"/>
  <c r="AAG29" i="14"/>
  <c r="AAI29" i="14"/>
  <c r="AAJ29" i="14"/>
  <c r="AAK29" i="14"/>
  <c r="AAM29" i="14"/>
  <c r="AAR29" i="14"/>
  <c r="AAT29" i="14"/>
  <c r="AAV29" i="14"/>
  <c r="AAW29" i="14"/>
  <c r="ABB29" i="14"/>
  <c r="ABD29" i="14"/>
  <c r="ABE29" i="14"/>
  <c r="ABF29" i="14"/>
  <c r="ABH29" i="14"/>
  <c r="ABM29" i="14"/>
  <c r="ABO29" i="14"/>
  <c r="ABQ29" i="14"/>
  <c r="ABR29" i="14"/>
  <c r="ABW29" i="14"/>
  <c r="ABY29" i="14"/>
  <c r="ABZ29" i="14"/>
  <c r="ACA29" i="14"/>
  <c r="ACC29" i="14"/>
  <c r="ACH29" i="14"/>
  <c r="ACJ29" i="14"/>
  <c r="ACL29" i="14"/>
  <c r="ACM29" i="14"/>
  <c r="ACR29" i="14"/>
  <c r="ACT29" i="14"/>
  <c r="ACU29" i="14"/>
  <c r="ACV29" i="14"/>
  <c r="ACX29" i="14"/>
  <c r="ADC29" i="14"/>
  <c r="ADE29" i="14"/>
  <c r="ADG29" i="14"/>
  <c r="ADH29" i="14"/>
  <c r="ADM29" i="14"/>
  <c r="ADO29" i="14"/>
  <c r="ADP29" i="14"/>
  <c r="ADQ29" i="14"/>
  <c r="ADS29" i="14"/>
  <c r="ADX29" i="14"/>
  <c r="ADZ29" i="14"/>
  <c r="AEB29" i="14"/>
  <c r="AEC29" i="14"/>
  <c r="AEH29" i="14"/>
  <c r="AEJ29" i="14"/>
  <c r="AEK29" i="14"/>
  <c r="AEL29" i="14"/>
  <c r="AEN29" i="14"/>
  <c r="AES29" i="14"/>
  <c r="AEU29" i="14"/>
  <c r="AEW29" i="14"/>
  <c r="AEX29" i="14"/>
  <c r="AFC29" i="14"/>
  <c r="AFE29" i="14"/>
  <c r="AFF29" i="14"/>
  <c r="AFG29" i="14"/>
  <c r="AFI29" i="14"/>
  <c r="AFN29" i="14"/>
  <c r="AFP29" i="14"/>
  <c r="AFR29" i="14"/>
  <c r="AFS29" i="14"/>
  <c r="AFX29" i="14"/>
  <c r="AFZ29" i="14"/>
  <c r="AGA29" i="14"/>
  <c r="AGB29" i="14"/>
  <c r="AGD29" i="14"/>
  <c r="AGI29" i="14"/>
  <c r="AGK29" i="14"/>
  <c r="AGM29" i="14"/>
  <c r="AGN29" i="14"/>
  <c r="AGS29" i="14"/>
  <c r="AGU29" i="14"/>
  <c r="AGV29" i="14"/>
  <c r="AGW29" i="14"/>
  <c r="AGY29" i="14"/>
  <c r="AHD29" i="14"/>
  <c r="AHF29" i="14"/>
  <c r="AHH29" i="14"/>
  <c r="AHI29" i="14"/>
  <c r="AHN29" i="14"/>
  <c r="AHP29" i="14"/>
  <c r="AHQ29" i="14"/>
  <c r="AHR29" i="14"/>
  <c r="AHT29" i="14"/>
  <c r="AHY29" i="14"/>
  <c r="AIA29" i="14"/>
  <c r="AIC29" i="14"/>
  <c r="AID29" i="14"/>
  <c r="AII29" i="14"/>
  <c r="AIK29" i="14"/>
  <c r="AIL29" i="14"/>
  <c r="AIM29" i="14"/>
  <c r="AIO29" i="14"/>
  <c r="AIT29" i="14"/>
  <c r="AIV29" i="14"/>
  <c r="AIX29" i="14"/>
  <c r="AIY29" i="14"/>
  <c r="AJD29" i="14"/>
  <c r="AJF29" i="14"/>
  <c r="AJG29" i="14"/>
  <c r="AJH29" i="14"/>
  <c r="AJJ29" i="14"/>
  <c r="AJO29" i="14"/>
  <c r="AJQ29" i="14"/>
  <c r="AJS29" i="14"/>
  <c r="AJT29" i="14"/>
  <c r="AJY29" i="14"/>
  <c r="AKA29" i="14"/>
  <c r="AKB29" i="14"/>
  <c r="AKC29" i="14"/>
  <c r="AKE29" i="14"/>
  <c r="AKJ29" i="14"/>
  <c r="AKL29" i="14"/>
  <c r="AKN29" i="14"/>
  <c r="AKO29" i="14"/>
  <c r="AKT29" i="14"/>
  <c r="AKV29" i="14"/>
  <c r="AKW29" i="14"/>
  <c r="AKX29" i="14"/>
  <c r="AKZ29" i="14"/>
  <c r="ALE29" i="14"/>
  <c r="ALG29" i="14"/>
  <c r="ALI29" i="14"/>
  <c r="ALJ29" i="14"/>
  <c r="ALO29" i="14"/>
  <c r="ALQ29" i="14"/>
  <c r="ALR29" i="14"/>
  <c r="ALS29" i="14"/>
  <c r="ALU29" i="14"/>
  <c r="ALZ29" i="14"/>
  <c r="AMB29" i="14"/>
  <c r="AMD29" i="14"/>
  <c r="AME29" i="14"/>
  <c r="AMJ29" i="14"/>
  <c r="AML29" i="14"/>
  <c r="AMM29" i="14"/>
  <c r="AMN29" i="14"/>
  <c r="AMP29" i="14"/>
  <c r="AMU29" i="14"/>
  <c r="AMW29" i="14"/>
  <c r="AMY29" i="14"/>
  <c r="AMZ29" i="14"/>
  <c r="ANE29" i="14"/>
  <c r="ANG29" i="14"/>
  <c r="ANH29" i="14"/>
  <c r="ANI29" i="14"/>
  <c r="ANK29" i="14"/>
  <c r="ANP29" i="14"/>
  <c r="ANR29" i="14"/>
  <c r="ANT29" i="14"/>
  <c r="ANU29" i="14"/>
  <c r="ANZ29" i="14"/>
  <c r="AOB29" i="14"/>
  <c r="AOC29" i="14"/>
  <c r="AOD29" i="14"/>
  <c r="AOF29" i="14"/>
  <c r="AOK29" i="14"/>
  <c r="AOM29" i="14"/>
  <c r="AOO29" i="14"/>
  <c r="AOP29" i="14"/>
  <c r="AOU29" i="14"/>
  <c r="AOW29" i="14"/>
  <c r="AOX29" i="14"/>
  <c r="AOY29" i="14"/>
  <c r="APA29" i="14"/>
  <c r="APF29" i="14"/>
  <c r="APH29" i="14"/>
  <c r="APJ29" i="14"/>
  <c r="APK29" i="14"/>
  <c r="APP29" i="14"/>
  <c r="APR29" i="14"/>
  <c r="APS29" i="14"/>
  <c r="APT29" i="14"/>
  <c r="APV29" i="14"/>
  <c r="AQA29" i="14"/>
  <c r="AQC29" i="14"/>
  <c r="AQE29" i="14"/>
  <c r="AQF29" i="14"/>
  <c r="AQK29" i="14"/>
  <c r="AQM29" i="14"/>
  <c r="AQN29" i="14"/>
  <c r="AQO29" i="14"/>
  <c r="AQQ29" i="14"/>
  <c r="AQV29" i="14"/>
  <c r="AQX29" i="14"/>
  <c r="AQZ29" i="14"/>
  <c r="ARA29" i="14"/>
  <c r="ARF29" i="14"/>
  <c r="ARH29" i="14"/>
  <c r="ARI29" i="14"/>
  <c r="ARJ29" i="14"/>
  <c r="ARL29" i="14"/>
  <c r="ARQ29" i="14"/>
  <c r="ARS29" i="14"/>
  <c r="ARU29" i="14"/>
  <c r="ARV29" i="14"/>
  <c r="ASA29" i="14"/>
  <c r="ASC29" i="14"/>
  <c r="ASD29" i="14"/>
  <c r="ASE29" i="14"/>
  <c r="ASG29" i="14"/>
  <c r="ASL29" i="14"/>
  <c r="ASN29" i="14"/>
  <c r="ASP29" i="14"/>
  <c r="ASQ29" i="14"/>
  <c r="ASV29" i="14"/>
  <c r="ASX29" i="14"/>
  <c r="ASY29" i="14"/>
  <c r="ASZ29" i="14"/>
  <c r="ATB29" i="14"/>
  <c r="ATG29" i="14"/>
  <c r="ATI29" i="14"/>
  <c r="ATK29" i="14"/>
  <c r="ATL29" i="14"/>
  <c r="ATQ29" i="14"/>
  <c r="ATS29" i="14"/>
  <c r="ATT29" i="14"/>
  <c r="ATU29" i="14"/>
  <c r="ATW29" i="14"/>
  <c r="AUB29" i="14"/>
  <c r="AUD29" i="14"/>
  <c r="AUF29" i="14"/>
  <c r="AUG29" i="14"/>
  <c r="AUL29" i="14"/>
  <c r="AUN29" i="14"/>
  <c r="AUO29" i="14"/>
  <c r="AUP29" i="14"/>
  <c r="AUR29" i="14"/>
  <c r="AUW29" i="14"/>
  <c r="AUY29" i="14"/>
  <c r="AVA29" i="14"/>
  <c r="AVB29" i="14"/>
  <c r="AVG29" i="14"/>
  <c r="AVI29" i="14"/>
  <c r="AVJ29" i="14"/>
  <c r="AVK29" i="14"/>
  <c r="AVM29" i="14"/>
  <c r="AVR29" i="14"/>
  <c r="AVT29" i="14"/>
  <c r="AVV29" i="14"/>
  <c r="AVW29" i="14"/>
  <c r="AWB29" i="14"/>
  <c r="AWD29" i="14"/>
  <c r="AWE29" i="14"/>
  <c r="AWF29" i="14"/>
  <c r="AWH29" i="14"/>
  <c r="AWM29" i="14"/>
  <c r="AWO29" i="14"/>
  <c r="AWQ29" i="14"/>
  <c r="AWR29" i="14"/>
  <c r="AWW29" i="14"/>
  <c r="AWY29" i="14"/>
  <c r="AWZ29" i="14"/>
  <c r="AXA29" i="14"/>
  <c r="AXC29" i="14"/>
  <c r="AXH29" i="14"/>
  <c r="AXJ29" i="14"/>
  <c r="AXL29" i="14"/>
  <c r="AXM29" i="14"/>
  <c r="AXR29" i="14"/>
  <c r="AXT29" i="14"/>
  <c r="AXU29" i="14"/>
  <c r="AXV29" i="14"/>
  <c r="AXX29" i="14"/>
  <c r="AYC29" i="14"/>
  <c r="AYE29" i="14"/>
  <c r="AYG29" i="14"/>
  <c r="AYH29" i="14"/>
  <c r="AYM29" i="14"/>
  <c r="AYO29" i="14"/>
  <c r="AYP29" i="14"/>
  <c r="AYQ29" i="14"/>
  <c r="AYS29" i="14"/>
  <c r="AYX29" i="14"/>
  <c r="AYZ29" i="14"/>
  <c r="AZB29" i="14"/>
  <c r="AZC29" i="14"/>
  <c r="AZH29" i="14"/>
  <c r="AZJ29" i="14"/>
  <c r="AZK29" i="14"/>
  <c r="AZL29" i="14"/>
  <c r="AZN29" i="14"/>
  <c r="AZS29" i="14"/>
  <c r="AZU29" i="14"/>
  <c r="AZW29" i="14"/>
  <c r="AZX29" i="14"/>
  <c r="BAC29" i="14"/>
  <c r="BAE29" i="14"/>
  <c r="BAF29" i="14"/>
  <c r="BAG29" i="14"/>
  <c r="BAI29" i="14"/>
  <c r="BAN29" i="14"/>
  <c r="BAP29" i="14"/>
  <c r="BAR29" i="14"/>
  <c r="BAS29" i="14"/>
  <c r="BAX29" i="14"/>
  <c r="BAZ29" i="14"/>
  <c r="BBA29" i="14"/>
  <c r="BBB29" i="14"/>
  <c r="AQ30" i="14"/>
  <c r="AV30" i="14"/>
  <c r="AX30" i="14"/>
  <c r="AZ30" i="14"/>
  <c r="BA30" i="14"/>
  <c r="BF30" i="14"/>
  <c r="BH30" i="14"/>
  <c r="BI30" i="14"/>
  <c r="BJ30" i="14"/>
  <c r="BL30" i="14"/>
  <c r="BQ30" i="14"/>
  <c r="BS30" i="14"/>
  <c r="BU30" i="14"/>
  <c r="BV30" i="14"/>
  <c r="CA30" i="14"/>
  <c r="CC30" i="14"/>
  <c r="CD30" i="14"/>
  <c r="CE30" i="14"/>
  <c r="CG30" i="14"/>
  <c r="CL30" i="14"/>
  <c r="CN30" i="14"/>
  <c r="CP30" i="14"/>
  <c r="CQ30" i="14"/>
  <c r="CV30" i="14"/>
  <c r="CX30" i="14"/>
  <c r="CY30" i="14"/>
  <c r="CZ30" i="14"/>
  <c r="DB30" i="14"/>
  <c r="DG30" i="14"/>
  <c r="DI30" i="14"/>
  <c r="DI39" i="14" s="1"/>
  <c r="DU41" i="14" s="1"/>
  <c r="DK30" i="14"/>
  <c r="DL30" i="14"/>
  <c r="DQ30" i="14"/>
  <c r="DS30" i="14"/>
  <c r="DT30" i="14"/>
  <c r="DU30" i="14"/>
  <c r="DW30" i="14"/>
  <c r="EB30" i="14"/>
  <c r="ED30" i="14"/>
  <c r="EF30" i="14"/>
  <c r="EG30" i="14"/>
  <c r="EL30" i="14"/>
  <c r="EN30" i="14"/>
  <c r="EO30" i="14"/>
  <c r="EP30" i="14"/>
  <c r="ER30" i="14"/>
  <c r="EW30" i="14"/>
  <c r="EY30" i="14"/>
  <c r="FA30" i="14"/>
  <c r="FB30" i="14"/>
  <c r="FG30" i="14"/>
  <c r="FI30" i="14"/>
  <c r="FJ30" i="14"/>
  <c r="FK30" i="14"/>
  <c r="FK39" i="14" s="1"/>
  <c r="EY41" i="14" s="1"/>
  <c r="FM30" i="14"/>
  <c r="FR30" i="14"/>
  <c r="FT30" i="14"/>
  <c r="FV30" i="14"/>
  <c r="FW30" i="14"/>
  <c r="GB30" i="14"/>
  <c r="GD30" i="14"/>
  <c r="GE30" i="14"/>
  <c r="GF30" i="14"/>
  <c r="GH30" i="14"/>
  <c r="GM30" i="14"/>
  <c r="GO30" i="14"/>
  <c r="GQ30" i="14"/>
  <c r="GR30" i="14"/>
  <c r="GW30" i="14"/>
  <c r="GY30" i="14"/>
  <c r="GZ30" i="14"/>
  <c r="HA30" i="14"/>
  <c r="HC30" i="14"/>
  <c r="HH30" i="14"/>
  <c r="HJ30" i="14"/>
  <c r="HL30" i="14"/>
  <c r="HM30" i="14"/>
  <c r="HR30" i="14"/>
  <c r="HT30" i="14"/>
  <c r="HU30" i="14"/>
  <c r="HV30" i="14"/>
  <c r="HX30" i="14"/>
  <c r="IC30" i="14"/>
  <c r="IE30" i="14"/>
  <c r="IG30" i="14"/>
  <c r="IH30" i="14"/>
  <c r="IM30" i="14"/>
  <c r="IO30" i="14"/>
  <c r="IP30" i="14"/>
  <c r="IQ30" i="14"/>
  <c r="IS30" i="14"/>
  <c r="IX30" i="14"/>
  <c r="IZ30" i="14"/>
  <c r="JB30" i="14"/>
  <c r="JC30" i="14"/>
  <c r="JH30" i="14"/>
  <c r="JJ30" i="14"/>
  <c r="JK30" i="14"/>
  <c r="JL30" i="14"/>
  <c r="JN30" i="14"/>
  <c r="JS30" i="14"/>
  <c r="JU30" i="14"/>
  <c r="JW30" i="14"/>
  <c r="JX30" i="14"/>
  <c r="KC30" i="14"/>
  <c r="KE30" i="14"/>
  <c r="KF30" i="14"/>
  <c r="KG30" i="14"/>
  <c r="KI30" i="14"/>
  <c r="KN30" i="14"/>
  <c r="KP30" i="14"/>
  <c r="KR30" i="14"/>
  <c r="KS30" i="14"/>
  <c r="KX30" i="14"/>
  <c r="KZ30" i="14"/>
  <c r="LA30" i="14"/>
  <c r="LB30" i="14"/>
  <c r="LD30" i="14"/>
  <c r="LI30" i="14"/>
  <c r="LK30" i="14"/>
  <c r="LM30" i="14"/>
  <c r="LN30" i="14"/>
  <c r="LS30" i="14"/>
  <c r="LU30" i="14"/>
  <c r="LV30" i="14"/>
  <c r="LW30" i="14"/>
  <c r="LY30" i="14"/>
  <c r="MD30" i="14"/>
  <c r="MF30" i="14"/>
  <c r="MH30" i="14"/>
  <c r="MI30" i="14"/>
  <c r="MN30" i="14"/>
  <c r="MP30" i="14"/>
  <c r="MQ30" i="14"/>
  <c r="MR30" i="14"/>
  <c r="MT30" i="14"/>
  <c r="MY30" i="14"/>
  <c r="NA30" i="14"/>
  <c r="NC30" i="14"/>
  <c r="ND30" i="14"/>
  <c r="NI30" i="14"/>
  <c r="NK30" i="14"/>
  <c r="NL30" i="14"/>
  <c r="NM30" i="14"/>
  <c r="NO30" i="14"/>
  <c r="NT30" i="14"/>
  <c r="NV30" i="14"/>
  <c r="NX30" i="14"/>
  <c r="NY30" i="14"/>
  <c r="OD30" i="14"/>
  <c r="OF30" i="14"/>
  <c r="OG30" i="14"/>
  <c r="OH30" i="14"/>
  <c r="OJ30" i="14"/>
  <c r="OO30" i="14"/>
  <c r="OQ30" i="14"/>
  <c r="OS30" i="14"/>
  <c r="OT30" i="14"/>
  <c r="OY30" i="14"/>
  <c r="PA30" i="14"/>
  <c r="PB30" i="14"/>
  <c r="PC30" i="14"/>
  <c r="PE30" i="14"/>
  <c r="PJ30" i="14"/>
  <c r="PL30" i="14"/>
  <c r="PN30" i="14"/>
  <c r="PO30" i="14"/>
  <c r="PT30" i="14"/>
  <c r="PV30" i="14"/>
  <c r="PW30" i="14"/>
  <c r="PX30" i="14"/>
  <c r="PZ30" i="14"/>
  <c r="QE30" i="14"/>
  <c r="QG30" i="14"/>
  <c r="QI30" i="14"/>
  <c r="QJ30" i="14"/>
  <c r="QO30" i="14"/>
  <c r="QQ30" i="14"/>
  <c r="QR30" i="14"/>
  <c r="QS30" i="14"/>
  <c r="QU30" i="14"/>
  <c r="QZ30" i="14"/>
  <c r="RB30" i="14"/>
  <c r="RD30" i="14"/>
  <c r="RE30" i="14"/>
  <c r="RJ30" i="14"/>
  <c r="RL30" i="14"/>
  <c r="RM30" i="14"/>
  <c r="RN30" i="14"/>
  <c r="RP30" i="14"/>
  <c r="RU30" i="14"/>
  <c r="RW30" i="14"/>
  <c r="RY30" i="14"/>
  <c r="RZ30" i="14"/>
  <c r="SE30" i="14"/>
  <c r="SG30" i="14"/>
  <c r="SH30" i="14"/>
  <c r="SI30" i="14"/>
  <c r="SK30" i="14"/>
  <c r="SP30" i="14"/>
  <c r="SR30" i="14"/>
  <c r="ST30" i="14"/>
  <c r="SU30" i="14"/>
  <c r="SZ30" i="14"/>
  <c r="TB30" i="14"/>
  <c r="TC30" i="14"/>
  <c r="TD30" i="14"/>
  <c r="TF30" i="14"/>
  <c r="TK30" i="14"/>
  <c r="TM30" i="14"/>
  <c r="TO30" i="14"/>
  <c r="TP30" i="14"/>
  <c r="TU30" i="14"/>
  <c r="TW30" i="14"/>
  <c r="TX30" i="14"/>
  <c r="TY30" i="14"/>
  <c r="UA30" i="14"/>
  <c r="UF30" i="14"/>
  <c r="UH30" i="14"/>
  <c r="UJ30" i="14"/>
  <c r="UK30" i="14"/>
  <c r="UP30" i="14"/>
  <c r="UR30" i="14"/>
  <c r="US30" i="14"/>
  <c r="UT30" i="14"/>
  <c r="UV30" i="14"/>
  <c r="VA30" i="14"/>
  <c r="VC30" i="14"/>
  <c r="VE30" i="14"/>
  <c r="VF30" i="14"/>
  <c r="VK30" i="14"/>
  <c r="VM30" i="14"/>
  <c r="VN30" i="14"/>
  <c r="VO30" i="14"/>
  <c r="VQ30" i="14"/>
  <c r="VV30" i="14"/>
  <c r="VX30" i="14"/>
  <c r="VZ30" i="14"/>
  <c r="WA30" i="14"/>
  <c r="WF30" i="14"/>
  <c r="WH30" i="14"/>
  <c r="WI30" i="14"/>
  <c r="WJ30" i="14"/>
  <c r="WL30" i="14"/>
  <c r="WQ30" i="14"/>
  <c r="WS30" i="14"/>
  <c r="WU30" i="14"/>
  <c r="WV30" i="14"/>
  <c r="XA30" i="14"/>
  <c r="XC30" i="14"/>
  <c r="XD30" i="14"/>
  <c r="XE30" i="14"/>
  <c r="XG30" i="14"/>
  <c r="XL30" i="14"/>
  <c r="XN30" i="14"/>
  <c r="XP30" i="14"/>
  <c r="XQ30" i="14"/>
  <c r="XV30" i="14"/>
  <c r="XX30" i="14"/>
  <c r="XY30" i="14"/>
  <c r="XZ30" i="14"/>
  <c r="YB30" i="14"/>
  <c r="YG30" i="14"/>
  <c r="YI30" i="14"/>
  <c r="YK30" i="14"/>
  <c r="YL30" i="14"/>
  <c r="YQ30" i="14"/>
  <c r="YS30" i="14"/>
  <c r="YT30" i="14"/>
  <c r="YU30" i="14"/>
  <c r="YW30" i="14"/>
  <c r="ZB30" i="14"/>
  <c r="ZD30" i="14"/>
  <c r="ZF30" i="14"/>
  <c r="ZG30" i="14"/>
  <c r="ZL30" i="14"/>
  <c r="ZN30" i="14"/>
  <c r="ZO30" i="14"/>
  <c r="ZP30" i="14"/>
  <c r="ZR30" i="14"/>
  <c r="ZW30" i="14"/>
  <c r="ZY30" i="14"/>
  <c r="AAA30" i="14"/>
  <c r="AAB30" i="14"/>
  <c r="AAG30" i="14"/>
  <c r="AAI30" i="14"/>
  <c r="AAJ30" i="14"/>
  <c r="AAK30" i="14"/>
  <c r="AAM30" i="14"/>
  <c r="AAR30" i="14"/>
  <c r="AAT30" i="14"/>
  <c r="AAV30" i="14"/>
  <c r="AAW30" i="14"/>
  <c r="ABB30" i="14"/>
  <c r="ABD30" i="14"/>
  <c r="ABE30" i="14"/>
  <c r="ABF30" i="14"/>
  <c r="ABH30" i="14"/>
  <c r="ABM30" i="14"/>
  <c r="ABO30" i="14"/>
  <c r="ABQ30" i="14"/>
  <c r="ABR30" i="14"/>
  <c r="ABW30" i="14"/>
  <c r="ABY30" i="14"/>
  <c r="ABZ30" i="14"/>
  <c r="ACA30" i="14"/>
  <c r="ACC30" i="14"/>
  <c r="ACH30" i="14"/>
  <c r="ACJ30" i="14"/>
  <c r="ACL30" i="14"/>
  <c r="ACM30" i="14"/>
  <c r="ACR30" i="14"/>
  <c r="ACT30" i="14"/>
  <c r="ACU30" i="14"/>
  <c r="ACV30" i="14"/>
  <c r="ACX30" i="14"/>
  <c r="ADC30" i="14"/>
  <c r="ADE30" i="14"/>
  <c r="ADE39" i="14" s="1"/>
  <c r="ADQ41" i="14" s="1"/>
  <c r="ADG30" i="14"/>
  <c r="ADH30" i="14"/>
  <c r="ADM30" i="14"/>
  <c r="ADO30" i="14"/>
  <c r="ADP30" i="14"/>
  <c r="ADQ30" i="14"/>
  <c r="ADS30" i="14"/>
  <c r="ADX30" i="14"/>
  <c r="ADZ30" i="14"/>
  <c r="AEB30" i="14"/>
  <c r="AEC30" i="14"/>
  <c r="AEH30" i="14"/>
  <c r="AEJ30" i="14"/>
  <c r="AEK30" i="14"/>
  <c r="AEL30" i="14"/>
  <c r="AEN30" i="14"/>
  <c r="AES30" i="14"/>
  <c r="AEU30" i="14"/>
  <c r="AEW30" i="14"/>
  <c r="AEX30" i="14"/>
  <c r="AFC30" i="14"/>
  <c r="AFE30" i="14"/>
  <c r="AFF30" i="14"/>
  <c r="AFG30" i="14"/>
  <c r="AFG39" i="14" s="1"/>
  <c r="AEU41" i="14" s="1"/>
  <c r="AFI30" i="14"/>
  <c r="AFN30" i="14"/>
  <c r="AFP30" i="14"/>
  <c r="AFR30" i="14"/>
  <c r="AFS30" i="14"/>
  <c r="AFX30" i="14"/>
  <c r="AFZ30" i="14"/>
  <c r="AGA30" i="14"/>
  <c r="AGB30" i="14"/>
  <c r="AGD30" i="14"/>
  <c r="AGI30" i="14"/>
  <c r="AGK30" i="14"/>
  <c r="AGM30" i="14"/>
  <c r="AGN30" i="14"/>
  <c r="AGS30" i="14"/>
  <c r="AGU30" i="14"/>
  <c r="AGV30" i="14"/>
  <c r="AGW30" i="14"/>
  <c r="AGY30" i="14"/>
  <c r="AHD30" i="14"/>
  <c r="AHF30" i="14"/>
  <c r="AHH30" i="14"/>
  <c r="AHI30" i="14"/>
  <c r="AHN30" i="14"/>
  <c r="AHP30" i="14"/>
  <c r="AHQ30" i="14"/>
  <c r="AHR30" i="14"/>
  <c r="AHT30" i="14"/>
  <c r="AHY30" i="14"/>
  <c r="AIA30" i="14"/>
  <c r="AIC30" i="14"/>
  <c r="AID30" i="14"/>
  <c r="AII30" i="14"/>
  <c r="AIK30" i="14"/>
  <c r="AIL30" i="14"/>
  <c r="AIM30" i="14"/>
  <c r="AIO30" i="14"/>
  <c r="AIT30" i="14"/>
  <c r="AIV30" i="14"/>
  <c r="AIX30" i="14"/>
  <c r="AIY30" i="14"/>
  <c r="AJD30" i="14"/>
  <c r="AJF30" i="14"/>
  <c r="AJG30" i="14"/>
  <c r="AJH30" i="14"/>
  <c r="AJJ30" i="14"/>
  <c r="AJO30" i="14"/>
  <c r="AJQ30" i="14"/>
  <c r="AJQ39" i="14" s="1"/>
  <c r="AKC41" i="14" s="1"/>
  <c r="AJS30" i="14"/>
  <c r="AJT30" i="14"/>
  <c r="AJY30" i="14"/>
  <c r="AKA30" i="14"/>
  <c r="AKB30" i="14"/>
  <c r="AKC30" i="14"/>
  <c r="AKE30" i="14"/>
  <c r="AKJ30" i="14"/>
  <c r="AKL30" i="14"/>
  <c r="AKN30" i="14"/>
  <c r="AKO30" i="14"/>
  <c r="AKT30" i="14"/>
  <c r="AKV30" i="14"/>
  <c r="AKW30" i="14"/>
  <c r="AKX30" i="14"/>
  <c r="AKZ30" i="14"/>
  <c r="ALE30" i="14"/>
  <c r="ALG30" i="14"/>
  <c r="ALI30" i="14"/>
  <c r="ALJ30" i="14"/>
  <c r="ALO30" i="14"/>
  <c r="ALQ30" i="14"/>
  <c r="ALR30" i="14"/>
  <c r="ALS30" i="14"/>
  <c r="ALS39" i="14" s="1"/>
  <c r="ALG41" i="14" s="1"/>
  <c r="ALU30" i="14"/>
  <c r="ALZ30" i="14"/>
  <c r="AMB30" i="14"/>
  <c r="AMD30" i="14"/>
  <c r="AME30" i="14"/>
  <c r="AMJ30" i="14"/>
  <c r="AML30" i="14"/>
  <c r="AMM30" i="14"/>
  <c r="AMN30" i="14"/>
  <c r="AMP30" i="14"/>
  <c r="AMU30" i="14"/>
  <c r="AMW30" i="14"/>
  <c r="AMY30" i="14"/>
  <c r="AMZ30" i="14"/>
  <c r="ANE30" i="14"/>
  <c r="ANG30" i="14"/>
  <c r="ANH30" i="14"/>
  <c r="ANI30" i="14"/>
  <c r="ANK30" i="14"/>
  <c r="ANP30" i="14"/>
  <c r="ANR30" i="14"/>
  <c r="ANT30" i="14"/>
  <c r="ANU30" i="14"/>
  <c r="ANZ30" i="14"/>
  <c r="AOB30" i="14"/>
  <c r="AOC30" i="14"/>
  <c r="AOD30" i="14"/>
  <c r="AOF30" i="14"/>
  <c r="AOK30" i="14"/>
  <c r="AOM30" i="14"/>
  <c r="AOO30" i="14"/>
  <c r="AOP30" i="14"/>
  <c r="AOU30" i="14"/>
  <c r="AOW30" i="14"/>
  <c r="AOX30" i="14"/>
  <c r="AOY30" i="14"/>
  <c r="APA30" i="14"/>
  <c r="APF30" i="14"/>
  <c r="APH30" i="14"/>
  <c r="APJ30" i="14"/>
  <c r="APK30" i="14"/>
  <c r="APP30" i="14"/>
  <c r="APR30" i="14"/>
  <c r="APS30" i="14"/>
  <c r="APT30" i="14"/>
  <c r="APV30" i="14"/>
  <c r="AQA30" i="14"/>
  <c r="AQC30" i="14"/>
  <c r="AQC39" i="14" s="1"/>
  <c r="AQO41" i="14" s="1"/>
  <c r="AQE30" i="14"/>
  <c r="AQF30" i="14"/>
  <c r="AQK30" i="14"/>
  <c r="AQM30" i="14"/>
  <c r="AQN30" i="14"/>
  <c r="AQO30" i="14"/>
  <c r="AQQ30" i="14"/>
  <c r="AQV30" i="14"/>
  <c r="AQX30" i="14"/>
  <c r="AQZ30" i="14"/>
  <c r="ARA30" i="14"/>
  <c r="ARF30" i="14"/>
  <c r="ARH30" i="14"/>
  <c r="ARI30" i="14"/>
  <c r="ARJ30" i="14"/>
  <c r="ARL30" i="14"/>
  <c r="ARQ30" i="14"/>
  <c r="ARS30" i="14"/>
  <c r="ARU30" i="14"/>
  <c r="ARV30" i="14"/>
  <c r="ASA30" i="14"/>
  <c r="ASC30" i="14"/>
  <c r="ASD30" i="14"/>
  <c r="ASE30" i="14"/>
  <c r="ASE39" i="14" s="1"/>
  <c r="ARS41" i="14" s="1"/>
  <c r="ASG30" i="14"/>
  <c r="ASL30" i="14"/>
  <c r="ASN30" i="14"/>
  <c r="ASP30" i="14"/>
  <c r="ASQ30" i="14"/>
  <c r="ASV30" i="14"/>
  <c r="ASX30" i="14"/>
  <c r="ASY30" i="14"/>
  <c r="ASZ30" i="14"/>
  <c r="ATB30" i="14"/>
  <c r="ATG30" i="14"/>
  <c r="ATI30" i="14"/>
  <c r="ATK30" i="14"/>
  <c r="ATL30" i="14"/>
  <c r="ATQ30" i="14"/>
  <c r="ATS30" i="14"/>
  <c r="ATT30" i="14"/>
  <c r="ATU30" i="14"/>
  <c r="ATW30" i="14"/>
  <c r="AUB30" i="14"/>
  <c r="AUD30" i="14"/>
  <c r="AUF30" i="14"/>
  <c r="AUG30" i="14"/>
  <c r="AUL30" i="14"/>
  <c r="AUN30" i="14"/>
  <c r="AUO30" i="14"/>
  <c r="AUP30" i="14"/>
  <c r="AUR30" i="14"/>
  <c r="AUW30" i="14"/>
  <c r="AUY30" i="14"/>
  <c r="AVA30" i="14"/>
  <c r="AVB30" i="14"/>
  <c r="AVG30" i="14"/>
  <c r="AVI30" i="14"/>
  <c r="AVJ30" i="14"/>
  <c r="AVK30" i="14"/>
  <c r="AVM30" i="14"/>
  <c r="AVR30" i="14"/>
  <c r="AVT30" i="14"/>
  <c r="AVV30" i="14"/>
  <c r="AVW30" i="14"/>
  <c r="AWB30" i="14"/>
  <c r="AWD30" i="14"/>
  <c r="AWE30" i="14"/>
  <c r="AWF30" i="14"/>
  <c r="AWH30" i="14"/>
  <c r="AWM30" i="14"/>
  <c r="AWO30" i="14"/>
  <c r="AWO39" i="14" s="1"/>
  <c r="AXA41" i="14" s="1"/>
  <c r="AWQ30" i="14"/>
  <c r="AWR30" i="14"/>
  <c r="AWW30" i="14"/>
  <c r="AWY30" i="14"/>
  <c r="AWZ30" i="14"/>
  <c r="AXA30" i="14"/>
  <c r="AXC30" i="14"/>
  <c r="AXH30" i="14"/>
  <c r="AXJ30" i="14"/>
  <c r="AXL30" i="14"/>
  <c r="AXM30" i="14"/>
  <c r="AXR30" i="14"/>
  <c r="AXT30" i="14"/>
  <c r="AXU30" i="14"/>
  <c r="AXV30" i="14"/>
  <c r="AXX30" i="14"/>
  <c r="AYC30" i="14"/>
  <c r="AYE30" i="14"/>
  <c r="AYG30" i="14"/>
  <c r="AYH30" i="14"/>
  <c r="AYM30" i="14"/>
  <c r="AYO30" i="14"/>
  <c r="AYP30" i="14"/>
  <c r="AYQ30" i="14"/>
  <c r="AYQ39" i="14" s="1"/>
  <c r="AYE41" i="14" s="1"/>
  <c r="AYS30" i="14"/>
  <c r="AYX30" i="14"/>
  <c r="AYZ30" i="14"/>
  <c r="AZB30" i="14"/>
  <c r="AZC30" i="14"/>
  <c r="AZH30" i="14"/>
  <c r="AZJ30" i="14"/>
  <c r="AZK30" i="14"/>
  <c r="AZL30" i="14"/>
  <c r="AZN30" i="14"/>
  <c r="AZS30" i="14"/>
  <c r="AZU30" i="14"/>
  <c r="AZW30" i="14"/>
  <c r="AZX30" i="14"/>
  <c r="BAC30" i="14"/>
  <c r="BAE30" i="14"/>
  <c r="BAF30" i="14"/>
  <c r="BAG30" i="14"/>
  <c r="BAI30" i="14"/>
  <c r="BAN30" i="14"/>
  <c r="BAP30" i="14"/>
  <c r="BAR30" i="14"/>
  <c r="BAS30" i="14"/>
  <c r="BAX30" i="14"/>
  <c r="BAZ30" i="14"/>
  <c r="BBA30" i="14"/>
  <c r="BBB30" i="14"/>
  <c r="AQ31" i="14"/>
  <c r="AV31" i="14"/>
  <c r="AX31" i="14"/>
  <c r="AZ31" i="14"/>
  <c r="BA31" i="14"/>
  <c r="BF31" i="14"/>
  <c r="BH31" i="14"/>
  <c r="BI31" i="14"/>
  <c r="BJ31" i="14"/>
  <c r="BL31" i="14"/>
  <c r="BQ31" i="14"/>
  <c r="BS31" i="14"/>
  <c r="BU31" i="14"/>
  <c r="BV31" i="14"/>
  <c r="CA31" i="14"/>
  <c r="CC31" i="14"/>
  <c r="CD31" i="14"/>
  <c r="CE31" i="14"/>
  <c r="CG31" i="14"/>
  <c r="CL31" i="14"/>
  <c r="CN31" i="14"/>
  <c r="CP31" i="14"/>
  <c r="CQ31" i="14"/>
  <c r="CV31" i="14"/>
  <c r="CX31" i="14"/>
  <c r="CY31" i="14"/>
  <c r="CZ31" i="14"/>
  <c r="DB31" i="14"/>
  <c r="DG31" i="14"/>
  <c r="DI31" i="14"/>
  <c r="DK31" i="14"/>
  <c r="DL31" i="14"/>
  <c r="DQ31" i="14"/>
  <c r="DS31" i="14"/>
  <c r="DT31" i="14"/>
  <c r="DU31" i="14"/>
  <c r="DW31" i="14"/>
  <c r="EB31" i="14"/>
  <c r="ED31" i="14"/>
  <c r="EF31" i="14"/>
  <c r="EG31" i="14"/>
  <c r="EL31" i="14"/>
  <c r="EN31" i="14"/>
  <c r="EO31" i="14"/>
  <c r="EP31" i="14"/>
  <c r="ER31" i="14"/>
  <c r="EW31" i="14"/>
  <c r="EY31" i="14"/>
  <c r="FA31" i="14"/>
  <c r="FB31" i="14"/>
  <c r="FG31" i="14"/>
  <c r="FI31" i="14"/>
  <c r="FJ31" i="14"/>
  <c r="FK31" i="14"/>
  <c r="FM31" i="14"/>
  <c r="FR31" i="14"/>
  <c r="FT31" i="14"/>
  <c r="FV31" i="14"/>
  <c r="FW31" i="14"/>
  <c r="GB31" i="14"/>
  <c r="GD31" i="14"/>
  <c r="GE31" i="14"/>
  <c r="GF31" i="14"/>
  <c r="GH31" i="14"/>
  <c r="GM31" i="14"/>
  <c r="GO31" i="14"/>
  <c r="GQ31" i="14"/>
  <c r="GR31" i="14"/>
  <c r="GW31" i="14"/>
  <c r="GY31" i="14"/>
  <c r="GZ31" i="14"/>
  <c r="HA31" i="14"/>
  <c r="HC31" i="14"/>
  <c r="HH31" i="14"/>
  <c r="HJ31" i="14"/>
  <c r="HL31" i="14"/>
  <c r="HM31" i="14"/>
  <c r="HR31" i="14"/>
  <c r="HT31" i="14"/>
  <c r="HU31" i="14"/>
  <c r="HV31" i="14"/>
  <c r="HX31" i="14"/>
  <c r="IC31" i="14"/>
  <c r="IE31" i="14"/>
  <c r="IG31" i="14"/>
  <c r="IH31" i="14"/>
  <c r="IM31" i="14"/>
  <c r="IO31" i="14"/>
  <c r="IP31" i="14"/>
  <c r="IQ31" i="14"/>
  <c r="IS31" i="14"/>
  <c r="IX31" i="14"/>
  <c r="IZ31" i="14"/>
  <c r="JB31" i="14"/>
  <c r="JC31" i="14"/>
  <c r="JH31" i="14"/>
  <c r="JJ31" i="14"/>
  <c r="JK31" i="14"/>
  <c r="JL31" i="14"/>
  <c r="JN31" i="14"/>
  <c r="JS31" i="14"/>
  <c r="JU31" i="14"/>
  <c r="JW31" i="14"/>
  <c r="JX31" i="14"/>
  <c r="KC31" i="14"/>
  <c r="KE31" i="14"/>
  <c r="KF31" i="14"/>
  <c r="KG31" i="14"/>
  <c r="KI31" i="14"/>
  <c r="KN31" i="14"/>
  <c r="KP31" i="14"/>
  <c r="KR31" i="14"/>
  <c r="KS31" i="14"/>
  <c r="KX31" i="14"/>
  <c r="KZ31" i="14"/>
  <c r="LA31" i="14"/>
  <c r="LB31" i="14"/>
  <c r="LD31" i="14"/>
  <c r="LI31" i="14"/>
  <c r="LK31" i="14"/>
  <c r="LM31" i="14"/>
  <c r="LN31" i="14"/>
  <c r="LS31" i="14"/>
  <c r="LU31" i="14"/>
  <c r="LV31" i="14"/>
  <c r="LW31" i="14"/>
  <c r="LY31" i="14"/>
  <c r="MD31" i="14"/>
  <c r="MF31" i="14"/>
  <c r="MH31" i="14"/>
  <c r="MI31" i="14"/>
  <c r="MN31" i="14"/>
  <c r="MP31" i="14"/>
  <c r="MQ31" i="14"/>
  <c r="MR31" i="14"/>
  <c r="MT31" i="14"/>
  <c r="MY31" i="14"/>
  <c r="NA31" i="14"/>
  <c r="NC31" i="14"/>
  <c r="ND31" i="14"/>
  <c r="NI31" i="14"/>
  <c r="NK31" i="14"/>
  <c r="NL31" i="14"/>
  <c r="NM31" i="14"/>
  <c r="NO31" i="14"/>
  <c r="NT31" i="14"/>
  <c r="NV31" i="14"/>
  <c r="NX31" i="14"/>
  <c r="NY31" i="14"/>
  <c r="OD31" i="14"/>
  <c r="OF31" i="14"/>
  <c r="OG31" i="14"/>
  <c r="OH31" i="14"/>
  <c r="OJ31" i="14"/>
  <c r="OO31" i="14"/>
  <c r="OQ31" i="14"/>
  <c r="OS31" i="14"/>
  <c r="OT31" i="14"/>
  <c r="OY31" i="14"/>
  <c r="PA31" i="14"/>
  <c r="PB31" i="14"/>
  <c r="PC31" i="14"/>
  <c r="PE31" i="14"/>
  <c r="PJ31" i="14"/>
  <c r="PL31" i="14"/>
  <c r="PN31" i="14"/>
  <c r="PO31" i="14"/>
  <c r="PT31" i="14"/>
  <c r="PV31" i="14"/>
  <c r="PW31" i="14"/>
  <c r="PX31" i="14"/>
  <c r="PZ31" i="14"/>
  <c r="QE31" i="14"/>
  <c r="QG31" i="14"/>
  <c r="QI31" i="14"/>
  <c r="QJ31" i="14"/>
  <c r="QO31" i="14"/>
  <c r="QQ31" i="14"/>
  <c r="QR31" i="14"/>
  <c r="QS31" i="14"/>
  <c r="QU31" i="14"/>
  <c r="QZ31" i="14"/>
  <c r="RB31" i="14"/>
  <c r="RD31" i="14"/>
  <c r="RE31" i="14"/>
  <c r="RJ31" i="14"/>
  <c r="RL31" i="14"/>
  <c r="RM31" i="14"/>
  <c r="RN31" i="14"/>
  <c r="RP31" i="14"/>
  <c r="RU31" i="14"/>
  <c r="RW31" i="14"/>
  <c r="RY31" i="14"/>
  <c r="RZ31" i="14"/>
  <c r="SE31" i="14"/>
  <c r="SG31" i="14"/>
  <c r="SH31" i="14"/>
  <c r="SI31" i="14"/>
  <c r="SK31" i="14"/>
  <c r="SP31" i="14"/>
  <c r="SR31" i="14"/>
  <c r="ST31" i="14"/>
  <c r="SU31" i="14"/>
  <c r="SZ31" i="14"/>
  <c r="TB31" i="14"/>
  <c r="TC31" i="14"/>
  <c r="TD31" i="14"/>
  <c r="TF31" i="14"/>
  <c r="TK31" i="14"/>
  <c r="TM31" i="14"/>
  <c r="TO31" i="14"/>
  <c r="TP31" i="14"/>
  <c r="TU31" i="14"/>
  <c r="TW31" i="14"/>
  <c r="TX31" i="14"/>
  <c r="TY31" i="14"/>
  <c r="UA31" i="14"/>
  <c r="UF31" i="14"/>
  <c r="UH31" i="14"/>
  <c r="UJ31" i="14"/>
  <c r="UK31" i="14"/>
  <c r="UP31" i="14"/>
  <c r="UR31" i="14"/>
  <c r="US31" i="14"/>
  <c r="UT31" i="14"/>
  <c r="UV31" i="14"/>
  <c r="VA31" i="14"/>
  <c r="VC31" i="14"/>
  <c r="VE31" i="14"/>
  <c r="VF31" i="14"/>
  <c r="VK31" i="14"/>
  <c r="VM31" i="14"/>
  <c r="VN31" i="14"/>
  <c r="VO31" i="14"/>
  <c r="VQ31" i="14"/>
  <c r="VV31" i="14"/>
  <c r="VX31" i="14"/>
  <c r="VZ31" i="14"/>
  <c r="WA31" i="14"/>
  <c r="WF31" i="14"/>
  <c r="WH31" i="14"/>
  <c r="WI31" i="14"/>
  <c r="WJ31" i="14"/>
  <c r="WL31" i="14"/>
  <c r="WQ31" i="14"/>
  <c r="WS31" i="14"/>
  <c r="WU31" i="14"/>
  <c r="WV31" i="14"/>
  <c r="XA31" i="14"/>
  <c r="XC31" i="14"/>
  <c r="XD31" i="14"/>
  <c r="XE31" i="14"/>
  <c r="XG31" i="14"/>
  <c r="XL31" i="14"/>
  <c r="XN31" i="14"/>
  <c r="XP31" i="14"/>
  <c r="XQ31" i="14"/>
  <c r="XV31" i="14"/>
  <c r="XX31" i="14"/>
  <c r="XY31" i="14"/>
  <c r="XZ31" i="14"/>
  <c r="YB31" i="14"/>
  <c r="YG31" i="14"/>
  <c r="YI31" i="14"/>
  <c r="YK31" i="14"/>
  <c r="YL31" i="14"/>
  <c r="YQ31" i="14"/>
  <c r="YS31" i="14"/>
  <c r="YT31" i="14"/>
  <c r="YU31" i="14"/>
  <c r="YW31" i="14"/>
  <c r="ZB31" i="14"/>
  <c r="ZD31" i="14"/>
  <c r="ZF31" i="14"/>
  <c r="ZG31" i="14"/>
  <c r="ZL31" i="14"/>
  <c r="ZN31" i="14"/>
  <c r="ZO31" i="14"/>
  <c r="ZP31" i="14"/>
  <c r="ZR31" i="14"/>
  <c r="ZW31" i="14"/>
  <c r="ZY31" i="14"/>
  <c r="AAA31" i="14"/>
  <c r="AAB31" i="14"/>
  <c r="AAG31" i="14"/>
  <c r="AAI31" i="14"/>
  <c r="AAJ31" i="14"/>
  <c r="AAK31" i="14"/>
  <c r="AAM31" i="14"/>
  <c r="AAR31" i="14"/>
  <c r="AAT31" i="14"/>
  <c r="AAV31" i="14"/>
  <c r="AAW31" i="14"/>
  <c r="ABB31" i="14"/>
  <c r="ABD31" i="14"/>
  <c r="ABE31" i="14"/>
  <c r="ABF31" i="14"/>
  <c r="ABH31" i="14"/>
  <c r="ABM31" i="14"/>
  <c r="ABO31" i="14"/>
  <c r="ABQ31" i="14"/>
  <c r="ABR31" i="14"/>
  <c r="ABW31" i="14"/>
  <c r="ABY31" i="14"/>
  <c r="ABZ31" i="14"/>
  <c r="ACA31" i="14"/>
  <c r="ACC31" i="14"/>
  <c r="ACH31" i="14"/>
  <c r="ACJ31" i="14"/>
  <c r="ACL31" i="14"/>
  <c r="ACM31" i="14"/>
  <c r="ACR31" i="14"/>
  <c r="ACT31" i="14"/>
  <c r="ACU31" i="14"/>
  <c r="ACV31" i="14"/>
  <c r="ACX31" i="14"/>
  <c r="ADC31" i="14"/>
  <c r="ADE31" i="14"/>
  <c r="ADG31" i="14"/>
  <c r="ADH31" i="14"/>
  <c r="ADM31" i="14"/>
  <c r="ADO31" i="14"/>
  <c r="ADP31" i="14"/>
  <c r="ADQ31" i="14"/>
  <c r="ADS31" i="14"/>
  <c r="ADX31" i="14"/>
  <c r="ADZ31" i="14"/>
  <c r="AEB31" i="14"/>
  <c r="AEC31" i="14"/>
  <c r="AEH31" i="14"/>
  <c r="AEJ31" i="14"/>
  <c r="AEK31" i="14"/>
  <c r="AEL31" i="14"/>
  <c r="AEN31" i="14"/>
  <c r="AES31" i="14"/>
  <c r="AEU31" i="14"/>
  <c r="AEW31" i="14"/>
  <c r="AEX31" i="14"/>
  <c r="AFC31" i="14"/>
  <c r="AFE31" i="14"/>
  <c r="AFF31" i="14"/>
  <c r="AFG31" i="14"/>
  <c r="AFI31" i="14"/>
  <c r="AFN31" i="14"/>
  <c r="AFP31" i="14"/>
  <c r="AFR31" i="14"/>
  <c r="AFS31" i="14"/>
  <c r="AFX31" i="14"/>
  <c r="AFZ31" i="14"/>
  <c r="AGA31" i="14"/>
  <c r="AGB31" i="14"/>
  <c r="AGD31" i="14"/>
  <c r="AGI31" i="14"/>
  <c r="AGK31" i="14"/>
  <c r="AGM31" i="14"/>
  <c r="AGN31" i="14"/>
  <c r="AGS31" i="14"/>
  <c r="AGU31" i="14"/>
  <c r="AGV31" i="14"/>
  <c r="AGW31" i="14"/>
  <c r="AGY31" i="14"/>
  <c r="AHD31" i="14"/>
  <c r="AHF31" i="14"/>
  <c r="AHH31" i="14"/>
  <c r="AHI31" i="14"/>
  <c r="AHN31" i="14"/>
  <c r="AHP31" i="14"/>
  <c r="AHQ31" i="14"/>
  <c r="AHR31" i="14"/>
  <c r="AHT31" i="14"/>
  <c r="AHY31" i="14"/>
  <c r="AIA31" i="14"/>
  <c r="AIC31" i="14"/>
  <c r="AID31" i="14"/>
  <c r="AII31" i="14"/>
  <c r="AIK31" i="14"/>
  <c r="AIL31" i="14"/>
  <c r="AIM31" i="14"/>
  <c r="AIO31" i="14"/>
  <c r="AIT31" i="14"/>
  <c r="AIV31" i="14"/>
  <c r="AIX31" i="14"/>
  <c r="AIY31" i="14"/>
  <c r="AJD31" i="14"/>
  <c r="AJF31" i="14"/>
  <c r="AJG31" i="14"/>
  <c r="AJH31" i="14"/>
  <c r="AJJ31" i="14"/>
  <c r="AJO31" i="14"/>
  <c r="AJQ31" i="14"/>
  <c r="AJS31" i="14"/>
  <c r="AJT31" i="14"/>
  <c r="AJY31" i="14"/>
  <c r="AKA31" i="14"/>
  <c r="AKB31" i="14"/>
  <c r="AKC31" i="14"/>
  <c r="AKE31" i="14"/>
  <c r="AKJ31" i="14"/>
  <c r="AKL31" i="14"/>
  <c r="AKN31" i="14"/>
  <c r="AKO31" i="14"/>
  <c r="AKT31" i="14"/>
  <c r="AKV31" i="14"/>
  <c r="AKW31" i="14"/>
  <c r="AKX31" i="14"/>
  <c r="AKZ31" i="14"/>
  <c r="ALE31" i="14"/>
  <c r="ALG31" i="14"/>
  <c r="ALI31" i="14"/>
  <c r="ALJ31" i="14"/>
  <c r="ALO31" i="14"/>
  <c r="ALQ31" i="14"/>
  <c r="ALR31" i="14"/>
  <c r="ALS31" i="14"/>
  <c r="ALU31" i="14"/>
  <c r="ALZ31" i="14"/>
  <c r="AMB31" i="14"/>
  <c r="AMD31" i="14"/>
  <c r="AME31" i="14"/>
  <c r="AMJ31" i="14"/>
  <c r="AML31" i="14"/>
  <c r="AMM31" i="14"/>
  <c r="AMN31" i="14"/>
  <c r="AMP31" i="14"/>
  <c r="AMU31" i="14"/>
  <c r="AMW31" i="14"/>
  <c r="AMY31" i="14"/>
  <c r="AMZ31" i="14"/>
  <c r="ANE31" i="14"/>
  <c r="ANG31" i="14"/>
  <c r="ANH31" i="14"/>
  <c r="ANI31" i="14"/>
  <c r="ANK31" i="14"/>
  <c r="ANP31" i="14"/>
  <c r="ANR31" i="14"/>
  <c r="ANT31" i="14"/>
  <c r="ANU31" i="14"/>
  <c r="ANZ31" i="14"/>
  <c r="AOB31" i="14"/>
  <c r="AOC31" i="14"/>
  <c r="AOD31" i="14"/>
  <c r="AOF31" i="14"/>
  <c r="AOK31" i="14"/>
  <c r="AOM31" i="14"/>
  <c r="AOO31" i="14"/>
  <c r="AOP31" i="14"/>
  <c r="AOU31" i="14"/>
  <c r="AOW31" i="14"/>
  <c r="AOX31" i="14"/>
  <c r="AOY31" i="14"/>
  <c r="APA31" i="14"/>
  <c r="APF31" i="14"/>
  <c r="APH31" i="14"/>
  <c r="APJ31" i="14"/>
  <c r="APK31" i="14"/>
  <c r="APP31" i="14"/>
  <c r="APR31" i="14"/>
  <c r="APS31" i="14"/>
  <c r="APT31" i="14"/>
  <c r="APV31" i="14"/>
  <c r="AQA31" i="14"/>
  <c r="AQC31" i="14"/>
  <c r="AQE31" i="14"/>
  <c r="AQF31" i="14"/>
  <c r="AQK31" i="14"/>
  <c r="AQM31" i="14"/>
  <c r="AQN31" i="14"/>
  <c r="AQO31" i="14"/>
  <c r="AQQ31" i="14"/>
  <c r="AQV31" i="14"/>
  <c r="AQX31" i="14"/>
  <c r="AQZ31" i="14"/>
  <c r="ARA31" i="14"/>
  <c r="ARF31" i="14"/>
  <c r="ARH31" i="14"/>
  <c r="ARI31" i="14"/>
  <c r="ARJ31" i="14"/>
  <c r="ARL31" i="14"/>
  <c r="ARQ31" i="14"/>
  <c r="ARS31" i="14"/>
  <c r="ARU31" i="14"/>
  <c r="ARV31" i="14"/>
  <c r="ASA31" i="14"/>
  <c r="ASC31" i="14"/>
  <c r="ASD31" i="14"/>
  <c r="ASE31" i="14"/>
  <c r="ASG31" i="14"/>
  <c r="ASL31" i="14"/>
  <c r="ASN31" i="14"/>
  <c r="ASP31" i="14"/>
  <c r="ASQ31" i="14"/>
  <c r="ASV31" i="14"/>
  <c r="ASX31" i="14"/>
  <c r="ASY31" i="14"/>
  <c r="ASZ31" i="14"/>
  <c r="ATB31" i="14"/>
  <c r="ATG31" i="14"/>
  <c r="ATI31" i="14"/>
  <c r="ATK31" i="14"/>
  <c r="ATL31" i="14"/>
  <c r="ATQ31" i="14"/>
  <c r="ATS31" i="14"/>
  <c r="ATT31" i="14"/>
  <c r="ATU31" i="14"/>
  <c r="ATW31" i="14"/>
  <c r="AUB31" i="14"/>
  <c r="AUD31" i="14"/>
  <c r="AUF31" i="14"/>
  <c r="AUG31" i="14"/>
  <c r="AUL31" i="14"/>
  <c r="AUN31" i="14"/>
  <c r="AUO31" i="14"/>
  <c r="AUP31" i="14"/>
  <c r="AUR31" i="14"/>
  <c r="AUW31" i="14"/>
  <c r="AUY31" i="14"/>
  <c r="AVA31" i="14"/>
  <c r="AVB31" i="14"/>
  <c r="AVG31" i="14"/>
  <c r="AVI31" i="14"/>
  <c r="AVJ31" i="14"/>
  <c r="AVK31" i="14"/>
  <c r="AVM31" i="14"/>
  <c r="AVR31" i="14"/>
  <c r="AVT31" i="14"/>
  <c r="AVV31" i="14"/>
  <c r="AVW31" i="14"/>
  <c r="AWB31" i="14"/>
  <c r="AWD31" i="14"/>
  <c r="AWE31" i="14"/>
  <c r="AWF31" i="14"/>
  <c r="AWH31" i="14"/>
  <c r="AWM31" i="14"/>
  <c r="AWO31" i="14"/>
  <c r="AWQ31" i="14"/>
  <c r="AWR31" i="14"/>
  <c r="AWW31" i="14"/>
  <c r="AWY31" i="14"/>
  <c r="AWZ31" i="14"/>
  <c r="AXA31" i="14"/>
  <c r="AXC31" i="14"/>
  <c r="AXH31" i="14"/>
  <c r="AXJ31" i="14"/>
  <c r="AXL31" i="14"/>
  <c r="AXM31" i="14"/>
  <c r="AXR31" i="14"/>
  <c r="AXT31" i="14"/>
  <c r="AXU31" i="14"/>
  <c r="AXV31" i="14"/>
  <c r="AXX31" i="14"/>
  <c r="AYC31" i="14"/>
  <c r="AYE31" i="14"/>
  <c r="AYG31" i="14"/>
  <c r="AYH31" i="14"/>
  <c r="AYM31" i="14"/>
  <c r="AYO31" i="14"/>
  <c r="AYP31" i="14"/>
  <c r="AYQ31" i="14"/>
  <c r="AYS31" i="14"/>
  <c r="AYX31" i="14"/>
  <c r="AYZ31" i="14"/>
  <c r="AZB31" i="14"/>
  <c r="AZC31" i="14"/>
  <c r="AZH31" i="14"/>
  <c r="AZJ31" i="14"/>
  <c r="AZK31" i="14"/>
  <c r="AZL31" i="14"/>
  <c r="AZN31" i="14"/>
  <c r="AZS31" i="14"/>
  <c r="AZU31" i="14"/>
  <c r="AZW31" i="14"/>
  <c r="AZX31" i="14"/>
  <c r="BAC31" i="14"/>
  <c r="BAE31" i="14"/>
  <c r="BAF31" i="14"/>
  <c r="BAG31" i="14"/>
  <c r="BAI31" i="14"/>
  <c r="BAN31" i="14"/>
  <c r="BAP31" i="14"/>
  <c r="BAR31" i="14"/>
  <c r="BAS31" i="14"/>
  <c r="BAX31" i="14"/>
  <c r="BAZ31" i="14"/>
  <c r="BBA31" i="14"/>
  <c r="BBB31" i="14"/>
  <c r="AQ32" i="14"/>
  <c r="AV32" i="14"/>
  <c r="AX32" i="14"/>
  <c r="AZ32" i="14"/>
  <c r="BA32" i="14"/>
  <c r="BF32" i="14"/>
  <c r="BH32" i="14"/>
  <c r="BI32" i="14"/>
  <c r="BJ32" i="14"/>
  <c r="BL32" i="14"/>
  <c r="BQ32" i="14"/>
  <c r="BS32" i="14"/>
  <c r="BU32" i="14"/>
  <c r="BV32" i="14"/>
  <c r="CA32" i="14"/>
  <c r="CC32" i="14"/>
  <c r="CD32" i="14"/>
  <c r="CE32" i="14"/>
  <c r="CG32" i="14"/>
  <c r="CL32" i="14"/>
  <c r="CN32" i="14"/>
  <c r="CP32" i="14"/>
  <c r="CQ32" i="14"/>
  <c r="CV32" i="14"/>
  <c r="CX32" i="14"/>
  <c r="CY32" i="14"/>
  <c r="CZ32" i="14"/>
  <c r="DB32" i="14"/>
  <c r="DG32" i="14"/>
  <c r="DI32" i="14"/>
  <c r="DK32" i="14"/>
  <c r="DL32" i="14"/>
  <c r="DQ32" i="14"/>
  <c r="DS32" i="14"/>
  <c r="DT32" i="14"/>
  <c r="DU32" i="14"/>
  <c r="DW32" i="14"/>
  <c r="EB32" i="14"/>
  <c r="ED32" i="14"/>
  <c r="EF32" i="14"/>
  <c r="EG32" i="14"/>
  <c r="EL32" i="14"/>
  <c r="EN32" i="14"/>
  <c r="EO32" i="14"/>
  <c r="EP32" i="14"/>
  <c r="ER32" i="14"/>
  <c r="EW32" i="14"/>
  <c r="EY32" i="14"/>
  <c r="FA32" i="14"/>
  <c r="FB32" i="14"/>
  <c r="FG32" i="14"/>
  <c r="FI32" i="14"/>
  <c r="FJ32" i="14"/>
  <c r="FK32" i="14"/>
  <c r="FM32" i="14"/>
  <c r="FR32" i="14"/>
  <c r="FT32" i="14"/>
  <c r="FV32" i="14"/>
  <c r="FW32" i="14"/>
  <c r="GB32" i="14"/>
  <c r="GD32" i="14"/>
  <c r="GE32" i="14"/>
  <c r="GF32" i="14"/>
  <c r="GH32" i="14"/>
  <c r="GM32" i="14"/>
  <c r="GO32" i="14"/>
  <c r="GQ32" i="14"/>
  <c r="GR32" i="14"/>
  <c r="GW32" i="14"/>
  <c r="GY32" i="14"/>
  <c r="GZ32" i="14"/>
  <c r="HA32" i="14"/>
  <c r="HC32" i="14"/>
  <c r="HH32" i="14"/>
  <c r="HJ32" i="14"/>
  <c r="HL32" i="14"/>
  <c r="HM32" i="14"/>
  <c r="HR32" i="14"/>
  <c r="HT32" i="14"/>
  <c r="HU32" i="14"/>
  <c r="HV32" i="14"/>
  <c r="HX32" i="14"/>
  <c r="IC32" i="14"/>
  <c r="IE32" i="14"/>
  <c r="IG32" i="14"/>
  <c r="IH32" i="14"/>
  <c r="IM32" i="14"/>
  <c r="IO32" i="14"/>
  <c r="IP32" i="14"/>
  <c r="IQ32" i="14"/>
  <c r="IS32" i="14"/>
  <c r="IX32" i="14"/>
  <c r="IZ32" i="14"/>
  <c r="JB32" i="14"/>
  <c r="JC32" i="14"/>
  <c r="JH32" i="14"/>
  <c r="JJ32" i="14"/>
  <c r="JK32" i="14"/>
  <c r="JL32" i="14"/>
  <c r="JN32" i="14"/>
  <c r="JS32" i="14"/>
  <c r="JU32" i="14"/>
  <c r="JW32" i="14"/>
  <c r="JX32" i="14"/>
  <c r="KC32" i="14"/>
  <c r="KE32" i="14"/>
  <c r="KF32" i="14"/>
  <c r="KG32" i="14"/>
  <c r="KI32" i="14"/>
  <c r="KN32" i="14"/>
  <c r="KP32" i="14"/>
  <c r="KR32" i="14"/>
  <c r="KS32" i="14"/>
  <c r="KX32" i="14"/>
  <c r="KZ32" i="14"/>
  <c r="LA32" i="14"/>
  <c r="LB32" i="14"/>
  <c r="LD32" i="14"/>
  <c r="LI32" i="14"/>
  <c r="LK32" i="14"/>
  <c r="LM32" i="14"/>
  <c r="LN32" i="14"/>
  <c r="LS32" i="14"/>
  <c r="LU32" i="14"/>
  <c r="LV32" i="14"/>
  <c r="LW32" i="14"/>
  <c r="LY32" i="14"/>
  <c r="MD32" i="14"/>
  <c r="MF32" i="14"/>
  <c r="MH32" i="14"/>
  <c r="MI32" i="14"/>
  <c r="MN32" i="14"/>
  <c r="MP32" i="14"/>
  <c r="MQ32" i="14"/>
  <c r="MR32" i="14"/>
  <c r="MT32" i="14"/>
  <c r="MY32" i="14"/>
  <c r="NA32" i="14"/>
  <c r="NC32" i="14"/>
  <c r="ND32" i="14"/>
  <c r="NI32" i="14"/>
  <c r="NK32" i="14"/>
  <c r="NL32" i="14"/>
  <c r="NM32" i="14"/>
  <c r="NO32" i="14"/>
  <c r="NT32" i="14"/>
  <c r="NV32" i="14"/>
  <c r="NX32" i="14"/>
  <c r="NY32" i="14"/>
  <c r="OD32" i="14"/>
  <c r="OF32" i="14"/>
  <c r="OG32" i="14"/>
  <c r="OH32" i="14"/>
  <c r="OJ32" i="14"/>
  <c r="OO32" i="14"/>
  <c r="OQ32" i="14"/>
  <c r="OS32" i="14"/>
  <c r="OT32" i="14"/>
  <c r="OY32" i="14"/>
  <c r="PA32" i="14"/>
  <c r="PB32" i="14"/>
  <c r="PC32" i="14"/>
  <c r="PE32" i="14"/>
  <c r="PJ32" i="14"/>
  <c r="PL32" i="14"/>
  <c r="PN32" i="14"/>
  <c r="PO32" i="14"/>
  <c r="PT32" i="14"/>
  <c r="PV32" i="14"/>
  <c r="PW32" i="14"/>
  <c r="PX32" i="14"/>
  <c r="PZ32" i="14"/>
  <c r="QE32" i="14"/>
  <c r="QG32" i="14"/>
  <c r="QI32" i="14"/>
  <c r="QJ32" i="14"/>
  <c r="QO32" i="14"/>
  <c r="QQ32" i="14"/>
  <c r="QR32" i="14"/>
  <c r="QS32" i="14"/>
  <c r="QU32" i="14"/>
  <c r="QZ32" i="14"/>
  <c r="RB32" i="14"/>
  <c r="RD32" i="14"/>
  <c r="RE32" i="14"/>
  <c r="RJ32" i="14"/>
  <c r="RL32" i="14"/>
  <c r="RM32" i="14"/>
  <c r="RN32" i="14"/>
  <c r="RP32" i="14"/>
  <c r="RU32" i="14"/>
  <c r="RW32" i="14"/>
  <c r="RY32" i="14"/>
  <c r="RZ32" i="14"/>
  <c r="SE32" i="14"/>
  <c r="SG32" i="14"/>
  <c r="SH32" i="14"/>
  <c r="SI32" i="14"/>
  <c r="SK32" i="14"/>
  <c r="SP32" i="14"/>
  <c r="SR32" i="14"/>
  <c r="ST32" i="14"/>
  <c r="SU32" i="14"/>
  <c r="SZ32" i="14"/>
  <c r="TB32" i="14"/>
  <c r="TC32" i="14"/>
  <c r="TD32" i="14"/>
  <c r="TF32" i="14"/>
  <c r="TK32" i="14"/>
  <c r="TM32" i="14"/>
  <c r="TO32" i="14"/>
  <c r="TP32" i="14"/>
  <c r="TU32" i="14"/>
  <c r="TW32" i="14"/>
  <c r="TX32" i="14"/>
  <c r="TY32" i="14"/>
  <c r="UA32" i="14"/>
  <c r="UF32" i="14"/>
  <c r="UH32" i="14"/>
  <c r="UJ32" i="14"/>
  <c r="UK32" i="14"/>
  <c r="UP32" i="14"/>
  <c r="UR32" i="14"/>
  <c r="US32" i="14"/>
  <c r="UT32" i="14"/>
  <c r="UV32" i="14"/>
  <c r="VA32" i="14"/>
  <c r="VC32" i="14"/>
  <c r="VE32" i="14"/>
  <c r="VF32" i="14"/>
  <c r="VK32" i="14"/>
  <c r="VM32" i="14"/>
  <c r="VN32" i="14"/>
  <c r="VO32" i="14"/>
  <c r="VQ32" i="14"/>
  <c r="VV32" i="14"/>
  <c r="VX32" i="14"/>
  <c r="VZ32" i="14"/>
  <c r="WA32" i="14"/>
  <c r="WF32" i="14"/>
  <c r="WH32" i="14"/>
  <c r="WI32" i="14"/>
  <c r="WJ32" i="14"/>
  <c r="WL32" i="14"/>
  <c r="WQ32" i="14"/>
  <c r="WS32" i="14"/>
  <c r="WU32" i="14"/>
  <c r="WV32" i="14"/>
  <c r="XA32" i="14"/>
  <c r="XC32" i="14"/>
  <c r="XD32" i="14"/>
  <c r="XE32" i="14"/>
  <c r="XG32" i="14"/>
  <c r="XL32" i="14"/>
  <c r="XN32" i="14"/>
  <c r="XP32" i="14"/>
  <c r="XQ32" i="14"/>
  <c r="XV32" i="14"/>
  <c r="XX32" i="14"/>
  <c r="XY32" i="14"/>
  <c r="XZ32" i="14"/>
  <c r="YB32" i="14"/>
  <c r="YG32" i="14"/>
  <c r="YI32" i="14"/>
  <c r="YK32" i="14"/>
  <c r="YL32" i="14"/>
  <c r="YQ32" i="14"/>
  <c r="YS32" i="14"/>
  <c r="YT32" i="14"/>
  <c r="YU32" i="14"/>
  <c r="YW32" i="14"/>
  <c r="ZB32" i="14"/>
  <c r="ZD32" i="14"/>
  <c r="ZF32" i="14"/>
  <c r="ZG32" i="14"/>
  <c r="ZL32" i="14"/>
  <c r="ZN32" i="14"/>
  <c r="ZO32" i="14"/>
  <c r="ZP32" i="14"/>
  <c r="ZR32" i="14"/>
  <c r="ZW32" i="14"/>
  <c r="ZY32" i="14"/>
  <c r="AAA32" i="14"/>
  <c r="AAB32" i="14"/>
  <c r="AAG32" i="14"/>
  <c r="AAI32" i="14"/>
  <c r="AAJ32" i="14"/>
  <c r="AAK32" i="14"/>
  <c r="AAM32" i="14"/>
  <c r="AAR32" i="14"/>
  <c r="AAT32" i="14"/>
  <c r="AAV32" i="14"/>
  <c r="AAW32" i="14"/>
  <c r="ABB32" i="14"/>
  <c r="ABD32" i="14"/>
  <c r="ABE32" i="14"/>
  <c r="ABF32" i="14"/>
  <c r="ABH32" i="14"/>
  <c r="ABM32" i="14"/>
  <c r="ABO32" i="14"/>
  <c r="ABQ32" i="14"/>
  <c r="ABR32" i="14"/>
  <c r="ABW32" i="14"/>
  <c r="ABY32" i="14"/>
  <c r="ABZ32" i="14"/>
  <c r="ACA32" i="14"/>
  <c r="ACC32" i="14"/>
  <c r="ACH32" i="14"/>
  <c r="ACJ32" i="14"/>
  <c r="ACL32" i="14"/>
  <c r="ACM32" i="14"/>
  <c r="ACR32" i="14"/>
  <c r="ACT32" i="14"/>
  <c r="ACU32" i="14"/>
  <c r="ACV32" i="14"/>
  <c r="ACX32" i="14"/>
  <c r="ADC32" i="14"/>
  <c r="ADE32" i="14"/>
  <c r="ADG32" i="14"/>
  <c r="ADH32" i="14"/>
  <c r="ADM32" i="14"/>
  <c r="ADO32" i="14"/>
  <c r="ADP32" i="14"/>
  <c r="ADQ32" i="14"/>
  <c r="ADS32" i="14"/>
  <c r="ADX32" i="14"/>
  <c r="ADZ32" i="14"/>
  <c r="AEB32" i="14"/>
  <c r="AEC32" i="14"/>
  <c r="AEH32" i="14"/>
  <c r="AEJ32" i="14"/>
  <c r="AEK32" i="14"/>
  <c r="AEL32" i="14"/>
  <c r="AEN32" i="14"/>
  <c r="AES32" i="14"/>
  <c r="AEU32" i="14"/>
  <c r="AEW32" i="14"/>
  <c r="AEX32" i="14"/>
  <c r="AFC32" i="14"/>
  <c r="AFE32" i="14"/>
  <c r="AFF32" i="14"/>
  <c r="AFG32" i="14"/>
  <c r="AFI32" i="14"/>
  <c r="AFN32" i="14"/>
  <c r="AFP32" i="14"/>
  <c r="AFR32" i="14"/>
  <c r="AFS32" i="14"/>
  <c r="AFX32" i="14"/>
  <c r="AFZ32" i="14"/>
  <c r="AGA32" i="14"/>
  <c r="AGB32" i="14"/>
  <c r="AGD32" i="14"/>
  <c r="AGI32" i="14"/>
  <c r="AGK32" i="14"/>
  <c r="AGM32" i="14"/>
  <c r="AGN32" i="14"/>
  <c r="AGS32" i="14"/>
  <c r="AGU32" i="14"/>
  <c r="AGV32" i="14"/>
  <c r="AGW32" i="14"/>
  <c r="AGY32" i="14"/>
  <c r="AHD32" i="14"/>
  <c r="AHF32" i="14"/>
  <c r="AHH32" i="14"/>
  <c r="AHI32" i="14"/>
  <c r="AHN32" i="14"/>
  <c r="AHP32" i="14"/>
  <c r="AHQ32" i="14"/>
  <c r="AHR32" i="14"/>
  <c r="AHT32" i="14"/>
  <c r="AHY32" i="14"/>
  <c r="AIA32" i="14"/>
  <c r="AIC32" i="14"/>
  <c r="AID32" i="14"/>
  <c r="AII32" i="14"/>
  <c r="AIK32" i="14"/>
  <c r="AIL32" i="14"/>
  <c r="AIM32" i="14"/>
  <c r="AIO32" i="14"/>
  <c r="AIT32" i="14"/>
  <c r="AIV32" i="14"/>
  <c r="AIX32" i="14"/>
  <c r="AIY32" i="14"/>
  <c r="AJD32" i="14"/>
  <c r="AJF32" i="14"/>
  <c r="AJG32" i="14"/>
  <c r="AJH32" i="14"/>
  <c r="AJJ32" i="14"/>
  <c r="AJO32" i="14"/>
  <c r="AJQ32" i="14"/>
  <c r="AJS32" i="14"/>
  <c r="AJT32" i="14"/>
  <c r="AJY32" i="14"/>
  <c r="AKA32" i="14"/>
  <c r="AKB32" i="14"/>
  <c r="AKC32" i="14"/>
  <c r="AKE32" i="14"/>
  <c r="AKJ32" i="14"/>
  <c r="AKL32" i="14"/>
  <c r="AKN32" i="14"/>
  <c r="AKO32" i="14"/>
  <c r="AKT32" i="14"/>
  <c r="AKV32" i="14"/>
  <c r="AKW32" i="14"/>
  <c r="AKX32" i="14"/>
  <c r="AKZ32" i="14"/>
  <c r="ALE32" i="14"/>
  <c r="ALG32" i="14"/>
  <c r="ALI32" i="14"/>
  <c r="ALJ32" i="14"/>
  <c r="ALO32" i="14"/>
  <c r="ALQ32" i="14"/>
  <c r="ALR32" i="14"/>
  <c r="ALS32" i="14"/>
  <c r="ALU32" i="14"/>
  <c r="ALZ32" i="14"/>
  <c r="AMB32" i="14"/>
  <c r="AMD32" i="14"/>
  <c r="AME32" i="14"/>
  <c r="AMJ32" i="14"/>
  <c r="AML32" i="14"/>
  <c r="AMM32" i="14"/>
  <c r="AMN32" i="14"/>
  <c r="AMP32" i="14"/>
  <c r="AMU32" i="14"/>
  <c r="AMW32" i="14"/>
  <c r="AMY32" i="14"/>
  <c r="AMZ32" i="14"/>
  <c r="ANE32" i="14"/>
  <c r="ANG32" i="14"/>
  <c r="ANH32" i="14"/>
  <c r="ANI32" i="14"/>
  <c r="ANK32" i="14"/>
  <c r="ANP32" i="14"/>
  <c r="ANR32" i="14"/>
  <c r="ANT32" i="14"/>
  <c r="ANU32" i="14"/>
  <c r="ANZ32" i="14"/>
  <c r="AOB32" i="14"/>
  <c r="AOC32" i="14"/>
  <c r="AOD32" i="14"/>
  <c r="AOF32" i="14"/>
  <c r="AOK32" i="14"/>
  <c r="AOM32" i="14"/>
  <c r="AOO32" i="14"/>
  <c r="AOP32" i="14"/>
  <c r="AOU32" i="14"/>
  <c r="AOW32" i="14"/>
  <c r="AOX32" i="14"/>
  <c r="AOY32" i="14"/>
  <c r="APA32" i="14"/>
  <c r="APF32" i="14"/>
  <c r="APH32" i="14"/>
  <c r="APJ32" i="14"/>
  <c r="APK32" i="14"/>
  <c r="APP32" i="14"/>
  <c r="APR32" i="14"/>
  <c r="APS32" i="14"/>
  <c r="APT32" i="14"/>
  <c r="APV32" i="14"/>
  <c r="AQA32" i="14"/>
  <c r="AQC32" i="14"/>
  <c r="AQE32" i="14"/>
  <c r="AQF32" i="14"/>
  <c r="AQK32" i="14"/>
  <c r="AQM32" i="14"/>
  <c r="AQN32" i="14"/>
  <c r="AQO32" i="14"/>
  <c r="AQQ32" i="14"/>
  <c r="AQV32" i="14"/>
  <c r="AQX32" i="14"/>
  <c r="AQZ32" i="14"/>
  <c r="ARA32" i="14"/>
  <c r="ARF32" i="14"/>
  <c r="ARH32" i="14"/>
  <c r="ARI32" i="14"/>
  <c r="ARJ32" i="14"/>
  <c r="ARL32" i="14"/>
  <c r="ARQ32" i="14"/>
  <c r="ARS32" i="14"/>
  <c r="ARU32" i="14"/>
  <c r="ARV32" i="14"/>
  <c r="ASA32" i="14"/>
  <c r="ASC32" i="14"/>
  <c r="ASD32" i="14"/>
  <c r="ASE32" i="14"/>
  <c r="ASG32" i="14"/>
  <c r="ASL32" i="14"/>
  <c r="ASN32" i="14"/>
  <c r="ASP32" i="14"/>
  <c r="ASQ32" i="14"/>
  <c r="ASV32" i="14"/>
  <c r="ASX32" i="14"/>
  <c r="ASY32" i="14"/>
  <c r="ASZ32" i="14"/>
  <c r="ATB32" i="14"/>
  <c r="ATG32" i="14"/>
  <c r="ATI32" i="14"/>
  <c r="ATK32" i="14"/>
  <c r="ATL32" i="14"/>
  <c r="ATQ32" i="14"/>
  <c r="ATS32" i="14"/>
  <c r="ATT32" i="14"/>
  <c r="ATU32" i="14"/>
  <c r="ATW32" i="14"/>
  <c r="AUB32" i="14"/>
  <c r="AUD32" i="14"/>
  <c r="AUF32" i="14"/>
  <c r="AUG32" i="14"/>
  <c r="AUL32" i="14"/>
  <c r="AUN32" i="14"/>
  <c r="AUO32" i="14"/>
  <c r="AUP32" i="14"/>
  <c r="AUR32" i="14"/>
  <c r="AUW32" i="14"/>
  <c r="AUY32" i="14"/>
  <c r="AVA32" i="14"/>
  <c r="AVB32" i="14"/>
  <c r="AVG32" i="14"/>
  <c r="AVI32" i="14"/>
  <c r="AVJ32" i="14"/>
  <c r="AVK32" i="14"/>
  <c r="AVM32" i="14"/>
  <c r="AVR32" i="14"/>
  <c r="AVT32" i="14"/>
  <c r="AVV32" i="14"/>
  <c r="AVW32" i="14"/>
  <c r="AWB32" i="14"/>
  <c r="AWD32" i="14"/>
  <c r="AWE32" i="14"/>
  <c r="AWF32" i="14"/>
  <c r="AWH32" i="14"/>
  <c r="AWM32" i="14"/>
  <c r="AWO32" i="14"/>
  <c r="AWQ32" i="14"/>
  <c r="AWR32" i="14"/>
  <c r="AWW32" i="14"/>
  <c r="AWY32" i="14"/>
  <c r="AWZ32" i="14"/>
  <c r="AXA32" i="14"/>
  <c r="AXC32" i="14"/>
  <c r="AXH32" i="14"/>
  <c r="AXJ32" i="14"/>
  <c r="AXL32" i="14"/>
  <c r="AXM32" i="14"/>
  <c r="AXR32" i="14"/>
  <c r="AXT32" i="14"/>
  <c r="AXU32" i="14"/>
  <c r="AXV32" i="14"/>
  <c r="AXX32" i="14"/>
  <c r="AYC32" i="14"/>
  <c r="AYE32" i="14"/>
  <c r="AYG32" i="14"/>
  <c r="AYH32" i="14"/>
  <c r="AYM32" i="14"/>
  <c r="AYO32" i="14"/>
  <c r="AYP32" i="14"/>
  <c r="AYQ32" i="14"/>
  <c r="AYS32" i="14"/>
  <c r="AYX32" i="14"/>
  <c r="AYZ32" i="14"/>
  <c r="AZB32" i="14"/>
  <c r="AZC32" i="14"/>
  <c r="AZH32" i="14"/>
  <c r="AZJ32" i="14"/>
  <c r="AZK32" i="14"/>
  <c r="AZL32" i="14"/>
  <c r="AZN32" i="14"/>
  <c r="AZS32" i="14"/>
  <c r="AZU32" i="14"/>
  <c r="AZW32" i="14"/>
  <c r="AZX32" i="14"/>
  <c r="BAC32" i="14"/>
  <c r="BAE32" i="14"/>
  <c r="BAF32" i="14"/>
  <c r="BAG32" i="14"/>
  <c r="BAI32" i="14"/>
  <c r="BAN32" i="14"/>
  <c r="BAP32" i="14"/>
  <c r="BAR32" i="14"/>
  <c r="BAS32" i="14"/>
  <c r="BAX32" i="14"/>
  <c r="BAZ32" i="14"/>
  <c r="BBA32" i="14"/>
  <c r="BBB32" i="14"/>
  <c r="AQ33" i="14"/>
  <c r="AV33" i="14"/>
  <c r="AX33" i="14"/>
  <c r="AZ33" i="14"/>
  <c r="BA33" i="14"/>
  <c r="BF33" i="14"/>
  <c r="BH33" i="14"/>
  <c r="BI33" i="14"/>
  <c r="BJ33" i="14"/>
  <c r="BL33" i="14"/>
  <c r="BQ33" i="14"/>
  <c r="BS33" i="14"/>
  <c r="BU33" i="14"/>
  <c r="BV33" i="14"/>
  <c r="CA33" i="14"/>
  <c r="CC33" i="14"/>
  <c r="CD33" i="14"/>
  <c r="CE33" i="14"/>
  <c r="CG33" i="14"/>
  <c r="CL33" i="14"/>
  <c r="CN33" i="14"/>
  <c r="CP33" i="14"/>
  <c r="CQ33" i="14"/>
  <c r="CV33" i="14"/>
  <c r="CX33" i="14"/>
  <c r="CY33" i="14"/>
  <c r="CZ33" i="14"/>
  <c r="DB33" i="14"/>
  <c r="DG33" i="14"/>
  <c r="DI33" i="14"/>
  <c r="DK33" i="14"/>
  <c r="DL33" i="14"/>
  <c r="DQ33" i="14"/>
  <c r="DS33" i="14"/>
  <c r="DT33" i="14"/>
  <c r="DU33" i="14"/>
  <c r="DW33" i="14"/>
  <c r="EB33" i="14"/>
  <c r="ED33" i="14"/>
  <c r="EF33" i="14"/>
  <c r="EG33" i="14"/>
  <c r="EL33" i="14"/>
  <c r="EN33" i="14"/>
  <c r="EO33" i="14"/>
  <c r="EP33" i="14"/>
  <c r="ER33" i="14"/>
  <c r="EW33" i="14"/>
  <c r="EY33" i="14"/>
  <c r="FA33" i="14"/>
  <c r="FB33" i="14"/>
  <c r="FG33" i="14"/>
  <c r="FI33" i="14"/>
  <c r="FJ33" i="14"/>
  <c r="FK33" i="14"/>
  <c r="FM33" i="14"/>
  <c r="FR33" i="14"/>
  <c r="FT33" i="14"/>
  <c r="FV33" i="14"/>
  <c r="FW33" i="14"/>
  <c r="GB33" i="14"/>
  <c r="GD33" i="14"/>
  <c r="GE33" i="14"/>
  <c r="GF33" i="14"/>
  <c r="GH33" i="14"/>
  <c r="GM33" i="14"/>
  <c r="GO33" i="14"/>
  <c r="GQ33" i="14"/>
  <c r="GR33" i="14"/>
  <c r="GW33" i="14"/>
  <c r="GY33" i="14"/>
  <c r="GZ33" i="14"/>
  <c r="HA33" i="14"/>
  <c r="HC33" i="14"/>
  <c r="HH33" i="14"/>
  <c r="HJ33" i="14"/>
  <c r="HL33" i="14"/>
  <c r="HM33" i="14"/>
  <c r="HR33" i="14"/>
  <c r="HT33" i="14"/>
  <c r="HU33" i="14"/>
  <c r="HV33" i="14"/>
  <c r="HX33" i="14"/>
  <c r="IC33" i="14"/>
  <c r="IE33" i="14"/>
  <c r="IG33" i="14"/>
  <c r="IH33" i="14"/>
  <c r="IM33" i="14"/>
  <c r="IO33" i="14"/>
  <c r="IP33" i="14"/>
  <c r="IQ33" i="14"/>
  <c r="IS33" i="14"/>
  <c r="IX33" i="14"/>
  <c r="IZ33" i="14"/>
  <c r="JB33" i="14"/>
  <c r="JC33" i="14"/>
  <c r="JH33" i="14"/>
  <c r="JJ33" i="14"/>
  <c r="JK33" i="14"/>
  <c r="JL33" i="14"/>
  <c r="JN33" i="14"/>
  <c r="JS33" i="14"/>
  <c r="JU33" i="14"/>
  <c r="JW33" i="14"/>
  <c r="JX33" i="14"/>
  <c r="KC33" i="14"/>
  <c r="KE33" i="14"/>
  <c r="KF33" i="14"/>
  <c r="KG33" i="14"/>
  <c r="KI33" i="14"/>
  <c r="KN33" i="14"/>
  <c r="KP33" i="14"/>
  <c r="KR33" i="14"/>
  <c r="KS33" i="14"/>
  <c r="KX33" i="14"/>
  <c r="KZ33" i="14"/>
  <c r="LA33" i="14"/>
  <c r="LB33" i="14"/>
  <c r="LD33" i="14"/>
  <c r="LI33" i="14"/>
  <c r="LK33" i="14"/>
  <c r="LM33" i="14"/>
  <c r="LN33" i="14"/>
  <c r="LS33" i="14"/>
  <c r="LU33" i="14"/>
  <c r="LV33" i="14"/>
  <c r="LW33" i="14"/>
  <c r="LY33" i="14"/>
  <c r="MD33" i="14"/>
  <c r="MF33" i="14"/>
  <c r="MH33" i="14"/>
  <c r="MI33" i="14"/>
  <c r="MN33" i="14"/>
  <c r="MP33" i="14"/>
  <c r="MQ33" i="14"/>
  <c r="MR33" i="14"/>
  <c r="MT33" i="14"/>
  <c r="MY33" i="14"/>
  <c r="NA33" i="14"/>
  <c r="NC33" i="14"/>
  <c r="ND33" i="14"/>
  <c r="NI33" i="14"/>
  <c r="NK33" i="14"/>
  <c r="NL33" i="14"/>
  <c r="NM33" i="14"/>
  <c r="NO33" i="14"/>
  <c r="NT33" i="14"/>
  <c r="NV33" i="14"/>
  <c r="NX33" i="14"/>
  <c r="NY33" i="14"/>
  <c r="OD33" i="14"/>
  <c r="OF33" i="14"/>
  <c r="OG33" i="14"/>
  <c r="OH33" i="14"/>
  <c r="OJ33" i="14"/>
  <c r="OO33" i="14"/>
  <c r="OQ33" i="14"/>
  <c r="OS33" i="14"/>
  <c r="OT33" i="14"/>
  <c r="OY33" i="14"/>
  <c r="PA33" i="14"/>
  <c r="PB33" i="14"/>
  <c r="PC33" i="14"/>
  <c r="PE33" i="14"/>
  <c r="PJ33" i="14"/>
  <c r="PL33" i="14"/>
  <c r="PN33" i="14"/>
  <c r="PO33" i="14"/>
  <c r="PT33" i="14"/>
  <c r="PV33" i="14"/>
  <c r="PW33" i="14"/>
  <c r="PX33" i="14"/>
  <c r="PZ33" i="14"/>
  <c r="QE33" i="14"/>
  <c r="QG33" i="14"/>
  <c r="QI33" i="14"/>
  <c r="QJ33" i="14"/>
  <c r="QO33" i="14"/>
  <c r="QQ33" i="14"/>
  <c r="QR33" i="14"/>
  <c r="QS33" i="14"/>
  <c r="QU33" i="14"/>
  <c r="QZ33" i="14"/>
  <c r="RB33" i="14"/>
  <c r="RD33" i="14"/>
  <c r="RE33" i="14"/>
  <c r="RJ33" i="14"/>
  <c r="RL33" i="14"/>
  <c r="RM33" i="14"/>
  <c r="RN33" i="14"/>
  <c r="RP33" i="14"/>
  <c r="RU33" i="14"/>
  <c r="RW33" i="14"/>
  <c r="RY33" i="14"/>
  <c r="RZ33" i="14"/>
  <c r="SE33" i="14"/>
  <c r="SG33" i="14"/>
  <c r="SH33" i="14"/>
  <c r="SI33" i="14"/>
  <c r="SK33" i="14"/>
  <c r="SP33" i="14"/>
  <c r="SR33" i="14"/>
  <c r="ST33" i="14"/>
  <c r="SU33" i="14"/>
  <c r="SZ33" i="14"/>
  <c r="TB33" i="14"/>
  <c r="TC33" i="14"/>
  <c r="TD33" i="14"/>
  <c r="TF33" i="14"/>
  <c r="TK33" i="14"/>
  <c r="TM33" i="14"/>
  <c r="TO33" i="14"/>
  <c r="TP33" i="14"/>
  <c r="TU33" i="14"/>
  <c r="TW33" i="14"/>
  <c r="TX33" i="14"/>
  <c r="TY33" i="14"/>
  <c r="UA33" i="14"/>
  <c r="UF33" i="14"/>
  <c r="UH33" i="14"/>
  <c r="UJ33" i="14"/>
  <c r="UK33" i="14"/>
  <c r="UP33" i="14"/>
  <c r="UR33" i="14"/>
  <c r="US33" i="14"/>
  <c r="UT33" i="14"/>
  <c r="UV33" i="14"/>
  <c r="VA33" i="14"/>
  <c r="VC33" i="14"/>
  <c r="VE33" i="14"/>
  <c r="VF33" i="14"/>
  <c r="VK33" i="14"/>
  <c r="VM33" i="14"/>
  <c r="VN33" i="14"/>
  <c r="VO33" i="14"/>
  <c r="VQ33" i="14"/>
  <c r="VV33" i="14"/>
  <c r="VX33" i="14"/>
  <c r="VZ33" i="14"/>
  <c r="WA33" i="14"/>
  <c r="WF33" i="14"/>
  <c r="WH33" i="14"/>
  <c r="WI33" i="14"/>
  <c r="WJ33" i="14"/>
  <c r="WL33" i="14"/>
  <c r="WQ33" i="14"/>
  <c r="WS33" i="14"/>
  <c r="WU33" i="14"/>
  <c r="WV33" i="14"/>
  <c r="XA33" i="14"/>
  <c r="XC33" i="14"/>
  <c r="XD33" i="14"/>
  <c r="XE33" i="14"/>
  <c r="XG33" i="14"/>
  <c r="XL33" i="14"/>
  <c r="XN33" i="14"/>
  <c r="XP33" i="14"/>
  <c r="XQ33" i="14"/>
  <c r="XV33" i="14"/>
  <c r="XX33" i="14"/>
  <c r="XY33" i="14"/>
  <c r="XZ33" i="14"/>
  <c r="YB33" i="14"/>
  <c r="YG33" i="14"/>
  <c r="YI33" i="14"/>
  <c r="YK33" i="14"/>
  <c r="YL33" i="14"/>
  <c r="YQ33" i="14"/>
  <c r="YS33" i="14"/>
  <c r="YT33" i="14"/>
  <c r="YU33" i="14"/>
  <c r="YW33" i="14"/>
  <c r="ZB33" i="14"/>
  <c r="ZD33" i="14"/>
  <c r="ZF33" i="14"/>
  <c r="ZG33" i="14"/>
  <c r="ZL33" i="14"/>
  <c r="ZN33" i="14"/>
  <c r="ZO33" i="14"/>
  <c r="ZP33" i="14"/>
  <c r="ZR33" i="14"/>
  <c r="ZW33" i="14"/>
  <c r="ZY33" i="14"/>
  <c r="AAA33" i="14"/>
  <c r="AAB33" i="14"/>
  <c r="AAG33" i="14"/>
  <c r="AAI33" i="14"/>
  <c r="AAJ33" i="14"/>
  <c r="AAK33" i="14"/>
  <c r="AAM33" i="14"/>
  <c r="AAR33" i="14"/>
  <c r="AAT33" i="14"/>
  <c r="AAV33" i="14"/>
  <c r="AAW33" i="14"/>
  <c r="ABB33" i="14"/>
  <c r="ABD33" i="14"/>
  <c r="ABE33" i="14"/>
  <c r="ABF33" i="14"/>
  <c r="ABH33" i="14"/>
  <c r="ABM33" i="14"/>
  <c r="ABO33" i="14"/>
  <c r="ABQ33" i="14"/>
  <c r="ABR33" i="14"/>
  <c r="ABW33" i="14"/>
  <c r="ABY33" i="14"/>
  <c r="ABZ33" i="14"/>
  <c r="ACA33" i="14"/>
  <c r="ACC33" i="14"/>
  <c r="ACH33" i="14"/>
  <c r="ACJ33" i="14"/>
  <c r="ACL33" i="14"/>
  <c r="ACM33" i="14"/>
  <c r="ACR33" i="14"/>
  <c r="ACT33" i="14"/>
  <c r="ACU33" i="14"/>
  <c r="ACV33" i="14"/>
  <c r="ACX33" i="14"/>
  <c r="ADC33" i="14"/>
  <c r="ADE33" i="14"/>
  <c r="ADG33" i="14"/>
  <c r="ADH33" i="14"/>
  <c r="ADM33" i="14"/>
  <c r="ADO33" i="14"/>
  <c r="ADP33" i="14"/>
  <c r="ADQ33" i="14"/>
  <c r="ADS33" i="14"/>
  <c r="ADX33" i="14"/>
  <c r="ADZ33" i="14"/>
  <c r="AEB33" i="14"/>
  <c r="AEC33" i="14"/>
  <c r="AEH33" i="14"/>
  <c r="AEJ33" i="14"/>
  <c r="AEK33" i="14"/>
  <c r="AEL33" i="14"/>
  <c r="AEN33" i="14"/>
  <c r="AES33" i="14"/>
  <c r="AEU33" i="14"/>
  <c r="AEW33" i="14"/>
  <c r="AEX33" i="14"/>
  <c r="AFC33" i="14"/>
  <c r="AFE33" i="14"/>
  <c r="AFF33" i="14"/>
  <c r="AFG33" i="14"/>
  <c r="AFI33" i="14"/>
  <c r="AFN33" i="14"/>
  <c r="AFP33" i="14"/>
  <c r="AFR33" i="14"/>
  <c r="AFS33" i="14"/>
  <c r="AFX33" i="14"/>
  <c r="AFZ33" i="14"/>
  <c r="AGA33" i="14"/>
  <c r="AGB33" i="14"/>
  <c r="AGD33" i="14"/>
  <c r="AGI33" i="14"/>
  <c r="AGK33" i="14"/>
  <c r="AGM33" i="14"/>
  <c r="AGN33" i="14"/>
  <c r="AGS33" i="14"/>
  <c r="AGU33" i="14"/>
  <c r="AGV33" i="14"/>
  <c r="AGW33" i="14"/>
  <c r="AGY33" i="14"/>
  <c r="AHD33" i="14"/>
  <c r="AHF33" i="14"/>
  <c r="AHH33" i="14"/>
  <c r="AHI33" i="14"/>
  <c r="AHN33" i="14"/>
  <c r="AHP33" i="14"/>
  <c r="AHQ33" i="14"/>
  <c r="AHR33" i="14"/>
  <c r="AHT33" i="14"/>
  <c r="AHY33" i="14"/>
  <c r="AIA33" i="14"/>
  <c r="AIC33" i="14"/>
  <c r="AID33" i="14"/>
  <c r="AII33" i="14"/>
  <c r="AIK33" i="14"/>
  <c r="AIL33" i="14"/>
  <c r="AIM33" i="14"/>
  <c r="AIO33" i="14"/>
  <c r="AIT33" i="14"/>
  <c r="AIV33" i="14"/>
  <c r="AIX33" i="14"/>
  <c r="AIY33" i="14"/>
  <c r="AJD33" i="14"/>
  <c r="AJF33" i="14"/>
  <c r="AJG33" i="14"/>
  <c r="AJH33" i="14"/>
  <c r="AJJ33" i="14"/>
  <c r="AJO33" i="14"/>
  <c r="AJQ33" i="14"/>
  <c r="AJS33" i="14"/>
  <c r="AJT33" i="14"/>
  <c r="AJY33" i="14"/>
  <c r="AKA33" i="14"/>
  <c r="AKB33" i="14"/>
  <c r="AKC33" i="14"/>
  <c r="AKE33" i="14"/>
  <c r="AKJ33" i="14"/>
  <c r="AKL33" i="14"/>
  <c r="AKN33" i="14"/>
  <c r="AKO33" i="14"/>
  <c r="AKT33" i="14"/>
  <c r="AKV33" i="14"/>
  <c r="AKW33" i="14"/>
  <c r="AKX33" i="14"/>
  <c r="AKZ33" i="14"/>
  <c r="ALE33" i="14"/>
  <c r="ALG33" i="14"/>
  <c r="ALI33" i="14"/>
  <c r="ALJ33" i="14"/>
  <c r="ALO33" i="14"/>
  <c r="ALQ33" i="14"/>
  <c r="ALR33" i="14"/>
  <c r="ALS33" i="14"/>
  <c r="ALU33" i="14"/>
  <c r="ALZ33" i="14"/>
  <c r="AMB33" i="14"/>
  <c r="AMD33" i="14"/>
  <c r="AME33" i="14"/>
  <c r="AMJ33" i="14"/>
  <c r="AML33" i="14"/>
  <c r="AMM33" i="14"/>
  <c r="AMN33" i="14"/>
  <c r="AMP33" i="14"/>
  <c r="AMU33" i="14"/>
  <c r="AMW33" i="14"/>
  <c r="AMY33" i="14"/>
  <c r="AMZ33" i="14"/>
  <c r="ANE33" i="14"/>
  <c r="ANG33" i="14"/>
  <c r="ANH33" i="14"/>
  <c r="ANI33" i="14"/>
  <c r="ANK33" i="14"/>
  <c r="ANP33" i="14"/>
  <c r="ANR33" i="14"/>
  <c r="ANT33" i="14"/>
  <c r="ANU33" i="14"/>
  <c r="ANZ33" i="14"/>
  <c r="AOB33" i="14"/>
  <c r="AOC33" i="14"/>
  <c r="AOD33" i="14"/>
  <c r="AOF33" i="14"/>
  <c r="AOK33" i="14"/>
  <c r="AOM33" i="14"/>
  <c r="AOO33" i="14"/>
  <c r="AOP33" i="14"/>
  <c r="AOU33" i="14"/>
  <c r="AOW33" i="14"/>
  <c r="AOX33" i="14"/>
  <c r="AOY33" i="14"/>
  <c r="APA33" i="14"/>
  <c r="APF33" i="14"/>
  <c r="APH33" i="14"/>
  <c r="APJ33" i="14"/>
  <c r="APK33" i="14"/>
  <c r="APP33" i="14"/>
  <c r="APR33" i="14"/>
  <c r="APS33" i="14"/>
  <c r="APT33" i="14"/>
  <c r="APV33" i="14"/>
  <c r="AQA33" i="14"/>
  <c r="AQC33" i="14"/>
  <c r="AQE33" i="14"/>
  <c r="AQF33" i="14"/>
  <c r="AQK33" i="14"/>
  <c r="AQM33" i="14"/>
  <c r="AQN33" i="14"/>
  <c r="AQO33" i="14"/>
  <c r="AQQ33" i="14"/>
  <c r="AQV33" i="14"/>
  <c r="AQX33" i="14"/>
  <c r="AQZ33" i="14"/>
  <c r="ARA33" i="14"/>
  <c r="ARF33" i="14"/>
  <c r="ARH33" i="14"/>
  <c r="ARI33" i="14"/>
  <c r="ARJ33" i="14"/>
  <c r="ARL33" i="14"/>
  <c r="ARQ33" i="14"/>
  <c r="ARS33" i="14"/>
  <c r="ARU33" i="14"/>
  <c r="ARV33" i="14"/>
  <c r="ASA33" i="14"/>
  <c r="ASC33" i="14"/>
  <c r="ASD33" i="14"/>
  <c r="ASE33" i="14"/>
  <c r="ASG33" i="14"/>
  <c r="ASL33" i="14"/>
  <c r="ASN33" i="14"/>
  <c r="ASP33" i="14"/>
  <c r="ASQ33" i="14"/>
  <c r="ASV33" i="14"/>
  <c r="ASX33" i="14"/>
  <c r="ASY33" i="14"/>
  <c r="ASZ33" i="14"/>
  <c r="ATB33" i="14"/>
  <c r="ATG33" i="14"/>
  <c r="ATI33" i="14"/>
  <c r="ATK33" i="14"/>
  <c r="ATL33" i="14"/>
  <c r="ATQ33" i="14"/>
  <c r="ATS33" i="14"/>
  <c r="ATT33" i="14"/>
  <c r="ATU33" i="14"/>
  <c r="ATW33" i="14"/>
  <c r="AUB33" i="14"/>
  <c r="AUD33" i="14"/>
  <c r="AUF33" i="14"/>
  <c r="AUG33" i="14"/>
  <c r="AUL33" i="14"/>
  <c r="AUN33" i="14"/>
  <c r="AUO33" i="14"/>
  <c r="AUP33" i="14"/>
  <c r="AUR33" i="14"/>
  <c r="AUW33" i="14"/>
  <c r="AUY33" i="14"/>
  <c r="AVA33" i="14"/>
  <c r="AVB33" i="14"/>
  <c r="AVG33" i="14"/>
  <c r="AVI33" i="14"/>
  <c r="AVJ33" i="14"/>
  <c r="AVK33" i="14"/>
  <c r="AVM33" i="14"/>
  <c r="AVR33" i="14"/>
  <c r="AVT33" i="14"/>
  <c r="AVV33" i="14"/>
  <c r="AVW33" i="14"/>
  <c r="AWB33" i="14"/>
  <c r="AWD33" i="14"/>
  <c r="AWE33" i="14"/>
  <c r="AWF33" i="14"/>
  <c r="AWH33" i="14"/>
  <c r="AWM33" i="14"/>
  <c r="AWO33" i="14"/>
  <c r="AWQ33" i="14"/>
  <c r="AWR33" i="14"/>
  <c r="AWW33" i="14"/>
  <c r="AWY33" i="14"/>
  <c r="AWZ33" i="14"/>
  <c r="AXA33" i="14"/>
  <c r="AXC33" i="14"/>
  <c r="AXH33" i="14"/>
  <c r="AXJ33" i="14"/>
  <c r="AXL33" i="14"/>
  <c r="AXM33" i="14"/>
  <c r="AXR33" i="14"/>
  <c r="AXT33" i="14"/>
  <c r="AXU33" i="14"/>
  <c r="AXV33" i="14"/>
  <c r="AXX33" i="14"/>
  <c r="AYC33" i="14"/>
  <c r="AYE33" i="14"/>
  <c r="AYG33" i="14"/>
  <c r="AYH33" i="14"/>
  <c r="AYM33" i="14"/>
  <c r="AYO33" i="14"/>
  <c r="AYP33" i="14"/>
  <c r="AYQ33" i="14"/>
  <c r="AYS33" i="14"/>
  <c r="AYX33" i="14"/>
  <c r="AYZ33" i="14"/>
  <c r="AZB33" i="14"/>
  <c r="AZC33" i="14"/>
  <c r="AZH33" i="14"/>
  <c r="AZJ33" i="14"/>
  <c r="AZK33" i="14"/>
  <c r="AZL33" i="14"/>
  <c r="AZN33" i="14"/>
  <c r="AZS33" i="14"/>
  <c r="AZU33" i="14"/>
  <c r="AZW33" i="14"/>
  <c r="AZX33" i="14"/>
  <c r="BAC33" i="14"/>
  <c r="BAE33" i="14"/>
  <c r="BAF33" i="14"/>
  <c r="BAG33" i="14"/>
  <c r="BAI33" i="14"/>
  <c r="BAN33" i="14"/>
  <c r="BAP33" i="14"/>
  <c r="BAR33" i="14"/>
  <c r="BAS33" i="14"/>
  <c r="BAX33" i="14"/>
  <c r="BAZ33" i="14"/>
  <c r="BBA33" i="14"/>
  <c r="BBB33" i="14"/>
  <c r="AQ34" i="14"/>
  <c r="AV34" i="14"/>
  <c r="AX34" i="14"/>
  <c r="AZ34" i="14"/>
  <c r="BA34" i="14"/>
  <c r="BF34" i="14"/>
  <c r="BH34" i="14"/>
  <c r="BI34" i="14"/>
  <c r="BJ34" i="14"/>
  <c r="BL34" i="14"/>
  <c r="BQ34" i="14"/>
  <c r="BS34" i="14"/>
  <c r="BU34" i="14"/>
  <c r="BV34" i="14"/>
  <c r="CA34" i="14"/>
  <c r="CC34" i="14"/>
  <c r="CD34" i="14"/>
  <c r="CE34" i="14"/>
  <c r="CG34" i="14"/>
  <c r="CL34" i="14"/>
  <c r="CN34" i="14"/>
  <c r="CP34" i="14"/>
  <c r="CQ34" i="14"/>
  <c r="CV34" i="14"/>
  <c r="CX34" i="14"/>
  <c r="CY34" i="14"/>
  <c r="CZ34" i="14"/>
  <c r="DB34" i="14"/>
  <c r="DG34" i="14"/>
  <c r="DI34" i="14"/>
  <c r="DK34" i="14"/>
  <c r="DL34" i="14"/>
  <c r="DQ34" i="14"/>
  <c r="DS34" i="14"/>
  <c r="DT34" i="14"/>
  <c r="DU34" i="14"/>
  <c r="DW34" i="14"/>
  <c r="EB34" i="14"/>
  <c r="ED34" i="14"/>
  <c r="EF34" i="14"/>
  <c r="EG34" i="14"/>
  <c r="EL34" i="14"/>
  <c r="EN34" i="14"/>
  <c r="EO34" i="14"/>
  <c r="EP34" i="14"/>
  <c r="ER34" i="14"/>
  <c r="EW34" i="14"/>
  <c r="EY34" i="14"/>
  <c r="FA34" i="14"/>
  <c r="FB34" i="14"/>
  <c r="FG34" i="14"/>
  <c r="FI34" i="14"/>
  <c r="FJ34" i="14"/>
  <c r="FK34" i="14"/>
  <c r="FM34" i="14"/>
  <c r="FR34" i="14"/>
  <c r="FT34" i="14"/>
  <c r="FV34" i="14"/>
  <c r="FW34" i="14"/>
  <c r="GB34" i="14"/>
  <c r="GD34" i="14"/>
  <c r="GE34" i="14"/>
  <c r="GF34" i="14"/>
  <c r="GH34" i="14"/>
  <c r="GM34" i="14"/>
  <c r="GO34" i="14"/>
  <c r="GQ34" i="14"/>
  <c r="GR34" i="14"/>
  <c r="GW34" i="14"/>
  <c r="GY34" i="14"/>
  <c r="GZ34" i="14"/>
  <c r="HA34" i="14"/>
  <c r="HC34" i="14"/>
  <c r="HH34" i="14"/>
  <c r="HJ34" i="14"/>
  <c r="HL34" i="14"/>
  <c r="HM34" i="14"/>
  <c r="HR34" i="14"/>
  <c r="HT34" i="14"/>
  <c r="HU34" i="14"/>
  <c r="HV34" i="14"/>
  <c r="HX34" i="14"/>
  <c r="IC34" i="14"/>
  <c r="IE34" i="14"/>
  <c r="IG34" i="14"/>
  <c r="IH34" i="14"/>
  <c r="IM34" i="14"/>
  <c r="IO34" i="14"/>
  <c r="IP34" i="14"/>
  <c r="IQ34" i="14"/>
  <c r="IS34" i="14"/>
  <c r="IX34" i="14"/>
  <c r="IZ34" i="14"/>
  <c r="JB34" i="14"/>
  <c r="JC34" i="14"/>
  <c r="JH34" i="14"/>
  <c r="JJ34" i="14"/>
  <c r="JK34" i="14"/>
  <c r="JL34" i="14"/>
  <c r="JN34" i="14"/>
  <c r="JS34" i="14"/>
  <c r="JU34" i="14"/>
  <c r="JW34" i="14"/>
  <c r="JX34" i="14"/>
  <c r="KC34" i="14"/>
  <c r="KE34" i="14"/>
  <c r="KF34" i="14"/>
  <c r="KG34" i="14"/>
  <c r="KI34" i="14"/>
  <c r="KN34" i="14"/>
  <c r="KP34" i="14"/>
  <c r="KR34" i="14"/>
  <c r="KS34" i="14"/>
  <c r="KX34" i="14"/>
  <c r="KZ34" i="14"/>
  <c r="LA34" i="14"/>
  <c r="LB34" i="14"/>
  <c r="LD34" i="14"/>
  <c r="LI34" i="14"/>
  <c r="LK34" i="14"/>
  <c r="LM34" i="14"/>
  <c r="LN34" i="14"/>
  <c r="LS34" i="14"/>
  <c r="LU34" i="14"/>
  <c r="LV34" i="14"/>
  <c r="LW34" i="14"/>
  <c r="LY34" i="14"/>
  <c r="MD34" i="14"/>
  <c r="MF34" i="14"/>
  <c r="MH34" i="14"/>
  <c r="MI34" i="14"/>
  <c r="MN34" i="14"/>
  <c r="MP34" i="14"/>
  <c r="MQ34" i="14"/>
  <c r="MR34" i="14"/>
  <c r="MT34" i="14"/>
  <c r="MY34" i="14"/>
  <c r="NA34" i="14"/>
  <c r="NC34" i="14"/>
  <c r="ND34" i="14"/>
  <c r="NI34" i="14"/>
  <c r="NK34" i="14"/>
  <c r="NL34" i="14"/>
  <c r="NM34" i="14"/>
  <c r="NO34" i="14"/>
  <c r="NT34" i="14"/>
  <c r="NV34" i="14"/>
  <c r="NX34" i="14"/>
  <c r="NY34" i="14"/>
  <c r="OD34" i="14"/>
  <c r="OF34" i="14"/>
  <c r="OG34" i="14"/>
  <c r="OH34" i="14"/>
  <c r="OJ34" i="14"/>
  <c r="OO34" i="14"/>
  <c r="OQ34" i="14"/>
  <c r="OS34" i="14"/>
  <c r="OT34" i="14"/>
  <c r="OY34" i="14"/>
  <c r="PA34" i="14"/>
  <c r="PB34" i="14"/>
  <c r="PC34" i="14"/>
  <c r="PE34" i="14"/>
  <c r="PJ34" i="14"/>
  <c r="PL34" i="14"/>
  <c r="PN34" i="14"/>
  <c r="PO34" i="14"/>
  <c r="PT34" i="14"/>
  <c r="PV34" i="14"/>
  <c r="PW34" i="14"/>
  <c r="PX34" i="14"/>
  <c r="PZ34" i="14"/>
  <c r="QE34" i="14"/>
  <c r="QG34" i="14"/>
  <c r="QI34" i="14"/>
  <c r="QJ34" i="14"/>
  <c r="QO34" i="14"/>
  <c r="QQ34" i="14"/>
  <c r="QR34" i="14"/>
  <c r="QS34" i="14"/>
  <c r="QU34" i="14"/>
  <c r="QZ34" i="14"/>
  <c r="RB34" i="14"/>
  <c r="RD34" i="14"/>
  <c r="RE34" i="14"/>
  <c r="RJ34" i="14"/>
  <c r="RL34" i="14"/>
  <c r="RM34" i="14"/>
  <c r="RN34" i="14"/>
  <c r="RP34" i="14"/>
  <c r="RU34" i="14"/>
  <c r="RW34" i="14"/>
  <c r="RY34" i="14"/>
  <c r="RZ34" i="14"/>
  <c r="SE34" i="14"/>
  <c r="SG34" i="14"/>
  <c r="SH34" i="14"/>
  <c r="SI34" i="14"/>
  <c r="SK34" i="14"/>
  <c r="SP34" i="14"/>
  <c r="SR34" i="14"/>
  <c r="ST34" i="14"/>
  <c r="SU34" i="14"/>
  <c r="SZ34" i="14"/>
  <c r="TB34" i="14"/>
  <c r="TC34" i="14"/>
  <c r="TD34" i="14"/>
  <c r="TF34" i="14"/>
  <c r="TK34" i="14"/>
  <c r="TM34" i="14"/>
  <c r="TO34" i="14"/>
  <c r="TP34" i="14"/>
  <c r="TU34" i="14"/>
  <c r="TW34" i="14"/>
  <c r="TX34" i="14"/>
  <c r="TY34" i="14"/>
  <c r="UA34" i="14"/>
  <c r="UF34" i="14"/>
  <c r="UH34" i="14"/>
  <c r="UJ34" i="14"/>
  <c r="UK34" i="14"/>
  <c r="UP34" i="14"/>
  <c r="UR34" i="14"/>
  <c r="US34" i="14"/>
  <c r="UT34" i="14"/>
  <c r="UV34" i="14"/>
  <c r="VA34" i="14"/>
  <c r="VC34" i="14"/>
  <c r="VE34" i="14"/>
  <c r="VF34" i="14"/>
  <c r="VK34" i="14"/>
  <c r="VM34" i="14"/>
  <c r="VN34" i="14"/>
  <c r="VO34" i="14"/>
  <c r="VQ34" i="14"/>
  <c r="VV34" i="14"/>
  <c r="VX34" i="14"/>
  <c r="VZ34" i="14"/>
  <c r="WA34" i="14"/>
  <c r="WF34" i="14"/>
  <c r="WH34" i="14"/>
  <c r="WI34" i="14"/>
  <c r="WJ34" i="14"/>
  <c r="WL34" i="14"/>
  <c r="WQ34" i="14"/>
  <c r="WS34" i="14"/>
  <c r="WU34" i="14"/>
  <c r="WV34" i="14"/>
  <c r="XA34" i="14"/>
  <c r="XC34" i="14"/>
  <c r="XD34" i="14"/>
  <c r="XE34" i="14"/>
  <c r="XG34" i="14"/>
  <c r="XL34" i="14"/>
  <c r="XN34" i="14"/>
  <c r="XP34" i="14"/>
  <c r="XQ34" i="14"/>
  <c r="XV34" i="14"/>
  <c r="XX34" i="14"/>
  <c r="XY34" i="14"/>
  <c r="XZ34" i="14"/>
  <c r="YB34" i="14"/>
  <c r="YG34" i="14"/>
  <c r="YI34" i="14"/>
  <c r="YK34" i="14"/>
  <c r="YL34" i="14"/>
  <c r="YQ34" i="14"/>
  <c r="YS34" i="14"/>
  <c r="YT34" i="14"/>
  <c r="YU34" i="14"/>
  <c r="YW34" i="14"/>
  <c r="ZB34" i="14"/>
  <c r="ZD34" i="14"/>
  <c r="ZF34" i="14"/>
  <c r="ZG34" i="14"/>
  <c r="ZL34" i="14"/>
  <c r="ZN34" i="14"/>
  <c r="ZO34" i="14"/>
  <c r="ZP34" i="14"/>
  <c r="ZR34" i="14"/>
  <c r="ZW34" i="14"/>
  <c r="ZY34" i="14"/>
  <c r="AAA34" i="14"/>
  <c r="AAB34" i="14"/>
  <c r="AAG34" i="14"/>
  <c r="AAI34" i="14"/>
  <c r="AAJ34" i="14"/>
  <c r="AAK34" i="14"/>
  <c r="AAM34" i="14"/>
  <c r="AAR34" i="14"/>
  <c r="AAT34" i="14"/>
  <c r="AAV34" i="14"/>
  <c r="AAW34" i="14"/>
  <c r="ABB34" i="14"/>
  <c r="ABD34" i="14"/>
  <c r="ABE34" i="14"/>
  <c r="ABF34" i="14"/>
  <c r="ABH34" i="14"/>
  <c r="ABM34" i="14"/>
  <c r="ABO34" i="14"/>
  <c r="ABQ34" i="14"/>
  <c r="ABR34" i="14"/>
  <c r="ABW34" i="14"/>
  <c r="ABY34" i="14"/>
  <c r="ABZ34" i="14"/>
  <c r="ACA34" i="14"/>
  <c r="ACC34" i="14"/>
  <c r="ACH34" i="14"/>
  <c r="ACJ34" i="14"/>
  <c r="ACL34" i="14"/>
  <c r="ACM34" i="14"/>
  <c r="ACR34" i="14"/>
  <c r="ACT34" i="14"/>
  <c r="ACU34" i="14"/>
  <c r="ACV34" i="14"/>
  <c r="ACX34" i="14"/>
  <c r="ADC34" i="14"/>
  <c r="ADE34" i="14"/>
  <c r="ADG34" i="14"/>
  <c r="ADH34" i="14"/>
  <c r="ADM34" i="14"/>
  <c r="ADO34" i="14"/>
  <c r="ADP34" i="14"/>
  <c r="ADQ34" i="14"/>
  <c r="ADS34" i="14"/>
  <c r="ADX34" i="14"/>
  <c r="ADZ34" i="14"/>
  <c r="AEB34" i="14"/>
  <c r="AEC34" i="14"/>
  <c r="AEH34" i="14"/>
  <c r="AEJ34" i="14"/>
  <c r="AEK34" i="14"/>
  <c r="AEL34" i="14"/>
  <c r="AEN34" i="14"/>
  <c r="AES34" i="14"/>
  <c r="AEU34" i="14"/>
  <c r="AEW34" i="14"/>
  <c r="AEX34" i="14"/>
  <c r="AFC34" i="14"/>
  <c r="AFE34" i="14"/>
  <c r="AFF34" i="14"/>
  <c r="AFG34" i="14"/>
  <c r="AFI34" i="14"/>
  <c r="AFN34" i="14"/>
  <c r="AFP34" i="14"/>
  <c r="AFR34" i="14"/>
  <c r="AFS34" i="14"/>
  <c r="AFX34" i="14"/>
  <c r="AFZ34" i="14"/>
  <c r="AGA34" i="14"/>
  <c r="AGB34" i="14"/>
  <c r="AGD34" i="14"/>
  <c r="AGI34" i="14"/>
  <c r="AGK34" i="14"/>
  <c r="AGM34" i="14"/>
  <c r="AGN34" i="14"/>
  <c r="AGS34" i="14"/>
  <c r="AGU34" i="14"/>
  <c r="AGV34" i="14"/>
  <c r="AGW34" i="14"/>
  <c r="AGY34" i="14"/>
  <c r="AHD34" i="14"/>
  <c r="AHF34" i="14"/>
  <c r="AHH34" i="14"/>
  <c r="AHI34" i="14"/>
  <c r="AHN34" i="14"/>
  <c r="AHP34" i="14"/>
  <c r="AHQ34" i="14"/>
  <c r="AHR34" i="14"/>
  <c r="AHT34" i="14"/>
  <c r="AHY34" i="14"/>
  <c r="AIA34" i="14"/>
  <c r="AIC34" i="14"/>
  <c r="AID34" i="14"/>
  <c r="AII34" i="14"/>
  <c r="AIK34" i="14"/>
  <c r="AIL34" i="14"/>
  <c r="AIM34" i="14"/>
  <c r="AIO34" i="14"/>
  <c r="AIT34" i="14"/>
  <c r="AIV34" i="14"/>
  <c r="AIX34" i="14"/>
  <c r="AIY34" i="14"/>
  <c r="AJD34" i="14"/>
  <c r="AJF34" i="14"/>
  <c r="AJG34" i="14"/>
  <c r="AJH34" i="14"/>
  <c r="AJJ34" i="14"/>
  <c r="AJO34" i="14"/>
  <c r="AJQ34" i="14"/>
  <c r="AJS34" i="14"/>
  <c r="AJT34" i="14"/>
  <c r="AJY34" i="14"/>
  <c r="AKA34" i="14"/>
  <c r="AKB34" i="14"/>
  <c r="AKC34" i="14"/>
  <c r="AKE34" i="14"/>
  <c r="AKJ34" i="14"/>
  <c r="AKL34" i="14"/>
  <c r="AKN34" i="14"/>
  <c r="AKO34" i="14"/>
  <c r="AKT34" i="14"/>
  <c r="AKV34" i="14"/>
  <c r="AKW34" i="14"/>
  <c r="AKX34" i="14"/>
  <c r="AKZ34" i="14"/>
  <c r="ALE34" i="14"/>
  <c r="ALG34" i="14"/>
  <c r="ALI34" i="14"/>
  <c r="ALJ34" i="14"/>
  <c r="ALO34" i="14"/>
  <c r="ALQ34" i="14"/>
  <c r="ALR34" i="14"/>
  <c r="ALS34" i="14"/>
  <c r="ALU34" i="14"/>
  <c r="ALZ34" i="14"/>
  <c r="AMB34" i="14"/>
  <c r="AMD34" i="14"/>
  <c r="AME34" i="14"/>
  <c r="AMJ34" i="14"/>
  <c r="AML34" i="14"/>
  <c r="AMM34" i="14"/>
  <c r="AMN34" i="14"/>
  <c r="AMP34" i="14"/>
  <c r="AMU34" i="14"/>
  <c r="AMW34" i="14"/>
  <c r="AMY34" i="14"/>
  <c r="AMZ34" i="14"/>
  <c r="ANE34" i="14"/>
  <c r="ANG34" i="14"/>
  <c r="ANH34" i="14"/>
  <c r="ANI34" i="14"/>
  <c r="ANK34" i="14"/>
  <c r="ANP34" i="14"/>
  <c r="ANR34" i="14"/>
  <c r="ANT34" i="14"/>
  <c r="ANU34" i="14"/>
  <c r="ANZ34" i="14"/>
  <c r="AOB34" i="14"/>
  <c r="AOC34" i="14"/>
  <c r="AOD34" i="14"/>
  <c r="AOF34" i="14"/>
  <c r="AOK34" i="14"/>
  <c r="AOM34" i="14"/>
  <c r="AOO34" i="14"/>
  <c r="AOP34" i="14"/>
  <c r="AOU34" i="14"/>
  <c r="AOW34" i="14"/>
  <c r="AOX34" i="14"/>
  <c r="AOY34" i="14"/>
  <c r="APA34" i="14"/>
  <c r="APF34" i="14"/>
  <c r="APH34" i="14"/>
  <c r="APJ34" i="14"/>
  <c r="APK34" i="14"/>
  <c r="APP34" i="14"/>
  <c r="APR34" i="14"/>
  <c r="APS34" i="14"/>
  <c r="APT34" i="14"/>
  <c r="APV34" i="14"/>
  <c r="AQA34" i="14"/>
  <c r="AQC34" i="14"/>
  <c r="AQE34" i="14"/>
  <c r="AQF34" i="14"/>
  <c r="AQK34" i="14"/>
  <c r="AQM34" i="14"/>
  <c r="AQN34" i="14"/>
  <c r="AQO34" i="14"/>
  <c r="AQQ34" i="14"/>
  <c r="AQV34" i="14"/>
  <c r="AQX34" i="14"/>
  <c r="AQZ34" i="14"/>
  <c r="ARA34" i="14"/>
  <c r="ARF34" i="14"/>
  <c r="ARH34" i="14"/>
  <c r="ARI34" i="14"/>
  <c r="ARJ34" i="14"/>
  <c r="ARL34" i="14"/>
  <c r="ARQ34" i="14"/>
  <c r="ARS34" i="14"/>
  <c r="ARU34" i="14"/>
  <c r="ARV34" i="14"/>
  <c r="ASA34" i="14"/>
  <c r="ASC34" i="14"/>
  <c r="ASD34" i="14"/>
  <c r="ASE34" i="14"/>
  <c r="ASG34" i="14"/>
  <c r="ASL34" i="14"/>
  <c r="ASN34" i="14"/>
  <c r="ASP34" i="14"/>
  <c r="ASQ34" i="14"/>
  <c r="ASV34" i="14"/>
  <c r="ASX34" i="14"/>
  <c r="ASY34" i="14"/>
  <c r="ASZ34" i="14"/>
  <c r="ATB34" i="14"/>
  <c r="ATG34" i="14"/>
  <c r="ATI34" i="14"/>
  <c r="ATK34" i="14"/>
  <c r="ATL34" i="14"/>
  <c r="ATQ34" i="14"/>
  <c r="ATS34" i="14"/>
  <c r="ATT34" i="14"/>
  <c r="ATU34" i="14"/>
  <c r="ATW34" i="14"/>
  <c r="AUB34" i="14"/>
  <c r="AUD34" i="14"/>
  <c r="AUF34" i="14"/>
  <c r="AUG34" i="14"/>
  <c r="AUL34" i="14"/>
  <c r="AUN34" i="14"/>
  <c r="AUO34" i="14"/>
  <c r="AUP34" i="14"/>
  <c r="AUR34" i="14"/>
  <c r="AUW34" i="14"/>
  <c r="AUY34" i="14"/>
  <c r="AVA34" i="14"/>
  <c r="AVB34" i="14"/>
  <c r="AVG34" i="14"/>
  <c r="AVI34" i="14"/>
  <c r="AVJ34" i="14"/>
  <c r="AVK34" i="14"/>
  <c r="AVM34" i="14"/>
  <c r="AVR34" i="14"/>
  <c r="AVT34" i="14"/>
  <c r="AVV34" i="14"/>
  <c r="AVW34" i="14"/>
  <c r="AWB34" i="14"/>
  <c r="AWD34" i="14"/>
  <c r="AWE34" i="14"/>
  <c r="AWF34" i="14"/>
  <c r="AWH34" i="14"/>
  <c r="AWM34" i="14"/>
  <c r="AWO34" i="14"/>
  <c r="AWQ34" i="14"/>
  <c r="AWR34" i="14"/>
  <c r="AWW34" i="14"/>
  <c r="AWY34" i="14"/>
  <c r="AWZ34" i="14"/>
  <c r="AXA34" i="14"/>
  <c r="AXC34" i="14"/>
  <c r="AXH34" i="14"/>
  <c r="AXJ34" i="14"/>
  <c r="AXL34" i="14"/>
  <c r="AXM34" i="14"/>
  <c r="AXR34" i="14"/>
  <c r="AXT34" i="14"/>
  <c r="AXU34" i="14"/>
  <c r="AXV34" i="14"/>
  <c r="AXX34" i="14"/>
  <c r="AYC34" i="14"/>
  <c r="AYE34" i="14"/>
  <c r="AYG34" i="14"/>
  <c r="AYH34" i="14"/>
  <c r="AYM34" i="14"/>
  <c r="AYO34" i="14"/>
  <c r="AYP34" i="14"/>
  <c r="AYQ34" i="14"/>
  <c r="AYS34" i="14"/>
  <c r="AYX34" i="14"/>
  <c r="AYZ34" i="14"/>
  <c r="AZB34" i="14"/>
  <c r="AZC34" i="14"/>
  <c r="AZH34" i="14"/>
  <c r="AZJ34" i="14"/>
  <c r="AZK34" i="14"/>
  <c r="AZL34" i="14"/>
  <c r="AZN34" i="14"/>
  <c r="AZS34" i="14"/>
  <c r="AZU34" i="14"/>
  <c r="AZW34" i="14"/>
  <c r="AZX34" i="14"/>
  <c r="BAC34" i="14"/>
  <c r="BAE34" i="14"/>
  <c r="BAF34" i="14"/>
  <c r="BAG34" i="14"/>
  <c r="BAI34" i="14"/>
  <c r="BAN34" i="14"/>
  <c r="BAP34" i="14"/>
  <c r="BAR34" i="14"/>
  <c r="BAS34" i="14"/>
  <c r="BAX34" i="14"/>
  <c r="BAZ34" i="14"/>
  <c r="BBA34" i="14"/>
  <c r="BBB34" i="14"/>
  <c r="AQ35" i="14"/>
  <c r="AV35" i="14"/>
  <c r="AX35" i="14"/>
  <c r="AZ35" i="14"/>
  <c r="BA35" i="14"/>
  <c r="BF35" i="14"/>
  <c r="BH35" i="14"/>
  <c r="BI35" i="14"/>
  <c r="BJ35" i="14"/>
  <c r="BL35" i="14"/>
  <c r="BQ35" i="14"/>
  <c r="BS35" i="14"/>
  <c r="BU35" i="14"/>
  <c r="BV35" i="14"/>
  <c r="CA35" i="14"/>
  <c r="CC35" i="14"/>
  <c r="CD35" i="14"/>
  <c r="CE35" i="14"/>
  <c r="CG35" i="14"/>
  <c r="CL35" i="14"/>
  <c r="CN35" i="14"/>
  <c r="CP35" i="14"/>
  <c r="CQ35" i="14"/>
  <c r="CV35" i="14"/>
  <c r="CX35" i="14"/>
  <c r="CY35" i="14"/>
  <c r="CZ35" i="14"/>
  <c r="DB35" i="14"/>
  <c r="DG35" i="14"/>
  <c r="DI35" i="14"/>
  <c r="DK35" i="14"/>
  <c r="DL35" i="14"/>
  <c r="DQ35" i="14"/>
  <c r="DS35" i="14"/>
  <c r="DT35" i="14"/>
  <c r="DU35" i="14"/>
  <c r="DW35" i="14"/>
  <c r="EB35" i="14"/>
  <c r="ED35" i="14"/>
  <c r="EF35" i="14"/>
  <c r="EG35" i="14"/>
  <c r="EL35" i="14"/>
  <c r="EN35" i="14"/>
  <c r="EO35" i="14"/>
  <c r="EP35" i="14"/>
  <c r="ER35" i="14"/>
  <c r="EW35" i="14"/>
  <c r="EY35" i="14"/>
  <c r="FA35" i="14"/>
  <c r="FB35" i="14"/>
  <c r="FG35" i="14"/>
  <c r="FI35" i="14"/>
  <c r="FJ35" i="14"/>
  <c r="FK35" i="14"/>
  <c r="FM35" i="14"/>
  <c r="FR35" i="14"/>
  <c r="FT35" i="14"/>
  <c r="FV35" i="14"/>
  <c r="FW35" i="14"/>
  <c r="GB35" i="14"/>
  <c r="GD35" i="14"/>
  <c r="GE35" i="14"/>
  <c r="GF35" i="14"/>
  <c r="GH35" i="14"/>
  <c r="GM35" i="14"/>
  <c r="GO35" i="14"/>
  <c r="GQ35" i="14"/>
  <c r="GR35" i="14"/>
  <c r="GW35" i="14"/>
  <c r="GY35" i="14"/>
  <c r="GZ35" i="14"/>
  <c r="HA35" i="14"/>
  <c r="HC35" i="14"/>
  <c r="HH35" i="14"/>
  <c r="HJ35" i="14"/>
  <c r="HL35" i="14"/>
  <c r="HM35" i="14"/>
  <c r="HR35" i="14"/>
  <c r="HT35" i="14"/>
  <c r="HU35" i="14"/>
  <c r="HV35" i="14"/>
  <c r="HX35" i="14"/>
  <c r="IC35" i="14"/>
  <c r="IE35" i="14"/>
  <c r="IG35" i="14"/>
  <c r="IH35" i="14"/>
  <c r="IM35" i="14"/>
  <c r="IO35" i="14"/>
  <c r="IP35" i="14"/>
  <c r="IQ35" i="14"/>
  <c r="IS35" i="14"/>
  <c r="IX35" i="14"/>
  <c r="IZ35" i="14"/>
  <c r="JB35" i="14"/>
  <c r="JC35" i="14"/>
  <c r="JH35" i="14"/>
  <c r="JJ35" i="14"/>
  <c r="JK35" i="14"/>
  <c r="JL35" i="14"/>
  <c r="JN35" i="14"/>
  <c r="JS35" i="14"/>
  <c r="JU35" i="14"/>
  <c r="JW35" i="14"/>
  <c r="JX35" i="14"/>
  <c r="KC35" i="14"/>
  <c r="KE35" i="14"/>
  <c r="KF35" i="14"/>
  <c r="KG35" i="14"/>
  <c r="KI35" i="14"/>
  <c r="KN35" i="14"/>
  <c r="KP35" i="14"/>
  <c r="KR35" i="14"/>
  <c r="KS35" i="14"/>
  <c r="KX35" i="14"/>
  <c r="KZ35" i="14"/>
  <c r="LA35" i="14"/>
  <c r="LB35" i="14"/>
  <c r="LD35" i="14"/>
  <c r="LI35" i="14"/>
  <c r="LK35" i="14"/>
  <c r="LM35" i="14"/>
  <c r="LN35" i="14"/>
  <c r="LS35" i="14"/>
  <c r="LU35" i="14"/>
  <c r="LV35" i="14"/>
  <c r="LW35" i="14"/>
  <c r="LY35" i="14"/>
  <c r="MD35" i="14"/>
  <c r="MF35" i="14"/>
  <c r="MH35" i="14"/>
  <c r="MI35" i="14"/>
  <c r="MN35" i="14"/>
  <c r="MP35" i="14"/>
  <c r="MQ35" i="14"/>
  <c r="MR35" i="14"/>
  <c r="MT35" i="14"/>
  <c r="MY35" i="14"/>
  <c r="NA35" i="14"/>
  <c r="NC35" i="14"/>
  <c r="ND35" i="14"/>
  <c r="NI35" i="14"/>
  <c r="NK35" i="14"/>
  <c r="NL35" i="14"/>
  <c r="NM35" i="14"/>
  <c r="NO35" i="14"/>
  <c r="NT35" i="14"/>
  <c r="NV35" i="14"/>
  <c r="NX35" i="14"/>
  <c r="NY35" i="14"/>
  <c r="OD35" i="14"/>
  <c r="OF35" i="14"/>
  <c r="OG35" i="14"/>
  <c r="OH35" i="14"/>
  <c r="OJ35" i="14"/>
  <c r="OO35" i="14"/>
  <c r="OQ35" i="14"/>
  <c r="OS35" i="14"/>
  <c r="OT35" i="14"/>
  <c r="OY35" i="14"/>
  <c r="PA35" i="14"/>
  <c r="PB35" i="14"/>
  <c r="PC35" i="14"/>
  <c r="PE35" i="14"/>
  <c r="PJ35" i="14"/>
  <c r="PL35" i="14"/>
  <c r="PN35" i="14"/>
  <c r="PO35" i="14"/>
  <c r="PT35" i="14"/>
  <c r="PV35" i="14"/>
  <c r="PW35" i="14"/>
  <c r="PX35" i="14"/>
  <c r="PZ35" i="14"/>
  <c r="QE35" i="14"/>
  <c r="QG35" i="14"/>
  <c r="QI35" i="14"/>
  <c r="QJ35" i="14"/>
  <c r="QO35" i="14"/>
  <c r="QQ35" i="14"/>
  <c r="QR35" i="14"/>
  <c r="QS35" i="14"/>
  <c r="QU35" i="14"/>
  <c r="QZ35" i="14"/>
  <c r="RB35" i="14"/>
  <c r="RD35" i="14"/>
  <c r="RE35" i="14"/>
  <c r="RJ35" i="14"/>
  <c r="RL35" i="14"/>
  <c r="RM35" i="14"/>
  <c r="RN35" i="14"/>
  <c r="RP35" i="14"/>
  <c r="RU35" i="14"/>
  <c r="RW35" i="14"/>
  <c r="RY35" i="14"/>
  <c r="RZ35" i="14"/>
  <c r="SE35" i="14"/>
  <c r="SG35" i="14"/>
  <c r="SH35" i="14"/>
  <c r="SI35" i="14"/>
  <c r="SK35" i="14"/>
  <c r="SP35" i="14"/>
  <c r="SR35" i="14"/>
  <c r="ST35" i="14"/>
  <c r="SU35" i="14"/>
  <c r="SZ35" i="14"/>
  <c r="TB35" i="14"/>
  <c r="TC35" i="14"/>
  <c r="TD35" i="14"/>
  <c r="TF35" i="14"/>
  <c r="TK35" i="14"/>
  <c r="TM35" i="14"/>
  <c r="TO35" i="14"/>
  <c r="TP35" i="14"/>
  <c r="TU35" i="14"/>
  <c r="TW35" i="14"/>
  <c r="TX35" i="14"/>
  <c r="TY35" i="14"/>
  <c r="UA35" i="14"/>
  <c r="UF35" i="14"/>
  <c r="UH35" i="14"/>
  <c r="UJ35" i="14"/>
  <c r="UK35" i="14"/>
  <c r="UP35" i="14"/>
  <c r="UR35" i="14"/>
  <c r="US35" i="14"/>
  <c r="UT35" i="14"/>
  <c r="UV35" i="14"/>
  <c r="VA35" i="14"/>
  <c r="VC35" i="14"/>
  <c r="VE35" i="14"/>
  <c r="VF35" i="14"/>
  <c r="VK35" i="14"/>
  <c r="VM35" i="14"/>
  <c r="VN35" i="14"/>
  <c r="VO35" i="14"/>
  <c r="VQ35" i="14"/>
  <c r="VV35" i="14"/>
  <c r="VX35" i="14"/>
  <c r="VZ35" i="14"/>
  <c r="WA35" i="14"/>
  <c r="WF35" i="14"/>
  <c r="WH35" i="14"/>
  <c r="WI35" i="14"/>
  <c r="WJ35" i="14"/>
  <c r="WL35" i="14"/>
  <c r="WQ35" i="14"/>
  <c r="WS35" i="14"/>
  <c r="WU35" i="14"/>
  <c r="WV35" i="14"/>
  <c r="XA35" i="14"/>
  <c r="XC35" i="14"/>
  <c r="XD35" i="14"/>
  <c r="XE35" i="14"/>
  <c r="XG35" i="14"/>
  <c r="XL35" i="14"/>
  <c r="XN35" i="14"/>
  <c r="XP35" i="14"/>
  <c r="XQ35" i="14"/>
  <c r="XV35" i="14"/>
  <c r="XX35" i="14"/>
  <c r="XY35" i="14"/>
  <c r="XZ35" i="14"/>
  <c r="YB35" i="14"/>
  <c r="YG35" i="14"/>
  <c r="YI35" i="14"/>
  <c r="YK35" i="14"/>
  <c r="YL35" i="14"/>
  <c r="YQ35" i="14"/>
  <c r="YS35" i="14"/>
  <c r="YT35" i="14"/>
  <c r="YU35" i="14"/>
  <c r="YW35" i="14"/>
  <c r="ZB35" i="14"/>
  <c r="ZD35" i="14"/>
  <c r="ZF35" i="14"/>
  <c r="ZG35" i="14"/>
  <c r="ZL35" i="14"/>
  <c r="ZN35" i="14"/>
  <c r="ZO35" i="14"/>
  <c r="ZP35" i="14"/>
  <c r="ZR35" i="14"/>
  <c r="ZW35" i="14"/>
  <c r="ZY35" i="14"/>
  <c r="AAA35" i="14"/>
  <c r="AAB35" i="14"/>
  <c r="AAG35" i="14"/>
  <c r="AAI35" i="14"/>
  <c r="AAJ35" i="14"/>
  <c r="AAK35" i="14"/>
  <c r="AAM35" i="14"/>
  <c r="AAR35" i="14"/>
  <c r="AAT35" i="14"/>
  <c r="AAV35" i="14"/>
  <c r="AAW35" i="14"/>
  <c r="ABB35" i="14"/>
  <c r="ABD35" i="14"/>
  <c r="ABE35" i="14"/>
  <c r="ABF35" i="14"/>
  <c r="ABH35" i="14"/>
  <c r="ABM35" i="14"/>
  <c r="ABO35" i="14"/>
  <c r="ABQ35" i="14"/>
  <c r="ABR35" i="14"/>
  <c r="ABW35" i="14"/>
  <c r="ABY35" i="14"/>
  <c r="ABZ35" i="14"/>
  <c r="ACA35" i="14"/>
  <c r="ACC35" i="14"/>
  <c r="ACH35" i="14"/>
  <c r="ACJ35" i="14"/>
  <c r="ACL35" i="14"/>
  <c r="ACM35" i="14"/>
  <c r="ACR35" i="14"/>
  <c r="ACT35" i="14"/>
  <c r="ACU35" i="14"/>
  <c r="ACV35" i="14"/>
  <c r="ACX35" i="14"/>
  <c r="ADC35" i="14"/>
  <c r="ADE35" i="14"/>
  <c r="ADG35" i="14"/>
  <c r="ADH35" i="14"/>
  <c r="ADM35" i="14"/>
  <c r="ADO35" i="14"/>
  <c r="ADP35" i="14"/>
  <c r="ADQ35" i="14"/>
  <c r="ADS35" i="14"/>
  <c r="ADX35" i="14"/>
  <c r="ADZ35" i="14"/>
  <c r="AEB35" i="14"/>
  <c r="AEC35" i="14"/>
  <c r="AEH35" i="14"/>
  <c r="AEJ35" i="14"/>
  <c r="AEK35" i="14"/>
  <c r="AEL35" i="14"/>
  <c r="AEN35" i="14"/>
  <c r="AES35" i="14"/>
  <c r="AEU35" i="14"/>
  <c r="AEW35" i="14"/>
  <c r="AEX35" i="14"/>
  <c r="AFC35" i="14"/>
  <c r="AFE35" i="14"/>
  <c r="AFF35" i="14"/>
  <c r="AFG35" i="14"/>
  <c r="AFI35" i="14"/>
  <c r="AFN35" i="14"/>
  <c r="AFP35" i="14"/>
  <c r="AFR35" i="14"/>
  <c r="AFS35" i="14"/>
  <c r="AFX35" i="14"/>
  <c r="AFZ35" i="14"/>
  <c r="AGA35" i="14"/>
  <c r="AGB35" i="14"/>
  <c r="AGD35" i="14"/>
  <c r="AGI35" i="14"/>
  <c r="AGK35" i="14"/>
  <c r="AGM35" i="14"/>
  <c r="AGN35" i="14"/>
  <c r="AGS35" i="14"/>
  <c r="AGU35" i="14"/>
  <c r="AGV35" i="14"/>
  <c r="AGW35" i="14"/>
  <c r="AGY35" i="14"/>
  <c r="AHD35" i="14"/>
  <c r="AHF35" i="14"/>
  <c r="AHH35" i="14"/>
  <c r="AHI35" i="14"/>
  <c r="AHN35" i="14"/>
  <c r="AHP35" i="14"/>
  <c r="AHQ35" i="14"/>
  <c r="AHR35" i="14"/>
  <c r="AHT35" i="14"/>
  <c r="AHY35" i="14"/>
  <c r="AIA35" i="14"/>
  <c r="AIC35" i="14"/>
  <c r="AID35" i="14"/>
  <c r="AII35" i="14"/>
  <c r="AIK35" i="14"/>
  <c r="AIL35" i="14"/>
  <c r="AIM35" i="14"/>
  <c r="AIO35" i="14"/>
  <c r="AIT35" i="14"/>
  <c r="AIV35" i="14"/>
  <c r="AIX35" i="14"/>
  <c r="AIY35" i="14"/>
  <c r="AJD35" i="14"/>
  <c r="AJF35" i="14"/>
  <c r="AJG35" i="14"/>
  <c r="AJH35" i="14"/>
  <c r="AJJ35" i="14"/>
  <c r="AJO35" i="14"/>
  <c r="AJQ35" i="14"/>
  <c r="AJS35" i="14"/>
  <c r="AJT35" i="14"/>
  <c r="AJY35" i="14"/>
  <c r="AKA35" i="14"/>
  <c r="AKB35" i="14"/>
  <c r="AKC35" i="14"/>
  <c r="AKE35" i="14"/>
  <c r="AKJ35" i="14"/>
  <c r="AKL35" i="14"/>
  <c r="AKN35" i="14"/>
  <c r="AKO35" i="14"/>
  <c r="AKT35" i="14"/>
  <c r="AKV35" i="14"/>
  <c r="AKW35" i="14"/>
  <c r="AKX35" i="14"/>
  <c r="AKZ35" i="14"/>
  <c r="ALE35" i="14"/>
  <c r="ALG35" i="14"/>
  <c r="ALI35" i="14"/>
  <c r="ALJ35" i="14"/>
  <c r="ALO35" i="14"/>
  <c r="ALQ35" i="14"/>
  <c r="ALR35" i="14"/>
  <c r="ALS35" i="14"/>
  <c r="ALU35" i="14"/>
  <c r="ALZ35" i="14"/>
  <c r="AMB35" i="14"/>
  <c r="AMD35" i="14"/>
  <c r="AME35" i="14"/>
  <c r="AMJ35" i="14"/>
  <c r="AML35" i="14"/>
  <c r="AMM35" i="14"/>
  <c r="AMN35" i="14"/>
  <c r="AMP35" i="14"/>
  <c r="AMU35" i="14"/>
  <c r="AMW35" i="14"/>
  <c r="AMY35" i="14"/>
  <c r="AMZ35" i="14"/>
  <c r="ANE35" i="14"/>
  <c r="ANG35" i="14"/>
  <c r="ANH35" i="14"/>
  <c r="ANI35" i="14"/>
  <c r="ANK35" i="14"/>
  <c r="ANP35" i="14"/>
  <c r="ANR35" i="14"/>
  <c r="ANT35" i="14"/>
  <c r="ANU35" i="14"/>
  <c r="ANZ35" i="14"/>
  <c r="AOB35" i="14"/>
  <c r="AOC35" i="14"/>
  <c r="AOD35" i="14"/>
  <c r="AOF35" i="14"/>
  <c r="AOK35" i="14"/>
  <c r="AOM35" i="14"/>
  <c r="AOO35" i="14"/>
  <c r="AOP35" i="14"/>
  <c r="AOU35" i="14"/>
  <c r="AOW35" i="14"/>
  <c r="AOX35" i="14"/>
  <c r="AOY35" i="14"/>
  <c r="APA35" i="14"/>
  <c r="APF35" i="14"/>
  <c r="APH35" i="14"/>
  <c r="APJ35" i="14"/>
  <c r="APK35" i="14"/>
  <c r="APP35" i="14"/>
  <c r="APR35" i="14"/>
  <c r="APS35" i="14"/>
  <c r="APT35" i="14"/>
  <c r="APV35" i="14"/>
  <c r="AQA35" i="14"/>
  <c r="AQC35" i="14"/>
  <c r="AQE35" i="14"/>
  <c r="AQF35" i="14"/>
  <c r="AQK35" i="14"/>
  <c r="AQM35" i="14"/>
  <c r="AQN35" i="14"/>
  <c r="AQO35" i="14"/>
  <c r="AQQ35" i="14"/>
  <c r="AQV35" i="14"/>
  <c r="AQX35" i="14"/>
  <c r="AQZ35" i="14"/>
  <c r="ARA35" i="14"/>
  <c r="ARF35" i="14"/>
  <c r="ARH35" i="14"/>
  <c r="ARI35" i="14"/>
  <c r="ARJ35" i="14"/>
  <c r="ARL35" i="14"/>
  <c r="ARQ35" i="14"/>
  <c r="ARS35" i="14"/>
  <c r="ARU35" i="14"/>
  <c r="ARV35" i="14"/>
  <c r="ASA35" i="14"/>
  <c r="ASC35" i="14"/>
  <c r="ASD35" i="14"/>
  <c r="ASE35" i="14"/>
  <c r="ASG35" i="14"/>
  <c r="ASL35" i="14"/>
  <c r="ASN35" i="14"/>
  <c r="ASP35" i="14"/>
  <c r="ASQ35" i="14"/>
  <c r="ASV35" i="14"/>
  <c r="ASX35" i="14"/>
  <c r="ASY35" i="14"/>
  <c r="ASZ35" i="14"/>
  <c r="ATB35" i="14"/>
  <c r="ATG35" i="14"/>
  <c r="ATI35" i="14"/>
  <c r="ATK35" i="14"/>
  <c r="ATL35" i="14"/>
  <c r="ATQ35" i="14"/>
  <c r="ATS35" i="14"/>
  <c r="ATT35" i="14"/>
  <c r="ATU35" i="14"/>
  <c r="ATW35" i="14"/>
  <c r="AUB35" i="14"/>
  <c r="AUD35" i="14"/>
  <c r="AUF35" i="14"/>
  <c r="AUG35" i="14"/>
  <c r="AUL35" i="14"/>
  <c r="AUN35" i="14"/>
  <c r="AUO35" i="14"/>
  <c r="AUP35" i="14"/>
  <c r="AUR35" i="14"/>
  <c r="AUW35" i="14"/>
  <c r="AUY35" i="14"/>
  <c r="AVA35" i="14"/>
  <c r="AVB35" i="14"/>
  <c r="AVG35" i="14"/>
  <c r="AVI35" i="14"/>
  <c r="AVJ35" i="14"/>
  <c r="AVK35" i="14"/>
  <c r="AVM35" i="14"/>
  <c r="AVR35" i="14"/>
  <c r="AVT35" i="14"/>
  <c r="AVV35" i="14"/>
  <c r="AVW35" i="14"/>
  <c r="AWB35" i="14"/>
  <c r="AWD35" i="14"/>
  <c r="AWE35" i="14"/>
  <c r="AWF35" i="14"/>
  <c r="AWH35" i="14"/>
  <c r="AWM35" i="14"/>
  <c r="AWO35" i="14"/>
  <c r="AWQ35" i="14"/>
  <c r="AWR35" i="14"/>
  <c r="AWW35" i="14"/>
  <c r="AWY35" i="14"/>
  <c r="AWZ35" i="14"/>
  <c r="AXA35" i="14"/>
  <c r="AXC35" i="14"/>
  <c r="AXH35" i="14"/>
  <c r="AXJ35" i="14"/>
  <c r="AXL35" i="14"/>
  <c r="AXM35" i="14"/>
  <c r="AXR35" i="14"/>
  <c r="AXT35" i="14"/>
  <c r="AXU35" i="14"/>
  <c r="AXV35" i="14"/>
  <c r="AXX35" i="14"/>
  <c r="AYC35" i="14"/>
  <c r="AYE35" i="14"/>
  <c r="AYG35" i="14"/>
  <c r="AYH35" i="14"/>
  <c r="AYM35" i="14"/>
  <c r="AYO35" i="14"/>
  <c r="AYP35" i="14"/>
  <c r="AYQ35" i="14"/>
  <c r="AYS35" i="14"/>
  <c r="AYX35" i="14"/>
  <c r="AYZ35" i="14"/>
  <c r="AZB35" i="14"/>
  <c r="AZC35" i="14"/>
  <c r="AZH35" i="14"/>
  <c r="AZJ35" i="14"/>
  <c r="AZK35" i="14"/>
  <c r="AZL35" i="14"/>
  <c r="AZN35" i="14"/>
  <c r="AZS35" i="14"/>
  <c r="AZU35" i="14"/>
  <c r="AZW35" i="14"/>
  <c r="AZX35" i="14"/>
  <c r="BAC35" i="14"/>
  <c r="BAE35" i="14"/>
  <c r="BAF35" i="14"/>
  <c r="BAG35" i="14"/>
  <c r="BAI35" i="14"/>
  <c r="BAN35" i="14"/>
  <c r="BAP35" i="14"/>
  <c r="BAR35" i="14"/>
  <c r="BAS35" i="14"/>
  <c r="BAX35" i="14"/>
  <c r="BAZ35" i="14"/>
  <c r="BBA35" i="14"/>
  <c r="BBB35" i="14"/>
  <c r="AQ36" i="14"/>
  <c r="AV36" i="14"/>
  <c r="AX36" i="14"/>
  <c r="AZ36" i="14"/>
  <c r="BA36" i="14"/>
  <c r="BF36" i="14"/>
  <c r="BH36" i="14"/>
  <c r="BI36" i="14"/>
  <c r="BJ36" i="14"/>
  <c r="BL36" i="14"/>
  <c r="BQ36" i="14"/>
  <c r="BS36" i="14"/>
  <c r="BU36" i="14"/>
  <c r="BV36" i="14"/>
  <c r="CA36" i="14"/>
  <c r="CC36" i="14"/>
  <c r="CD36" i="14"/>
  <c r="CE36" i="14"/>
  <c r="CG36" i="14"/>
  <c r="CL36" i="14"/>
  <c r="CN36" i="14"/>
  <c r="CP36" i="14"/>
  <c r="CQ36" i="14"/>
  <c r="CV36" i="14"/>
  <c r="CX36" i="14"/>
  <c r="CY36" i="14"/>
  <c r="CZ36" i="14"/>
  <c r="DB36" i="14"/>
  <c r="DG36" i="14"/>
  <c r="DI36" i="14"/>
  <c r="DK36" i="14"/>
  <c r="DL36" i="14"/>
  <c r="DQ36" i="14"/>
  <c r="DS36" i="14"/>
  <c r="DT36" i="14"/>
  <c r="DU36" i="14"/>
  <c r="DW36" i="14"/>
  <c r="EB36" i="14"/>
  <c r="ED36" i="14"/>
  <c r="EF36" i="14"/>
  <c r="EG36" i="14"/>
  <c r="EL36" i="14"/>
  <c r="EN36" i="14"/>
  <c r="EO36" i="14"/>
  <c r="EP36" i="14"/>
  <c r="ER36" i="14"/>
  <c r="EW36" i="14"/>
  <c r="EY36" i="14"/>
  <c r="FA36" i="14"/>
  <c r="FB36" i="14"/>
  <c r="FG36" i="14"/>
  <c r="FI36" i="14"/>
  <c r="FJ36" i="14"/>
  <c r="FK36" i="14"/>
  <c r="FM36" i="14"/>
  <c r="FR36" i="14"/>
  <c r="FT36" i="14"/>
  <c r="FV36" i="14"/>
  <c r="FW36" i="14"/>
  <c r="GB36" i="14"/>
  <c r="GD36" i="14"/>
  <c r="GE36" i="14"/>
  <c r="GF36" i="14"/>
  <c r="GH36" i="14"/>
  <c r="GM36" i="14"/>
  <c r="GO36" i="14"/>
  <c r="GQ36" i="14"/>
  <c r="GR36" i="14"/>
  <c r="GW36" i="14"/>
  <c r="GY36" i="14"/>
  <c r="GZ36" i="14"/>
  <c r="HA36" i="14"/>
  <c r="HC36" i="14"/>
  <c r="HH36" i="14"/>
  <c r="HJ36" i="14"/>
  <c r="HL36" i="14"/>
  <c r="HM36" i="14"/>
  <c r="HR36" i="14"/>
  <c r="HT36" i="14"/>
  <c r="HU36" i="14"/>
  <c r="HV36" i="14"/>
  <c r="HX36" i="14"/>
  <c r="IC36" i="14"/>
  <c r="IE36" i="14"/>
  <c r="IG36" i="14"/>
  <c r="IH36" i="14"/>
  <c r="IM36" i="14"/>
  <c r="IO36" i="14"/>
  <c r="IP36" i="14"/>
  <c r="IQ36" i="14"/>
  <c r="IS36" i="14"/>
  <c r="IX36" i="14"/>
  <c r="IZ36" i="14"/>
  <c r="JB36" i="14"/>
  <c r="JC36" i="14"/>
  <c r="JH36" i="14"/>
  <c r="JJ36" i="14"/>
  <c r="JK36" i="14"/>
  <c r="JL36" i="14"/>
  <c r="JN36" i="14"/>
  <c r="JS36" i="14"/>
  <c r="JU36" i="14"/>
  <c r="JW36" i="14"/>
  <c r="JX36" i="14"/>
  <c r="KC36" i="14"/>
  <c r="KE36" i="14"/>
  <c r="KF36" i="14"/>
  <c r="KG36" i="14"/>
  <c r="KI36" i="14"/>
  <c r="KN36" i="14"/>
  <c r="KP36" i="14"/>
  <c r="KR36" i="14"/>
  <c r="KS36" i="14"/>
  <c r="KX36" i="14"/>
  <c r="KZ36" i="14"/>
  <c r="LA36" i="14"/>
  <c r="LB36" i="14"/>
  <c r="LD36" i="14"/>
  <c r="LI36" i="14"/>
  <c r="LK36" i="14"/>
  <c r="LM36" i="14"/>
  <c r="LN36" i="14"/>
  <c r="LS36" i="14"/>
  <c r="LU36" i="14"/>
  <c r="LV36" i="14"/>
  <c r="LW36" i="14"/>
  <c r="LY36" i="14"/>
  <c r="MD36" i="14"/>
  <c r="MF36" i="14"/>
  <c r="MH36" i="14"/>
  <c r="MI36" i="14"/>
  <c r="MN36" i="14"/>
  <c r="MP36" i="14"/>
  <c r="MQ36" i="14"/>
  <c r="MR36" i="14"/>
  <c r="MT36" i="14"/>
  <c r="MY36" i="14"/>
  <c r="NA36" i="14"/>
  <c r="NC36" i="14"/>
  <c r="ND36" i="14"/>
  <c r="NI36" i="14"/>
  <c r="NK36" i="14"/>
  <c r="NL36" i="14"/>
  <c r="NM36" i="14"/>
  <c r="NO36" i="14"/>
  <c r="NT36" i="14"/>
  <c r="NV36" i="14"/>
  <c r="NX36" i="14"/>
  <c r="NY36" i="14"/>
  <c r="OD36" i="14"/>
  <c r="OF36" i="14"/>
  <c r="OG36" i="14"/>
  <c r="OH36" i="14"/>
  <c r="OJ36" i="14"/>
  <c r="OO36" i="14"/>
  <c r="OQ36" i="14"/>
  <c r="OS36" i="14"/>
  <c r="OT36" i="14"/>
  <c r="OY36" i="14"/>
  <c r="PA36" i="14"/>
  <c r="PB36" i="14"/>
  <c r="PC36" i="14"/>
  <c r="PE36" i="14"/>
  <c r="PJ36" i="14"/>
  <c r="PL36" i="14"/>
  <c r="PN36" i="14"/>
  <c r="PO36" i="14"/>
  <c r="PT36" i="14"/>
  <c r="PV36" i="14"/>
  <c r="PW36" i="14"/>
  <c r="PX36" i="14"/>
  <c r="PZ36" i="14"/>
  <c r="QE36" i="14"/>
  <c r="QG36" i="14"/>
  <c r="QI36" i="14"/>
  <c r="QJ36" i="14"/>
  <c r="QO36" i="14"/>
  <c r="QQ36" i="14"/>
  <c r="QR36" i="14"/>
  <c r="QS36" i="14"/>
  <c r="QU36" i="14"/>
  <c r="QZ36" i="14"/>
  <c r="RB36" i="14"/>
  <c r="RD36" i="14"/>
  <c r="RE36" i="14"/>
  <c r="RJ36" i="14"/>
  <c r="RL36" i="14"/>
  <c r="RM36" i="14"/>
  <c r="RN36" i="14"/>
  <c r="RP36" i="14"/>
  <c r="RU36" i="14"/>
  <c r="RW36" i="14"/>
  <c r="RY36" i="14"/>
  <c r="RZ36" i="14"/>
  <c r="SE36" i="14"/>
  <c r="SG36" i="14"/>
  <c r="SH36" i="14"/>
  <c r="SI36" i="14"/>
  <c r="SK36" i="14"/>
  <c r="SP36" i="14"/>
  <c r="SR36" i="14"/>
  <c r="ST36" i="14"/>
  <c r="SU36" i="14"/>
  <c r="SZ36" i="14"/>
  <c r="TB36" i="14"/>
  <c r="TC36" i="14"/>
  <c r="TD36" i="14"/>
  <c r="TF36" i="14"/>
  <c r="TK36" i="14"/>
  <c r="TM36" i="14"/>
  <c r="TO36" i="14"/>
  <c r="TP36" i="14"/>
  <c r="TU36" i="14"/>
  <c r="TW36" i="14"/>
  <c r="TX36" i="14"/>
  <c r="TY36" i="14"/>
  <c r="UA36" i="14"/>
  <c r="UF36" i="14"/>
  <c r="UH36" i="14"/>
  <c r="UJ36" i="14"/>
  <c r="UK36" i="14"/>
  <c r="UP36" i="14"/>
  <c r="UR36" i="14"/>
  <c r="US36" i="14"/>
  <c r="UT36" i="14"/>
  <c r="UV36" i="14"/>
  <c r="VA36" i="14"/>
  <c r="VC36" i="14"/>
  <c r="VE36" i="14"/>
  <c r="VF36" i="14"/>
  <c r="VK36" i="14"/>
  <c r="VM36" i="14"/>
  <c r="VN36" i="14"/>
  <c r="VO36" i="14"/>
  <c r="VQ36" i="14"/>
  <c r="VV36" i="14"/>
  <c r="VX36" i="14"/>
  <c r="VZ36" i="14"/>
  <c r="WA36" i="14"/>
  <c r="WF36" i="14"/>
  <c r="WH36" i="14"/>
  <c r="WI36" i="14"/>
  <c r="WJ36" i="14"/>
  <c r="WL36" i="14"/>
  <c r="WQ36" i="14"/>
  <c r="WS36" i="14"/>
  <c r="WU36" i="14"/>
  <c r="WV36" i="14"/>
  <c r="XA36" i="14"/>
  <c r="XC36" i="14"/>
  <c r="XD36" i="14"/>
  <c r="XE36" i="14"/>
  <c r="XG36" i="14"/>
  <c r="XL36" i="14"/>
  <c r="XN36" i="14"/>
  <c r="XP36" i="14"/>
  <c r="XQ36" i="14"/>
  <c r="XV36" i="14"/>
  <c r="XX36" i="14"/>
  <c r="XY36" i="14"/>
  <c r="XZ36" i="14"/>
  <c r="YB36" i="14"/>
  <c r="YG36" i="14"/>
  <c r="YI36" i="14"/>
  <c r="YK36" i="14"/>
  <c r="YL36" i="14"/>
  <c r="YQ36" i="14"/>
  <c r="YS36" i="14"/>
  <c r="YT36" i="14"/>
  <c r="YU36" i="14"/>
  <c r="YW36" i="14"/>
  <c r="ZB36" i="14"/>
  <c r="ZD36" i="14"/>
  <c r="ZF36" i="14"/>
  <c r="ZG36" i="14"/>
  <c r="ZL36" i="14"/>
  <c r="ZN36" i="14"/>
  <c r="ZO36" i="14"/>
  <c r="ZP36" i="14"/>
  <c r="ZR36" i="14"/>
  <c r="ZW36" i="14"/>
  <c r="ZY36" i="14"/>
  <c r="AAA36" i="14"/>
  <c r="AAB36" i="14"/>
  <c r="AAG36" i="14"/>
  <c r="AAI36" i="14"/>
  <c r="AAJ36" i="14"/>
  <c r="AAK36" i="14"/>
  <c r="AAM36" i="14"/>
  <c r="AAR36" i="14"/>
  <c r="AAT36" i="14"/>
  <c r="AAV36" i="14"/>
  <c r="AAW36" i="14"/>
  <c r="ABB36" i="14"/>
  <c r="ABD36" i="14"/>
  <c r="ABE36" i="14"/>
  <c r="ABF36" i="14"/>
  <c r="ABH36" i="14"/>
  <c r="ABM36" i="14"/>
  <c r="ABO36" i="14"/>
  <c r="ABQ36" i="14"/>
  <c r="ABR36" i="14"/>
  <c r="ABW36" i="14"/>
  <c r="ABY36" i="14"/>
  <c r="ABZ36" i="14"/>
  <c r="ACA36" i="14"/>
  <c r="ACC36" i="14"/>
  <c r="ACH36" i="14"/>
  <c r="ACJ36" i="14"/>
  <c r="ACL36" i="14"/>
  <c r="ACM36" i="14"/>
  <c r="ACR36" i="14"/>
  <c r="ACT36" i="14"/>
  <c r="ACU36" i="14"/>
  <c r="ACV36" i="14"/>
  <c r="ACX36" i="14"/>
  <c r="ADC36" i="14"/>
  <c r="ADE36" i="14"/>
  <c r="ADG36" i="14"/>
  <c r="ADH36" i="14"/>
  <c r="ADM36" i="14"/>
  <c r="ADO36" i="14"/>
  <c r="ADP36" i="14"/>
  <c r="ADQ36" i="14"/>
  <c r="ADS36" i="14"/>
  <c r="ADX36" i="14"/>
  <c r="ADZ36" i="14"/>
  <c r="AEB36" i="14"/>
  <c r="AEC36" i="14"/>
  <c r="AEH36" i="14"/>
  <c r="AEJ36" i="14"/>
  <c r="AEK36" i="14"/>
  <c r="AEL36" i="14"/>
  <c r="AEN36" i="14"/>
  <c r="AES36" i="14"/>
  <c r="AEU36" i="14"/>
  <c r="AEW36" i="14"/>
  <c r="AEX36" i="14"/>
  <c r="AFC36" i="14"/>
  <c r="AFE36" i="14"/>
  <c r="AFF36" i="14"/>
  <c r="AFG36" i="14"/>
  <c r="AFI36" i="14"/>
  <c r="AFN36" i="14"/>
  <c r="AFP36" i="14"/>
  <c r="AFR36" i="14"/>
  <c r="AFS36" i="14"/>
  <c r="AFX36" i="14"/>
  <c r="AFZ36" i="14"/>
  <c r="AGA36" i="14"/>
  <c r="AGB36" i="14"/>
  <c r="AGD36" i="14"/>
  <c r="AGI36" i="14"/>
  <c r="AGK36" i="14"/>
  <c r="AGM36" i="14"/>
  <c r="AGN36" i="14"/>
  <c r="AGS36" i="14"/>
  <c r="AGU36" i="14"/>
  <c r="AGV36" i="14"/>
  <c r="AGW36" i="14"/>
  <c r="AGY36" i="14"/>
  <c r="AHD36" i="14"/>
  <c r="AHF36" i="14"/>
  <c r="AHH36" i="14"/>
  <c r="AHI36" i="14"/>
  <c r="AHN36" i="14"/>
  <c r="AHP36" i="14"/>
  <c r="AHQ36" i="14"/>
  <c r="AHR36" i="14"/>
  <c r="AHT36" i="14"/>
  <c r="AHY36" i="14"/>
  <c r="AIA36" i="14"/>
  <c r="AIC36" i="14"/>
  <c r="AID36" i="14"/>
  <c r="AII36" i="14"/>
  <c r="AIK36" i="14"/>
  <c r="AIL36" i="14"/>
  <c r="AIM36" i="14"/>
  <c r="AIO36" i="14"/>
  <c r="AIT36" i="14"/>
  <c r="AIV36" i="14"/>
  <c r="AIX36" i="14"/>
  <c r="AIY36" i="14"/>
  <c r="AJD36" i="14"/>
  <c r="AJF36" i="14"/>
  <c r="AJG36" i="14"/>
  <c r="AJH36" i="14"/>
  <c r="AJJ36" i="14"/>
  <c r="AJO36" i="14"/>
  <c r="AJQ36" i="14"/>
  <c r="AJS36" i="14"/>
  <c r="AJT36" i="14"/>
  <c r="AJY36" i="14"/>
  <c r="AKA36" i="14"/>
  <c r="AKB36" i="14"/>
  <c r="AKC36" i="14"/>
  <c r="AKE36" i="14"/>
  <c r="AKJ36" i="14"/>
  <c r="AKL36" i="14"/>
  <c r="AKN36" i="14"/>
  <c r="AKO36" i="14"/>
  <c r="AKT36" i="14"/>
  <c r="AKV36" i="14"/>
  <c r="AKW36" i="14"/>
  <c r="AKX36" i="14"/>
  <c r="AKZ36" i="14"/>
  <c r="ALE36" i="14"/>
  <c r="ALG36" i="14"/>
  <c r="ALI36" i="14"/>
  <c r="ALJ36" i="14"/>
  <c r="ALO36" i="14"/>
  <c r="ALQ36" i="14"/>
  <c r="ALR36" i="14"/>
  <c r="ALS36" i="14"/>
  <c r="ALU36" i="14"/>
  <c r="ALZ36" i="14"/>
  <c r="AMB36" i="14"/>
  <c r="AMD36" i="14"/>
  <c r="AME36" i="14"/>
  <c r="AMJ36" i="14"/>
  <c r="AML36" i="14"/>
  <c r="AMM36" i="14"/>
  <c r="AMN36" i="14"/>
  <c r="AMP36" i="14"/>
  <c r="AMU36" i="14"/>
  <c r="AMW36" i="14"/>
  <c r="AMY36" i="14"/>
  <c r="AMZ36" i="14"/>
  <c r="ANE36" i="14"/>
  <c r="ANG36" i="14"/>
  <c r="ANH36" i="14"/>
  <c r="ANI36" i="14"/>
  <c r="ANK36" i="14"/>
  <c r="ANP36" i="14"/>
  <c r="ANR36" i="14"/>
  <c r="ANT36" i="14"/>
  <c r="ANU36" i="14"/>
  <c r="ANZ36" i="14"/>
  <c r="AOB36" i="14"/>
  <c r="AOC36" i="14"/>
  <c r="AOD36" i="14"/>
  <c r="AOF36" i="14"/>
  <c r="AOK36" i="14"/>
  <c r="AOM36" i="14"/>
  <c r="AOO36" i="14"/>
  <c r="AOP36" i="14"/>
  <c r="AOU36" i="14"/>
  <c r="AOW36" i="14"/>
  <c r="AOX36" i="14"/>
  <c r="AOY36" i="14"/>
  <c r="APA36" i="14"/>
  <c r="APF36" i="14"/>
  <c r="APH36" i="14"/>
  <c r="APJ36" i="14"/>
  <c r="APK36" i="14"/>
  <c r="APP36" i="14"/>
  <c r="APR36" i="14"/>
  <c r="APS36" i="14"/>
  <c r="APT36" i="14"/>
  <c r="APV36" i="14"/>
  <c r="AQA36" i="14"/>
  <c r="AQC36" i="14"/>
  <c r="AQE36" i="14"/>
  <c r="AQF36" i="14"/>
  <c r="AQK36" i="14"/>
  <c r="AQM36" i="14"/>
  <c r="AQN36" i="14"/>
  <c r="AQO36" i="14"/>
  <c r="AQQ36" i="14"/>
  <c r="AQV36" i="14"/>
  <c r="AQX36" i="14"/>
  <c r="AQZ36" i="14"/>
  <c r="ARA36" i="14"/>
  <c r="ARF36" i="14"/>
  <c r="ARH36" i="14"/>
  <c r="ARI36" i="14"/>
  <c r="ARJ36" i="14"/>
  <c r="ARL36" i="14"/>
  <c r="ARQ36" i="14"/>
  <c r="ARS36" i="14"/>
  <c r="ARU36" i="14"/>
  <c r="ARV36" i="14"/>
  <c r="ASA36" i="14"/>
  <c r="ASC36" i="14"/>
  <c r="ASD36" i="14"/>
  <c r="ASE36" i="14"/>
  <c r="ASG36" i="14"/>
  <c r="ASL36" i="14"/>
  <c r="ASN36" i="14"/>
  <c r="ASP36" i="14"/>
  <c r="ASQ36" i="14"/>
  <c r="ASV36" i="14"/>
  <c r="ASX36" i="14"/>
  <c r="ASY36" i="14"/>
  <c r="ASZ36" i="14"/>
  <c r="ATB36" i="14"/>
  <c r="ATG36" i="14"/>
  <c r="ATI36" i="14"/>
  <c r="ATK36" i="14"/>
  <c r="ATL36" i="14"/>
  <c r="ATQ36" i="14"/>
  <c r="ATS36" i="14"/>
  <c r="ATT36" i="14"/>
  <c r="ATU36" i="14"/>
  <c r="ATW36" i="14"/>
  <c r="AUB36" i="14"/>
  <c r="AUD36" i="14"/>
  <c r="AUF36" i="14"/>
  <c r="AUG36" i="14"/>
  <c r="AUL36" i="14"/>
  <c r="AUN36" i="14"/>
  <c r="AUO36" i="14"/>
  <c r="AUP36" i="14"/>
  <c r="AUR36" i="14"/>
  <c r="AUW36" i="14"/>
  <c r="AUY36" i="14"/>
  <c r="AVA36" i="14"/>
  <c r="AVB36" i="14"/>
  <c r="AVG36" i="14"/>
  <c r="AVI36" i="14"/>
  <c r="AVJ36" i="14"/>
  <c r="AVK36" i="14"/>
  <c r="AVM36" i="14"/>
  <c r="AVR36" i="14"/>
  <c r="AVT36" i="14"/>
  <c r="AVV36" i="14"/>
  <c r="AVW36" i="14"/>
  <c r="AWB36" i="14"/>
  <c r="AWD36" i="14"/>
  <c r="AWE36" i="14"/>
  <c r="AWF36" i="14"/>
  <c r="AWH36" i="14"/>
  <c r="AWM36" i="14"/>
  <c r="AWO36" i="14"/>
  <c r="AWQ36" i="14"/>
  <c r="AWR36" i="14"/>
  <c r="AWW36" i="14"/>
  <c r="AWY36" i="14"/>
  <c r="AWZ36" i="14"/>
  <c r="AXA36" i="14"/>
  <c r="AXC36" i="14"/>
  <c r="AXH36" i="14"/>
  <c r="AXJ36" i="14"/>
  <c r="AXL36" i="14"/>
  <c r="AXM36" i="14"/>
  <c r="AXR36" i="14"/>
  <c r="AXT36" i="14"/>
  <c r="AXU36" i="14"/>
  <c r="AXV36" i="14"/>
  <c r="AXX36" i="14"/>
  <c r="AYC36" i="14"/>
  <c r="AYE36" i="14"/>
  <c r="AYG36" i="14"/>
  <c r="AYH36" i="14"/>
  <c r="AYM36" i="14"/>
  <c r="AYO36" i="14"/>
  <c r="AYP36" i="14"/>
  <c r="AYQ36" i="14"/>
  <c r="AYS36" i="14"/>
  <c r="AYX36" i="14"/>
  <c r="AYZ36" i="14"/>
  <c r="AZB36" i="14"/>
  <c r="AZC36" i="14"/>
  <c r="AZH36" i="14"/>
  <c r="AZJ36" i="14"/>
  <c r="AZK36" i="14"/>
  <c r="AZL36" i="14"/>
  <c r="AZN36" i="14"/>
  <c r="AZS36" i="14"/>
  <c r="AZU36" i="14"/>
  <c r="AZW36" i="14"/>
  <c r="AZX36" i="14"/>
  <c r="BAC36" i="14"/>
  <c r="BAE36" i="14"/>
  <c r="BAF36" i="14"/>
  <c r="BAG36" i="14"/>
  <c r="BAI36" i="14"/>
  <c r="BAN36" i="14"/>
  <c r="BAP36" i="14"/>
  <c r="BAR36" i="14"/>
  <c r="BAS36" i="14"/>
  <c r="BAX36" i="14"/>
  <c r="BAZ36" i="14"/>
  <c r="BBA36" i="14"/>
  <c r="BBB36" i="14"/>
  <c r="AQ37" i="14"/>
  <c r="AV37" i="14"/>
  <c r="AX37" i="14"/>
  <c r="AZ37" i="14"/>
  <c r="AZ39" i="14" s="1"/>
  <c r="BA37" i="14"/>
  <c r="BF37" i="14"/>
  <c r="BH37" i="14"/>
  <c r="BI37" i="14"/>
  <c r="BJ37" i="14"/>
  <c r="BL37" i="14"/>
  <c r="BQ37" i="14"/>
  <c r="BS37" i="14"/>
  <c r="BU37" i="14"/>
  <c r="BV37" i="14"/>
  <c r="CA37" i="14"/>
  <c r="CC37" i="14"/>
  <c r="CD37" i="14"/>
  <c r="CE37" i="14"/>
  <c r="CG37" i="14"/>
  <c r="CL37" i="14"/>
  <c r="CN37" i="14"/>
  <c r="CP37" i="14"/>
  <c r="CQ37" i="14"/>
  <c r="CV37" i="14"/>
  <c r="CX37" i="14"/>
  <c r="CY37" i="14"/>
  <c r="CZ37" i="14"/>
  <c r="DB37" i="14"/>
  <c r="DG37" i="14"/>
  <c r="DI37" i="14"/>
  <c r="DK37" i="14"/>
  <c r="DL37" i="14"/>
  <c r="DQ37" i="14"/>
  <c r="DS37" i="14"/>
  <c r="DT37" i="14"/>
  <c r="DU37" i="14"/>
  <c r="DW37" i="14"/>
  <c r="EB37" i="14"/>
  <c r="ED37" i="14"/>
  <c r="EF37" i="14"/>
  <c r="EG37" i="14"/>
  <c r="EL37" i="14"/>
  <c r="EN37" i="14"/>
  <c r="EO37" i="14"/>
  <c r="EP37" i="14"/>
  <c r="ER37" i="14"/>
  <c r="EW37" i="14"/>
  <c r="EY37" i="14"/>
  <c r="FA37" i="14"/>
  <c r="FB37" i="14"/>
  <c r="FG37" i="14"/>
  <c r="FI37" i="14"/>
  <c r="FJ37" i="14"/>
  <c r="FK37" i="14"/>
  <c r="FM37" i="14"/>
  <c r="FR37" i="14"/>
  <c r="FT37" i="14"/>
  <c r="FV37" i="14"/>
  <c r="FW37" i="14"/>
  <c r="GB37" i="14"/>
  <c r="GD37" i="14"/>
  <c r="GE37" i="14"/>
  <c r="GF37" i="14"/>
  <c r="GH37" i="14"/>
  <c r="GM37" i="14"/>
  <c r="GO37" i="14"/>
  <c r="GQ37" i="14"/>
  <c r="GR37" i="14"/>
  <c r="GW37" i="14"/>
  <c r="GY37" i="14"/>
  <c r="GZ37" i="14"/>
  <c r="HA37" i="14"/>
  <c r="HC37" i="14"/>
  <c r="HH37" i="14"/>
  <c r="HJ37" i="14"/>
  <c r="HL37" i="14"/>
  <c r="HL39" i="14" s="1"/>
  <c r="HM37" i="14"/>
  <c r="HR37" i="14"/>
  <c r="HT37" i="14"/>
  <c r="HU37" i="14"/>
  <c r="HV37" i="14"/>
  <c r="HX37" i="14"/>
  <c r="IC37" i="14"/>
  <c r="IE37" i="14"/>
  <c r="IG37" i="14"/>
  <c r="IH37" i="14"/>
  <c r="IM37" i="14"/>
  <c r="IO37" i="14"/>
  <c r="IP37" i="14"/>
  <c r="IQ37" i="14"/>
  <c r="IS37" i="14"/>
  <c r="IX37" i="14"/>
  <c r="IZ37" i="14"/>
  <c r="JB37" i="14"/>
  <c r="JC37" i="14"/>
  <c r="JH37" i="14"/>
  <c r="JJ37" i="14"/>
  <c r="JK37" i="14"/>
  <c r="JL37" i="14"/>
  <c r="JN37" i="14"/>
  <c r="JS37" i="14"/>
  <c r="JU37" i="14"/>
  <c r="JW37" i="14"/>
  <c r="JX37" i="14"/>
  <c r="KC37" i="14"/>
  <c r="KE37" i="14"/>
  <c r="KF37" i="14"/>
  <c r="KG37" i="14"/>
  <c r="KI37" i="14"/>
  <c r="KN37" i="14"/>
  <c r="KP37" i="14"/>
  <c r="KR37" i="14"/>
  <c r="KS37" i="14"/>
  <c r="KX37" i="14"/>
  <c r="KZ37" i="14"/>
  <c r="LA37" i="14"/>
  <c r="LB37" i="14"/>
  <c r="LD37" i="14"/>
  <c r="LI37" i="14"/>
  <c r="LK37" i="14"/>
  <c r="LM37" i="14"/>
  <c r="LN37" i="14"/>
  <c r="LS37" i="14"/>
  <c r="LU37" i="14"/>
  <c r="LV37" i="14"/>
  <c r="LW37" i="14"/>
  <c r="LY37" i="14"/>
  <c r="MD37" i="14"/>
  <c r="MF37" i="14"/>
  <c r="MH37" i="14"/>
  <c r="MI37" i="14"/>
  <c r="MN37" i="14"/>
  <c r="MP37" i="14"/>
  <c r="MQ37" i="14"/>
  <c r="MR37" i="14"/>
  <c r="MT37" i="14"/>
  <c r="MY37" i="14"/>
  <c r="NA37" i="14"/>
  <c r="NC37" i="14"/>
  <c r="ND37" i="14"/>
  <c r="NI37" i="14"/>
  <c r="NK37" i="14"/>
  <c r="NL37" i="14"/>
  <c r="NM37" i="14"/>
  <c r="NO37" i="14"/>
  <c r="NT37" i="14"/>
  <c r="NV37" i="14"/>
  <c r="NX37" i="14"/>
  <c r="NX39" i="14" s="1"/>
  <c r="NY37" i="14"/>
  <c r="OD37" i="14"/>
  <c r="OF37" i="14"/>
  <c r="OG37" i="14"/>
  <c r="OH37" i="14"/>
  <c r="OJ37" i="14"/>
  <c r="OO37" i="14"/>
  <c r="OQ37" i="14"/>
  <c r="OS37" i="14"/>
  <c r="OT37" i="14"/>
  <c r="OY37" i="14"/>
  <c r="PA37" i="14"/>
  <c r="PB37" i="14"/>
  <c r="PC37" i="14"/>
  <c r="PE37" i="14"/>
  <c r="PJ37" i="14"/>
  <c r="PL37" i="14"/>
  <c r="PN37" i="14"/>
  <c r="PO37" i="14"/>
  <c r="PT37" i="14"/>
  <c r="PV37" i="14"/>
  <c r="PW37" i="14"/>
  <c r="PX37" i="14"/>
  <c r="PZ37" i="14"/>
  <c r="QE37" i="14"/>
  <c r="QG37" i="14"/>
  <c r="QI37" i="14"/>
  <c r="QJ37" i="14"/>
  <c r="QO37" i="14"/>
  <c r="QQ37" i="14"/>
  <c r="QR37" i="14"/>
  <c r="QS37" i="14"/>
  <c r="QU37" i="14"/>
  <c r="QZ37" i="14"/>
  <c r="RB37" i="14"/>
  <c r="RD37" i="14"/>
  <c r="RE37" i="14"/>
  <c r="RJ37" i="14"/>
  <c r="RL37" i="14"/>
  <c r="RM37" i="14"/>
  <c r="RN37" i="14"/>
  <c r="RP37" i="14"/>
  <c r="RU37" i="14"/>
  <c r="RW37" i="14"/>
  <c r="RY37" i="14"/>
  <c r="RZ37" i="14"/>
  <c r="SE37" i="14"/>
  <c r="SG37" i="14"/>
  <c r="SH37" i="14"/>
  <c r="SI37" i="14"/>
  <c r="SK37" i="14"/>
  <c r="SP37" i="14"/>
  <c r="SR37" i="14"/>
  <c r="ST37" i="14"/>
  <c r="SU37" i="14"/>
  <c r="SZ37" i="14"/>
  <c r="TB37" i="14"/>
  <c r="TC37" i="14"/>
  <c r="TD37" i="14"/>
  <c r="TF37" i="14"/>
  <c r="TK37" i="14"/>
  <c r="TM37" i="14"/>
  <c r="TO37" i="14"/>
  <c r="TP37" i="14"/>
  <c r="TU37" i="14"/>
  <c r="TW37" i="14"/>
  <c r="TX37" i="14"/>
  <c r="TY37" i="14"/>
  <c r="UA37" i="14"/>
  <c r="UF37" i="14"/>
  <c r="UH37" i="14"/>
  <c r="UJ37" i="14"/>
  <c r="UJ39" i="14" s="1"/>
  <c r="UK37" i="14"/>
  <c r="UP37" i="14"/>
  <c r="UR37" i="14"/>
  <c r="US37" i="14"/>
  <c r="UT37" i="14"/>
  <c r="UV37" i="14"/>
  <c r="VA37" i="14"/>
  <c r="VC37" i="14"/>
  <c r="VE37" i="14"/>
  <c r="VF37" i="14"/>
  <c r="VK37" i="14"/>
  <c r="VM37" i="14"/>
  <c r="VN37" i="14"/>
  <c r="VO37" i="14"/>
  <c r="VQ37" i="14"/>
  <c r="VV37" i="14"/>
  <c r="VX37" i="14"/>
  <c r="VZ37" i="14"/>
  <c r="WA37" i="14"/>
  <c r="WF37" i="14"/>
  <c r="WH37" i="14"/>
  <c r="WI37" i="14"/>
  <c r="WJ37" i="14"/>
  <c r="WL37" i="14"/>
  <c r="WQ37" i="14"/>
  <c r="WS37" i="14"/>
  <c r="WU37" i="14"/>
  <c r="WV37" i="14"/>
  <c r="XA37" i="14"/>
  <c r="XC37" i="14"/>
  <c r="XD37" i="14"/>
  <c r="XE37" i="14"/>
  <c r="XG37" i="14"/>
  <c r="XL37" i="14"/>
  <c r="XN37" i="14"/>
  <c r="XP37" i="14"/>
  <c r="XQ37" i="14"/>
  <c r="XV37" i="14"/>
  <c r="XX37" i="14"/>
  <c r="XY37" i="14"/>
  <c r="XZ37" i="14"/>
  <c r="YB37" i="14"/>
  <c r="YG37" i="14"/>
  <c r="YI37" i="14"/>
  <c r="YK37" i="14"/>
  <c r="YL37" i="14"/>
  <c r="YQ37" i="14"/>
  <c r="YS37" i="14"/>
  <c r="YT37" i="14"/>
  <c r="YU37" i="14"/>
  <c r="YW37" i="14"/>
  <c r="ZB37" i="14"/>
  <c r="ZD37" i="14"/>
  <c r="ZF37" i="14"/>
  <c r="ZG37" i="14"/>
  <c r="ZL37" i="14"/>
  <c r="ZN37" i="14"/>
  <c r="ZO37" i="14"/>
  <c r="ZP37" i="14"/>
  <c r="ZR37" i="14"/>
  <c r="ZW37" i="14"/>
  <c r="ZY37" i="14"/>
  <c r="AAA37" i="14"/>
  <c r="AAB37" i="14"/>
  <c r="AAG37" i="14"/>
  <c r="AAI37" i="14"/>
  <c r="AAJ37" i="14"/>
  <c r="AAK37" i="14"/>
  <c r="AAM37" i="14"/>
  <c r="AAR37" i="14"/>
  <c r="AAT37" i="14"/>
  <c r="AAV37" i="14"/>
  <c r="AAV39" i="14" s="1"/>
  <c r="AAW37" i="14"/>
  <c r="ABB37" i="14"/>
  <c r="ABD37" i="14"/>
  <c r="ABE37" i="14"/>
  <c r="ABF37" i="14"/>
  <c r="ABH37" i="14"/>
  <c r="ABM37" i="14"/>
  <c r="ABO37" i="14"/>
  <c r="ABQ37" i="14"/>
  <c r="ABR37" i="14"/>
  <c r="ABW37" i="14"/>
  <c r="ABY37" i="14"/>
  <c r="ABZ37" i="14"/>
  <c r="ACA37" i="14"/>
  <c r="ACC37" i="14"/>
  <c r="ACH37" i="14"/>
  <c r="ACJ37" i="14"/>
  <c r="ACL37" i="14"/>
  <c r="ACM37" i="14"/>
  <c r="ACR37" i="14"/>
  <c r="ACT37" i="14"/>
  <c r="ACU37" i="14"/>
  <c r="ACV37" i="14"/>
  <c r="ACX37" i="14"/>
  <c r="ADC37" i="14"/>
  <c r="ADE37" i="14"/>
  <c r="ADG37" i="14"/>
  <c r="ADH37" i="14"/>
  <c r="ADM37" i="14"/>
  <c r="ADO37" i="14"/>
  <c r="ADP37" i="14"/>
  <c r="ADQ37" i="14"/>
  <c r="ADS37" i="14"/>
  <c r="ADX37" i="14"/>
  <c r="ADZ37" i="14"/>
  <c r="AEB37" i="14"/>
  <c r="AEC37" i="14"/>
  <c r="AEH37" i="14"/>
  <c r="AEJ37" i="14"/>
  <c r="AEK37" i="14"/>
  <c r="AEL37" i="14"/>
  <c r="AEN37" i="14"/>
  <c r="AES37" i="14"/>
  <c r="AEU37" i="14"/>
  <c r="AEW37" i="14"/>
  <c r="AEX37" i="14"/>
  <c r="AFC37" i="14"/>
  <c r="AFE37" i="14"/>
  <c r="AFF37" i="14"/>
  <c r="AFG37" i="14"/>
  <c r="AFI37" i="14"/>
  <c r="AFN37" i="14"/>
  <c r="AFP37" i="14"/>
  <c r="AFR37" i="14"/>
  <c r="AFS37" i="14"/>
  <c r="AFX37" i="14"/>
  <c r="AFZ37" i="14"/>
  <c r="AGA37" i="14"/>
  <c r="AGB37" i="14"/>
  <c r="AGD37" i="14"/>
  <c r="AGI37" i="14"/>
  <c r="AGK37" i="14"/>
  <c r="AGM37" i="14"/>
  <c r="AGN37" i="14"/>
  <c r="AGS37" i="14"/>
  <c r="AGU37" i="14"/>
  <c r="AGV37" i="14"/>
  <c r="AGW37" i="14"/>
  <c r="AGY37" i="14"/>
  <c r="AHD37" i="14"/>
  <c r="AHF37" i="14"/>
  <c r="AHH37" i="14"/>
  <c r="AHH39" i="14" s="1"/>
  <c r="AHI37" i="14"/>
  <c r="AHN37" i="14"/>
  <c r="AHP37" i="14"/>
  <c r="AHQ37" i="14"/>
  <c r="AHR37" i="14"/>
  <c r="AHT37" i="14"/>
  <c r="AHY37" i="14"/>
  <c r="AIA37" i="14"/>
  <c r="AIC37" i="14"/>
  <c r="AID37" i="14"/>
  <c r="AII37" i="14"/>
  <c r="AIK37" i="14"/>
  <c r="AIL37" i="14"/>
  <c r="AIM37" i="14"/>
  <c r="AIO37" i="14"/>
  <c r="AIT37" i="14"/>
  <c r="AIV37" i="14"/>
  <c r="AIX37" i="14"/>
  <c r="AIY37" i="14"/>
  <c r="AJD37" i="14"/>
  <c r="AJF37" i="14"/>
  <c r="AJG37" i="14"/>
  <c r="AJH37" i="14"/>
  <c r="AJJ37" i="14"/>
  <c r="AJO37" i="14"/>
  <c r="AJQ37" i="14"/>
  <c r="AJS37" i="14"/>
  <c r="AJT37" i="14"/>
  <c r="AJY37" i="14"/>
  <c r="AKA37" i="14"/>
  <c r="AKB37" i="14"/>
  <c r="AKC37" i="14"/>
  <c r="AKE37" i="14"/>
  <c r="AKJ37" i="14"/>
  <c r="AKL37" i="14"/>
  <c r="AKN37" i="14"/>
  <c r="AKO37" i="14"/>
  <c r="AKT37" i="14"/>
  <c r="AKV37" i="14"/>
  <c r="AKW37" i="14"/>
  <c r="AKX37" i="14"/>
  <c r="AKZ37" i="14"/>
  <c r="ALE37" i="14"/>
  <c r="ALG37" i="14"/>
  <c r="ALI37" i="14"/>
  <c r="ALJ37" i="14"/>
  <c r="ALO37" i="14"/>
  <c r="ALQ37" i="14"/>
  <c r="ALR37" i="14"/>
  <c r="ALS37" i="14"/>
  <c r="ALU37" i="14"/>
  <c r="ALZ37" i="14"/>
  <c r="AMB37" i="14"/>
  <c r="AMD37" i="14"/>
  <c r="AME37" i="14"/>
  <c r="AMJ37" i="14"/>
  <c r="AML37" i="14"/>
  <c r="AMM37" i="14"/>
  <c r="AMN37" i="14"/>
  <c r="AMP37" i="14"/>
  <c r="AMU37" i="14"/>
  <c r="AMW37" i="14"/>
  <c r="AMY37" i="14"/>
  <c r="AMZ37" i="14"/>
  <c r="ANE37" i="14"/>
  <c r="ANG37" i="14"/>
  <c r="ANH37" i="14"/>
  <c r="ANI37" i="14"/>
  <c r="ANK37" i="14"/>
  <c r="ANP37" i="14"/>
  <c r="ANR37" i="14"/>
  <c r="ANT37" i="14"/>
  <c r="ANT39" i="14" s="1"/>
  <c r="ANU37" i="14"/>
  <c r="ANZ37" i="14"/>
  <c r="AOB37" i="14"/>
  <c r="AOC37" i="14"/>
  <c r="AOD37" i="14"/>
  <c r="AOF37" i="14"/>
  <c r="AOK37" i="14"/>
  <c r="AOM37" i="14"/>
  <c r="AOO37" i="14"/>
  <c r="AOP37" i="14"/>
  <c r="AOU37" i="14"/>
  <c r="AOW37" i="14"/>
  <c r="AOX37" i="14"/>
  <c r="AOY37" i="14"/>
  <c r="APA37" i="14"/>
  <c r="APF37" i="14"/>
  <c r="APH37" i="14"/>
  <c r="APJ37" i="14"/>
  <c r="APK37" i="14"/>
  <c r="APP37" i="14"/>
  <c r="APR37" i="14"/>
  <c r="APS37" i="14"/>
  <c r="APT37" i="14"/>
  <c r="APV37" i="14"/>
  <c r="AQA37" i="14"/>
  <c r="AQC37" i="14"/>
  <c r="AQE37" i="14"/>
  <c r="AQF37" i="14"/>
  <c r="AQK37" i="14"/>
  <c r="AQM37" i="14"/>
  <c r="AQN37" i="14"/>
  <c r="AQO37" i="14"/>
  <c r="AQQ37" i="14"/>
  <c r="AQV37" i="14"/>
  <c r="AQX37" i="14"/>
  <c r="AQZ37" i="14"/>
  <c r="ARA37" i="14"/>
  <c r="ARF37" i="14"/>
  <c r="ARH37" i="14"/>
  <c r="ARI37" i="14"/>
  <c r="ARJ37" i="14"/>
  <c r="ARL37" i="14"/>
  <c r="ARQ37" i="14"/>
  <c r="ARS37" i="14"/>
  <c r="ARU37" i="14"/>
  <c r="ARV37" i="14"/>
  <c r="ASA37" i="14"/>
  <c r="ASC37" i="14"/>
  <c r="ASD37" i="14"/>
  <c r="ASE37" i="14"/>
  <c r="ASG37" i="14"/>
  <c r="ASL37" i="14"/>
  <c r="ASN37" i="14"/>
  <c r="ASP37" i="14"/>
  <c r="ASQ37" i="14"/>
  <c r="ASV37" i="14"/>
  <c r="ASX37" i="14"/>
  <c r="ASY37" i="14"/>
  <c r="ASZ37" i="14"/>
  <c r="ATB37" i="14"/>
  <c r="ATG37" i="14"/>
  <c r="ATI37" i="14"/>
  <c r="ATK37" i="14"/>
  <c r="ATL37" i="14"/>
  <c r="ATQ37" i="14"/>
  <c r="ATS37" i="14"/>
  <c r="ATT37" i="14"/>
  <c r="ATU37" i="14"/>
  <c r="ATW37" i="14"/>
  <c r="AUB37" i="14"/>
  <c r="AUD37" i="14"/>
  <c r="AUF37" i="14"/>
  <c r="AUF39" i="14" s="1"/>
  <c r="AUG37" i="14"/>
  <c r="AUL37" i="14"/>
  <c r="AUN37" i="14"/>
  <c r="AUO37" i="14"/>
  <c r="AUP37" i="14"/>
  <c r="AUR37" i="14"/>
  <c r="AUW37" i="14"/>
  <c r="AUY37" i="14"/>
  <c r="AVA37" i="14"/>
  <c r="AVB37" i="14"/>
  <c r="AVG37" i="14"/>
  <c r="AVI37" i="14"/>
  <c r="AVJ37" i="14"/>
  <c r="AVK37" i="14"/>
  <c r="AVM37" i="14"/>
  <c r="AVR37" i="14"/>
  <c r="AVT37" i="14"/>
  <c r="AVV37" i="14"/>
  <c r="AVW37" i="14"/>
  <c r="AWB37" i="14"/>
  <c r="AWD37" i="14"/>
  <c r="AWE37" i="14"/>
  <c r="AWF37" i="14"/>
  <c r="AWH37" i="14"/>
  <c r="AWM37" i="14"/>
  <c r="AWO37" i="14"/>
  <c r="AWQ37" i="14"/>
  <c r="AWR37" i="14"/>
  <c r="AWW37" i="14"/>
  <c r="AWY37" i="14"/>
  <c r="AWZ37" i="14"/>
  <c r="AXA37" i="14"/>
  <c r="AXC37" i="14"/>
  <c r="AXH37" i="14"/>
  <c r="AXJ37" i="14"/>
  <c r="AXL37" i="14"/>
  <c r="AXM37" i="14"/>
  <c r="AXR37" i="14"/>
  <c r="AXT37" i="14"/>
  <c r="AXU37" i="14"/>
  <c r="AXV37" i="14"/>
  <c r="AXX37" i="14"/>
  <c r="AYC37" i="14"/>
  <c r="AYE37" i="14"/>
  <c r="AYG37" i="14"/>
  <c r="AYH37" i="14"/>
  <c r="AYM37" i="14"/>
  <c r="AYO37" i="14"/>
  <c r="AYP37" i="14"/>
  <c r="AYQ37" i="14"/>
  <c r="AYS37" i="14"/>
  <c r="AYX37" i="14"/>
  <c r="AYZ37" i="14"/>
  <c r="AZB37" i="14"/>
  <c r="AZC37" i="14"/>
  <c r="AZH37" i="14"/>
  <c r="AZJ37" i="14"/>
  <c r="AZK37" i="14"/>
  <c r="AZL37" i="14"/>
  <c r="AZN37" i="14"/>
  <c r="AZS37" i="14"/>
  <c r="AZU37" i="14"/>
  <c r="AZW37" i="14"/>
  <c r="AZX37" i="14"/>
  <c r="BAC37" i="14"/>
  <c r="BAE37" i="14"/>
  <c r="BAF37" i="14"/>
  <c r="BAG37" i="14"/>
  <c r="BAI37" i="14"/>
  <c r="BAN37" i="14"/>
  <c r="BAP37" i="14"/>
  <c r="BAR37" i="14"/>
  <c r="BAR39" i="14" s="1"/>
  <c r="BAS37" i="14"/>
  <c r="BAX37" i="14"/>
  <c r="BAZ37" i="14"/>
  <c r="BBA37" i="14"/>
  <c r="BBB37" i="14"/>
  <c r="AQ38" i="14"/>
  <c r="BL38" i="14" s="1"/>
  <c r="CG38" i="14" s="1"/>
  <c r="DB38" i="14" s="1"/>
  <c r="DW38" i="14" s="1"/>
  <c r="ER38" i="14" s="1"/>
  <c r="FM38" i="14" s="1"/>
  <c r="GH38" i="14" s="1"/>
  <c r="HC38" i="14" s="1"/>
  <c r="HX38" i="14" s="1"/>
  <c r="IS38" i="14" s="1"/>
  <c r="JN38" i="14" s="1"/>
  <c r="KI38" i="14" s="1"/>
  <c r="LD38" i="14" s="1"/>
  <c r="LY38" i="14" s="1"/>
  <c r="MT38" i="14" s="1"/>
  <c r="NO38" i="14" s="1"/>
  <c r="OJ38" i="14" s="1"/>
  <c r="PE38" i="14" s="1"/>
  <c r="PZ38" i="14" s="1"/>
  <c r="QU38" i="14" s="1"/>
  <c r="RP38" i="14" s="1"/>
  <c r="SK38" i="14" s="1"/>
  <c r="TF38" i="14" s="1"/>
  <c r="UA38" i="14" s="1"/>
  <c r="UV38" i="14" s="1"/>
  <c r="VQ38" i="14" s="1"/>
  <c r="WL38" i="14" s="1"/>
  <c r="XG38" i="14" s="1"/>
  <c r="YB38" i="14" s="1"/>
  <c r="YW38" i="14" s="1"/>
  <c r="ZR38" i="14" s="1"/>
  <c r="AAM38" i="14" s="1"/>
  <c r="ABH38" i="14" s="1"/>
  <c r="ACC38" i="14" s="1"/>
  <c r="ACX38" i="14" s="1"/>
  <c r="ADS38" i="14" s="1"/>
  <c r="AEN38" i="14" s="1"/>
  <c r="AFI38" i="14" s="1"/>
  <c r="AGD38" i="14" s="1"/>
  <c r="AGY38" i="14" s="1"/>
  <c r="AHT38" i="14" s="1"/>
  <c r="AIO38" i="14" s="1"/>
  <c r="AJJ38" i="14" s="1"/>
  <c r="AKE38" i="14" s="1"/>
  <c r="AKZ38" i="14" s="1"/>
  <c r="ALU38" i="14" s="1"/>
  <c r="AMP38" i="14" s="1"/>
  <c r="ANK38" i="14" s="1"/>
  <c r="AOF38" i="14" s="1"/>
  <c r="APA38" i="14" s="1"/>
  <c r="APV38" i="14" s="1"/>
  <c r="AQQ38" i="14" s="1"/>
  <c r="ARL38" i="14" s="1"/>
  <c r="ASG38" i="14" s="1"/>
  <c r="ATB38" i="14" s="1"/>
  <c r="ATW38" i="14" s="1"/>
  <c r="AUR38" i="14" s="1"/>
  <c r="AVM38" i="14" s="1"/>
  <c r="AWH38" i="14" s="1"/>
  <c r="AXC38" i="14" s="1"/>
  <c r="AXX38" i="14" s="1"/>
  <c r="AYS38" i="14" s="1"/>
  <c r="AZN38" i="14" s="1"/>
  <c r="BAI38" i="14" s="1"/>
  <c r="AV38" i="14"/>
  <c r="AX38" i="14"/>
  <c r="AZ38" i="14"/>
  <c r="BA38" i="14"/>
  <c r="BF38" i="14"/>
  <c r="BH38" i="14"/>
  <c r="BI38" i="14"/>
  <c r="BJ38" i="14"/>
  <c r="BQ38" i="14"/>
  <c r="BS38" i="14"/>
  <c r="BU38" i="14"/>
  <c r="BV38" i="14"/>
  <c r="CA38" i="14"/>
  <c r="CC38" i="14"/>
  <c r="CD38" i="14"/>
  <c r="CE38" i="14"/>
  <c r="CL38" i="14"/>
  <c r="CN38" i="14"/>
  <c r="CP38" i="14"/>
  <c r="CQ38" i="14"/>
  <c r="CV38" i="14"/>
  <c r="CX38" i="14"/>
  <c r="CY38" i="14"/>
  <c r="CZ38" i="14"/>
  <c r="DG38" i="14"/>
  <c r="DI38" i="14"/>
  <c r="DK38" i="14"/>
  <c r="DL38" i="14"/>
  <c r="DQ38" i="14"/>
  <c r="DS38" i="14"/>
  <c r="DT38" i="14"/>
  <c r="DU38" i="14"/>
  <c r="EB38" i="14"/>
  <c r="ED38" i="14"/>
  <c r="EF38" i="14"/>
  <c r="EG38" i="14"/>
  <c r="EL38" i="14"/>
  <c r="EN38" i="14"/>
  <c r="EO38" i="14"/>
  <c r="EP38" i="14"/>
  <c r="EW38" i="14"/>
  <c r="EY38" i="14"/>
  <c r="FA38" i="14"/>
  <c r="FB38" i="14"/>
  <c r="FG38" i="14"/>
  <c r="FI38" i="14"/>
  <c r="FJ38" i="14"/>
  <c r="FK38" i="14"/>
  <c r="FR38" i="14"/>
  <c r="FT38" i="14"/>
  <c r="FV38" i="14"/>
  <c r="FW38" i="14"/>
  <c r="GB38" i="14"/>
  <c r="GD38" i="14"/>
  <c r="GE38" i="14"/>
  <c r="GF38" i="14"/>
  <c r="GM38" i="14"/>
  <c r="GO38" i="14"/>
  <c r="GQ38" i="14"/>
  <c r="GR38" i="14"/>
  <c r="GW38" i="14"/>
  <c r="GY38" i="14"/>
  <c r="GZ38" i="14"/>
  <c r="HA38" i="14"/>
  <c r="HH38" i="14"/>
  <c r="HJ38" i="14"/>
  <c r="HL38" i="14"/>
  <c r="HM38" i="14"/>
  <c r="HR38" i="14"/>
  <c r="HT38" i="14"/>
  <c r="HU38" i="14"/>
  <c r="HV38" i="14"/>
  <c r="IC38" i="14"/>
  <c r="IE38" i="14"/>
  <c r="IG38" i="14"/>
  <c r="IH38" i="14"/>
  <c r="IM38" i="14"/>
  <c r="IO38" i="14"/>
  <c r="IP38" i="14"/>
  <c r="IQ38" i="14"/>
  <c r="IX38" i="14"/>
  <c r="IZ38" i="14"/>
  <c r="JB38" i="14"/>
  <c r="JC38" i="14"/>
  <c r="JH38" i="14"/>
  <c r="JJ38" i="14"/>
  <c r="JK38" i="14"/>
  <c r="JL38" i="14"/>
  <c r="JS38" i="14"/>
  <c r="JU38" i="14"/>
  <c r="JW38" i="14"/>
  <c r="JX38" i="14"/>
  <c r="KC38" i="14"/>
  <c r="KE38" i="14"/>
  <c r="KF38" i="14"/>
  <c r="KG38" i="14"/>
  <c r="KN38" i="14"/>
  <c r="KP38" i="14"/>
  <c r="KR38" i="14"/>
  <c r="KS38" i="14"/>
  <c r="KX38" i="14"/>
  <c r="KZ38" i="14"/>
  <c r="LA38" i="14"/>
  <c r="LB38" i="14"/>
  <c r="LI38" i="14"/>
  <c r="LK38" i="14"/>
  <c r="LM38" i="14"/>
  <c r="LN38" i="14"/>
  <c r="LS38" i="14"/>
  <c r="LU38" i="14"/>
  <c r="LV38" i="14"/>
  <c r="LW38" i="14"/>
  <c r="MD38" i="14"/>
  <c r="MF38" i="14"/>
  <c r="MH38" i="14"/>
  <c r="MI38" i="14"/>
  <c r="MN38" i="14"/>
  <c r="MP38" i="14"/>
  <c r="MQ38" i="14"/>
  <c r="MR38" i="14"/>
  <c r="MY38" i="14"/>
  <c r="NA38" i="14"/>
  <c r="NC38" i="14"/>
  <c r="ND38" i="14"/>
  <c r="NI38" i="14"/>
  <c r="NK38" i="14"/>
  <c r="NL38" i="14"/>
  <c r="NM38" i="14"/>
  <c r="NT38" i="14"/>
  <c r="NV38" i="14"/>
  <c r="NX38" i="14"/>
  <c r="NY38" i="14"/>
  <c r="OD38" i="14"/>
  <c r="OF38" i="14"/>
  <c r="OG38" i="14"/>
  <c r="OH38" i="14"/>
  <c r="OO38" i="14"/>
  <c r="OQ38" i="14"/>
  <c r="OS38" i="14"/>
  <c r="OT38" i="14"/>
  <c r="OY38" i="14"/>
  <c r="PA38" i="14"/>
  <c r="PB38" i="14"/>
  <c r="PC38" i="14"/>
  <c r="PJ38" i="14"/>
  <c r="PL38" i="14"/>
  <c r="PN38" i="14"/>
  <c r="PO38" i="14"/>
  <c r="PT38" i="14"/>
  <c r="PV38" i="14"/>
  <c r="PW38" i="14"/>
  <c r="PX38" i="14"/>
  <c r="QE38" i="14"/>
  <c r="QG38" i="14"/>
  <c r="QI38" i="14"/>
  <c r="QJ38" i="14"/>
  <c r="QO38" i="14"/>
  <c r="QQ38" i="14"/>
  <c r="QR38" i="14"/>
  <c r="QS38" i="14"/>
  <c r="QZ38" i="14"/>
  <c r="RB38" i="14"/>
  <c r="RD38" i="14"/>
  <c r="RE38" i="14"/>
  <c r="RJ38" i="14"/>
  <c r="RL38" i="14"/>
  <c r="RM38" i="14"/>
  <c r="RN38" i="14"/>
  <c r="RU38" i="14"/>
  <c r="RW38" i="14"/>
  <c r="RY38" i="14"/>
  <c r="RZ38" i="14"/>
  <c r="SE38" i="14"/>
  <c r="SG38" i="14"/>
  <c r="SH38" i="14"/>
  <c r="SI38" i="14"/>
  <c r="SP38" i="14"/>
  <c r="SR38" i="14"/>
  <c r="ST38" i="14"/>
  <c r="SU38" i="14"/>
  <c r="SZ38" i="14"/>
  <c r="TB38" i="14"/>
  <c r="TC38" i="14"/>
  <c r="TD38" i="14"/>
  <c r="TK38" i="14"/>
  <c r="TM38" i="14"/>
  <c r="TO38" i="14"/>
  <c r="TP38" i="14"/>
  <c r="TU38" i="14"/>
  <c r="TW38" i="14"/>
  <c r="TX38" i="14"/>
  <c r="TY38" i="14"/>
  <c r="UF38" i="14"/>
  <c r="UH38" i="14"/>
  <c r="UJ38" i="14"/>
  <c r="UK38" i="14"/>
  <c r="UP38" i="14"/>
  <c r="UR38" i="14"/>
  <c r="US38" i="14"/>
  <c r="UT38" i="14"/>
  <c r="VA38" i="14"/>
  <c r="VC38" i="14"/>
  <c r="VE38" i="14"/>
  <c r="VF38" i="14"/>
  <c r="VK38" i="14"/>
  <c r="VM38" i="14"/>
  <c r="VN38" i="14"/>
  <c r="VO38" i="14"/>
  <c r="VV38" i="14"/>
  <c r="VX38" i="14"/>
  <c r="VZ38" i="14"/>
  <c r="WA38" i="14"/>
  <c r="WF38" i="14"/>
  <c r="WH38" i="14"/>
  <c r="WI38" i="14"/>
  <c r="WJ38" i="14"/>
  <c r="WQ38" i="14"/>
  <c r="WS38" i="14"/>
  <c r="WU38" i="14"/>
  <c r="WV38" i="14"/>
  <c r="XA38" i="14"/>
  <c r="XC38" i="14"/>
  <c r="XD38" i="14"/>
  <c r="XE38" i="14"/>
  <c r="XL38" i="14"/>
  <c r="XN38" i="14"/>
  <c r="XP38" i="14"/>
  <c r="XQ38" i="14"/>
  <c r="XV38" i="14"/>
  <c r="XX38" i="14"/>
  <c r="XY38" i="14"/>
  <c r="XZ38" i="14"/>
  <c r="YG38" i="14"/>
  <c r="YI38" i="14"/>
  <c r="YK38" i="14"/>
  <c r="YL38" i="14"/>
  <c r="YQ38" i="14"/>
  <c r="YS38" i="14"/>
  <c r="YT38" i="14"/>
  <c r="YU38" i="14"/>
  <c r="ZB38" i="14"/>
  <c r="ZD38" i="14"/>
  <c r="ZF38" i="14"/>
  <c r="ZG38" i="14"/>
  <c r="ZL38" i="14"/>
  <c r="ZN38" i="14"/>
  <c r="ZO38" i="14"/>
  <c r="ZP38" i="14"/>
  <c r="ZW38" i="14"/>
  <c r="ZY38" i="14"/>
  <c r="AAA38" i="14"/>
  <c r="AAB38" i="14"/>
  <c r="AAG38" i="14"/>
  <c r="AAI38" i="14"/>
  <c r="AAJ38" i="14"/>
  <c r="AAK38" i="14"/>
  <c r="AAR38" i="14"/>
  <c r="AAT38" i="14"/>
  <c r="AAV38" i="14"/>
  <c r="AAW38" i="14"/>
  <c r="ABB38" i="14"/>
  <c r="ABD38" i="14"/>
  <c r="ABE38" i="14"/>
  <c r="ABF38" i="14"/>
  <c r="ABM38" i="14"/>
  <c r="ABO38" i="14"/>
  <c r="ABQ38" i="14"/>
  <c r="ABR38" i="14"/>
  <c r="ABW38" i="14"/>
  <c r="ABY38" i="14"/>
  <c r="ABZ38" i="14"/>
  <c r="ACA38" i="14"/>
  <c r="ACH38" i="14"/>
  <c r="ACJ38" i="14"/>
  <c r="ACL38" i="14"/>
  <c r="ACM38" i="14"/>
  <c r="ACR38" i="14"/>
  <c r="ACT38" i="14"/>
  <c r="ACU38" i="14"/>
  <c r="ACV38" i="14"/>
  <c r="ADC38" i="14"/>
  <c r="ADE38" i="14"/>
  <c r="ADG38" i="14"/>
  <c r="ADH38" i="14"/>
  <c r="ADM38" i="14"/>
  <c r="ADO38" i="14"/>
  <c r="ADP38" i="14"/>
  <c r="ADQ38" i="14"/>
  <c r="ADX38" i="14"/>
  <c r="ADZ38" i="14"/>
  <c r="AEB38" i="14"/>
  <c r="AEC38" i="14"/>
  <c r="AEH38" i="14"/>
  <c r="AEJ38" i="14"/>
  <c r="AEK38" i="14"/>
  <c r="AEL38" i="14"/>
  <c r="AES38" i="14"/>
  <c r="AEU38" i="14"/>
  <c r="AEW38" i="14"/>
  <c r="AEX38" i="14"/>
  <c r="AFC38" i="14"/>
  <c r="AFE38" i="14"/>
  <c r="AFF38" i="14"/>
  <c r="AFG38" i="14"/>
  <c r="AFN38" i="14"/>
  <c r="AFP38" i="14"/>
  <c r="AFR38" i="14"/>
  <c r="AFS38" i="14"/>
  <c r="AFX38" i="14"/>
  <c r="AFZ38" i="14"/>
  <c r="AGA38" i="14"/>
  <c r="AGB38" i="14"/>
  <c r="AGI38" i="14"/>
  <c r="AGK38" i="14"/>
  <c r="AGM38" i="14"/>
  <c r="AGN38" i="14"/>
  <c r="AGS38" i="14"/>
  <c r="AGU38" i="14"/>
  <c r="AGV38" i="14"/>
  <c r="AGW38" i="14"/>
  <c r="AHD38" i="14"/>
  <c r="AHF38" i="14"/>
  <c r="AHH38" i="14"/>
  <c r="AHI38" i="14"/>
  <c r="AHN38" i="14"/>
  <c r="AHP38" i="14"/>
  <c r="AHQ38" i="14"/>
  <c r="AHR38" i="14"/>
  <c r="AHY38" i="14"/>
  <c r="AIA38" i="14"/>
  <c r="AIC38" i="14"/>
  <c r="AID38" i="14"/>
  <c r="AII38" i="14"/>
  <c r="AIK38" i="14"/>
  <c r="AIL38" i="14"/>
  <c r="AIM38" i="14"/>
  <c r="AIT38" i="14"/>
  <c r="AIV38" i="14"/>
  <c r="AIX38" i="14"/>
  <c r="AIY38" i="14"/>
  <c r="AJD38" i="14"/>
  <c r="AJF38" i="14"/>
  <c r="AJG38" i="14"/>
  <c r="AJH38" i="14"/>
  <c r="AJO38" i="14"/>
  <c r="AJQ38" i="14"/>
  <c r="AJS38" i="14"/>
  <c r="AJT38" i="14"/>
  <c r="AJY38" i="14"/>
  <c r="AKA38" i="14"/>
  <c r="AKB38" i="14"/>
  <c r="AKC38" i="14"/>
  <c r="AKJ38" i="14"/>
  <c r="AKL38" i="14"/>
  <c r="AKN38" i="14"/>
  <c r="AKO38" i="14"/>
  <c r="AKT38" i="14"/>
  <c r="AKV38" i="14"/>
  <c r="AKW38" i="14"/>
  <c r="AKX38" i="14"/>
  <c r="ALE38" i="14"/>
  <c r="ALG38" i="14"/>
  <c r="ALI38" i="14"/>
  <c r="ALJ38" i="14"/>
  <c r="ALO38" i="14"/>
  <c r="ALQ38" i="14"/>
  <c r="ALR38" i="14"/>
  <c r="ALS38" i="14"/>
  <c r="ALZ38" i="14"/>
  <c r="AMB38" i="14"/>
  <c r="AMD38" i="14"/>
  <c r="AME38" i="14"/>
  <c r="AMJ38" i="14"/>
  <c r="AML38" i="14"/>
  <c r="AMM38" i="14"/>
  <c r="AMN38" i="14"/>
  <c r="AMU38" i="14"/>
  <c r="AMW38" i="14"/>
  <c r="AMY38" i="14"/>
  <c r="AMZ38" i="14"/>
  <c r="ANE38" i="14"/>
  <c r="ANG38" i="14"/>
  <c r="ANH38" i="14"/>
  <c r="ANI38" i="14"/>
  <c r="ANP38" i="14"/>
  <c r="ANR38" i="14"/>
  <c r="ANT38" i="14"/>
  <c r="ANU38" i="14"/>
  <c r="ANZ38" i="14"/>
  <c r="AOB38" i="14"/>
  <c r="AOC38" i="14"/>
  <c r="AOD38" i="14"/>
  <c r="AOK38" i="14"/>
  <c r="AOM38" i="14"/>
  <c r="AOO38" i="14"/>
  <c r="AOP38" i="14"/>
  <c r="AOU38" i="14"/>
  <c r="AOW38" i="14"/>
  <c r="AOX38" i="14"/>
  <c r="AOY38" i="14"/>
  <c r="APF38" i="14"/>
  <c r="APH38" i="14"/>
  <c r="APJ38" i="14"/>
  <c r="APK38" i="14"/>
  <c r="APP38" i="14"/>
  <c r="APR38" i="14"/>
  <c r="APS38" i="14"/>
  <c r="APT38" i="14"/>
  <c r="AQA38" i="14"/>
  <c r="AQC38" i="14"/>
  <c r="AQE38" i="14"/>
  <c r="AQF38" i="14"/>
  <c r="AQK38" i="14"/>
  <c r="AQM38" i="14"/>
  <c r="AQN38" i="14"/>
  <c r="AQO38" i="14"/>
  <c r="AQV38" i="14"/>
  <c r="AQX38" i="14"/>
  <c r="AQZ38" i="14"/>
  <c r="ARA38" i="14"/>
  <c r="ARF38" i="14"/>
  <c r="ARH38" i="14"/>
  <c r="ARI38" i="14"/>
  <c r="ARJ38" i="14"/>
  <c r="ARQ38" i="14"/>
  <c r="ARS38" i="14"/>
  <c r="ARU38" i="14"/>
  <c r="ARV38" i="14"/>
  <c r="ASA38" i="14"/>
  <c r="ASC38" i="14"/>
  <c r="ASD38" i="14"/>
  <c r="ASE38" i="14"/>
  <c r="ASL38" i="14"/>
  <c r="ASN38" i="14"/>
  <c r="ASP38" i="14"/>
  <c r="ASQ38" i="14"/>
  <c r="ASV38" i="14"/>
  <c r="ASX38" i="14"/>
  <c r="ASY38" i="14"/>
  <c r="ASZ38" i="14"/>
  <c r="ATG38" i="14"/>
  <c r="ATI38" i="14"/>
  <c r="ATK38" i="14"/>
  <c r="ATL38" i="14"/>
  <c r="ATQ38" i="14"/>
  <c r="ATS38" i="14"/>
  <c r="ATT38" i="14"/>
  <c r="ATU38" i="14"/>
  <c r="AUB38" i="14"/>
  <c r="AUD38" i="14"/>
  <c r="AUF38" i="14"/>
  <c r="AUG38" i="14"/>
  <c r="AUL38" i="14"/>
  <c r="AUN38" i="14"/>
  <c r="AUO38" i="14"/>
  <c r="AUP38" i="14"/>
  <c r="AUW38" i="14"/>
  <c r="AUY38" i="14"/>
  <c r="AVA38" i="14"/>
  <c r="AVB38" i="14"/>
  <c r="AVG38" i="14"/>
  <c r="AVI38" i="14"/>
  <c r="AVJ38" i="14"/>
  <c r="AVK38" i="14"/>
  <c r="AVR38" i="14"/>
  <c r="AVT38" i="14"/>
  <c r="AVV38" i="14"/>
  <c r="AVW38" i="14"/>
  <c r="AWB38" i="14"/>
  <c r="AWD38" i="14"/>
  <c r="AWE38" i="14"/>
  <c r="AWF38" i="14"/>
  <c r="AWM38" i="14"/>
  <c r="AWO38" i="14"/>
  <c r="AWQ38" i="14"/>
  <c r="AWR38" i="14"/>
  <c r="AWW38" i="14"/>
  <c r="AWY38" i="14"/>
  <c r="AWZ38" i="14"/>
  <c r="AXA38" i="14"/>
  <c r="AXH38" i="14"/>
  <c r="AXJ38" i="14"/>
  <c r="AXL38" i="14"/>
  <c r="AXM38" i="14"/>
  <c r="AXR38" i="14"/>
  <c r="AXT38" i="14"/>
  <c r="AXU38" i="14"/>
  <c r="AXV38" i="14"/>
  <c r="AYC38" i="14"/>
  <c r="AYE38" i="14"/>
  <c r="AYG38" i="14"/>
  <c r="AYH38" i="14"/>
  <c r="AYM38" i="14"/>
  <c r="AYO38" i="14"/>
  <c r="AYP38" i="14"/>
  <c r="AYQ38" i="14"/>
  <c r="AYX38" i="14"/>
  <c r="AYZ38" i="14"/>
  <c r="AZB38" i="14"/>
  <c r="AZC38" i="14"/>
  <c r="AZH38" i="14"/>
  <c r="AZJ38" i="14"/>
  <c r="AZK38" i="14"/>
  <c r="AZL38" i="14"/>
  <c r="AZS38" i="14"/>
  <c r="AZU38" i="14"/>
  <c r="AZW38" i="14"/>
  <c r="AZX38" i="14"/>
  <c r="BAC38" i="14"/>
  <c r="BAE38" i="14"/>
  <c r="BAF38" i="14"/>
  <c r="BAG38" i="14"/>
  <c r="BAN38" i="14"/>
  <c r="BAP38" i="14"/>
  <c r="BAR38" i="14"/>
  <c r="BAS38" i="14"/>
  <c r="BAX38" i="14"/>
  <c r="BAZ38" i="14"/>
  <c r="BBA38" i="14"/>
  <c r="BBB38" i="14"/>
  <c r="AU39" i="14"/>
  <c r="AY39" i="14"/>
  <c r="BE39" i="14"/>
  <c r="BP39" i="14"/>
  <c r="BT39" i="14"/>
  <c r="BZ39" i="14"/>
  <c r="CK39" i="14"/>
  <c r="CO39" i="14"/>
  <c r="CU39" i="14"/>
  <c r="DF39" i="14"/>
  <c r="DJ39" i="14"/>
  <c r="DP39" i="14"/>
  <c r="EA39" i="14"/>
  <c r="EE39" i="14"/>
  <c r="EF39" i="14"/>
  <c r="EK39" i="14"/>
  <c r="EV39" i="14"/>
  <c r="EZ39" i="14"/>
  <c r="FF39" i="14"/>
  <c r="FQ39" i="14"/>
  <c r="FU39" i="14"/>
  <c r="GA39" i="14"/>
  <c r="GL39" i="14"/>
  <c r="GP39" i="14"/>
  <c r="GV39" i="14"/>
  <c r="HG39" i="14"/>
  <c r="HK39" i="14"/>
  <c r="HQ39" i="14"/>
  <c r="IB39" i="14"/>
  <c r="IF39" i="14"/>
  <c r="IL39" i="14"/>
  <c r="IW39" i="14"/>
  <c r="JA39" i="14"/>
  <c r="JG39" i="14"/>
  <c r="JR39" i="14"/>
  <c r="JV39" i="14"/>
  <c r="KB39" i="14"/>
  <c r="KM39" i="14"/>
  <c r="KQ39" i="14"/>
  <c r="KR39" i="14"/>
  <c r="KW39" i="14"/>
  <c r="LH39" i="14"/>
  <c r="LL39" i="14"/>
  <c r="LR39" i="14"/>
  <c r="MC39" i="14"/>
  <c r="MG39" i="14"/>
  <c r="MM39" i="14"/>
  <c r="MX39" i="14"/>
  <c r="NB39" i="14"/>
  <c r="NH39" i="14"/>
  <c r="NS39" i="14"/>
  <c r="NW39" i="14"/>
  <c r="OC39" i="14"/>
  <c r="ON39" i="14"/>
  <c r="OR39" i="14"/>
  <c r="OX39" i="14"/>
  <c r="PI39" i="14"/>
  <c r="PM39" i="14"/>
  <c r="PS39" i="14"/>
  <c r="QD39" i="14"/>
  <c r="QH39" i="14"/>
  <c r="QN39" i="14"/>
  <c r="QY39" i="14"/>
  <c r="RC39" i="14"/>
  <c r="RD39" i="14"/>
  <c r="RI39" i="14"/>
  <c r="RT39" i="14"/>
  <c r="RX39" i="14"/>
  <c r="SD39" i="14"/>
  <c r="SO39" i="14"/>
  <c r="SS39" i="14"/>
  <c r="SY39" i="14"/>
  <c r="TJ39" i="14"/>
  <c r="TN39" i="14"/>
  <c r="TT39" i="14"/>
  <c r="UE39" i="14"/>
  <c r="UI39" i="14"/>
  <c r="UO39" i="14"/>
  <c r="UZ39" i="14"/>
  <c r="VD39" i="14"/>
  <c r="VJ39" i="14"/>
  <c r="VU39" i="14"/>
  <c r="VY39" i="14"/>
  <c r="WE39" i="14"/>
  <c r="WP39" i="14"/>
  <c r="WT39" i="14"/>
  <c r="WZ39" i="14"/>
  <c r="XK39" i="14"/>
  <c r="XO39" i="14"/>
  <c r="XP39" i="14"/>
  <c r="XU39" i="14"/>
  <c r="YF39" i="14"/>
  <c r="YJ39" i="14"/>
  <c r="YP39" i="14"/>
  <c r="ZA39" i="14"/>
  <c r="ZE39" i="14"/>
  <c r="ZK39" i="14"/>
  <c r="ZV39" i="14"/>
  <c r="ZZ39" i="14"/>
  <c r="AAF39" i="14"/>
  <c r="AAQ39" i="14"/>
  <c r="AAU39" i="14"/>
  <c r="ABA39" i="14"/>
  <c r="ABL39" i="14"/>
  <c r="ABP39" i="14"/>
  <c r="ABV39" i="14"/>
  <c r="ACA39" i="14"/>
  <c r="ABO41" i="14" s="1"/>
  <c r="ACG39" i="14"/>
  <c r="ACK39" i="14"/>
  <c r="ACQ39" i="14"/>
  <c r="ADB39" i="14"/>
  <c r="ADF39" i="14"/>
  <c r="ADL39" i="14"/>
  <c r="ADW39" i="14"/>
  <c r="AEA39" i="14"/>
  <c r="AEB39" i="14"/>
  <c r="AEG39" i="14"/>
  <c r="AER39" i="14"/>
  <c r="AEV39" i="14"/>
  <c r="AFB39" i="14"/>
  <c r="AFM39" i="14"/>
  <c r="AFQ39" i="14"/>
  <c r="AFW39" i="14"/>
  <c r="AGH39" i="14"/>
  <c r="AGL39" i="14"/>
  <c r="AGR39" i="14"/>
  <c r="AHC39" i="14"/>
  <c r="AHG39" i="14"/>
  <c r="AHM39" i="14"/>
  <c r="AHX39" i="14"/>
  <c r="AIB39" i="14"/>
  <c r="AIH39" i="14"/>
  <c r="AIS39" i="14"/>
  <c r="AIW39" i="14"/>
  <c r="AJC39" i="14"/>
  <c r="AJN39" i="14"/>
  <c r="AJR39" i="14"/>
  <c r="AJX39" i="14"/>
  <c r="AKI39" i="14"/>
  <c r="AKM39" i="14"/>
  <c r="AKN39" i="14"/>
  <c r="AKS39" i="14"/>
  <c r="ALD39" i="14"/>
  <c r="ALH39" i="14"/>
  <c r="ALN39" i="14"/>
  <c r="ALY39" i="14"/>
  <c r="AMC39" i="14"/>
  <c r="AMI39" i="14"/>
  <c r="AMT39" i="14"/>
  <c r="AMX39" i="14"/>
  <c r="AND39" i="14"/>
  <c r="ANO39" i="14"/>
  <c r="ANS39" i="14"/>
  <c r="ANY39" i="14"/>
  <c r="AOJ39" i="14"/>
  <c r="AON39" i="14"/>
  <c r="AOT39" i="14"/>
  <c r="APE39" i="14"/>
  <c r="API39" i="14"/>
  <c r="APO39" i="14"/>
  <c r="APZ39" i="14"/>
  <c r="AQD39" i="14"/>
  <c r="AQJ39" i="14"/>
  <c r="AQU39" i="14"/>
  <c r="AQY39" i="14"/>
  <c r="AQZ39" i="14"/>
  <c r="ARE39" i="14"/>
  <c r="ARP39" i="14"/>
  <c r="ART39" i="14"/>
  <c r="ARZ39" i="14"/>
  <c r="ASK39" i="14"/>
  <c r="ASO39" i="14"/>
  <c r="ASU39" i="14"/>
  <c r="ATF39" i="14"/>
  <c r="ATJ39" i="14"/>
  <c r="ATP39" i="14"/>
  <c r="AUA39" i="14"/>
  <c r="AUE39" i="14"/>
  <c r="AUK39" i="14"/>
  <c r="AUV39" i="14"/>
  <c r="AUZ39" i="14"/>
  <c r="AVF39" i="14"/>
  <c r="AVQ39" i="14"/>
  <c r="AVU39" i="14"/>
  <c r="AWA39" i="14"/>
  <c r="AWL39" i="14"/>
  <c r="AWP39" i="14"/>
  <c r="AWV39" i="14"/>
  <c r="AXG39" i="14"/>
  <c r="AXK39" i="14"/>
  <c r="AXL39" i="14"/>
  <c r="AXQ39" i="14"/>
  <c r="AYB39" i="14"/>
  <c r="AYF39" i="14"/>
  <c r="AYL39" i="14"/>
  <c r="AYW39" i="14"/>
  <c r="AZA39" i="14"/>
  <c r="AZG39" i="14"/>
  <c r="AZR39" i="14"/>
  <c r="AZV39" i="14"/>
  <c r="BAB39" i="14"/>
  <c r="BAM39" i="14"/>
  <c r="BAQ39" i="14"/>
  <c r="BAW39" i="14"/>
  <c r="AQ40" i="14"/>
  <c r="BL40" i="14"/>
  <c r="CG40" i="14"/>
  <c r="DB40" i="14"/>
  <c r="DW40" i="14"/>
  <c r="ER40" i="14"/>
  <c r="FM40" i="14"/>
  <c r="GH40" i="14"/>
  <c r="HC40" i="14"/>
  <c r="HX40" i="14"/>
  <c r="IS40" i="14"/>
  <c r="JN40" i="14"/>
  <c r="KI40" i="14"/>
  <c r="LD40" i="14"/>
  <c r="LY40" i="14"/>
  <c r="MT40" i="14"/>
  <c r="NO40" i="14"/>
  <c r="OJ40" i="14"/>
  <c r="PE40" i="14"/>
  <c r="PZ40" i="14"/>
  <c r="QU40" i="14"/>
  <c r="RP40" i="14"/>
  <c r="SK40" i="14"/>
  <c r="TF40" i="14"/>
  <c r="UA40" i="14"/>
  <c r="UV40" i="14"/>
  <c r="VQ40" i="14"/>
  <c r="WL40" i="14"/>
  <c r="XG40" i="14"/>
  <c r="YB40" i="14"/>
  <c r="YW40" i="14"/>
  <c r="ZR40" i="14"/>
  <c r="AAM40" i="14"/>
  <c r="ABH40" i="14"/>
  <c r="ACC40" i="14"/>
  <c r="ACX40" i="14"/>
  <c r="ADS40" i="14"/>
  <c r="AEN40" i="14"/>
  <c r="AFI40" i="14"/>
  <c r="AGD40" i="14"/>
  <c r="AGY40" i="14"/>
  <c r="AHT40" i="14"/>
  <c r="AIO40" i="14"/>
  <c r="AJJ40" i="14"/>
  <c r="AKE40" i="14"/>
  <c r="AKZ40" i="14"/>
  <c r="ALU40" i="14"/>
  <c r="AMP40" i="14"/>
  <c r="ANK40" i="14"/>
  <c r="ANR42" i="14" s="1"/>
  <c r="AOF40" i="14"/>
  <c r="APA40" i="14"/>
  <c r="APV40" i="14"/>
  <c r="AQQ40" i="14"/>
  <c r="ARL40" i="14"/>
  <c r="ASG40" i="14"/>
  <c r="ATB40" i="14"/>
  <c r="ATW40" i="14"/>
  <c r="AUR40" i="14"/>
  <c r="AVM40" i="14"/>
  <c r="AWH40" i="14"/>
  <c r="AXC40" i="14"/>
  <c r="AXX40" i="14"/>
  <c r="AYS40" i="14"/>
  <c r="AZN40" i="14"/>
  <c r="BAI40" i="14"/>
  <c r="BG41" i="14"/>
  <c r="CB41" i="14"/>
  <c r="CB44" i="14" s="1"/>
  <c r="CW41" i="14"/>
  <c r="DR41" i="14"/>
  <c r="DF45" i="14" s="1"/>
  <c r="DI45" i="14" s="1"/>
  <c r="EM41" i="14"/>
  <c r="FH41" i="14"/>
  <c r="GC41" i="14"/>
  <c r="GX41" i="14"/>
  <c r="HS41" i="14"/>
  <c r="IN41" i="14"/>
  <c r="JI41" i="14"/>
  <c r="IW45" i="14" s="1"/>
  <c r="KD41" i="14"/>
  <c r="KY41" i="14"/>
  <c r="LT41" i="14"/>
  <c r="MO41" i="14"/>
  <c r="NJ41" i="14"/>
  <c r="OE41" i="14"/>
  <c r="OZ41" i="14"/>
  <c r="PU41" i="14"/>
  <c r="QP41" i="14"/>
  <c r="QD45" i="14" s="1"/>
  <c r="QG45" i="14" s="1"/>
  <c r="RK41" i="14"/>
  <c r="SF41" i="14"/>
  <c r="RT45" i="14" s="1"/>
  <c r="RW45" i="14" s="1"/>
  <c r="TA41" i="14"/>
  <c r="TV41" i="14"/>
  <c r="UQ41" i="14"/>
  <c r="VL41" i="14"/>
  <c r="UZ45" i="14" s="1"/>
  <c r="WG41" i="14"/>
  <c r="VU45" i="14" s="1"/>
  <c r="VW45" i="14" s="1"/>
  <c r="XB41" i="14"/>
  <c r="WP45" i="14" s="1"/>
  <c r="XW41" i="14"/>
  <c r="XK45" i="14" s="1"/>
  <c r="XN45" i="14" s="1"/>
  <c r="YR41" i="14"/>
  <c r="YR44" i="14" s="1"/>
  <c r="ZM41" i="14"/>
  <c r="AAH41" i="14"/>
  <c r="ABC41" i="14"/>
  <c r="AAQ45" i="14" s="1"/>
  <c r="ABX41" i="14"/>
  <c r="ACS41" i="14"/>
  <c r="ACG45" i="14" s="1"/>
  <c r="ADN41" i="14"/>
  <c r="AEI41" i="14"/>
  <c r="ADW45" i="14" s="1"/>
  <c r="AFD41" i="14"/>
  <c r="AFY41" i="14"/>
  <c r="AGT41" i="14"/>
  <c r="AHO41" i="14"/>
  <c r="AHC45" i="14" s="1"/>
  <c r="AIJ41" i="14"/>
  <c r="AJE41" i="14"/>
  <c r="AJE44" i="14" s="1"/>
  <c r="AJZ41" i="14"/>
  <c r="AKU41" i="14"/>
  <c r="ALP41" i="14"/>
  <c r="AMK41" i="14"/>
  <c r="ALY45" i="14" s="1"/>
  <c r="ANF41" i="14"/>
  <c r="AMT45" i="14" s="1"/>
  <c r="AOA41" i="14"/>
  <c r="ANO45" i="14" s="1"/>
  <c r="AOV41" i="14"/>
  <c r="APQ41" i="14"/>
  <c r="AQL41" i="14"/>
  <c r="APZ45" i="14" s="1"/>
  <c r="AQC45" i="14" s="1"/>
  <c r="ARG41" i="14"/>
  <c r="ASB41" i="14"/>
  <c r="ASW41" i="14"/>
  <c r="ASK45" i="14" s="1"/>
  <c r="ATR41" i="14"/>
  <c r="ATR44" i="14" s="1"/>
  <c r="AUM41" i="14"/>
  <c r="AVH41" i="14"/>
  <c r="AUV45" i="14" s="1"/>
  <c r="AWC41" i="14"/>
  <c r="AWX41" i="14"/>
  <c r="AXS41" i="14"/>
  <c r="AYN41" i="14"/>
  <c r="AZI41" i="14"/>
  <c r="AYW45" i="14" s="1"/>
  <c r="BAD41" i="14"/>
  <c r="BAY41" i="14"/>
  <c r="BAM45" i="14" s="1"/>
  <c r="BG42" i="14"/>
  <c r="BG44" i="14" s="1"/>
  <c r="CB42" i="14"/>
  <c r="CW42" i="14"/>
  <c r="CK46" i="14" s="1"/>
  <c r="CN46" i="14" s="1"/>
  <c r="DR42" i="14"/>
  <c r="EM42" i="14"/>
  <c r="EM44" i="14" s="1"/>
  <c r="FH42" i="14"/>
  <c r="FH44" i="14" s="1"/>
  <c r="GC42" i="14"/>
  <c r="GX42" i="14"/>
  <c r="HS42" i="14"/>
  <c r="IN42" i="14"/>
  <c r="IB46" i="14" s="1"/>
  <c r="JI42" i="14"/>
  <c r="KD42" i="14"/>
  <c r="KD44" i="14" s="1"/>
  <c r="KY42" i="14"/>
  <c r="KM46" i="14" s="1"/>
  <c r="KO46" i="14" s="1"/>
  <c r="LT42" i="14"/>
  <c r="LH46" i="14" s="1"/>
  <c r="MO42" i="14"/>
  <c r="MC46" i="14" s="1"/>
  <c r="NJ42" i="14"/>
  <c r="NJ44" i="14" s="1"/>
  <c r="OE42" i="14"/>
  <c r="OZ42" i="14"/>
  <c r="OZ44" i="14" s="1"/>
  <c r="PU42" i="14"/>
  <c r="PU44" i="14" s="1"/>
  <c r="QP42" i="14"/>
  <c r="QD46" i="14" s="1"/>
  <c r="RK42" i="14"/>
  <c r="RK44" i="14" s="1"/>
  <c r="SF42" i="14"/>
  <c r="TA42" i="14"/>
  <c r="TA44" i="14" s="1"/>
  <c r="TV42" i="14"/>
  <c r="TJ46" i="14" s="1"/>
  <c r="UQ42" i="14"/>
  <c r="UQ44" i="14" s="1"/>
  <c r="VL42" i="14"/>
  <c r="UZ46" i="14" s="1"/>
  <c r="WG42" i="14"/>
  <c r="XB42" i="14"/>
  <c r="XW42" i="14"/>
  <c r="XW44" i="14" s="1"/>
  <c r="YR42" i="14"/>
  <c r="ZM42" i="14"/>
  <c r="AAH42" i="14"/>
  <c r="ABC42" i="14"/>
  <c r="ABC44" i="14" s="1"/>
  <c r="ABX42" i="14"/>
  <c r="ABL46" i="14" s="1"/>
  <c r="ABO46" i="14" s="1"/>
  <c r="ACS42" i="14"/>
  <c r="ADN42" i="14"/>
  <c r="ADN44" i="14" s="1"/>
  <c r="AEI42" i="14"/>
  <c r="AFD42" i="14"/>
  <c r="AFY42" i="14"/>
  <c r="AFY44" i="14" s="1"/>
  <c r="AGT42" i="14"/>
  <c r="AHO42" i="14"/>
  <c r="AHO44" i="14" s="1"/>
  <c r="AIJ42" i="14"/>
  <c r="AJE42" i="14"/>
  <c r="AJZ42" i="14"/>
  <c r="AJZ44" i="14" s="1"/>
  <c r="AKU42" i="14"/>
  <c r="AKU44" i="14" s="1"/>
  <c r="ALP42" i="14"/>
  <c r="ALP44" i="14" s="1"/>
  <c r="AMK42" i="14"/>
  <c r="ANF42" i="14"/>
  <c r="ANF44" i="14" s="1"/>
  <c r="AOA42" i="14"/>
  <c r="AOA44" i="14" s="1"/>
  <c r="AOV42" i="14"/>
  <c r="APQ42" i="14"/>
  <c r="APQ44" i="14" s="1"/>
  <c r="AQL42" i="14"/>
  <c r="APZ46" i="14" s="1"/>
  <c r="ARG42" i="14"/>
  <c r="ASB42" i="14"/>
  <c r="ASW42" i="14"/>
  <c r="ASW44" i="14" s="1"/>
  <c r="ATR42" i="14"/>
  <c r="ATF46" i="14" s="1"/>
  <c r="AUM42" i="14"/>
  <c r="AVH42" i="14"/>
  <c r="AWC42" i="14"/>
  <c r="AWX42" i="14"/>
  <c r="AWX44" i="14" s="1"/>
  <c r="AXS42" i="14"/>
  <c r="AXS44" i="14" s="1"/>
  <c r="AYN42" i="14"/>
  <c r="AZI42" i="14"/>
  <c r="AYW46" i="14" s="1"/>
  <c r="BAD42" i="14"/>
  <c r="BAY42" i="14"/>
  <c r="CW44" i="14"/>
  <c r="DR44" i="14"/>
  <c r="GX44" i="14"/>
  <c r="IN44" i="14"/>
  <c r="JI44" i="14"/>
  <c r="QP44" i="14"/>
  <c r="WG44" i="14"/>
  <c r="XB44" i="14"/>
  <c r="ABX44" i="14"/>
  <c r="ACS44" i="14"/>
  <c r="AIJ44" i="14"/>
  <c r="AOV44" i="14"/>
  <c r="AZI44" i="14"/>
  <c r="BAD44" i="14"/>
  <c r="AT45" i="14"/>
  <c r="AU45" i="14"/>
  <c r="AX45" i="14" s="1"/>
  <c r="BO45" i="14"/>
  <c r="CJ45" i="14"/>
  <c r="CK45" i="14"/>
  <c r="DE45" i="14"/>
  <c r="DH45" i="14" s="1"/>
  <c r="DZ45" i="14"/>
  <c r="EA45" i="14"/>
  <c r="EU45" i="14"/>
  <c r="EV45" i="14"/>
  <c r="EY45" i="14" s="1"/>
  <c r="FP45" i="14"/>
  <c r="FQ45" i="14"/>
  <c r="FT45" i="14"/>
  <c r="GK45" i="14"/>
  <c r="GL45" i="14"/>
  <c r="GO45" i="14" s="1"/>
  <c r="HF45" i="14"/>
  <c r="HG45" i="14"/>
  <c r="HI45" i="14" s="1"/>
  <c r="IA45" i="14"/>
  <c r="IB45" i="14"/>
  <c r="IV45" i="14"/>
  <c r="JQ45" i="14"/>
  <c r="JT45" i="14" s="1"/>
  <c r="JR45" i="14"/>
  <c r="JU45" i="14"/>
  <c r="KL45" i="14"/>
  <c r="KM45" i="14"/>
  <c r="LG45" i="14"/>
  <c r="LH45" i="14"/>
  <c r="MB45" i="14"/>
  <c r="MC45" i="14"/>
  <c r="ME45" i="14" s="1"/>
  <c r="MF45" i="14"/>
  <c r="MW45" i="14"/>
  <c r="NA45" i="14" s="1"/>
  <c r="MX45" i="14"/>
  <c r="NR45" i="14"/>
  <c r="NS45" i="14"/>
  <c r="NV45" i="14" s="1"/>
  <c r="OM45" i="14"/>
  <c r="ON45" i="14"/>
  <c r="OQ45" i="14" s="1"/>
  <c r="PH45" i="14"/>
  <c r="PI45" i="14"/>
  <c r="QC45" i="14"/>
  <c r="QF45" i="14" s="1"/>
  <c r="QX45" i="14"/>
  <c r="QY45" i="14"/>
  <c r="RA45" i="14" s="1"/>
  <c r="RS45" i="14"/>
  <c r="SN45" i="14"/>
  <c r="SO45" i="14"/>
  <c r="TI45" i="14"/>
  <c r="TJ45" i="14"/>
  <c r="UD45" i="14"/>
  <c r="UE45" i="14"/>
  <c r="UG45" i="14" s="1"/>
  <c r="UH45" i="14"/>
  <c r="UY45" i="14"/>
  <c r="VT45" i="14"/>
  <c r="WO45" i="14"/>
  <c r="WR45" i="14" s="1"/>
  <c r="WS45" i="14"/>
  <c r="XJ45" i="14"/>
  <c r="XM45" i="14"/>
  <c r="YE45" i="14"/>
  <c r="YZ45" i="14"/>
  <c r="ZA45" i="14"/>
  <c r="ZD45" i="14" s="1"/>
  <c r="ZU45" i="14"/>
  <c r="ZV45" i="14"/>
  <c r="ZY45" i="14" s="1"/>
  <c r="AAP45" i="14"/>
  <c r="AAS45" i="14" s="1"/>
  <c r="ABK45" i="14"/>
  <c r="ABL45" i="14"/>
  <c r="ABO45" i="14" s="1"/>
  <c r="ACF45" i="14"/>
  <c r="ADA45" i="14"/>
  <c r="ADB45" i="14"/>
  <c r="ADV45" i="14"/>
  <c r="AEQ45" i="14"/>
  <c r="AER45" i="14"/>
  <c r="AEU45" i="14"/>
  <c r="AFL45" i="14"/>
  <c r="AFM45" i="14"/>
  <c r="AFO45" i="14" s="1"/>
  <c r="AGG45" i="14"/>
  <c r="AGH45" i="14"/>
  <c r="AGK45" i="14" s="1"/>
  <c r="AHB45" i="14"/>
  <c r="AHF45" i="14" s="1"/>
  <c r="AHW45" i="14"/>
  <c r="AHX45" i="14"/>
  <c r="AIR45" i="14"/>
  <c r="AJM45" i="14"/>
  <c r="AJN45" i="14"/>
  <c r="AKH45" i="14"/>
  <c r="ALC45" i="14"/>
  <c r="ALD45" i="14"/>
  <c r="ALG45" i="14" s="1"/>
  <c r="ALX45" i="14"/>
  <c r="AMA45" i="14" s="1"/>
  <c r="AMS45" i="14"/>
  <c r="ANN45" i="14"/>
  <c r="ANR45" i="14"/>
  <c r="AOI45" i="14"/>
  <c r="AOJ45" i="14"/>
  <c r="APD45" i="14"/>
  <c r="APH45" i="14" s="1"/>
  <c r="APE45" i="14"/>
  <c r="APG45" i="14" s="1"/>
  <c r="APY45" i="14"/>
  <c r="AQT45" i="14"/>
  <c r="ARO45" i="14"/>
  <c r="ARP45" i="14"/>
  <c r="ARS45" i="14" s="1"/>
  <c r="ASJ45" i="14"/>
  <c r="ATE45" i="14"/>
  <c r="ATF45" i="14"/>
  <c r="ATI45" i="14" s="1"/>
  <c r="ATZ45" i="14"/>
  <c r="AUC45" i="14" s="1"/>
  <c r="AUA45" i="14"/>
  <c r="AUU45" i="14"/>
  <c r="AVP45" i="14"/>
  <c r="AWK45" i="14"/>
  <c r="AWO45" i="14" s="1"/>
  <c r="AWL45" i="14"/>
  <c r="AXF45" i="14"/>
  <c r="AXG45" i="14"/>
  <c r="AXI45" i="14" s="1"/>
  <c r="AXJ45" i="14"/>
  <c r="AYA45" i="14"/>
  <c r="AYB45" i="14"/>
  <c r="AYV45" i="14"/>
  <c r="AYY45" i="14" s="1"/>
  <c r="AZQ45" i="14"/>
  <c r="AZR45" i="14"/>
  <c r="AZU45" i="14" s="1"/>
  <c r="BAL45" i="14"/>
  <c r="AU46" i="14"/>
  <c r="AW46" i="14" s="1"/>
  <c r="AV46" i="14"/>
  <c r="AT46" i="14" s="1"/>
  <c r="AX46" i="14" s="1"/>
  <c r="BG46" i="14"/>
  <c r="BP46" i="14"/>
  <c r="BQ46" i="14"/>
  <c r="BO46" i="14" s="1"/>
  <c r="CB46" i="14"/>
  <c r="CJ46" i="14"/>
  <c r="CL46" i="14"/>
  <c r="CM46" i="14"/>
  <c r="CW46" i="14"/>
  <c r="DF46" i="14"/>
  <c r="DG46" i="14"/>
  <c r="DE46" i="14" s="1"/>
  <c r="DR46" i="14"/>
  <c r="DZ46" i="14"/>
  <c r="EB46" i="14"/>
  <c r="EM46" i="14"/>
  <c r="EV46" i="14"/>
  <c r="EW46" i="14"/>
  <c r="EU46" i="14" s="1"/>
  <c r="EX46" i="14" s="1"/>
  <c r="EY46" i="14"/>
  <c r="FH46" i="14"/>
  <c r="FP46" i="14"/>
  <c r="FR46" i="14"/>
  <c r="GC46" i="14"/>
  <c r="GL46" i="14"/>
  <c r="GM46" i="14"/>
  <c r="GK46" i="14" s="1"/>
  <c r="GX46" i="14"/>
  <c r="HF46" i="14"/>
  <c r="HG46" i="14"/>
  <c r="HH46" i="14"/>
  <c r="HS46" i="14"/>
  <c r="IC46" i="14"/>
  <c r="IA46" i="14" s="1"/>
  <c r="IE46" i="14" s="1"/>
  <c r="ID46" i="14"/>
  <c r="IN46" i="14"/>
  <c r="IV46" i="14"/>
  <c r="IY46" i="14" s="1"/>
  <c r="IW46" i="14"/>
  <c r="IZ46" i="14" s="1"/>
  <c r="IX46" i="14"/>
  <c r="JI46" i="14"/>
  <c r="JQ46" i="14"/>
  <c r="JR46" i="14"/>
  <c r="JS46" i="14"/>
  <c r="KD46" i="14"/>
  <c r="KN46" i="14"/>
  <c r="KL46" i="14" s="1"/>
  <c r="KP46" i="14"/>
  <c r="KY46" i="14"/>
  <c r="LI46" i="14"/>
  <c r="LG46" i="14" s="1"/>
  <c r="LJ46" i="14" s="1"/>
  <c r="LK46" i="14"/>
  <c r="LT46" i="14"/>
  <c r="MB46" i="14"/>
  <c r="MD46" i="14"/>
  <c r="MF46" i="14"/>
  <c r="MO46" i="14"/>
  <c r="MX46" i="14"/>
  <c r="MY46" i="14"/>
  <c r="MW46" i="14" s="1"/>
  <c r="NJ46" i="14"/>
  <c r="NS46" i="14"/>
  <c r="NU46" i="14" s="1"/>
  <c r="NT46" i="14"/>
  <c r="NR46" i="14" s="1"/>
  <c r="NV46" i="14" s="1"/>
  <c r="OE46" i="14"/>
  <c r="OO46" i="14"/>
  <c r="OM46" i="14" s="1"/>
  <c r="OZ46" i="14"/>
  <c r="PH46" i="14"/>
  <c r="PK46" i="14" s="1"/>
  <c r="PI46" i="14"/>
  <c r="PJ46" i="14"/>
  <c r="PU46" i="14"/>
  <c r="QE46" i="14"/>
  <c r="QC46" i="14" s="1"/>
  <c r="QP46" i="14"/>
  <c r="QX46" i="14"/>
  <c r="QY46" i="14"/>
  <c r="RA46" i="14" s="1"/>
  <c r="QZ46" i="14"/>
  <c r="RK46" i="14"/>
  <c r="RT46" i="14"/>
  <c r="RU46" i="14"/>
  <c r="RS46" i="14" s="1"/>
  <c r="RV46" i="14"/>
  <c r="SF46" i="14"/>
  <c r="SN46" i="14"/>
  <c r="SO46" i="14"/>
  <c r="SP46" i="14"/>
  <c r="TA46" i="14"/>
  <c r="TK46" i="14"/>
  <c r="TI46" i="14" s="1"/>
  <c r="TV46" i="14"/>
  <c r="UE46" i="14"/>
  <c r="UF46" i="14"/>
  <c r="UD46" i="14" s="1"/>
  <c r="UQ46" i="14"/>
  <c r="VA46" i="14"/>
  <c r="UY46" i="14" s="1"/>
  <c r="VL46" i="14"/>
  <c r="VT46" i="14"/>
  <c r="VW46" i="14" s="1"/>
  <c r="VU46" i="14"/>
  <c r="VV46" i="14"/>
  <c r="WG46" i="14"/>
  <c r="WO46" i="14"/>
  <c r="WP46" i="14"/>
  <c r="WQ46" i="14"/>
  <c r="XB46" i="14"/>
  <c r="XL46" i="14"/>
  <c r="XJ46" i="14" s="1"/>
  <c r="XW46" i="14"/>
  <c r="YG46" i="14"/>
  <c r="YE46" i="14" s="1"/>
  <c r="YR46" i="14"/>
  <c r="YZ46" i="14"/>
  <c r="ZB46" i="14"/>
  <c r="ZM46" i="14"/>
  <c r="ZW46" i="14"/>
  <c r="ZU46" i="14" s="1"/>
  <c r="AAH46" i="14"/>
  <c r="AAQ46" i="14"/>
  <c r="AAR46" i="14"/>
  <c r="AAP46" i="14" s="1"/>
  <c r="ABC46" i="14"/>
  <c r="ABM46" i="14"/>
  <c r="ABK46" i="14" s="1"/>
  <c r="ABN46" i="14" s="1"/>
  <c r="ABX46" i="14"/>
  <c r="ACF46" i="14"/>
  <c r="ACG46" i="14"/>
  <c r="ACH46" i="14"/>
  <c r="ACS46" i="14"/>
  <c r="ADA46" i="14"/>
  <c r="ADB46" i="14"/>
  <c r="ADC46" i="14"/>
  <c r="ADN46" i="14"/>
  <c r="ADV46" i="14"/>
  <c r="ADW46" i="14"/>
  <c r="ADY46" i="14" s="1"/>
  <c r="ADX46" i="14"/>
  <c r="AEI46" i="14"/>
  <c r="AER46" i="14"/>
  <c r="AET46" i="14" s="1"/>
  <c r="AES46" i="14"/>
  <c r="AEQ46" i="14" s="1"/>
  <c r="AFD46" i="14"/>
  <c r="AFL46" i="14"/>
  <c r="AFO46" i="14" s="1"/>
  <c r="AFM46" i="14"/>
  <c r="AFN46" i="14"/>
  <c r="AFY46" i="14"/>
  <c r="AGI46" i="14"/>
  <c r="AGG46" i="14" s="1"/>
  <c r="AGT46" i="14"/>
  <c r="AHB46" i="14"/>
  <c r="AHC46" i="14"/>
  <c r="AHD46" i="14"/>
  <c r="AHO46" i="14"/>
  <c r="AHX46" i="14"/>
  <c r="AHZ46" i="14" s="1"/>
  <c r="AHY46" i="14"/>
  <c r="AHW46" i="14" s="1"/>
  <c r="AIA46" i="14"/>
  <c r="AIJ46" i="14"/>
  <c r="AIR46" i="14"/>
  <c r="AIS46" i="14"/>
  <c r="AIT46" i="14"/>
  <c r="AJE46" i="14"/>
  <c r="AJM46" i="14"/>
  <c r="AJN46" i="14"/>
  <c r="AJO46" i="14"/>
  <c r="AJZ46" i="14"/>
  <c r="AKJ46" i="14"/>
  <c r="AKH46" i="14" s="1"/>
  <c r="AKU46" i="14"/>
  <c r="ALD46" i="14"/>
  <c r="ALG46" i="14" s="1"/>
  <c r="ALE46" i="14"/>
  <c r="ALC46" i="14" s="1"/>
  <c r="ALP46" i="14"/>
  <c r="ALX46" i="14"/>
  <c r="ALZ46" i="14"/>
  <c r="AMK46" i="14"/>
  <c r="AMU46" i="14"/>
  <c r="AMS46" i="14" s="1"/>
  <c r="ANF46" i="14"/>
  <c r="ANO46" i="14"/>
  <c r="ANP46" i="14"/>
  <c r="ANN46" i="14" s="1"/>
  <c r="ANQ46" i="14"/>
  <c r="AOA46" i="14"/>
  <c r="AOJ46" i="14"/>
  <c r="AOK46" i="14"/>
  <c r="AOI46" i="14" s="1"/>
  <c r="AOV46" i="14"/>
  <c r="APD46" i="14"/>
  <c r="APE46" i="14"/>
  <c r="APF46" i="14"/>
  <c r="APQ46" i="14"/>
  <c r="AQA46" i="14"/>
  <c r="APY46" i="14" s="1"/>
  <c r="AQL46" i="14"/>
  <c r="AQT46" i="14"/>
  <c r="AQU46" i="14"/>
  <c r="AQW46" i="14" s="1"/>
  <c r="AQV46" i="14"/>
  <c r="ARG46" i="14"/>
  <c r="ARP46" i="14"/>
  <c r="ARQ46" i="14"/>
  <c r="ARO46" i="14" s="1"/>
  <c r="ARS46" i="14" s="1"/>
  <c r="ARR46" i="14"/>
  <c r="ASB46" i="14"/>
  <c r="ASJ46" i="14"/>
  <c r="ASL46" i="14"/>
  <c r="ASW46" i="14"/>
  <c r="ATG46" i="14"/>
  <c r="ATE46" i="14" s="1"/>
  <c r="ATR46" i="14"/>
  <c r="AUB46" i="14"/>
  <c r="ATZ46" i="14" s="1"/>
  <c r="AUM46" i="14"/>
  <c r="AUV46" i="14"/>
  <c r="AUW46" i="14"/>
  <c r="AUU46" i="14" s="1"/>
  <c r="AVH46" i="14"/>
  <c r="AVP46" i="14"/>
  <c r="AVR46" i="14"/>
  <c r="AWC46" i="14"/>
  <c r="AWK46" i="14"/>
  <c r="AWM46" i="14"/>
  <c r="AWX46" i="14"/>
  <c r="AXG46" i="14"/>
  <c r="AXI46" i="14" s="1"/>
  <c r="AXH46" i="14"/>
  <c r="AXF46" i="14" s="1"/>
  <c r="AXS46" i="14"/>
  <c r="AYC46" i="14"/>
  <c r="AYA46" i="14" s="1"/>
  <c r="AYN46" i="14"/>
  <c r="AYV46" i="14"/>
  <c r="AYX46" i="14"/>
  <c r="AZI46" i="14"/>
  <c r="AZR46" i="14"/>
  <c r="AZS46" i="14"/>
  <c r="AZQ46" i="14" s="1"/>
  <c r="BAD46" i="14"/>
  <c r="BAN46" i="14"/>
  <c r="BAL46" i="14" s="1"/>
  <c r="BAY46" i="14"/>
  <c r="AT47" i="14"/>
  <c r="AU47" i="14"/>
  <c r="AX47" i="14" s="1"/>
  <c r="BG47" i="14"/>
  <c r="BO47" i="14"/>
  <c r="BR47" i="14" s="1"/>
  <c r="BP47" i="14"/>
  <c r="CB47" i="14"/>
  <c r="CJ47" i="14"/>
  <c r="CK47" i="14"/>
  <c r="CW47" i="14"/>
  <c r="DE47" i="14"/>
  <c r="DF47" i="14"/>
  <c r="DR47" i="14"/>
  <c r="DZ47" i="14"/>
  <c r="EA47" i="14"/>
  <c r="EM47" i="14"/>
  <c r="EU47" i="14"/>
  <c r="EV47" i="14"/>
  <c r="EX47" i="14"/>
  <c r="EY47" i="14"/>
  <c r="FH47" i="14"/>
  <c r="FP47" i="14"/>
  <c r="FQ47" i="14"/>
  <c r="FT47" i="14" s="1"/>
  <c r="GC47" i="14"/>
  <c r="GK47" i="14"/>
  <c r="GL47" i="14"/>
  <c r="GN47" i="14"/>
  <c r="GX47" i="14"/>
  <c r="HF47" i="14"/>
  <c r="HG47" i="14"/>
  <c r="HI47" i="14" s="1"/>
  <c r="HS47" i="14"/>
  <c r="IA47" i="14"/>
  <c r="IB47" i="14"/>
  <c r="IN47" i="14"/>
  <c r="IV47" i="14"/>
  <c r="IW47" i="14"/>
  <c r="IY47" i="14" s="1"/>
  <c r="JI47" i="14"/>
  <c r="JQ47" i="14"/>
  <c r="JR47" i="14"/>
  <c r="KD47" i="14"/>
  <c r="KL47" i="14"/>
  <c r="KO47" i="14" s="1"/>
  <c r="KM47" i="14"/>
  <c r="KP47" i="14"/>
  <c r="KY47" i="14"/>
  <c r="LG47" i="14"/>
  <c r="LH47" i="14"/>
  <c r="LJ47" i="14" s="1"/>
  <c r="LK47" i="14"/>
  <c r="LT47" i="14"/>
  <c r="MB47" i="14"/>
  <c r="MC47" i="14"/>
  <c r="MF47" i="14"/>
  <c r="MO47" i="14"/>
  <c r="MW47" i="14"/>
  <c r="NA47" i="14" s="1"/>
  <c r="MX47" i="14"/>
  <c r="MZ47" i="14"/>
  <c r="NJ47" i="14"/>
  <c r="NR47" i="14"/>
  <c r="NS47" i="14"/>
  <c r="NV47" i="14" s="1"/>
  <c r="OE47" i="14"/>
  <c r="OM47" i="14"/>
  <c r="ON47" i="14"/>
  <c r="OZ47" i="14"/>
  <c r="PH47" i="14"/>
  <c r="PI47" i="14"/>
  <c r="PU47" i="14"/>
  <c r="QC47" i="14"/>
  <c r="QD47" i="14"/>
  <c r="QP47" i="14"/>
  <c r="QX47" i="14"/>
  <c r="QY47" i="14"/>
  <c r="RK47" i="14"/>
  <c r="RS47" i="14"/>
  <c r="RT47" i="14"/>
  <c r="RV47" i="14"/>
  <c r="RW47" i="14"/>
  <c r="SF47" i="14"/>
  <c r="SN47" i="14"/>
  <c r="SQ47" i="14" s="1"/>
  <c r="SO47" i="14"/>
  <c r="SR47" i="14"/>
  <c r="TA47" i="14"/>
  <c r="TI47" i="14"/>
  <c r="TJ47" i="14"/>
  <c r="TL47" i="14"/>
  <c r="TV47" i="14"/>
  <c r="UD47" i="14"/>
  <c r="UE47" i="14"/>
  <c r="UQ47" i="14"/>
  <c r="UY47" i="14"/>
  <c r="UZ47" i="14"/>
  <c r="VL47" i="14"/>
  <c r="VT47" i="14"/>
  <c r="VU47" i="14"/>
  <c r="VW47" i="14"/>
  <c r="VX47" i="14"/>
  <c r="WG47" i="14"/>
  <c r="WO47" i="14"/>
  <c r="WP47" i="14"/>
  <c r="WR47" i="14" s="1"/>
  <c r="XB47" i="14"/>
  <c r="XJ47" i="14"/>
  <c r="XK47" i="14"/>
  <c r="XM47" i="14"/>
  <c r="XN47" i="14"/>
  <c r="XW47" i="14"/>
  <c r="YE47" i="14"/>
  <c r="YF47" i="14"/>
  <c r="YH47" i="14" s="1"/>
  <c r="YR47" i="14"/>
  <c r="YZ47" i="14"/>
  <c r="ZA47" i="14"/>
  <c r="ZM47" i="14"/>
  <c r="ZU47" i="14"/>
  <c r="ZV47" i="14"/>
  <c r="ZY47" i="14"/>
  <c r="AAH47" i="14"/>
  <c r="AAP47" i="14"/>
  <c r="AAQ47" i="14"/>
  <c r="AAT47" i="14" s="1"/>
  <c r="ABC47" i="14"/>
  <c r="ABK47" i="14"/>
  <c r="ABL47" i="14"/>
  <c r="ABN47" i="14" s="1"/>
  <c r="ABO47" i="14"/>
  <c r="ABX47" i="14"/>
  <c r="ACF47" i="14"/>
  <c r="ACG47" i="14"/>
  <c r="ACJ47" i="14" s="1"/>
  <c r="ACI47" i="14"/>
  <c r="ACS47" i="14"/>
  <c r="ADA47" i="14"/>
  <c r="ADB47" i="14"/>
  <c r="ADN47" i="14"/>
  <c r="ADV47" i="14"/>
  <c r="ADW47" i="14"/>
  <c r="ADZ47" i="14" s="1"/>
  <c r="AEI47" i="14"/>
  <c r="AEQ47" i="14"/>
  <c r="AER47" i="14"/>
  <c r="AFD47" i="14"/>
  <c r="AFL47" i="14"/>
  <c r="AFM47" i="14"/>
  <c r="AFO47" i="14" s="1"/>
  <c r="AFP47" i="14"/>
  <c r="AFY47" i="14"/>
  <c r="AGG47" i="14"/>
  <c r="AGH47" i="14"/>
  <c r="AGJ47" i="14"/>
  <c r="AGT47" i="14"/>
  <c r="AHB47" i="14"/>
  <c r="AHC47" i="14"/>
  <c r="AHO47" i="14"/>
  <c r="AHW47" i="14"/>
  <c r="AHX47" i="14"/>
  <c r="AIA47" i="14" s="1"/>
  <c r="AIJ47" i="14"/>
  <c r="AIR47" i="14"/>
  <c r="AIS47" i="14"/>
  <c r="AIU47" i="14"/>
  <c r="AIV47" i="14"/>
  <c r="AJE47" i="14"/>
  <c r="AJM47" i="14"/>
  <c r="AJN47" i="14"/>
  <c r="AJP47" i="14"/>
  <c r="AJZ47" i="14"/>
  <c r="AKH47" i="14"/>
  <c r="AKI47" i="14"/>
  <c r="AKK47" i="14" s="1"/>
  <c r="AKU47" i="14"/>
  <c r="ALC47" i="14"/>
  <c r="ALD47" i="14"/>
  <c r="ALF47" i="14"/>
  <c r="ALP47" i="14"/>
  <c r="ALX47" i="14"/>
  <c r="ALY47" i="14"/>
  <c r="AMB47" i="14" s="1"/>
  <c r="AMK47" i="14"/>
  <c r="AMS47" i="14"/>
  <c r="AMT47" i="14"/>
  <c r="ANF47" i="14"/>
  <c r="ANN47" i="14"/>
  <c r="ANO47" i="14"/>
  <c r="ANR47" i="14"/>
  <c r="AOA47" i="14"/>
  <c r="AOI47" i="14"/>
  <c r="AOJ47" i="14"/>
  <c r="AOV47" i="14"/>
  <c r="APD47" i="14"/>
  <c r="APE47" i="14"/>
  <c r="APH47" i="14" s="1"/>
  <c r="APG47" i="14"/>
  <c r="APQ47" i="14"/>
  <c r="APY47" i="14"/>
  <c r="APZ47" i="14"/>
  <c r="AQL47" i="14"/>
  <c r="AQT47" i="14"/>
  <c r="AQU47" i="14"/>
  <c r="ARG47" i="14"/>
  <c r="ARO47" i="14"/>
  <c r="ARP47" i="14"/>
  <c r="ASB47" i="14"/>
  <c r="ASJ47" i="14"/>
  <c r="ASK47" i="14"/>
  <c r="ASM47" i="14" s="1"/>
  <c r="ASN47" i="14"/>
  <c r="ASW47" i="14"/>
  <c r="ATE47" i="14"/>
  <c r="ATF47" i="14"/>
  <c r="ATH47" i="14" s="1"/>
  <c r="ATR47" i="14"/>
  <c r="ATZ47" i="14"/>
  <c r="AUA47" i="14"/>
  <c r="AUM47" i="14"/>
  <c r="AUU47" i="14"/>
  <c r="AUV47" i="14"/>
  <c r="AVH47" i="14"/>
  <c r="AVP47" i="14"/>
  <c r="AVQ47" i="14"/>
  <c r="AVS47" i="14"/>
  <c r="AVT47" i="14"/>
  <c r="AWC47" i="14"/>
  <c r="AWK47" i="14"/>
  <c r="AWL47" i="14"/>
  <c r="AWN47" i="14" s="1"/>
  <c r="AWX47" i="14"/>
  <c r="AXF47" i="14"/>
  <c r="AXG47" i="14"/>
  <c r="AXI47" i="14"/>
  <c r="AXJ47" i="14"/>
  <c r="AXS47" i="14"/>
  <c r="AYA47" i="14"/>
  <c r="AYB47" i="14"/>
  <c r="AYD47" i="14"/>
  <c r="AYN47" i="14"/>
  <c r="AYV47" i="14"/>
  <c r="AYW47" i="14"/>
  <c r="AZI47" i="14"/>
  <c r="AZQ47" i="14"/>
  <c r="AZR47" i="14"/>
  <c r="BAD47" i="14"/>
  <c r="BAL47" i="14"/>
  <c r="BAM47" i="14"/>
  <c r="BAP47" i="14" s="1"/>
  <c r="BAY47" i="14"/>
  <c r="AU48" i="14"/>
  <c r="AV48" i="14"/>
  <c r="AT48" i="14" s="1"/>
  <c r="BG48" i="14"/>
  <c r="BO48" i="14"/>
  <c r="BS42" i="14" s="1"/>
  <c r="BP48" i="14"/>
  <c r="BR48" i="14" s="1"/>
  <c r="BQ48" i="14"/>
  <c r="BS48" i="14"/>
  <c r="CB48" i="14"/>
  <c r="CK48" i="14"/>
  <c r="CM48" i="14" s="1"/>
  <c r="CL48" i="14"/>
  <c r="CJ48" i="14" s="1"/>
  <c r="CW48" i="14"/>
  <c r="DE48" i="14"/>
  <c r="DF48" i="14"/>
  <c r="DG48" i="14"/>
  <c r="DR48" i="14"/>
  <c r="DZ48" i="14"/>
  <c r="ED42" i="14" s="1"/>
  <c r="EA48" i="14"/>
  <c r="EB48" i="14"/>
  <c r="EM48" i="14"/>
  <c r="EV48" i="14"/>
  <c r="EW48" i="14"/>
  <c r="EU48" i="14" s="1"/>
  <c r="FH48" i="14"/>
  <c r="FP48" i="14"/>
  <c r="FT48" i="14" s="1"/>
  <c r="FQ48" i="14"/>
  <c r="FR48" i="14"/>
  <c r="GC48" i="14"/>
  <c r="GL48" i="14"/>
  <c r="GM48" i="14"/>
  <c r="GK48" i="14" s="1"/>
  <c r="GX48" i="14"/>
  <c r="HF48" i="14"/>
  <c r="HJ42" i="14" s="1"/>
  <c r="HG48" i="14"/>
  <c r="HI48" i="14" s="1"/>
  <c r="HH48" i="14"/>
  <c r="HS48" i="14"/>
  <c r="IB48" i="14"/>
  <c r="IC48" i="14"/>
  <c r="IA48" i="14" s="1"/>
  <c r="ID48" i="14" s="1"/>
  <c r="IN48" i="14"/>
  <c r="IV48" i="14"/>
  <c r="IW48" i="14"/>
  <c r="IX48" i="14"/>
  <c r="JI48" i="14"/>
  <c r="JR48" i="14"/>
  <c r="JS48" i="14"/>
  <c r="JQ48" i="14" s="1"/>
  <c r="JU48" i="14" s="1"/>
  <c r="KD48" i="14"/>
  <c r="KM48" i="14"/>
  <c r="KN48" i="14"/>
  <c r="KL48" i="14" s="1"/>
  <c r="KY48" i="14"/>
  <c r="LG48" i="14"/>
  <c r="LH48" i="14"/>
  <c r="LK48" i="14" s="1"/>
  <c r="LI48" i="14"/>
  <c r="LT48" i="14"/>
  <c r="MC48" i="14"/>
  <c r="MD48" i="14"/>
  <c r="MB48" i="14" s="1"/>
  <c r="MO48" i="14"/>
  <c r="MW48" i="14"/>
  <c r="MX48" i="14"/>
  <c r="NA48" i="14" s="1"/>
  <c r="MY48" i="14"/>
  <c r="NJ48" i="14"/>
  <c r="NS48" i="14"/>
  <c r="NT48" i="14"/>
  <c r="NR48" i="14" s="1"/>
  <c r="NU48" i="14" s="1"/>
  <c r="OE48" i="14"/>
  <c r="OM48" i="14"/>
  <c r="ON48" i="14"/>
  <c r="OO48" i="14"/>
  <c r="OZ48" i="14"/>
  <c r="PI48" i="14"/>
  <c r="PJ48" i="14"/>
  <c r="PH48" i="14" s="1"/>
  <c r="PK48" i="14" s="1"/>
  <c r="PU48" i="14"/>
  <c r="QC48" i="14"/>
  <c r="QD48" i="14"/>
  <c r="QG48" i="14" s="1"/>
  <c r="QE48" i="14"/>
  <c r="QP48" i="14"/>
  <c r="QX48" i="14"/>
  <c r="QY48" i="14"/>
  <c r="QZ48" i="14"/>
  <c r="RB48" i="14"/>
  <c r="RK48" i="14"/>
  <c r="RT48" i="14"/>
  <c r="RU48" i="14"/>
  <c r="RS48" i="14" s="1"/>
  <c r="SF48" i="14"/>
  <c r="SN48" i="14"/>
  <c r="SO48" i="14"/>
  <c r="SP48" i="14"/>
  <c r="SQ48" i="14"/>
  <c r="TA48" i="14"/>
  <c r="TJ48" i="14"/>
  <c r="TK48" i="14"/>
  <c r="TI48" i="14" s="1"/>
  <c r="TV48" i="14"/>
  <c r="UD48" i="14"/>
  <c r="UE48" i="14"/>
  <c r="UF48" i="14"/>
  <c r="UQ48" i="14"/>
  <c r="UZ48" i="14"/>
  <c r="VA48" i="14"/>
  <c r="UY48" i="14" s="1"/>
  <c r="VL48" i="14"/>
  <c r="VT48" i="14"/>
  <c r="VU48" i="14"/>
  <c r="VV48" i="14"/>
  <c r="VW48" i="14"/>
  <c r="VX48" i="14"/>
  <c r="WG48" i="14"/>
  <c r="WP48" i="14"/>
  <c r="WS48" i="14" s="1"/>
  <c r="WQ48" i="14"/>
  <c r="WO48" i="14" s="1"/>
  <c r="XB48" i="14"/>
  <c r="XK48" i="14"/>
  <c r="XL48" i="14"/>
  <c r="XJ48" i="14" s="1"/>
  <c r="XW48" i="14"/>
  <c r="YE48" i="14"/>
  <c r="YI42" i="14" s="1"/>
  <c r="YF48" i="14"/>
  <c r="YG48" i="14"/>
  <c r="YR48" i="14"/>
  <c r="ZA48" i="14"/>
  <c r="ZB48" i="14"/>
  <c r="YZ48" i="14" s="1"/>
  <c r="ZM48" i="14"/>
  <c r="ZU48" i="14"/>
  <c r="ZV48" i="14"/>
  <c r="ZW48" i="14"/>
  <c r="AAH48" i="14"/>
  <c r="AAQ48" i="14"/>
  <c r="AAR48" i="14"/>
  <c r="AAP48" i="14" s="1"/>
  <c r="AAS48" i="14"/>
  <c r="ABC48" i="14"/>
  <c r="ABK48" i="14"/>
  <c r="ABO42" i="14" s="1"/>
  <c r="ABL48" i="14"/>
  <c r="ABN48" i="14" s="1"/>
  <c r="ABM48" i="14"/>
  <c r="ABX48" i="14"/>
  <c r="ACG48" i="14"/>
  <c r="ACH48" i="14"/>
  <c r="ACF48" i="14" s="1"/>
  <c r="ACI48" i="14" s="1"/>
  <c r="ACS48" i="14"/>
  <c r="ADA48" i="14"/>
  <c r="ADB48" i="14"/>
  <c r="ADC48" i="14"/>
  <c r="ADN48" i="14"/>
  <c r="ADV48" i="14"/>
  <c r="ADZ42" i="14" s="1"/>
  <c r="ADW48" i="14"/>
  <c r="ADX48" i="14"/>
  <c r="ADZ48" i="14"/>
  <c r="AEI48" i="14"/>
  <c r="AER48" i="14"/>
  <c r="AES48" i="14"/>
  <c r="AEQ48" i="14" s="1"/>
  <c r="AFD48" i="14"/>
  <c r="AFL48" i="14"/>
  <c r="AFM48" i="14"/>
  <c r="AFN48" i="14"/>
  <c r="AFY48" i="14"/>
  <c r="AGH48" i="14"/>
  <c r="AGI48" i="14"/>
  <c r="AGG48" i="14" s="1"/>
  <c r="AGT48" i="14"/>
  <c r="AHB48" i="14"/>
  <c r="AHF42" i="14" s="1"/>
  <c r="AHC48" i="14"/>
  <c r="AHE48" i="14" s="1"/>
  <c r="AHD48" i="14"/>
  <c r="AHO48" i="14"/>
  <c r="AHX48" i="14"/>
  <c r="AHY48" i="14"/>
  <c r="AHW48" i="14" s="1"/>
  <c r="AHZ48" i="14" s="1"/>
  <c r="AIJ48" i="14"/>
  <c r="AIR48" i="14"/>
  <c r="AIS48" i="14"/>
  <c r="AIT48" i="14"/>
  <c r="AJE48" i="14"/>
  <c r="AJN48" i="14"/>
  <c r="AJO48" i="14"/>
  <c r="AJM48" i="14" s="1"/>
  <c r="AJP48" i="14" s="1"/>
  <c r="AJZ48" i="14"/>
  <c r="AKH48" i="14"/>
  <c r="AKL42" i="14" s="1"/>
  <c r="AKI48" i="14"/>
  <c r="AKJ48" i="14"/>
  <c r="AKU48" i="14"/>
  <c r="ALD48" i="14"/>
  <c r="ALE48" i="14"/>
  <c r="ALC48" i="14" s="1"/>
  <c r="ALF48" i="14"/>
  <c r="ALP48" i="14"/>
  <c r="ALX48" i="14"/>
  <c r="ALY48" i="14"/>
  <c r="ALZ48" i="14"/>
  <c r="AMK48" i="14"/>
  <c r="AMT48" i="14"/>
  <c r="AMU48" i="14"/>
  <c r="AMS48" i="14" s="1"/>
  <c r="AMV48" i="14"/>
  <c r="ANF48" i="14"/>
  <c r="ANN48" i="14"/>
  <c r="ANO48" i="14"/>
  <c r="ANP48" i="14"/>
  <c r="AOA48" i="14"/>
  <c r="AOJ48" i="14"/>
  <c r="AOK48" i="14"/>
  <c r="AOI48" i="14" s="1"/>
  <c r="AOL48" i="14" s="1"/>
  <c r="AOV48" i="14"/>
  <c r="APD48" i="14"/>
  <c r="APE48" i="14"/>
  <c r="APF48" i="14"/>
  <c r="APQ48" i="14"/>
  <c r="APZ48" i="14"/>
  <c r="AQA48" i="14"/>
  <c r="APY48" i="14" s="1"/>
  <c r="AQB48" i="14" s="1"/>
  <c r="AQL48" i="14"/>
  <c r="AQT48" i="14"/>
  <c r="AQX42" i="14" s="1"/>
  <c r="AQU48" i="14"/>
  <c r="AQV48" i="14"/>
  <c r="ARG48" i="14"/>
  <c r="ARP48" i="14"/>
  <c r="ARQ48" i="14"/>
  <c r="ARO48" i="14" s="1"/>
  <c r="ASB48" i="14"/>
  <c r="ASJ48" i="14"/>
  <c r="ASK48" i="14"/>
  <c r="ASL48" i="14"/>
  <c r="ASW48" i="14"/>
  <c r="ATF48" i="14"/>
  <c r="ATG48" i="14"/>
  <c r="ATE48" i="14" s="1"/>
  <c r="ATR48" i="14"/>
  <c r="ATZ48" i="14"/>
  <c r="AUD42" i="14" s="1"/>
  <c r="AUA48" i="14"/>
  <c r="AUC48" i="14" s="1"/>
  <c r="AUB48" i="14"/>
  <c r="AUM48" i="14"/>
  <c r="AUV48" i="14"/>
  <c r="AUW48" i="14"/>
  <c r="AUU48" i="14" s="1"/>
  <c r="AUX48" i="14" s="1"/>
  <c r="AVH48" i="14"/>
  <c r="AVP48" i="14"/>
  <c r="AVQ48" i="14"/>
  <c r="AVR48" i="14"/>
  <c r="AWC48" i="14"/>
  <c r="AWL48" i="14"/>
  <c r="AWM48" i="14"/>
  <c r="AWK48" i="14" s="1"/>
  <c r="AWX48" i="14"/>
  <c r="AXF48" i="14"/>
  <c r="AXJ42" i="14" s="1"/>
  <c r="AXG48" i="14"/>
  <c r="AXI48" i="14" s="1"/>
  <c r="AXH48" i="14"/>
  <c r="AXS48" i="14"/>
  <c r="AYB48" i="14"/>
  <c r="AYD48" i="14" s="1"/>
  <c r="AYC48" i="14"/>
  <c r="AYA48" i="14" s="1"/>
  <c r="AYN48" i="14"/>
  <c r="AYV48" i="14"/>
  <c r="AYW48" i="14"/>
  <c r="AYX48" i="14"/>
  <c r="AZI48" i="14"/>
  <c r="AZR48" i="14"/>
  <c r="AZT48" i="14" s="1"/>
  <c r="AZS48" i="14"/>
  <c r="AZQ48" i="14" s="1"/>
  <c r="BAD48" i="14"/>
  <c r="BAL48" i="14"/>
  <c r="BAP42" i="14" s="1"/>
  <c r="BAM48" i="14"/>
  <c r="BAO48" i="14" s="1"/>
  <c r="BAN48" i="14"/>
  <c r="BAP48" i="14"/>
  <c r="BAY48" i="14"/>
  <c r="AU49" i="14"/>
  <c r="AV49" i="14"/>
  <c r="AT49" i="14" s="1"/>
  <c r="AX49" i="14" s="1"/>
  <c r="BP49" i="14"/>
  <c r="BQ49" i="14"/>
  <c r="BO49" i="14" s="1"/>
  <c r="CJ49" i="14"/>
  <c r="CK49" i="14"/>
  <c r="CM49" i="14" s="1"/>
  <c r="CL49" i="14"/>
  <c r="DF49" i="14"/>
  <c r="DG49" i="14"/>
  <c r="DE49" i="14" s="1"/>
  <c r="EA49" i="14"/>
  <c r="EB49" i="14"/>
  <c r="DZ49" i="14" s="1"/>
  <c r="EV49" i="14"/>
  <c r="EW49" i="14"/>
  <c r="EU49" i="14" s="1"/>
  <c r="FP49" i="14"/>
  <c r="FQ49" i="14"/>
  <c r="FR49" i="14"/>
  <c r="GL49" i="14"/>
  <c r="GM49" i="14"/>
  <c r="GK49" i="14" s="1"/>
  <c r="HG49" i="14"/>
  <c r="HH49" i="14"/>
  <c r="HF49" i="14" s="1"/>
  <c r="IB49" i="14"/>
  <c r="IC49" i="14"/>
  <c r="IA49" i="14" s="1"/>
  <c r="IV49" i="14"/>
  <c r="IW49" i="14"/>
  <c r="IY49" i="14" s="1"/>
  <c r="IX49" i="14"/>
  <c r="JR49" i="14"/>
  <c r="JS49" i="14"/>
  <c r="JQ49" i="14" s="1"/>
  <c r="KM49" i="14"/>
  <c r="KN49" i="14"/>
  <c r="KL49" i="14" s="1"/>
  <c r="LH49" i="14"/>
  <c r="LI49" i="14"/>
  <c r="LG49" i="14" s="1"/>
  <c r="MB49" i="14"/>
  <c r="MC49" i="14"/>
  <c r="MD49" i="14"/>
  <c r="MX49" i="14"/>
  <c r="MY49" i="14"/>
  <c r="MW49" i="14" s="1"/>
  <c r="NS49" i="14"/>
  <c r="NT49" i="14"/>
  <c r="NR49" i="14" s="1"/>
  <c r="ON49" i="14"/>
  <c r="OO49" i="14"/>
  <c r="OM49" i="14" s="1"/>
  <c r="PH49" i="14"/>
  <c r="PI49" i="14"/>
  <c r="PK49" i="14" s="1"/>
  <c r="PJ49" i="14"/>
  <c r="QD49" i="14"/>
  <c r="QE49" i="14"/>
  <c r="QC49" i="14" s="1"/>
  <c r="QY49" i="14"/>
  <c r="QZ49" i="14"/>
  <c r="QX49" i="14" s="1"/>
  <c r="RT49" i="14"/>
  <c r="RU49" i="14"/>
  <c r="RS49" i="14" s="1"/>
  <c r="SN49" i="14"/>
  <c r="SO49" i="14"/>
  <c r="SP49" i="14"/>
  <c r="TJ49" i="14"/>
  <c r="TK49" i="14"/>
  <c r="TI49" i="14" s="1"/>
  <c r="UE49" i="14"/>
  <c r="UF49" i="14"/>
  <c r="UD49" i="14" s="1"/>
  <c r="UZ49" i="14"/>
  <c r="VA49" i="14"/>
  <c r="UY49" i="14" s="1"/>
  <c r="VT49" i="14"/>
  <c r="VU49" i="14"/>
  <c r="VW49" i="14" s="1"/>
  <c r="VV49" i="14"/>
  <c r="WP49" i="14"/>
  <c r="WQ49" i="14"/>
  <c r="WO49" i="14" s="1"/>
  <c r="XK49" i="14"/>
  <c r="XL49" i="14"/>
  <c r="XJ49" i="14" s="1"/>
  <c r="YF49" i="14"/>
  <c r="YG49" i="14"/>
  <c r="YE49" i="14" s="1"/>
  <c r="YZ49" i="14"/>
  <c r="ZA49" i="14"/>
  <c r="ZB49" i="14"/>
  <c r="ZV49" i="14"/>
  <c r="ZW49" i="14"/>
  <c r="ZU49" i="14" s="1"/>
  <c r="AAQ49" i="14"/>
  <c r="AAR49" i="14"/>
  <c r="AAP49" i="14" s="1"/>
  <c r="ABL49" i="14"/>
  <c r="ABM49" i="14"/>
  <c r="ABK49" i="14" s="1"/>
  <c r="ACF49" i="14"/>
  <c r="ACG49" i="14"/>
  <c r="ACI49" i="14" s="1"/>
  <c r="ACH49" i="14"/>
  <c r="ADB49" i="14"/>
  <c r="ADC49" i="14"/>
  <c r="ADA49" i="14" s="1"/>
  <c r="ADW49" i="14"/>
  <c r="ADX49" i="14"/>
  <c r="ADV49" i="14" s="1"/>
  <c r="AER49" i="14"/>
  <c r="AES49" i="14"/>
  <c r="AEQ49" i="14" s="1"/>
  <c r="AFL49" i="14"/>
  <c r="AFM49" i="14"/>
  <c r="AFN49" i="14"/>
  <c r="AGH49" i="14"/>
  <c r="AGI49" i="14"/>
  <c r="AGG49" i="14" s="1"/>
  <c r="AHC49" i="14"/>
  <c r="AHD49" i="14"/>
  <c r="AHB49" i="14" s="1"/>
  <c r="AHX49" i="14"/>
  <c r="AHY49" i="14"/>
  <c r="AHW49" i="14" s="1"/>
  <c r="AIR49" i="14"/>
  <c r="AIS49" i="14"/>
  <c r="AIU49" i="14" s="1"/>
  <c r="AIT49" i="14"/>
  <c r="AJN49" i="14"/>
  <c r="AJO49" i="14"/>
  <c r="AJM49" i="14" s="1"/>
  <c r="AKI49" i="14"/>
  <c r="AKJ49" i="14"/>
  <c r="AKH49" i="14" s="1"/>
  <c r="ALD49" i="14"/>
  <c r="ALE49" i="14"/>
  <c r="ALC49" i="14" s="1"/>
  <c r="ALX49" i="14"/>
  <c r="ALY49" i="14"/>
  <c r="ALZ49" i="14"/>
  <c r="AMT49" i="14"/>
  <c r="AMU49" i="14"/>
  <c r="AMS49" i="14" s="1"/>
  <c r="ANO49" i="14"/>
  <c r="ANP49" i="14"/>
  <c r="ANN49" i="14" s="1"/>
  <c r="AOJ49" i="14"/>
  <c r="AOK49" i="14"/>
  <c r="AOI49" i="14" s="1"/>
  <c r="APD49" i="14"/>
  <c r="APE49" i="14"/>
  <c r="APG49" i="14" s="1"/>
  <c r="APF49" i="14"/>
  <c r="APZ49" i="14"/>
  <c r="AQA49" i="14"/>
  <c r="APY49" i="14" s="1"/>
  <c r="AQU49" i="14"/>
  <c r="AQV49" i="14"/>
  <c r="AQT49" i="14" s="1"/>
  <c r="ARP49" i="14"/>
  <c r="ARQ49" i="14"/>
  <c r="ARO49" i="14" s="1"/>
  <c r="ASJ49" i="14"/>
  <c r="ASK49" i="14"/>
  <c r="ASL49" i="14"/>
  <c r="ATF49" i="14"/>
  <c r="ATG49" i="14"/>
  <c r="ATE49" i="14" s="1"/>
  <c r="AUA49" i="14"/>
  <c r="AUB49" i="14"/>
  <c r="ATZ49" i="14" s="1"/>
  <c r="AUV49" i="14"/>
  <c r="AUW49" i="14"/>
  <c r="AUU49" i="14" s="1"/>
  <c r="AVP49" i="14"/>
  <c r="AVQ49" i="14"/>
  <c r="AVS49" i="14" s="1"/>
  <c r="AVR49" i="14"/>
  <c r="AWL49" i="14"/>
  <c r="AWM49" i="14"/>
  <c r="AWK49" i="14" s="1"/>
  <c r="AXG49" i="14"/>
  <c r="AXH49" i="14"/>
  <c r="AXF49" i="14" s="1"/>
  <c r="AYB49" i="14"/>
  <c r="AYC49" i="14"/>
  <c r="AYA49" i="14" s="1"/>
  <c r="AYV49" i="14"/>
  <c r="AYW49" i="14"/>
  <c r="AYX49" i="14"/>
  <c r="AZR49" i="14"/>
  <c r="AZS49" i="14"/>
  <c r="AZQ49" i="14" s="1"/>
  <c r="BAM49" i="14"/>
  <c r="BAN49" i="14"/>
  <c r="BAL49" i="14" s="1"/>
  <c r="AX50" i="14"/>
  <c r="BS50" i="14"/>
  <c r="CN50" i="14"/>
  <c r="DI50" i="14"/>
  <c r="ED50" i="14"/>
  <c r="EY50" i="14"/>
  <c r="FT50" i="14"/>
  <c r="GO50" i="14"/>
  <c r="HJ50" i="14"/>
  <c r="IE50" i="14"/>
  <c r="IZ50" i="14"/>
  <c r="JU50" i="14"/>
  <c r="KP50" i="14"/>
  <c r="LK50" i="14"/>
  <c r="MF50" i="14"/>
  <c r="NA50" i="14"/>
  <c r="NV50" i="14"/>
  <c r="OQ50" i="14"/>
  <c r="PL50" i="14"/>
  <c r="QG50" i="14"/>
  <c r="RB50" i="14"/>
  <c r="RW50" i="14"/>
  <c r="SR50" i="14"/>
  <c r="TM50" i="14"/>
  <c r="UH50" i="14"/>
  <c r="VC50" i="14"/>
  <c r="VX50" i="14"/>
  <c r="WS50" i="14"/>
  <c r="XN50" i="14"/>
  <c r="YI50" i="14"/>
  <c r="ZD50" i="14"/>
  <c r="ZY50" i="14"/>
  <c r="AAT50" i="14"/>
  <c r="ABO50" i="14"/>
  <c r="ACJ50" i="14"/>
  <c r="ADE50" i="14"/>
  <c r="ADZ50" i="14"/>
  <c r="AEU50" i="14"/>
  <c r="AFP50" i="14"/>
  <c r="AGK50" i="14"/>
  <c r="AHF50" i="14"/>
  <c r="AIA50" i="14"/>
  <c r="AIV50" i="14"/>
  <c r="AJQ50" i="14"/>
  <c r="AKL50" i="14"/>
  <c r="ALG50" i="14"/>
  <c r="AMB50" i="14"/>
  <c r="AMW50" i="14"/>
  <c r="ANR50" i="14"/>
  <c r="AOM50" i="14"/>
  <c r="APH50" i="14"/>
  <c r="AQC50" i="14"/>
  <c r="AQX50" i="14"/>
  <c r="ARS50" i="14"/>
  <c r="ASN50" i="14"/>
  <c r="ATI50" i="14"/>
  <c r="AUD50" i="14"/>
  <c r="AUY50" i="14"/>
  <c r="AVT50" i="14"/>
  <c r="AWO50" i="14"/>
  <c r="AXJ50" i="14"/>
  <c r="AYE50" i="14"/>
  <c r="AYZ50" i="14"/>
  <c r="AZU50" i="14"/>
  <c r="BAP50" i="14"/>
  <c r="AX51" i="14"/>
  <c r="BS51" i="14"/>
  <c r="CN51" i="14"/>
  <c r="DI51" i="14"/>
  <c r="ED51" i="14"/>
  <c r="EY51" i="14"/>
  <c r="FT51" i="14"/>
  <c r="GO51" i="14"/>
  <c r="HJ51" i="14"/>
  <c r="IE51" i="14"/>
  <c r="IZ51" i="14"/>
  <c r="JU51" i="14"/>
  <c r="KP51" i="14"/>
  <c r="LK51" i="14"/>
  <c r="MF51" i="14"/>
  <c r="NA51" i="14"/>
  <c r="NV51" i="14"/>
  <c r="OQ51" i="14"/>
  <c r="PL51" i="14"/>
  <c r="QG51" i="14"/>
  <c r="RB51" i="14"/>
  <c r="RW51" i="14"/>
  <c r="SR51" i="14"/>
  <c r="TM51" i="14"/>
  <c r="UH51" i="14"/>
  <c r="VC51" i="14"/>
  <c r="VX51" i="14"/>
  <c r="WS51" i="14"/>
  <c r="XN51" i="14"/>
  <c r="YI51" i="14"/>
  <c r="ZD51" i="14"/>
  <c r="ZY51" i="14"/>
  <c r="AAT51" i="14"/>
  <c r="ABO51" i="14"/>
  <c r="ACJ51" i="14"/>
  <c r="ADE51" i="14"/>
  <c r="ADZ51" i="14"/>
  <c r="AEU51" i="14"/>
  <c r="AFP51" i="14"/>
  <c r="AGK51" i="14"/>
  <c r="AHF51" i="14"/>
  <c r="AIA51" i="14"/>
  <c r="AIV51" i="14"/>
  <c r="AJQ51" i="14"/>
  <c r="AKL51" i="14"/>
  <c r="ALG51" i="14"/>
  <c r="AMB51" i="14"/>
  <c r="AMW51" i="14"/>
  <c r="ANR51" i="14"/>
  <c r="AOM51" i="14"/>
  <c r="APH51" i="14"/>
  <c r="AQC51" i="14"/>
  <c r="AQX51" i="14"/>
  <c r="ARS51" i="14"/>
  <c r="ASN51" i="14"/>
  <c r="ATI51" i="14"/>
  <c r="AUD51" i="14"/>
  <c r="AUY51" i="14"/>
  <c r="AVT51" i="14"/>
  <c r="AWO51" i="14"/>
  <c r="AXJ51" i="14"/>
  <c r="AYE51" i="14"/>
  <c r="AYZ51" i="14"/>
  <c r="AZU51" i="14"/>
  <c r="BAP51" i="14"/>
  <c r="HA42" i="14" l="1"/>
  <c r="HA44" i="14" s="1"/>
  <c r="YU39" i="14"/>
  <c r="YI41" i="14" s="1"/>
  <c r="WS39" i="14"/>
  <c r="XE41" i="14" s="1"/>
  <c r="SI39" i="14"/>
  <c r="RW41" i="14" s="1"/>
  <c r="QG39" i="14"/>
  <c r="QS41" i="14" s="1"/>
  <c r="LW39" i="14"/>
  <c r="LK41" i="14" s="1"/>
  <c r="JU39" i="14"/>
  <c r="KG41" i="14" s="1"/>
  <c r="KG42" i="14" s="1"/>
  <c r="KG44" i="14" s="1"/>
  <c r="AGW42" i="14"/>
  <c r="AGW44" i="14" s="1"/>
  <c r="AAK42" i="14"/>
  <c r="AAK44" i="14" s="1"/>
  <c r="AGB42" i="14"/>
  <c r="AGB44" i="14" s="1"/>
  <c r="BAP39" i="14"/>
  <c r="BBB41" i="14" s="1"/>
  <c r="AWF39" i="14"/>
  <c r="AVT41" i="14" s="1"/>
  <c r="AUD39" i="14"/>
  <c r="AUP41" i="14" s="1"/>
  <c r="AUP42" i="14" s="1"/>
  <c r="AUP44" i="14" s="1"/>
  <c r="APT39" i="14"/>
  <c r="APH41" i="14" s="1"/>
  <c r="ANR39" i="14"/>
  <c r="AOD41" i="14" s="1"/>
  <c r="AJH39" i="14"/>
  <c r="AIV41" i="14" s="1"/>
  <c r="AHF39" i="14"/>
  <c r="AHR41" i="14" s="1"/>
  <c r="AHR42" i="14" s="1"/>
  <c r="AHR44" i="14" s="1"/>
  <c r="ACV39" i="14"/>
  <c r="ACJ41" i="14" s="1"/>
  <c r="AAT39" i="14"/>
  <c r="ABF41" i="14" s="1"/>
  <c r="WJ39" i="14"/>
  <c r="VX41" i="14" s="1"/>
  <c r="UH39" i="14"/>
  <c r="UT41" i="14" s="1"/>
  <c r="PX39" i="14"/>
  <c r="PL41" i="14" s="1"/>
  <c r="NV39" i="14"/>
  <c r="OH41" i="14" s="1"/>
  <c r="OH42" i="14" s="1"/>
  <c r="OH44" i="14" s="1"/>
  <c r="JL39" i="14"/>
  <c r="IZ41" i="14" s="1"/>
  <c r="HJ39" i="14"/>
  <c r="HV41" i="14" s="1"/>
  <c r="CZ39" i="14"/>
  <c r="CN41" i="14" s="1"/>
  <c r="AX39" i="14"/>
  <c r="BJ41" i="14" s="1"/>
  <c r="BJ42" i="14" s="1"/>
  <c r="BJ44" i="14" s="1"/>
  <c r="AQO39" i="14"/>
  <c r="AQC41" i="14" s="1"/>
  <c r="AOM39" i="14"/>
  <c r="AOY41" i="14" s="1"/>
  <c r="AOY42" i="14" s="1"/>
  <c r="AOY44" i="14" s="1"/>
  <c r="AKC39" i="14"/>
  <c r="AJQ41" i="14" s="1"/>
  <c r="AIA39" i="14"/>
  <c r="AIM41" i="14" s="1"/>
  <c r="AIM42" i="14" s="1"/>
  <c r="AIM44" i="14" s="1"/>
  <c r="ADQ39" i="14"/>
  <c r="ADE41" i="14" s="1"/>
  <c r="ABO39" i="14"/>
  <c r="ACA41" i="14" s="1"/>
  <c r="XE39" i="14"/>
  <c r="WS41" i="14" s="1"/>
  <c r="VC39" i="14"/>
  <c r="VO41" i="14" s="1"/>
  <c r="QS39" i="14"/>
  <c r="QG41" i="14" s="1"/>
  <c r="OQ39" i="14"/>
  <c r="PC41" i="14" s="1"/>
  <c r="KG39" i="14"/>
  <c r="JU41" i="14" s="1"/>
  <c r="IE39" i="14"/>
  <c r="IQ41" i="14" s="1"/>
  <c r="IQ42" i="14" s="1"/>
  <c r="IQ44" i="14" s="1"/>
  <c r="DU39" i="14"/>
  <c r="DI41" i="14" s="1"/>
  <c r="BS39" i="14"/>
  <c r="CE41" i="14" s="1"/>
  <c r="AXV39" i="14"/>
  <c r="AXJ41" i="14" s="1"/>
  <c r="AVT39" i="14"/>
  <c r="AWF41" i="14" s="1"/>
  <c r="AWF42" i="14" s="1"/>
  <c r="AWF44" i="14" s="1"/>
  <c r="ARJ39" i="14"/>
  <c r="AQX41" i="14" s="1"/>
  <c r="APH39" i="14"/>
  <c r="APT41" i="14" s="1"/>
  <c r="AKX39" i="14"/>
  <c r="AKL41" i="14" s="1"/>
  <c r="AIV39" i="14"/>
  <c r="AJH41" i="14" s="1"/>
  <c r="AJH42" i="14" s="1"/>
  <c r="AJH44" i="14" s="1"/>
  <c r="AEL39" i="14"/>
  <c r="ADZ41" i="14" s="1"/>
  <c r="ACJ39" i="14"/>
  <c r="ACV41" i="14" s="1"/>
  <c r="XZ39" i="14"/>
  <c r="XN41" i="14" s="1"/>
  <c r="VX39" i="14"/>
  <c r="WJ41" i="14" s="1"/>
  <c r="WJ42" i="14" s="1"/>
  <c r="WJ44" i="14" s="1"/>
  <c r="RN39" i="14"/>
  <c r="RB41" i="14" s="1"/>
  <c r="PL39" i="14"/>
  <c r="PX41" i="14" s="1"/>
  <c r="LB39" i="14"/>
  <c r="KP41" i="14" s="1"/>
  <c r="IZ39" i="14"/>
  <c r="JL41" i="14" s="1"/>
  <c r="JL42" i="14" s="1"/>
  <c r="JL44" i="14" s="1"/>
  <c r="EP39" i="14"/>
  <c r="ED41" i="14" s="1"/>
  <c r="CN39" i="14"/>
  <c r="CZ41" i="14" s="1"/>
  <c r="AZL39" i="14"/>
  <c r="AYZ41" i="14" s="1"/>
  <c r="AXJ39" i="14"/>
  <c r="AXV41" i="14" s="1"/>
  <c r="ASZ39" i="14"/>
  <c r="ASN41" i="14" s="1"/>
  <c r="AQX39" i="14"/>
  <c r="ARJ41" i="14" s="1"/>
  <c r="ARJ42" i="14" s="1"/>
  <c r="ARJ44" i="14" s="1"/>
  <c r="AMN39" i="14"/>
  <c r="AMB41" i="14" s="1"/>
  <c r="AKL39" i="14"/>
  <c r="AKX41" i="14" s="1"/>
  <c r="AGB39" i="14"/>
  <c r="AFP41" i="14" s="1"/>
  <c r="ADZ39" i="14"/>
  <c r="AEL41" i="14" s="1"/>
  <c r="ZP39" i="14"/>
  <c r="ZD41" i="14" s="1"/>
  <c r="XN39" i="14"/>
  <c r="XZ41" i="14" s="1"/>
  <c r="TD39" i="14"/>
  <c r="SR41" i="14" s="1"/>
  <c r="RB39" i="14"/>
  <c r="RN41" i="14" s="1"/>
  <c r="RN42" i="14" s="1"/>
  <c r="RN44" i="14" s="1"/>
  <c r="MR39" i="14"/>
  <c r="MF41" i="14" s="1"/>
  <c r="KP39" i="14"/>
  <c r="LB41" i="14" s="1"/>
  <c r="LB42" i="14" s="1"/>
  <c r="LB44" i="14" s="1"/>
  <c r="GF39" i="14"/>
  <c r="FT41" i="14" s="1"/>
  <c r="ED39" i="14"/>
  <c r="EP41" i="14" s="1"/>
  <c r="BAG39" i="14"/>
  <c r="AZU41" i="14" s="1"/>
  <c r="AYE39" i="14"/>
  <c r="AYQ41" i="14" s="1"/>
  <c r="ATU39" i="14"/>
  <c r="ATI41" i="14" s="1"/>
  <c r="ARS39" i="14"/>
  <c r="ASE41" i="14" s="1"/>
  <c r="ANI39" i="14"/>
  <c r="AMW41" i="14" s="1"/>
  <c r="ALG39" i="14"/>
  <c r="ALS41" i="14" s="1"/>
  <c r="AGW39" i="14"/>
  <c r="AGK41" i="14" s="1"/>
  <c r="AEU39" i="14"/>
  <c r="AFG41" i="14" s="1"/>
  <c r="AAK39" i="14"/>
  <c r="ZY41" i="14" s="1"/>
  <c r="YI39" i="14"/>
  <c r="YU41" i="14" s="1"/>
  <c r="TY39" i="14"/>
  <c r="TM41" i="14" s="1"/>
  <c r="RW39" i="14"/>
  <c r="SI41" i="14" s="1"/>
  <c r="NM39" i="14"/>
  <c r="NA41" i="14" s="1"/>
  <c r="LK39" i="14"/>
  <c r="LW41" i="14" s="1"/>
  <c r="HA39" i="14"/>
  <c r="GO41" i="14" s="1"/>
  <c r="EY39" i="14"/>
  <c r="FK41" i="14" s="1"/>
  <c r="FK42" i="14" s="1"/>
  <c r="FK44" i="14" s="1"/>
  <c r="BBB39" i="14"/>
  <c r="BAP41" i="14" s="1"/>
  <c r="AYZ39" i="14"/>
  <c r="AZL41" i="14" s="1"/>
  <c r="AUP39" i="14"/>
  <c r="AUD41" i="14" s="1"/>
  <c r="ASN39" i="14"/>
  <c r="ASZ41" i="14" s="1"/>
  <c r="AOD39" i="14"/>
  <c r="ANR41" i="14" s="1"/>
  <c r="AMB39" i="14"/>
  <c r="AMN41" i="14" s="1"/>
  <c r="AMN42" i="14" s="1"/>
  <c r="AMN44" i="14" s="1"/>
  <c r="AHR39" i="14"/>
  <c r="AHF41" i="14" s="1"/>
  <c r="AFP39" i="14"/>
  <c r="AGB41" i="14" s="1"/>
  <c r="ABF39" i="14"/>
  <c r="AAT41" i="14" s="1"/>
  <c r="ZD39" i="14"/>
  <c r="ZP41" i="14" s="1"/>
  <c r="ZP42" i="14" s="1"/>
  <c r="ZP44" i="14" s="1"/>
  <c r="UT39" i="14"/>
  <c r="UH41" i="14" s="1"/>
  <c r="SR39" i="14"/>
  <c r="TD41" i="14" s="1"/>
  <c r="OH39" i="14"/>
  <c r="NV41" i="14" s="1"/>
  <c r="MF39" i="14"/>
  <c r="MR41" i="14" s="1"/>
  <c r="HV39" i="14"/>
  <c r="HJ41" i="14" s="1"/>
  <c r="FT39" i="14"/>
  <c r="GF41" i="14" s="1"/>
  <c r="GF42" i="14" s="1"/>
  <c r="GF44" i="14" s="1"/>
  <c r="BJ39" i="14"/>
  <c r="AX41" i="14" s="1"/>
  <c r="AXA39" i="14"/>
  <c r="AWO41" i="14" s="1"/>
  <c r="AUY39" i="14"/>
  <c r="AVK41" i="14" s="1"/>
  <c r="ANQ48" i="14"/>
  <c r="ANR48" i="14"/>
  <c r="AKK48" i="14"/>
  <c r="AKL48" i="14"/>
  <c r="OP46" i="14"/>
  <c r="DI47" i="14"/>
  <c r="AIU46" i="14"/>
  <c r="AGT44" i="14"/>
  <c r="AQW48" i="14"/>
  <c r="AQX48" i="14"/>
  <c r="AOL47" i="14"/>
  <c r="AOM47" i="14"/>
  <c r="AKL47" i="14"/>
  <c r="QG47" i="14"/>
  <c r="SQ45" i="14"/>
  <c r="SR45" i="14"/>
  <c r="ALY46" i="14"/>
  <c r="AMB46" i="14" s="1"/>
  <c r="TM47" i="14"/>
  <c r="NU47" i="14"/>
  <c r="GO47" i="14"/>
  <c r="CN45" i="14"/>
  <c r="AQL44" i="14"/>
  <c r="AXJ48" i="14"/>
  <c r="HJ48" i="14"/>
  <c r="YI47" i="14"/>
  <c r="ARR47" i="14"/>
  <c r="ZX47" i="14"/>
  <c r="XK46" i="14"/>
  <c r="XN46" i="14" s="1"/>
  <c r="ABO48" i="14"/>
  <c r="ACI46" i="14"/>
  <c r="AMK44" i="14"/>
  <c r="AZL42" i="14"/>
  <c r="AZL44" i="14" s="1"/>
  <c r="AUM44" i="14"/>
  <c r="AUA46" i="14"/>
  <c r="AUD46" i="14" s="1"/>
  <c r="AXJ46" i="14"/>
  <c r="SQ46" i="14"/>
  <c r="SR46" i="14"/>
  <c r="ADY45" i="14"/>
  <c r="ADZ45" i="14"/>
  <c r="AUX46" i="14"/>
  <c r="ANR46" i="14"/>
  <c r="AEU46" i="14"/>
  <c r="ZV46" i="14"/>
  <c r="ON46" i="14"/>
  <c r="AQU45" i="14"/>
  <c r="AQX45" i="14" s="1"/>
  <c r="AOM45" i="14"/>
  <c r="BP45" i="14"/>
  <c r="BR45" i="14" s="1"/>
  <c r="AAH44" i="14"/>
  <c r="ABF42" i="14"/>
  <c r="ABF44" i="14" s="1"/>
  <c r="MR42" i="14"/>
  <c r="MR44" i="14" s="1"/>
  <c r="AWL46" i="14"/>
  <c r="RW46" i="14"/>
  <c r="FQ46" i="14"/>
  <c r="EA46" i="14"/>
  <c r="EC46" i="14" s="1"/>
  <c r="AVQ45" i="14"/>
  <c r="ATH45" i="14"/>
  <c r="ANQ45" i="14"/>
  <c r="AJP45" i="14"/>
  <c r="ZC45" i="14"/>
  <c r="RB45" i="14"/>
  <c r="GN45" i="14"/>
  <c r="ED45" i="14"/>
  <c r="ZM44" i="14"/>
  <c r="MO44" i="14"/>
  <c r="GC44" i="14"/>
  <c r="BBB42" i="14"/>
  <c r="BBB44" i="14" s="1"/>
  <c r="ASB44" i="14"/>
  <c r="LW42" i="14"/>
  <c r="LW44" i="14" s="1"/>
  <c r="EP42" i="14"/>
  <c r="EP44" i="14" s="1"/>
  <c r="AEL42" i="14"/>
  <c r="AEL44" i="14" s="1"/>
  <c r="HS44" i="14"/>
  <c r="ALS42" i="14"/>
  <c r="ALS44" i="14" s="1"/>
  <c r="TD42" i="14"/>
  <c r="TD44" i="14" s="1"/>
  <c r="XE42" i="14"/>
  <c r="XE44" i="14" s="1"/>
  <c r="QS42" i="14"/>
  <c r="QS44" i="14" s="1"/>
  <c r="SR42" i="14"/>
  <c r="AYE47" i="14"/>
  <c r="AGK47" i="14"/>
  <c r="UH47" i="14"/>
  <c r="ASK46" i="14"/>
  <c r="ZA46" i="14"/>
  <c r="VB46" i="14"/>
  <c r="YF45" i="14"/>
  <c r="YI45" i="14" s="1"/>
  <c r="BAY44" i="14"/>
  <c r="AWN48" i="14"/>
  <c r="VX42" i="14"/>
  <c r="AZT47" i="14"/>
  <c r="ALG47" i="14"/>
  <c r="OP47" i="14"/>
  <c r="FS47" i="14"/>
  <c r="AZU46" i="14"/>
  <c r="AOL46" i="14"/>
  <c r="AMT46" i="14"/>
  <c r="ALF46" i="14"/>
  <c r="AAS46" i="14"/>
  <c r="ME46" i="14"/>
  <c r="HJ46" i="14"/>
  <c r="AIS45" i="14"/>
  <c r="AIU45" i="14" s="1"/>
  <c r="AGJ45" i="14"/>
  <c r="AW45" i="14"/>
  <c r="SF44" i="14"/>
  <c r="AVH44" i="14"/>
  <c r="ARG44" i="14"/>
  <c r="UT42" i="14"/>
  <c r="UT44" i="14" s="1"/>
  <c r="KY44" i="14"/>
  <c r="AKX42" i="14"/>
  <c r="AKX44" i="14" s="1"/>
  <c r="HV42" i="14"/>
  <c r="HV44" i="14" s="1"/>
  <c r="ACA42" i="14"/>
  <c r="ACA44" i="14" s="1"/>
  <c r="VO42" i="14"/>
  <c r="VO44" i="14" s="1"/>
  <c r="CE42" i="14"/>
  <c r="CE44" i="14" s="1"/>
  <c r="ACV42" i="14"/>
  <c r="ACV44" i="14" s="1"/>
  <c r="CZ42" i="14"/>
  <c r="CZ44" i="14" s="1"/>
  <c r="ASZ42" i="14"/>
  <c r="ASZ44" i="14" s="1"/>
  <c r="OE44" i="14"/>
  <c r="AVK42" i="14"/>
  <c r="AVK44" i="14" s="1"/>
  <c r="AFG42" i="14"/>
  <c r="AFG44" i="14" s="1"/>
  <c r="ALF49" i="14"/>
  <c r="ALG49" i="14"/>
  <c r="AQB49" i="14"/>
  <c r="AQC49" i="14"/>
  <c r="AET49" i="14"/>
  <c r="AEU49" i="14"/>
  <c r="QF49" i="14"/>
  <c r="QG49" i="14"/>
  <c r="EX49" i="14"/>
  <c r="EY49" i="14"/>
  <c r="ABN49" i="14"/>
  <c r="ABO49" i="14"/>
  <c r="MZ49" i="14"/>
  <c r="NA49" i="14"/>
  <c r="AMV49" i="14"/>
  <c r="AMW49" i="14"/>
  <c r="AYD49" i="14"/>
  <c r="AYE49" i="14"/>
  <c r="AJP49" i="14"/>
  <c r="AJQ49" i="14"/>
  <c r="YH49" i="14"/>
  <c r="YI49" i="14"/>
  <c r="JT49" i="14"/>
  <c r="JU49" i="14"/>
  <c r="AUX49" i="14"/>
  <c r="AUY49" i="14"/>
  <c r="AGJ49" i="14"/>
  <c r="AGK49" i="14"/>
  <c r="VB49" i="14"/>
  <c r="VC49" i="14"/>
  <c r="GN49" i="14"/>
  <c r="GO49" i="14"/>
  <c r="ARR49" i="14"/>
  <c r="ARS49" i="14"/>
  <c r="ADD49" i="14"/>
  <c r="ADE49" i="14"/>
  <c r="RV49" i="14"/>
  <c r="RW49" i="14"/>
  <c r="DH49" i="14"/>
  <c r="DI49" i="14"/>
  <c r="AZT49" i="14"/>
  <c r="AZU49" i="14"/>
  <c r="AOL49" i="14"/>
  <c r="AOM49" i="14"/>
  <c r="ZY49" i="14"/>
  <c r="ZX49" i="14"/>
  <c r="OP49" i="14"/>
  <c r="OQ49" i="14"/>
  <c r="WR49" i="14"/>
  <c r="WS49" i="14"/>
  <c r="LJ49" i="14"/>
  <c r="LK49" i="14"/>
  <c r="AWN49" i="14"/>
  <c r="AWO49" i="14"/>
  <c r="ATI49" i="14"/>
  <c r="ATH49" i="14"/>
  <c r="AHZ49" i="14"/>
  <c r="AIA49" i="14"/>
  <c r="TL49" i="14"/>
  <c r="TM49" i="14"/>
  <c r="ID49" i="14"/>
  <c r="IE49" i="14"/>
  <c r="AFO48" i="14"/>
  <c r="AFP42" i="14"/>
  <c r="BAP49" i="14"/>
  <c r="AXJ49" i="14"/>
  <c r="AUD49" i="14"/>
  <c r="AQX49" i="14"/>
  <c r="ANR49" i="14"/>
  <c r="AKL49" i="14"/>
  <c r="AHF49" i="14"/>
  <c r="ADZ49" i="14"/>
  <c r="AAT49" i="14"/>
  <c r="XN49" i="14"/>
  <c r="UH49" i="14"/>
  <c r="RB49" i="14"/>
  <c r="NV49" i="14"/>
  <c r="KP49" i="14"/>
  <c r="HJ49" i="14"/>
  <c r="ED49" i="14"/>
  <c r="ATI48" i="14"/>
  <c r="ATI42" i="14"/>
  <c r="ARS42" i="14"/>
  <c r="ARS48" i="14"/>
  <c r="AIV42" i="14"/>
  <c r="AIU48" i="14"/>
  <c r="AIV48" i="14"/>
  <c r="VC42" i="14"/>
  <c r="VC48" i="14"/>
  <c r="RV48" i="14"/>
  <c r="RW48" i="14"/>
  <c r="RW42" i="14"/>
  <c r="AX48" i="14"/>
  <c r="AX42" i="14"/>
  <c r="AYZ46" i="14"/>
  <c r="AYY46" i="14"/>
  <c r="AHF46" i="14"/>
  <c r="AHE46" i="14"/>
  <c r="XM46" i="14"/>
  <c r="JU46" i="14"/>
  <c r="JT46" i="14"/>
  <c r="TM46" i="14"/>
  <c r="TL46" i="14"/>
  <c r="FT49" i="14"/>
  <c r="BR49" i="14"/>
  <c r="BS49" i="14"/>
  <c r="AUD48" i="14"/>
  <c r="AMW48" i="14"/>
  <c r="AMW42" i="14"/>
  <c r="ALG42" i="14"/>
  <c r="ALG48" i="14"/>
  <c r="AAT42" i="14"/>
  <c r="AAT48" i="14"/>
  <c r="XM48" i="14"/>
  <c r="XN48" i="14"/>
  <c r="XN42" i="14"/>
  <c r="SR48" i="14"/>
  <c r="OQ42" i="14"/>
  <c r="OP48" i="14"/>
  <c r="OQ48" i="14"/>
  <c r="AUD47" i="14"/>
  <c r="AHZ47" i="14"/>
  <c r="ZC47" i="14"/>
  <c r="ZD47" i="14"/>
  <c r="EC47" i="14"/>
  <c r="ED47" i="14"/>
  <c r="AZT46" i="14"/>
  <c r="APG46" i="14"/>
  <c r="ADE46" i="14"/>
  <c r="ADD46" i="14"/>
  <c r="TL45" i="14"/>
  <c r="TM45" i="14"/>
  <c r="AQC48" i="14"/>
  <c r="AQC42" i="14"/>
  <c r="JU42" i="14"/>
  <c r="JT48" i="14"/>
  <c r="AET47" i="14"/>
  <c r="AEU47" i="14"/>
  <c r="AJQ42" i="14"/>
  <c r="AJQ48" i="14"/>
  <c r="AIA42" i="14"/>
  <c r="AIA48" i="14"/>
  <c r="AGK42" i="14"/>
  <c r="AGJ48" i="14"/>
  <c r="AGK48" i="14"/>
  <c r="AEU42" i="14"/>
  <c r="AET48" i="14"/>
  <c r="AEU48" i="14"/>
  <c r="NA42" i="14"/>
  <c r="MZ48" i="14"/>
  <c r="LK42" i="14"/>
  <c r="LJ48" i="14"/>
  <c r="AYY47" i="14"/>
  <c r="AYZ47" i="14"/>
  <c r="AMV47" i="14"/>
  <c r="AMW47" i="14"/>
  <c r="AMW46" i="14"/>
  <c r="AMV46" i="14"/>
  <c r="FS46" i="14"/>
  <c r="FT46" i="14"/>
  <c r="IY45" i="14"/>
  <c r="IZ45" i="14"/>
  <c r="AOM42" i="14"/>
  <c r="AOM48" i="14"/>
  <c r="IE42" i="14"/>
  <c r="IE48" i="14"/>
  <c r="QG46" i="14"/>
  <c r="QF46" i="14"/>
  <c r="ASN49" i="14"/>
  <c r="ZD49" i="14"/>
  <c r="AYY48" i="14"/>
  <c r="AYZ42" i="14"/>
  <c r="AYZ48" i="14"/>
  <c r="AW49" i="14"/>
  <c r="AVS48" i="14"/>
  <c r="AVT42" i="14"/>
  <c r="AVT48" i="14"/>
  <c r="YI48" i="14"/>
  <c r="ED48" i="14"/>
  <c r="DH48" i="14"/>
  <c r="DI48" i="14"/>
  <c r="DI42" i="14"/>
  <c r="ARS47" i="14"/>
  <c r="AQB47" i="14"/>
  <c r="ADY47" i="14"/>
  <c r="ASM45" i="14"/>
  <c r="ASN45" i="14"/>
  <c r="AHE47" i="14"/>
  <c r="AHF47" i="14"/>
  <c r="DI46" i="14"/>
  <c r="DH46" i="14"/>
  <c r="KO45" i="14"/>
  <c r="KP45" i="14"/>
  <c r="ACJ42" i="14"/>
  <c r="ACJ48" i="14"/>
  <c r="GO42" i="14"/>
  <c r="GN48" i="14"/>
  <c r="GO48" i="14"/>
  <c r="AMB49" i="14"/>
  <c r="SR49" i="14"/>
  <c r="ASN42" i="14"/>
  <c r="ASM48" i="14"/>
  <c r="ASN48" i="14"/>
  <c r="YH48" i="14"/>
  <c r="PL42" i="14"/>
  <c r="PL48" i="14"/>
  <c r="MF42" i="14"/>
  <c r="ME48" i="14"/>
  <c r="MF48" i="14"/>
  <c r="EC48" i="14"/>
  <c r="AVT49" i="14"/>
  <c r="APH49" i="14"/>
  <c r="AIV49" i="14"/>
  <c r="ACJ49" i="14"/>
  <c r="VX49" i="14"/>
  <c r="PL49" i="14"/>
  <c r="IZ49" i="14"/>
  <c r="CN49" i="14"/>
  <c r="AZU42" i="14"/>
  <c r="AZU48" i="14"/>
  <c r="AYE42" i="14"/>
  <c r="AYE48" i="14"/>
  <c r="APH42" i="14"/>
  <c r="APG48" i="14"/>
  <c r="APH48" i="14"/>
  <c r="AHF48" i="14"/>
  <c r="AFP48" i="14"/>
  <c r="ADD48" i="14"/>
  <c r="ADE48" i="14"/>
  <c r="ADE42" i="14"/>
  <c r="WR48" i="14"/>
  <c r="WS42" i="14"/>
  <c r="RB42" i="14"/>
  <c r="RA48" i="14"/>
  <c r="IZ42" i="14"/>
  <c r="IY48" i="14"/>
  <c r="IZ48" i="14"/>
  <c r="AZU47" i="14"/>
  <c r="ATI47" i="14"/>
  <c r="AMA47" i="14"/>
  <c r="VB47" i="14"/>
  <c r="VC47" i="14"/>
  <c r="PK47" i="14"/>
  <c r="PL47" i="14"/>
  <c r="ATI46" i="14"/>
  <c r="ATH46" i="14"/>
  <c r="AQC46" i="14"/>
  <c r="AQB46" i="14"/>
  <c r="UH46" i="14"/>
  <c r="UG46" i="14"/>
  <c r="NA46" i="14"/>
  <c r="MZ46" i="14"/>
  <c r="GO46" i="14"/>
  <c r="GN46" i="14"/>
  <c r="BR46" i="14"/>
  <c r="BS46" i="14"/>
  <c r="ZD42" i="14"/>
  <c r="ZC48" i="14"/>
  <c r="ZD48" i="14"/>
  <c r="EY42" i="14"/>
  <c r="EX48" i="14"/>
  <c r="EY48" i="14"/>
  <c r="AQW47" i="14"/>
  <c r="AQX47" i="14"/>
  <c r="RA47" i="14"/>
  <c r="RB47" i="14"/>
  <c r="JU47" i="14"/>
  <c r="JT47" i="14"/>
  <c r="AYZ49" i="14"/>
  <c r="AFP49" i="14"/>
  <c r="MF49" i="14"/>
  <c r="UH42" i="14"/>
  <c r="UG48" i="14"/>
  <c r="UH48" i="14"/>
  <c r="NV42" i="14"/>
  <c r="NV48" i="14"/>
  <c r="KP42" i="14"/>
  <c r="KO48" i="14"/>
  <c r="KP48" i="14"/>
  <c r="BAO49" i="14"/>
  <c r="AYY49" i="14"/>
  <c r="AXI49" i="14"/>
  <c r="AUC49" i="14"/>
  <c r="ASM49" i="14"/>
  <c r="AQW49" i="14"/>
  <c r="ANQ49" i="14"/>
  <c r="AMA49" i="14"/>
  <c r="AKK49" i="14"/>
  <c r="AHE49" i="14"/>
  <c r="AFO49" i="14"/>
  <c r="ADY49" i="14"/>
  <c r="AAS49" i="14"/>
  <c r="ZC49" i="14"/>
  <c r="XM49" i="14"/>
  <c r="UG49" i="14"/>
  <c r="SQ49" i="14"/>
  <c r="RA49" i="14"/>
  <c r="NU49" i="14"/>
  <c r="ME49" i="14"/>
  <c r="KO49" i="14"/>
  <c r="HI49" i="14"/>
  <c r="FS49" i="14"/>
  <c r="EC49" i="14"/>
  <c r="AWO48" i="14"/>
  <c r="AWO42" i="14"/>
  <c r="AUY42" i="14"/>
  <c r="AUY48" i="14"/>
  <c r="ATH48" i="14"/>
  <c r="ARR48" i="14"/>
  <c r="AMB42" i="14"/>
  <c r="AMA48" i="14"/>
  <c r="AMB48" i="14"/>
  <c r="ADY48" i="14"/>
  <c r="ZX48" i="14"/>
  <c r="ZY48" i="14"/>
  <c r="ZY42" i="14"/>
  <c r="VB48" i="14"/>
  <c r="TM42" i="14"/>
  <c r="TL48" i="14"/>
  <c r="TM48" i="14"/>
  <c r="FT42" i="14"/>
  <c r="FS48" i="14"/>
  <c r="CN42" i="14"/>
  <c r="CN48" i="14"/>
  <c r="AW48" i="14"/>
  <c r="AUX47" i="14"/>
  <c r="AUY47" i="14"/>
  <c r="ADE47" i="14"/>
  <c r="ADD47" i="14"/>
  <c r="IE47" i="14"/>
  <c r="ID47" i="14"/>
  <c r="CM47" i="14"/>
  <c r="CN47" i="14"/>
  <c r="ZY46" i="14"/>
  <c r="ZX46" i="14"/>
  <c r="AYQ42" i="14"/>
  <c r="AYQ44" i="14" s="1"/>
  <c r="AYB46" i="14"/>
  <c r="AYE46" i="14" s="1"/>
  <c r="AYN44" i="14"/>
  <c r="AW47" i="14"/>
  <c r="AJQ46" i="14"/>
  <c r="AJP46" i="14"/>
  <c r="ZC46" i="14"/>
  <c r="BAO45" i="14"/>
  <c r="AYD45" i="14"/>
  <c r="ACJ45" i="14"/>
  <c r="VB45" i="14"/>
  <c r="VC45" i="14"/>
  <c r="BS45" i="14"/>
  <c r="PC42" i="14"/>
  <c r="PC44" i="14" s="1"/>
  <c r="QF47" i="14"/>
  <c r="ME47" i="14"/>
  <c r="IZ47" i="14"/>
  <c r="DH47" i="14"/>
  <c r="ACJ46" i="14"/>
  <c r="AIV45" i="14"/>
  <c r="OP45" i="14"/>
  <c r="ID45" i="14"/>
  <c r="IE45" i="14"/>
  <c r="ANQ47" i="14"/>
  <c r="AJQ47" i="14"/>
  <c r="HJ47" i="14"/>
  <c r="AOM46" i="14"/>
  <c r="AIV46" i="14"/>
  <c r="ADZ46" i="14"/>
  <c r="OQ46" i="14"/>
  <c r="HI46" i="14"/>
  <c r="AMV45" i="14"/>
  <c r="AMW45" i="14"/>
  <c r="AKI45" i="14"/>
  <c r="AFP45" i="14"/>
  <c r="FS45" i="14"/>
  <c r="AUY46" i="14"/>
  <c r="AAT46" i="14"/>
  <c r="VC46" i="14"/>
  <c r="AQW45" i="14"/>
  <c r="AMB45" i="14"/>
  <c r="AHZ45" i="14"/>
  <c r="AIA45" i="14"/>
  <c r="AAT45" i="14"/>
  <c r="QG42" i="14"/>
  <c r="QF48" i="14"/>
  <c r="AUC47" i="14"/>
  <c r="AQC47" i="14"/>
  <c r="UG47" i="14"/>
  <c r="OQ47" i="14"/>
  <c r="BS47" i="14"/>
  <c r="APH46" i="14"/>
  <c r="AKI46" i="14"/>
  <c r="AKL46" i="14" s="1"/>
  <c r="AFP46" i="14"/>
  <c r="WS46" i="14"/>
  <c r="WR46" i="14"/>
  <c r="PL46" i="14"/>
  <c r="AYZ45" i="14"/>
  <c r="AUX45" i="14"/>
  <c r="AUY45" i="14"/>
  <c r="AJQ45" i="14"/>
  <c r="AHE45" i="14"/>
  <c r="VX45" i="14"/>
  <c r="LJ45" i="14"/>
  <c r="LK45" i="14"/>
  <c r="HJ45" i="14"/>
  <c r="CM45" i="14"/>
  <c r="AWC44" i="14"/>
  <c r="AVQ46" i="14"/>
  <c r="AVT46" i="14" s="1"/>
  <c r="APT42" i="14"/>
  <c r="APT44" i="14" s="1"/>
  <c r="BAM46" i="14"/>
  <c r="BAO46" i="14" s="1"/>
  <c r="AWO46" i="14"/>
  <c r="AWN46" i="14"/>
  <c r="ZD46" i="14"/>
  <c r="AUD45" i="14"/>
  <c r="ADD45" i="14"/>
  <c r="ADE45" i="14"/>
  <c r="AOD42" i="14"/>
  <c r="AOD44" i="14" s="1"/>
  <c r="PX42" i="14"/>
  <c r="PX44" i="14" s="1"/>
  <c r="BAO47" i="14"/>
  <c r="AWO47" i="14"/>
  <c r="AAS47" i="14"/>
  <c r="WS47" i="14"/>
  <c r="AQX46" i="14"/>
  <c r="VX46" i="14"/>
  <c r="RB46" i="14"/>
  <c r="BAP45" i="14"/>
  <c r="AYE45" i="14"/>
  <c r="AWN45" i="14"/>
  <c r="AOL45" i="14"/>
  <c r="ACI45" i="14"/>
  <c r="YH45" i="14"/>
  <c r="PL45" i="14"/>
  <c r="PK45" i="14"/>
  <c r="MZ45" i="14"/>
  <c r="EC45" i="14"/>
  <c r="YF46" i="14"/>
  <c r="YH46" i="14" s="1"/>
  <c r="YU42" i="14"/>
  <c r="YU44" i="14" s="1"/>
  <c r="TY42" i="14"/>
  <c r="TY44" i="14" s="1"/>
  <c r="ANI42" i="14"/>
  <c r="ANI44" i="14" s="1"/>
  <c r="AQO42" i="14"/>
  <c r="AQO44" i="14" s="1"/>
  <c r="AZT45" i="14"/>
  <c r="AQB45" i="14"/>
  <c r="ZX45" i="14"/>
  <c r="TV44" i="14"/>
  <c r="LT44" i="14"/>
  <c r="AGH46" i="14"/>
  <c r="AGK46" i="14" s="1"/>
  <c r="ALF45" i="14"/>
  <c r="ABN45" i="14"/>
  <c r="NU45" i="14"/>
  <c r="AFD44" i="14"/>
  <c r="VL44" i="14"/>
  <c r="AXA42" i="14"/>
  <c r="AXA44" i="14" s="1"/>
  <c r="AXV42" i="14"/>
  <c r="AXV44" i="14" s="1"/>
  <c r="XZ42" i="14"/>
  <c r="XZ44" i="14" s="1"/>
  <c r="ASE42" i="14"/>
  <c r="ASE44" i="14" s="1"/>
  <c r="SI42" i="14"/>
  <c r="SI44" i="14" s="1"/>
  <c r="NM42" i="14"/>
  <c r="NM44" i="14" s="1"/>
  <c r="AKC42" i="14"/>
  <c r="AKC44" i="14" s="1"/>
  <c r="ADQ42" i="14"/>
  <c r="ADQ44" i="14" s="1"/>
  <c r="DU42" i="14"/>
  <c r="DU44" i="14" s="1"/>
  <c r="AEI44" i="14"/>
  <c r="AZK39" i="14"/>
  <c r="AVB39" i="14"/>
  <c r="AUY52" i="14" s="1"/>
  <c r="ASY39" i="14"/>
  <c r="AOP39" i="14"/>
  <c r="AOM52" i="14" s="1"/>
  <c r="AMM39" i="14"/>
  <c r="AID39" i="14"/>
  <c r="AIA52" i="14" s="1"/>
  <c r="AGA39" i="14"/>
  <c r="ABR39" i="14"/>
  <c r="ABO52" i="14" s="1"/>
  <c r="ARR45" i="14"/>
  <c r="AET45" i="14"/>
  <c r="RV45" i="14"/>
  <c r="EX45" i="14"/>
  <c r="AZC39" i="14"/>
  <c r="AYZ52" i="14" s="1"/>
  <c r="AWZ39" i="14"/>
  <c r="ASQ39" i="14"/>
  <c r="ASN52" i="14" s="1"/>
  <c r="AQN39" i="14"/>
  <c r="AME39" i="14"/>
  <c r="AMB52" i="14" s="1"/>
  <c r="AKB39" i="14"/>
  <c r="AFS39" i="14"/>
  <c r="AFP52" i="14" s="1"/>
  <c r="ADP39" i="14"/>
  <c r="ZG39" i="14"/>
  <c r="ZD52" i="14" s="1"/>
  <c r="XD39" i="14"/>
  <c r="SU39" i="14"/>
  <c r="SR52" i="14" s="1"/>
  <c r="QR39" i="14"/>
  <c r="MI39" i="14"/>
  <c r="MF52" i="14" s="1"/>
  <c r="KF39" i="14"/>
  <c r="FW39" i="14"/>
  <c r="FT52" i="14" s="1"/>
  <c r="DT39" i="14"/>
  <c r="AYH39" i="14"/>
  <c r="AYE52" i="14" s="1"/>
  <c r="AWE39" i="14"/>
  <c r="ARV39" i="14"/>
  <c r="ARS52" i="14" s="1"/>
  <c r="APS39" i="14"/>
  <c r="ALJ39" i="14"/>
  <c r="ALG52" i="14" s="1"/>
  <c r="AJG39" i="14"/>
  <c r="AEX39" i="14"/>
  <c r="AEU52" i="14" s="1"/>
  <c r="ACU39" i="14"/>
  <c r="YL39" i="14"/>
  <c r="YI52" i="14" s="1"/>
  <c r="WI39" i="14"/>
  <c r="RZ39" i="14"/>
  <c r="RW52" i="14" s="1"/>
  <c r="PW39" i="14"/>
  <c r="LN39" i="14"/>
  <c r="LK52" i="14" s="1"/>
  <c r="JK39" i="14"/>
  <c r="FB39" i="14"/>
  <c r="EY52" i="14" s="1"/>
  <c r="CY39" i="14"/>
  <c r="BBA39" i="14"/>
  <c r="AWR39" i="14"/>
  <c r="AWO52" i="14" s="1"/>
  <c r="AUO39" i="14"/>
  <c r="AQF39" i="14"/>
  <c r="AQC52" i="14" s="1"/>
  <c r="AOC39" i="14"/>
  <c r="AJT39" i="14"/>
  <c r="AJQ52" i="14" s="1"/>
  <c r="AHQ39" i="14"/>
  <c r="ADH39" i="14"/>
  <c r="ADE52" i="14" s="1"/>
  <c r="ABE39" i="14"/>
  <c r="WV39" i="14"/>
  <c r="WS52" i="14" s="1"/>
  <c r="US39" i="14"/>
  <c r="QJ39" i="14"/>
  <c r="QG52" i="14" s="1"/>
  <c r="OG39" i="14"/>
  <c r="JX39" i="14"/>
  <c r="JU52" i="14" s="1"/>
  <c r="HU39" i="14"/>
  <c r="DL39" i="14"/>
  <c r="DI52" i="14" s="1"/>
  <c r="BI39" i="14"/>
  <c r="AXM39" i="14"/>
  <c r="AXJ52" i="14" s="1"/>
  <c r="AVJ39" i="14"/>
  <c r="ARA39" i="14"/>
  <c r="AQX52" i="14" s="1"/>
  <c r="AOX39" i="14"/>
  <c r="AKO39" i="14"/>
  <c r="AKL52" i="14" s="1"/>
  <c r="AIL39" i="14"/>
  <c r="AEC39" i="14"/>
  <c r="ADZ52" i="14" s="1"/>
  <c r="ABZ39" i="14"/>
  <c r="XQ39" i="14"/>
  <c r="XN52" i="14" s="1"/>
  <c r="VN39" i="14"/>
  <c r="RE39" i="14"/>
  <c r="RB52" i="14" s="1"/>
  <c r="PB39" i="14"/>
  <c r="KS39" i="14"/>
  <c r="KP52" i="14" s="1"/>
  <c r="IP39" i="14"/>
  <c r="EG39" i="14"/>
  <c r="ED52" i="14" s="1"/>
  <c r="CD39" i="14"/>
  <c r="ZO39" i="14"/>
  <c r="VF39" i="14"/>
  <c r="VC52" i="14" s="1"/>
  <c r="TC39" i="14"/>
  <c r="OT39" i="14"/>
  <c r="OQ52" i="14" s="1"/>
  <c r="MQ39" i="14"/>
  <c r="IH39" i="14"/>
  <c r="IE52" i="14" s="1"/>
  <c r="GE39" i="14"/>
  <c r="BV39" i="14"/>
  <c r="BS52" i="14" s="1"/>
  <c r="BAF39" i="14"/>
  <c r="AVW39" i="14"/>
  <c r="AVT52" i="14" s="1"/>
  <c r="ATT39" i="14"/>
  <c r="APK39" i="14"/>
  <c r="APH52" i="14" s="1"/>
  <c r="ANH39" i="14"/>
  <c r="AIY39" i="14"/>
  <c r="AIV52" i="14" s="1"/>
  <c r="AGV39" i="14"/>
  <c r="ACM39" i="14"/>
  <c r="ACJ52" i="14" s="1"/>
  <c r="AAJ39" i="14"/>
  <c r="WA39" i="14"/>
  <c r="VX52" i="14" s="1"/>
  <c r="TX39" i="14"/>
  <c r="PO39" i="14"/>
  <c r="PL52" i="14" s="1"/>
  <c r="NL39" i="14"/>
  <c r="JC39" i="14"/>
  <c r="IZ52" i="14" s="1"/>
  <c r="GZ39" i="14"/>
  <c r="CQ39" i="14"/>
  <c r="CN52" i="14" s="1"/>
  <c r="AZX39" i="14"/>
  <c r="AZU52" i="14" s="1"/>
  <c r="AXU39" i="14"/>
  <c r="ATL39" i="14"/>
  <c r="ATI52" i="14" s="1"/>
  <c r="ARI39" i="14"/>
  <c r="AMZ39" i="14"/>
  <c r="AMW52" i="14" s="1"/>
  <c r="AKW39" i="14"/>
  <c r="AGN39" i="14"/>
  <c r="AGK52" i="14" s="1"/>
  <c r="AEK39" i="14"/>
  <c r="AAB39" i="14"/>
  <c r="ZY52" i="14" s="1"/>
  <c r="XY39" i="14"/>
  <c r="TP39" i="14"/>
  <c r="TM52" i="14" s="1"/>
  <c r="RM39" i="14"/>
  <c r="ND39" i="14"/>
  <c r="NA52" i="14" s="1"/>
  <c r="LA39" i="14"/>
  <c r="GR39" i="14"/>
  <c r="GO52" i="14" s="1"/>
  <c r="EO39" i="14"/>
  <c r="BAS39" i="14"/>
  <c r="BAP52" i="14" s="1"/>
  <c r="AYP39" i="14"/>
  <c r="AUG39" i="14"/>
  <c r="AUD52" i="14" s="1"/>
  <c r="ASD39" i="14"/>
  <c r="ANU39" i="14"/>
  <c r="ANR52" i="14" s="1"/>
  <c r="ALR39" i="14"/>
  <c r="AHI39" i="14"/>
  <c r="AHF52" i="14" s="1"/>
  <c r="AFF39" i="14"/>
  <c r="AAW39" i="14"/>
  <c r="AAT52" i="14" s="1"/>
  <c r="YT39" i="14"/>
  <c r="UK39" i="14"/>
  <c r="UH52" i="14" s="1"/>
  <c r="SH39" i="14"/>
  <c r="NY39" i="14"/>
  <c r="NV52" i="14" s="1"/>
  <c r="LV39" i="14"/>
  <c r="HM39" i="14"/>
  <c r="HJ52" i="14" s="1"/>
  <c r="FJ39" i="14"/>
  <c r="BA39" i="14"/>
  <c r="AX52" i="14" s="1"/>
  <c r="V37" i="14"/>
  <c r="V36" i="14"/>
  <c r="V35" i="14"/>
  <c r="V34" i="14"/>
  <c r="V33" i="14"/>
  <c r="V32" i="14"/>
  <c r="V31" i="14"/>
  <c r="V30" i="14"/>
  <c r="V29" i="14"/>
  <c r="V28" i="14"/>
  <c r="V27" i="14"/>
  <c r="V26" i="14"/>
  <c r="V25" i="14"/>
  <c r="V24" i="14"/>
  <c r="V23" i="14"/>
  <c r="V22" i="14"/>
  <c r="V21" i="14"/>
  <c r="V20" i="14"/>
  <c r="V19" i="14"/>
  <c r="V18" i="14"/>
  <c r="V17" i="14"/>
  <c r="V16" i="14"/>
  <c r="V15" i="14"/>
  <c r="V14" i="14"/>
  <c r="V13" i="14"/>
  <c r="V12" i="14"/>
  <c r="V11" i="14"/>
  <c r="V10" i="14"/>
  <c r="V9" i="14"/>
  <c r="V8" i="14"/>
  <c r="V38" i="14"/>
  <c r="AC2" i="14"/>
  <c r="AL2" i="14"/>
  <c r="AO3" i="14"/>
  <c r="AC4" i="14"/>
  <c r="AA8" i="14"/>
  <c r="AC8" i="14"/>
  <c r="AE8" i="14"/>
  <c r="AF8" i="14"/>
  <c r="AK8" i="14"/>
  <c r="AM8" i="14"/>
  <c r="AN8" i="14"/>
  <c r="AO8" i="14"/>
  <c r="AA9" i="14"/>
  <c r="AC9" i="14"/>
  <c r="AE9" i="14"/>
  <c r="AF9" i="14"/>
  <c r="AK9" i="14"/>
  <c r="AM9" i="14"/>
  <c r="AN9" i="14"/>
  <c r="AO9" i="14"/>
  <c r="AA10" i="14"/>
  <c r="AC10" i="14"/>
  <c r="AE10" i="14"/>
  <c r="AF10" i="14"/>
  <c r="AK10" i="14"/>
  <c r="AM10" i="14"/>
  <c r="AN10" i="14"/>
  <c r="AO10" i="14"/>
  <c r="AA11" i="14"/>
  <c r="AC11" i="14"/>
  <c r="AE11" i="14"/>
  <c r="AF11" i="14"/>
  <c r="AK11" i="14"/>
  <c r="AM11" i="14"/>
  <c r="AN11" i="14"/>
  <c r="AO11" i="14"/>
  <c r="AA12" i="14"/>
  <c r="AC12" i="14"/>
  <c r="AE12" i="14"/>
  <c r="AF12" i="14"/>
  <c r="AK12" i="14"/>
  <c r="AM12" i="14"/>
  <c r="AN12" i="14"/>
  <c r="AO12" i="14"/>
  <c r="AA13" i="14"/>
  <c r="AC13" i="14"/>
  <c r="AE13" i="14"/>
  <c r="AF13" i="14"/>
  <c r="AK13" i="14"/>
  <c r="AM13" i="14"/>
  <c r="AN13" i="14"/>
  <c r="AO13" i="14"/>
  <c r="AA14" i="14"/>
  <c r="AC14" i="14"/>
  <c r="AE14" i="14"/>
  <c r="AF14" i="14"/>
  <c r="AK14" i="14"/>
  <c r="AM14" i="14"/>
  <c r="AN14" i="14"/>
  <c r="AO14" i="14"/>
  <c r="AA15" i="14"/>
  <c r="AC15" i="14"/>
  <c r="AE15" i="14"/>
  <c r="AF15" i="14"/>
  <c r="AK15" i="14"/>
  <c r="AM15" i="14"/>
  <c r="AN15" i="14"/>
  <c r="AO15" i="14"/>
  <c r="AA16" i="14"/>
  <c r="AC16" i="14"/>
  <c r="AE16" i="14"/>
  <c r="AF16" i="14"/>
  <c r="AK16" i="14"/>
  <c r="AM16" i="14"/>
  <c r="AN16" i="14"/>
  <c r="AO16" i="14"/>
  <c r="AA17" i="14"/>
  <c r="AC17" i="14"/>
  <c r="AE17" i="14"/>
  <c r="AF17" i="14"/>
  <c r="AK17" i="14"/>
  <c r="AM17" i="14"/>
  <c r="AN17" i="14"/>
  <c r="AO17" i="14"/>
  <c r="AA18" i="14"/>
  <c r="AC18" i="14"/>
  <c r="AE18" i="14"/>
  <c r="AF18" i="14"/>
  <c r="AK18" i="14"/>
  <c r="AM18" i="14"/>
  <c r="AN18" i="14"/>
  <c r="AO18" i="14"/>
  <c r="AA19" i="14"/>
  <c r="AC19" i="14"/>
  <c r="AE19" i="14"/>
  <c r="AF19" i="14"/>
  <c r="AK19" i="14"/>
  <c r="AM19" i="14"/>
  <c r="AN19" i="14"/>
  <c r="AO19" i="14"/>
  <c r="AA20" i="14"/>
  <c r="AC20" i="14"/>
  <c r="AE20" i="14"/>
  <c r="AF20" i="14"/>
  <c r="AK20" i="14"/>
  <c r="AM20" i="14"/>
  <c r="AN20" i="14"/>
  <c r="AO20" i="14"/>
  <c r="AA21" i="14"/>
  <c r="AC21" i="14"/>
  <c r="AE21" i="14"/>
  <c r="AF21" i="14"/>
  <c r="AK21" i="14"/>
  <c r="AM21" i="14"/>
  <c r="AN21" i="14"/>
  <c r="AO21" i="14"/>
  <c r="AA22" i="14"/>
  <c r="AC22" i="14"/>
  <c r="AE22" i="14"/>
  <c r="AF22" i="14"/>
  <c r="AK22" i="14"/>
  <c r="AM22" i="14"/>
  <c r="AN22" i="14"/>
  <c r="AO22" i="14"/>
  <c r="AA23" i="14"/>
  <c r="AC23" i="14"/>
  <c r="AE23" i="14"/>
  <c r="AF23" i="14"/>
  <c r="AK23" i="14"/>
  <c r="AM23" i="14"/>
  <c r="AN23" i="14"/>
  <c r="AO23" i="14"/>
  <c r="AA24" i="14"/>
  <c r="AC24" i="14"/>
  <c r="AE24" i="14"/>
  <c r="AF24" i="14"/>
  <c r="AK24" i="14"/>
  <c r="AM24" i="14"/>
  <c r="AN24" i="14"/>
  <c r="AO24" i="14"/>
  <c r="AA25" i="14"/>
  <c r="AC25" i="14"/>
  <c r="AE25" i="14"/>
  <c r="AF25" i="14"/>
  <c r="AK25" i="14"/>
  <c r="AM25" i="14"/>
  <c r="AN25" i="14"/>
  <c r="AO25" i="14"/>
  <c r="AA26" i="14"/>
  <c r="AC26" i="14"/>
  <c r="AE26" i="14"/>
  <c r="AF26" i="14"/>
  <c r="AK26" i="14"/>
  <c r="AM26" i="14"/>
  <c r="AN26" i="14"/>
  <c r="AO26" i="14"/>
  <c r="AA27" i="14"/>
  <c r="AC27" i="14"/>
  <c r="AE27" i="14"/>
  <c r="AF27" i="14"/>
  <c r="AK27" i="14"/>
  <c r="AM27" i="14"/>
  <c r="AN27" i="14"/>
  <c r="AO27" i="14"/>
  <c r="AA28" i="14"/>
  <c r="AC28" i="14"/>
  <c r="AE28" i="14"/>
  <c r="AF28" i="14"/>
  <c r="AK28" i="14"/>
  <c r="AM28" i="14"/>
  <c r="AN28" i="14"/>
  <c r="AO28" i="14"/>
  <c r="AA29" i="14"/>
  <c r="AC29" i="14"/>
  <c r="AE29" i="14"/>
  <c r="AF29" i="14"/>
  <c r="AK29" i="14"/>
  <c r="AM29" i="14"/>
  <c r="AN29" i="14"/>
  <c r="AO29" i="14"/>
  <c r="AA30" i="14"/>
  <c r="AC30" i="14"/>
  <c r="AE30" i="14"/>
  <c r="AF30" i="14"/>
  <c r="AK30" i="14"/>
  <c r="AM30" i="14"/>
  <c r="AN30" i="14"/>
  <c r="AO30" i="14"/>
  <c r="AA31" i="14"/>
  <c r="AC31" i="14"/>
  <c r="AE31" i="14"/>
  <c r="AF31" i="14"/>
  <c r="AK31" i="14"/>
  <c r="AM31" i="14"/>
  <c r="AN31" i="14"/>
  <c r="AO31" i="14"/>
  <c r="AA32" i="14"/>
  <c r="AC32" i="14"/>
  <c r="AE32" i="14"/>
  <c r="AF32" i="14"/>
  <c r="AK32" i="14"/>
  <c r="AM32" i="14"/>
  <c r="AN32" i="14"/>
  <c r="AO32" i="14"/>
  <c r="AA33" i="14"/>
  <c r="AC33" i="14"/>
  <c r="AE33" i="14"/>
  <c r="AF33" i="14"/>
  <c r="AK33" i="14"/>
  <c r="AM33" i="14"/>
  <c r="AN33" i="14"/>
  <c r="AO33" i="14"/>
  <c r="AA34" i="14"/>
  <c r="AC34" i="14"/>
  <c r="AE34" i="14"/>
  <c r="AF34" i="14"/>
  <c r="AK34" i="14"/>
  <c r="AM34" i="14"/>
  <c r="AN34" i="14"/>
  <c r="AO34" i="14"/>
  <c r="AA35" i="14"/>
  <c r="AC35" i="14"/>
  <c r="AE35" i="14"/>
  <c r="AF35" i="14"/>
  <c r="AK35" i="14"/>
  <c r="AM35" i="14"/>
  <c r="AN35" i="14"/>
  <c r="AO35" i="14"/>
  <c r="AA36" i="14"/>
  <c r="AC36" i="14"/>
  <c r="AE36" i="14"/>
  <c r="AF36" i="14"/>
  <c r="AK36" i="14"/>
  <c r="AM36" i="14"/>
  <c r="AN36" i="14"/>
  <c r="AO36" i="14"/>
  <c r="AA37" i="14"/>
  <c r="AC37" i="14"/>
  <c r="AE37" i="14"/>
  <c r="AF37" i="14"/>
  <c r="AK37" i="14"/>
  <c r="AM37" i="14"/>
  <c r="AN37" i="14"/>
  <c r="AO37" i="14"/>
  <c r="AA38" i="14"/>
  <c r="AC38" i="14"/>
  <c r="AE38" i="14"/>
  <c r="AF38" i="14"/>
  <c r="AK38" i="14"/>
  <c r="AM38" i="14"/>
  <c r="AN38" i="14"/>
  <c r="AO38" i="14"/>
  <c r="Z39" i="14"/>
  <c r="AC39" i="14"/>
  <c r="AO41" i="14" s="1"/>
  <c r="AD39" i="14"/>
  <c r="AE39" i="14"/>
  <c r="AF39" i="14"/>
  <c r="AC52" i="14" s="1"/>
  <c r="AJ39" i="14"/>
  <c r="AN39" i="14"/>
  <c r="AO39" i="14"/>
  <c r="V40" i="14"/>
  <c r="AC41" i="14"/>
  <c r="AL41" i="14"/>
  <c r="Z45" i="14" s="1"/>
  <c r="AL42" i="14"/>
  <c r="Z46" i="14" s="1"/>
  <c r="Y45" i="14"/>
  <c r="AA46" i="14"/>
  <c r="Y46" i="14" s="1"/>
  <c r="AL46" i="14"/>
  <c r="Y47" i="14"/>
  <c r="Z47" i="14"/>
  <c r="AB47" i="14" s="1"/>
  <c r="AL47" i="14"/>
  <c r="Z48" i="14"/>
  <c r="AA48" i="14"/>
  <c r="Y48" i="14" s="1"/>
  <c r="AL48" i="14"/>
  <c r="Z49" i="14"/>
  <c r="AA49" i="14"/>
  <c r="Y49" i="14" s="1"/>
  <c r="AC50" i="14"/>
  <c r="AC51" i="14"/>
  <c r="ED46" i="14" l="1"/>
  <c r="AUC46" i="14"/>
  <c r="AMA46" i="14"/>
  <c r="ASN46" i="14"/>
  <c r="ASM46" i="14"/>
  <c r="AGJ46" i="14"/>
  <c r="AVT45" i="14"/>
  <c r="AVS45" i="14"/>
  <c r="YI46" i="14"/>
  <c r="BAP46" i="14"/>
  <c r="AKK46" i="14"/>
  <c r="AKK45" i="14"/>
  <c r="AKL45" i="14"/>
  <c r="AVS46" i="14"/>
  <c r="AYD46" i="14"/>
  <c r="AO42" i="14"/>
  <c r="AO44" i="14" s="1"/>
  <c r="AC47" i="14"/>
  <c r="AC42" i="14"/>
  <c r="AB48" i="14"/>
  <c r="AC48" i="14"/>
  <c r="AC49" i="14"/>
  <c r="AB49" i="14"/>
  <c r="AB46" i="14"/>
  <c r="AC46" i="14"/>
  <c r="AC45" i="14"/>
  <c r="AB45" i="14"/>
  <c r="AL44" i="14"/>
  <c r="T9" i="14" l="1"/>
  <c r="T10" i="14"/>
  <c r="T11" i="14"/>
  <c r="T12" i="14"/>
  <c r="T13" i="14"/>
  <c r="T14" i="14"/>
  <c r="T15" i="14"/>
  <c r="T16" i="14"/>
  <c r="T17" i="14"/>
  <c r="T18" i="14"/>
  <c r="T19" i="14"/>
  <c r="T20" i="14"/>
  <c r="T21" i="14"/>
  <c r="T22" i="14"/>
  <c r="T23" i="14"/>
  <c r="T24" i="14"/>
  <c r="T25" i="14"/>
  <c r="T26" i="14"/>
  <c r="T27" i="14"/>
  <c r="T28" i="14"/>
  <c r="T29" i="14"/>
  <c r="T30" i="14"/>
  <c r="T31" i="14"/>
  <c r="T32" i="14"/>
  <c r="T33" i="14"/>
  <c r="T34" i="14"/>
  <c r="T35" i="14"/>
  <c r="T36" i="14"/>
  <c r="T37" i="14"/>
  <c r="T38" i="14"/>
  <c r="S27" i="14"/>
  <c r="S28" i="14"/>
  <c r="S29" i="14"/>
  <c r="S30" i="14"/>
  <c r="S31" i="14"/>
  <c r="S32" i="14"/>
  <c r="S33" i="14"/>
  <c r="S34" i="14"/>
  <c r="S35" i="14"/>
  <c r="S36" i="14"/>
  <c r="S37" i="14"/>
  <c r="S38" i="14"/>
  <c r="S9" i="14"/>
  <c r="S10" i="14"/>
  <c r="S11" i="14"/>
  <c r="S12" i="14"/>
  <c r="S13" i="14"/>
  <c r="S14" i="14"/>
  <c r="S15" i="14"/>
  <c r="S16" i="14"/>
  <c r="S17" i="14"/>
  <c r="S18" i="14"/>
  <c r="S19" i="14"/>
  <c r="S20" i="14"/>
  <c r="S21" i="14"/>
  <c r="S22" i="14"/>
  <c r="S23" i="14"/>
  <c r="S24" i="14"/>
  <c r="S25" i="14"/>
  <c r="S26" i="14"/>
  <c r="S8" i="14"/>
  <c r="S39" i="14" s="1"/>
  <c r="R9" i="14"/>
  <c r="R10" i="14"/>
  <c r="R11" i="14"/>
  <c r="R12" i="14"/>
  <c r="R13" i="14"/>
  <c r="R14" i="14"/>
  <c r="R15" i="14"/>
  <c r="R16" i="14"/>
  <c r="R17" i="14"/>
  <c r="R18" i="14"/>
  <c r="R19" i="14"/>
  <c r="R20" i="14"/>
  <c r="R21" i="14"/>
  <c r="R22" i="14"/>
  <c r="R23" i="14"/>
  <c r="R24" i="14"/>
  <c r="R25" i="14"/>
  <c r="R26" i="14"/>
  <c r="R27" i="14"/>
  <c r="R28" i="14"/>
  <c r="R29" i="14"/>
  <c r="R30" i="14"/>
  <c r="R31" i="14"/>
  <c r="R32" i="14"/>
  <c r="R33" i="14"/>
  <c r="R34" i="14"/>
  <c r="R35" i="14"/>
  <c r="R36" i="14"/>
  <c r="R37" i="14"/>
  <c r="R38" i="14"/>
  <c r="P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H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E39" i="14"/>
  <c r="F49" i="14"/>
  <c r="D49" i="14" s="1"/>
  <c r="E49" i="14"/>
  <c r="Q48" i="14"/>
  <c r="F48" i="14"/>
  <c r="D48" i="14" s="1"/>
  <c r="E48" i="14"/>
  <c r="E47" i="14"/>
  <c r="Q46" i="14"/>
  <c r="F46" i="14"/>
  <c r="D46" i="14" s="1"/>
  <c r="Q42" i="14"/>
  <c r="E46" i="14" s="1"/>
  <c r="Q41" i="14"/>
  <c r="A40" i="14"/>
  <c r="I39" i="14"/>
  <c r="H50" i="14" s="1"/>
  <c r="P8" i="14"/>
  <c r="R8" i="14" s="1"/>
  <c r="K8" i="14"/>
  <c r="J8" i="14"/>
  <c r="F8" i="14"/>
  <c r="H8" i="14" s="1"/>
  <c r="H4" i="14"/>
  <c r="T3" i="14"/>
  <c r="Q2" i="14"/>
  <c r="H2" i="14"/>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K3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Y10" i="1"/>
  <c r="Z10" i="1" s="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AS50" i="1"/>
  <c r="AR50" i="1"/>
  <c r="AQ50" i="1"/>
  <c r="BC49" i="1"/>
  <c r="AS49" i="1"/>
  <c r="AQ49" i="1" s="1"/>
  <c r="AR49" i="1"/>
  <c r="AR48" i="1"/>
  <c r="BC47" i="1"/>
  <c r="AS47" i="1"/>
  <c r="AQ47" i="1"/>
  <c r="BC43" i="1"/>
  <c r="AR47" i="1" s="1"/>
  <c r="BC42" i="1"/>
  <c r="AR46" i="1" s="1"/>
  <c r="BE40" i="1"/>
  <c r="AV40" i="1"/>
  <c r="AU51" i="1" s="1"/>
  <c r="BB39" i="1"/>
  <c r="AX39" i="1"/>
  <c r="AW39" i="1"/>
  <c r="AS39" i="1"/>
  <c r="AR39" i="1"/>
  <c r="BF38" i="1"/>
  <c r="BD38" i="1"/>
  <c r="BB38" i="1"/>
  <c r="BA38" i="1"/>
  <c r="AX38" i="1"/>
  <c r="AW38" i="1"/>
  <c r="AR38" i="1"/>
  <c r="AS38" i="1" s="1"/>
  <c r="BF37" i="1"/>
  <c r="BD37" i="1"/>
  <c r="BB37" i="1"/>
  <c r="BA37" i="1"/>
  <c r="AX37" i="1"/>
  <c r="AW37" i="1"/>
  <c r="AU37" i="1"/>
  <c r="AS37" i="1"/>
  <c r="AR37" i="1"/>
  <c r="BF36" i="1"/>
  <c r="BD36" i="1"/>
  <c r="BB36" i="1"/>
  <c r="BA36" i="1"/>
  <c r="AX36" i="1"/>
  <c r="AW36" i="1"/>
  <c r="AU36" i="1"/>
  <c r="AS36" i="1"/>
  <c r="AR36" i="1"/>
  <c r="BF35" i="1"/>
  <c r="BD35" i="1"/>
  <c r="BB35" i="1"/>
  <c r="BA35" i="1"/>
  <c r="AX35" i="1"/>
  <c r="AW35" i="1"/>
  <c r="AU35" i="1"/>
  <c r="AS35" i="1"/>
  <c r="AR35" i="1"/>
  <c r="BF34" i="1"/>
  <c r="BD34" i="1"/>
  <c r="BB34" i="1"/>
  <c r="BA34" i="1"/>
  <c r="AX34" i="1"/>
  <c r="AW34" i="1"/>
  <c r="AU34" i="1"/>
  <c r="AS34" i="1"/>
  <c r="AR34" i="1"/>
  <c r="BF33" i="1"/>
  <c r="BD33" i="1"/>
  <c r="BB33" i="1"/>
  <c r="BA33" i="1"/>
  <c r="AX33" i="1"/>
  <c r="AW33" i="1"/>
  <c r="AU33" i="1"/>
  <c r="AS33" i="1"/>
  <c r="AR33" i="1"/>
  <c r="BF32" i="1"/>
  <c r="BD32" i="1"/>
  <c r="BB32" i="1"/>
  <c r="BA32" i="1"/>
  <c r="AX32" i="1"/>
  <c r="AW32" i="1"/>
  <c r="AU32" i="1"/>
  <c r="AS32" i="1"/>
  <c r="AR32" i="1"/>
  <c r="BF31" i="1"/>
  <c r="BD31" i="1"/>
  <c r="BB31" i="1"/>
  <c r="BA31" i="1"/>
  <c r="AX31" i="1"/>
  <c r="AW31" i="1"/>
  <c r="AU31" i="1"/>
  <c r="AS31" i="1"/>
  <c r="AR31" i="1"/>
  <c r="BF30" i="1"/>
  <c r="BD30" i="1"/>
  <c r="BB30" i="1"/>
  <c r="BA30" i="1"/>
  <c r="AX30" i="1"/>
  <c r="AW30" i="1"/>
  <c r="AU30" i="1"/>
  <c r="AS30" i="1"/>
  <c r="AR30" i="1"/>
  <c r="BF29" i="1"/>
  <c r="BD29" i="1"/>
  <c r="BB29" i="1"/>
  <c r="BA29" i="1"/>
  <c r="AX29" i="1"/>
  <c r="AR29" i="1"/>
  <c r="AW29" i="1" s="1"/>
  <c r="BA28" i="1"/>
  <c r="AX28" i="1"/>
  <c r="AW28" i="1"/>
  <c r="AU28" i="1"/>
  <c r="AS28" i="1"/>
  <c r="AR28" i="1"/>
  <c r="BF27" i="1"/>
  <c r="BD27" i="1"/>
  <c r="BB27" i="1"/>
  <c r="BA27" i="1"/>
  <c r="AR27" i="1"/>
  <c r="AW27" i="1" s="1"/>
  <c r="BF26" i="1"/>
  <c r="BD26" i="1"/>
  <c r="BB26" i="1"/>
  <c r="BA26" i="1"/>
  <c r="AR26" i="1"/>
  <c r="AW26" i="1" s="1"/>
  <c r="BF25" i="1"/>
  <c r="BD25" i="1"/>
  <c r="BB25" i="1"/>
  <c r="BA25" i="1"/>
  <c r="AX25" i="1"/>
  <c r="AW25" i="1"/>
  <c r="AS25" i="1"/>
  <c r="AR25" i="1"/>
  <c r="BF24" i="1"/>
  <c r="BD24" i="1"/>
  <c r="BB24" i="1"/>
  <c r="BA24" i="1"/>
  <c r="AX24" i="1"/>
  <c r="AW24" i="1"/>
  <c r="AR24" i="1"/>
  <c r="AS24" i="1" s="1"/>
  <c r="BF23" i="1"/>
  <c r="BD23" i="1"/>
  <c r="BB23" i="1"/>
  <c r="BA23" i="1"/>
  <c r="AX23" i="1"/>
  <c r="AW23" i="1"/>
  <c r="AU23" i="1"/>
  <c r="AS23" i="1"/>
  <c r="AR23" i="1"/>
  <c r="BF22" i="1"/>
  <c r="BD22" i="1"/>
  <c r="BB22" i="1"/>
  <c r="BA22" i="1"/>
  <c r="AR22" i="1"/>
  <c r="AW22" i="1" s="1"/>
  <c r="BF21" i="1"/>
  <c r="BD21" i="1"/>
  <c r="BB21" i="1"/>
  <c r="BA21" i="1"/>
  <c r="AR21" i="1"/>
  <c r="AW21" i="1" s="1"/>
  <c r="BF20" i="1"/>
  <c r="BD20" i="1"/>
  <c r="BB20" i="1"/>
  <c r="BA20" i="1"/>
  <c r="AX20" i="1"/>
  <c r="AR20" i="1"/>
  <c r="AW20" i="1" s="1"/>
  <c r="BF19" i="1"/>
  <c r="BD19" i="1"/>
  <c r="BB19" i="1"/>
  <c r="BA19" i="1"/>
  <c r="AW19" i="1"/>
  <c r="AR19" i="1"/>
  <c r="BF18" i="1"/>
  <c r="BD18" i="1"/>
  <c r="BB18" i="1"/>
  <c r="BA18" i="1"/>
  <c r="AR18" i="1"/>
  <c r="AW18" i="1" s="1"/>
  <c r="BF17" i="1"/>
  <c r="BD17" i="1"/>
  <c r="BB17" i="1"/>
  <c r="BA17" i="1"/>
  <c r="AR17" i="1"/>
  <c r="AW17" i="1" s="1"/>
  <c r="BF16" i="1"/>
  <c r="BD16" i="1"/>
  <c r="BB16" i="1"/>
  <c r="BA16" i="1"/>
  <c r="AX16" i="1"/>
  <c r="AW16" i="1"/>
  <c r="AU16" i="1"/>
  <c r="AS16" i="1"/>
  <c r="AR16" i="1"/>
  <c r="BF15" i="1"/>
  <c r="BD15" i="1"/>
  <c r="BB15" i="1"/>
  <c r="BA15" i="1"/>
  <c r="AR15" i="1"/>
  <c r="BF14" i="1"/>
  <c r="BD14" i="1"/>
  <c r="BB14" i="1"/>
  <c r="BA14" i="1"/>
  <c r="AR14" i="1"/>
  <c r="AW14" i="1" s="1"/>
  <c r="BF12" i="1"/>
  <c r="BD12" i="1"/>
  <c r="BB12" i="1"/>
  <c r="BA12" i="1"/>
  <c r="AR12" i="1"/>
  <c r="AW12" i="1" s="1"/>
  <c r="BF11" i="1"/>
  <c r="BD11" i="1"/>
  <c r="BB11" i="1"/>
  <c r="BA11" i="1"/>
  <c r="AW11" i="1"/>
  <c r="AR11" i="1"/>
  <c r="BF10" i="1"/>
  <c r="BD10" i="1"/>
  <c r="BB10" i="1"/>
  <c r="BA10" i="1"/>
  <c r="AX10" i="1"/>
  <c r="AW10" i="1"/>
  <c r="AS10" i="1"/>
  <c r="AR10" i="1"/>
  <c r="BF9" i="1"/>
  <c r="BD9" i="1"/>
  <c r="BB9" i="1"/>
  <c r="BA9" i="1"/>
  <c r="AX9" i="1"/>
  <c r="AW9" i="1"/>
  <c r="AR9" i="1"/>
  <c r="AU4" i="1"/>
  <c r="BF3" i="1"/>
  <c r="BC2" i="1"/>
  <c r="AU2" i="1"/>
  <c r="T8" i="14" l="1"/>
  <c r="T39" i="14" s="1"/>
  <c r="H41" i="14" s="1"/>
  <c r="J39" i="14"/>
  <c r="H51" i="14" s="1"/>
  <c r="O39" i="14"/>
  <c r="D47" i="14" s="1"/>
  <c r="H47" i="14" s="1"/>
  <c r="Q44" i="14"/>
  <c r="D45" i="14"/>
  <c r="H46" i="14"/>
  <c r="G46" i="14"/>
  <c r="H48" i="14"/>
  <c r="H42" i="14"/>
  <c r="G48" i="14"/>
  <c r="H49" i="14"/>
  <c r="G49" i="14"/>
  <c r="E45" i="14"/>
  <c r="Q47" i="14"/>
  <c r="BA40" i="1"/>
  <c r="AQ48" i="1" s="1"/>
  <c r="AW15" i="1"/>
  <c r="AR40" i="1"/>
  <c r="AQ46" i="1" s="1"/>
  <c r="AT46" i="1" s="1"/>
  <c r="AU47" i="1"/>
  <c r="AU50" i="1"/>
  <c r="BC45" i="1"/>
  <c r="AU46" i="1"/>
  <c r="AW40" i="1"/>
  <c r="AU52" i="1" s="1"/>
  <c r="AU49" i="1"/>
  <c r="AT49" i="1"/>
  <c r="AT48" i="1"/>
  <c r="AU48" i="1"/>
  <c r="AS9" i="1"/>
  <c r="BC48" i="1"/>
  <c r="AT47" i="1"/>
  <c r="AT50" i="1"/>
  <c r="G7" i="11"/>
  <c r="G8" i="11"/>
  <c r="G9" i="11"/>
  <c r="G10" i="11"/>
  <c r="G11" i="11"/>
  <c r="G6" i="11"/>
  <c r="G47" i="14" l="1"/>
  <c r="H45" i="14"/>
  <c r="K39" i="14"/>
  <c r="H52" i="14" s="1"/>
  <c r="H39" i="14"/>
  <c r="T41" i="14" s="1"/>
  <c r="T42" i="14" s="1"/>
  <c r="T44" i="14" s="1"/>
  <c r="G45" i="14"/>
  <c r="E73" i="6"/>
  <c r="F73" i="6"/>
  <c r="G73" i="6"/>
  <c r="H73" i="6"/>
  <c r="I73" i="6"/>
  <c r="J73" i="6"/>
  <c r="AVD43" i="1" l="1"/>
  <c r="AUS50" i="1"/>
  <c r="ATZ48" i="1"/>
  <c r="ATG48" i="1"/>
  <c r="ATR42" i="1"/>
  <c r="ATG50" i="1"/>
  <c r="ASN48" i="1"/>
  <c r="ASY42" i="1"/>
  <c r="ASY43" i="1"/>
  <c r="APH42" i="1"/>
  <c r="APH43" i="1"/>
  <c r="ALF48" i="1"/>
  <c r="AKX42" i="1"/>
  <c r="AKM50" i="1"/>
  <c r="AKM48" i="1"/>
  <c r="AIH48" i="1"/>
  <c r="AHO48" i="1"/>
  <c r="AGC48" i="1"/>
  <c r="AGN42" i="1"/>
  <c r="AGC50" i="1"/>
  <c r="AEQ48" i="1"/>
  <c r="ACL48" i="1"/>
  <c r="ABS48" i="1"/>
  <c r="AAZ48" i="1"/>
  <c r="TR49" i="1"/>
  <c r="TR50" i="1"/>
  <c r="NC48" i="1"/>
  <c r="HZ48" i="1"/>
  <c r="DZ26" i="1"/>
  <c r="DZ25" i="1"/>
  <c r="DZ22" i="1"/>
  <c r="DZ21" i="1"/>
  <c r="DZ15" i="1"/>
  <c r="DZ14" i="1"/>
  <c r="HR43" i="1"/>
  <c r="HR42" i="1"/>
  <c r="GF42" i="1"/>
  <c r="GF43" i="1"/>
  <c r="FU48" i="1"/>
  <c r="FM42" i="1"/>
  <c r="FB50" i="1"/>
  <c r="EI49" i="1"/>
  <c r="EI50" i="1"/>
  <c r="DZ13" i="1"/>
  <c r="DZ12" i="1"/>
  <c r="DZ20" i="1"/>
  <c r="DZ19" i="1"/>
  <c r="DZ32" i="1"/>
  <c r="DY9" i="1"/>
  <c r="DY17" i="1"/>
  <c r="DY24" i="1"/>
  <c r="CW48" i="1"/>
  <c r="CD48" i="1"/>
  <c r="BK48" i="1"/>
  <c r="DZ9" i="1" l="1"/>
  <c r="DZ10" i="1"/>
  <c r="DZ17" i="1"/>
  <c r="DZ24" i="1"/>
  <c r="DQ32" i="1"/>
  <c r="ACL39" i="1"/>
  <c r="AFB30" i="1" l="1"/>
  <c r="AEX30" i="1"/>
  <c r="DP30" i="1"/>
  <c r="DQ30" i="1"/>
  <c r="DQ29" i="1" l="1"/>
  <c r="DP29" i="1"/>
  <c r="DZ28" i="1" l="1"/>
  <c r="DY28" i="1"/>
  <c r="AUS28" i="1" l="1"/>
  <c r="DP28" i="1"/>
  <c r="DQ28" i="1"/>
  <c r="DP27" i="1" l="1"/>
  <c r="DQ27" i="1"/>
  <c r="DP26" i="1" l="1"/>
  <c r="DQ26" i="1"/>
  <c r="DP25" i="1" l="1"/>
  <c r="DQ25" i="1" l="1"/>
  <c r="AHZ22" i="1"/>
  <c r="AHV22" i="1"/>
  <c r="DP23" i="1"/>
  <c r="DQ23" i="1"/>
  <c r="DP22" i="1"/>
  <c r="DQ22" i="1" s="1"/>
  <c r="DP21" i="1" l="1"/>
  <c r="DQ21" i="1"/>
  <c r="DP20" i="1" l="1"/>
  <c r="DQ20" i="1"/>
  <c r="DP19" i="1" l="1"/>
  <c r="DP18" i="1"/>
  <c r="DQ18" i="1" s="1"/>
  <c r="DQ19" i="1" l="1"/>
  <c r="DP16" i="1" l="1"/>
  <c r="DQ16" i="1"/>
  <c r="ASY15" i="1" l="1"/>
  <c r="ASU15" i="1"/>
  <c r="DP15" i="1"/>
  <c r="DQ15" i="1"/>
  <c r="AEX14" i="1" l="1"/>
  <c r="DP14" i="1"/>
  <c r="DQ14" i="1" l="1"/>
  <c r="DP12" i="1"/>
  <c r="DQ12" i="1"/>
  <c r="DP11" i="1" l="1"/>
  <c r="DQ11" i="1"/>
  <c r="D69" i="6" l="1"/>
  <c r="AUT50" i="1"/>
  <c r="AUR50" i="1" s="1"/>
  <c r="AVD49" i="1"/>
  <c r="AUT49" i="1"/>
  <c r="AUR49" i="1" s="1"/>
  <c r="AUS49" i="1"/>
  <c r="AUS48" i="1"/>
  <c r="AVD47" i="1"/>
  <c r="AUT47" i="1"/>
  <c r="AUR47" i="1" s="1"/>
  <c r="AUS47" i="1"/>
  <c r="AVD42" i="1"/>
  <c r="AUS46" i="1" s="1"/>
  <c r="AVF40" i="1"/>
  <c r="AUW40" i="1"/>
  <c r="AUV51" i="1" s="1"/>
  <c r="AUS39" i="1"/>
  <c r="AUX39" i="1" s="1"/>
  <c r="AVG38" i="1"/>
  <c r="AVE38" i="1"/>
  <c r="AVC38" i="1"/>
  <c r="AVB38" i="1"/>
  <c r="AUS38" i="1"/>
  <c r="AUX38" i="1" s="1"/>
  <c r="AVG37" i="1"/>
  <c r="AVE37" i="1"/>
  <c r="AVC37" i="1"/>
  <c r="AVB37" i="1"/>
  <c r="AUY37" i="1"/>
  <c r="AUX37" i="1"/>
  <c r="AUV37" i="1"/>
  <c r="AUT37" i="1"/>
  <c r="AUS37" i="1"/>
  <c r="AVG36" i="1"/>
  <c r="AVE36" i="1"/>
  <c r="AVC36" i="1"/>
  <c r="AVB36" i="1"/>
  <c r="AUY36" i="1"/>
  <c r="AUX36" i="1"/>
  <c r="AUV36" i="1"/>
  <c r="AUT36" i="1"/>
  <c r="AUS36" i="1"/>
  <c r="AVG35" i="1"/>
  <c r="AVE35" i="1"/>
  <c r="AVC35" i="1"/>
  <c r="AVB35" i="1"/>
  <c r="AUY35" i="1"/>
  <c r="AUX35" i="1"/>
  <c r="AUV35" i="1"/>
  <c r="AUT35" i="1"/>
  <c r="AUS35" i="1"/>
  <c r="AVG34" i="1"/>
  <c r="AVE34" i="1"/>
  <c r="AVC34" i="1"/>
  <c r="AVB34" i="1"/>
  <c r="AUY34" i="1"/>
  <c r="AUX34" i="1"/>
  <c r="AUV34" i="1"/>
  <c r="AUT34" i="1"/>
  <c r="AUS34" i="1"/>
  <c r="AVG33" i="1"/>
  <c r="AVE33" i="1"/>
  <c r="AVC33" i="1"/>
  <c r="AVB33" i="1"/>
  <c r="AUY33" i="1"/>
  <c r="AUX33" i="1"/>
  <c r="AUV33" i="1"/>
  <c r="AUT33" i="1"/>
  <c r="AUS33" i="1"/>
  <c r="AVG32" i="1"/>
  <c r="AVE32" i="1"/>
  <c r="AVC32" i="1"/>
  <c r="AVB32" i="1"/>
  <c r="AUY32" i="1"/>
  <c r="AUX32" i="1"/>
  <c r="AUV32" i="1"/>
  <c r="AUT32" i="1"/>
  <c r="AUS32" i="1"/>
  <c r="AVG31" i="1"/>
  <c r="AVE31" i="1"/>
  <c r="AVC31" i="1"/>
  <c r="AVB31" i="1"/>
  <c r="AUY31" i="1"/>
  <c r="AUX31" i="1"/>
  <c r="AUV31" i="1"/>
  <c r="AUT31" i="1"/>
  <c r="AUS31" i="1"/>
  <c r="AVG30" i="1"/>
  <c r="AVE30" i="1"/>
  <c r="AVC30" i="1"/>
  <c r="AVB30" i="1"/>
  <c r="AUS30" i="1"/>
  <c r="AUX30" i="1" s="1"/>
  <c r="AVG29" i="1"/>
  <c r="AVE29" i="1"/>
  <c r="AVC29" i="1"/>
  <c r="AVB29" i="1"/>
  <c r="AUS29" i="1"/>
  <c r="AUX29" i="1" s="1"/>
  <c r="AVB28" i="1"/>
  <c r="AUX28" i="1"/>
  <c r="AUT28" i="1"/>
  <c r="AUV28" i="1" s="1"/>
  <c r="AUY28" i="1" s="1"/>
  <c r="AVG27" i="1"/>
  <c r="AVE27" i="1"/>
  <c r="AVC27" i="1"/>
  <c r="AVB27" i="1"/>
  <c r="AUY27" i="1"/>
  <c r="AUX27" i="1"/>
  <c r="AUS27" i="1"/>
  <c r="AUT27" i="1" s="1"/>
  <c r="AVG26" i="1"/>
  <c r="AVE26" i="1"/>
  <c r="AVC26" i="1"/>
  <c r="AVB26" i="1"/>
  <c r="AUY26" i="1"/>
  <c r="AUX26" i="1"/>
  <c r="AUV26" i="1"/>
  <c r="AUT26" i="1"/>
  <c r="AUS26" i="1"/>
  <c r="AVG25" i="1"/>
  <c r="AVE25" i="1"/>
  <c r="AVC25" i="1"/>
  <c r="AVB25" i="1"/>
  <c r="AUS25" i="1"/>
  <c r="AUX25" i="1" s="1"/>
  <c r="AVG24" i="1"/>
  <c r="AVE24" i="1"/>
  <c r="AVC24" i="1"/>
  <c r="AVB24" i="1"/>
  <c r="AUS24" i="1"/>
  <c r="AUX24" i="1" s="1"/>
  <c r="AVG23" i="1"/>
  <c r="AVE23" i="1"/>
  <c r="AVC23" i="1"/>
  <c r="AVB23" i="1"/>
  <c r="AUS23" i="1"/>
  <c r="AUX23" i="1" s="1"/>
  <c r="AVG22" i="1"/>
  <c r="AVE22" i="1"/>
  <c r="AVC22" i="1"/>
  <c r="AVB22" i="1"/>
  <c r="AUS22" i="1"/>
  <c r="AUX22" i="1" s="1"/>
  <c r="AVG21" i="1"/>
  <c r="AVE21" i="1"/>
  <c r="AVC21" i="1"/>
  <c r="AVB21" i="1"/>
  <c r="AUS21" i="1"/>
  <c r="AUX21" i="1" s="1"/>
  <c r="AVG20" i="1"/>
  <c r="AVE20" i="1"/>
  <c r="AVC20" i="1"/>
  <c r="AVB20" i="1"/>
  <c r="AUY20" i="1"/>
  <c r="AUX20" i="1"/>
  <c r="AUV20" i="1"/>
  <c r="AUT20" i="1"/>
  <c r="AUS20" i="1"/>
  <c r="AVG19" i="1"/>
  <c r="AVE19" i="1"/>
  <c r="AVC19" i="1"/>
  <c r="AVB19" i="1"/>
  <c r="AUY19" i="1"/>
  <c r="AUX19" i="1"/>
  <c r="AUV19" i="1"/>
  <c r="AUT19" i="1"/>
  <c r="AUS19" i="1"/>
  <c r="AVG18" i="1"/>
  <c r="AVE18" i="1"/>
  <c r="AVC18" i="1"/>
  <c r="AVB18" i="1"/>
  <c r="AUS18" i="1"/>
  <c r="AUX18" i="1" s="1"/>
  <c r="AVG17" i="1"/>
  <c r="AVE17" i="1"/>
  <c r="AVC17" i="1"/>
  <c r="AVB17" i="1"/>
  <c r="AUS17" i="1"/>
  <c r="AUX17" i="1" s="1"/>
  <c r="AVG16" i="1"/>
  <c r="AVE16" i="1"/>
  <c r="AVC16" i="1"/>
  <c r="AVB16" i="1"/>
  <c r="AUS16" i="1"/>
  <c r="AUX16" i="1" s="1"/>
  <c r="AVG15" i="1"/>
  <c r="AVE15" i="1"/>
  <c r="AVC15" i="1"/>
  <c r="AVB15" i="1"/>
  <c r="AUS15" i="1"/>
  <c r="AUX15" i="1" s="1"/>
  <c r="AVG14" i="1"/>
  <c r="AVE14" i="1"/>
  <c r="AVC14" i="1"/>
  <c r="AVB14" i="1"/>
  <c r="AUS14" i="1"/>
  <c r="AUX14" i="1" s="1"/>
  <c r="AVG12" i="1"/>
  <c r="AVE12" i="1"/>
  <c r="AVC12" i="1"/>
  <c r="AVB12" i="1"/>
  <c r="AUS12" i="1"/>
  <c r="AUX12" i="1" s="1"/>
  <c r="AVG11" i="1"/>
  <c r="AVE11" i="1"/>
  <c r="AVC11" i="1"/>
  <c r="AVB11" i="1"/>
  <c r="AUY11" i="1"/>
  <c r="AUX11" i="1"/>
  <c r="AUV11" i="1"/>
  <c r="AUT11" i="1"/>
  <c r="AUS11" i="1"/>
  <c r="AVG10" i="1"/>
  <c r="AVE10" i="1"/>
  <c r="AVC10" i="1"/>
  <c r="AVB10" i="1"/>
  <c r="AUS10" i="1"/>
  <c r="AUX10" i="1" s="1"/>
  <c r="AVG9" i="1"/>
  <c r="AVE9" i="1"/>
  <c r="AVC9" i="1"/>
  <c r="AVB9" i="1"/>
  <c r="AUS9" i="1"/>
  <c r="AUV4" i="1"/>
  <c r="AVG3" i="1"/>
  <c r="AVD2" i="1"/>
  <c r="AVB40" i="1" l="1"/>
  <c r="AUR48" i="1" s="1"/>
  <c r="AUV48" i="1" s="1"/>
  <c r="AVD48" i="1"/>
  <c r="AUX9" i="1"/>
  <c r="AUX40" i="1" s="1"/>
  <c r="AUV52" i="1" s="1"/>
  <c r="AUV49" i="1"/>
  <c r="AVD45" i="1"/>
  <c r="AUV47" i="1"/>
  <c r="AUU48" i="1"/>
  <c r="AUV50" i="1"/>
  <c r="AUU50" i="1"/>
  <c r="AUU49" i="1"/>
  <c r="AUS40" i="1"/>
  <c r="AUR46" i="1" s="1"/>
  <c r="AUU47" i="1"/>
  <c r="D68" i="6"/>
  <c r="AUA50" i="1"/>
  <c r="ATY50" i="1" s="1"/>
  <c r="ATZ50" i="1"/>
  <c r="AUK49" i="1"/>
  <c r="AUA49" i="1"/>
  <c r="ATY49" i="1" s="1"/>
  <c r="ATZ49" i="1"/>
  <c r="AUK47" i="1"/>
  <c r="AUA47" i="1"/>
  <c r="ATY47" i="1" s="1"/>
  <c r="AUK43" i="1"/>
  <c r="ATZ47" i="1" s="1"/>
  <c r="AUK42" i="1"/>
  <c r="ATZ46" i="1" s="1"/>
  <c r="AUM40" i="1"/>
  <c r="AUD40" i="1"/>
  <c r="AUC51" i="1" s="1"/>
  <c r="E66" i="8" s="1"/>
  <c r="ATZ39" i="1"/>
  <c r="AUE39" i="1" s="1"/>
  <c r="AUN38" i="1"/>
  <c r="AUL38" i="1"/>
  <c r="AUJ38" i="1"/>
  <c r="AUI38" i="1"/>
  <c r="ATZ38" i="1"/>
  <c r="AUE38" i="1" s="1"/>
  <c r="AUN37" i="1"/>
  <c r="AUL37" i="1"/>
  <c r="AUJ37" i="1"/>
  <c r="AUI37" i="1"/>
  <c r="AUF37" i="1"/>
  <c r="AUE37" i="1"/>
  <c r="AUC37" i="1"/>
  <c r="AUA37" i="1"/>
  <c r="ATZ37" i="1"/>
  <c r="AUN36" i="1"/>
  <c r="AUL36" i="1"/>
  <c r="AUJ36" i="1"/>
  <c r="AUI36" i="1"/>
  <c r="AUF36" i="1"/>
  <c r="AUE36" i="1"/>
  <c r="AUC36" i="1"/>
  <c r="AUA36" i="1"/>
  <c r="ATZ36" i="1"/>
  <c r="AUN35" i="1"/>
  <c r="AUL35" i="1"/>
  <c r="AUJ35" i="1"/>
  <c r="AUI35" i="1"/>
  <c r="AUF35" i="1"/>
  <c r="AUE35" i="1"/>
  <c r="AUC35" i="1"/>
  <c r="AUA35" i="1"/>
  <c r="ATZ35" i="1"/>
  <c r="AUN34" i="1"/>
  <c r="AUL34" i="1"/>
  <c r="AUJ34" i="1"/>
  <c r="AUI34" i="1"/>
  <c r="AUF34" i="1"/>
  <c r="AUE34" i="1"/>
  <c r="AUC34" i="1"/>
  <c r="AUA34" i="1"/>
  <c r="ATZ34" i="1"/>
  <c r="AUN33" i="1"/>
  <c r="AUL33" i="1"/>
  <c r="AUJ33" i="1"/>
  <c r="AUI33" i="1"/>
  <c r="AUF33" i="1"/>
  <c r="AUE33" i="1"/>
  <c r="AUC33" i="1"/>
  <c r="AUA33" i="1"/>
  <c r="ATZ33" i="1"/>
  <c r="AUN32" i="1"/>
  <c r="AUL32" i="1"/>
  <c r="AUJ32" i="1"/>
  <c r="AUI32" i="1"/>
  <c r="AUF32" i="1"/>
  <c r="AUE32" i="1"/>
  <c r="AUC32" i="1"/>
  <c r="AUA32" i="1"/>
  <c r="ATZ32" i="1"/>
  <c r="AUN31" i="1"/>
  <c r="AUL31" i="1"/>
  <c r="AUJ31" i="1"/>
  <c r="AUI31" i="1"/>
  <c r="AUF31" i="1"/>
  <c r="AUE31" i="1"/>
  <c r="AUC31" i="1"/>
  <c r="AUA31" i="1"/>
  <c r="ATZ31" i="1"/>
  <c r="AUN30" i="1"/>
  <c r="AUL30" i="1"/>
  <c r="AUJ30" i="1"/>
  <c r="AUI30" i="1"/>
  <c r="ATZ30" i="1"/>
  <c r="AUE30" i="1" s="1"/>
  <c r="AUN29" i="1"/>
  <c r="AUL29" i="1"/>
  <c r="AUJ29" i="1"/>
  <c r="AUI29" i="1"/>
  <c r="ATZ29" i="1"/>
  <c r="AUE29" i="1" s="1"/>
  <c r="AUI28" i="1"/>
  <c r="ATZ28" i="1"/>
  <c r="AUE28" i="1" s="1"/>
  <c r="AUN27" i="1"/>
  <c r="AUL27" i="1"/>
  <c r="AUJ27" i="1"/>
  <c r="AUI27" i="1"/>
  <c r="AUF27" i="1"/>
  <c r="AUE27" i="1"/>
  <c r="AUC27" i="1"/>
  <c r="AUA27" i="1"/>
  <c r="ATZ27" i="1"/>
  <c r="AUN26" i="1"/>
  <c r="AUL26" i="1"/>
  <c r="AUJ26" i="1"/>
  <c r="AUI26" i="1"/>
  <c r="ATZ26" i="1"/>
  <c r="AUE26" i="1" s="1"/>
  <c r="AUN25" i="1"/>
  <c r="AUL25" i="1"/>
  <c r="AUJ25" i="1"/>
  <c r="AUI25" i="1"/>
  <c r="ATZ25" i="1"/>
  <c r="AUE25" i="1" s="1"/>
  <c r="AUN24" i="1"/>
  <c r="AUL24" i="1"/>
  <c r="AUJ24" i="1"/>
  <c r="AUI24" i="1"/>
  <c r="ATZ24" i="1"/>
  <c r="AUE24" i="1" s="1"/>
  <c r="AUN23" i="1"/>
  <c r="AUL23" i="1"/>
  <c r="AUJ23" i="1"/>
  <c r="AUI23" i="1"/>
  <c r="ATZ23" i="1"/>
  <c r="AUE23" i="1" s="1"/>
  <c r="AUN22" i="1"/>
  <c r="AUL22" i="1"/>
  <c r="AUJ22" i="1"/>
  <c r="AUI22" i="1"/>
  <c r="ATZ22" i="1"/>
  <c r="AUE22" i="1" s="1"/>
  <c r="AUN21" i="1"/>
  <c r="AUL21" i="1"/>
  <c r="AUJ21" i="1"/>
  <c r="AUI21" i="1"/>
  <c r="ATZ21" i="1"/>
  <c r="AUE21" i="1" s="1"/>
  <c r="AUN20" i="1"/>
  <c r="AUL20" i="1"/>
  <c r="AUJ20" i="1"/>
  <c r="AUI20" i="1"/>
  <c r="AUF20" i="1"/>
  <c r="AUE20" i="1"/>
  <c r="AUC20" i="1"/>
  <c r="AUA20" i="1"/>
  <c r="ATZ20" i="1"/>
  <c r="AUN19" i="1"/>
  <c r="AUL19" i="1"/>
  <c r="AUJ19" i="1"/>
  <c r="AUI19" i="1"/>
  <c r="AUF19" i="1"/>
  <c r="AUE19" i="1"/>
  <c r="AUC19" i="1"/>
  <c r="AUA19" i="1"/>
  <c r="ATZ19" i="1"/>
  <c r="AUN18" i="1"/>
  <c r="AUL18" i="1"/>
  <c r="AUJ18" i="1"/>
  <c r="AUI18" i="1"/>
  <c r="AUF18" i="1"/>
  <c r="AUE18" i="1"/>
  <c r="AUC18" i="1"/>
  <c r="AUA18" i="1"/>
  <c r="ATZ18" i="1"/>
  <c r="AUN17" i="1"/>
  <c r="AUL17" i="1"/>
  <c r="AUJ17" i="1"/>
  <c r="AUI17" i="1"/>
  <c r="AUF17" i="1"/>
  <c r="AUE17" i="1"/>
  <c r="AUC17" i="1"/>
  <c r="AUA17" i="1"/>
  <c r="ATZ17" i="1"/>
  <c r="AUN16" i="1"/>
  <c r="AUL16" i="1"/>
  <c r="AUJ16" i="1"/>
  <c r="AUI16" i="1"/>
  <c r="AUF16" i="1"/>
  <c r="AUE16" i="1"/>
  <c r="AUC16" i="1"/>
  <c r="AUA16" i="1"/>
  <c r="ATZ16" i="1"/>
  <c r="AUN15" i="1"/>
  <c r="AUL15" i="1"/>
  <c r="AUJ15" i="1"/>
  <c r="AUI15" i="1"/>
  <c r="AUF15" i="1"/>
  <c r="AUE15" i="1"/>
  <c r="AUC15" i="1"/>
  <c r="AUA15" i="1"/>
  <c r="ATZ15" i="1"/>
  <c r="AUN14" i="1"/>
  <c r="AUL14" i="1"/>
  <c r="AUJ14" i="1"/>
  <c r="AUI14" i="1"/>
  <c r="AUF14" i="1"/>
  <c r="AUE14" i="1"/>
  <c r="AUC14" i="1"/>
  <c r="AUA14" i="1"/>
  <c r="ATZ14" i="1"/>
  <c r="AUN12" i="1"/>
  <c r="AUL12" i="1"/>
  <c r="AUJ12" i="1"/>
  <c r="AUI12" i="1"/>
  <c r="AUF12" i="1"/>
  <c r="AUE12" i="1"/>
  <c r="AUC12" i="1"/>
  <c r="AUA12" i="1"/>
  <c r="ATZ12" i="1"/>
  <c r="AUN11" i="1"/>
  <c r="AUL11" i="1"/>
  <c r="AUJ11" i="1"/>
  <c r="AUI11" i="1"/>
  <c r="ATZ11" i="1"/>
  <c r="AUE11" i="1" s="1"/>
  <c r="AUN10" i="1"/>
  <c r="AUL10" i="1"/>
  <c r="AUJ10" i="1"/>
  <c r="AUI10" i="1"/>
  <c r="ATZ10" i="1"/>
  <c r="AUE10" i="1" s="1"/>
  <c r="ATZ9" i="1"/>
  <c r="AUE9" i="1" s="1"/>
  <c r="AUC4" i="1"/>
  <c r="AUN3" i="1"/>
  <c r="AUK2" i="1"/>
  <c r="AUA28" i="1" l="1"/>
  <c r="AUC28" i="1" s="1"/>
  <c r="AUF28" i="1" s="1"/>
  <c r="AUI40" i="1"/>
  <c r="ATY48" i="1" s="1"/>
  <c r="AUC48" i="1" s="1"/>
  <c r="AUV46" i="1"/>
  <c r="AUU46" i="1"/>
  <c r="AUE40" i="1"/>
  <c r="AUC52" i="1" s="1"/>
  <c r="C66" i="8" s="1"/>
  <c r="ATZ40" i="1"/>
  <c r="ATY46" i="1" s="1"/>
  <c r="AUC46" i="1" s="1"/>
  <c r="AUK48" i="1"/>
  <c r="AUK45" i="1"/>
  <c r="AUB47" i="1"/>
  <c r="AUC47" i="1"/>
  <c r="AUB50" i="1"/>
  <c r="AUC50" i="1"/>
  <c r="AUC49" i="1"/>
  <c r="AUB49" i="1"/>
  <c r="D67" i="6"/>
  <c r="ATH50" i="1"/>
  <c r="ATF50" i="1" s="1"/>
  <c r="ATR49" i="1"/>
  <c r="ATH49" i="1"/>
  <c r="ATF49" i="1" s="1"/>
  <c r="ATG49" i="1"/>
  <c r="ATR47" i="1"/>
  <c r="ATH47" i="1"/>
  <c r="ATF47" i="1" s="1"/>
  <c r="ATR43" i="1"/>
  <c r="ATG47" i="1" s="1"/>
  <c r="ATT40" i="1"/>
  <c r="ATK40" i="1"/>
  <c r="ATJ51" i="1" s="1"/>
  <c r="E65" i="8" s="1"/>
  <c r="ATG39" i="1"/>
  <c r="ATL39" i="1" s="1"/>
  <c r="ATU38" i="1"/>
  <c r="ATS38" i="1"/>
  <c r="ATQ38" i="1"/>
  <c r="ATP38" i="1"/>
  <c r="ATG38" i="1"/>
  <c r="ATL38" i="1" s="1"/>
  <c r="ATU37" i="1"/>
  <c r="ATS37" i="1"/>
  <c r="ATQ37" i="1"/>
  <c r="ATP37" i="1"/>
  <c r="ATM37" i="1"/>
  <c r="ATL37" i="1"/>
  <c r="ATJ37" i="1"/>
  <c r="ATH37" i="1"/>
  <c r="ATG37" i="1"/>
  <c r="ATU36" i="1"/>
  <c r="ATS36" i="1"/>
  <c r="ATQ36" i="1"/>
  <c r="ATP36" i="1"/>
  <c r="ATM36" i="1"/>
  <c r="ATL36" i="1"/>
  <c r="ATJ36" i="1"/>
  <c r="ATH36" i="1"/>
  <c r="ATG36" i="1"/>
  <c r="ATU35" i="1"/>
  <c r="ATS35" i="1"/>
  <c r="ATQ35" i="1"/>
  <c r="ATP35" i="1"/>
  <c r="ATM35" i="1"/>
  <c r="ATL35" i="1"/>
  <c r="ATJ35" i="1"/>
  <c r="ATH35" i="1"/>
  <c r="ATG35" i="1"/>
  <c r="ATU34" i="1"/>
  <c r="ATS34" i="1"/>
  <c r="ATQ34" i="1"/>
  <c r="ATP34" i="1"/>
  <c r="ATM34" i="1"/>
  <c r="ATL34" i="1"/>
  <c r="ATJ34" i="1"/>
  <c r="ATH34" i="1"/>
  <c r="ATG34" i="1"/>
  <c r="ATU33" i="1"/>
  <c r="ATS33" i="1"/>
  <c r="ATQ33" i="1"/>
  <c r="ATP33" i="1"/>
  <c r="ATM33" i="1"/>
  <c r="ATL33" i="1"/>
  <c r="ATJ33" i="1"/>
  <c r="ATH33" i="1"/>
  <c r="ATG33" i="1"/>
  <c r="ATU32" i="1"/>
  <c r="ATS32" i="1"/>
  <c r="ATQ32" i="1"/>
  <c r="ATP32" i="1"/>
  <c r="ATM32" i="1"/>
  <c r="ATL32" i="1"/>
  <c r="ATJ32" i="1"/>
  <c r="ATH32" i="1"/>
  <c r="ATG32" i="1"/>
  <c r="ATU31" i="1"/>
  <c r="ATS31" i="1"/>
  <c r="ATQ31" i="1"/>
  <c r="ATP31" i="1"/>
  <c r="ATM31" i="1"/>
  <c r="ATL31" i="1"/>
  <c r="ATJ31" i="1"/>
  <c r="ATH31" i="1"/>
  <c r="ATG31" i="1"/>
  <c r="ATU30" i="1"/>
  <c r="ATS30" i="1"/>
  <c r="ATQ30" i="1"/>
  <c r="ATP30" i="1"/>
  <c r="ATM30" i="1"/>
  <c r="ATL30" i="1"/>
  <c r="ATJ30" i="1"/>
  <c r="ATH30" i="1"/>
  <c r="ATG30" i="1"/>
  <c r="ATU29" i="1"/>
  <c r="ATS29" i="1"/>
  <c r="ATQ29" i="1"/>
  <c r="ATP29" i="1"/>
  <c r="ATL29" i="1"/>
  <c r="ATG29" i="1"/>
  <c r="ATP28" i="1"/>
  <c r="ATH28" i="1"/>
  <c r="ATJ28" i="1" s="1"/>
  <c r="ATM28" i="1" s="1"/>
  <c r="ATG28" i="1"/>
  <c r="ATL28" i="1" s="1"/>
  <c r="ATU27" i="1"/>
  <c r="ATS27" i="1"/>
  <c r="ATQ27" i="1"/>
  <c r="ATP27" i="1"/>
  <c r="ATG27" i="1"/>
  <c r="ATL27" i="1" s="1"/>
  <c r="ATU26" i="1"/>
  <c r="ATS26" i="1"/>
  <c r="ATQ26" i="1"/>
  <c r="ATP26" i="1"/>
  <c r="ATG26" i="1"/>
  <c r="ATL26" i="1" s="1"/>
  <c r="ATU25" i="1"/>
  <c r="ATS25" i="1"/>
  <c r="ATQ25" i="1"/>
  <c r="ATP25" i="1"/>
  <c r="ATG25" i="1"/>
  <c r="ATL25" i="1" s="1"/>
  <c r="ATU24" i="1"/>
  <c r="ATS24" i="1"/>
  <c r="ATQ24" i="1"/>
  <c r="ATP24" i="1"/>
  <c r="ATG24" i="1"/>
  <c r="ATL24" i="1" s="1"/>
  <c r="ATU23" i="1"/>
  <c r="ATS23" i="1"/>
  <c r="ATQ23" i="1"/>
  <c r="ATP23" i="1"/>
  <c r="ATG23" i="1"/>
  <c r="ATL23" i="1" s="1"/>
  <c r="ATU22" i="1"/>
  <c r="ATS22" i="1"/>
  <c r="ATQ22" i="1"/>
  <c r="ATP22" i="1"/>
  <c r="ATM22" i="1"/>
  <c r="ATL22" i="1"/>
  <c r="ATJ22" i="1"/>
  <c r="ATH22" i="1"/>
  <c r="ATG22" i="1"/>
  <c r="ATU21" i="1"/>
  <c r="ATS21" i="1"/>
  <c r="ATQ21" i="1"/>
  <c r="ATP21" i="1"/>
  <c r="ATG21" i="1"/>
  <c r="ATL21" i="1" s="1"/>
  <c r="ATU20" i="1"/>
  <c r="ATS20" i="1"/>
  <c r="ATQ20" i="1"/>
  <c r="ATP20" i="1"/>
  <c r="ATG20" i="1"/>
  <c r="ATL20" i="1" s="1"/>
  <c r="ATU19" i="1"/>
  <c r="ATS19" i="1"/>
  <c r="ATQ19" i="1"/>
  <c r="ATP19" i="1"/>
  <c r="ATG19" i="1"/>
  <c r="ATL19" i="1" s="1"/>
  <c r="ATU18" i="1"/>
  <c r="ATS18" i="1"/>
  <c r="ATQ18" i="1"/>
  <c r="ATP18" i="1"/>
  <c r="ATG18" i="1"/>
  <c r="ATL18" i="1" s="1"/>
  <c r="ATU17" i="1"/>
  <c r="ATS17" i="1"/>
  <c r="ATQ17" i="1"/>
  <c r="ATP17" i="1"/>
  <c r="ATG17" i="1"/>
  <c r="ATL17" i="1" s="1"/>
  <c r="ATU16" i="1"/>
  <c r="ATS16" i="1"/>
  <c r="ATQ16" i="1"/>
  <c r="ATP16" i="1"/>
  <c r="ATG16" i="1"/>
  <c r="ATU15" i="1"/>
  <c r="ATS15" i="1"/>
  <c r="ATQ15" i="1"/>
  <c r="ATP15" i="1"/>
  <c r="ATM15" i="1"/>
  <c r="ATL15" i="1"/>
  <c r="ATJ15" i="1"/>
  <c r="ATH15" i="1"/>
  <c r="ATG15" i="1"/>
  <c r="ATU14" i="1"/>
  <c r="ATS14" i="1"/>
  <c r="ATQ14" i="1"/>
  <c r="ATP14" i="1"/>
  <c r="ATG14" i="1"/>
  <c r="ATL14" i="1" s="1"/>
  <c r="ATU12" i="1"/>
  <c r="ATS12" i="1"/>
  <c r="ATQ12" i="1"/>
  <c r="ATP12" i="1"/>
  <c r="ATG12" i="1"/>
  <c r="ATL12" i="1" s="1"/>
  <c r="ATU11" i="1"/>
  <c r="ATS11" i="1"/>
  <c r="ATQ11" i="1"/>
  <c r="ATP11" i="1"/>
  <c r="ATG11" i="1"/>
  <c r="ATL11" i="1" s="1"/>
  <c r="ATU10" i="1"/>
  <c r="ATS10" i="1"/>
  <c r="ATQ10" i="1"/>
  <c r="ATP10" i="1"/>
  <c r="ATG10" i="1"/>
  <c r="ATU9" i="1"/>
  <c r="ATS9" i="1"/>
  <c r="ATQ9" i="1"/>
  <c r="ATP9" i="1"/>
  <c r="ATG9" i="1"/>
  <c r="ATL9" i="1" s="1"/>
  <c r="ATJ4" i="1"/>
  <c r="ATU3" i="1"/>
  <c r="ATR2" i="1"/>
  <c r="ATL16" i="1" l="1"/>
  <c r="AUB48" i="1"/>
  <c r="ATL10" i="1"/>
  <c r="ATR48" i="1"/>
  <c r="AUB46" i="1"/>
  <c r="ATP40" i="1"/>
  <c r="ATF48" i="1" s="1"/>
  <c r="ATJ48" i="1" s="1"/>
  <c r="ATL40" i="1"/>
  <c r="ATJ52" i="1" s="1"/>
  <c r="C65" i="8" s="1"/>
  <c r="ATR45" i="1"/>
  <c r="ATJ47" i="1"/>
  <c r="ATI47" i="1"/>
  <c r="ATJ50" i="1"/>
  <c r="ATI50" i="1"/>
  <c r="ATJ49" i="1"/>
  <c r="ATI49" i="1"/>
  <c r="ATG40" i="1"/>
  <c r="ATF46" i="1" s="1"/>
  <c r="ATG46" i="1"/>
  <c r="D36" i="6"/>
  <c r="WQ50" i="1"/>
  <c r="WO50" i="1" s="1"/>
  <c r="WP50" i="1"/>
  <c r="XA49" i="1"/>
  <c r="WQ49" i="1"/>
  <c r="WO49" i="1" s="1"/>
  <c r="WP49" i="1"/>
  <c r="WP48" i="1"/>
  <c r="XA47" i="1"/>
  <c r="WQ47" i="1"/>
  <c r="WO47" i="1" s="1"/>
  <c r="XA43" i="1"/>
  <c r="XA42" i="1"/>
  <c r="WP46" i="1" s="1"/>
  <c r="XC40" i="1"/>
  <c r="WT40" i="1"/>
  <c r="WS51" i="1" s="1"/>
  <c r="WP39" i="1"/>
  <c r="WU39" i="1" s="1"/>
  <c r="XD38" i="1"/>
  <c r="XB38" i="1"/>
  <c r="WZ38" i="1"/>
  <c r="WY38" i="1"/>
  <c r="WP38" i="1"/>
  <c r="XD37" i="1"/>
  <c r="XB37" i="1"/>
  <c r="WZ37" i="1"/>
  <c r="WY37" i="1"/>
  <c r="WV37" i="1"/>
  <c r="WU37" i="1"/>
  <c r="WS37" i="1"/>
  <c r="WQ37" i="1"/>
  <c r="WP37" i="1"/>
  <c r="XD36" i="1"/>
  <c r="XB36" i="1"/>
  <c r="WZ36" i="1"/>
  <c r="WY36" i="1"/>
  <c r="WV36" i="1"/>
  <c r="WU36" i="1"/>
  <c r="WS36" i="1"/>
  <c r="WQ36" i="1"/>
  <c r="WP36" i="1"/>
  <c r="XD35" i="1"/>
  <c r="XB35" i="1"/>
  <c r="WZ35" i="1"/>
  <c r="WY35" i="1"/>
  <c r="WV35" i="1"/>
  <c r="WU35" i="1"/>
  <c r="WS35" i="1"/>
  <c r="WQ35" i="1"/>
  <c r="WP35" i="1"/>
  <c r="XD34" i="1"/>
  <c r="XB34" i="1"/>
  <c r="WZ34" i="1"/>
  <c r="WY34" i="1"/>
  <c r="WV34" i="1"/>
  <c r="WU34" i="1"/>
  <c r="WS34" i="1"/>
  <c r="WQ34" i="1"/>
  <c r="WP34" i="1"/>
  <c r="XD33" i="1"/>
  <c r="XB33" i="1"/>
  <c r="WZ33" i="1"/>
  <c r="WY33" i="1"/>
  <c r="WV33" i="1"/>
  <c r="WU33" i="1"/>
  <c r="WS33" i="1"/>
  <c r="WQ33" i="1"/>
  <c r="WP33" i="1"/>
  <c r="XD32" i="1"/>
  <c r="XB32" i="1"/>
  <c r="WZ32" i="1"/>
  <c r="WY32" i="1"/>
  <c r="WV32" i="1"/>
  <c r="WU32" i="1"/>
  <c r="WS32" i="1"/>
  <c r="WQ32" i="1"/>
  <c r="WP32" i="1"/>
  <c r="XD31" i="1"/>
  <c r="XB31" i="1"/>
  <c r="WZ31" i="1"/>
  <c r="WY31" i="1"/>
  <c r="WV31" i="1"/>
  <c r="WU31" i="1"/>
  <c r="WQ31" i="1"/>
  <c r="XD30" i="1"/>
  <c r="XB30" i="1"/>
  <c r="WZ30" i="1"/>
  <c r="WY30" i="1"/>
  <c r="WV30" i="1"/>
  <c r="WU30" i="1"/>
  <c r="WS30" i="1"/>
  <c r="WQ30" i="1"/>
  <c r="WP30" i="1"/>
  <c r="XD29" i="1"/>
  <c r="XB29" i="1"/>
  <c r="WZ29" i="1"/>
  <c r="WY29" i="1"/>
  <c r="WP29" i="1"/>
  <c r="WU29" i="1" s="1"/>
  <c r="WY28" i="1"/>
  <c r="WP28" i="1"/>
  <c r="WQ28" i="1" s="1"/>
  <c r="WS28" i="1" s="1"/>
  <c r="WV28" i="1" s="1"/>
  <c r="XD27" i="1"/>
  <c r="XB27" i="1"/>
  <c r="WZ27" i="1"/>
  <c r="WY27" i="1"/>
  <c r="WP27" i="1"/>
  <c r="WU27" i="1" s="1"/>
  <c r="XD26" i="1"/>
  <c r="XB26" i="1"/>
  <c r="WZ26" i="1"/>
  <c r="WY26" i="1"/>
  <c r="WP26" i="1"/>
  <c r="WU26" i="1" s="1"/>
  <c r="XD25" i="1"/>
  <c r="XB25" i="1"/>
  <c r="WZ25" i="1"/>
  <c r="WY25" i="1"/>
  <c r="WP25" i="1"/>
  <c r="WU25" i="1" s="1"/>
  <c r="XD24" i="1"/>
  <c r="XB24" i="1"/>
  <c r="WZ24" i="1"/>
  <c r="WY24" i="1"/>
  <c r="WP24" i="1"/>
  <c r="WU24" i="1" s="1"/>
  <c r="XD23" i="1"/>
  <c r="XB23" i="1"/>
  <c r="WZ23" i="1"/>
  <c r="WY23" i="1"/>
  <c r="WV23" i="1"/>
  <c r="WU23" i="1"/>
  <c r="WS23" i="1"/>
  <c r="WQ23" i="1"/>
  <c r="WP23" i="1"/>
  <c r="XD22" i="1"/>
  <c r="XB22" i="1"/>
  <c r="WZ22" i="1"/>
  <c r="WY22" i="1"/>
  <c r="WP22" i="1"/>
  <c r="WU22" i="1" s="1"/>
  <c r="XD21" i="1"/>
  <c r="XB21" i="1"/>
  <c r="WZ21" i="1"/>
  <c r="WY21" i="1"/>
  <c r="WP21" i="1"/>
  <c r="XD20" i="1"/>
  <c r="XB20" i="1"/>
  <c r="WZ20" i="1"/>
  <c r="WY20" i="1"/>
  <c r="WP20" i="1"/>
  <c r="WU20" i="1" s="1"/>
  <c r="XD19" i="1"/>
  <c r="XB19" i="1"/>
  <c r="WZ19" i="1"/>
  <c r="WY19" i="1"/>
  <c r="WP19" i="1"/>
  <c r="WU19" i="1" s="1"/>
  <c r="XD18" i="1"/>
  <c r="XB18" i="1"/>
  <c r="WZ18" i="1"/>
  <c r="WY18" i="1"/>
  <c r="WP18" i="1"/>
  <c r="WU18" i="1" s="1"/>
  <c r="XD17" i="1"/>
  <c r="XB17" i="1"/>
  <c r="WZ17" i="1"/>
  <c r="WY17" i="1"/>
  <c r="WP17" i="1"/>
  <c r="WU17" i="1" s="1"/>
  <c r="XD16" i="1"/>
  <c r="XB16" i="1"/>
  <c r="WZ16" i="1"/>
  <c r="WY16" i="1"/>
  <c r="WV16" i="1"/>
  <c r="WU16" i="1"/>
  <c r="WS16" i="1"/>
  <c r="WQ16" i="1"/>
  <c r="WP16" i="1"/>
  <c r="XD15" i="1"/>
  <c r="XB15" i="1"/>
  <c r="WZ15" i="1"/>
  <c r="WY15" i="1"/>
  <c r="WP15" i="1"/>
  <c r="WU15" i="1" s="1"/>
  <c r="XD14" i="1"/>
  <c r="XB14" i="1"/>
  <c r="WZ14" i="1"/>
  <c r="WY14" i="1"/>
  <c r="WP14" i="1"/>
  <c r="XD12" i="1"/>
  <c r="XB12" i="1"/>
  <c r="WZ12" i="1"/>
  <c r="WY12" i="1"/>
  <c r="WP12" i="1"/>
  <c r="XD11" i="1"/>
  <c r="XB11" i="1"/>
  <c r="WZ11" i="1"/>
  <c r="WY11" i="1"/>
  <c r="WV11" i="1"/>
  <c r="WU11" i="1"/>
  <c r="WS11" i="1"/>
  <c r="WQ11" i="1"/>
  <c r="WP11" i="1"/>
  <c r="XD10" i="1"/>
  <c r="XB10" i="1"/>
  <c r="WZ10" i="1"/>
  <c r="WY10" i="1"/>
  <c r="WP10" i="1"/>
  <c r="WU10" i="1" s="1"/>
  <c r="XD9" i="1"/>
  <c r="XB9" i="1"/>
  <c r="WZ9" i="1"/>
  <c r="WY9" i="1"/>
  <c r="WP9" i="1"/>
  <c r="WS4" i="1"/>
  <c r="XD3" i="1"/>
  <c r="XA2" i="1"/>
  <c r="D66" i="6"/>
  <c r="D65" i="6"/>
  <c r="ASO50" i="1"/>
  <c r="ASM50" i="1" s="1"/>
  <c r="ASN50" i="1"/>
  <c r="ASY49" i="1"/>
  <c r="ASO49" i="1"/>
  <c r="ASM49" i="1" s="1"/>
  <c r="ASN49" i="1"/>
  <c r="ASY47" i="1"/>
  <c r="ASO47" i="1"/>
  <c r="ASM47" i="1" s="1"/>
  <c r="ASN47" i="1"/>
  <c r="ATA40" i="1"/>
  <c r="ASR40" i="1"/>
  <c r="ASQ51" i="1" s="1"/>
  <c r="E64" i="8" s="1"/>
  <c r="AST39" i="1"/>
  <c r="ASS39" i="1"/>
  <c r="ASQ39" i="1"/>
  <c r="ASO39" i="1"/>
  <c r="ASN39" i="1"/>
  <c r="ATB38" i="1"/>
  <c r="ASZ38" i="1"/>
  <c r="ASX38" i="1"/>
  <c r="ASW38" i="1"/>
  <c r="ASN38" i="1"/>
  <c r="ASS38" i="1" s="1"/>
  <c r="ATB37" i="1"/>
  <c r="ASZ37" i="1"/>
  <c r="ASX37" i="1"/>
  <c r="ASW37" i="1"/>
  <c r="AST37" i="1"/>
  <c r="ASS37" i="1"/>
  <c r="ASQ37" i="1"/>
  <c r="ASO37" i="1"/>
  <c r="ASN37" i="1"/>
  <c r="ATB36" i="1"/>
  <c r="ASZ36" i="1"/>
  <c r="ASX36" i="1"/>
  <c r="ASW36" i="1"/>
  <c r="AST36" i="1"/>
  <c r="ASS36" i="1"/>
  <c r="ASQ36" i="1"/>
  <c r="ASO36" i="1"/>
  <c r="ASN36" i="1"/>
  <c r="ATB35" i="1"/>
  <c r="ASZ35" i="1"/>
  <c r="ASX35" i="1"/>
  <c r="ASW35" i="1"/>
  <c r="AST35" i="1"/>
  <c r="ASS35" i="1"/>
  <c r="ASQ35" i="1"/>
  <c r="ASO35" i="1"/>
  <c r="ASN35" i="1"/>
  <c r="ATB34" i="1"/>
  <c r="ASZ34" i="1"/>
  <c r="ASX34" i="1"/>
  <c r="ASW34" i="1"/>
  <c r="AST34" i="1"/>
  <c r="ASS34" i="1"/>
  <c r="ASQ34" i="1"/>
  <c r="ASO34" i="1"/>
  <c r="ASN34" i="1"/>
  <c r="ATB33" i="1"/>
  <c r="ASZ33" i="1"/>
  <c r="ASX33" i="1"/>
  <c r="ASW33" i="1"/>
  <c r="AST33" i="1"/>
  <c r="ASS33" i="1"/>
  <c r="ASQ33" i="1"/>
  <c r="ASO33" i="1"/>
  <c r="ASN33" i="1"/>
  <c r="ATB32" i="1"/>
  <c r="ASZ32" i="1"/>
  <c r="ASX32" i="1"/>
  <c r="ASW32" i="1"/>
  <c r="AST32" i="1"/>
  <c r="ASS32" i="1"/>
  <c r="ASQ32" i="1"/>
  <c r="ASO32" i="1"/>
  <c r="ASN32" i="1"/>
  <c r="ATB31" i="1"/>
  <c r="ASZ31" i="1"/>
  <c r="ASX31" i="1"/>
  <c r="ASW31" i="1"/>
  <c r="AST31" i="1"/>
  <c r="ASS31" i="1"/>
  <c r="ASN31" i="1"/>
  <c r="ASO31" i="1" s="1"/>
  <c r="ATB30" i="1"/>
  <c r="ASZ30" i="1"/>
  <c r="ASX30" i="1"/>
  <c r="ASW30" i="1"/>
  <c r="ASN30" i="1"/>
  <c r="ATB29" i="1"/>
  <c r="ASZ29" i="1"/>
  <c r="ASX29" i="1"/>
  <c r="ASW29" i="1"/>
  <c r="ASN29" i="1"/>
  <c r="ASS29" i="1" s="1"/>
  <c r="ASX28" i="1"/>
  <c r="ASZ28" i="1" s="1"/>
  <c r="ATB28" i="1" s="1"/>
  <c r="ASW28" i="1"/>
  <c r="ASS28" i="1"/>
  <c r="ASN28" i="1"/>
  <c r="ASO28" i="1" s="1"/>
  <c r="ASQ28" i="1" s="1"/>
  <c r="AST28" i="1" s="1"/>
  <c r="ATB27" i="1"/>
  <c r="ASZ27" i="1"/>
  <c r="ASX27" i="1"/>
  <c r="ASW27" i="1"/>
  <c r="ASN27" i="1"/>
  <c r="ATB26" i="1"/>
  <c r="ASZ26" i="1"/>
  <c r="ASX26" i="1"/>
  <c r="ASW26" i="1"/>
  <c r="ASN26" i="1"/>
  <c r="ASS26" i="1" s="1"/>
  <c r="ATB25" i="1"/>
  <c r="ASZ25" i="1"/>
  <c r="ASX25" i="1"/>
  <c r="ASW25" i="1"/>
  <c r="ASN25" i="1"/>
  <c r="ASS25" i="1" s="1"/>
  <c r="ATB24" i="1"/>
  <c r="ASZ24" i="1"/>
  <c r="ASX24" i="1"/>
  <c r="ASW24" i="1"/>
  <c r="ASN24" i="1"/>
  <c r="ASS24" i="1" s="1"/>
  <c r="ATB23" i="1"/>
  <c r="ASZ23" i="1"/>
  <c r="ASX23" i="1"/>
  <c r="ASW23" i="1"/>
  <c r="AST23" i="1"/>
  <c r="ASS23" i="1"/>
  <c r="ASQ23" i="1"/>
  <c r="ASO23" i="1"/>
  <c r="ASN23" i="1"/>
  <c r="ATB22" i="1"/>
  <c r="ASZ22" i="1"/>
  <c r="ASX22" i="1"/>
  <c r="ASW22" i="1"/>
  <c r="ASN22" i="1"/>
  <c r="ASS22" i="1" s="1"/>
  <c r="ATB21" i="1"/>
  <c r="ASZ21" i="1"/>
  <c r="ASX21" i="1"/>
  <c r="ASW21" i="1"/>
  <c r="AST21" i="1"/>
  <c r="ASS21" i="1"/>
  <c r="ASQ21" i="1"/>
  <c r="ASO21" i="1"/>
  <c r="ASN21" i="1"/>
  <c r="ATB20" i="1"/>
  <c r="ASZ20" i="1"/>
  <c r="ASX20" i="1"/>
  <c r="ASW20" i="1"/>
  <c r="ASN20" i="1"/>
  <c r="ASS20" i="1" s="1"/>
  <c r="ATB19" i="1"/>
  <c r="ASZ19" i="1"/>
  <c r="ASX19" i="1"/>
  <c r="ASW19" i="1"/>
  <c r="ASN19" i="1"/>
  <c r="ATB18" i="1"/>
  <c r="ASZ18" i="1"/>
  <c r="ASX18" i="1"/>
  <c r="ASW18" i="1"/>
  <c r="ASN18" i="1"/>
  <c r="ASS18" i="1" s="1"/>
  <c r="ATB17" i="1"/>
  <c r="ASZ17" i="1"/>
  <c r="ASX17" i="1"/>
  <c r="ASW17" i="1"/>
  <c r="ASN17" i="1"/>
  <c r="ASS17" i="1" s="1"/>
  <c r="ATB16" i="1"/>
  <c r="ASZ16" i="1"/>
  <c r="ASX16" i="1"/>
  <c r="ASW16" i="1"/>
  <c r="ASN16" i="1"/>
  <c r="ASS16" i="1" s="1"/>
  <c r="ASN15" i="1"/>
  <c r="ASS15" i="1" s="1"/>
  <c r="ATB14" i="1"/>
  <c r="ASZ14" i="1"/>
  <c r="ASX14" i="1"/>
  <c r="ASW14" i="1"/>
  <c r="AST14" i="1"/>
  <c r="ASS14" i="1"/>
  <c r="ASQ14" i="1"/>
  <c r="ASO14" i="1"/>
  <c r="ASN14" i="1"/>
  <c r="ATB12" i="1"/>
  <c r="ASZ12" i="1"/>
  <c r="ASX12" i="1"/>
  <c r="ASW12" i="1"/>
  <c r="ASN12" i="1"/>
  <c r="ASS12" i="1" s="1"/>
  <c r="ATB11" i="1"/>
  <c r="ASZ11" i="1"/>
  <c r="ASX11" i="1"/>
  <c r="ASW11" i="1"/>
  <c r="ASN11" i="1"/>
  <c r="ATB10" i="1"/>
  <c r="ASZ10" i="1"/>
  <c r="ASX10" i="1"/>
  <c r="ASW10" i="1"/>
  <c r="ASN10" i="1"/>
  <c r="ASS10" i="1" s="1"/>
  <c r="ASN9" i="1"/>
  <c r="ASS9" i="1" s="1"/>
  <c r="ASQ4" i="1"/>
  <c r="ATB3" i="1"/>
  <c r="ASY2" i="1"/>
  <c r="ARV50" i="1"/>
  <c r="ART50" i="1" s="1"/>
  <c r="ARU50" i="1"/>
  <c r="ASF49" i="1"/>
  <c r="ARV49" i="1"/>
  <c r="ART49" i="1" s="1"/>
  <c r="ARU49" i="1"/>
  <c r="ARU48" i="1"/>
  <c r="ASF47" i="1"/>
  <c r="ARV47" i="1"/>
  <c r="ART47" i="1" s="1"/>
  <c r="ASF43" i="1"/>
  <c r="ARU47" i="1" s="1"/>
  <c r="ASF42" i="1"/>
  <c r="ARU46" i="1" s="1"/>
  <c r="ASH40" i="1"/>
  <c r="ARY40" i="1"/>
  <c r="ARX51" i="1" s="1"/>
  <c r="E63" i="8" s="1"/>
  <c r="ASI39" i="1"/>
  <c r="ASG39" i="1"/>
  <c r="ASE39" i="1"/>
  <c r="ASD39" i="1"/>
  <c r="ARU39" i="1"/>
  <c r="ASI38" i="1"/>
  <c r="ASG38" i="1"/>
  <c r="ASE38" i="1"/>
  <c r="ASD38" i="1"/>
  <c r="ARU38" i="1"/>
  <c r="ARZ38" i="1" s="1"/>
  <c r="ASD37" i="1"/>
  <c r="ASE37" i="1" s="1"/>
  <c r="ASA37" i="1"/>
  <c r="ARZ37" i="1"/>
  <c r="ARU37" i="1"/>
  <c r="ARV37" i="1" s="1"/>
  <c r="ARX37" i="1" s="1"/>
  <c r="ASI36" i="1"/>
  <c r="ASG36" i="1"/>
  <c r="ASE36" i="1"/>
  <c r="ASD36" i="1"/>
  <c r="ASA36" i="1"/>
  <c r="ARZ36" i="1"/>
  <c r="ARX36" i="1"/>
  <c r="ARV36" i="1"/>
  <c r="ARU36" i="1"/>
  <c r="ASI35" i="1"/>
  <c r="ASG35" i="1"/>
  <c r="ASE35" i="1"/>
  <c r="ASD35" i="1"/>
  <c r="ASA35" i="1"/>
  <c r="ARZ35" i="1"/>
  <c r="ARX35" i="1"/>
  <c r="ARV35" i="1"/>
  <c r="ARU35" i="1"/>
  <c r="ASI34" i="1"/>
  <c r="ASG34" i="1"/>
  <c r="ASE34" i="1"/>
  <c r="ASD34" i="1"/>
  <c r="ASA34" i="1"/>
  <c r="ARZ34" i="1"/>
  <c r="ARX34" i="1"/>
  <c r="ARV34" i="1"/>
  <c r="ARU34" i="1"/>
  <c r="ASI33" i="1"/>
  <c r="ASG33" i="1"/>
  <c r="ASE33" i="1"/>
  <c r="ASD33" i="1"/>
  <c r="ASA33" i="1"/>
  <c r="ARZ33" i="1"/>
  <c r="ARX33" i="1"/>
  <c r="ARV33" i="1"/>
  <c r="ARU33" i="1"/>
  <c r="ASI32" i="1"/>
  <c r="ASG32" i="1"/>
  <c r="ASE32" i="1"/>
  <c r="ASD32" i="1"/>
  <c r="ASA32" i="1"/>
  <c r="ARZ32" i="1"/>
  <c r="ARX32" i="1"/>
  <c r="ARV32" i="1"/>
  <c r="ARU32" i="1"/>
  <c r="ASI31" i="1"/>
  <c r="ASG31" i="1"/>
  <c r="ASE31" i="1"/>
  <c r="ASD31" i="1"/>
  <c r="ASA31" i="1"/>
  <c r="ARZ31" i="1"/>
  <c r="ARX31" i="1"/>
  <c r="ARV31" i="1"/>
  <c r="ARU31" i="1"/>
  <c r="ASI30" i="1"/>
  <c r="ASG30" i="1"/>
  <c r="ASE30" i="1"/>
  <c r="ASD30" i="1"/>
  <c r="ARU30" i="1"/>
  <c r="ARZ30" i="1" s="1"/>
  <c r="ASI29" i="1"/>
  <c r="ASG29" i="1"/>
  <c r="ASE29" i="1"/>
  <c r="ASD29" i="1"/>
  <c r="ASA29" i="1"/>
  <c r="ARZ29" i="1"/>
  <c r="ARX29" i="1"/>
  <c r="ARV29" i="1"/>
  <c r="ARU29" i="1"/>
  <c r="ASD28" i="1"/>
  <c r="ARU28" i="1"/>
  <c r="ARZ28" i="1" s="1"/>
  <c r="ASI27" i="1"/>
  <c r="ASG27" i="1"/>
  <c r="ASE27" i="1"/>
  <c r="ASD27" i="1"/>
  <c r="ARU27" i="1"/>
  <c r="ARZ27" i="1" s="1"/>
  <c r="ASI26" i="1"/>
  <c r="ASG26" i="1"/>
  <c r="ASE26" i="1"/>
  <c r="ASD26" i="1"/>
  <c r="ARU26" i="1"/>
  <c r="ARZ26" i="1" s="1"/>
  <c r="ASI25" i="1"/>
  <c r="ASG25" i="1"/>
  <c r="ASE25" i="1"/>
  <c r="ASD25" i="1"/>
  <c r="ARU25" i="1"/>
  <c r="ASI24" i="1"/>
  <c r="ASG24" i="1"/>
  <c r="ASE24" i="1"/>
  <c r="ASD24" i="1"/>
  <c r="ARU24" i="1"/>
  <c r="ASI23" i="1"/>
  <c r="ASG23" i="1"/>
  <c r="ASE23" i="1"/>
  <c r="ASD23" i="1"/>
  <c r="ARU23" i="1"/>
  <c r="ARZ23" i="1" s="1"/>
  <c r="ASI22" i="1"/>
  <c r="ASG22" i="1"/>
  <c r="ASE22" i="1"/>
  <c r="ASD22" i="1"/>
  <c r="ASA22" i="1"/>
  <c r="ARZ22" i="1"/>
  <c r="ARX22" i="1"/>
  <c r="ARV22" i="1"/>
  <c r="ARU22" i="1"/>
  <c r="ASI21" i="1"/>
  <c r="ASG21" i="1"/>
  <c r="ASE21" i="1"/>
  <c r="ASD21" i="1"/>
  <c r="ARU21" i="1"/>
  <c r="ARZ21" i="1" s="1"/>
  <c r="ASI20" i="1"/>
  <c r="ASG20" i="1"/>
  <c r="ASE20" i="1"/>
  <c r="ASD20" i="1"/>
  <c r="ARU20" i="1"/>
  <c r="ARZ20" i="1" s="1"/>
  <c r="ASI19" i="1"/>
  <c r="ASG19" i="1"/>
  <c r="ASE19" i="1"/>
  <c r="ASD19" i="1"/>
  <c r="ARU19" i="1"/>
  <c r="ARZ19" i="1" s="1"/>
  <c r="ASI18" i="1"/>
  <c r="ASG18" i="1"/>
  <c r="ASE18" i="1"/>
  <c r="ASD18" i="1"/>
  <c r="ARU18" i="1"/>
  <c r="ASI17" i="1"/>
  <c r="ASG17" i="1"/>
  <c r="ASE17" i="1"/>
  <c r="ASD17" i="1"/>
  <c r="ARU17" i="1"/>
  <c r="ARZ17" i="1" s="1"/>
  <c r="ASI16" i="1"/>
  <c r="ASG16" i="1"/>
  <c r="ASE16" i="1"/>
  <c r="ASD16" i="1"/>
  <c r="ARU16" i="1"/>
  <c r="ARZ16" i="1" s="1"/>
  <c r="ASI15" i="1"/>
  <c r="ASG15" i="1"/>
  <c r="ASE15" i="1"/>
  <c r="ASD15" i="1"/>
  <c r="ASA15" i="1"/>
  <c r="ARZ15" i="1"/>
  <c r="ARX15" i="1"/>
  <c r="ARV15" i="1"/>
  <c r="ARU15" i="1"/>
  <c r="ASI14" i="1"/>
  <c r="ASG14" i="1"/>
  <c r="ASE14" i="1"/>
  <c r="ASD14" i="1"/>
  <c r="ARU14" i="1"/>
  <c r="ASI12" i="1"/>
  <c r="ASG12" i="1"/>
  <c r="ASE12" i="1"/>
  <c r="ASD12" i="1"/>
  <c r="ARU12" i="1"/>
  <c r="ARZ12" i="1" s="1"/>
  <c r="ASI11" i="1"/>
  <c r="ASG11" i="1"/>
  <c r="ASE11" i="1"/>
  <c r="ASD11" i="1"/>
  <c r="ARU11" i="1"/>
  <c r="ASI10" i="1"/>
  <c r="ASG10" i="1"/>
  <c r="ASE10" i="1"/>
  <c r="ASD10" i="1"/>
  <c r="ARU10" i="1"/>
  <c r="ARZ10" i="1" s="1"/>
  <c r="ASI9" i="1"/>
  <c r="ASG9" i="1"/>
  <c r="ASE9" i="1"/>
  <c r="ASD9" i="1"/>
  <c r="ARU9" i="1"/>
  <c r="ARZ9" i="1" s="1"/>
  <c r="ARX4" i="1"/>
  <c r="ASI3" i="1"/>
  <c r="ASF2" i="1"/>
  <c r="ARZ11" i="1" l="1"/>
  <c r="WU12" i="1"/>
  <c r="WU14" i="1"/>
  <c r="ARZ18" i="1"/>
  <c r="ARZ39" i="1"/>
  <c r="ASS11" i="1"/>
  <c r="ARZ14" i="1"/>
  <c r="ARZ25" i="1"/>
  <c r="ASS19" i="1"/>
  <c r="ATI48" i="1"/>
  <c r="WU38" i="1"/>
  <c r="ASS30" i="1"/>
  <c r="ARV28" i="1"/>
  <c r="ARX28" i="1" s="1"/>
  <c r="ASA28" i="1" s="1"/>
  <c r="WU28" i="1"/>
  <c r="ASS27" i="1"/>
  <c r="ASS40" i="1" s="1"/>
  <c r="ASQ52" i="1" s="1"/>
  <c r="C64" i="8" s="1"/>
  <c r="ARZ24" i="1"/>
  <c r="WU21" i="1"/>
  <c r="WU9" i="1"/>
  <c r="ASY48" i="1"/>
  <c r="ASW40" i="1"/>
  <c r="ASM48" i="1" s="1"/>
  <c r="ASQ48" i="1" s="1"/>
  <c r="ASF48" i="1"/>
  <c r="XA48" i="1"/>
  <c r="ASD40" i="1"/>
  <c r="ART48" i="1" s="1"/>
  <c r="ARW48" i="1" s="1"/>
  <c r="ATJ46" i="1"/>
  <c r="ATI46" i="1"/>
  <c r="XA45" i="1"/>
  <c r="WY40" i="1"/>
  <c r="WO48" i="1" s="1"/>
  <c r="WS48" i="1" s="1"/>
  <c r="WP47" i="1"/>
  <c r="WR47" i="1" s="1"/>
  <c r="WS49" i="1"/>
  <c r="WR49" i="1"/>
  <c r="WS50" i="1"/>
  <c r="WR50" i="1"/>
  <c r="WP40" i="1"/>
  <c r="WO46" i="1" s="1"/>
  <c r="ASY45" i="1"/>
  <c r="ASQ47" i="1"/>
  <c r="ASQ50" i="1"/>
  <c r="ASP50" i="1"/>
  <c r="ASQ49" i="1"/>
  <c r="ASP49" i="1"/>
  <c r="ASN40" i="1"/>
  <c r="ASM46" i="1" s="1"/>
  <c r="ASN46" i="1"/>
  <c r="ASP47" i="1"/>
  <c r="ASF45" i="1"/>
  <c r="ARX49" i="1"/>
  <c r="ARW49" i="1"/>
  <c r="ARX50" i="1"/>
  <c r="ARW50" i="1"/>
  <c r="ARX47" i="1"/>
  <c r="ARW47" i="1"/>
  <c r="ARU40" i="1"/>
  <c r="ART46" i="1" s="1"/>
  <c r="D63" i="6"/>
  <c r="D64" i="6"/>
  <c r="D62" i="6"/>
  <c r="ARC50" i="1"/>
  <c r="ARA50" i="1" s="1"/>
  <c r="ARB50" i="1"/>
  <c r="ARM49" i="1"/>
  <c r="ARC49" i="1"/>
  <c r="ARA49" i="1" s="1"/>
  <c r="ARB49" i="1"/>
  <c r="ARB48" i="1"/>
  <c r="ARM47" i="1"/>
  <c r="ARC47" i="1"/>
  <c r="ARA47" i="1" s="1"/>
  <c r="ARM43" i="1"/>
  <c r="ARB47" i="1" s="1"/>
  <c r="ARM42" i="1"/>
  <c r="ARO40" i="1"/>
  <c r="ARF40" i="1"/>
  <c r="ARE51" i="1" s="1"/>
  <c r="E62" i="8" s="1"/>
  <c r="ARP39" i="1"/>
  <c r="ARN39" i="1"/>
  <c r="ARL39" i="1"/>
  <c r="ARK39" i="1"/>
  <c r="ARB39" i="1"/>
  <c r="ARG39" i="1" s="1"/>
  <c r="ARP38" i="1"/>
  <c r="ARN38" i="1"/>
  <c r="ARL38" i="1"/>
  <c r="ARK38" i="1"/>
  <c r="ARB38" i="1"/>
  <c r="ARG38" i="1" s="1"/>
  <c r="ARP37" i="1"/>
  <c r="ARN37" i="1"/>
  <c r="ARL37" i="1"/>
  <c r="ARK37" i="1"/>
  <c r="ARH37" i="1"/>
  <c r="ARG37" i="1"/>
  <c r="ARE37" i="1"/>
  <c r="ARC37" i="1"/>
  <c r="ARB37" i="1"/>
  <c r="ARP36" i="1"/>
  <c r="ARN36" i="1"/>
  <c r="ARL36" i="1"/>
  <c r="ARK36" i="1"/>
  <c r="ARH36" i="1"/>
  <c r="ARG36" i="1"/>
  <c r="ARE36" i="1"/>
  <c r="ARC36" i="1"/>
  <c r="ARB36" i="1"/>
  <c r="ARP35" i="1"/>
  <c r="ARN35" i="1"/>
  <c r="ARL35" i="1"/>
  <c r="ARK35" i="1"/>
  <c r="ARH35" i="1"/>
  <c r="ARG35" i="1"/>
  <c r="ARE35" i="1"/>
  <c r="ARC35" i="1"/>
  <c r="ARB35" i="1"/>
  <c r="ARP34" i="1"/>
  <c r="ARN34" i="1"/>
  <c r="ARL34" i="1"/>
  <c r="ARK34" i="1"/>
  <c r="ARH34" i="1"/>
  <c r="ARG34" i="1"/>
  <c r="ARE34" i="1"/>
  <c r="ARC34" i="1"/>
  <c r="ARB34" i="1"/>
  <c r="ARP33" i="1"/>
  <c r="ARN33" i="1"/>
  <c r="ARL33" i="1"/>
  <c r="ARK33" i="1"/>
  <c r="ARH33" i="1"/>
  <c r="ARG33" i="1"/>
  <c r="ARE33" i="1"/>
  <c r="ARC33" i="1"/>
  <c r="ARB33" i="1"/>
  <c r="ARP32" i="1"/>
  <c r="ARN32" i="1"/>
  <c r="ARL32" i="1"/>
  <c r="ARK32" i="1"/>
  <c r="ARH32" i="1"/>
  <c r="ARG32" i="1"/>
  <c r="ARE32" i="1"/>
  <c r="ARC32" i="1"/>
  <c r="ARB32" i="1"/>
  <c r="ARP31" i="1"/>
  <c r="ARN31" i="1"/>
  <c r="ARL31" i="1"/>
  <c r="ARK31" i="1"/>
  <c r="ARH31" i="1"/>
  <c r="ARG31" i="1"/>
  <c r="ARE31" i="1"/>
  <c r="ARC31" i="1"/>
  <c r="ARB31" i="1"/>
  <c r="ARP30" i="1"/>
  <c r="ARN30" i="1"/>
  <c r="ARL30" i="1"/>
  <c r="ARK30" i="1"/>
  <c r="ARB30" i="1"/>
  <c r="ARG30" i="1" s="1"/>
  <c r="ARP29" i="1"/>
  <c r="ARN29" i="1"/>
  <c r="ARL29" i="1"/>
  <c r="ARK29" i="1"/>
  <c r="ARB29" i="1"/>
  <c r="ARG29" i="1" s="1"/>
  <c r="ARK28" i="1"/>
  <c r="ARL28" i="1" s="1"/>
  <c r="ARN28" i="1" s="1"/>
  <c r="ARP28" i="1" s="1"/>
  <c r="ARB28" i="1"/>
  <c r="ARC28" i="1" s="1"/>
  <c r="ARE28" i="1" s="1"/>
  <c r="ARH28" i="1" s="1"/>
  <c r="ARP27" i="1"/>
  <c r="ARN27" i="1"/>
  <c r="ARL27" i="1"/>
  <c r="ARK27" i="1"/>
  <c r="ARG27" i="1"/>
  <c r="ARB27" i="1"/>
  <c r="ARP26" i="1"/>
  <c r="ARN26" i="1"/>
  <c r="ARL26" i="1"/>
  <c r="ARK26" i="1"/>
  <c r="ARB26" i="1"/>
  <c r="ARG26" i="1" s="1"/>
  <c r="ARP25" i="1"/>
  <c r="ARN25" i="1"/>
  <c r="ARL25" i="1"/>
  <c r="ARK25" i="1"/>
  <c r="ARB25" i="1"/>
  <c r="ARG25" i="1" s="1"/>
  <c r="ARP24" i="1"/>
  <c r="ARN24" i="1"/>
  <c r="ARL24" i="1"/>
  <c r="ARK24" i="1"/>
  <c r="ARB24" i="1"/>
  <c r="ARP23" i="1"/>
  <c r="ARN23" i="1"/>
  <c r="ARL23" i="1"/>
  <c r="ARK23" i="1"/>
  <c r="ARB23" i="1"/>
  <c r="ARG23" i="1" s="1"/>
  <c r="ARP22" i="1"/>
  <c r="ARN22" i="1"/>
  <c r="ARL22" i="1"/>
  <c r="ARK22" i="1"/>
  <c r="ARB22" i="1"/>
  <c r="ARP21" i="1"/>
  <c r="ARN21" i="1"/>
  <c r="ARL21" i="1"/>
  <c r="ARK21" i="1"/>
  <c r="ARH21" i="1"/>
  <c r="ARG21" i="1"/>
  <c r="ARE21" i="1"/>
  <c r="ARC21" i="1"/>
  <c r="ARB21" i="1"/>
  <c r="ARP20" i="1"/>
  <c r="ARN20" i="1"/>
  <c r="ARL20" i="1"/>
  <c r="ARK20" i="1"/>
  <c r="ARB20" i="1"/>
  <c r="ARG20" i="1" s="1"/>
  <c r="ARP19" i="1"/>
  <c r="ARN19" i="1"/>
  <c r="ARL19" i="1"/>
  <c r="ARK19" i="1"/>
  <c r="ARB19" i="1"/>
  <c r="ARG19" i="1" s="1"/>
  <c r="ARP18" i="1"/>
  <c r="ARN18" i="1"/>
  <c r="ARL18" i="1"/>
  <c r="ARK18" i="1"/>
  <c r="ARB18" i="1"/>
  <c r="ARP17" i="1"/>
  <c r="ARN17" i="1"/>
  <c r="ARL17" i="1"/>
  <c r="ARK17" i="1"/>
  <c r="ARB17" i="1"/>
  <c r="ARG17" i="1" s="1"/>
  <c r="ARP16" i="1"/>
  <c r="ARN16" i="1"/>
  <c r="ARL16" i="1"/>
  <c r="ARK16" i="1"/>
  <c r="ARB16" i="1"/>
  <c r="ARG16" i="1" s="1"/>
  <c r="ARP15" i="1"/>
  <c r="ARN15" i="1"/>
  <c r="ARL15" i="1"/>
  <c r="ARK15" i="1"/>
  <c r="ARB15" i="1"/>
  <c r="ARP14" i="1"/>
  <c r="ARN14" i="1"/>
  <c r="ARL14" i="1"/>
  <c r="ARK14" i="1"/>
  <c r="ARH14" i="1"/>
  <c r="ARG14" i="1"/>
  <c r="ARE14" i="1"/>
  <c r="ARC14" i="1"/>
  <c r="ARB14" i="1"/>
  <c r="ARP12" i="1"/>
  <c r="ARN12" i="1"/>
  <c r="ARL12" i="1"/>
  <c r="ARK12" i="1"/>
  <c r="ARB12" i="1"/>
  <c r="ARG12" i="1" s="1"/>
  <c r="ARP11" i="1"/>
  <c r="ARN11" i="1"/>
  <c r="ARL11" i="1"/>
  <c r="ARK11" i="1"/>
  <c r="ARB11" i="1"/>
  <c r="ARG11" i="1" s="1"/>
  <c r="ARP10" i="1"/>
  <c r="ARN10" i="1"/>
  <c r="ARL10" i="1"/>
  <c r="ARK10" i="1"/>
  <c r="ARB10" i="1"/>
  <c r="ARG10" i="1" s="1"/>
  <c r="ARP9" i="1"/>
  <c r="ARN9" i="1"/>
  <c r="ARL9" i="1"/>
  <c r="ARK9" i="1"/>
  <c r="ARH9" i="1"/>
  <c r="ARG9" i="1"/>
  <c r="ARB9" i="1"/>
  <c r="ARC9" i="1" s="1"/>
  <c r="ARE4" i="1"/>
  <c r="ARP3" i="1"/>
  <c r="ARM2" i="1"/>
  <c r="AQJ50" i="1"/>
  <c r="AQH50" i="1" s="1"/>
  <c r="AQI50" i="1"/>
  <c r="AQT49" i="1"/>
  <c r="AQJ49" i="1"/>
  <c r="AQH49" i="1" s="1"/>
  <c r="AQI49" i="1"/>
  <c r="AQI48" i="1"/>
  <c r="AQT47" i="1"/>
  <c r="AQJ47" i="1"/>
  <c r="AQH47" i="1" s="1"/>
  <c r="AQT43" i="1"/>
  <c r="AQI47" i="1" s="1"/>
  <c r="AQT42" i="1"/>
  <c r="AQV40" i="1"/>
  <c r="AQM40" i="1"/>
  <c r="AQL51" i="1" s="1"/>
  <c r="E61" i="8" s="1"/>
  <c r="AQI39" i="1"/>
  <c r="AQW38" i="1"/>
  <c r="AQU38" i="1"/>
  <c r="AQS38" i="1"/>
  <c r="AQR38" i="1"/>
  <c r="AQI38" i="1"/>
  <c r="AQW37" i="1"/>
  <c r="AQU37" i="1"/>
  <c r="AQS37" i="1"/>
  <c r="AQR37" i="1"/>
  <c r="AQO37" i="1"/>
  <c r="AQN37" i="1"/>
  <c r="AQL37" i="1"/>
  <c r="AQJ37" i="1"/>
  <c r="AQI37" i="1"/>
  <c r="AQW36" i="1"/>
  <c r="AQU36" i="1"/>
  <c r="AQS36" i="1"/>
  <c r="AQR36" i="1"/>
  <c r="AQO36" i="1"/>
  <c r="AQN36" i="1"/>
  <c r="AQL36" i="1"/>
  <c r="AQJ36" i="1"/>
  <c r="AQI36" i="1"/>
  <c r="AQW35" i="1"/>
  <c r="AQU35" i="1"/>
  <c r="AQS35" i="1"/>
  <c r="AQR35" i="1"/>
  <c r="AQO35" i="1"/>
  <c r="AQN35" i="1"/>
  <c r="AQL35" i="1"/>
  <c r="AQJ35" i="1"/>
  <c r="AQI35" i="1"/>
  <c r="AQW34" i="1"/>
  <c r="AQU34" i="1"/>
  <c r="AQS34" i="1"/>
  <c r="AQR34" i="1"/>
  <c r="AQO34" i="1"/>
  <c r="AQN34" i="1"/>
  <c r="AQL34" i="1"/>
  <c r="AQJ34" i="1"/>
  <c r="AQI34" i="1"/>
  <c r="AQW33" i="1"/>
  <c r="AQU33" i="1"/>
  <c r="AQS33" i="1"/>
  <c r="AQR33" i="1"/>
  <c r="AQO33" i="1"/>
  <c r="AQN33" i="1"/>
  <c r="AQL33" i="1"/>
  <c r="AQJ33" i="1"/>
  <c r="AQI33" i="1"/>
  <c r="AQW32" i="1"/>
  <c r="AQU32" i="1"/>
  <c r="AQS32" i="1"/>
  <c r="AQR32" i="1"/>
  <c r="AQO32" i="1"/>
  <c r="AQN32" i="1"/>
  <c r="AQL32" i="1"/>
  <c r="AQJ32" i="1"/>
  <c r="AQI32" i="1"/>
  <c r="AQW31" i="1"/>
  <c r="AQU31" i="1"/>
  <c r="AQS31" i="1"/>
  <c r="AQR31" i="1"/>
  <c r="AQO31" i="1"/>
  <c r="AQN31" i="1"/>
  <c r="AQL31" i="1"/>
  <c r="AQJ31" i="1"/>
  <c r="AQI31" i="1"/>
  <c r="AQW30" i="1"/>
  <c r="AQU30" i="1"/>
  <c r="AQS30" i="1"/>
  <c r="AQR30" i="1"/>
  <c r="AQN30" i="1"/>
  <c r="AQI30" i="1"/>
  <c r="AQW29" i="1"/>
  <c r="AQU29" i="1"/>
  <c r="AQS29" i="1"/>
  <c r="AQR29" i="1"/>
  <c r="AQO29" i="1"/>
  <c r="AQN29" i="1"/>
  <c r="AQL29" i="1"/>
  <c r="AQJ29" i="1"/>
  <c r="AQI29" i="1"/>
  <c r="AQR28" i="1"/>
  <c r="AQI28" i="1"/>
  <c r="AQN28" i="1" s="1"/>
  <c r="AQW27" i="1"/>
  <c r="AQU27" i="1"/>
  <c r="AQS27" i="1"/>
  <c r="AQR27" i="1"/>
  <c r="AQI27" i="1"/>
  <c r="AQN27" i="1" s="1"/>
  <c r="AQW26" i="1"/>
  <c r="AQU26" i="1"/>
  <c r="AQS26" i="1"/>
  <c r="AQR26" i="1"/>
  <c r="AQI26" i="1"/>
  <c r="AQN26" i="1" s="1"/>
  <c r="AQW25" i="1"/>
  <c r="AQU25" i="1"/>
  <c r="AQS25" i="1"/>
  <c r="AQR25" i="1"/>
  <c r="AQI25" i="1"/>
  <c r="AQN25" i="1" s="1"/>
  <c r="AQW24" i="1"/>
  <c r="AQU24" i="1"/>
  <c r="AQS24" i="1"/>
  <c r="AQR24" i="1"/>
  <c r="AQI24" i="1"/>
  <c r="AQN24" i="1" s="1"/>
  <c r="AQW23" i="1"/>
  <c r="AQU23" i="1"/>
  <c r="AQS23" i="1"/>
  <c r="AQR23" i="1"/>
  <c r="AQI23" i="1"/>
  <c r="AQW22" i="1"/>
  <c r="AQU22" i="1"/>
  <c r="AQS22" i="1"/>
  <c r="AQR22" i="1"/>
  <c r="AQO22" i="1"/>
  <c r="AQN22" i="1"/>
  <c r="AQL22" i="1"/>
  <c r="AQJ22" i="1"/>
  <c r="AQI22" i="1"/>
  <c r="AQW21" i="1"/>
  <c r="AQU21" i="1"/>
  <c r="AQS21" i="1"/>
  <c r="AQR21" i="1"/>
  <c r="AQO21" i="1"/>
  <c r="AQN21" i="1"/>
  <c r="AQL21" i="1"/>
  <c r="AQJ21" i="1"/>
  <c r="AQI21" i="1"/>
  <c r="AQW20" i="1"/>
  <c r="AQU20" i="1"/>
  <c r="AQS20" i="1"/>
  <c r="AQR20" i="1"/>
  <c r="AQI20" i="1"/>
  <c r="AQW19" i="1"/>
  <c r="AQU19" i="1"/>
  <c r="AQS19" i="1"/>
  <c r="AQR19" i="1"/>
  <c r="AQI19" i="1"/>
  <c r="AQW18" i="1"/>
  <c r="AQU18" i="1"/>
  <c r="AQS18" i="1"/>
  <c r="AQR18" i="1"/>
  <c r="AQI18" i="1"/>
  <c r="AQN18" i="1" s="1"/>
  <c r="AQW17" i="1"/>
  <c r="AQU17" i="1"/>
  <c r="AQS17" i="1"/>
  <c r="AQR17" i="1"/>
  <c r="AQI17" i="1"/>
  <c r="AQW16" i="1"/>
  <c r="AQU16" i="1"/>
  <c r="AQS16" i="1"/>
  <c r="AQR16" i="1"/>
  <c r="AQI16" i="1"/>
  <c r="AQN16" i="1" s="1"/>
  <c r="AQW15" i="1"/>
  <c r="AQU15" i="1"/>
  <c r="AQS15" i="1"/>
  <c r="AQR15" i="1"/>
  <c r="AQO15" i="1"/>
  <c r="AQN15" i="1"/>
  <c r="AQL15" i="1"/>
  <c r="AQJ15" i="1"/>
  <c r="AQI15" i="1"/>
  <c r="AQW14" i="1"/>
  <c r="AQU14" i="1"/>
  <c r="AQS14" i="1"/>
  <c r="AQR14" i="1"/>
  <c r="AQI14" i="1"/>
  <c r="AQN14" i="1" s="1"/>
  <c r="AQW12" i="1"/>
  <c r="AQU12" i="1"/>
  <c r="AQS12" i="1"/>
  <c r="AQR12" i="1"/>
  <c r="AQI12" i="1"/>
  <c r="AQN12" i="1" s="1"/>
  <c r="AQW11" i="1"/>
  <c r="AQU11" i="1"/>
  <c r="AQS11" i="1"/>
  <c r="AQR11" i="1"/>
  <c r="AQN11" i="1"/>
  <c r="AQI11" i="1"/>
  <c r="AQW10" i="1"/>
  <c r="AQU10" i="1"/>
  <c r="AQS10" i="1"/>
  <c r="AQR10" i="1"/>
  <c r="AQI10" i="1"/>
  <c r="AQW9" i="1"/>
  <c r="AQU9" i="1"/>
  <c r="AQS9" i="1"/>
  <c r="AQR9" i="1"/>
  <c r="AQI9" i="1"/>
  <c r="AQN9" i="1" s="1"/>
  <c r="AQL4" i="1"/>
  <c r="AQW3" i="1"/>
  <c r="AQT2" i="1"/>
  <c r="APQ50" i="1"/>
  <c r="APO50" i="1" s="1"/>
  <c r="APP50" i="1"/>
  <c r="AQA49" i="1"/>
  <c r="APQ49" i="1"/>
  <c r="APO49" i="1" s="1"/>
  <c r="APP49" i="1"/>
  <c r="APP48" i="1"/>
  <c r="AQA47" i="1"/>
  <c r="APQ47" i="1"/>
  <c r="APO47" i="1" s="1"/>
  <c r="AQA43" i="1"/>
  <c r="APP47" i="1" s="1"/>
  <c r="AQA42" i="1"/>
  <c r="APP46" i="1" s="1"/>
  <c r="AQC40" i="1"/>
  <c r="APT40" i="1"/>
  <c r="APS51" i="1" s="1"/>
  <c r="E60" i="8" s="1"/>
  <c r="AQD39" i="1"/>
  <c r="AQB39" i="1"/>
  <c r="APZ39" i="1"/>
  <c r="APY39" i="1"/>
  <c r="APP39" i="1"/>
  <c r="APU39" i="1" s="1"/>
  <c r="AQD38" i="1"/>
  <c r="AQB38" i="1"/>
  <c r="APZ38" i="1"/>
  <c r="APY38" i="1"/>
  <c r="APP38" i="1"/>
  <c r="APU38" i="1" s="1"/>
  <c r="AQD37" i="1"/>
  <c r="AQB37" i="1"/>
  <c r="APZ37" i="1"/>
  <c r="APY37" i="1"/>
  <c r="APV37" i="1"/>
  <c r="APU37" i="1"/>
  <c r="APS37" i="1"/>
  <c r="APQ37" i="1"/>
  <c r="APP37" i="1"/>
  <c r="AQD36" i="1"/>
  <c r="AQB36" i="1"/>
  <c r="APZ36" i="1"/>
  <c r="APY36" i="1"/>
  <c r="APV36" i="1"/>
  <c r="APU36" i="1"/>
  <c r="APS36" i="1"/>
  <c r="APQ36" i="1"/>
  <c r="APP36" i="1"/>
  <c r="AQD35" i="1"/>
  <c r="AQB35" i="1"/>
  <c r="APZ35" i="1"/>
  <c r="APY35" i="1"/>
  <c r="APV35" i="1"/>
  <c r="APU35" i="1"/>
  <c r="APS35" i="1"/>
  <c r="APQ35" i="1"/>
  <c r="APP35" i="1"/>
  <c r="AQD34" i="1"/>
  <c r="AQB34" i="1"/>
  <c r="APZ34" i="1"/>
  <c r="APY34" i="1"/>
  <c r="APV34" i="1"/>
  <c r="APU34" i="1"/>
  <c r="APS34" i="1"/>
  <c r="APQ34" i="1"/>
  <c r="APP34" i="1"/>
  <c r="AQD33" i="1"/>
  <c r="AQB33" i="1"/>
  <c r="APZ33" i="1"/>
  <c r="APY33" i="1"/>
  <c r="APV33" i="1"/>
  <c r="APU33" i="1"/>
  <c r="APS33" i="1"/>
  <c r="APQ33" i="1"/>
  <c r="APP33" i="1"/>
  <c r="AQD32" i="1"/>
  <c r="AQB32" i="1"/>
  <c r="APZ32" i="1"/>
  <c r="APY32" i="1"/>
  <c r="APV32" i="1"/>
  <c r="APU32" i="1"/>
  <c r="APS32" i="1"/>
  <c r="APQ32" i="1"/>
  <c r="APP32" i="1"/>
  <c r="AQD31" i="1"/>
  <c r="AQB31" i="1"/>
  <c r="APZ31" i="1"/>
  <c r="APY31" i="1"/>
  <c r="APV31" i="1"/>
  <c r="APU31" i="1"/>
  <c r="APP31" i="1"/>
  <c r="APQ31" i="1" s="1"/>
  <c r="AQD30" i="1"/>
  <c r="AQB30" i="1"/>
  <c r="APZ30" i="1"/>
  <c r="APY30" i="1"/>
  <c r="APP30" i="1"/>
  <c r="AQD29" i="1"/>
  <c r="AQB29" i="1"/>
  <c r="APZ29" i="1"/>
  <c r="APY29" i="1"/>
  <c r="APP29" i="1"/>
  <c r="APU29" i="1" s="1"/>
  <c r="APY28" i="1"/>
  <c r="APU28" i="1"/>
  <c r="APQ28" i="1"/>
  <c r="APS28" i="1" s="1"/>
  <c r="APV28" i="1" s="1"/>
  <c r="APP28" i="1"/>
  <c r="AQD27" i="1"/>
  <c r="AQB27" i="1"/>
  <c r="APZ27" i="1"/>
  <c r="APY27" i="1"/>
  <c r="APP27" i="1"/>
  <c r="APU27" i="1" s="1"/>
  <c r="AQD26" i="1"/>
  <c r="AQB26" i="1"/>
  <c r="APZ26" i="1"/>
  <c r="APY26" i="1"/>
  <c r="APV26" i="1"/>
  <c r="APU26" i="1"/>
  <c r="APS26" i="1"/>
  <c r="APQ26" i="1"/>
  <c r="APP26" i="1"/>
  <c r="AQD25" i="1"/>
  <c r="AQB25" i="1"/>
  <c r="APZ25" i="1"/>
  <c r="APY25" i="1"/>
  <c r="APP25" i="1"/>
  <c r="APU25" i="1" s="1"/>
  <c r="AQD24" i="1"/>
  <c r="AQB24" i="1"/>
  <c r="APZ24" i="1"/>
  <c r="APY24" i="1"/>
  <c r="APP24" i="1"/>
  <c r="AQD23" i="1"/>
  <c r="AQB23" i="1"/>
  <c r="APZ23" i="1"/>
  <c r="APY23" i="1"/>
  <c r="APP23" i="1"/>
  <c r="APU23" i="1" s="1"/>
  <c r="AQD22" i="1"/>
  <c r="AQB22" i="1"/>
  <c r="APZ22" i="1"/>
  <c r="APY22" i="1"/>
  <c r="APP22" i="1"/>
  <c r="APU22" i="1" s="1"/>
  <c r="AQD21" i="1"/>
  <c r="AQB21" i="1"/>
  <c r="APZ21" i="1"/>
  <c r="APY21" i="1"/>
  <c r="APP21" i="1"/>
  <c r="APU21" i="1" s="1"/>
  <c r="AQD20" i="1"/>
  <c r="AQB20" i="1"/>
  <c r="APZ20" i="1"/>
  <c r="APY20" i="1"/>
  <c r="APP20" i="1"/>
  <c r="APU20" i="1" s="1"/>
  <c r="AQD19" i="1"/>
  <c r="AQB19" i="1"/>
  <c r="APZ19" i="1"/>
  <c r="APY19" i="1"/>
  <c r="APV19" i="1"/>
  <c r="APU19" i="1"/>
  <c r="APS19" i="1"/>
  <c r="APQ19" i="1"/>
  <c r="APP19" i="1"/>
  <c r="AQD18" i="1"/>
  <c r="AQB18" i="1"/>
  <c r="APZ18" i="1"/>
  <c r="APY18" i="1"/>
  <c r="APP18" i="1"/>
  <c r="APU18" i="1" s="1"/>
  <c r="AQD17" i="1"/>
  <c r="AQB17" i="1"/>
  <c r="APZ17" i="1"/>
  <c r="APY17" i="1"/>
  <c r="APP17" i="1"/>
  <c r="APU17" i="1" s="1"/>
  <c r="AQD16" i="1"/>
  <c r="AQB16" i="1"/>
  <c r="APZ16" i="1"/>
  <c r="APY16" i="1"/>
  <c r="APP16" i="1"/>
  <c r="AQD15" i="1"/>
  <c r="AQB15" i="1"/>
  <c r="APZ15" i="1"/>
  <c r="APY15" i="1"/>
  <c r="APP15" i="1"/>
  <c r="APU15" i="1" s="1"/>
  <c r="AQD14" i="1"/>
  <c r="AQB14" i="1"/>
  <c r="APZ14" i="1"/>
  <c r="APY14" i="1"/>
  <c r="APP14" i="1"/>
  <c r="AQD12" i="1"/>
  <c r="AQB12" i="1"/>
  <c r="APZ12" i="1"/>
  <c r="APY12" i="1"/>
  <c r="APP12" i="1"/>
  <c r="APU12" i="1" s="1"/>
  <c r="AQD11" i="1"/>
  <c r="AQB11" i="1"/>
  <c r="APZ11" i="1"/>
  <c r="APY11" i="1"/>
  <c r="APV11" i="1"/>
  <c r="APU11" i="1"/>
  <c r="APS11" i="1"/>
  <c r="APQ11" i="1"/>
  <c r="APP11" i="1"/>
  <c r="AQD10" i="1"/>
  <c r="AQB10" i="1"/>
  <c r="APZ10" i="1"/>
  <c r="APY10" i="1"/>
  <c r="APP10" i="1"/>
  <c r="AQD9" i="1"/>
  <c r="AQB9" i="1"/>
  <c r="APZ9" i="1"/>
  <c r="APY9" i="1"/>
  <c r="APP9" i="1"/>
  <c r="APU9" i="1" s="1"/>
  <c r="APS4" i="1"/>
  <c r="AQD3" i="1"/>
  <c r="AQA2" i="1"/>
  <c r="ARZ40" i="1" l="1"/>
  <c r="ARX52" i="1" s="1"/>
  <c r="C63" i="8" s="1"/>
  <c r="AQN20" i="1"/>
  <c r="AQN23" i="1"/>
  <c r="AQN17" i="1"/>
  <c r="AQN39" i="1"/>
  <c r="WU40" i="1"/>
  <c r="WS52" i="1" s="1"/>
  <c r="AQN38" i="1"/>
  <c r="APU30" i="1"/>
  <c r="ARG28" i="1"/>
  <c r="AQJ28" i="1"/>
  <c r="AQL28" i="1" s="1"/>
  <c r="AQO28" i="1" s="1"/>
  <c r="ARG24" i="1"/>
  <c r="APU24" i="1"/>
  <c r="ARG22" i="1"/>
  <c r="ARG18" i="1"/>
  <c r="AQN19" i="1"/>
  <c r="AQN40" i="1" s="1"/>
  <c r="AQL52" i="1" s="1"/>
  <c r="C61" i="8" s="1"/>
  <c r="APU16" i="1"/>
  <c r="ARG15" i="1"/>
  <c r="ARG40" i="1" s="1"/>
  <c r="ARE52" i="1" s="1"/>
  <c r="C62" i="8" s="1"/>
  <c r="APU14" i="1"/>
  <c r="AQN10" i="1"/>
  <c r="APU10" i="1"/>
  <c r="ARX48" i="1"/>
  <c r="ASP48" i="1"/>
  <c r="WR48" i="1"/>
  <c r="WS47" i="1"/>
  <c r="ARM48" i="1"/>
  <c r="AQR40" i="1"/>
  <c r="AQH48" i="1" s="1"/>
  <c r="AQL48" i="1" s="1"/>
  <c r="WS46" i="1"/>
  <c r="WR46" i="1"/>
  <c r="ASQ46" i="1"/>
  <c r="ASP46" i="1"/>
  <c r="ARX46" i="1"/>
  <c r="ARW46" i="1"/>
  <c r="AQA48" i="1"/>
  <c r="AQT48" i="1"/>
  <c r="ARK40" i="1"/>
  <c r="ARA48" i="1" s="1"/>
  <c r="ARD48" i="1" s="1"/>
  <c r="APY40" i="1"/>
  <c r="APO48" i="1" s="1"/>
  <c r="APR48" i="1" s="1"/>
  <c r="ARP40" i="1"/>
  <c r="ARE42" i="1" s="1"/>
  <c r="G67" i="7" s="1"/>
  <c r="ARM45" i="1"/>
  <c r="ARE47" i="1"/>
  <c r="ARE49" i="1"/>
  <c r="ARD49" i="1"/>
  <c r="ARE50" i="1"/>
  <c r="ARD50" i="1"/>
  <c r="AQT45" i="1"/>
  <c r="ARB40" i="1"/>
  <c r="ARA46" i="1" s="1"/>
  <c r="ARB46" i="1"/>
  <c r="ARD47" i="1"/>
  <c r="AQL47" i="1"/>
  <c r="AQL49" i="1"/>
  <c r="AQK49" i="1"/>
  <c r="AQL50" i="1"/>
  <c r="AQK50" i="1"/>
  <c r="AQI40" i="1"/>
  <c r="AQH46" i="1" s="1"/>
  <c r="AQI46" i="1"/>
  <c r="AQK47" i="1"/>
  <c r="AQA45" i="1"/>
  <c r="APS49" i="1"/>
  <c r="APR49" i="1"/>
  <c r="APS47" i="1"/>
  <c r="APR47" i="1"/>
  <c r="APS50" i="1"/>
  <c r="APR50" i="1"/>
  <c r="APP40" i="1"/>
  <c r="APO46" i="1" s="1"/>
  <c r="D44" i="6"/>
  <c r="D42" i="6"/>
  <c r="ABA50" i="1"/>
  <c r="AAY50" i="1" s="1"/>
  <c r="AAZ50" i="1"/>
  <c r="ABK49" i="1"/>
  <c r="ABA49" i="1"/>
  <c r="AAY49" i="1" s="1"/>
  <c r="AAZ49" i="1"/>
  <c r="ABK47" i="1"/>
  <c r="ABA47" i="1"/>
  <c r="AAY47" i="1" s="1"/>
  <c r="ABK43" i="1"/>
  <c r="ABK42" i="1"/>
  <c r="AAZ46" i="1" s="1"/>
  <c r="ABM40" i="1"/>
  <c r="ABD40" i="1"/>
  <c r="ABC51" i="1" s="1"/>
  <c r="ABN39" i="1"/>
  <c r="ABL39" i="1"/>
  <c r="ABJ39" i="1"/>
  <c r="ABI39" i="1"/>
  <c r="AAZ39" i="1"/>
  <c r="ABE39" i="1" s="1"/>
  <c r="ABN38" i="1"/>
  <c r="ABL38" i="1"/>
  <c r="ABJ38" i="1"/>
  <c r="ABI38" i="1"/>
  <c r="AAZ38" i="1"/>
  <c r="ABE38" i="1" s="1"/>
  <c r="ABN37" i="1"/>
  <c r="ABL37" i="1"/>
  <c r="ABJ37" i="1"/>
  <c r="ABI37" i="1"/>
  <c r="ABF37" i="1"/>
  <c r="ABE37" i="1"/>
  <c r="ABC37" i="1"/>
  <c r="ABA37" i="1"/>
  <c r="AAZ37" i="1"/>
  <c r="ABN36" i="1"/>
  <c r="ABL36" i="1"/>
  <c r="ABJ36" i="1"/>
  <c r="ABI36" i="1"/>
  <c r="ABF36" i="1"/>
  <c r="ABE36" i="1"/>
  <c r="ABC36" i="1"/>
  <c r="ABA36" i="1"/>
  <c r="AAZ36" i="1"/>
  <c r="ABN35" i="1"/>
  <c r="ABL35" i="1"/>
  <c r="ABJ35" i="1"/>
  <c r="ABI35" i="1"/>
  <c r="ABF35" i="1"/>
  <c r="ABE35" i="1"/>
  <c r="ABC35" i="1"/>
  <c r="ABA35" i="1"/>
  <c r="AAZ35" i="1"/>
  <c r="ABN34" i="1"/>
  <c r="ABL34" i="1"/>
  <c r="ABJ34" i="1"/>
  <c r="ABI34" i="1"/>
  <c r="ABF34" i="1"/>
  <c r="ABE34" i="1"/>
  <c r="ABC34" i="1"/>
  <c r="ABA34" i="1"/>
  <c r="AAZ34" i="1"/>
  <c r="ABN33" i="1"/>
  <c r="ABL33" i="1"/>
  <c r="ABJ33" i="1"/>
  <c r="ABI33" i="1"/>
  <c r="ABF33" i="1"/>
  <c r="ABE33" i="1"/>
  <c r="ABC33" i="1"/>
  <c r="ABA33" i="1"/>
  <c r="AAZ33" i="1"/>
  <c r="ABN32" i="1"/>
  <c r="ABL32" i="1"/>
  <c r="ABJ32" i="1"/>
  <c r="ABI32" i="1"/>
  <c r="ABF32" i="1"/>
  <c r="ABE32" i="1"/>
  <c r="ABC32" i="1"/>
  <c r="ABA32" i="1"/>
  <c r="AAZ32" i="1"/>
  <c r="ABN31" i="1"/>
  <c r="ABL31" i="1"/>
  <c r="ABJ31" i="1"/>
  <c r="ABI31" i="1"/>
  <c r="ABF31" i="1"/>
  <c r="ABE31" i="1"/>
  <c r="AAZ31" i="1"/>
  <c r="ABA31" i="1" s="1"/>
  <c r="ABN30" i="1"/>
  <c r="ABL30" i="1"/>
  <c r="ABJ30" i="1"/>
  <c r="ABI30" i="1"/>
  <c r="ABF30" i="1"/>
  <c r="ABE30" i="1"/>
  <c r="ABC30" i="1"/>
  <c r="ABA30" i="1"/>
  <c r="AAZ30" i="1"/>
  <c r="ABN29" i="1"/>
  <c r="ABL29" i="1"/>
  <c r="ABJ29" i="1"/>
  <c r="ABI29" i="1"/>
  <c r="AAZ29" i="1"/>
  <c r="ABE29" i="1" s="1"/>
  <c r="ABI28" i="1"/>
  <c r="AAZ28" i="1"/>
  <c r="ABE28" i="1" s="1"/>
  <c r="ABN27" i="1"/>
  <c r="ABL27" i="1"/>
  <c r="ABJ27" i="1"/>
  <c r="ABI27" i="1"/>
  <c r="AAZ27" i="1"/>
  <c r="ABE27" i="1" s="1"/>
  <c r="ABN26" i="1"/>
  <c r="ABL26" i="1"/>
  <c r="ABJ26" i="1"/>
  <c r="ABI26" i="1"/>
  <c r="AAZ26" i="1"/>
  <c r="ABE26" i="1" s="1"/>
  <c r="ABN25" i="1"/>
  <c r="ABL25" i="1"/>
  <c r="ABJ25" i="1"/>
  <c r="ABI25" i="1"/>
  <c r="AAZ25" i="1"/>
  <c r="ABE25" i="1" s="1"/>
  <c r="ABN24" i="1"/>
  <c r="ABL24" i="1"/>
  <c r="ABJ24" i="1"/>
  <c r="ABI24" i="1"/>
  <c r="AAZ24" i="1"/>
  <c r="ABE24" i="1" s="1"/>
  <c r="ABN23" i="1"/>
  <c r="ABL23" i="1"/>
  <c r="ABJ23" i="1"/>
  <c r="ABI23" i="1"/>
  <c r="ABF23" i="1"/>
  <c r="ABE23" i="1"/>
  <c r="ABC23" i="1"/>
  <c r="ABA23" i="1"/>
  <c r="AAZ23" i="1"/>
  <c r="ABN22" i="1"/>
  <c r="ABL22" i="1"/>
  <c r="ABJ22" i="1"/>
  <c r="ABI22" i="1"/>
  <c r="AAZ22" i="1"/>
  <c r="ABE22" i="1" s="1"/>
  <c r="ABN21" i="1"/>
  <c r="ABL21" i="1"/>
  <c r="ABJ21" i="1"/>
  <c r="ABI21" i="1"/>
  <c r="AAZ21" i="1"/>
  <c r="ABE21" i="1" s="1"/>
  <c r="ABN20" i="1"/>
  <c r="ABL20" i="1"/>
  <c r="ABJ20" i="1"/>
  <c r="ABI20" i="1"/>
  <c r="AAZ20" i="1"/>
  <c r="ABE20" i="1" s="1"/>
  <c r="ABN19" i="1"/>
  <c r="ABL19" i="1"/>
  <c r="ABJ19" i="1"/>
  <c r="ABI19" i="1"/>
  <c r="ABE19" i="1"/>
  <c r="AAZ19" i="1"/>
  <c r="ABN18" i="1"/>
  <c r="ABL18" i="1"/>
  <c r="ABJ18" i="1"/>
  <c r="ABI18" i="1"/>
  <c r="AAZ18" i="1"/>
  <c r="ABE18" i="1" s="1"/>
  <c r="ABN17" i="1"/>
  <c r="ABL17" i="1"/>
  <c r="ABJ17" i="1"/>
  <c r="ABI17" i="1"/>
  <c r="AAZ17" i="1"/>
  <c r="ABE17" i="1" s="1"/>
  <c r="ABN16" i="1"/>
  <c r="ABL16" i="1"/>
  <c r="ABJ16" i="1"/>
  <c r="ABI16" i="1"/>
  <c r="ABF16" i="1"/>
  <c r="ABE16" i="1"/>
  <c r="ABC16" i="1"/>
  <c r="ABA16" i="1"/>
  <c r="AAZ16" i="1"/>
  <c r="ABN15" i="1"/>
  <c r="ABL15" i="1"/>
  <c r="ABJ15" i="1"/>
  <c r="ABI15" i="1"/>
  <c r="AAZ15" i="1"/>
  <c r="ABE15" i="1" s="1"/>
  <c r="ABN14" i="1"/>
  <c r="ABL14" i="1"/>
  <c r="ABJ14" i="1"/>
  <c r="ABI14" i="1"/>
  <c r="AAZ14" i="1"/>
  <c r="ABE14" i="1" s="1"/>
  <c r="ABN12" i="1"/>
  <c r="ABL12" i="1"/>
  <c r="ABJ12" i="1"/>
  <c r="ABI12" i="1"/>
  <c r="ABF12" i="1"/>
  <c r="ABE12" i="1"/>
  <c r="ABC12" i="1"/>
  <c r="ABA12" i="1"/>
  <c r="AAZ12" i="1"/>
  <c r="ABN11" i="1"/>
  <c r="ABL11" i="1"/>
  <c r="ABJ11" i="1"/>
  <c r="ABI11" i="1"/>
  <c r="ABF11" i="1"/>
  <c r="ABE11" i="1"/>
  <c r="ABC11" i="1"/>
  <c r="ABA11" i="1"/>
  <c r="AAZ11" i="1"/>
  <c r="ABN10" i="1"/>
  <c r="ABL10" i="1"/>
  <c r="ABJ10" i="1"/>
  <c r="ABI10" i="1"/>
  <c r="AAZ10" i="1"/>
  <c r="ABE10" i="1" s="1"/>
  <c r="ABN9" i="1"/>
  <c r="ABL9" i="1"/>
  <c r="ABJ9" i="1"/>
  <c r="ABI9" i="1"/>
  <c r="AAZ9" i="1"/>
  <c r="ABE9" i="1" s="1"/>
  <c r="ABC4" i="1"/>
  <c r="ABN3" i="1"/>
  <c r="ABK2" i="1"/>
  <c r="D57" i="6"/>
  <c r="D58" i="6"/>
  <c r="D59" i="6"/>
  <c r="D56" i="6"/>
  <c r="D60" i="6"/>
  <c r="D61" i="6"/>
  <c r="AOX50" i="1"/>
  <c r="AOV50" i="1" s="1"/>
  <c r="AOW50" i="1"/>
  <c r="APH49" i="1"/>
  <c r="AOX49" i="1"/>
  <c r="AOV49" i="1" s="1"/>
  <c r="AOW49" i="1"/>
  <c r="AOW48" i="1"/>
  <c r="APH47" i="1"/>
  <c r="AOX47" i="1"/>
  <c r="AOV47" i="1" s="1"/>
  <c r="AOW47" i="1"/>
  <c r="APJ40" i="1"/>
  <c r="APA40" i="1"/>
  <c r="AOZ51" i="1" s="1"/>
  <c r="E59" i="8" s="1"/>
  <c r="APK39" i="1"/>
  <c r="API39" i="1"/>
  <c r="APG39" i="1"/>
  <c r="APF39" i="1"/>
  <c r="AOW39" i="1"/>
  <c r="APB39" i="1" s="1"/>
  <c r="APK38" i="1"/>
  <c r="API38" i="1"/>
  <c r="APG38" i="1"/>
  <c r="APF38" i="1"/>
  <c r="AOW38" i="1"/>
  <c r="APB38" i="1" s="1"/>
  <c r="APK37" i="1"/>
  <c r="API37" i="1"/>
  <c r="APG37" i="1"/>
  <c r="APF37" i="1"/>
  <c r="APC37" i="1"/>
  <c r="APB37" i="1"/>
  <c r="AOZ37" i="1"/>
  <c r="AOX37" i="1"/>
  <c r="AOW37" i="1"/>
  <c r="APK36" i="1"/>
  <c r="API36" i="1"/>
  <c r="APG36" i="1"/>
  <c r="APF36" i="1"/>
  <c r="APC36" i="1"/>
  <c r="APB36" i="1"/>
  <c r="AOZ36" i="1"/>
  <c r="AOX36" i="1"/>
  <c r="AOW36" i="1"/>
  <c r="APK35" i="1"/>
  <c r="API35" i="1"/>
  <c r="APG35" i="1"/>
  <c r="APF35" i="1"/>
  <c r="APC35" i="1"/>
  <c r="APB35" i="1"/>
  <c r="AOZ35" i="1"/>
  <c r="AOX35" i="1"/>
  <c r="AOW35" i="1"/>
  <c r="APK34" i="1"/>
  <c r="API34" i="1"/>
  <c r="APG34" i="1"/>
  <c r="APF34" i="1"/>
  <c r="APC34" i="1"/>
  <c r="APB34" i="1"/>
  <c r="AOZ34" i="1"/>
  <c r="AOX34" i="1"/>
  <c r="AOW34" i="1"/>
  <c r="APK33" i="1"/>
  <c r="API33" i="1"/>
  <c r="APG33" i="1"/>
  <c r="APF33" i="1"/>
  <c r="APC33" i="1"/>
  <c r="APB33" i="1"/>
  <c r="AOZ33" i="1"/>
  <c r="AOX33" i="1"/>
  <c r="AOW33" i="1"/>
  <c r="APK32" i="1"/>
  <c r="API32" i="1"/>
  <c r="APG32" i="1"/>
  <c r="APF32" i="1"/>
  <c r="APC32" i="1"/>
  <c r="APB32" i="1"/>
  <c r="AOZ32" i="1"/>
  <c r="AOX32" i="1"/>
  <c r="AOW32" i="1"/>
  <c r="APK31" i="1"/>
  <c r="API31" i="1"/>
  <c r="APG31" i="1"/>
  <c r="APF31" i="1"/>
  <c r="APC31" i="1"/>
  <c r="APB31" i="1"/>
  <c r="AOW31" i="1"/>
  <c r="AOX31" i="1" s="1"/>
  <c r="APK30" i="1"/>
  <c r="API30" i="1"/>
  <c r="APG30" i="1"/>
  <c r="APF30" i="1"/>
  <c r="AOW30" i="1"/>
  <c r="APB30" i="1" s="1"/>
  <c r="APK29" i="1"/>
  <c r="API29" i="1"/>
  <c r="APG29" i="1"/>
  <c r="APF29" i="1"/>
  <c r="AOW29" i="1"/>
  <c r="APB29" i="1" s="1"/>
  <c r="APF28" i="1"/>
  <c r="APG28" i="1" s="1"/>
  <c r="API28" i="1" s="1"/>
  <c r="APK28" i="1" s="1"/>
  <c r="AOW28" i="1"/>
  <c r="APB28" i="1" s="1"/>
  <c r="APK27" i="1"/>
  <c r="API27" i="1"/>
  <c r="APG27" i="1"/>
  <c r="APF27" i="1"/>
  <c r="AOW27" i="1"/>
  <c r="APB27" i="1" s="1"/>
  <c r="APK26" i="1"/>
  <c r="API26" i="1"/>
  <c r="APG26" i="1"/>
  <c r="APF26" i="1"/>
  <c r="APC26" i="1"/>
  <c r="APB26" i="1"/>
  <c r="AOZ26" i="1"/>
  <c r="AOX26" i="1"/>
  <c r="AOW26" i="1"/>
  <c r="APK25" i="1"/>
  <c r="API25" i="1"/>
  <c r="APG25" i="1"/>
  <c r="APF25" i="1"/>
  <c r="AOW25" i="1"/>
  <c r="APB25" i="1" s="1"/>
  <c r="APK24" i="1"/>
  <c r="API24" i="1"/>
  <c r="APG24" i="1"/>
  <c r="APF24" i="1"/>
  <c r="APC24" i="1"/>
  <c r="APB24" i="1"/>
  <c r="AOZ24" i="1"/>
  <c r="AOX24" i="1"/>
  <c r="AOW24" i="1"/>
  <c r="APK23" i="1"/>
  <c r="API23" i="1"/>
  <c r="APG23" i="1"/>
  <c r="APF23" i="1"/>
  <c r="AOW23" i="1"/>
  <c r="APB23" i="1" s="1"/>
  <c r="APK22" i="1"/>
  <c r="API22" i="1"/>
  <c r="APG22" i="1"/>
  <c r="APF22" i="1"/>
  <c r="AOW22" i="1"/>
  <c r="APB22" i="1" s="1"/>
  <c r="APK21" i="1"/>
  <c r="API21" i="1"/>
  <c r="APG21" i="1"/>
  <c r="APF21" i="1"/>
  <c r="APC21" i="1"/>
  <c r="APB21" i="1"/>
  <c r="AOZ21" i="1"/>
  <c r="AOX21" i="1"/>
  <c r="AOW21" i="1"/>
  <c r="APK20" i="1"/>
  <c r="API20" i="1"/>
  <c r="APG20" i="1"/>
  <c r="APF20" i="1"/>
  <c r="AOW20" i="1"/>
  <c r="APB20" i="1" s="1"/>
  <c r="APK19" i="1"/>
  <c r="API19" i="1"/>
  <c r="APG19" i="1"/>
  <c r="APF19" i="1"/>
  <c r="AOW19" i="1"/>
  <c r="APB19" i="1" s="1"/>
  <c r="APK18" i="1"/>
  <c r="API18" i="1"/>
  <c r="APG18" i="1"/>
  <c r="APF18" i="1"/>
  <c r="AOW18" i="1"/>
  <c r="APB18" i="1" s="1"/>
  <c r="APK17" i="1"/>
  <c r="API17" i="1"/>
  <c r="APG17" i="1"/>
  <c r="APF17" i="1"/>
  <c r="AOW17" i="1"/>
  <c r="APK16" i="1"/>
  <c r="API16" i="1"/>
  <c r="APG16" i="1"/>
  <c r="APF16" i="1"/>
  <c r="AOW16" i="1"/>
  <c r="APB16" i="1" s="1"/>
  <c r="APK15" i="1"/>
  <c r="API15" i="1"/>
  <c r="APG15" i="1"/>
  <c r="APF15" i="1"/>
  <c r="AOW15" i="1"/>
  <c r="APB15" i="1" s="1"/>
  <c r="APK14" i="1"/>
  <c r="API14" i="1"/>
  <c r="APG14" i="1"/>
  <c r="APF14" i="1"/>
  <c r="APC14" i="1"/>
  <c r="APB14" i="1"/>
  <c r="AOZ14" i="1"/>
  <c r="AOX14" i="1"/>
  <c r="AOW14" i="1"/>
  <c r="APK12" i="1"/>
  <c r="API12" i="1"/>
  <c r="APG12" i="1"/>
  <c r="APF12" i="1"/>
  <c r="AOW12" i="1"/>
  <c r="APK11" i="1"/>
  <c r="API11" i="1"/>
  <c r="APG11" i="1"/>
  <c r="APF11" i="1"/>
  <c r="AOW11" i="1"/>
  <c r="APB11" i="1" s="1"/>
  <c r="APK10" i="1"/>
  <c r="API10" i="1"/>
  <c r="APG10" i="1"/>
  <c r="APF10" i="1"/>
  <c r="AOW10" i="1"/>
  <c r="APK9" i="1"/>
  <c r="API9" i="1"/>
  <c r="APG9" i="1"/>
  <c r="APF9" i="1"/>
  <c r="AOW9" i="1"/>
  <c r="APB9" i="1" s="1"/>
  <c r="AOZ4" i="1"/>
  <c r="APK3" i="1"/>
  <c r="APH2" i="1"/>
  <c r="AOE50" i="1"/>
  <c r="AOC50" i="1" s="1"/>
  <c r="AOD50" i="1"/>
  <c r="AOO49" i="1"/>
  <c r="AOE49" i="1"/>
  <c r="AOC49" i="1" s="1"/>
  <c r="AOD49" i="1"/>
  <c r="AOD48" i="1"/>
  <c r="AOO47" i="1"/>
  <c r="AOE47" i="1"/>
  <c r="AOC47" i="1" s="1"/>
  <c r="AOO43" i="1"/>
  <c r="AOD47" i="1" s="1"/>
  <c r="AOO42" i="1"/>
  <c r="AOQ40" i="1"/>
  <c r="AOH40" i="1"/>
  <c r="AOG51" i="1" s="1"/>
  <c r="E58" i="8" s="1"/>
  <c r="AOD39" i="1"/>
  <c r="AOI39" i="1" s="1"/>
  <c r="AOR38" i="1"/>
  <c r="AOP38" i="1"/>
  <c r="AON38" i="1"/>
  <c r="AOM38" i="1"/>
  <c r="AOD38" i="1"/>
  <c r="AOR37" i="1"/>
  <c r="AOP37" i="1"/>
  <c r="AON37" i="1"/>
  <c r="AOM37" i="1"/>
  <c r="AOJ37" i="1"/>
  <c r="AOI37" i="1"/>
  <c r="AOG37" i="1"/>
  <c r="AOE37" i="1"/>
  <c r="AOD37" i="1"/>
  <c r="AOR36" i="1"/>
  <c r="AOP36" i="1"/>
  <c r="AON36" i="1"/>
  <c r="AOM36" i="1"/>
  <c r="AOJ36" i="1"/>
  <c r="AOI36" i="1"/>
  <c r="AOG36" i="1"/>
  <c r="AOE36" i="1"/>
  <c r="AOD36" i="1"/>
  <c r="AOR35" i="1"/>
  <c r="AOP35" i="1"/>
  <c r="AON35" i="1"/>
  <c r="AOM35" i="1"/>
  <c r="AOJ35" i="1"/>
  <c r="AOI35" i="1"/>
  <c r="AOG35" i="1"/>
  <c r="AOE35" i="1"/>
  <c r="AOD35" i="1"/>
  <c r="AOR34" i="1"/>
  <c r="AOP34" i="1"/>
  <c r="AON34" i="1"/>
  <c r="AOM34" i="1"/>
  <c r="AOJ34" i="1"/>
  <c r="AOI34" i="1"/>
  <c r="AOG34" i="1"/>
  <c r="AOE34" i="1"/>
  <c r="AOD34" i="1"/>
  <c r="AOR33" i="1"/>
  <c r="AOP33" i="1"/>
  <c r="AON33" i="1"/>
  <c r="AOM33" i="1"/>
  <c r="AOJ33" i="1"/>
  <c r="AOI33" i="1"/>
  <c r="AOG33" i="1"/>
  <c r="AOE33" i="1"/>
  <c r="AOD33" i="1"/>
  <c r="AOR32" i="1"/>
  <c r="AOP32" i="1"/>
  <c r="AON32" i="1"/>
  <c r="AOM32" i="1"/>
  <c r="AOJ32" i="1"/>
  <c r="AOI32" i="1"/>
  <c r="AOG32" i="1"/>
  <c r="AOE32" i="1"/>
  <c r="AOD32" i="1"/>
  <c r="AOR31" i="1"/>
  <c r="AOP31" i="1"/>
  <c r="AON31" i="1"/>
  <c r="AOM31" i="1"/>
  <c r="AOJ31" i="1"/>
  <c r="AOI31" i="1"/>
  <c r="AOG31" i="1"/>
  <c r="AOE31" i="1"/>
  <c r="AOD31" i="1"/>
  <c r="AOR30" i="1"/>
  <c r="AOP30" i="1"/>
  <c r="AON30" i="1"/>
  <c r="AOM30" i="1"/>
  <c r="AOD30" i="1"/>
  <c r="AOR29" i="1"/>
  <c r="AOP29" i="1"/>
  <c r="AON29" i="1"/>
  <c r="AOM29" i="1"/>
  <c r="AOD29" i="1"/>
  <c r="AOM28" i="1"/>
  <c r="AOI28" i="1"/>
  <c r="AOG28" i="1"/>
  <c r="AOJ28" i="1" s="1"/>
  <c r="AOE28" i="1"/>
  <c r="AOD28" i="1"/>
  <c r="AOR27" i="1"/>
  <c r="AOP27" i="1"/>
  <c r="AON27" i="1"/>
  <c r="AOM27" i="1"/>
  <c r="AOD27" i="1"/>
  <c r="AOI27" i="1" s="1"/>
  <c r="AOR26" i="1"/>
  <c r="AOP26" i="1"/>
  <c r="AON26" i="1"/>
  <c r="AOM26" i="1"/>
  <c r="AOJ26" i="1"/>
  <c r="AOI26" i="1"/>
  <c r="AOG26" i="1"/>
  <c r="AOE26" i="1"/>
  <c r="AOD26" i="1"/>
  <c r="AOR25" i="1"/>
  <c r="AOP25" i="1"/>
  <c r="AON25" i="1"/>
  <c r="AOM25" i="1"/>
  <c r="AOD25" i="1"/>
  <c r="AOR24" i="1"/>
  <c r="AOP24" i="1"/>
  <c r="AON24" i="1"/>
  <c r="AOM24" i="1"/>
  <c r="AOD24" i="1"/>
  <c r="AOR23" i="1"/>
  <c r="AOP23" i="1"/>
  <c r="AON23" i="1"/>
  <c r="AOM23" i="1"/>
  <c r="AOD23" i="1"/>
  <c r="AOI23" i="1" s="1"/>
  <c r="AOR22" i="1"/>
  <c r="AOP22" i="1"/>
  <c r="AON22" i="1"/>
  <c r="AOM22" i="1"/>
  <c r="AOD22" i="1"/>
  <c r="AOI22" i="1" s="1"/>
  <c r="AOR21" i="1"/>
  <c r="AOP21" i="1"/>
  <c r="AON21" i="1"/>
  <c r="AOM21" i="1"/>
  <c r="AOD21" i="1"/>
  <c r="AOI21" i="1" s="1"/>
  <c r="AOR20" i="1"/>
  <c r="AOP20" i="1"/>
  <c r="AON20" i="1"/>
  <c r="AOM20" i="1"/>
  <c r="AOD20" i="1"/>
  <c r="AOI20" i="1" s="1"/>
  <c r="AOR19" i="1"/>
  <c r="AOP19" i="1"/>
  <c r="AON19" i="1"/>
  <c r="AOM19" i="1"/>
  <c r="AOJ19" i="1"/>
  <c r="AOI19" i="1"/>
  <c r="AOG19" i="1"/>
  <c r="AOE19" i="1"/>
  <c r="AOD19" i="1"/>
  <c r="AOR18" i="1"/>
  <c r="AOP18" i="1"/>
  <c r="AON18" i="1"/>
  <c r="AOM18" i="1"/>
  <c r="AOD18" i="1"/>
  <c r="AOI18" i="1" s="1"/>
  <c r="AOR17" i="1"/>
  <c r="AOP17" i="1"/>
  <c r="AON17" i="1"/>
  <c r="AOM17" i="1"/>
  <c r="AOD17" i="1"/>
  <c r="AOR16" i="1"/>
  <c r="AOP16" i="1"/>
  <c r="AON16" i="1"/>
  <c r="AOM16" i="1"/>
  <c r="AOD16" i="1"/>
  <c r="AOI16" i="1" s="1"/>
  <c r="AOR15" i="1"/>
  <c r="AOP15" i="1"/>
  <c r="AON15" i="1"/>
  <c r="AOM15" i="1"/>
  <c r="AOD15" i="1"/>
  <c r="AOI15" i="1" s="1"/>
  <c r="AOR14" i="1"/>
  <c r="AOP14" i="1"/>
  <c r="AON14" i="1"/>
  <c r="AOM14" i="1"/>
  <c r="AOD14" i="1"/>
  <c r="AOI14" i="1" s="1"/>
  <c r="AOR12" i="1"/>
  <c r="AOP12" i="1"/>
  <c r="AON12" i="1"/>
  <c r="AOM12" i="1"/>
  <c r="AOD12" i="1"/>
  <c r="AOI12" i="1" s="1"/>
  <c r="AOR11" i="1"/>
  <c r="AOP11" i="1"/>
  <c r="AON11" i="1"/>
  <c r="AOM11" i="1"/>
  <c r="AOJ11" i="1"/>
  <c r="AOI11" i="1"/>
  <c r="AOG11" i="1"/>
  <c r="AOE11" i="1"/>
  <c r="AOD11" i="1"/>
  <c r="AOR10" i="1"/>
  <c r="AOP10" i="1"/>
  <c r="AON10" i="1"/>
  <c r="AOM10" i="1"/>
  <c r="AOD10" i="1"/>
  <c r="AOI10" i="1" s="1"/>
  <c r="AOR9" i="1"/>
  <c r="AOP9" i="1"/>
  <c r="AON9" i="1"/>
  <c r="AOM9" i="1"/>
  <c r="AOD9" i="1"/>
  <c r="AOI9" i="1" s="1"/>
  <c r="AOG4" i="1"/>
  <c r="AOR3" i="1"/>
  <c r="AOO2" i="1"/>
  <c r="ANL50" i="1"/>
  <c r="ANJ50" i="1" s="1"/>
  <c r="ANK50" i="1"/>
  <c r="ANV49" i="1"/>
  <c r="ANL49" i="1"/>
  <c r="ANJ49" i="1" s="1"/>
  <c r="ANK49" i="1"/>
  <c r="ANK48" i="1"/>
  <c r="ANV47" i="1"/>
  <c r="ANL47" i="1"/>
  <c r="ANJ47" i="1" s="1"/>
  <c r="ANV43" i="1"/>
  <c r="ANK47" i="1" s="1"/>
  <c r="ANV42" i="1"/>
  <c r="ANX40" i="1"/>
  <c r="ANO40" i="1"/>
  <c r="ANN51" i="1" s="1"/>
  <c r="E57" i="8" s="1"/>
  <c r="ANY39" i="1"/>
  <c r="ANW39" i="1"/>
  <c r="ANU39" i="1"/>
  <c r="ANT39" i="1"/>
  <c r="ANQ39" i="1"/>
  <c r="ANP39" i="1"/>
  <c r="ANN39" i="1"/>
  <c r="ANL39" i="1"/>
  <c r="ANK39" i="1"/>
  <c r="ANY38" i="1"/>
  <c r="ANW38" i="1"/>
  <c r="ANU38" i="1"/>
  <c r="ANT38" i="1"/>
  <c r="ANQ38" i="1"/>
  <c r="ANP38" i="1"/>
  <c r="ANN38" i="1"/>
  <c r="ANL38" i="1"/>
  <c r="ANK38" i="1"/>
  <c r="ANY37" i="1"/>
  <c r="ANW37" i="1"/>
  <c r="ANU37" i="1"/>
  <c r="ANT37" i="1"/>
  <c r="ANQ37" i="1"/>
  <c r="ANP37" i="1"/>
  <c r="ANN37" i="1"/>
  <c r="ANL37" i="1"/>
  <c r="ANK37" i="1"/>
  <c r="ANY36" i="1"/>
  <c r="ANW36" i="1"/>
  <c r="ANU36" i="1"/>
  <c r="ANT36" i="1"/>
  <c r="ANQ36" i="1"/>
  <c r="ANP36" i="1"/>
  <c r="ANN36" i="1"/>
  <c r="ANL36" i="1"/>
  <c r="ANK36" i="1"/>
  <c r="ANY35" i="1"/>
  <c r="ANW35" i="1"/>
  <c r="ANU35" i="1"/>
  <c r="ANT35" i="1"/>
  <c r="ANQ35" i="1"/>
  <c r="ANP35" i="1"/>
  <c r="ANN35" i="1"/>
  <c r="ANL35" i="1"/>
  <c r="ANK35" i="1"/>
  <c r="ANY34" i="1"/>
  <c r="ANW34" i="1"/>
  <c r="ANU34" i="1"/>
  <c r="ANT34" i="1"/>
  <c r="ANQ34" i="1"/>
  <c r="ANP34" i="1"/>
  <c r="ANN34" i="1"/>
  <c r="ANL34" i="1"/>
  <c r="ANK34" i="1"/>
  <c r="ANY33" i="1"/>
  <c r="ANW33" i="1"/>
  <c r="ANU33" i="1"/>
  <c r="ANT33" i="1"/>
  <c r="ANQ33" i="1"/>
  <c r="ANP33" i="1"/>
  <c r="ANN33" i="1"/>
  <c r="ANL33" i="1"/>
  <c r="ANK33" i="1"/>
  <c r="ANY32" i="1"/>
  <c r="ANW32" i="1"/>
  <c r="ANU32" i="1"/>
  <c r="ANT32" i="1"/>
  <c r="ANQ32" i="1"/>
  <c r="ANP32" i="1"/>
  <c r="ANN32" i="1"/>
  <c r="ANL32" i="1"/>
  <c r="ANK32" i="1"/>
  <c r="ANY31" i="1"/>
  <c r="ANW31" i="1"/>
  <c r="ANU31" i="1"/>
  <c r="ANT31" i="1"/>
  <c r="ANQ31" i="1"/>
  <c r="ANP31" i="1"/>
  <c r="ANN31" i="1"/>
  <c r="ANL31" i="1"/>
  <c r="ANK31" i="1"/>
  <c r="ANY30" i="1"/>
  <c r="ANW30" i="1"/>
  <c r="ANU30" i="1"/>
  <c r="ANT30" i="1"/>
  <c r="ANK30" i="1"/>
  <c r="ANY29" i="1"/>
  <c r="ANW29" i="1"/>
  <c r="ANU29" i="1"/>
  <c r="ANT29" i="1"/>
  <c r="ANK29" i="1"/>
  <c r="ANP29" i="1" s="1"/>
  <c r="ANT28" i="1"/>
  <c r="ANQ28" i="1"/>
  <c r="ANP28" i="1"/>
  <c r="ANN28" i="1"/>
  <c r="ANL28" i="1"/>
  <c r="ANK28" i="1"/>
  <c r="ANY27" i="1"/>
  <c r="ANW27" i="1"/>
  <c r="ANU27" i="1"/>
  <c r="ANT27" i="1"/>
  <c r="ANK27" i="1"/>
  <c r="ANP27" i="1" s="1"/>
  <c r="ANY26" i="1"/>
  <c r="ANW26" i="1"/>
  <c r="ANU26" i="1"/>
  <c r="ANT26" i="1"/>
  <c r="ANK26" i="1"/>
  <c r="ANP26" i="1" s="1"/>
  <c r="ANY25" i="1"/>
  <c r="ANW25" i="1"/>
  <c r="ANU25" i="1"/>
  <c r="ANT25" i="1"/>
  <c r="ANK25" i="1"/>
  <c r="ANP25" i="1" s="1"/>
  <c r="ANY24" i="1"/>
  <c r="ANW24" i="1"/>
  <c r="ANU24" i="1"/>
  <c r="ANT24" i="1"/>
  <c r="ANQ24" i="1"/>
  <c r="ANP24" i="1"/>
  <c r="ANN24" i="1"/>
  <c r="ANL24" i="1"/>
  <c r="ANK24" i="1"/>
  <c r="ANY23" i="1"/>
  <c r="ANW23" i="1"/>
  <c r="ANU23" i="1"/>
  <c r="ANT23" i="1"/>
  <c r="ANK23" i="1"/>
  <c r="ANY22" i="1"/>
  <c r="ANW22" i="1"/>
  <c r="ANU22" i="1"/>
  <c r="ANT22" i="1"/>
  <c r="ANK22" i="1"/>
  <c r="ANP22" i="1" s="1"/>
  <c r="ANY21" i="1"/>
  <c r="ANW21" i="1"/>
  <c r="ANU21" i="1"/>
  <c r="ANT21" i="1"/>
  <c r="ANK21" i="1"/>
  <c r="ANY20" i="1"/>
  <c r="ANW20" i="1"/>
  <c r="ANU20" i="1"/>
  <c r="ANT20" i="1"/>
  <c r="ANK20" i="1"/>
  <c r="ANP20" i="1" s="1"/>
  <c r="ANY19" i="1"/>
  <c r="ANW19" i="1"/>
  <c r="ANU19" i="1"/>
  <c r="ANT19" i="1"/>
  <c r="ANK19" i="1"/>
  <c r="ANP19" i="1" s="1"/>
  <c r="ANY18" i="1"/>
  <c r="ANW18" i="1"/>
  <c r="ANU18" i="1"/>
  <c r="ANT18" i="1"/>
  <c r="ANK18" i="1"/>
  <c r="ANP18" i="1" s="1"/>
  <c r="ANY17" i="1"/>
  <c r="ANW17" i="1"/>
  <c r="ANU17" i="1"/>
  <c r="ANT17" i="1"/>
  <c r="ANQ17" i="1"/>
  <c r="ANP17" i="1"/>
  <c r="ANN17" i="1"/>
  <c r="ANL17" i="1"/>
  <c r="ANK17" i="1"/>
  <c r="ANY16" i="1"/>
  <c r="ANW16" i="1"/>
  <c r="ANU16" i="1"/>
  <c r="ANT16" i="1"/>
  <c r="ANK16" i="1"/>
  <c r="ANP16" i="1" s="1"/>
  <c r="ANY15" i="1"/>
  <c r="ANW15" i="1"/>
  <c r="ANU15" i="1"/>
  <c r="ANT15" i="1"/>
  <c r="ANK15" i="1"/>
  <c r="ANP15" i="1" s="1"/>
  <c r="ANY14" i="1"/>
  <c r="ANW14" i="1"/>
  <c r="ANU14" i="1"/>
  <c r="ANT14" i="1"/>
  <c r="ANK14" i="1"/>
  <c r="ANP14" i="1" s="1"/>
  <c r="ANY12" i="1"/>
  <c r="ANW12" i="1"/>
  <c r="ANU12" i="1"/>
  <c r="ANT12" i="1"/>
  <c r="ANK12" i="1"/>
  <c r="ANP12" i="1" s="1"/>
  <c r="ANY11" i="1"/>
  <c r="ANW11" i="1"/>
  <c r="ANU11" i="1"/>
  <c r="ANT11" i="1"/>
  <c r="ANK11" i="1"/>
  <c r="ANP11" i="1" s="1"/>
  <c r="ANY10" i="1"/>
  <c r="ANW10" i="1"/>
  <c r="ANU10" i="1"/>
  <c r="ANT10" i="1"/>
  <c r="ANK10" i="1"/>
  <c r="ANP10" i="1" s="1"/>
  <c r="ANY9" i="1"/>
  <c r="ANW9" i="1"/>
  <c r="ANU9" i="1"/>
  <c r="ANT9" i="1"/>
  <c r="ANQ9" i="1"/>
  <c r="ANP9" i="1"/>
  <c r="ANN9" i="1"/>
  <c r="ANL9" i="1"/>
  <c r="ANK9" i="1"/>
  <c r="ANN4" i="1"/>
  <c r="ANY3" i="1"/>
  <c r="ANV2" i="1"/>
  <c r="AMS50" i="1"/>
  <c r="AMQ50" i="1" s="1"/>
  <c r="AMR50" i="1"/>
  <c r="ANC49" i="1"/>
  <c r="AMS49" i="1"/>
  <c r="AMQ49" i="1" s="1"/>
  <c r="AMR49" i="1"/>
  <c r="AMR48" i="1"/>
  <c r="ANC47" i="1"/>
  <c r="AMS47" i="1"/>
  <c r="AMQ47" i="1" s="1"/>
  <c r="ANC43" i="1"/>
  <c r="AMR47" i="1" s="1"/>
  <c r="ANC42" i="1"/>
  <c r="ANE40" i="1"/>
  <c r="AMV40" i="1"/>
  <c r="AMU51" i="1" s="1"/>
  <c r="E56" i="8" s="1"/>
  <c r="ANF39" i="1"/>
  <c r="AND39" i="1"/>
  <c r="ANB39" i="1"/>
  <c r="ANA39" i="1"/>
  <c r="AMR39" i="1"/>
  <c r="AMW39" i="1" s="1"/>
  <c r="ANF38" i="1"/>
  <c r="AND38" i="1"/>
  <c r="ANB38" i="1"/>
  <c r="ANA38" i="1"/>
  <c r="AMR38" i="1"/>
  <c r="AMW38" i="1" s="1"/>
  <c r="ANF37" i="1"/>
  <c r="AND37" i="1"/>
  <c r="ANB37" i="1"/>
  <c r="ANA37" i="1"/>
  <c r="AMX37" i="1"/>
  <c r="AMW37" i="1"/>
  <c r="AMU37" i="1"/>
  <c r="AMS37" i="1"/>
  <c r="AMR37" i="1"/>
  <c r="ANF36" i="1"/>
  <c r="AND36" i="1"/>
  <c r="ANB36" i="1"/>
  <c r="ANA36" i="1"/>
  <c r="AMX36" i="1"/>
  <c r="AMW36" i="1"/>
  <c r="AMU36" i="1"/>
  <c r="AMS36" i="1"/>
  <c r="AMR36" i="1"/>
  <c r="ANF35" i="1"/>
  <c r="AND35" i="1"/>
  <c r="ANB35" i="1"/>
  <c r="ANA35" i="1"/>
  <c r="AMX35" i="1"/>
  <c r="AMW35" i="1"/>
  <c r="AMU35" i="1"/>
  <c r="AMS35" i="1"/>
  <c r="AMR35" i="1"/>
  <c r="ANF34" i="1"/>
  <c r="AND34" i="1"/>
  <c r="ANB34" i="1"/>
  <c r="ANA34" i="1"/>
  <c r="AMX34" i="1"/>
  <c r="AMW34" i="1"/>
  <c r="AMU34" i="1"/>
  <c r="AMS34" i="1"/>
  <c r="AMR34" i="1"/>
  <c r="ANF33" i="1"/>
  <c r="AND33" i="1"/>
  <c r="ANB33" i="1"/>
  <c r="ANA33" i="1"/>
  <c r="AMX33" i="1"/>
  <c r="AMW33" i="1"/>
  <c r="AMU33" i="1"/>
  <c r="AMS33" i="1"/>
  <c r="AMR33" i="1"/>
  <c r="ANF32" i="1"/>
  <c r="AND32" i="1"/>
  <c r="ANB32" i="1"/>
  <c r="ANA32" i="1"/>
  <c r="AMX32" i="1"/>
  <c r="AMW32" i="1"/>
  <c r="AMU32" i="1"/>
  <c r="AMS32" i="1"/>
  <c r="AMR32" i="1"/>
  <c r="ANF31" i="1"/>
  <c r="AND31" i="1"/>
  <c r="ANB31" i="1"/>
  <c r="ANA31" i="1"/>
  <c r="AMX31" i="1"/>
  <c r="AMW31" i="1"/>
  <c r="AMU31" i="1"/>
  <c r="AMS31" i="1"/>
  <c r="AMR31" i="1"/>
  <c r="ANF30" i="1"/>
  <c r="AND30" i="1"/>
  <c r="ANB30" i="1"/>
  <c r="ANA30" i="1"/>
  <c r="AMX30" i="1"/>
  <c r="AMW30" i="1"/>
  <c r="AMU30" i="1"/>
  <c r="AMS30" i="1"/>
  <c r="AMR30" i="1"/>
  <c r="ANF29" i="1"/>
  <c r="AND29" i="1"/>
  <c r="ANB29" i="1"/>
  <c r="ANA29" i="1"/>
  <c r="AMR29" i="1"/>
  <c r="AMW29" i="1" s="1"/>
  <c r="ANA28" i="1"/>
  <c r="AMW28" i="1"/>
  <c r="AMU28" i="1"/>
  <c r="AMX28" i="1" s="1"/>
  <c r="AMS28" i="1"/>
  <c r="AMR28" i="1"/>
  <c r="ANF27" i="1"/>
  <c r="AND27" i="1"/>
  <c r="ANB27" i="1"/>
  <c r="ANA27" i="1"/>
  <c r="AMR27" i="1"/>
  <c r="AMW27" i="1" s="1"/>
  <c r="ANF26" i="1"/>
  <c r="AND26" i="1"/>
  <c r="ANB26" i="1"/>
  <c r="ANA26" i="1"/>
  <c r="AMR26" i="1"/>
  <c r="AMW26" i="1" s="1"/>
  <c r="ANF25" i="1"/>
  <c r="AND25" i="1"/>
  <c r="ANB25" i="1"/>
  <c r="ANA25" i="1"/>
  <c r="AMR25" i="1"/>
  <c r="ANF24" i="1"/>
  <c r="AND24" i="1"/>
  <c r="ANB24" i="1"/>
  <c r="ANA24" i="1"/>
  <c r="AMR24" i="1"/>
  <c r="ANF23" i="1"/>
  <c r="AND23" i="1"/>
  <c r="ANB23" i="1"/>
  <c r="ANA23" i="1"/>
  <c r="AMX23" i="1"/>
  <c r="AMW23" i="1"/>
  <c r="AMU23" i="1"/>
  <c r="AMS23" i="1"/>
  <c r="AMR23" i="1"/>
  <c r="ANF22" i="1"/>
  <c r="AND22" i="1"/>
  <c r="ANB22" i="1"/>
  <c r="ANA22" i="1"/>
  <c r="AMR22" i="1"/>
  <c r="ANF21" i="1"/>
  <c r="AND21" i="1"/>
  <c r="ANB21" i="1"/>
  <c r="ANA21" i="1"/>
  <c r="AMR21" i="1"/>
  <c r="AMW21" i="1" s="1"/>
  <c r="ANF20" i="1"/>
  <c r="AND20" i="1"/>
  <c r="ANB20" i="1"/>
  <c r="ANA20" i="1"/>
  <c r="AMR20" i="1"/>
  <c r="AMW20" i="1" s="1"/>
  <c r="ANF19" i="1"/>
  <c r="AND19" i="1"/>
  <c r="ANB19" i="1"/>
  <c r="ANA19" i="1"/>
  <c r="AMR19" i="1"/>
  <c r="AMW19" i="1" s="1"/>
  <c r="ANF18" i="1"/>
  <c r="AND18" i="1"/>
  <c r="ANB18" i="1"/>
  <c r="ANA18" i="1"/>
  <c r="AMR18" i="1"/>
  <c r="AMW18" i="1" s="1"/>
  <c r="ANF17" i="1"/>
  <c r="AND17" i="1"/>
  <c r="ANB17" i="1"/>
  <c r="ANA17" i="1"/>
  <c r="AMR17" i="1"/>
  <c r="AMW17" i="1" s="1"/>
  <c r="ANF16" i="1"/>
  <c r="AND16" i="1"/>
  <c r="ANB16" i="1"/>
  <c r="ANA16" i="1"/>
  <c r="AMX16" i="1"/>
  <c r="AMW16" i="1"/>
  <c r="AMU16" i="1"/>
  <c r="AMS16" i="1"/>
  <c r="AMR16" i="1"/>
  <c r="ANF15" i="1"/>
  <c r="AND15" i="1"/>
  <c r="ANB15" i="1"/>
  <c r="ANA15" i="1"/>
  <c r="AMR15" i="1"/>
  <c r="AMW15" i="1" s="1"/>
  <c r="ANF14" i="1"/>
  <c r="AND14" i="1"/>
  <c r="ANB14" i="1"/>
  <c r="ANA14" i="1"/>
  <c r="AMR14" i="1"/>
  <c r="AMW14" i="1" s="1"/>
  <c r="ANF12" i="1"/>
  <c r="AND12" i="1"/>
  <c r="ANB12" i="1"/>
  <c r="ANA12" i="1"/>
  <c r="AMR12" i="1"/>
  <c r="ANF11" i="1"/>
  <c r="AND11" i="1"/>
  <c r="ANB11" i="1"/>
  <c r="ANA11" i="1"/>
  <c r="AMR11" i="1"/>
  <c r="AMW11" i="1" s="1"/>
  <c r="ANF10" i="1"/>
  <c r="AND10" i="1"/>
  <c r="ANB10" i="1"/>
  <c r="ANA10" i="1"/>
  <c r="AMR10" i="1"/>
  <c r="ANF9" i="1"/>
  <c r="AND9" i="1"/>
  <c r="ANB9" i="1"/>
  <c r="ANA9" i="1"/>
  <c r="AMR9" i="1"/>
  <c r="AMW9" i="1" s="1"/>
  <c r="AMU4" i="1"/>
  <c r="ANF3" i="1"/>
  <c r="ANC2" i="1"/>
  <c r="ALZ50" i="1"/>
  <c r="ALX50" i="1" s="1"/>
  <c r="ALY50" i="1"/>
  <c r="AMJ49" i="1"/>
  <c r="ALZ49" i="1"/>
  <c r="ALX49" i="1" s="1"/>
  <c r="ALY49" i="1"/>
  <c r="ALY48" i="1"/>
  <c r="AMJ47" i="1"/>
  <c r="ALZ47" i="1"/>
  <c r="ALX47" i="1" s="1"/>
  <c r="AMJ43" i="1"/>
  <c r="ALY47" i="1" s="1"/>
  <c r="AMJ42" i="1"/>
  <c r="ALY46" i="1" s="1"/>
  <c r="AML40" i="1"/>
  <c r="AMC40" i="1"/>
  <c r="AMB51" i="1" s="1"/>
  <c r="E55" i="8" s="1"/>
  <c r="ALY39" i="1"/>
  <c r="AMD39" i="1" s="1"/>
  <c r="AMM38" i="1"/>
  <c r="AMK38" i="1"/>
  <c r="AMI38" i="1"/>
  <c r="AMH38" i="1"/>
  <c r="ALY38" i="1"/>
  <c r="AMD38" i="1" s="1"/>
  <c r="AMM37" i="1"/>
  <c r="AMK37" i="1"/>
  <c r="AMI37" i="1"/>
  <c r="AMH37" i="1"/>
  <c r="AME37" i="1"/>
  <c r="AMD37" i="1"/>
  <c r="AMB37" i="1"/>
  <c r="ALZ37" i="1"/>
  <c r="ALY37" i="1"/>
  <c r="AMM36" i="1"/>
  <c r="AMK36" i="1"/>
  <c r="AMI36" i="1"/>
  <c r="AMH36" i="1"/>
  <c r="AME36" i="1"/>
  <c r="AMD36" i="1"/>
  <c r="AMB36" i="1"/>
  <c r="ALZ36" i="1"/>
  <c r="ALY36" i="1"/>
  <c r="AMM35" i="1"/>
  <c r="AMK35" i="1"/>
  <c r="AMI35" i="1"/>
  <c r="AMH35" i="1"/>
  <c r="AME35" i="1"/>
  <c r="AMD35" i="1"/>
  <c r="AMB35" i="1"/>
  <c r="ALZ35" i="1"/>
  <c r="ALY35" i="1"/>
  <c r="AMM34" i="1"/>
  <c r="AMK34" i="1"/>
  <c r="AMI34" i="1"/>
  <c r="AMH34" i="1"/>
  <c r="AME34" i="1"/>
  <c r="AMD34" i="1"/>
  <c r="AMB34" i="1"/>
  <c r="ALZ34" i="1"/>
  <c r="ALY34" i="1"/>
  <c r="AMM33" i="1"/>
  <c r="AMK33" i="1"/>
  <c r="AMI33" i="1"/>
  <c r="AMH33" i="1"/>
  <c r="AME33" i="1"/>
  <c r="AMD33" i="1"/>
  <c r="AMB33" i="1"/>
  <c r="ALZ33" i="1"/>
  <c r="ALY33" i="1"/>
  <c r="AMM32" i="1"/>
  <c r="AMK32" i="1"/>
  <c r="AMI32" i="1"/>
  <c r="AMH32" i="1"/>
  <c r="AME32" i="1"/>
  <c r="AMD32" i="1"/>
  <c r="AMB32" i="1"/>
  <c r="ALZ32" i="1"/>
  <c r="ALY32" i="1"/>
  <c r="AMM31" i="1"/>
  <c r="AMK31" i="1"/>
  <c r="AMI31" i="1"/>
  <c r="AMH31" i="1"/>
  <c r="AME31" i="1"/>
  <c r="AMD31" i="1"/>
  <c r="ALY31" i="1"/>
  <c r="ALZ31" i="1" s="1"/>
  <c r="AMM30" i="1"/>
  <c r="AMK30" i="1"/>
  <c r="AMI30" i="1"/>
  <c r="AMH30" i="1"/>
  <c r="AME30" i="1"/>
  <c r="AMD30" i="1"/>
  <c r="ALY30" i="1"/>
  <c r="ALZ30" i="1" s="1"/>
  <c r="AMM29" i="1"/>
  <c r="AMK29" i="1"/>
  <c r="AMI29" i="1"/>
  <c r="AMH29" i="1"/>
  <c r="ALY29" i="1"/>
  <c r="AMD29" i="1" s="1"/>
  <c r="AMM28" i="1"/>
  <c r="AMD28" i="1"/>
  <c r="ALY28" i="1"/>
  <c r="ALZ28" i="1" s="1"/>
  <c r="AMB28" i="1" s="1"/>
  <c r="AME28" i="1" s="1"/>
  <c r="AMM27" i="1"/>
  <c r="AMK27" i="1"/>
  <c r="AMI27" i="1"/>
  <c r="AMH27" i="1"/>
  <c r="ALY27" i="1"/>
  <c r="AMD27" i="1" s="1"/>
  <c r="AMM26" i="1"/>
  <c r="AMK26" i="1"/>
  <c r="AMI26" i="1"/>
  <c r="AMH26" i="1"/>
  <c r="ALY26" i="1"/>
  <c r="AMD26" i="1" s="1"/>
  <c r="AMM25" i="1"/>
  <c r="AMK25" i="1"/>
  <c r="AMI25" i="1"/>
  <c r="AMH25" i="1"/>
  <c r="ALY25" i="1"/>
  <c r="AMD25" i="1" s="1"/>
  <c r="AMM24" i="1"/>
  <c r="AMK24" i="1"/>
  <c r="AMI24" i="1"/>
  <c r="AMH24" i="1"/>
  <c r="ALY24" i="1"/>
  <c r="AMD24" i="1" s="1"/>
  <c r="AMI23" i="1"/>
  <c r="ALY23" i="1"/>
  <c r="AMD23" i="1" s="1"/>
  <c r="AMM22" i="1"/>
  <c r="AMK22" i="1"/>
  <c r="AMI22" i="1"/>
  <c r="AMH22" i="1"/>
  <c r="ALY22" i="1"/>
  <c r="AMD22" i="1" s="1"/>
  <c r="AMM21" i="1"/>
  <c r="AMK21" i="1"/>
  <c r="AMI21" i="1"/>
  <c r="AMH21" i="1"/>
  <c r="AME21" i="1"/>
  <c r="AMD21" i="1"/>
  <c r="AMB21" i="1"/>
  <c r="ALZ21" i="1"/>
  <c r="ALY21" i="1"/>
  <c r="AMM20" i="1"/>
  <c r="AMK20" i="1"/>
  <c r="AMI20" i="1"/>
  <c r="AMH20" i="1"/>
  <c r="ALY20" i="1"/>
  <c r="AMD20" i="1" s="1"/>
  <c r="AMM19" i="1"/>
  <c r="AMK19" i="1"/>
  <c r="AMI19" i="1"/>
  <c r="AMH19" i="1"/>
  <c r="ALY19" i="1"/>
  <c r="AMM18" i="1"/>
  <c r="AMK18" i="1"/>
  <c r="AMI18" i="1"/>
  <c r="AMH18" i="1"/>
  <c r="ALY18" i="1"/>
  <c r="AMD18" i="1" s="1"/>
  <c r="AMM17" i="1"/>
  <c r="AMK17" i="1"/>
  <c r="AMI17" i="1"/>
  <c r="AMH17" i="1"/>
  <c r="ALY17" i="1"/>
  <c r="AMD17" i="1" s="1"/>
  <c r="AMM16" i="1"/>
  <c r="AMK16" i="1"/>
  <c r="AMI16" i="1"/>
  <c r="AMH16" i="1"/>
  <c r="ALY16" i="1"/>
  <c r="AMD16" i="1" s="1"/>
  <c r="AMM15" i="1"/>
  <c r="AMK15" i="1"/>
  <c r="AMI15" i="1"/>
  <c r="AMH15" i="1"/>
  <c r="AME15" i="1"/>
  <c r="AMD15" i="1"/>
  <c r="AMB15" i="1"/>
  <c r="ALZ15" i="1"/>
  <c r="ALY15" i="1"/>
  <c r="AMM14" i="1"/>
  <c r="AMK14" i="1"/>
  <c r="AMI14" i="1"/>
  <c r="AMH14" i="1"/>
  <c r="AME14" i="1"/>
  <c r="AMD14" i="1"/>
  <c r="AMB14" i="1"/>
  <c r="ALZ14" i="1"/>
  <c r="ALY14" i="1"/>
  <c r="AMM12" i="1"/>
  <c r="AMK12" i="1"/>
  <c r="AMI12" i="1"/>
  <c r="AMH12" i="1"/>
  <c r="ALY12" i="1"/>
  <c r="AMD12" i="1" s="1"/>
  <c r="AMM11" i="1"/>
  <c r="AMK11" i="1"/>
  <c r="AMI11" i="1"/>
  <c r="AMH11" i="1"/>
  <c r="ALY11" i="1"/>
  <c r="AMD11" i="1" s="1"/>
  <c r="AMM10" i="1"/>
  <c r="AMK10" i="1"/>
  <c r="AMI10" i="1"/>
  <c r="AMH10" i="1"/>
  <c r="ALY10" i="1"/>
  <c r="AMM9" i="1"/>
  <c r="AMK9" i="1"/>
  <c r="AMI9" i="1"/>
  <c r="AMH9" i="1"/>
  <c r="ALY9" i="1"/>
  <c r="AMD9" i="1" s="1"/>
  <c r="AMB4" i="1"/>
  <c r="AMM3" i="1"/>
  <c r="AMJ2" i="1"/>
  <c r="ALG50" i="1"/>
  <c r="ALE50" i="1" s="1"/>
  <c r="ALF50" i="1"/>
  <c r="ALQ49" i="1"/>
  <c r="ALG49" i="1"/>
  <c r="ALE49" i="1" s="1"/>
  <c r="ALF49" i="1"/>
  <c r="ALQ47" i="1"/>
  <c r="ALG47" i="1"/>
  <c r="ALE47" i="1" s="1"/>
  <c r="ALQ43" i="1"/>
  <c r="ALF47" i="1" s="1"/>
  <c r="ALQ42" i="1"/>
  <c r="ALS40" i="1"/>
  <c r="ALJ40" i="1"/>
  <c r="ALI51" i="1" s="1"/>
  <c r="E54" i="8" s="1"/>
  <c r="ALF39" i="1"/>
  <c r="ALK39" i="1" s="1"/>
  <c r="ALT38" i="1"/>
  <c r="ALR38" i="1"/>
  <c r="ALP38" i="1"/>
  <c r="ALO38" i="1"/>
  <c r="ALF38" i="1"/>
  <c r="ALK38" i="1" s="1"/>
  <c r="ALT37" i="1"/>
  <c r="ALR37" i="1"/>
  <c r="ALP37" i="1"/>
  <c r="ALO37" i="1"/>
  <c r="ALL37" i="1"/>
  <c r="ALK37" i="1"/>
  <c r="ALI37" i="1"/>
  <c r="ALG37" i="1"/>
  <c r="ALF37" i="1"/>
  <c r="ALT36" i="1"/>
  <c r="ALR36" i="1"/>
  <c r="ALP36" i="1"/>
  <c r="ALO36" i="1"/>
  <c r="ALL36" i="1"/>
  <c r="ALK36" i="1"/>
  <c r="ALI36" i="1"/>
  <c r="ALG36" i="1"/>
  <c r="ALF36" i="1"/>
  <c r="ALT35" i="1"/>
  <c r="ALR35" i="1"/>
  <c r="ALP35" i="1"/>
  <c r="ALO35" i="1"/>
  <c r="ALL35" i="1"/>
  <c r="ALK35" i="1"/>
  <c r="ALI35" i="1"/>
  <c r="ALG35" i="1"/>
  <c r="ALF35" i="1"/>
  <c r="ALT34" i="1"/>
  <c r="ALR34" i="1"/>
  <c r="ALP34" i="1"/>
  <c r="ALO34" i="1"/>
  <c r="ALL34" i="1"/>
  <c r="ALK34" i="1"/>
  <c r="ALI34" i="1"/>
  <c r="ALG34" i="1"/>
  <c r="ALF34" i="1"/>
  <c r="ALT33" i="1"/>
  <c r="ALR33" i="1"/>
  <c r="ALP33" i="1"/>
  <c r="ALO33" i="1"/>
  <c r="ALL33" i="1"/>
  <c r="ALK33" i="1"/>
  <c r="ALI33" i="1"/>
  <c r="ALG33" i="1"/>
  <c r="ALF33" i="1"/>
  <c r="ALT32" i="1"/>
  <c r="ALR32" i="1"/>
  <c r="ALP32" i="1"/>
  <c r="ALO32" i="1"/>
  <c r="ALL32" i="1"/>
  <c r="ALK32" i="1"/>
  <c r="ALI32" i="1"/>
  <c r="ALG32" i="1"/>
  <c r="ALF32" i="1"/>
  <c r="ALT31" i="1"/>
  <c r="ALR31" i="1"/>
  <c r="ALP31" i="1"/>
  <c r="ALO31" i="1"/>
  <c r="ALL31" i="1"/>
  <c r="ALK31" i="1"/>
  <c r="ALI31" i="1"/>
  <c r="ALG31" i="1"/>
  <c r="ALF31" i="1"/>
  <c r="ALT30" i="1"/>
  <c r="ALR30" i="1"/>
  <c r="ALP30" i="1"/>
  <c r="ALO30" i="1"/>
  <c r="ALF30" i="1"/>
  <c r="ALK30" i="1" s="1"/>
  <c r="ALT29" i="1"/>
  <c r="ALR29" i="1"/>
  <c r="ALP29" i="1"/>
  <c r="ALO29" i="1"/>
  <c r="ALF29" i="1"/>
  <c r="ALK29" i="1" s="1"/>
  <c r="ALO28" i="1"/>
  <c r="ALF28" i="1"/>
  <c r="ALG28" i="1" s="1"/>
  <c r="ALI28" i="1" s="1"/>
  <c r="ALL28" i="1" s="1"/>
  <c r="ALT27" i="1"/>
  <c r="ALR27" i="1"/>
  <c r="ALP27" i="1"/>
  <c r="ALO27" i="1"/>
  <c r="ALF27" i="1"/>
  <c r="ALK27" i="1" s="1"/>
  <c r="ALT26" i="1"/>
  <c r="ALR26" i="1"/>
  <c r="ALP26" i="1"/>
  <c r="ALO26" i="1"/>
  <c r="ALL26" i="1"/>
  <c r="ALK26" i="1"/>
  <c r="ALI26" i="1"/>
  <c r="ALG26" i="1"/>
  <c r="ALF26" i="1"/>
  <c r="ALT25" i="1"/>
  <c r="ALR25" i="1"/>
  <c r="ALP25" i="1"/>
  <c r="ALO25" i="1"/>
  <c r="ALF25" i="1"/>
  <c r="ALK25" i="1" s="1"/>
  <c r="ALT24" i="1"/>
  <c r="ALR24" i="1"/>
  <c r="ALP24" i="1"/>
  <c r="ALO24" i="1"/>
  <c r="ALF24" i="1"/>
  <c r="ALK24" i="1" s="1"/>
  <c r="ALT23" i="1"/>
  <c r="ALR23" i="1"/>
  <c r="ALP23" i="1"/>
  <c r="ALO23" i="1"/>
  <c r="ALF23" i="1"/>
  <c r="ALK23" i="1" s="1"/>
  <c r="ALT22" i="1"/>
  <c r="ALR22" i="1"/>
  <c r="ALP22" i="1"/>
  <c r="ALO22" i="1"/>
  <c r="ALF22" i="1"/>
  <c r="ALK22" i="1" s="1"/>
  <c r="ALT21" i="1"/>
  <c r="ALR21" i="1"/>
  <c r="ALP21" i="1"/>
  <c r="ALO21" i="1"/>
  <c r="ALL21" i="1"/>
  <c r="ALK21" i="1"/>
  <c r="ALI21" i="1"/>
  <c r="ALG21" i="1"/>
  <c r="ALF21" i="1"/>
  <c r="ALT20" i="1"/>
  <c r="ALR20" i="1"/>
  <c r="ALP20" i="1"/>
  <c r="ALO20" i="1"/>
  <c r="ALF20" i="1"/>
  <c r="ALK20" i="1" s="1"/>
  <c r="ALT19" i="1"/>
  <c r="ALR19" i="1"/>
  <c r="ALP19" i="1"/>
  <c r="ALO19" i="1"/>
  <c r="ALL19" i="1"/>
  <c r="ALK19" i="1"/>
  <c r="ALI19" i="1"/>
  <c r="ALG19" i="1"/>
  <c r="ALF19" i="1"/>
  <c r="ALT18" i="1"/>
  <c r="ALR18" i="1"/>
  <c r="ALP18" i="1"/>
  <c r="ALO18" i="1"/>
  <c r="ALF18" i="1"/>
  <c r="ALT17" i="1"/>
  <c r="ALR17" i="1"/>
  <c r="ALP17" i="1"/>
  <c r="ALO17" i="1"/>
  <c r="ALF17" i="1"/>
  <c r="ALK17" i="1" s="1"/>
  <c r="ALT16" i="1"/>
  <c r="ALR16" i="1"/>
  <c r="ALP16" i="1"/>
  <c r="ALO16" i="1"/>
  <c r="ALF16" i="1"/>
  <c r="ALK16" i="1" s="1"/>
  <c r="ALT15" i="1"/>
  <c r="ALR15" i="1"/>
  <c r="ALP15" i="1"/>
  <c r="ALO15" i="1"/>
  <c r="ALF15" i="1"/>
  <c r="ALK15" i="1" s="1"/>
  <c r="ALT14" i="1"/>
  <c r="ALR14" i="1"/>
  <c r="ALP14" i="1"/>
  <c r="ALO14" i="1"/>
  <c r="ALF14" i="1"/>
  <c r="ALK14" i="1" s="1"/>
  <c r="ALT12" i="1"/>
  <c r="ALR12" i="1"/>
  <c r="ALP12" i="1"/>
  <c r="ALO12" i="1"/>
  <c r="ALF12" i="1"/>
  <c r="ALK12" i="1" s="1"/>
  <c r="ALT11" i="1"/>
  <c r="ALR11" i="1"/>
  <c r="ALP11" i="1"/>
  <c r="ALO11" i="1"/>
  <c r="ALL11" i="1"/>
  <c r="ALK11" i="1"/>
  <c r="ALI11" i="1"/>
  <c r="ALG11" i="1"/>
  <c r="ALF11" i="1"/>
  <c r="ALT10" i="1"/>
  <c r="ALR10" i="1"/>
  <c r="ALP10" i="1"/>
  <c r="ALO10" i="1"/>
  <c r="ALF10" i="1"/>
  <c r="ALF9" i="1"/>
  <c r="ALK9" i="1" s="1"/>
  <c r="ALI4" i="1"/>
  <c r="ALT3" i="1"/>
  <c r="ALQ2" i="1"/>
  <c r="AKN50" i="1"/>
  <c r="AKL50" i="1" s="1"/>
  <c r="AKX49" i="1"/>
  <c r="AKN49" i="1"/>
  <c r="AKL49" i="1" s="1"/>
  <c r="AKM49" i="1"/>
  <c r="AKX47" i="1"/>
  <c r="AKN47" i="1"/>
  <c r="AKL47" i="1" s="1"/>
  <c r="AKX43" i="1"/>
  <c r="AKM46" i="1"/>
  <c r="AKZ40" i="1"/>
  <c r="AKQ40" i="1"/>
  <c r="AKP51" i="1" s="1"/>
  <c r="E53" i="8" s="1"/>
  <c r="AKM39" i="1"/>
  <c r="ALA38" i="1"/>
  <c r="AKY38" i="1"/>
  <c r="AKW38" i="1"/>
  <c r="AKV38" i="1"/>
  <c r="AKM38" i="1"/>
  <c r="AKR38" i="1" s="1"/>
  <c r="ALA37" i="1"/>
  <c r="AKY37" i="1"/>
  <c r="AKW37" i="1"/>
  <c r="AKV37" i="1"/>
  <c r="AKS37" i="1"/>
  <c r="AKR37" i="1"/>
  <c r="AKP37" i="1"/>
  <c r="AKN37" i="1"/>
  <c r="AKM37" i="1"/>
  <c r="ALA36" i="1"/>
  <c r="AKY36" i="1"/>
  <c r="AKW36" i="1"/>
  <c r="AKV36" i="1"/>
  <c r="AKS36" i="1"/>
  <c r="AKR36" i="1"/>
  <c r="AKP36" i="1"/>
  <c r="AKN36" i="1"/>
  <c r="AKM36" i="1"/>
  <c r="ALA35" i="1"/>
  <c r="AKY35" i="1"/>
  <c r="AKW35" i="1"/>
  <c r="AKV35" i="1"/>
  <c r="AKS35" i="1"/>
  <c r="AKR35" i="1"/>
  <c r="AKP35" i="1"/>
  <c r="AKN35" i="1"/>
  <c r="AKM35" i="1"/>
  <c r="ALA34" i="1"/>
  <c r="AKY34" i="1"/>
  <c r="AKW34" i="1"/>
  <c r="AKV34" i="1"/>
  <c r="AKS34" i="1"/>
  <c r="AKR34" i="1"/>
  <c r="AKP34" i="1"/>
  <c r="AKN34" i="1"/>
  <c r="AKM34" i="1"/>
  <c r="ALA33" i="1"/>
  <c r="AKY33" i="1"/>
  <c r="AKW33" i="1"/>
  <c r="AKV33" i="1"/>
  <c r="AKS33" i="1"/>
  <c r="AKR33" i="1"/>
  <c r="AKP33" i="1"/>
  <c r="AKN33" i="1"/>
  <c r="AKM33" i="1"/>
  <c r="ALA32" i="1"/>
  <c r="AKY32" i="1"/>
  <c r="AKW32" i="1"/>
  <c r="AKV32" i="1"/>
  <c r="AKS32" i="1"/>
  <c r="AKR32" i="1"/>
  <c r="AKP32" i="1"/>
  <c r="AKN32" i="1"/>
  <c r="AKM32" i="1"/>
  <c r="ALA31" i="1"/>
  <c r="AKY31" i="1"/>
  <c r="AKW31" i="1"/>
  <c r="AKV31" i="1"/>
  <c r="AKS31" i="1"/>
  <c r="AKR31" i="1"/>
  <c r="AKM31" i="1"/>
  <c r="AKN31" i="1" s="1"/>
  <c r="ALA30" i="1"/>
  <c r="AKY30" i="1"/>
  <c r="AKW30" i="1"/>
  <c r="AKV30" i="1"/>
  <c r="AKM30" i="1"/>
  <c r="AKR30" i="1" s="1"/>
  <c r="ALA29" i="1"/>
  <c r="AKY29" i="1"/>
  <c r="AKW29" i="1"/>
  <c r="AKV29" i="1"/>
  <c r="AKM29" i="1"/>
  <c r="AKR29" i="1" s="1"/>
  <c r="AKV28" i="1"/>
  <c r="AKW28" i="1" s="1"/>
  <c r="AKM28" i="1"/>
  <c r="AKN28" i="1" s="1"/>
  <c r="AKP28" i="1" s="1"/>
  <c r="AKS28" i="1" s="1"/>
  <c r="ALA27" i="1"/>
  <c r="AKY27" i="1"/>
  <c r="AKW27" i="1"/>
  <c r="AKV27" i="1"/>
  <c r="AKM27" i="1"/>
  <c r="AKR27" i="1" s="1"/>
  <c r="ALA26" i="1"/>
  <c r="AKY26" i="1"/>
  <c r="AKW26" i="1"/>
  <c r="AKV26" i="1"/>
  <c r="AKS26" i="1"/>
  <c r="AKR26" i="1"/>
  <c r="AKP26" i="1"/>
  <c r="AKN26" i="1"/>
  <c r="AKM26" i="1"/>
  <c r="ALA25" i="1"/>
  <c r="AKY25" i="1"/>
  <c r="AKW25" i="1"/>
  <c r="AKV25" i="1"/>
  <c r="AKM25" i="1"/>
  <c r="AKR25" i="1" s="1"/>
  <c r="ALA24" i="1"/>
  <c r="AKY24" i="1"/>
  <c r="AKW24" i="1"/>
  <c r="AKV24" i="1"/>
  <c r="AKM24" i="1"/>
  <c r="AKR24" i="1" s="1"/>
  <c r="ALA23" i="1"/>
  <c r="AKY23" i="1"/>
  <c r="AKW23" i="1"/>
  <c r="AKV23" i="1"/>
  <c r="AKM23" i="1"/>
  <c r="AKR23" i="1" s="1"/>
  <c r="ALA22" i="1"/>
  <c r="AKY22" i="1"/>
  <c r="AKW22" i="1"/>
  <c r="AKV22" i="1"/>
  <c r="AKM22" i="1"/>
  <c r="AKR22" i="1" s="1"/>
  <c r="ALA21" i="1"/>
  <c r="AKY21" i="1"/>
  <c r="AKW21" i="1"/>
  <c r="AKV21" i="1"/>
  <c r="AKM21" i="1"/>
  <c r="AKR21" i="1" s="1"/>
  <c r="ALA20" i="1"/>
  <c r="AKY20" i="1"/>
  <c r="AKW20" i="1"/>
  <c r="AKV20" i="1"/>
  <c r="AKM20" i="1"/>
  <c r="AKR20" i="1" s="1"/>
  <c r="ALA19" i="1"/>
  <c r="AKY19" i="1"/>
  <c r="AKW19" i="1"/>
  <c r="AKV19" i="1"/>
  <c r="AKS19" i="1"/>
  <c r="AKR19" i="1"/>
  <c r="AKP19" i="1"/>
  <c r="AKN19" i="1"/>
  <c r="AKM19" i="1"/>
  <c r="ALA18" i="1"/>
  <c r="AKY18" i="1"/>
  <c r="AKW18" i="1"/>
  <c r="AKV18" i="1"/>
  <c r="AKM18" i="1"/>
  <c r="AKR18" i="1" s="1"/>
  <c r="ALA17" i="1"/>
  <c r="AKY17" i="1"/>
  <c r="AKW17" i="1"/>
  <c r="AKV17" i="1"/>
  <c r="AKM17" i="1"/>
  <c r="AKR17" i="1" s="1"/>
  <c r="ALA16" i="1"/>
  <c r="AKY16" i="1"/>
  <c r="AKW16" i="1"/>
  <c r="AKV16" i="1"/>
  <c r="AKM16" i="1"/>
  <c r="AKR16" i="1" s="1"/>
  <c r="ALA15" i="1"/>
  <c r="AKY15" i="1"/>
  <c r="AKW15" i="1"/>
  <c r="AKV15" i="1"/>
  <c r="AKM15" i="1"/>
  <c r="ALA14" i="1"/>
  <c r="AKY14" i="1"/>
  <c r="AKW14" i="1"/>
  <c r="AKV14" i="1"/>
  <c r="AKM14" i="1"/>
  <c r="AKR14" i="1" s="1"/>
  <c r="ALA12" i="1"/>
  <c r="AKY12" i="1"/>
  <c r="AKW12" i="1"/>
  <c r="AKV12" i="1"/>
  <c r="AKM12" i="1"/>
  <c r="AKR12" i="1" s="1"/>
  <c r="ALA11" i="1"/>
  <c r="AKY11" i="1"/>
  <c r="AKW11" i="1"/>
  <c r="AKV11" i="1"/>
  <c r="AKS11" i="1"/>
  <c r="AKR11" i="1"/>
  <c r="AKP11" i="1"/>
  <c r="AKN11" i="1"/>
  <c r="AKM11" i="1"/>
  <c r="ALA10" i="1"/>
  <c r="AKY10" i="1"/>
  <c r="AKW10" i="1"/>
  <c r="AKV10" i="1"/>
  <c r="AKM10" i="1"/>
  <c r="AKR10" i="1" s="1"/>
  <c r="AKM9" i="1"/>
  <c r="AKR9" i="1" s="1"/>
  <c r="AKP4" i="1"/>
  <c r="ALA3" i="1"/>
  <c r="AKX2" i="1"/>
  <c r="APU40" i="1" l="1"/>
  <c r="APS52" i="1" s="1"/>
  <c r="C60" i="8" s="1"/>
  <c r="AOI38" i="1"/>
  <c r="APB10" i="1"/>
  <c r="ANP21" i="1"/>
  <c r="AOI17" i="1"/>
  <c r="AOI24" i="1"/>
  <c r="AOI25" i="1"/>
  <c r="APB17" i="1"/>
  <c r="AMW24" i="1"/>
  <c r="AKR39" i="1"/>
  <c r="ALK10" i="1"/>
  <c r="AMD10" i="1"/>
  <c r="AMD19" i="1"/>
  <c r="AOI29" i="1"/>
  <c r="AOI30" i="1"/>
  <c r="AOI40" i="1" s="1"/>
  <c r="AOG52" i="1" s="1"/>
  <c r="C58" i="8" s="1"/>
  <c r="ANP30" i="1"/>
  <c r="AOX28" i="1"/>
  <c r="AOZ28" i="1" s="1"/>
  <c r="APC28" i="1" s="1"/>
  <c r="ALK28" i="1"/>
  <c r="AKR28" i="1"/>
  <c r="ABA28" i="1"/>
  <c r="ABC28" i="1" s="1"/>
  <c r="ABF28" i="1" s="1"/>
  <c r="AMW25" i="1"/>
  <c r="ANP23" i="1"/>
  <c r="AMW22" i="1"/>
  <c r="ALK18" i="1"/>
  <c r="AKR15" i="1"/>
  <c r="APB12" i="1"/>
  <c r="AMW12" i="1"/>
  <c r="AMW10" i="1"/>
  <c r="ARE48" i="1"/>
  <c r="AQK48" i="1"/>
  <c r="ABI40" i="1"/>
  <c r="AAY48" i="1" s="1"/>
  <c r="ABC48" i="1" s="1"/>
  <c r="APS48" i="1"/>
  <c r="ARE46" i="1"/>
  <c r="ARD46" i="1"/>
  <c r="AQL46" i="1"/>
  <c r="AQK46" i="1"/>
  <c r="APS46" i="1"/>
  <c r="APR46" i="1"/>
  <c r="ALQ48" i="1"/>
  <c r="ANV48" i="1"/>
  <c r="AOO48" i="1"/>
  <c r="APH48" i="1"/>
  <c r="ABK48" i="1"/>
  <c r="AMH40" i="1"/>
  <c r="ALX48" i="1" s="1"/>
  <c r="AMB48" i="1" s="1"/>
  <c r="AMJ48" i="1"/>
  <c r="AOM40" i="1"/>
  <c r="AOC48" i="1" s="1"/>
  <c r="AOG48" i="1" s="1"/>
  <c r="AOO45" i="1"/>
  <c r="AKX48" i="1"/>
  <c r="ALO40" i="1"/>
  <c r="ALE48" i="1" s="1"/>
  <c r="ALI48" i="1" s="1"/>
  <c r="ANT40" i="1"/>
  <c r="ANJ48" i="1" s="1"/>
  <c r="ANN48" i="1" s="1"/>
  <c r="ABE40" i="1"/>
  <c r="ABC52" i="1" s="1"/>
  <c r="ANA40" i="1"/>
  <c r="AMQ48" i="1" s="1"/>
  <c r="AMU48" i="1" s="1"/>
  <c r="AKV40" i="1"/>
  <c r="AKL48" i="1" s="1"/>
  <c r="AKP48" i="1" s="1"/>
  <c r="ANC48" i="1"/>
  <c r="APF40" i="1"/>
  <c r="AOV48" i="1" s="1"/>
  <c r="AOZ48" i="1" s="1"/>
  <c r="ABK45" i="1"/>
  <c r="AAZ47" i="1"/>
  <c r="ABB47" i="1" s="1"/>
  <c r="ABC49" i="1"/>
  <c r="ABB49" i="1"/>
  <c r="ABC50" i="1"/>
  <c r="ABB50" i="1"/>
  <c r="AAZ40" i="1"/>
  <c r="AAY46" i="1" s="1"/>
  <c r="APK40" i="1"/>
  <c r="AOZ42" i="1" s="1"/>
  <c r="G64" i="7" s="1"/>
  <c r="APH45" i="1"/>
  <c r="AOZ49" i="1"/>
  <c r="AOY49" i="1"/>
  <c r="AOZ47" i="1"/>
  <c r="AOY47" i="1"/>
  <c r="AOZ50" i="1"/>
  <c r="AOY50" i="1"/>
  <c r="AOW40" i="1"/>
  <c r="AOV46" i="1" s="1"/>
  <c r="AOW46" i="1"/>
  <c r="AOG47" i="1"/>
  <c r="AOG49" i="1"/>
  <c r="AOF49" i="1"/>
  <c r="AOG50" i="1"/>
  <c r="AOF50" i="1"/>
  <c r="ANV45" i="1"/>
  <c r="AOD40" i="1"/>
  <c r="AOC46" i="1" s="1"/>
  <c r="AOD46" i="1"/>
  <c r="AOF47" i="1"/>
  <c r="ANN47" i="1"/>
  <c r="ANN49" i="1"/>
  <c r="ANM49" i="1"/>
  <c r="ANN50" i="1"/>
  <c r="ANM50" i="1"/>
  <c r="ANK40" i="1"/>
  <c r="ANJ46" i="1" s="1"/>
  <c r="ANK46" i="1"/>
  <c r="ANM47" i="1"/>
  <c r="ANC45" i="1"/>
  <c r="AMU47" i="1"/>
  <c r="AKX45" i="1"/>
  <c r="AMU49" i="1"/>
  <c r="AMT49" i="1"/>
  <c r="AMU50" i="1"/>
  <c r="AMT50" i="1"/>
  <c r="AMR40" i="1"/>
  <c r="AMQ46" i="1" s="1"/>
  <c r="AMR46" i="1"/>
  <c r="AMT47" i="1"/>
  <c r="AMJ45" i="1"/>
  <c r="AMB47" i="1"/>
  <c r="ALQ45" i="1"/>
  <c r="AMB49" i="1"/>
  <c r="AMA49" i="1"/>
  <c r="AMB50" i="1"/>
  <c r="AMA50" i="1"/>
  <c r="ALI47" i="1"/>
  <c r="ALY40" i="1"/>
  <c r="ALX46" i="1" s="1"/>
  <c r="AMA47" i="1"/>
  <c r="ALI49" i="1"/>
  <c r="ALH49" i="1"/>
  <c r="ALI50" i="1"/>
  <c r="ALH50" i="1"/>
  <c r="ALF40" i="1"/>
  <c r="ALE46" i="1" s="1"/>
  <c r="ALF46" i="1"/>
  <c r="ALH47" i="1"/>
  <c r="AKM47" i="1"/>
  <c r="AKP47" i="1" s="1"/>
  <c r="AKP49" i="1"/>
  <c r="AKO49" i="1"/>
  <c r="AKP50" i="1"/>
  <c r="AKO50" i="1"/>
  <c r="AKM40" i="1"/>
  <c r="AKL46" i="1" s="1"/>
  <c r="ALK40" i="1" l="1"/>
  <c r="ALI52" i="1" s="1"/>
  <c r="C54" i="8" s="1"/>
  <c r="AMD40" i="1"/>
  <c r="AMB52" i="1" s="1"/>
  <c r="C55" i="8" s="1"/>
  <c r="AKR40" i="1"/>
  <c r="AKP52" i="1" s="1"/>
  <c r="C53" i="8" s="1"/>
  <c r="ANP40" i="1"/>
  <c r="ANN52" i="1" s="1"/>
  <c r="C57" i="8" s="1"/>
  <c r="APB40" i="1"/>
  <c r="AOZ52" i="1" s="1"/>
  <c r="C59" i="8" s="1"/>
  <c r="AMW40" i="1"/>
  <c r="AMU52" i="1" s="1"/>
  <c r="C56" i="8" s="1"/>
  <c r="ABB48" i="1"/>
  <c r="AMT48" i="1"/>
  <c r="ALH48" i="1"/>
  <c r="AMA48" i="1"/>
  <c r="AOF48" i="1"/>
  <c r="AOY48" i="1"/>
  <c r="AKO48" i="1"/>
  <c r="ABC47" i="1"/>
  <c r="ANM48" i="1"/>
  <c r="ABC46" i="1"/>
  <c r="ABB46" i="1"/>
  <c r="AOZ46" i="1"/>
  <c r="AOY46" i="1"/>
  <c r="AOG46" i="1"/>
  <c r="AOF46" i="1"/>
  <c r="ANN46" i="1"/>
  <c r="ANM46" i="1"/>
  <c r="AMU46" i="1"/>
  <c r="AMT46" i="1"/>
  <c r="AKO47" i="1"/>
  <c r="AMB46" i="1"/>
  <c r="AMA46" i="1"/>
  <c r="ALI46" i="1"/>
  <c r="ALH46" i="1"/>
  <c r="AKP46" i="1"/>
  <c r="AKO46" i="1"/>
  <c r="D55" i="6"/>
  <c r="D54" i="6"/>
  <c r="A70" i="8"/>
  <c r="AJU50" i="1"/>
  <c r="AJS50" i="1" s="1"/>
  <c r="AJT50" i="1"/>
  <c r="AKE49" i="1"/>
  <c r="AJU49" i="1"/>
  <c r="AJS49" i="1" s="1"/>
  <c r="AJT49" i="1"/>
  <c r="AJT48" i="1"/>
  <c r="AKE47" i="1"/>
  <c r="AJU47" i="1"/>
  <c r="AJS47" i="1" s="1"/>
  <c r="AKE43" i="1"/>
  <c r="AKE42" i="1"/>
  <c r="AJT46" i="1" s="1"/>
  <c r="AKG40" i="1"/>
  <c r="AJX40" i="1"/>
  <c r="AJW51" i="1" s="1"/>
  <c r="E52" i="8" s="1"/>
  <c r="AKH39" i="1"/>
  <c r="AKF39" i="1"/>
  <c r="AKD39" i="1"/>
  <c r="AKC39" i="1"/>
  <c r="AJT39" i="1"/>
  <c r="AJY39" i="1" s="1"/>
  <c r="AKH38" i="1"/>
  <c r="AKF38" i="1"/>
  <c r="AKD38" i="1"/>
  <c r="AKC38" i="1"/>
  <c r="AJZ38" i="1"/>
  <c r="AJY38" i="1"/>
  <c r="AJW38" i="1"/>
  <c r="AJU38" i="1"/>
  <c r="AJT38" i="1"/>
  <c r="AKH37" i="1"/>
  <c r="AKF37" i="1"/>
  <c r="AKD37" i="1"/>
  <c r="AKC37" i="1"/>
  <c r="AJZ37" i="1"/>
  <c r="AJY37" i="1"/>
  <c r="AJW37" i="1"/>
  <c r="AJU37" i="1"/>
  <c r="AJT37" i="1"/>
  <c r="AKH36" i="1"/>
  <c r="AKF36" i="1"/>
  <c r="AKD36" i="1"/>
  <c r="AKC36" i="1"/>
  <c r="AJZ36" i="1"/>
  <c r="AJY36" i="1"/>
  <c r="AJW36" i="1"/>
  <c r="AJU36" i="1"/>
  <c r="AJT36" i="1"/>
  <c r="AKH35" i="1"/>
  <c r="AKF35" i="1"/>
  <c r="AKD35" i="1"/>
  <c r="AKC35" i="1"/>
  <c r="AJZ35" i="1"/>
  <c r="AJY35" i="1"/>
  <c r="AJW35" i="1"/>
  <c r="AJU35" i="1"/>
  <c r="AJT35" i="1"/>
  <c r="AKH34" i="1"/>
  <c r="AKF34" i="1"/>
  <c r="AKD34" i="1"/>
  <c r="AKC34" i="1"/>
  <c r="AJZ34" i="1"/>
  <c r="AJY34" i="1"/>
  <c r="AJW34" i="1"/>
  <c r="AJU34" i="1"/>
  <c r="AJT34" i="1"/>
  <c r="AKH33" i="1"/>
  <c r="AKF33" i="1"/>
  <c r="AKD33" i="1"/>
  <c r="AKC33" i="1"/>
  <c r="AJZ33" i="1"/>
  <c r="AJY33" i="1"/>
  <c r="AJW33" i="1"/>
  <c r="AJU33" i="1"/>
  <c r="AJT33" i="1"/>
  <c r="AKH32" i="1"/>
  <c r="AKF32" i="1"/>
  <c r="AKD32" i="1"/>
  <c r="AKC32" i="1"/>
  <c r="AJZ32" i="1"/>
  <c r="AJY32" i="1"/>
  <c r="AJW32" i="1"/>
  <c r="AJU32" i="1"/>
  <c r="AJT32" i="1"/>
  <c r="AKH31" i="1"/>
  <c r="AKF31" i="1"/>
  <c r="AKD31" i="1"/>
  <c r="AKC31" i="1"/>
  <c r="AJZ31" i="1"/>
  <c r="AJY31" i="1"/>
  <c r="AJW31" i="1"/>
  <c r="AJU31" i="1"/>
  <c r="AJT31" i="1"/>
  <c r="AKH30" i="1"/>
  <c r="AKF30" i="1"/>
  <c r="AKD30" i="1"/>
  <c r="AKC30" i="1"/>
  <c r="AJT30" i="1"/>
  <c r="AKH29" i="1"/>
  <c r="AKF29" i="1"/>
  <c r="AKD29" i="1"/>
  <c r="AKC29" i="1"/>
  <c r="AJT29" i="1"/>
  <c r="AJY29" i="1" s="1"/>
  <c r="AKC28" i="1"/>
  <c r="AJZ28" i="1"/>
  <c r="AJY28" i="1"/>
  <c r="AJW28" i="1"/>
  <c r="AJU28" i="1"/>
  <c r="AJT28" i="1"/>
  <c r="AKH27" i="1"/>
  <c r="AKF27" i="1"/>
  <c r="AKD27" i="1"/>
  <c r="AKC27" i="1"/>
  <c r="AJT27" i="1"/>
  <c r="AJY27" i="1" s="1"/>
  <c r="AKH26" i="1"/>
  <c r="AKF26" i="1"/>
  <c r="AKD26" i="1"/>
  <c r="AKC26" i="1"/>
  <c r="AJT26" i="1"/>
  <c r="AJY26" i="1" s="1"/>
  <c r="AKH25" i="1"/>
  <c r="AKF25" i="1"/>
  <c r="AKD25" i="1"/>
  <c r="AKC25" i="1"/>
  <c r="AJT25" i="1"/>
  <c r="AJY25" i="1" s="1"/>
  <c r="AKH24" i="1"/>
  <c r="AKF24" i="1"/>
  <c r="AKD24" i="1"/>
  <c r="AKC24" i="1"/>
  <c r="AJZ24" i="1"/>
  <c r="AJY24" i="1"/>
  <c r="AJW24" i="1"/>
  <c r="AJU24" i="1"/>
  <c r="AJT24" i="1"/>
  <c r="AKH23" i="1"/>
  <c r="AKF23" i="1"/>
  <c r="AKD23" i="1"/>
  <c r="AKC23" i="1"/>
  <c r="AJT23" i="1"/>
  <c r="AKH22" i="1"/>
  <c r="AKF22" i="1"/>
  <c r="AKD22" i="1"/>
  <c r="AKC22" i="1"/>
  <c r="AJT22" i="1"/>
  <c r="AJY22" i="1" s="1"/>
  <c r="AKH21" i="1"/>
  <c r="AKF21" i="1"/>
  <c r="AKD21" i="1"/>
  <c r="AKC21" i="1"/>
  <c r="AJT21" i="1"/>
  <c r="AKH20" i="1"/>
  <c r="AKF20" i="1"/>
  <c r="AKD20" i="1"/>
  <c r="AKC20" i="1"/>
  <c r="AJT20" i="1"/>
  <c r="AJY20" i="1" s="1"/>
  <c r="AKH19" i="1"/>
  <c r="AKF19" i="1"/>
  <c r="AKD19" i="1"/>
  <c r="AKC19" i="1"/>
  <c r="AJT19" i="1"/>
  <c r="AJY19" i="1" s="1"/>
  <c r="AKH18" i="1"/>
  <c r="AKF18" i="1"/>
  <c r="AKD18" i="1"/>
  <c r="AKC18" i="1"/>
  <c r="AJT18" i="1"/>
  <c r="AJY18" i="1" s="1"/>
  <c r="AKH17" i="1"/>
  <c r="AKF17" i="1"/>
  <c r="AKD17" i="1"/>
  <c r="AKC17" i="1"/>
  <c r="AJZ17" i="1"/>
  <c r="AJY17" i="1"/>
  <c r="AJW17" i="1"/>
  <c r="AJU17" i="1"/>
  <c r="AJT17" i="1"/>
  <c r="AKH16" i="1"/>
  <c r="AKF16" i="1"/>
  <c r="AKD16" i="1"/>
  <c r="AKC16" i="1"/>
  <c r="AJT16" i="1"/>
  <c r="AJY16" i="1" s="1"/>
  <c r="AKH15" i="1"/>
  <c r="AKF15" i="1"/>
  <c r="AKD15" i="1"/>
  <c r="AKC15" i="1"/>
  <c r="AJT15" i="1"/>
  <c r="AJY15" i="1" s="1"/>
  <c r="AKH14" i="1"/>
  <c r="AKF14" i="1"/>
  <c r="AKD14" i="1"/>
  <c r="AKC14" i="1"/>
  <c r="AJT14" i="1"/>
  <c r="AKH12" i="1"/>
  <c r="AKF12" i="1"/>
  <c r="AKD12" i="1"/>
  <c r="AKC12" i="1"/>
  <c r="AJT12" i="1"/>
  <c r="AJY12" i="1" s="1"/>
  <c r="AKH11" i="1"/>
  <c r="AKF11" i="1"/>
  <c r="AKD11" i="1"/>
  <c r="AKC11" i="1"/>
  <c r="AJT11" i="1"/>
  <c r="AJY11" i="1" s="1"/>
  <c r="AKH10" i="1"/>
  <c r="AKF10" i="1"/>
  <c r="AKD10" i="1"/>
  <c r="AKC10" i="1"/>
  <c r="AJT10" i="1"/>
  <c r="AJY10" i="1" s="1"/>
  <c r="AKH9" i="1"/>
  <c r="AKF9" i="1"/>
  <c r="AKD9" i="1"/>
  <c r="AKC9" i="1"/>
  <c r="AJZ9" i="1"/>
  <c r="AJY9" i="1"/>
  <c r="AJW9" i="1"/>
  <c r="AJU9" i="1"/>
  <c r="AJT9" i="1"/>
  <c r="AJW4" i="1"/>
  <c r="AKH3" i="1"/>
  <c r="AKE2" i="1"/>
  <c r="AJY23" i="1" l="1"/>
  <c r="AJY21" i="1"/>
  <c r="AJY30" i="1"/>
  <c r="AJY14" i="1"/>
  <c r="AKC40" i="1"/>
  <c r="AJS48" i="1" s="1"/>
  <c r="AJV48" i="1" s="1"/>
  <c r="AKE48" i="1"/>
  <c r="AKE45" i="1"/>
  <c r="AJT47" i="1"/>
  <c r="AJW47" i="1" s="1"/>
  <c r="AJW49" i="1"/>
  <c r="AJV49" i="1"/>
  <c r="AJW50" i="1"/>
  <c r="AJV50" i="1"/>
  <c r="AJT40" i="1"/>
  <c r="AJS46" i="1" s="1"/>
  <c r="D53" i="6"/>
  <c r="AJB50" i="1"/>
  <c r="AIZ50" i="1" s="1"/>
  <c r="AJA50" i="1"/>
  <c r="AJL49" i="1"/>
  <c r="AJB49" i="1"/>
  <c r="AIZ49" i="1" s="1"/>
  <c r="AJA49" i="1"/>
  <c r="AJA48" i="1"/>
  <c r="AJL47" i="1"/>
  <c r="AJB47" i="1"/>
  <c r="AIZ47" i="1" s="1"/>
  <c r="AJL43" i="1"/>
  <c r="AJL42" i="1"/>
  <c r="AJA46" i="1" s="1"/>
  <c r="AJN40" i="1"/>
  <c r="AJE40" i="1"/>
  <c r="AJD51" i="1" s="1"/>
  <c r="E51" i="8" s="1"/>
  <c r="AJO39" i="1"/>
  <c r="AJM39" i="1"/>
  <c r="AJK39" i="1"/>
  <c r="AJJ39" i="1"/>
  <c r="AJG39" i="1"/>
  <c r="AJF39" i="1"/>
  <c r="AJD39" i="1"/>
  <c r="AJB39" i="1"/>
  <c r="AJA39" i="1"/>
  <c r="AJO38" i="1"/>
  <c r="AJM38" i="1"/>
  <c r="AJK38" i="1"/>
  <c r="AJJ38" i="1"/>
  <c r="AJA38" i="1"/>
  <c r="AJF38" i="1" s="1"/>
  <c r="AJO37" i="1"/>
  <c r="AJM37" i="1"/>
  <c r="AJK37" i="1"/>
  <c r="AJJ37" i="1"/>
  <c r="AJG37" i="1"/>
  <c r="AJF37" i="1"/>
  <c r="AJD37" i="1"/>
  <c r="AJB37" i="1"/>
  <c r="AJA37" i="1"/>
  <c r="AJO36" i="1"/>
  <c r="AJM36" i="1"/>
  <c r="AJK36" i="1"/>
  <c r="AJJ36" i="1"/>
  <c r="AJG36" i="1"/>
  <c r="AJF36" i="1"/>
  <c r="AJD36" i="1"/>
  <c r="AJB36" i="1"/>
  <c r="AJA36" i="1"/>
  <c r="AJO35" i="1"/>
  <c r="AJM35" i="1"/>
  <c r="AJK35" i="1"/>
  <c r="AJJ35" i="1"/>
  <c r="AJG35" i="1"/>
  <c r="AJF35" i="1"/>
  <c r="AJD35" i="1"/>
  <c r="AJB35" i="1"/>
  <c r="AJA35" i="1"/>
  <c r="AJO34" i="1"/>
  <c r="AJM34" i="1"/>
  <c r="AJK34" i="1"/>
  <c r="AJJ34" i="1"/>
  <c r="AJG34" i="1"/>
  <c r="AJF34" i="1"/>
  <c r="AJD34" i="1"/>
  <c r="AJB34" i="1"/>
  <c r="AJA34" i="1"/>
  <c r="AJO33" i="1"/>
  <c r="AJM33" i="1"/>
  <c r="AJK33" i="1"/>
  <c r="AJJ33" i="1"/>
  <c r="AJG33" i="1"/>
  <c r="AJF33" i="1"/>
  <c r="AJD33" i="1"/>
  <c r="AJB33" i="1"/>
  <c r="AJA33" i="1"/>
  <c r="AJO32" i="1"/>
  <c r="AJM32" i="1"/>
  <c r="AJK32" i="1"/>
  <c r="AJJ32" i="1"/>
  <c r="AJG32" i="1"/>
  <c r="AJF32" i="1"/>
  <c r="AJD32" i="1"/>
  <c r="AJB32" i="1"/>
  <c r="AJA32" i="1"/>
  <c r="AJO31" i="1"/>
  <c r="AJM31" i="1"/>
  <c r="AJK31" i="1"/>
  <c r="AJJ31" i="1"/>
  <c r="AJG31" i="1"/>
  <c r="AJF31" i="1"/>
  <c r="AJD31" i="1"/>
  <c r="AJB31" i="1"/>
  <c r="AJA31" i="1"/>
  <c r="AJO30" i="1"/>
  <c r="AJM30" i="1"/>
  <c r="AJK30" i="1"/>
  <c r="AJJ30" i="1"/>
  <c r="AJA30" i="1"/>
  <c r="AJF30" i="1" s="1"/>
  <c r="AJO29" i="1"/>
  <c r="AJM29" i="1"/>
  <c r="AJK29" i="1"/>
  <c r="AJJ29" i="1"/>
  <c r="AJA29" i="1"/>
  <c r="AJF29" i="1" s="1"/>
  <c r="AJJ28" i="1"/>
  <c r="AJA28" i="1"/>
  <c r="AJF28" i="1" s="1"/>
  <c r="AJO27" i="1"/>
  <c r="AJM27" i="1"/>
  <c r="AJK27" i="1"/>
  <c r="AJJ27" i="1"/>
  <c r="AJA27" i="1"/>
  <c r="AJF27" i="1" s="1"/>
  <c r="AJO26" i="1"/>
  <c r="AJM26" i="1"/>
  <c r="AJK26" i="1"/>
  <c r="AJJ26" i="1"/>
  <c r="AJA26" i="1"/>
  <c r="AJO25" i="1"/>
  <c r="AJM25" i="1"/>
  <c r="AJK25" i="1"/>
  <c r="AJJ25" i="1"/>
  <c r="AJG25" i="1"/>
  <c r="AJF25" i="1"/>
  <c r="AJD25" i="1"/>
  <c r="AJB25" i="1"/>
  <c r="AJA25" i="1"/>
  <c r="AJO24" i="1"/>
  <c r="AJM24" i="1"/>
  <c r="AJK24" i="1"/>
  <c r="AJJ24" i="1"/>
  <c r="AJA24" i="1"/>
  <c r="AJO23" i="1"/>
  <c r="AJM23" i="1"/>
  <c r="AJK23" i="1"/>
  <c r="AJJ23" i="1"/>
  <c r="AJA23" i="1"/>
  <c r="AJF23" i="1" s="1"/>
  <c r="AJO22" i="1"/>
  <c r="AJM22" i="1"/>
  <c r="AJK22" i="1"/>
  <c r="AJJ22" i="1"/>
  <c r="AJA22" i="1"/>
  <c r="AJF22" i="1" s="1"/>
  <c r="AJO21" i="1"/>
  <c r="AJM21" i="1"/>
  <c r="AJK21" i="1"/>
  <c r="AJJ21" i="1"/>
  <c r="AJA21" i="1"/>
  <c r="AJF21" i="1" s="1"/>
  <c r="AJO20" i="1"/>
  <c r="AJM20" i="1"/>
  <c r="AJK20" i="1"/>
  <c r="AJJ20" i="1"/>
  <c r="AJA20" i="1"/>
  <c r="AJF20" i="1" s="1"/>
  <c r="AJO19" i="1"/>
  <c r="AJM19" i="1"/>
  <c r="AJK19" i="1"/>
  <c r="AJJ19" i="1"/>
  <c r="AJA19" i="1"/>
  <c r="AJF19" i="1" s="1"/>
  <c r="AJO18" i="1"/>
  <c r="AJM18" i="1"/>
  <c r="AJK18" i="1"/>
  <c r="AJJ18" i="1"/>
  <c r="AJG18" i="1"/>
  <c r="AJF18" i="1"/>
  <c r="AJD18" i="1"/>
  <c r="AJB18" i="1"/>
  <c r="AJA18" i="1"/>
  <c r="AJO17" i="1"/>
  <c r="AJM17" i="1"/>
  <c r="AJK17" i="1"/>
  <c r="AJJ17" i="1"/>
  <c r="AJA17" i="1"/>
  <c r="AJF17" i="1" s="1"/>
  <c r="AJO16" i="1"/>
  <c r="AJM16" i="1"/>
  <c r="AJK16" i="1"/>
  <c r="AJJ16" i="1"/>
  <c r="AJA16" i="1"/>
  <c r="AJO15" i="1"/>
  <c r="AJM15" i="1"/>
  <c r="AJK15" i="1"/>
  <c r="AJJ15" i="1"/>
  <c r="AJA15" i="1"/>
  <c r="AJF15" i="1" s="1"/>
  <c r="AJO14" i="1"/>
  <c r="AJM14" i="1"/>
  <c r="AJK14" i="1"/>
  <c r="AJJ14" i="1"/>
  <c r="AJA14" i="1"/>
  <c r="AJO12" i="1"/>
  <c r="AJM12" i="1"/>
  <c r="AJK12" i="1"/>
  <c r="AJJ12" i="1"/>
  <c r="AJA12" i="1"/>
  <c r="AJO11" i="1"/>
  <c r="AJM11" i="1"/>
  <c r="AJK11" i="1"/>
  <c r="AJJ11" i="1"/>
  <c r="AJA11" i="1"/>
  <c r="AJF11" i="1" s="1"/>
  <c r="AJO10" i="1"/>
  <c r="AJM10" i="1"/>
  <c r="AJK10" i="1"/>
  <c r="AJJ10" i="1"/>
  <c r="AJG10" i="1"/>
  <c r="AJF10" i="1"/>
  <c r="AJD10" i="1"/>
  <c r="AJB10" i="1"/>
  <c r="AJA10" i="1"/>
  <c r="AJO9" i="1"/>
  <c r="AJM9" i="1"/>
  <c r="AJK9" i="1"/>
  <c r="AJJ9" i="1"/>
  <c r="AJA9" i="1"/>
  <c r="AJF9" i="1" s="1"/>
  <c r="AJD4" i="1"/>
  <c r="AJO3" i="1"/>
  <c r="AJL2" i="1"/>
  <c r="AJF24" i="1" l="1"/>
  <c r="AJY40" i="1"/>
  <c r="AJW52" i="1" s="1"/>
  <c r="C52" i="8" s="1"/>
  <c r="AJB28" i="1"/>
  <c r="AJD28" i="1" s="1"/>
  <c r="AJG28" i="1" s="1"/>
  <c r="AJF26" i="1"/>
  <c r="AJF16" i="1"/>
  <c r="AJF14" i="1"/>
  <c r="AJW48" i="1"/>
  <c r="AJF12" i="1"/>
  <c r="AJL48" i="1"/>
  <c r="AJA40" i="1"/>
  <c r="AIZ46" i="1" s="1"/>
  <c r="AJC46" i="1" s="1"/>
  <c r="AJJ40" i="1"/>
  <c r="AIZ48" i="1" s="1"/>
  <c r="AJD48" i="1" s="1"/>
  <c r="AJV47" i="1"/>
  <c r="AJW46" i="1"/>
  <c r="AJV46" i="1"/>
  <c r="AJL45" i="1"/>
  <c r="AJC49" i="1"/>
  <c r="AJD49" i="1"/>
  <c r="AJD50" i="1"/>
  <c r="AJC50" i="1"/>
  <c r="AJA47" i="1"/>
  <c r="AJD47" i="1" s="1"/>
  <c r="D25" i="6"/>
  <c r="AJF40" i="1" l="1"/>
  <c r="AJD52" i="1" s="1"/>
  <c r="C51" i="8" s="1"/>
  <c r="AJC48" i="1"/>
  <c r="AJD46" i="1"/>
  <c r="AJC47" i="1"/>
  <c r="D27" i="6"/>
  <c r="DY53" i="1" l="1"/>
  <c r="DS12" i="1" l="1"/>
  <c r="EB20" i="1"/>
  <c r="EB10" i="1"/>
  <c r="DS32" i="1"/>
  <c r="EB25" i="1"/>
  <c r="ED25" i="1" s="1"/>
  <c r="EB21" i="1"/>
  <c r="ED21" i="1" s="1"/>
  <c r="EB14" i="1"/>
  <c r="ED14" i="1" s="1"/>
  <c r="EB13" i="1"/>
  <c r="EB19" i="1"/>
  <c r="EB26" i="1"/>
  <c r="ED26" i="1" s="1"/>
  <c r="EB22" i="1"/>
  <c r="ED22" i="1" s="1"/>
  <c r="EB15" i="1"/>
  <c r="ED15" i="1" s="1"/>
  <c r="EB12" i="1"/>
  <c r="EB32" i="1"/>
  <c r="EB17" i="1"/>
  <c r="EB9" i="1"/>
  <c r="EB24" i="1"/>
  <c r="DS30" i="1"/>
  <c r="DS29" i="1"/>
  <c r="EB28" i="1"/>
  <c r="DS27" i="1"/>
  <c r="DS26" i="1"/>
  <c r="DS25" i="1"/>
  <c r="DS23" i="1"/>
  <c r="DS22" i="1"/>
  <c r="DS21" i="1"/>
  <c r="DS20" i="1"/>
  <c r="DS18" i="1"/>
  <c r="DS19" i="1"/>
  <c r="DS16" i="1"/>
  <c r="DS15" i="1"/>
  <c r="DS14" i="1"/>
  <c r="DS11" i="1"/>
  <c r="D50" i="6"/>
  <c r="D20" i="6" l="1"/>
  <c r="D45" i="6" l="1"/>
  <c r="D70" i="6" l="1"/>
  <c r="D39" i="6"/>
  <c r="H8" i="4" l="1"/>
  <c r="ABT50" i="1" l="1"/>
  <c r="ABR50" i="1" s="1"/>
  <c r="ABS50" i="1"/>
  <c r="ACD49" i="1"/>
  <c r="ABT49" i="1"/>
  <c r="ABR49" i="1" s="1"/>
  <c r="ABS49" i="1"/>
  <c r="ACD47" i="1"/>
  <c r="ABT47" i="1"/>
  <c r="ABR47" i="1" s="1"/>
  <c r="ACD43" i="1"/>
  <c r="ABS47" i="1" s="1"/>
  <c r="ACD42" i="1"/>
  <c r="ACF40" i="1"/>
  <c r="ABW40" i="1"/>
  <c r="ABV51" i="1" s="1"/>
  <c r="E41" i="8" s="1"/>
  <c r="ACG39" i="1"/>
  <c r="ACE39" i="1"/>
  <c r="ACC39" i="1"/>
  <c r="ACB39" i="1"/>
  <c r="ABY39" i="1"/>
  <c r="ABX39" i="1"/>
  <c r="ABS39" i="1"/>
  <c r="ABT39" i="1" s="1"/>
  <c r="ACG38" i="1"/>
  <c r="ACE38" i="1"/>
  <c r="ACC38" i="1"/>
  <c r="ACB38" i="1"/>
  <c r="ABY38" i="1"/>
  <c r="ABX38" i="1"/>
  <c r="ABS38" i="1"/>
  <c r="ABT38" i="1" s="1"/>
  <c r="ACB37" i="1"/>
  <c r="ACC37" i="1" s="1"/>
  <c r="ABY37" i="1"/>
  <c r="ABX37" i="1"/>
  <c r="ABS37" i="1"/>
  <c r="ABT37" i="1" s="1"/>
  <c r="ABV37" i="1" s="1"/>
  <c r="ACG36" i="1"/>
  <c r="ACE36" i="1"/>
  <c r="ACC36" i="1"/>
  <c r="ACB36" i="1"/>
  <c r="ABY36" i="1"/>
  <c r="ABX36" i="1"/>
  <c r="ABV36" i="1"/>
  <c r="ABT36" i="1"/>
  <c r="ABS36" i="1"/>
  <c r="ACG35" i="1"/>
  <c r="ACE35" i="1"/>
  <c r="ACC35" i="1"/>
  <c r="ACB35" i="1"/>
  <c r="ABY35" i="1"/>
  <c r="ABX35" i="1"/>
  <c r="ABV35" i="1"/>
  <c r="ABT35" i="1"/>
  <c r="ABS35" i="1"/>
  <c r="ACG34" i="1"/>
  <c r="ACE34" i="1"/>
  <c r="ACC34" i="1"/>
  <c r="ACB34" i="1"/>
  <c r="ABY34" i="1"/>
  <c r="ABX34" i="1"/>
  <c r="ABV34" i="1"/>
  <c r="ABT34" i="1"/>
  <c r="ABS34" i="1"/>
  <c r="ACG33" i="1"/>
  <c r="ACE33" i="1"/>
  <c r="ACC33" i="1"/>
  <c r="ACB33" i="1"/>
  <c r="ABY33" i="1"/>
  <c r="ABX33" i="1"/>
  <c r="ABV33" i="1"/>
  <c r="ABT33" i="1"/>
  <c r="ABS33" i="1"/>
  <c r="ACG32" i="1"/>
  <c r="ACE32" i="1"/>
  <c r="ACC32" i="1"/>
  <c r="ACB32" i="1"/>
  <c r="ABY32" i="1"/>
  <c r="ABX32" i="1"/>
  <c r="ABV32" i="1"/>
  <c r="ABT32" i="1"/>
  <c r="ABS32" i="1"/>
  <c r="ACG31" i="1"/>
  <c r="ACE31" i="1"/>
  <c r="ACC31" i="1"/>
  <c r="ACB31" i="1"/>
  <c r="ABY31" i="1"/>
  <c r="ABX31" i="1"/>
  <c r="ABS31" i="1"/>
  <c r="ABT31" i="1" s="1"/>
  <c r="ACG30" i="1"/>
  <c r="ACE30" i="1"/>
  <c r="ACC30" i="1"/>
  <c r="ACB30" i="1"/>
  <c r="ABY30" i="1"/>
  <c r="ABX30" i="1"/>
  <c r="ABS30" i="1"/>
  <c r="ABT30" i="1" s="1"/>
  <c r="ACG29" i="1"/>
  <c r="ACE29" i="1"/>
  <c r="ACC29" i="1"/>
  <c r="ACB29" i="1"/>
  <c r="ABY29" i="1"/>
  <c r="ABX29" i="1"/>
  <c r="ABS29" i="1"/>
  <c r="ABT29" i="1" s="1"/>
  <c r="ACB28" i="1"/>
  <c r="ACC28" i="1" s="1"/>
  <c r="ABY28" i="1"/>
  <c r="ABX28" i="1"/>
  <c r="ABT28" i="1"/>
  <c r="ABV28" i="1" s="1"/>
  <c r="ABS28" i="1"/>
  <c r="ACG27" i="1"/>
  <c r="ACE27" i="1"/>
  <c r="ACC27" i="1"/>
  <c r="ACB27" i="1"/>
  <c r="ABY27" i="1"/>
  <c r="ABX27" i="1"/>
  <c r="ABS27" i="1"/>
  <c r="ABT27" i="1" s="1"/>
  <c r="ACG26" i="1"/>
  <c r="ACE26" i="1"/>
  <c r="ACC26" i="1"/>
  <c r="ACB26" i="1"/>
  <c r="ABY26" i="1"/>
  <c r="ABX26" i="1"/>
  <c r="ABS26" i="1"/>
  <c r="ABT26" i="1" s="1"/>
  <c r="ACG25" i="1"/>
  <c r="ACE25" i="1"/>
  <c r="ACC25" i="1"/>
  <c r="ACB25" i="1"/>
  <c r="ABY25" i="1"/>
  <c r="ABX25" i="1"/>
  <c r="ABS25" i="1"/>
  <c r="ABT25" i="1" s="1"/>
  <c r="ABV25" i="1" s="1"/>
  <c r="ACG24" i="1"/>
  <c r="ACE24" i="1"/>
  <c r="ACC24" i="1"/>
  <c r="ACB24" i="1"/>
  <c r="ABY24" i="1"/>
  <c r="ABX24" i="1"/>
  <c r="ABS24" i="1"/>
  <c r="ABT24" i="1" s="1"/>
  <c r="ACG23" i="1"/>
  <c r="ACE23" i="1"/>
  <c r="ACC23" i="1"/>
  <c r="ACB23" i="1"/>
  <c r="ABY23" i="1"/>
  <c r="ABX23" i="1"/>
  <c r="ABS23" i="1"/>
  <c r="ABT23" i="1" s="1"/>
  <c r="ACG22" i="1"/>
  <c r="ACE22" i="1"/>
  <c r="ACC22" i="1"/>
  <c r="ACB22" i="1"/>
  <c r="ABY22" i="1"/>
  <c r="ABX22" i="1"/>
  <c r="ABS22" i="1"/>
  <c r="ABT22" i="1" s="1"/>
  <c r="ACG21" i="1"/>
  <c r="ACE21" i="1"/>
  <c r="ACC21" i="1"/>
  <c r="ACB21" i="1"/>
  <c r="ABY21" i="1"/>
  <c r="ABX21" i="1"/>
  <c r="ABS21" i="1"/>
  <c r="ABT21" i="1" s="1"/>
  <c r="ACG20" i="1"/>
  <c r="ACE20" i="1"/>
  <c r="ACC20" i="1"/>
  <c r="ACB20" i="1"/>
  <c r="ABY20" i="1"/>
  <c r="ABX20" i="1"/>
  <c r="ABS20" i="1"/>
  <c r="ABT20" i="1" s="1"/>
  <c r="ACG19" i="1"/>
  <c r="ACE19" i="1"/>
  <c r="ACC19" i="1"/>
  <c r="ACB19" i="1"/>
  <c r="ABY19" i="1"/>
  <c r="ABX19" i="1"/>
  <c r="ABS19" i="1"/>
  <c r="ABT19" i="1" s="1"/>
  <c r="ACG18" i="1"/>
  <c r="ACE18" i="1"/>
  <c r="ACC18" i="1"/>
  <c r="ACB18" i="1"/>
  <c r="ABY18" i="1"/>
  <c r="ABX18" i="1"/>
  <c r="ABT18" i="1"/>
  <c r="ABV18" i="1" s="1"/>
  <c r="ABS18" i="1"/>
  <c r="ACG17" i="1"/>
  <c r="ACE17" i="1"/>
  <c r="ACC17" i="1"/>
  <c r="ACB17" i="1"/>
  <c r="ABY17" i="1"/>
  <c r="ABX17" i="1"/>
  <c r="ABS17" i="1"/>
  <c r="ABT17" i="1" s="1"/>
  <c r="ACG16" i="1"/>
  <c r="ACE16" i="1"/>
  <c r="ACC16" i="1"/>
  <c r="ACB16" i="1"/>
  <c r="ABY16" i="1"/>
  <c r="ABX16" i="1"/>
  <c r="ABS16" i="1"/>
  <c r="ABT16" i="1" s="1"/>
  <c r="ACG15" i="1"/>
  <c r="ACE15" i="1"/>
  <c r="ACC15" i="1"/>
  <c r="ACB15" i="1"/>
  <c r="ABY15" i="1"/>
  <c r="ABX15" i="1"/>
  <c r="ABS15" i="1"/>
  <c r="ABT15" i="1" s="1"/>
  <c r="ACG14" i="1"/>
  <c r="ACE14" i="1"/>
  <c r="ACC14" i="1"/>
  <c r="ACB14" i="1"/>
  <c r="ABY14" i="1"/>
  <c r="ABX14" i="1"/>
  <c r="ABS14" i="1"/>
  <c r="ABT14" i="1" s="1"/>
  <c r="ACG12" i="1"/>
  <c r="ACE12" i="1"/>
  <c r="ACC12" i="1"/>
  <c r="ACB12" i="1"/>
  <c r="ABY12" i="1"/>
  <c r="ABX12" i="1"/>
  <c r="ABS12" i="1"/>
  <c r="ABT12" i="1" s="1"/>
  <c r="ACG11" i="1"/>
  <c r="ACE11" i="1"/>
  <c r="ACC11" i="1"/>
  <c r="ACB11" i="1"/>
  <c r="ABY11" i="1"/>
  <c r="ABX11" i="1"/>
  <c r="ABS11" i="1"/>
  <c r="ABT11" i="1" s="1"/>
  <c r="ACG10" i="1"/>
  <c r="ACE10" i="1"/>
  <c r="ACC10" i="1"/>
  <c r="ACB10" i="1"/>
  <c r="ABY10" i="1"/>
  <c r="ABX10" i="1"/>
  <c r="ABS10" i="1"/>
  <c r="ABT10" i="1" s="1"/>
  <c r="ABV10" i="1" s="1"/>
  <c r="ACG9" i="1"/>
  <c r="ACE9" i="1"/>
  <c r="ACC9" i="1"/>
  <c r="ACB9" i="1"/>
  <c r="ABY9" i="1"/>
  <c r="ABX9" i="1"/>
  <c r="ABS9" i="1"/>
  <c r="ABT9" i="1" s="1"/>
  <c r="ABV4" i="1"/>
  <c r="ACG3" i="1"/>
  <c r="ACD2" i="1"/>
  <c r="ABU50" i="1" l="1"/>
  <c r="ABS40" i="1"/>
  <c r="ABR46" i="1" s="1"/>
  <c r="ACB40" i="1"/>
  <c r="ABR48" i="1" s="1"/>
  <c r="ABU48" i="1" s="1"/>
  <c r="ACD48" i="1"/>
  <c r="ABX40" i="1"/>
  <c r="ABV52" i="1" s="1"/>
  <c r="C41" i="8" s="1"/>
  <c r="ACD45" i="1"/>
  <c r="ABY40" i="1"/>
  <c r="ABV53" i="1" s="1"/>
  <c r="D41" i="8" s="1"/>
  <c r="ABV47" i="1"/>
  <c r="ABU47" i="1"/>
  <c r="ABV49" i="1"/>
  <c r="ABU49" i="1"/>
  <c r="ABS46" i="1"/>
  <c r="ABV50" i="1"/>
  <c r="D52" i="6"/>
  <c r="D51" i="6"/>
  <c r="AII50" i="1"/>
  <c r="AIG50" i="1" s="1"/>
  <c r="AIH50" i="1"/>
  <c r="AIS49" i="1"/>
  <c r="AII49" i="1"/>
  <c r="AIG49" i="1" s="1"/>
  <c r="AIH49" i="1"/>
  <c r="AIS47" i="1"/>
  <c r="AII47" i="1"/>
  <c r="AIG47" i="1" s="1"/>
  <c r="AIS43" i="1"/>
  <c r="AIH47" i="1" s="1"/>
  <c r="AIS42" i="1"/>
  <c r="AIU40" i="1"/>
  <c r="AIL40" i="1"/>
  <c r="AIK51" i="1" s="1"/>
  <c r="E50" i="8" s="1"/>
  <c r="AIH39" i="1"/>
  <c r="AIV38" i="1"/>
  <c r="AIT38" i="1"/>
  <c r="AIR38" i="1"/>
  <c r="AIQ38" i="1"/>
  <c r="AIH38" i="1"/>
  <c r="AIM38" i="1" s="1"/>
  <c r="AIV37" i="1"/>
  <c r="AIT37" i="1"/>
  <c r="AIR37" i="1"/>
  <c r="AIQ37" i="1"/>
  <c r="AIN37" i="1"/>
  <c r="AIM37" i="1"/>
  <c r="AIK37" i="1"/>
  <c r="AII37" i="1"/>
  <c r="AIH37" i="1"/>
  <c r="AIV36" i="1"/>
  <c r="AIT36" i="1"/>
  <c r="AIR36" i="1"/>
  <c r="AIQ36" i="1"/>
  <c r="AIN36" i="1"/>
  <c r="AIM36" i="1"/>
  <c r="AIK36" i="1"/>
  <c r="AII36" i="1"/>
  <c r="AIH36" i="1"/>
  <c r="AIV35" i="1"/>
  <c r="AIT35" i="1"/>
  <c r="AIR35" i="1"/>
  <c r="AIQ35" i="1"/>
  <c r="AIN35" i="1"/>
  <c r="AIM35" i="1"/>
  <c r="AIK35" i="1"/>
  <c r="AII35" i="1"/>
  <c r="AIH35" i="1"/>
  <c r="AIV34" i="1"/>
  <c r="AIT34" i="1"/>
  <c r="AIR34" i="1"/>
  <c r="AIQ34" i="1"/>
  <c r="AIN34" i="1"/>
  <c r="AIM34" i="1"/>
  <c r="AIK34" i="1"/>
  <c r="AII34" i="1"/>
  <c r="AIH34" i="1"/>
  <c r="AIV33" i="1"/>
  <c r="AIT33" i="1"/>
  <c r="AIR33" i="1"/>
  <c r="AIQ33" i="1"/>
  <c r="AIN33" i="1"/>
  <c r="AIM33" i="1"/>
  <c r="AIK33" i="1"/>
  <c r="AII33" i="1"/>
  <c r="AIH33" i="1"/>
  <c r="AIV32" i="1"/>
  <c r="AIT32" i="1"/>
  <c r="AIR32" i="1"/>
  <c r="AIQ32" i="1"/>
  <c r="AIN32" i="1"/>
  <c r="AIM32" i="1"/>
  <c r="AIK32" i="1"/>
  <c r="AII32" i="1"/>
  <c r="AIH32" i="1"/>
  <c r="AIV31" i="1"/>
  <c r="AIT31" i="1"/>
  <c r="AIR31" i="1"/>
  <c r="AIQ31" i="1"/>
  <c r="AIN31" i="1"/>
  <c r="AIM31" i="1"/>
  <c r="AII31" i="1"/>
  <c r="AIV30" i="1"/>
  <c r="AIT30" i="1"/>
  <c r="AIR30" i="1"/>
  <c r="AIQ30" i="1"/>
  <c r="AIN30" i="1"/>
  <c r="AIM30" i="1"/>
  <c r="AIK30" i="1"/>
  <c r="AII30" i="1"/>
  <c r="AIH30" i="1"/>
  <c r="AIV29" i="1"/>
  <c r="AIT29" i="1"/>
  <c r="AIR29" i="1"/>
  <c r="AIQ29" i="1"/>
  <c r="AIN29" i="1"/>
  <c r="AIM29" i="1"/>
  <c r="AIK29" i="1"/>
  <c r="AII29" i="1"/>
  <c r="AIH29" i="1"/>
  <c r="AIQ28" i="1"/>
  <c r="AIH28" i="1"/>
  <c r="AIM28" i="1" s="1"/>
  <c r="AIV27" i="1"/>
  <c r="AIT27" i="1"/>
  <c r="AIR27" i="1"/>
  <c r="AIQ27" i="1"/>
  <c r="AIH27" i="1"/>
  <c r="AIM27" i="1" s="1"/>
  <c r="AIV26" i="1"/>
  <c r="AIT26" i="1"/>
  <c r="AIR26" i="1"/>
  <c r="AIQ26" i="1"/>
  <c r="AIH26" i="1"/>
  <c r="AIM26" i="1" s="1"/>
  <c r="AIV25" i="1"/>
  <c r="AIT25" i="1"/>
  <c r="AIR25" i="1"/>
  <c r="AIQ25" i="1"/>
  <c r="AIN25" i="1"/>
  <c r="AIM25" i="1"/>
  <c r="AIH25" i="1"/>
  <c r="AII25" i="1" s="1"/>
  <c r="AIV24" i="1"/>
  <c r="AIT24" i="1"/>
  <c r="AIR24" i="1"/>
  <c r="AIQ24" i="1"/>
  <c r="AIH24" i="1"/>
  <c r="AIM24" i="1" s="1"/>
  <c r="AIV23" i="1"/>
  <c r="AIT23" i="1"/>
  <c r="AIR23" i="1"/>
  <c r="AIQ23" i="1"/>
  <c r="AIH23" i="1"/>
  <c r="AIM23" i="1" s="1"/>
  <c r="AIV22" i="1"/>
  <c r="AIT22" i="1"/>
  <c r="AIR22" i="1"/>
  <c r="AIQ22" i="1"/>
  <c r="AIN22" i="1"/>
  <c r="AIM22" i="1"/>
  <c r="AIK22" i="1"/>
  <c r="AII22" i="1"/>
  <c r="AIH22" i="1"/>
  <c r="AIV21" i="1"/>
  <c r="AIT21" i="1"/>
  <c r="AIR21" i="1"/>
  <c r="AIQ21" i="1"/>
  <c r="AIH21" i="1"/>
  <c r="AIV20" i="1"/>
  <c r="AIT20" i="1"/>
  <c r="AIR20" i="1"/>
  <c r="AIQ20" i="1"/>
  <c r="AIH20" i="1"/>
  <c r="AIM20" i="1" s="1"/>
  <c r="AIV19" i="1"/>
  <c r="AIT19" i="1"/>
  <c r="AIR19" i="1"/>
  <c r="AIQ19" i="1"/>
  <c r="AIN19" i="1"/>
  <c r="AIM19" i="1"/>
  <c r="AIH19" i="1"/>
  <c r="AII19" i="1" s="1"/>
  <c r="AIV18" i="1"/>
  <c r="AIT18" i="1"/>
  <c r="AIR18" i="1"/>
  <c r="AIQ18" i="1"/>
  <c r="AIH18" i="1"/>
  <c r="AIM18" i="1" s="1"/>
  <c r="AIV17" i="1"/>
  <c r="AIT17" i="1"/>
  <c r="AIR17" i="1"/>
  <c r="AIQ17" i="1"/>
  <c r="AIH17" i="1"/>
  <c r="AIV16" i="1"/>
  <c r="AIT16" i="1"/>
  <c r="AIR16" i="1"/>
  <c r="AIQ16" i="1"/>
  <c r="AIH16" i="1"/>
  <c r="AIM16" i="1" s="1"/>
  <c r="AIV15" i="1"/>
  <c r="AIT15" i="1"/>
  <c r="AIR15" i="1"/>
  <c r="AIQ15" i="1"/>
  <c r="AIN15" i="1"/>
  <c r="AIM15" i="1"/>
  <c r="AIK15" i="1"/>
  <c r="AII15" i="1"/>
  <c r="AIH15" i="1"/>
  <c r="AIV14" i="1"/>
  <c r="AIT14" i="1"/>
  <c r="AIR14" i="1"/>
  <c r="AIQ14" i="1"/>
  <c r="AIH14" i="1"/>
  <c r="AIM14" i="1" s="1"/>
  <c r="AIV12" i="1"/>
  <c r="AIT12" i="1"/>
  <c r="AIR12" i="1"/>
  <c r="AIQ12" i="1"/>
  <c r="AIH12" i="1"/>
  <c r="AIM12" i="1" s="1"/>
  <c r="AIV11" i="1"/>
  <c r="AIT11" i="1"/>
  <c r="AIR11" i="1"/>
  <c r="AIQ11" i="1"/>
  <c r="AIH11" i="1"/>
  <c r="AIM11" i="1" s="1"/>
  <c r="AIV10" i="1"/>
  <c r="AIT10" i="1"/>
  <c r="AIR10" i="1"/>
  <c r="AIQ10" i="1"/>
  <c r="AIN10" i="1"/>
  <c r="AIM10" i="1"/>
  <c r="AIK10" i="1"/>
  <c r="AII10" i="1"/>
  <c r="AIH10" i="1"/>
  <c r="AIH9" i="1"/>
  <c r="AIK4" i="1"/>
  <c r="AIV3" i="1"/>
  <c r="AIS2" i="1"/>
  <c r="AHP50" i="1"/>
  <c r="AHN50" i="1" s="1"/>
  <c r="AHO50" i="1"/>
  <c r="AHZ49" i="1"/>
  <c r="AHP49" i="1"/>
  <c r="AHN49" i="1" s="1"/>
  <c r="AHO49" i="1"/>
  <c r="AHZ47" i="1"/>
  <c r="AHP47" i="1"/>
  <c r="AHN47" i="1" s="1"/>
  <c r="AHZ43" i="1"/>
  <c r="AHZ42" i="1"/>
  <c r="AHO46" i="1" s="1"/>
  <c r="AIB40" i="1"/>
  <c r="AHS40" i="1"/>
  <c r="AHR51" i="1" s="1"/>
  <c r="E49" i="8" s="1"/>
  <c r="AIC39" i="1"/>
  <c r="AIA39" i="1"/>
  <c r="AHY39" i="1"/>
  <c r="AHX39" i="1"/>
  <c r="AHU39" i="1"/>
  <c r="AHT39" i="1"/>
  <c r="AHR39" i="1"/>
  <c r="AHP39" i="1"/>
  <c r="AHO39" i="1"/>
  <c r="AIC38" i="1"/>
  <c r="AIA38" i="1"/>
  <c r="AHY38" i="1"/>
  <c r="AHX38" i="1"/>
  <c r="AHU38" i="1"/>
  <c r="AHT38" i="1"/>
  <c r="AHR38" i="1"/>
  <c r="AHP38" i="1"/>
  <c r="AHO38" i="1"/>
  <c r="AHX37" i="1"/>
  <c r="AHY37" i="1" s="1"/>
  <c r="AHU37" i="1"/>
  <c r="AHT37" i="1"/>
  <c r="AHR37" i="1"/>
  <c r="AHP37" i="1"/>
  <c r="AHO37" i="1"/>
  <c r="AIC36" i="1"/>
  <c r="AIA36" i="1"/>
  <c r="AHY36" i="1"/>
  <c r="AHX36" i="1"/>
  <c r="AHU36" i="1"/>
  <c r="AHT36" i="1"/>
  <c r="AHR36" i="1"/>
  <c r="AHP36" i="1"/>
  <c r="AHO36" i="1"/>
  <c r="AIC35" i="1"/>
  <c r="AIA35" i="1"/>
  <c r="AHY35" i="1"/>
  <c r="AHX35" i="1"/>
  <c r="AHU35" i="1"/>
  <c r="AHT35" i="1"/>
  <c r="AHR35" i="1"/>
  <c r="AHP35" i="1"/>
  <c r="AHO35" i="1"/>
  <c r="AIC34" i="1"/>
  <c r="AIA34" i="1"/>
  <c r="AHY34" i="1"/>
  <c r="AHX34" i="1"/>
  <c r="AHU34" i="1"/>
  <c r="AHT34" i="1"/>
  <c r="AHR34" i="1"/>
  <c r="AHP34" i="1"/>
  <c r="AHO34" i="1"/>
  <c r="AIC33" i="1"/>
  <c r="AIA33" i="1"/>
  <c r="AHY33" i="1"/>
  <c r="AHX33" i="1"/>
  <c r="AHU33" i="1"/>
  <c r="AHT33" i="1"/>
  <c r="AHR33" i="1"/>
  <c r="AHP33" i="1"/>
  <c r="AHO33" i="1"/>
  <c r="AIC32" i="1"/>
  <c r="AIA32" i="1"/>
  <c r="AHY32" i="1"/>
  <c r="AHX32" i="1"/>
  <c r="AHU32" i="1"/>
  <c r="AHT32" i="1"/>
  <c r="AHR32" i="1"/>
  <c r="AHP32" i="1"/>
  <c r="AHO32" i="1"/>
  <c r="AIC31" i="1"/>
  <c r="AIA31" i="1"/>
  <c r="AHY31" i="1"/>
  <c r="AHX31" i="1"/>
  <c r="AHU31" i="1"/>
  <c r="AHT31" i="1"/>
  <c r="AHR31" i="1"/>
  <c r="AHP31" i="1"/>
  <c r="AHO31" i="1"/>
  <c r="AIC30" i="1"/>
  <c r="AIA30" i="1"/>
  <c r="AHY30" i="1"/>
  <c r="AHX30" i="1"/>
  <c r="AHU30" i="1"/>
  <c r="AHT30" i="1"/>
  <c r="AHR30" i="1"/>
  <c r="AHP30" i="1"/>
  <c r="AHO30" i="1"/>
  <c r="AIC29" i="1"/>
  <c r="AIA29" i="1"/>
  <c r="AHY29" i="1"/>
  <c r="AHX29" i="1"/>
  <c r="AHU29" i="1"/>
  <c r="AHT29" i="1"/>
  <c r="AHR29" i="1"/>
  <c r="AHP29" i="1"/>
  <c r="AHO29" i="1"/>
  <c r="AHY28" i="1"/>
  <c r="AIA28" i="1" s="1"/>
  <c r="AIC28" i="1" s="1"/>
  <c r="AHX28" i="1"/>
  <c r="AHO28" i="1"/>
  <c r="AHT28" i="1" s="1"/>
  <c r="AIC27" i="1"/>
  <c r="AIA27" i="1"/>
  <c r="AHY27" i="1"/>
  <c r="AHX27" i="1"/>
  <c r="AHU27" i="1"/>
  <c r="AHT27" i="1"/>
  <c r="AHR27" i="1"/>
  <c r="AHP27" i="1"/>
  <c r="AHO27" i="1"/>
  <c r="AIC26" i="1"/>
  <c r="AIA26" i="1"/>
  <c r="AHY26" i="1"/>
  <c r="AHX26" i="1"/>
  <c r="AHU26" i="1"/>
  <c r="AHT26" i="1"/>
  <c r="AHR26" i="1"/>
  <c r="AHP26" i="1"/>
  <c r="AHO26" i="1"/>
  <c r="AIC25" i="1"/>
  <c r="AIA25" i="1"/>
  <c r="AHY25" i="1"/>
  <c r="AHX25" i="1"/>
  <c r="AHT25" i="1"/>
  <c r="AHO25" i="1"/>
  <c r="AIC24" i="1"/>
  <c r="AIA24" i="1"/>
  <c r="AHY24" i="1"/>
  <c r="AHX24" i="1"/>
  <c r="AHU24" i="1"/>
  <c r="AHT24" i="1"/>
  <c r="AHO24" i="1"/>
  <c r="AHP24" i="1" s="1"/>
  <c r="AIC23" i="1"/>
  <c r="AIA23" i="1"/>
  <c r="AHY23" i="1"/>
  <c r="AHX23" i="1"/>
  <c r="AHO23" i="1"/>
  <c r="AHT23" i="1" s="1"/>
  <c r="AHO22" i="1"/>
  <c r="AIC21" i="1"/>
  <c r="AIA21" i="1"/>
  <c r="AHY21" i="1"/>
  <c r="AHX21" i="1"/>
  <c r="AHO21" i="1"/>
  <c r="AHT21" i="1" s="1"/>
  <c r="AIC20" i="1"/>
  <c r="AIA20" i="1"/>
  <c r="AHY20" i="1"/>
  <c r="AHX20" i="1"/>
  <c r="AHO20" i="1"/>
  <c r="AHT20" i="1" s="1"/>
  <c r="AIC19" i="1"/>
  <c r="AIA19" i="1"/>
  <c r="AHY19" i="1"/>
  <c r="AHX19" i="1"/>
  <c r="AHU19" i="1"/>
  <c r="AHT19" i="1"/>
  <c r="AHR19" i="1"/>
  <c r="AHP19" i="1"/>
  <c r="AHO19" i="1"/>
  <c r="AIC18" i="1"/>
  <c r="AIA18" i="1"/>
  <c r="AHY18" i="1"/>
  <c r="AHX18" i="1"/>
  <c r="AHO18" i="1"/>
  <c r="AHT18" i="1" s="1"/>
  <c r="AIC17" i="1"/>
  <c r="AIA17" i="1"/>
  <c r="AHY17" i="1"/>
  <c r="AHX17" i="1"/>
  <c r="AHO17" i="1"/>
  <c r="AHT17" i="1" s="1"/>
  <c r="AIC16" i="1"/>
  <c r="AIA16" i="1"/>
  <c r="AHY16" i="1"/>
  <c r="AHX16" i="1"/>
  <c r="AHO16" i="1"/>
  <c r="AHT16" i="1" s="1"/>
  <c r="AIC15" i="1"/>
  <c r="AIA15" i="1"/>
  <c r="AHY15" i="1"/>
  <c r="AHX15" i="1"/>
  <c r="AHO15" i="1"/>
  <c r="AHT15" i="1" s="1"/>
  <c r="AIC14" i="1"/>
  <c r="AIA14" i="1"/>
  <c r="AHY14" i="1"/>
  <c r="AHX14" i="1"/>
  <c r="AHO14" i="1"/>
  <c r="AHT14" i="1" s="1"/>
  <c r="AIC12" i="1"/>
  <c r="AIA12" i="1"/>
  <c r="AHY12" i="1"/>
  <c r="AHX12" i="1"/>
  <c r="AHO12" i="1"/>
  <c r="AHT12" i="1" s="1"/>
  <c r="AIC11" i="1"/>
  <c r="AIA11" i="1"/>
  <c r="AHY11" i="1"/>
  <c r="AHX11" i="1"/>
  <c r="AHU11" i="1"/>
  <c r="AHT11" i="1"/>
  <c r="AHR11" i="1"/>
  <c r="AHP11" i="1"/>
  <c r="AHO11" i="1"/>
  <c r="AIC10" i="1"/>
  <c r="AIA10" i="1"/>
  <c r="AHY10" i="1"/>
  <c r="AHX10" i="1"/>
  <c r="AHO10" i="1"/>
  <c r="AHT10" i="1" s="1"/>
  <c r="AIC9" i="1"/>
  <c r="AIA9" i="1"/>
  <c r="AHY9" i="1"/>
  <c r="AHX9" i="1"/>
  <c r="AHO9" i="1"/>
  <c r="AHT9" i="1" s="1"/>
  <c r="AHR4" i="1"/>
  <c r="AIC3" i="1"/>
  <c r="AHZ2" i="1"/>
  <c r="AGW50" i="1"/>
  <c r="AGU50" i="1" s="1"/>
  <c r="AGV50" i="1"/>
  <c r="AHG49" i="1"/>
  <c r="AGW49" i="1"/>
  <c r="AGU49" i="1" s="1"/>
  <c r="AGV49" i="1"/>
  <c r="AGV48" i="1"/>
  <c r="AHG47" i="1"/>
  <c r="AGW47" i="1"/>
  <c r="AGU47" i="1" s="1"/>
  <c r="AHG43" i="1"/>
  <c r="AGV47" i="1" s="1"/>
  <c r="AHG42" i="1"/>
  <c r="AHI40" i="1"/>
  <c r="AGZ40" i="1"/>
  <c r="AGY51" i="1" s="1"/>
  <c r="E48" i="8" s="1"/>
  <c r="AHJ39" i="1"/>
  <c r="AHH39" i="1"/>
  <c r="AHF39" i="1"/>
  <c r="AHE39" i="1"/>
  <c r="AGV39" i="1"/>
  <c r="AHA39" i="1" s="1"/>
  <c r="AHJ38" i="1"/>
  <c r="AHH38" i="1"/>
  <c r="AHF38" i="1"/>
  <c r="AHE38" i="1"/>
  <c r="AGV38" i="1"/>
  <c r="AHA38" i="1" s="1"/>
  <c r="AHJ37" i="1"/>
  <c r="AHH37" i="1"/>
  <c r="AHF37" i="1"/>
  <c r="AHE37" i="1"/>
  <c r="AHB37" i="1"/>
  <c r="AHA37" i="1"/>
  <c r="AGY37" i="1"/>
  <c r="AGW37" i="1"/>
  <c r="AGV37" i="1"/>
  <c r="AHJ36" i="1"/>
  <c r="AHH36" i="1"/>
  <c r="AHF36" i="1"/>
  <c r="AHE36" i="1"/>
  <c r="AHB36" i="1"/>
  <c r="AHA36" i="1"/>
  <c r="AGY36" i="1"/>
  <c r="AGW36" i="1"/>
  <c r="AGV36" i="1"/>
  <c r="AHJ35" i="1"/>
  <c r="AHH35" i="1"/>
  <c r="AHF35" i="1"/>
  <c r="AHE35" i="1"/>
  <c r="AHB35" i="1"/>
  <c r="AHA35" i="1"/>
  <c r="AGY35" i="1"/>
  <c r="AGW35" i="1"/>
  <c r="AGV35" i="1"/>
  <c r="AHJ34" i="1"/>
  <c r="AHH34" i="1"/>
  <c r="AHF34" i="1"/>
  <c r="AHE34" i="1"/>
  <c r="AHB34" i="1"/>
  <c r="AHA34" i="1"/>
  <c r="AGY34" i="1"/>
  <c r="AGW34" i="1"/>
  <c r="AGV34" i="1"/>
  <c r="AHJ33" i="1"/>
  <c r="AHH33" i="1"/>
  <c r="AHF33" i="1"/>
  <c r="AHE33" i="1"/>
  <c r="AHB33" i="1"/>
  <c r="AHA33" i="1"/>
  <c r="AGY33" i="1"/>
  <c r="AGW33" i="1"/>
  <c r="AGV33" i="1"/>
  <c r="AHJ32" i="1"/>
  <c r="AHH32" i="1"/>
  <c r="AHF32" i="1"/>
  <c r="AHE32" i="1"/>
  <c r="AHB32" i="1"/>
  <c r="AHA32" i="1"/>
  <c r="AGY32" i="1"/>
  <c r="AGW32" i="1"/>
  <c r="AGV32" i="1"/>
  <c r="AHJ31" i="1"/>
  <c r="AHH31" i="1"/>
  <c r="AHF31" i="1"/>
  <c r="AHE31" i="1"/>
  <c r="AHB31" i="1"/>
  <c r="AHA31" i="1"/>
  <c r="AGY31" i="1"/>
  <c r="AGW31" i="1"/>
  <c r="AGV31" i="1"/>
  <c r="AHJ30" i="1"/>
  <c r="AHH30" i="1"/>
  <c r="AHF30" i="1"/>
  <c r="AHE30" i="1"/>
  <c r="AGV30" i="1"/>
  <c r="AHA30" i="1" s="1"/>
  <c r="AHJ29" i="1"/>
  <c r="AHH29" i="1"/>
  <c r="AHF29" i="1"/>
  <c r="AHE29" i="1"/>
  <c r="AGV29" i="1"/>
  <c r="AHA29" i="1" s="1"/>
  <c r="AHE28" i="1"/>
  <c r="AGW28" i="1"/>
  <c r="AGY28" i="1" s="1"/>
  <c r="AHB28" i="1" s="1"/>
  <c r="AGV28" i="1"/>
  <c r="AHA28" i="1" s="1"/>
  <c r="AHJ27" i="1"/>
  <c r="AHH27" i="1"/>
  <c r="AHF27" i="1"/>
  <c r="AHE27" i="1"/>
  <c r="AHB27" i="1"/>
  <c r="AHA27" i="1"/>
  <c r="AGY27" i="1"/>
  <c r="AGW27" i="1"/>
  <c r="AGV27" i="1"/>
  <c r="AHJ26" i="1"/>
  <c r="AHH26" i="1"/>
  <c r="AHF26" i="1"/>
  <c r="AHE26" i="1"/>
  <c r="AGV26" i="1"/>
  <c r="AHJ25" i="1"/>
  <c r="AHH25" i="1"/>
  <c r="AHF25" i="1"/>
  <c r="AHE25" i="1"/>
  <c r="AGV25" i="1"/>
  <c r="AHA25" i="1" s="1"/>
  <c r="AHJ24" i="1"/>
  <c r="AHH24" i="1"/>
  <c r="AHF24" i="1"/>
  <c r="AHE24" i="1"/>
  <c r="AGV24" i="1"/>
  <c r="AHJ23" i="1"/>
  <c r="AHH23" i="1"/>
  <c r="AHF23" i="1"/>
  <c r="AHE23" i="1"/>
  <c r="AGV23" i="1"/>
  <c r="AHA23" i="1" s="1"/>
  <c r="AHJ22" i="1"/>
  <c r="AHH22" i="1"/>
  <c r="AHF22" i="1"/>
  <c r="AHE22" i="1"/>
  <c r="AGV22" i="1"/>
  <c r="AHA22" i="1" s="1"/>
  <c r="AHJ21" i="1"/>
  <c r="AHH21" i="1"/>
  <c r="AHF21" i="1"/>
  <c r="AHE21" i="1"/>
  <c r="AGV21" i="1"/>
  <c r="AHJ20" i="1"/>
  <c r="AHH20" i="1"/>
  <c r="AHF20" i="1"/>
  <c r="AHE20" i="1"/>
  <c r="AHB20" i="1"/>
  <c r="AHA20" i="1"/>
  <c r="AGY20" i="1"/>
  <c r="AGW20" i="1"/>
  <c r="AGV20" i="1"/>
  <c r="AHJ19" i="1"/>
  <c r="AHH19" i="1"/>
  <c r="AHF19" i="1"/>
  <c r="AHE19" i="1"/>
  <c r="AGV19" i="1"/>
  <c r="AHA19" i="1" s="1"/>
  <c r="AHJ18" i="1"/>
  <c r="AHH18" i="1"/>
  <c r="AHF18" i="1"/>
  <c r="AHE18" i="1"/>
  <c r="AGV18" i="1"/>
  <c r="AHA18" i="1" s="1"/>
  <c r="AHJ17" i="1"/>
  <c r="AHH17" i="1"/>
  <c r="AHF17" i="1"/>
  <c r="AHE17" i="1"/>
  <c r="AGV17" i="1"/>
  <c r="AHA17" i="1" s="1"/>
  <c r="AHJ16" i="1"/>
  <c r="AHH16" i="1"/>
  <c r="AHF16" i="1"/>
  <c r="AHE16" i="1"/>
  <c r="AGV16" i="1"/>
  <c r="AHA16" i="1" s="1"/>
  <c r="AHJ15" i="1"/>
  <c r="AHH15" i="1"/>
  <c r="AHF15" i="1"/>
  <c r="AHE15" i="1"/>
  <c r="AGV15" i="1"/>
  <c r="AHA15" i="1" s="1"/>
  <c r="AHJ14" i="1"/>
  <c r="AHH14" i="1"/>
  <c r="AHF14" i="1"/>
  <c r="AHE14" i="1"/>
  <c r="AGV14" i="1"/>
  <c r="AHA14" i="1" s="1"/>
  <c r="AHJ12" i="1"/>
  <c r="AHH12" i="1"/>
  <c r="AHF12" i="1"/>
  <c r="AHE12" i="1"/>
  <c r="AHB12" i="1"/>
  <c r="AHA12" i="1"/>
  <c r="AGY12" i="1"/>
  <c r="AGW12" i="1"/>
  <c r="AGV12" i="1"/>
  <c r="AHJ11" i="1"/>
  <c r="AHH11" i="1"/>
  <c r="AHF11" i="1"/>
  <c r="AHE11" i="1"/>
  <c r="AGV11" i="1"/>
  <c r="AHA11" i="1" s="1"/>
  <c r="AHJ10" i="1"/>
  <c r="AHH10" i="1"/>
  <c r="AHF10" i="1"/>
  <c r="AHE10" i="1"/>
  <c r="AGV10" i="1"/>
  <c r="AHA10" i="1" s="1"/>
  <c r="AHJ9" i="1"/>
  <c r="AHH9" i="1"/>
  <c r="AHF9" i="1"/>
  <c r="AHE9" i="1"/>
  <c r="AGV9" i="1"/>
  <c r="AHA9" i="1" s="1"/>
  <c r="AGY4" i="1"/>
  <c r="AHJ3" i="1"/>
  <c r="AHG2" i="1"/>
  <c r="AHT22" i="1" l="1"/>
  <c r="AHT40" i="1" s="1"/>
  <c r="AHR52" i="1" s="1"/>
  <c r="C49" i="8" s="1"/>
  <c r="AHA26" i="1"/>
  <c r="AIM21" i="1"/>
  <c r="AIM39" i="1"/>
  <c r="AIM17" i="1"/>
  <c r="AII28" i="1"/>
  <c r="AIK28" i="1" s="1"/>
  <c r="AIN28" i="1" s="1"/>
  <c r="AHP28" i="1"/>
  <c r="AHR28" i="1" s="1"/>
  <c r="AHU28" i="1" s="1"/>
  <c r="AHA24" i="1"/>
  <c r="AHA21" i="1"/>
  <c r="AIM9" i="1"/>
  <c r="ABV46" i="1"/>
  <c r="E67" i="8"/>
  <c r="ABV48" i="1"/>
  <c r="AHX40" i="1"/>
  <c r="AHN48" i="1" s="1"/>
  <c r="AHQ48" i="1" s="1"/>
  <c r="ABU46" i="1"/>
  <c r="AHG48" i="1"/>
  <c r="AHE40" i="1"/>
  <c r="AGU48" i="1" s="1"/>
  <c r="AGY48" i="1" s="1"/>
  <c r="AGV40" i="1"/>
  <c r="AGU46" i="1" s="1"/>
  <c r="AHO40" i="1"/>
  <c r="AHN46" i="1" s="1"/>
  <c r="AHR46" i="1" s="1"/>
  <c r="AIH40" i="1"/>
  <c r="AIG46" i="1" s="1"/>
  <c r="AHZ48" i="1"/>
  <c r="AIQ40" i="1"/>
  <c r="AIG48" i="1" s="1"/>
  <c r="AIK48" i="1" s="1"/>
  <c r="AIS45" i="1"/>
  <c r="AHZ45" i="1"/>
  <c r="AIK47" i="1"/>
  <c r="AIJ47" i="1"/>
  <c r="AIK49" i="1"/>
  <c r="AIJ49" i="1"/>
  <c r="AIJ50" i="1"/>
  <c r="AIK50" i="1"/>
  <c r="AIH46" i="1"/>
  <c r="AIS48" i="1"/>
  <c r="AHR49" i="1"/>
  <c r="AHQ50" i="1"/>
  <c r="AHR50" i="1"/>
  <c r="AHO47" i="1"/>
  <c r="AHR47" i="1" s="1"/>
  <c r="AGY49" i="1"/>
  <c r="AHQ49" i="1"/>
  <c r="AHG45" i="1"/>
  <c r="AGY47" i="1"/>
  <c r="AGX47" i="1"/>
  <c r="AGX50" i="1"/>
  <c r="AGY50" i="1"/>
  <c r="AGV46" i="1"/>
  <c r="AGX49" i="1"/>
  <c r="AHA40" i="1" l="1"/>
  <c r="AGY52" i="1" s="1"/>
  <c r="C48" i="8" s="1"/>
  <c r="AIM40" i="1"/>
  <c r="AIK52" i="1" s="1"/>
  <c r="C50" i="8" s="1"/>
  <c r="C67" i="8"/>
  <c r="AGX48" i="1"/>
  <c r="AIK46" i="1"/>
  <c r="AHR48" i="1"/>
  <c r="AGY46" i="1"/>
  <c r="AIJ48" i="1"/>
  <c r="AHQ46" i="1"/>
  <c r="AIJ46" i="1"/>
  <c r="AHQ47" i="1"/>
  <c r="AGX46" i="1"/>
  <c r="AGD50" i="1" l="1"/>
  <c r="AGB50" i="1" s="1"/>
  <c r="AGN49" i="1"/>
  <c r="AGD49" i="1"/>
  <c r="AGB49" i="1" s="1"/>
  <c r="AGC49" i="1"/>
  <c r="AGN47" i="1"/>
  <c r="AGD47" i="1"/>
  <c r="AGB47" i="1" s="1"/>
  <c r="AGN43" i="1"/>
  <c r="AGC47" i="1" s="1"/>
  <c r="AGP40" i="1"/>
  <c r="AGG40" i="1"/>
  <c r="AGF51" i="1" s="1"/>
  <c r="AGQ39" i="1"/>
  <c r="AGO39" i="1"/>
  <c r="AGM39" i="1"/>
  <c r="AGL39" i="1"/>
  <c r="AGC39" i="1"/>
  <c r="AGH39" i="1" s="1"/>
  <c r="AGQ38" i="1"/>
  <c r="AGO38" i="1"/>
  <c r="AGM38" i="1"/>
  <c r="AGL38" i="1"/>
  <c r="AGI38" i="1"/>
  <c r="AGH38" i="1"/>
  <c r="AGF38" i="1"/>
  <c r="AGD38" i="1"/>
  <c r="AGC38" i="1"/>
  <c r="AGQ37" i="1"/>
  <c r="AGO37" i="1"/>
  <c r="AGM37" i="1"/>
  <c r="AGL37" i="1"/>
  <c r="AGI37" i="1"/>
  <c r="AGH37" i="1"/>
  <c r="AGF37" i="1"/>
  <c r="AGD37" i="1"/>
  <c r="AGC37" i="1"/>
  <c r="AGQ36" i="1"/>
  <c r="AGO36" i="1"/>
  <c r="AGM36" i="1"/>
  <c r="AGL36" i="1"/>
  <c r="AGI36" i="1"/>
  <c r="AGH36" i="1"/>
  <c r="AGF36" i="1"/>
  <c r="AGD36" i="1"/>
  <c r="AGC36" i="1"/>
  <c r="AGQ35" i="1"/>
  <c r="AGO35" i="1"/>
  <c r="AGM35" i="1"/>
  <c r="AGL35" i="1"/>
  <c r="AGI35" i="1"/>
  <c r="AGH35" i="1"/>
  <c r="AGF35" i="1"/>
  <c r="AGD35" i="1"/>
  <c r="AGC35" i="1"/>
  <c r="AGQ34" i="1"/>
  <c r="AGO34" i="1"/>
  <c r="AGM34" i="1"/>
  <c r="AGL34" i="1"/>
  <c r="AGI34" i="1"/>
  <c r="AGH34" i="1"/>
  <c r="AGF34" i="1"/>
  <c r="AGD34" i="1"/>
  <c r="AGC34" i="1"/>
  <c r="AGQ33" i="1"/>
  <c r="AGO33" i="1"/>
  <c r="AGM33" i="1"/>
  <c r="AGL33" i="1"/>
  <c r="AGI33" i="1"/>
  <c r="AGH33" i="1"/>
  <c r="AGF33" i="1"/>
  <c r="AGD33" i="1"/>
  <c r="AGC33" i="1"/>
  <c r="AGQ32" i="1"/>
  <c r="AGO32" i="1"/>
  <c r="AGM32" i="1"/>
  <c r="AGL32" i="1"/>
  <c r="AGI32" i="1"/>
  <c r="AGH32" i="1"/>
  <c r="AGF32" i="1"/>
  <c r="AGD32" i="1"/>
  <c r="AGC32" i="1"/>
  <c r="AGQ31" i="1"/>
  <c r="AGO31" i="1"/>
  <c r="AGM31" i="1"/>
  <c r="AGL31" i="1"/>
  <c r="AGI31" i="1"/>
  <c r="AGH31" i="1"/>
  <c r="AGF31" i="1"/>
  <c r="AGD31" i="1"/>
  <c r="AGC31" i="1"/>
  <c r="AGQ30" i="1"/>
  <c r="AGO30" i="1"/>
  <c r="AGM30" i="1"/>
  <c r="AGL30" i="1"/>
  <c r="AGI30" i="1"/>
  <c r="AGH30" i="1"/>
  <c r="AGC30" i="1"/>
  <c r="AGD30" i="1" s="1"/>
  <c r="AGC29" i="1"/>
  <c r="AGH29" i="1" s="1"/>
  <c r="AGQ28" i="1"/>
  <c r="AGC28" i="1"/>
  <c r="AGH28" i="1" s="1"/>
  <c r="AGQ27" i="1"/>
  <c r="AGO27" i="1"/>
  <c r="AGM27" i="1"/>
  <c r="AGL27" i="1"/>
  <c r="AGC27" i="1"/>
  <c r="AGH27" i="1" s="1"/>
  <c r="AGQ26" i="1"/>
  <c r="AGO26" i="1"/>
  <c r="AGM26" i="1"/>
  <c r="AGL26" i="1"/>
  <c r="AGC26" i="1"/>
  <c r="AGH26" i="1" s="1"/>
  <c r="AGQ25" i="1"/>
  <c r="AGO25" i="1"/>
  <c r="AGM25" i="1"/>
  <c r="AGL25" i="1"/>
  <c r="AGC25" i="1"/>
  <c r="AGH25" i="1" s="1"/>
  <c r="AGQ24" i="1"/>
  <c r="AGO24" i="1"/>
  <c r="AGM24" i="1"/>
  <c r="AGL24" i="1"/>
  <c r="AGC24" i="1"/>
  <c r="AGH24" i="1" s="1"/>
  <c r="AGQ23" i="1"/>
  <c r="AGO23" i="1"/>
  <c r="AGM23" i="1"/>
  <c r="AGL23" i="1"/>
  <c r="AGC23" i="1"/>
  <c r="AGH23" i="1" s="1"/>
  <c r="AGQ22" i="1"/>
  <c r="AGO22" i="1"/>
  <c r="AGM22" i="1"/>
  <c r="AGL22" i="1"/>
  <c r="AGC22" i="1"/>
  <c r="AGH22" i="1" s="1"/>
  <c r="AGQ21" i="1"/>
  <c r="AGO21" i="1"/>
  <c r="AGM21" i="1"/>
  <c r="AGL21" i="1"/>
  <c r="AGI21" i="1"/>
  <c r="AGH21" i="1"/>
  <c r="AGF21" i="1"/>
  <c r="AGD21" i="1"/>
  <c r="AGC21" i="1"/>
  <c r="AGQ20" i="1"/>
  <c r="AGO20" i="1"/>
  <c r="AGM20" i="1"/>
  <c r="AGL20" i="1"/>
  <c r="AGH20" i="1"/>
  <c r="AGQ19" i="1"/>
  <c r="AGO19" i="1"/>
  <c r="AGM19" i="1"/>
  <c r="AGL19" i="1"/>
  <c r="AGC19" i="1"/>
  <c r="AGH19" i="1" s="1"/>
  <c r="AGQ18" i="1"/>
  <c r="AGO18" i="1"/>
  <c r="AGM18" i="1"/>
  <c r="AGL18" i="1"/>
  <c r="AGC18" i="1"/>
  <c r="AGH18" i="1" s="1"/>
  <c r="AGQ17" i="1"/>
  <c r="AGO17" i="1"/>
  <c r="AGM17" i="1"/>
  <c r="AGL17" i="1"/>
  <c r="AGC17" i="1"/>
  <c r="AGH17" i="1" s="1"/>
  <c r="AGQ16" i="1"/>
  <c r="AGO16" i="1"/>
  <c r="AGM16" i="1"/>
  <c r="AGL16" i="1"/>
  <c r="AGC16" i="1"/>
  <c r="AGH16" i="1" s="1"/>
  <c r="AGQ15" i="1"/>
  <c r="AGO15" i="1"/>
  <c r="AGM15" i="1"/>
  <c r="AGL15" i="1"/>
  <c r="AGC15" i="1"/>
  <c r="AGH15" i="1" s="1"/>
  <c r="AGQ14" i="1"/>
  <c r="AGO14" i="1"/>
  <c r="AGM14" i="1"/>
  <c r="AGL14" i="1"/>
  <c r="AGI14" i="1"/>
  <c r="AGH14" i="1"/>
  <c r="AGF14" i="1"/>
  <c r="AGD14" i="1"/>
  <c r="AGC14" i="1"/>
  <c r="AGQ12" i="1"/>
  <c r="AGO12" i="1"/>
  <c r="AGM12" i="1"/>
  <c r="AGL12" i="1"/>
  <c r="AGC12" i="1"/>
  <c r="AGH12" i="1" s="1"/>
  <c r="AGQ11" i="1"/>
  <c r="AGO11" i="1"/>
  <c r="AGM11" i="1"/>
  <c r="AGL11" i="1"/>
  <c r="AGC11" i="1"/>
  <c r="AGH11" i="1" s="1"/>
  <c r="AGQ10" i="1"/>
  <c r="AGO10" i="1"/>
  <c r="AGM10" i="1"/>
  <c r="AGL10" i="1"/>
  <c r="AGC10" i="1"/>
  <c r="AGH10" i="1" s="1"/>
  <c r="AGQ9" i="1"/>
  <c r="AGO9" i="1"/>
  <c r="AGM9" i="1"/>
  <c r="AGL9" i="1"/>
  <c r="AGC9" i="1"/>
  <c r="AGH9" i="1" s="1"/>
  <c r="AGF4" i="1"/>
  <c r="AGQ3" i="1"/>
  <c r="AGN2" i="1"/>
  <c r="AGD28" i="1" l="1"/>
  <c r="AGF28" i="1" s="1"/>
  <c r="AGI28" i="1" s="1"/>
  <c r="E47" i="8"/>
  <c r="AGN45" i="1"/>
  <c r="AGH40" i="1"/>
  <c r="AGF52" i="1" s="1"/>
  <c r="AGL40" i="1"/>
  <c r="AGB48" i="1" s="1"/>
  <c r="AGF48" i="1" s="1"/>
  <c r="AGC40" i="1"/>
  <c r="AGB46" i="1" s="1"/>
  <c r="AGN48" i="1"/>
  <c r="AGF49" i="1"/>
  <c r="AGF47" i="1"/>
  <c r="AGE47" i="1"/>
  <c r="AGE50" i="1"/>
  <c r="AGF50" i="1"/>
  <c r="AGC46" i="1"/>
  <c r="AGE49" i="1"/>
  <c r="D49" i="6"/>
  <c r="D48" i="6"/>
  <c r="D47" i="6"/>
  <c r="AFK50" i="1"/>
  <c r="AFI50" i="1" s="1"/>
  <c r="AFJ50" i="1"/>
  <c r="AFU49" i="1"/>
  <c r="AFK49" i="1"/>
  <c r="AFI49" i="1" s="1"/>
  <c r="AFJ49" i="1"/>
  <c r="AFJ48" i="1"/>
  <c r="AFU47" i="1"/>
  <c r="AFK47" i="1"/>
  <c r="AFI47" i="1" s="1"/>
  <c r="AFU43" i="1"/>
  <c r="AFJ47" i="1" s="1"/>
  <c r="AFU42" i="1"/>
  <c r="AFJ46" i="1" s="1"/>
  <c r="AFW40" i="1"/>
  <c r="AFN40" i="1"/>
  <c r="AFM51" i="1" s="1"/>
  <c r="E46" i="8" s="1"/>
  <c r="AFX39" i="1"/>
  <c r="AFV39" i="1"/>
  <c r="AFT39" i="1"/>
  <c r="AFS39" i="1"/>
  <c r="AFJ39" i="1"/>
  <c r="AFO39" i="1" s="1"/>
  <c r="AFX38" i="1"/>
  <c r="AFV38" i="1"/>
  <c r="AFT38" i="1"/>
  <c r="AFS38" i="1"/>
  <c r="AFJ38" i="1"/>
  <c r="AFO38" i="1" s="1"/>
  <c r="AFX37" i="1"/>
  <c r="AFV37" i="1"/>
  <c r="AFT37" i="1"/>
  <c r="AFS37" i="1"/>
  <c r="AFP37" i="1"/>
  <c r="AFO37" i="1"/>
  <c r="AFM37" i="1"/>
  <c r="AFK37" i="1"/>
  <c r="AFJ37" i="1"/>
  <c r="AFX36" i="1"/>
  <c r="AFV36" i="1"/>
  <c r="AFT36" i="1"/>
  <c r="AFS36" i="1"/>
  <c r="AFP36" i="1"/>
  <c r="AFO36" i="1"/>
  <c r="AFM36" i="1"/>
  <c r="AFK36" i="1"/>
  <c r="AFJ36" i="1"/>
  <c r="AFX35" i="1"/>
  <c r="AFV35" i="1"/>
  <c r="AFT35" i="1"/>
  <c r="AFS35" i="1"/>
  <c r="AFP35" i="1"/>
  <c r="AFO35" i="1"/>
  <c r="AFM35" i="1"/>
  <c r="AFK35" i="1"/>
  <c r="AFJ35" i="1"/>
  <c r="AFX34" i="1"/>
  <c r="AFV34" i="1"/>
  <c r="AFT34" i="1"/>
  <c r="AFS34" i="1"/>
  <c r="AFP34" i="1"/>
  <c r="AFO34" i="1"/>
  <c r="AFM34" i="1"/>
  <c r="AFK34" i="1"/>
  <c r="AFJ34" i="1"/>
  <c r="AFX33" i="1"/>
  <c r="AFV33" i="1"/>
  <c r="AFT33" i="1"/>
  <c r="AFS33" i="1"/>
  <c r="AFP33" i="1"/>
  <c r="AFO33" i="1"/>
  <c r="AFM33" i="1"/>
  <c r="AFK33" i="1"/>
  <c r="AFJ33" i="1"/>
  <c r="AFX32" i="1"/>
  <c r="AFV32" i="1"/>
  <c r="AFT32" i="1"/>
  <c r="AFS32" i="1"/>
  <c r="AFP32" i="1"/>
  <c r="AFO32" i="1"/>
  <c r="AFM32" i="1"/>
  <c r="AFK32" i="1"/>
  <c r="AFJ32" i="1"/>
  <c r="AFX31" i="1"/>
  <c r="AFV31" i="1"/>
  <c r="AFT31" i="1"/>
  <c r="AFS31" i="1"/>
  <c r="AFP31" i="1"/>
  <c r="AFO31" i="1"/>
  <c r="AFJ31" i="1"/>
  <c r="AFK31" i="1" s="1"/>
  <c r="AFX30" i="1"/>
  <c r="AFV30" i="1"/>
  <c r="AFT30" i="1"/>
  <c r="AFS30" i="1"/>
  <c r="AFJ30" i="1"/>
  <c r="AFO30" i="1" s="1"/>
  <c r="AFX29" i="1"/>
  <c r="AFV29" i="1"/>
  <c r="AFT29" i="1"/>
  <c r="AFS29" i="1"/>
  <c r="AFO29" i="1"/>
  <c r="AFJ29" i="1"/>
  <c r="AFV28" i="1"/>
  <c r="AFX28" i="1" s="1"/>
  <c r="AFT28" i="1"/>
  <c r="AFS28" i="1"/>
  <c r="AFJ28" i="1"/>
  <c r="AFO28" i="1" s="1"/>
  <c r="AFX27" i="1"/>
  <c r="AFV27" i="1"/>
  <c r="AFT27" i="1"/>
  <c r="AFS27" i="1"/>
  <c r="AFP27" i="1"/>
  <c r="AFO27" i="1"/>
  <c r="AFM27" i="1"/>
  <c r="AFK27" i="1"/>
  <c r="AFJ27" i="1"/>
  <c r="AFX26" i="1"/>
  <c r="AFV26" i="1"/>
  <c r="AFT26" i="1"/>
  <c r="AFS26" i="1"/>
  <c r="AFP26" i="1"/>
  <c r="AFO26" i="1"/>
  <c r="AFJ26" i="1"/>
  <c r="AFK26" i="1" s="1"/>
  <c r="AFX25" i="1"/>
  <c r="AFV25" i="1"/>
  <c r="AFT25" i="1"/>
  <c r="AFS25" i="1"/>
  <c r="AFJ25" i="1"/>
  <c r="AFO25" i="1" s="1"/>
  <c r="AFX24" i="1"/>
  <c r="AFV24" i="1"/>
  <c r="AFT24" i="1"/>
  <c r="AFS24" i="1"/>
  <c r="AFJ24" i="1"/>
  <c r="AFO24" i="1" s="1"/>
  <c r="AFX23" i="1"/>
  <c r="AFV23" i="1"/>
  <c r="AFT23" i="1"/>
  <c r="AFS23" i="1"/>
  <c r="AFJ23" i="1"/>
  <c r="AFO23" i="1" s="1"/>
  <c r="AFX22" i="1"/>
  <c r="AFV22" i="1"/>
  <c r="AFT22" i="1"/>
  <c r="AFS22" i="1"/>
  <c r="AFJ22" i="1"/>
  <c r="AFX21" i="1"/>
  <c r="AFV21" i="1"/>
  <c r="AFT21" i="1"/>
  <c r="AFS21" i="1"/>
  <c r="AFJ21" i="1"/>
  <c r="AFO21" i="1" s="1"/>
  <c r="AFX20" i="1"/>
  <c r="AFV20" i="1"/>
  <c r="AFT20" i="1"/>
  <c r="AFS20" i="1"/>
  <c r="AFP20" i="1"/>
  <c r="AFO20" i="1"/>
  <c r="AFM20" i="1"/>
  <c r="AFK20" i="1"/>
  <c r="AFJ20" i="1"/>
  <c r="AFX19" i="1"/>
  <c r="AFV19" i="1"/>
  <c r="AFT19" i="1"/>
  <c r="AFS19" i="1"/>
  <c r="AFO19" i="1"/>
  <c r="AFJ19" i="1"/>
  <c r="AFX18" i="1"/>
  <c r="AFV18" i="1"/>
  <c r="AFT18" i="1"/>
  <c r="AFS18" i="1"/>
  <c r="AFJ18" i="1"/>
  <c r="AFO18" i="1" s="1"/>
  <c r="AFX17" i="1"/>
  <c r="AFV17" i="1"/>
  <c r="AFT17" i="1"/>
  <c r="AFS17" i="1"/>
  <c r="AFJ17" i="1"/>
  <c r="AFO17" i="1" s="1"/>
  <c r="AFX16" i="1"/>
  <c r="AFV16" i="1"/>
  <c r="AFT16" i="1"/>
  <c r="AFS16" i="1"/>
  <c r="AFJ16" i="1"/>
  <c r="AFO16" i="1" s="1"/>
  <c r="AFX15" i="1"/>
  <c r="AFV15" i="1"/>
  <c r="AFT15" i="1"/>
  <c r="AFS15" i="1"/>
  <c r="AFJ15" i="1"/>
  <c r="AFX14" i="1"/>
  <c r="AFV14" i="1"/>
  <c r="AFT14" i="1"/>
  <c r="AFS14" i="1"/>
  <c r="AFJ14" i="1"/>
  <c r="AFO14" i="1" s="1"/>
  <c r="AFX12" i="1"/>
  <c r="AFV12" i="1"/>
  <c r="AFT12" i="1"/>
  <c r="AFS12" i="1"/>
  <c r="AFP12" i="1"/>
  <c r="AFO12" i="1"/>
  <c r="AFM12" i="1"/>
  <c r="AFK12" i="1"/>
  <c r="AFJ12" i="1"/>
  <c r="AFX11" i="1"/>
  <c r="AFV11" i="1"/>
  <c r="AFT11" i="1"/>
  <c r="AFS11" i="1"/>
  <c r="AFO11" i="1"/>
  <c r="AFJ11" i="1"/>
  <c r="AFX10" i="1"/>
  <c r="AFV10" i="1"/>
  <c r="AFT10" i="1"/>
  <c r="AFS10" i="1"/>
  <c r="AFJ10" i="1"/>
  <c r="AFO10" i="1" s="1"/>
  <c r="AFX9" i="1"/>
  <c r="AFV9" i="1"/>
  <c r="AFT9" i="1"/>
  <c r="AFS9" i="1"/>
  <c r="AFJ9" i="1"/>
  <c r="AFO9" i="1" s="1"/>
  <c r="AFM4" i="1"/>
  <c r="AFX3" i="1"/>
  <c r="AFU2" i="1"/>
  <c r="AER50" i="1"/>
  <c r="AEP50" i="1" s="1"/>
  <c r="AEQ50" i="1"/>
  <c r="AFB49" i="1"/>
  <c r="AER49" i="1"/>
  <c r="AEP49" i="1" s="1"/>
  <c r="AEQ49" i="1"/>
  <c r="AFB47" i="1"/>
  <c r="AER47" i="1"/>
  <c r="AEP47" i="1" s="1"/>
  <c r="AFB43" i="1"/>
  <c r="AEQ47" i="1" s="1"/>
  <c r="AFB42" i="1"/>
  <c r="AEQ46" i="1" s="1"/>
  <c r="AFD40" i="1"/>
  <c r="AEU40" i="1"/>
  <c r="AET51" i="1" s="1"/>
  <c r="E45" i="8" s="1"/>
  <c r="AFE39" i="1"/>
  <c r="AFC39" i="1"/>
  <c r="AFA39" i="1"/>
  <c r="AEZ39" i="1"/>
  <c r="AEQ39" i="1"/>
  <c r="AEV39" i="1" s="1"/>
  <c r="AFE38" i="1"/>
  <c r="AFC38" i="1"/>
  <c r="AFA38" i="1"/>
  <c r="AEZ38" i="1"/>
  <c r="AEQ38" i="1"/>
  <c r="AFE37" i="1"/>
  <c r="AFC37" i="1"/>
  <c r="AFA37" i="1"/>
  <c r="AEZ37" i="1"/>
  <c r="AEW37" i="1"/>
  <c r="AEV37" i="1"/>
  <c r="AET37" i="1"/>
  <c r="AER37" i="1"/>
  <c r="AEQ37" i="1"/>
  <c r="AFE36" i="1"/>
  <c r="AFC36" i="1"/>
  <c r="AFA36" i="1"/>
  <c r="AEZ36" i="1"/>
  <c r="AEW36" i="1"/>
  <c r="AEV36" i="1"/>
  <c r="AET36" i="1"/>
  <c r="AER36" i="1"/>
  <c r="AEQ36" i="1"/>
  <c r="AFE35" i="1"/>
  <c r="AFC35" i="1"/>
  <c r="AFA35" i="1"/>
  <c r="AEZ35" i="1"/>
  <c r="AEW35" i="1"/>
  <c r="AEV35" i="1"/>
  <c r="AET35" i="1"/>
  <c r="AER35" i="1"/>
  <c r="AEQ35" i="1"/>
  <c r="AFE34" i="1"/>
  <c r="AFC34" i="1"/>
  <c r="AFA34" i="1"/>
  <c r="AEZ34" i="1"/>
  <c r="AEW34" i="1"/>
  <c r="AEV34" i="1"/>
  <c r="AET34" i="1"/>
  <c r="AER34" i="1"/>
  <c r="AEQ34" i="1"/>
  <c r="AFE33" i="1"/>
  <c r="AFC33" i="1"/>
  <c r="AFA33" i="1"/>
  <c r="AEZ33" i="1"/>
  <c r="AEW33" i="1"/>
  <c r="AEV33" i="1"/>
  <c r="AET33" i="1"/>
  <c r="AER33" i="1"/>
  <c r="AEQ33" i="1"/>
  <c r="AFE32" i="1"/>
  <c r="AFC32" i="1"/>
  <c r="AFA32" i="1"/>
  <c r="AEZ32" i="1"/>
  <c r="AEW32" i="1"/>
  <c r="AEV32" i="1"/>
  <c r="AET32" i="1"/>
  <c r="AER32" i="1"/>
  <c r="AEQ32" i="1"/>
  <c r="AFE31" i="1"/>
  <c r="AFC31" i="1"/>
  <c r="AFA31" i="1"/>
  <c r="AEZ31" i="1"/>
  <c r="AEW31" i="1"/>
  <c r="AEV31" i="1"/>
  <c r="AET31" i="1"/>
  <c r="AER31" i="1"/>
  <c r="AEQ31" i="1"/>
  <c r="AEQ30" i="1"/>
  <c r="AEV30" i="1" s="1"/>
  <c r="AFE29" i="1"/>
  <c r="AFC29" i="1"/>
  <c r="AFA29" i="1"/>
  <c r="AEZ29" i="1"/>
  <c r="AEW29" i="1"/>
  <c r="AEV29" i="1"/>
  <c r="AET29" i="1"/>
  <c r="AER29" i="1"/>
  <c r="AEQ29" i="1"/>
  <c r="AEZ28" i="1"/>
  <c r="AEQ28" i="1"/>
  <c r="AEV28" i="1" s="1"/>
  <c r="AFE27" i="1"/>
  <c r="AFC27" i="1"/>
  <c r="AFA27" i="1"/>
  <c r="AEZ27" i="1"/>
  <c r="AEQ27" i="1"/>
  <c r="AEV27" i="1" s="1"/>
  <c r="AFE26" i="1"/>
  <c r="AFC26" i="1"/>
  <c r="AFA26" i="1"/>
  <c r="AEZ26" i="1"/>
  <c r="AEQ26" i="1"/>
  <c r="AEV26" i="1" s="1"/>
  <c r="AFE25" i="1"/>
  <c r="AFC25" i="1"/>
  <c r="AFA25" i="1"/>
  <c r="AEZ25" i="1"/>
  <c r="AEQ25" i="1"/>
  <c r="AEV25" i="1" s="1"/>
  <c r="AFE24" i="1"/>
  <c r="AFC24" i="1"/>
  <c r="AFA24" i="1"/>
  <c r="AEZ24" i="1"/>
  <c r="AEW24" i="1"/>
  <c r="AEV24" i="1"/>
  <c r="AET24" i="1"/>
  <c r="AER24" i="1"/>
  <c r="AEQ24" i="1"/>
  <c r="AFE23" i="1"/>
  <c r="AFC23" i="1"/>
  <c r="AFA23" i="1"/>
  <c r="AEZ23" i="1"/>
  <c r="AEW23" i="1"/>
  <c r="AEV23" i="1"/>
  <c r="AET23" i="1"/>
  <c r="AER23" i="1"/>
  <c r="AEQ23" i="1"/>
  <c r="AFE22" i="1"/>
  <c r="AFC22" i="1"/>
  <c r="AFA22" i="1"/>
  <c r="AEZ22" i="1"/>
  <c r="AEW22" i="1"/>
  <c r="AEV22" i="1"/>
  <c r="AET22" i="1"/>
  <c r="AER22" i="1"/>
  <c r="AEQ22" i="1"/>
  <c r="AFE21" i="1"/>
  <c r="AFC21" i="1"/>
  <c r="AFA21" i="1"/>
  <c r="AEZ21" i="1"/>
  <c r="AEQ21" i="1"/>
  <c r="AEV21" i="1" s="1"/>
  <c r="AFE20" i="1"/>
  <c r="AFC20" i="1"/>
  <c r="AFA20" i="1"/>
  <c r="AEZ20" i="1"/>
  <c r="AEQ20" i="1"/>
  <c r="AEV20" i="1" s="1"/>
  <c r="AFE19" i="1"/>
  <c r="AFC19" i="1"/>
  <c r="AFA19" i="1"/>
  <c r="AEZ19" i="1"/>
  <c r="AEQ19" i="1"/>
  <c r="AFE18" i="1"/>
  <c r="AFC18" i="1"/>
  <c r="AFA18" i="1"/>
  <c r="AEZ18" i="1"/>
  <c r="AEQ18" i="1"/>
  <c r="AEV18" i="1" s="1"/>
  <c r="AFE17" i="1"/>
  <c r="AFC17" i="1"/>
  <c r="AFA17" i="1"/>
  <c r="AEZ17" i="1"/>
  <c r="AEQ17" i="1"/>
  <c r="AEV17" i="1" s="1"/>
  <c r="AFE16" i="1"/>
  <c r="AFC16" i="1"/>
  <c r="AFA16" i="1"/>
  <c r="AEZ16" i="1"/>
  <c r="AEQ16" i="1"/>
  <c r="AEV16" i="1" s="1"/>
  <c r="AFE15" i="1"/>
  <c r="AFC15" i="1"/>
  <c r="AFA15" i="1"/>
  <c r="AEZ15" i="1"/>
  <c r="AEW15" i="1"/>
  <c r="AEV15" i="1"/>
  <c r="AET15" i="1"/>
  <c r="AER15" i="1"/>
  <c r="AEQ15" i="1"/>
  <c r="AEQ14" i="1"/>
  <c r="AFE12" i="1"/>
  <c r="AFC12" i="1"/>
  <c r="AFA12" i="1"/>
  <c r="AEZ12" i="1"/>
  <c r="AEQ12" i="1"/>
  <c r="AEV12" i="1" s="1"/>
  <c r="AFE11" i="1"/>
  <c r="AFC11" i="1"/>
  <c r="AFA11" i="1"/>
  <c r="AEZ11" i="1"/>
  <c r="AEQ11" i="1"/>
  <c r="AEV11" i="1" s="1"/>
  <c r="AFE10" i="1"/>
  <c r="AFC10" i="1"/>
  <c r="AFA10" i="1"/>
  <c r="AEZ10" i="1"/>
  <c r="AEQ10" i="1"/>
  <c r="AEV10" i="1" s="1"/>
  <c r="AFE9" i="1"/>
  <c r="AFC9" i="1"/>
  <c r="AFA9" i="1"/>
  <c r="AEZ9" i="1"/>
  <c r="AEQ9" i="1"/>
  <c r="AEV9" i="1" s="1"/>
  <c r="AET4" i="1"/>
  <c r="AFE3" i="1"/>
  <c r="AFB2" i="1"/>
  <c r="AEV38" i="1" l="1"/>
  <c r="AFO15" i="1"/>
  <c r="AFK28" i="1"/>
  <c r="AFM28" i="1" s="1"/>
  <c r="AFP28" i="1" s="1"/>
  <c r="AER28" i="1"/>
  <c r="AET28" i="1" s="1"/>
  <c r="AEW28" i="1" s="1"/>
  <c r="AFO22" i="1"/>
  <c r="AFO40" i="1" s="1"/>
  <c r="AFM52" i="1" s="1"/>
  <c r="C46" i="8" s="1"/>
  <c r="AEV19" i="1"/>
  <c r="AEV14" i="1"/>
  <c r="C47" i="8"/>
  <c r="AGE48" i="1"/>
  <c r="AGF46" i="1"/>
  <c r="AGE46" i="1"/>
  <c r="AES49" i="1"/>
  <c r="AEQ40" i="1"/>
  <c r="AEP46" i="1" s="1"/>
  <c r="AES46" i="1" s="1"/>
  <c r="AFJ40" i="1"/>
  <c r="AFI46" i="1" s="1"/>
  <c r="AFL46" i="1" s="1"/>
  <c r="AEZ40" i="1"/>
  <c r="AEP48" i="1" s="1"/>
  <c r="AES48" i="1" s="1"/>
  <c r="AFB48" i="1"/>
  <c r="AFS40" i="1"/>
  <c r="AFI48" i="1" s="1"/>
  <c r="AFL48" i="1" s="1"/>
  <c r="AFU48" i="1"/>
  <c r="AFL50" i="1"/>
  <c r="AFX40" i="1"/>
  <c r="AFM42" i="1" s="1"/>
  <c r="G51" i="7" s="1"/>
  <c r="AFM47" i="1"/>
  <c r="AFL47" i="1"/>
  <c r="AFM49" i="1"/>
  <c r="AFL49" i="1"/>
  <c r="AFU45" i="1"/>
  <c r="AFM50" i="1"/>
  <c r="AFB45" i="1"/>
  <c r="AET49" i="1"/>
  <c r="AES50" i="1"/>
  <c r="AET50" i="1"/>
  <c r="AET47" i="1"/>
  <c r="AES47" i="1"/>
  <c r="D46" i="6"/>
  <c r="ADY50" i="1"/>
  <c r="ADW50" i="1" s="1"/>
  <c r="ADX50" i="1"/>
  <c r="AEI49" i="1"/>
  <c r="ADY49" i="1"/>
  <c r="ADW49" i="1" s="1"/>
  <c r="ADX49" i="1"/>
  <c r="ADX48" i="1"/>
  <c r="AEI47" i="1"/>
  <c r="ADY47" i="1"/>
  <c r="ADW47" i="1" s="1"/>
  <c r="AEI43" i="1"/>
  <c r="ADX47" i="1" s="1"/>
  <c r="AEI42" i="1"/>
  <c r="ADX46" i="1" s="1"/>
  <c r="AEK40" i="1"/>
  <c r="AEB40" i="1"/>
  <c r="AEA51" i="1" s="1"/>
  <c r="E44" i="8" s="1"/>
  <c r="ADX39" i="1"/>
  <c r="AEC39" i="1" s="1"/>
  <c r="AEL38" i="1"/>
  <c r="AEJ38" i="1"/>
  <c r="AEH38" i="1"/>
  <c r="AEG38" i="1"/>
  <c r="ADX38" i="1"/>
  <c r="AEC38" i="1" s="1"/>
  <c r="AEL37" i="1"/>
  <c r="AEJ37" i="1"/>
  <c r="AEH37" i="1"/>
  <c r="AEG37" i="1"/>
  <c r="AED37" i="1"/>
  <c r="AEC37" i="1"/>
  <c r="AEA37" i="1"/>
  <c r="ADY37" i="1"/>
  <c r="ADX37" i="1"/>
  <c r="AEL36" i="1"/>
  <c r="AEJ36" i="1"/>
  <c r="AEH36" i="1"/>
  <c r="AEG36" i="1"/>
  <c r="AED36" i="1"/>
  <c r="AEC36" i="1"/>
  <c r="AEA36" i="1"/>
  <c r="ADY36" i="1"/>
  <c r="ADX36" i="1"/>
  <c r="AEL35" i="1"/>
  <c r="AEJ35" i="1"/>
  <c r="AEH35" i="1"/>
  <c r="AEG35" i="1"/>
  <c r="AED35" i="1"/>
  <c r="AEC35" i="1"/>
  <c r="AEA35" i="1"/>
  <c r="ADY35" i="1"/>
  <c r="ADX35" i="1"/>
  <c r="AEL34" i="1"/>
  <c r="AEJ34" i="1"/>
  <c r="AEH34" i="1"/>
  <c r="AEG34" i="1"/>
  <c r="AED34" i="1"/>
  <c r="AEC34" i="1"/>
  <c r="AEA34" i="1"/>
  <c r="ADY34" i="1"/>
  <c r="ADX34" i="1"/>
  <c r="AEL33" i="1"/>
  <c r="AEJ33" i="1"/>
  <c r="AEH33" i="1"/>
  <c r="AEG33" i="1"/>
  <c r="AED33" i="1"/>
  <c r="AEC33" i="1"/>
  <c r="AEA33" i="1"/>
  <c r="ADY33" i="1"/>
  <c r="ADX33" i="1"/>
  <c r="AEL32" i="1"/>
  <c r="AEJ32" i="1"/>
  <c r="AEH32" i="1"/>
  <c r="AEG32" i="1"/>
  <c r="AED32" i="1"/>
  <c r="AEC32" i="1"/>
  <c r="AEA32" i="1"/>
  <c r="ADY32" i="1"/>
  <c r="ADX32" i="1"/>
  <c r="AEL31" i="1"/>
  <c r="AEJ31" i="1"/>
  <c r="AEH31" i="1"/>
  <c r="AEG31" i="1"/>
  <c r="AED31" i="1"/>
  <c r="AEC31" i="1"/>
  <c r="AEA31" i="1"/>
  <c r="ADY31" i="1"/>
  <c r="ADX31" i="1"/>
  <c r="AEL30" i="1"/>
  <c r="AEJ30" i="1"/>
  <c r="AEH30" i="1"/>
  <c r="AEG30" i="1"/>
  <c r="ADX30" i="1"/>
  <c r="AEC30" i="1" s="1"/>
  <c r="AEL29" i="1"/>
  <c r="AEJ29" i="1"/>
  <c r="AEH29" i="1"/>
  <c r="AEG29" i="1"/>
  <c r="ADX29" i="1"/>
  <c r="AEC29" i="1" s="1"/>
  <c r="AEG28" i="1"/>
  <c r="ADX28" i="1"/>
  <c r="AEC28" i="1" s="1"/>
  <c r="AEL27" i="1"/>
  <c r="AEJ27" i="1"/>
  <c r="AEH27" i="1"/>
  <c r="AEG27" i="1"/>
  <c r="AED27" i="1"/>
  <c r="AEC27" i="1"/>
  <c r="AEA27" i="1"/>
  <c r="ADY27" i="1"/>
  <c r="ADX27" i="1"/>
  <c r="AEL26" i="1"/>
  <c r="AEJ26" i="1"/>
  <c r="AEH26" i="1"/>
  <c r="AEG26" i="1"/>
  <c r="ADX26" i="1"/>
  <c r="AEC26" i="1" s="1"/>
  <c r="AEL25" i="1"/>
  <c r="AEJ25" i="1"/>
  <c r="AEH25" i="1"/>
  <c r="AEG25" i="1"/>
  <c r="ADX25" i="1"/>
  <c r="AEL24" i="1"/>
  <c r="AEJ24" i="1"/>
  <c r="AEH24" i="1"/>
  <c r="AEG24" i="1"/>
  <c r="ADX24" i="1"/>
  <c r="AEC24" i="1" s="1"/>
  <c r="AEL23" i="1"/>
  <c r="AEJ23" i="1"/>
  <c r="AEH23" i="1"/>
  <c r="AEG23" i="1"/>
  <c r="ADX23" i="1"/>
  <c r="AEC23" i="1" s="1"/>
  <c r="AEL22" i="1"/>
  <c r="AEJ22" i="1"/>
  <c r="AEH22" i="1"/>
  <c r="AEG22" i="1"/>
  <c r="ADX22" i="1"/>
  <c r="AEL21" i="1"/>
  <c r="AEJ21" i="1"/>
  <c r="AEH21" i="1"/>
  <c r="AEG21" i="1"/>
  <c r="ADX21" i="1"/>
  <c r="AEL20" i="1"/>
  <c r="AEJ20" i="1"/>
  <c r="AEH20" i="1"/>
  <c r="AEG20" i="1"/>
  <c r="AED20" i="1"/>
  <c r="AEC20" i="1"/>
  <c r="AEA20" i="1"/>
  <c r="ADY20" i="1"/>
  <c r="ADX20" i="1"/>
  <c r="AEL19" i="1"/>
  <c r="AEJ19" i="1"/>
  <c r="AEH19" i="1"/>
  <c r="AEG19" i="1"/>
  <c r="ADX19" i="1"/>
  <c r="AEC19" i="1" s="1"/>
  <c r="AEL18" i="1"/>
  <c r="AEJ18" i="1"/>
  <c r="AEH18" i="1"/>
  <c r="AEG18" i="1"/>
  <c r="ADX18" i="1"/>
  <c r="AEC18" i="1" s="1"/>
  <c r="AEL17" i="1"/>
  <c r="AEJ17" i="1"/>
  <c r="AEH17" i="1"/>
  <c r="AEG17" i="1"/>
  <c r="ADX17" i="1"/>
  <c r="AEC17" i="1" s="1"/>
  <c r="AEL16" i="1"/>
  <c r="AEJ16" i="1"/>
  <c r="AEH16" i="1"/>
  <c r="AEG16" i="1"/>
  <c r="ADX16" i="1"/>
  <c r="AEL15" i="1"/>
  <c r="AEJ15" i="1"/>
  <c r="AEH15" i="1"/>
  <c r="AEG15" i="1"/>
  <c r="ADX15" i="1"/>
  <c r="AEC15" i="1" s="1"/>
  <c r="AEL14" i="1"/>
  <c r="AEJ14" i="1"/>
  <c r="AEH14" i="1"/>
  <c r="AEG14" i="1"/>
  <c r="ADX14" i="1"/>
  <c r="AEC14" i="1" s="1"/>
  <c r="AEL12" i="1"/>
  <c r="AEJ12" i="1"/>
  <c r="AEH12" i="1"/>
  <c r="AEG12" i="1"/>
  <c r="AED12" i="1"/>
  <c r="AEC12" i="1"/>
  <c r="AEA12" i="1"/>
  <c r="ADY12" i="1"/>
  <c r="ADX12" i="1"/>
  <c r="AEL11" i="1"/>
  <c r="AEJ11" i="1"/>
  <c r="AEH11" i="1"/>
  <c r="AEG11" i="1"/>
  <c r="AEC11" i="1"/>
  <c r="ADX11" i="1"/>
  <c r="AEL10" i="1"/>
  <c r="AEJ10" i="1"/>
  <c r="AEH10" i="1"/>
  <c r="AEG10" i="1"/>
  <c r="AED10" i="1"/>
  <c r="AEC10" i="1"/>
  <c r="AEA10" i="1"/>
  <c r="ADY10" i="1"/>
  <c r="ADX10" i="1"/>
  <c r="AEL9" i="1"/>
  <c r="AEJ9" i="1"/>
  <c r="AEH9" i="1"/>
  <c r="AEG9" i="1"/>
  <c r="ADX9" i="1"/>
  <c r="AEA4" i="1"/>
  <c r="AEL3" i="1"/>
  <c r="AEI2" i="1"/>
  <c r="AEA2" i="1"/>
  <c r="AEV40" i="1" l="1"/>
  <c r="AET52" i="1" s="1"/>
  <c r="C45" i="8" s="1"/>
  <c r="AEC22" i="1"/>
  <c r="AEC25" i="1"/>
  <c r="ADY28" i="1"/>
  <c r="AEA28" i="1" s="1"/>
  <c r="AED28" i="1" s="1"/>
  <c r="AEC21" i="1"/>
  <c r="AEC16" i="1"/>
  <c r="AEC9" i="1"/>
  <c r="AFM46" i="1"/>
  <c r="AFM48" i="1"/>
  <c r="AET48" i="1"/>
  <c r="AET46" i="1"/>
  <c r="AEA50" i="1"/>
  <c r="ADX40" i="1"/>
  <c r="ADW46" i="1" s="1"/>
  <c r="AEA46" i="1" s="1"/>
  <c r="AEG40" i="1"/>
  <c r="ADW48" i="1" s="1"/>
  <c r="AEA48" i="1" s="1"/>
  <c r="AEA47" i="1"/>
  <c r="ADZ47" i="1"/>
  <c r="AEA49" i="1"/>
  <c r="ADZ49" i="1"/>
  <c r="AEI48" i="1"/>
  <c r="AEI45" i="1"/>
  <c r="ADZ50" i="1"/>
  <c r="AEC40" i="1" l="1"/>
  <c r="AEA52" i="1" s="1"/>
  <c r="C44" i="8" s="1"/>
  <c r="ADZ48" i="1"/>
  <c r="ADZ46" i="1"/>
  <c r="D18" i="6"/>
  <c r="JM50" i="1"/>
  <c r="JK50" i="1" s="1"/>
  <c r="JL50" i="1"/>
  <c r="JW49" i="1"/>
  <c r="JM49" i="1"/>
  <c r="JK49" i="1" s="1"/>
  <c r="JL49" i="1"/>
  <c r="JL48" i="1"/>
  <c r="JW47" i="1"/>
  <c r="JM47" i="1"/>
  <c r="JK47" i="1" s="1"/>
  <c r="JW43" i="1"/>
  <c r="JL47" i="1" s="1"/>
  <c r="JW42" i="1"/>
  <c r="JL46" i="1" s="1"/>
  <c r="JY40" i="1"/>
  <c r="JP40" i="1"/>
  <c r="JO51" i="1" s="1"/>
  <c r="JZ39" i="1"/>
  <c r="JX39" i="1"/>
  <c r="JV39" i="1"/>
  <c r="JU39" i="1"/>
  <c r="JR39" i="1"/>
  <c r="JQ39" i="1"/>
  <c r="JL39" i="1"/>
  <c r="JM39" i="1" s="1"/>
  <c r="JZ38" i="1"/>
  <c r="JX38" i="1"/>
  <c r="JV38" i="1"/>
  <c r="JU38" i="1"/>
  <c r="JR38" i="1"/>
  <c r="JQ38" i="1"/>
  <c r="JO38" i="1"/>
  <c r="JM38" i="1"/>
  <c r="JL38" i="1"/>
  <c r="JZ37" i="1"/>
  <c r="JX37" i="1"/>
  <c r="JV37" i="1"/>
  <c r="JU37" i="1"/>
  <c r="JR37" i="1"/>
  <c r="JQ37" i="1"/>
  <c r="JO37" i="1"/>
  <c r="JM37" i="1"/>
  <c r="JL37" i="1"/>
  <c r="JZ36" i="1"/>
  <c r="JX36" i="1"/>
  <c r="JV36" i="1"/>
  <c r="JU36" i="1"/>
  <c r="JR36" i="1"/>
  <c r="JQ36" i="1"/>
  <c r="JO36" i="1"/>
  <c r="JM36" i="1"/>
  <c r="JL36" i="1"/>
  <c r="JZ35" i="1"/>
  <c r="JX35" i="1"/>
  <c r="JV35" i="1"/>
  <c r="JU35" i="1"/>
  <c r="JR35" i="1"/>
  <c r="JQ35" i="1"/>
  <c r="JO35" i="1"/>
  <c r="JM35" i="1"/>
  <c r="JL35" i="1"/>
  <c r="JZ34" i="1"/>
  <c r="JX34" i="1"/>
  <c r="JV34" i="1"/>
  <c r="JU34" i="1"/>
  <c r="JR34" i="1"/>
  <c r="JQ34" i="1"/>
  <c r="JO34" i="1"/>
  <c r="JM34" i="1"/>
  <c r="JL34" i="1"/>
  <c r="JZ33" i="1"/>
  <c r="JX33" i="1"/>
  <c r="JV33" i="1"/>
  <c r="JU33" i="1"/>
  <c r="JR33" i="1"/>
  <c r="JQ33" i="1"/>
  <c r="JO33" i="1"/>
  <c r="JM33" i="1"/>
  <c r="JL33" i="1"/>
  <c r="JZ32" i="1"/>
  <c r="JX32" i="1"/>
  <c r="JV32" i="1"/>
  <c r="JU32" i="1"/>
  <c r="JR32" i="1"/>
  <c r="JQ32" i="1"/>
  <c r="JO32" i="1"/>
  <c r="JM32" i="1"/>
  <c r="JL32" i="1"/>
  <c r="JZ31" i="1"/>
  <c r="JX31" i="1"/>
  <c r="JV31" i="1"/>
  <c r="JU31" i="1"/>
  <c r="JR31" i="1"/>
  <c r="JQ31" i="1"/>
  <c r="JO31" i="1"/>
  <c r="JM31" i="1"/>
  <c r="JL31" i="1"/>
  <c r="JZ30" i="1"/>
  <c r="JX30" i="1"/>
  <c r="JV30" i="1"/>
  <c r="JU30" i="1"/>
  <c r="JR30" i="1"/>
  <c r="JQ30" i="1"/>
  <c r="JL30" i="1"/>
  <c r="JM30" i="1" s="1"/>
  <c r="JZ29" i="1"/>
  <c r="JX29" i="1"/>
  <c r="JV29" i="1"/>
  <c r="JU29" i="1"/>
  <c r="JR29" i="1"/>
  <c r="JQ29" i="1"/>
  <c r="JL29" i="1"/>
  <c r="JM29" i="1" s="1"/>
  <c r="JU28" i="1"/>
  <c r="JV28" i="1" s="1"/>
  <c r="JR28" i="1"/>
  <c r="JQ28" i="1"/>
  <c r="JO28" i="1"/>
  <c r="JM28" i="1"/>
  <c r="JL28" i="1"/>
  <c r="JZ27" i="1"/>
  <c r="JX27" i="1"/>
  <c r="JV27" i="1"/>
  <c r="JU27" i="1"/>
  <c r="JR27" i="1"/>
  <c r="JQ27" i="1"/>
  <c r="JL27" i="1"/>
  <c r="JM27" i="1" s="1"/>
  <c r="JZ26" i="1"/>
  <c r="JX26" i="1"/>
  <c r="JV26" i="1"/>
  <c r="JU26" i="1"/>
  <c r="JR26" i="1"/>
  <c r="JQ26" i="1"/>
  <c r="JL26" i="1"/>
  <c r="JM26" i="1" s="1"/>
  <c r="JZ25" i="1"/>
  <c r="JX25" i="1"/>
  <c r="JV25" i="1"/>
  <c r="JU25" i="1"/>
  <c r="JR25" i="1"/>
  <c r="JQ25" i="1"/>
  <c r="JL25" i="1"/>
  <c r="JM25" i="1" s="1"/>
  <c r="JZ24" i="1"/>
  <c r="JX24" i="1"/>
  <c r="JV24" i="1"/>
  <c r="JU24" i="1"/>
  <c r="JR24" i="1"/>
  <c r="JQ24" i="1"/>
  <c r="JL24" i="1"/>
  <c r="JM24" i="1" s="1"/>
  <c r="JZ23" i="1"/>
  <c r="JX23" i="1"/>
  <c r="JV23" i="1"/>
  <c r="JU23" i="1"/>
  <c r="JR23" i="1"/>
  <c r="JQ23" i="1"/>
  <c r="JO23" i="1"/>
  <c r="JM23" i="1"/>
  <c r="JL23" i="1"/>
  <c r="JZ22" i="1"/>
  <c r="JX22" i="1"/>
  <c r="JV22" i="1"/>
  <c r="JU22" i="1"/>
  <c r="JR22" i="1"/>
  <c r="JQ22" i="1"/>
  <c r="JL22" i="1"/>
  <c r="JM22" i="1" s="1"/>
  <c r="JZ21" i="1"/>
  <c r="JX21" i="1"/>
  <c r="JV21" i="1"/>
  <c r="JU21" i="1"/>
  <c r="JR21" i="1"/>
  <c r="JQ21" i="1"/>
  <c r="JL21" i="1"/>
  <c r="JM21" i="1" s="1"/>
  <c r="JZ20" i="1"/>
  <c r="JX20" i="1"/>
  <c r="JV20" i="1"/>
  <c r="JU20" i="1"/>
  <c r="JR20" i="1"/>
  <c r="JQ20" i="1"/>
  <c r="JL20" i="1"/>
  <c r="JM20" i="1" s="1"/>
  <c r="JZ19" i="1"/>
  <c r="JX19" i="1"/>
  <c r="JV19" i="1"/>
  <c r="JU19" i="1"/>
  <c r="JR19" i="1"/>
  <c r="JQ19" i="1"/>
  <c r="JL19" i="1"/>
  <c r="JM19" i="1" s="1"/>
  <c r="JZ18" i="1"/>
  <c r="JX18" i="1"/>
  <c r="JV18" i="1"/>
  <c r="JU18" i="1"/>
  <c r="JR18" i="1"/>
  <c r="JQ18" i="1"/>
  <c r="JL18" i="1"/>
  <c r="JM18" i="1" s="1"/>
  <c r="JZ17" i="1"/>
  <c r="JX17" i="1"/>
  <c r="JV17" i="1"/>
  <c r="JU17" i="1"/>
  <c r="JR17" i="1"/>
  <c r="JQ17" i="1"/>
  <c r="JO17" i="1"/>
  <c r="JM17" i="1"/>
  <c r="JL17" i="1"/>
  <c r="JZ16" i="1"/>
  <c r="JX16" i="1"/>
  <c r="JV16" i="1"/>
  <c r="JU16" i="1"/>
  <c r="JR16" i="1"/>
  <c r="JQ16" i="1"/>
  <c r="JO16" i="1"/>
  <c r="JM16" i="1"/>
  <c r="JL16" i="1"/>
  <c r="JZ15" i="1"/>
  <c r="JX15" i="1"/>
  <c r="JV15" i="1"/>
  <c r="JU15" i="1"/>
  <c r="JR15" i="1"/>
  <c r="JQ15" i="1"/>
  <c r="JL15" i="1"/>
  <c r="JM15" i="1" s="1"/>
  <c r="JZ14" i="1"/>
  <c r="JX14" i="1"/>
  <c r="JV14" i="1"/>
  <c r="JU14" i="1"/>
  <c r="JR14" i="1"/>
  <c r="JQ14" i="1"/>
  <c r="JL14" i="1"/>
  <c r="JM14" i="1" s="1"/>
  <c r="JZ12" i="1"/>
  <c r="JX12" i="1"/>
  <c r="JV12" i="1"/>
  <c r="JU12" i="1"/>
  <c r="JR12" i="1"/>
  <c r="JQ12" i="1"/>
  <c r="JL12" i="1"/>
  <c r="JM12" i="1" s="1"/>
  <c r="JZ11" i="1"/>
  <c r="JX11" i="1"/>
  <c r="JV11" i="1"/>
  <c r="JU11" i="1"/>
  <c r="JR11" i="1"/>
  <c r="JQ11" i="1"/>
  <c r="JL11" i="1"/>
  <c r="JM11" i="1" s="1"/>
  <c r="JZ10" i="1"/>
  <c r="JX10" i="1"/>
  <c r="JV10" i="1"/>
  <c r="JU10" i="1"/>
  <c r="JR10" i="1"/>
  <c r="JQ10" i="1"/>
  <c r="JL10" i="1"/>
  <c r="JM10" i="1" s="1"/>
  <c r="JZ9" i="1"/>
  <c r="JX9" i="1"/>
  <c r="JV9" i="1"/>
  <c r="JU9" i="1"/>
  <c r="JR9" i="1"/>
  <c r="JQ9" i="1"/>
  <c r="JO9" i="1"/>
  <c r="JM9" i="1"/>
  <c r="JL9" i="1"/>
  <c r="JO4" i="1"/>
  <c r="JZ3" i="1"/>
  <c r="JW2" i="1"/>
  <c r="JQ40" i="1" l="1"/>
  <c r="JO52" i="1" s="1"/>
  <c r="JW48" i="1"/>
  <c r="JN49" i="1"/>
  <c r="JL40" i="1"/>
  <c r="JK46" i="1" s="1"/>
  <c r="JO46" i="1" s="1"/>
  <c r="JU40" i="1"/>
  <c r="JK48" i="1" s="1"/>
  <c r="JN48" i="1" s="1"/>
  <c r="JW45" i="1"/>
  <c r="JR40" i="1"/>
  <c r="JO53" i="1" s="1"/>
  <c r="JO49" i="1"/>
  <c r="JO47" i="1"/>
  <c r="JN47" i="1"/>
  <c r="JN50" i="1"/>
  <c r="JO50" i="1"/>
  <c r="D7" i="6"/>
  <c r="AO41" i="1" s="1"/>
  <c r="AU43" i="1" s="1"/>
  <c r="JO48" i="1" l="1"/>
  <c r="JN46" i="1"/>
  <c r="D34" i="6"/>
  <c r="D24" i="6" l="1"/>
  <c r="D33" i="6" l="1"/>
  <c r="ADU41" i="1" l="1"/>
  <c r="AEA43" i="1" s="1"/>
  <c r="E49" i="7" s="1"/>
  <c r="ADF50" i="1" l="1"/>
  <c r="ADD50" i="1" s="1"/>
  <c r="ADE50" i="1"/>
  <c r="ADP49" i="1"/>
  <c r="ADF49" i="1"/>
  <c r="ADD49" i="1" s="1"/>
  <c r="ADE49" i="1"/>
  <c r="ADE48" i="1"/>
  <c r="ADP47" i="1"/>
  <c r="ADF47" i="1"/>
  <c r="ADD47" i="1" s="1"/>
  <c r="ADP43" i="1"/>
  <c r="ADE47" i="1" s="1"/>
  <c r="ADP42" i="1"/>
  <c r="ADR40" i="1"/>
  <c r="ADI40" i="1"/>
  <c r="ADH51" i="1" s="1"/>
  <c r="ADS39" i="1"/>
  <c r="ADQ39" i="1"/>
  <c r="ADO39" i="1"/>
  <c r="ADN39" i="1"/>
  <c r="ADE39" i="1"/>
  <c r="ADJ39" i="1" s="1"/>
  <c r="ADS38" i="1"/>
  <c r="ADQ38" i="1"/>
  <c r="ADO38" i="1"/>
  <c r="ADN38" i="1"/>
  <c r="ADJ38" i="1"/>
  <c r="ADS37" i="1"/>
  <c r="ADQ37" i="1"/>
  <c r="ADO37" i="1"/>
  <c r="ADN37" i="1"/>
  <c r="ADK37" i="1"/>
  <c r="ADJ37" i="1"/>
  <c r="ADH37" i="1"/>
  <c r="ADF37" i="1"/>
  <c r="ADE37" i="1"/>
  <c r="ADS36" i="1"/>
  <c r="ADQ36" i="1"/>
  <c r="ADO36" i="1"/>
  <c r="ADN36" i="1"/>
  <c r="ADK36" i="1"/>
  <c r="ADJ36" i="1"/>
  <c r="ADH36" i="1"/>
  <c r="ADF36" i="1"/>
  <c r="ADE36" i="1"/>
  <c r="ADS35" i="1"/>
  <c r="ADQ35" i="1"/>
  <c r="ADO35" i="1"/>
  <c r="ADN35" i="1"/>
  <c r="ADK35" i="1"/>
  <c r="ADJ35" i="1"/>
  <c r="ADH35" i="1"/>
  <c r="ADF35" i="1"/>
  <c r="ADE35" i="1"/>
  <c r="ADS34" i="1"/>
  <c r="ADQ34" i="1"/>
  <c r="ADO34" i="1"/>
  <c r="ADN34" i="1"/>
  <c r="ADK34" i="1"/>
  <c r="ADJ34" i="1"/>
  <c r="ADH34" i="1"/>
  <c r="ADF34" i="1"/>
  <c r="ADE34" i="1"/>
  <c r="ADS33" i="1"/>
  <c r="ADQ33" i="1"/>
  <c r="ADO33" i="1"/>
  <c r="ADN33" i="1"/>
  <c r="ADK33" i="1"/>
  <c r="ADJ33" i="1"/>
  <c r="ADH33" i="1"/>
  <c r="ADF33" i="1"/>
  <c r="ADE33" i="1"/>
  <c r="ADS32" i="1"/>
  <c r="ADQ32" i="1"/>
  <c r="ADO32" i="1"/>
  <c r="ADN32" i="1"/>
  <c r="ADK32" i="1"/>
  <c r="ADJ32" i="1"/>
  <c r="ADH32" i="1"/>
  <c r="ADF32" i="1"/>
  <c r="ADE32" i="1"/>
  <c r="ADS31" i="1"/>
  <c r="ADQ31" i="1"/>
  <c r="ADO31" i="1"/>
  <c r="ADN31" i="1"/>
  <c r="ADK31" i="1"/>
  <c r="ADJ31" i="1"/>
  <c r="ADE31" i="1"/>
  <c r="ADF31" i="1" s="1"/>
  <c r="ADS30" i="1"/>
  <c r="ADQ30" i="1"/>
  <c r="ADO30" i="1"/>
  <c r="ADN30" i="1"/>
  <c r="ADE30" i="1"/>
  <c r="ADJ30" i="1" s="1"/>
  <c r="ADS29" i="1"/>
  <c r="ADQ29" i="1"/>
  <c r="ADO29" i="1"/>
  <c r="ADN29" i="1"/>
  <c r="ADK29" i="1"/>
  <c r="ADJ29" i="1"/>
  <c r="ADE29" i="1"/>
  <c r="ADF29" i="1" s="1"/>
  <c r="ADN28" i="1"/>
  <c r="ADO28" i="1" s="1"/>
  <c r="ADF28" i="1"/>
  <c r="ADH28" i="1" s="1"/>
  <c r="ADK28" i="1" s="1"/>
  <c r="ADE28" i="1"/>
  <c r="ADJ28" i="1" s="1"/>
  <c r="ADS27" i="1"/>
  <c r="ADQ27" i="1"/>
  <c r="ADO27" i="1"/>
  <c r="ADN27" i="1"/>
  <c r="ADK27" i="1"/>
  <c r="ADJ27" i="1"/>
  <c r="ADH27" i="1"/>
  <c r="ADF27" i="1"/>
  <c r="ADE27" i="1"/>
  <c r="ADS26" i="1"/>
  <c r="ADQ26" i="1"/>
  <c r="ADO26" i="1"/>
  <c r="ADN26" i="1"/>
  <c r="ADE26" i="1"/>
  <c r="ADJ26" i="1" s="1"/>
  <c r="ADS25" i="1"/>
  <c r="ADQ25" i="1"/>
  <c r="ADO25" i="1"/>
  <c r="ADN25" i="1"/>
  <c r="ADE25" i="1"/>
  <c r="ADJ25" i="1" s="1"/>
  <c r="ADS24" i="1"/>
  <c r="ADQ24" i="1"/>
  <c r="ADO24" i="1"/>
  <c r="ADN24" i="1"/>
  <c r="ADK24" i="1"/>
  <c r="ADJ24" i="1"/>
  <c r="ADE24" i="1"/>
  <c r="ADF24" i="1" s="1"/>
  <c r="ADS23" i="1"/>
  <c r="ADQ23" i="1"/>
  <c r="ADO23" i="1"/>
  <c r="ADN23" i="1"/>
  <c r="ADE23" i="1"/>
  <c r="ADJ23" i="1" s="1"/>
  <c r="ADS22" i="1"/>
  <c r="ADQ22" i="1"/>
  <c r="ADO22" i="1"/>
  <c r="ADN22" i="1"/>
  <c r="ADE22" i="1"/>
  <c r="ADJ22" i="1" s="1"/>
  <c r="ADS21" i="1"/>
  <c r="ADQ21" i="1"/>
  <c r="ADO21" i="1"/>
  <c r="ADN21" i="1"/>
  <c r="ADE21" i="1"/>
  <c r="ADS20" i="1"/>
  <c r="ADQ20" i="1"/>
  <c r="ADO20" i="1"/>
  <c r="ADN20" i="1"/>
  <c r="ADK20" i="1"/>
  <c r="ADJ20" i="1"/>
  <c r="ADH20" i="1"/>
  <c r="ADF20" i="1"/>
  <c r="ADE20" i="1"/>
  <c r="ADS19" i="1"/>
  <c r="ADQ19" i="1"/>
  <c r="ADO19" i="1"/>
  <c r="ADN19" i="1"/>
  <c r="ADE19" i="1"/>
  <c r="ADJ19" i="1" s="1"/>
  <c r="ADS18" i="1"/>
  <c r="ADQ18" i="1"/>
  <c r="ADO18" i="1"/>
  <c r="ADN18" i="1"/>
  <c r="ADE18" i="1"/>
  <c r="ADJ18" i="1" s="1"/>
  <c r="ADS17" i="1"/>
  <c r="ADQ17" i="1"/>
  <c r="ADO17" i="1"/>
  <c r="ADN17" i="1"/>
  <c r="ADE17" i="1"/>
  <c r="ADJ17" i="1" s="1"/>
  <c r="ADS16" i="1"/>
  <c r="ADQ16" i="1"/>
  <c r="ADO16" i="1"/>
  <c r="ADN16" i="1"/>
  <c r="ADK16" i="1"/>
  <c r="ADJ16" i="1"/>
  <c r="ADE16" i="1"/>
  <c r="ADF16" i="1" s="1"/>
  <c r="ADS15" i="1"/>
  <c r="ADQ15" i="1"/>
  <c r="ADO15" i="1"/>
  <c r="ADN15" i="1"/>
  <c r="ADE15" i="1"/>
  <c r="ADJ15" i="1" s="1"/>
  <c r="ADS14" i="1"/>
  <c r="ADQ14" i="1"/>
  <c r="ADO14" i="1"/>
  <c r="ADN14" i="1"/>
  <c r="ADK14" i="1"/>
  <c r="ADJ14" i="1"/>
  <c r="ADE14" i="1"/>
  <c r="ADF14" i="1" s="1"/>
  <c r="ADS12" i="1"/>
  <c r="ADQ12" i="1"/>
  <c r="ADO12" i="1"/>
  <c r="ADN12" i="1"/>
  <c r="ADK12" i="1"/>
  <c r="ADJ12" i="1"/>
  <c r="ADH12" i="1"/>
  <c r="ADF12" i="1"/>
  <c r="ADE12" i="1"/>
  <c r="ADS11" i="1"/>
  <c r="ADQ11" i="1"/>
  <c r="ADO11" i="1"/>
  <c r="ADN11" i="1"/>
  <c r="ADE11" i="1"/>
  <c r="ADJ11" i="1" s="1"/>
  <c r="ADS10" i="1"/>
  <c r="ADQ10" i="1"/>
  <c r="ADO10" i="1"/>
  <c r="ADN10" i="1"/>
  <c r="ADE10" i="1"/>
  <c r="ADJ10" i="1" s="1"/>
  <c r="ADS9" i="1"/>
  <c r="ADQ9" i="1"/>
  <c r="ADO9" i="1"/>
  <c r="ADN9" i="1"/>
  <c r="ADK9" i="1"/>
  <c r="ADJ9" i="1"/>
  <c r="ADH9" i="1"/>
  <c r="ADF9" i="1"/>
  <c r="ADE9" i="1"/>
  <c r="ADH4" i="1"/>
  <c r="ADS3" i="1"/>
  <c r="ADP2" i="1"/>
  <c r="ADJ21" i="1" l="1"/>
  <c r="E43" i="8"/>
  <c r="ADE40" i="1"/>
  <c r="ADD46" i="1" s="1"/>
  <c r="ADN40" i="1"/>
  <c r="ADD48" i="1" s="1"/>
  <c r="ADG48" i="1" s="1"/>
  <c r="ADP48" i="1"/>
  <c r="ADJ40" i="1"/>
  <c r="ADH52" i="1" s="1"/>
  <c r="ADG50" i="1"/>
  <c r="ADP45" i="1"/>
  <c r="ADH47" i="1"/>
  <c r="ADG47" i="1"/>
  <c r="ADG49" i="1"/>
  <c r="ADH49" i="1"/>
  <c r="ADE46" i="1"/>
  <c r="ADH50" i="1"/>
  <c r="C43" i="8" l="1"/>
  <c r="ADG46" i="1"/>
  <c r="ADH48" i="1"/>
  <c r="ADH46" i="1"/>
  <c r="ACM50" i="1"/>
  <c r="ACK50" i="1" s="1"/>
  <c r="ACL50" i="1"/>
  <c r="ACW49" i="1"/>
  <c r="ACM49" i="1"/>
  <c r="ACK49" i="1" s="1"/>
  <c r="ACL49" i="1"/>
  <c r="ACW47" i="1"/>
  <c r="ACM47" i="1"/>
  <c r="ACK47" i="1" s="1"/>
  <c r="ACW43" i="1"/>
  <c r="ACL47" i="1" s="1"/>
  <c r="ACW42" i="1"/>
  <c r="ACL46" i="1" s="1"/>
  <c r="ACY40" i="1"/>
  <c r="ACP40" i="1"/>
  <c r="ACO51" i="1" s="1"/>
  <c r="E42" i="8" s="1"/>
  <c r="ACQ39" i="1"/>
  <c r="ACZ38" i="1"/>
  <c r="ACX38" i="1"/>
  <c r="ACV38" i="1"/>
  <c r="ACU38" i="1"/>
  <c r="ACL38" i="1"/>
  <c r="ACQ38" i="1" s="1"/>
  <c r="ACZ37" i="1"/>
  <c r="ACX37" i="1"/>
  <c r="ACV37" i="1"/>
  <c r="ACU37" i="1"/>
  <c r="ACR37" i="1"/>
  <c r="ACQ37" i="1"/>
  <c r="ACO37" i="1"/>
  <c r="ACM37" i="1"/>
  <c r="ACL37" i="1"/>
  <c r="ACZ36" i="1"/>
  <c r="ACX36" i="1"/>
  <c r="ACV36" i="1"/>
  <c r="ACU36" i="1"/>
  <c r="ACR36" i="1"/>
  <c r="ACQ36" i="1"/>
  <c r="ACO36" i="1"/>
  <c r="ACM36" i="1"/>
  <c r="ACL36" i="1"/>
  <c r="ACZ35" i="1"/>
  <c r="ACX35" i="1"/>
  <c r="ACV35" i="1"/>
  <c r="ACU35" i="1"/>
  <c r="ACR35" i="1"/>
  <c r="ACQ35" i="1"/>
  <c r="ACO35" i="1"/>
  <c r="ACM35" i="1"/>
  <c r="ACL35" i="1"/>
  <c r="ACZ34" i="1"/>
  <c r="ACX34" i="1"/>
  <c r="ACV34" i="1"/>
  <c r="ACU34" i="1"/>
  <c r="ACR34" i="1"/>
  <c r="ACQ34" i="1"/>
  <c r="ACO34" i="1"/>
  <c r="ACM34" i="1"/>
  <c r="ACL34" i="1"/>
  <c r="ACZ33" i="1"/>
  <c r="ACX33" i="1"/>
  <c r="ACV33" i="1"/>
  <c r="ACU33" i="1"/>
  <c r="ACR33" i="1"/>
  <c r="ACQ33" i="1"/>
  <c r="ACO33" i="1"/>
  <c r="ACM33" i="1"/>
  <c r="ACL33" i="1"/>
  <c r="ACZ32" i="1"/>
  <c r="ACX32" i="1"/>
  <c r="ACV32" i="1"/>
  <c r="ACU32" i="1"/>
  <c r="ACR32" i="1"/>
  <c r="ACQ32" i="1"/>
  <c r="ACO32" i="1"/>
  <c r="ACM32" i="1"/>
  <c r="ACL32" i="1"/>
  <c r="ACZ31" i="1"/>
  <c r="ACX31" i="1"/>
  <c r="ACV31" i="1"/>
  <c r="ACU31" i="1"/>
  <c r="ACR31" i="1"/>
  <c r="ACQ31" i="1"/>
  <c r="ACL31" i="1"/>
  <c r="ACM31" i="1" s="1"/>
  <c r="ACZ30" i="1"/>
  <c r="ACX30" i="1"/>
  <c r="ACV30" i="1"/>
  <c r="ACU30" i="1"/>
  <c r="ACL30" i="1"/>
  <c r="ACQ30" i="1" s="1"/>
  <c r="ACZ29" i="1"/>
  <c r="ACX29" i="1"/>
  <c r="ACV29" i="1"/>
  <c r="ACU29" i="1"/>
  <c r="ACL29" i="1"/>
  <c r="ACQ29" i="1" s="1"/>
  <c r="ACU28" i="1"/>
  <c r="ACM28" i="1"/>
  <c r="ACO28" i="1" s="1"/>
  <c r="ACR28" i="1" s="1"/>
  <c r="ACL28" i="1"/>
  <c r="ACQ28" i="1" s="1"/>
  <c r="ACZ27" i="1"/>
  <c r="ACX27" i="1"/>
  <c r="ACV27" i="1"/>
  <c r="ACU27" i="1"/>
  <c r="ACR27" i="1"/>
  <c r="ACQ27" i="1"/>
  <c r="ACO27" i="1"/>
  <c r="ACM27" i="1"/>
  <c r="ACL27" i="1"/>
  <c r="ACZ26" i="1"/>
  <c r="ACX26" i="1"/>
  <c r="ACV26" i="1"/>
  <c r="ACU26" i="1"/>
  <c r="ACL26" i="1"/>
  <c r="ACQ26" i="1" s="1"/>
  <c r="ACZ25" i="1"/>
  <c r="ACX25" i="1"/>
  <c r="ACV25" i="1"/>
  <c r="ACU25" i="1"/>
  <c r="ACL25" i="1"/>
  <c r="ACQ25" i="1" s="1"/>
  <c r="ACZ24" i="1"/>
  <c r="ACX24" i="1"/>
  <c r="ACV24" i="1"/>
  <c r="ACU24" i="1"/>
  <c r="ACL24" i="1"/>
  <c r="ACQ24" i="1" s="1"/>
  <c r="ACZ23" i="1"/>
  <c r="ACX23" i="1"/>
  <c r="ACV23" i="1"/>
  <c r="ACU23" i="1"/>
  <c r="ACL23" i="1"/>
  <c r="ACQ23" i="1" s="1"/>
  <c r="ACZ22" i="1"/>
  <c r="ACX22" i="1"/>
  <c r="ACV22" i="1"/>
  <c r="ACU22" i="1"/>
  <c r="ACL22" i="1"/>
  <c r="ACQ22" i="1" s="1"/>
  <c r="ACZ21" i="1"/>
  <c r="ACX21" i="1"/>
  <c r="ACV21" i="1"/>
  <c r="ACU21" i="1"/>
  <c r="ACR21" i="1"/>
  <c r="ACQ21" i="1"/>
  <c r="ACO21" i="1"/>
  <c r="ACM21" i="1"/>
  <c r="ACL21" i="1"/>
  <c r="ACZ20" i="1"/>
  <c r="ACX20" i="1"/>
  <c r="ACV20" i="1"/>
  <c r="ACU20" i="1"/>
  <c r="ACR20" i="1"/>
  <c r="ACQ20" i="1"/>
  <c r="ACO20" i="1"/>
  <c r="ACM20" i="1"/>
  <c r="ACL20" i="1"/>
  <c r="ACZ19" i="1"/>
  <c r="ACX19" i="1"/>
  <c r="ACV19" i="1"/>
  <c r="ACU19" i="1"/>
  <c r="ACL19" i="1"/>
  <c r="ACQ19" i="1" s="1"/>
  <c r="ACZ18" i="1"/>
  <c r="ACX18" i="1"/>
  <c r="ACV18" i="1"/>
  <c r="ACU18" i="1"/>
  <c r="ACL18" i="1"/>
  <c r="ACQ18" i="1" s="1"/>
  <c r="ACZ17" i="1"/>
  <c r="ACX17" i="1"/>
  <c r="ACV17" i="1"/>
  <c r="ACU17" i="1"/>
  <c r="ACR17" i="1"/>
  <c r="ACQ17" i="1"/>
  <c r="ACL17" i="1"/>
  <c r="ACM17" i="1" s="1"/>
  <c r="ACZ16" i="1"/>
  <c r="ACX16" i="1"/>
  <c r="ACV16" i="1"/>
  <c r="ACU16" i="1"/>
  <c r="ACL16" i="1"/>
  <c r="ACQ16" i="1" s="1"/>
  <c r="ACZ15" i="1"/>
  <c r="ACX15" i="1"/>
  <c r="ACV15" i="1"/>
  <c r="ACU15" i="1"/>
  <c r="ACL15" i="1"/>
  <c r="ACQ15" i="1" s="1"/>
  <c r="ACZ14" i="1"/>
  <c r="ACX14" i="1"/>
  <c r="ACV14" i="1"/>
  <c r="ACU14" i="1"/>
  <c r="ACL14" i="1"/>
  <c r="ACQ14" i="1" s="1"/>
  <c r="ACZ12" i="1"/>
  <c r="ACX12" i="1"/>
  <c r="ACV12" i="1"/>
  <c r="ACU12" i="1"/>
  <c r="ACR12" i="1"/>
  <c r="ACQ12" i="1"/>
  <c r="ACO12" i="1"/>
  <c r="ACM12" i="1"/>
  <c r="ACL12" i="1"/>
  <c r="ACZ11" i="1"/>
  <c r="ACX11" i="1"/>
  <c r="ACV11" i="1"/>
  <c r="ACU11" i="1"/>
  <c r="ACL11" i="1"/>
  <c r="ACQ11" i="1" s="1"/>
  <c r="ACV10" i="1"/>
  <c r="ACX10" i="1" s="1"/>
  <c r="ACZ10" i="1" s="1"/>
  <c r="ACU10" i="1"/>
  <c r="ACL10" i="1"/>
  <c r="ACQ10" i="1" s="1"/>
  <c r="ACV9" i="1"/>
  <c r="ACL9" i="1"/>
  <c r="ACQ9" i="1" s="1"/>
  <c r="ACO4" i="1"/>
  <c r="ACZ3" i="1"/>
  <c r="ACW2" i="1"/>
  <c r="ACO2" i="1"/>
  <c r="ACO49" i="1" l="1"/>
  <c r="ACU40" i="1"/>
  <c r="ACK48" i="1" s="1"/>
  <c r="ACN48" i="1" s="1"/>
  <c r="ACN49" i="1"/>
  <c r="ACL40" i="1"/>
  <c r="ACK46" i="1" s="1"/>
  <c r="ACO46" i="1" s="1"/>
  <c r="ACQ40" i="1"/>
  <c r="ACO52" i="1" s="1"/>
  <c r="C42" i="8" s="1"/>
  <c r="ACW45" i="1"/>
  <c r="ACO50" i="1"/>
  <c r="ACN50" i="1"/>
  <c r="ACO47" i="1"/>
  <c r="ACN47" i="1"/>
  <c r="ACW48" i="1"/>
  <c r="ACO48" i="1" l="1"/>
  <c r="ACN46" i="1"/>
  <c r="SZ50" i="1" l="1"/>
  <c r="SX50" i="1" s="1"/>
  <c r="SY50" i="1"/>
  <c r="TJ49" i="1"/>
  <c r="SZ49" i="1"/>
  <c r="SX49" i="1" s="1"/>
  <c r="SY49" i="1"/>
  <c r="SY48" i="1"/>
  <c r="TJ47" i="1"/>
  <c r="SZ47" i="1"/>
  <c r="SX47" i="1" s="1"/>
  <c r="TJ43" i="1"/>
  <c r="SY47" i="1" s="1"/>
  <c r="TJ42" i="1"/>
  <c r="SY46" i="1" s="1"/>
  <c r="TL40" i="1"/>
  <c r="TC40" i="1"/>
  <c r="TB51" i="1" s="1"/>
  <c r="E29" i="8" s="1"/>
  <c r="TM39" i="1"/>
  <c r="TK39" i="1"/>
  <c r="TI39" i="1"/>
  <c r="TH39" i="1"/>
  <c r="SY39" i="1"/>
  <c r="TM38" i="1"/>
  <c r="TK38" i="1"/>
  <c r="TI38" i="1"/>
  <c r="TH38" i="1"/>
  <c r="TE38" i="1"/>
  <c r="TD38" i="1"/>
  <c r="SY38" i="1"/>
  <c r="SZ38" i="1" s="1"/>
  <c r="TM37" i="1"/>
  <c r="TK37" i="1"/>
  <c r="TI37" i="1"/>
  <c r="TH37" i="1"/>
  <c r="TE37" i="1"/>
  <c r="TD37" i="1"/>
  <c r="TB37" i="1"/>
  <c r="SZ37" i="1"/>
  <c r="SY37" i="1"/>
  <c r="TM36" i="1"/>
  <c r="TK36" i="1"/>
  <c r="TI36" i="1"/>
  <c r="TH36" i="1"/>
  <c r="TE36" i="1"/>
  <c r="TD36" i="1"/>
  <c r="TB36" i="1"/>
  <c r="SZ36" i="1"/>
  <c r="SY36" i="1"/>
  <c r="TM35" i="1"/>
  <c r="TK35" i="1"/>
  <c r="TI35" i="1"/>
  <c r="TH35" i="1"/>
  <c r="TE35" i="1"/>
  <c r="TD35" i="1"/>
  <c r="TB35" i="1"/>
  <c r="SZ35" i="1"/>
  <c r="SY35" i="1"/>
  <c r="TM34" i="1"/>
  <c r="TK34" i="1"/>
  <c r="TI34" i="1"/>
  <c r="TH34" i="1"/>
  <c r="TE34" i="1"/>
  <c r="TD34" i="1"/>
  <c r="TB34" i="1"/>
  <c r="SZ34" i="1"/>
  <c r="SY34" i="1"/>
  <c r="TM33" i="1"/>
  <c r="TK33" i="1"/>
  <c r="TI33" i="1"/>
  <c r="TH33" i="1"/>
  <c r="TE33" i="1"/>
  <c r="TD33" i="1"/>
  <c r="TB33" i="1"/>
  <c r="SZ33" i="1"/>
  <c r="SY33" i="1"/>
  <c r="TM32" i="1"/>
  <c r="TK32" i="1"/>
  <c r="TI32" i="1"/>
  <c r="TH32" i="1"/>
  <c r="TE32" i="1"/>
  <c r="TD32" i="1"/>
  <c r="TB32" i="1"/>
  <c r="SZ32" i="1"/>
  <c r="SY32" i="1"/>
  <c r="TM31" i="1"/>
  <c r="TK31" i="1"/>
  <c r="TI31" i="1"/>
  <c r="TH31" i="1"/>
  <c r="TE31" i="1"/>
  <c r="TD31" i="1"/>
  <c r="SY31" i="1"/>
  <c r="SZ31" i="1" s="1"/>
  <c r="TM30" i="1"/>
  <c r="TK30" i="1"/>
  <c r="TI30" i="1"/>
  <c r="TH30" i="1"/>
  <c r="TE30" i="1"/>
  <c r="TD30" i="1"/>
  <c r="SY30" i="1"/>
  <c r="SZ30" i="1" s="1"/>
  <c r="TM29" i="1"/>
  <c r="TK29" i="1"/>
  <c r="TI29" i="1"/>
  <c r="TH29" i="1"/>
  <c r="TE29" i="1"/>
  <c r="TD29" i="1"/>
  <c r="SY29" i="1"/>
  <c r="SZ29" i="1" s="1"/>
  <c r="TH28" i="1"/>
  <c r="TI28" i="1" s="1"/>
  <c r="TE28" i="1"/>
  <c r="TD28" i="1"/>
  <c r="TB28" i="1"/>
  <c r="SZ28" i="1"/>
  <c r="SY28" i="1"/>
  <c r="TM27" i="1"/>
  <c r="TK27" i="1"/>
  <c r="TI27" i="1"/>
  <c r="TH27" i="1"/>
  <c r="TE27" i="1"/>
  <c r="TD27" i="1"/>
  <c r="TB27" i="1"/>
  <c r="SZ27" i="1"/>
  <c r="SY27" i="1"/>
  <c r="TM26" i="1"/>
  <c r="TK26" i="1"/>
  <c r="TI26" i="1"/>
  <c r="TH26" i="1"/>
  <c r="TE26" i="1"/>
  <c r="TD26" i="1"/>
  <c r="SY26" i="1"/>
  <c r="SZ26" i="1" s="1"/>
  <c r="TM25" i="1"/>
  <c r="TK25" i="1"/>
  <c r="TI25" i="1"/>
  <c r="TH25" i="1"/>
  <c r="TE25" i="1"/>
  <c r="TD25" i="1"/>
  <c r="SY25" i="1"/>
  <c r="SZ25" i="1" s="1"/>
  <c r="TM24" i="1"/>
  <c r="TK24" i="1"/>
  <c r="TI24" i="1"/>
  <c r="TH24" i="1"/>
  <c r="TE24" i="1"/>
  <c r="TD24" i="1"/>
  <c r="SY24" i="1"/>
  <c r="SZ24" i="1" s="1"/>
  <c r="TM23" i="1"/>
  <c r="TK23" i="1"/>
  <c r="TI23" i="1"/>
  <c r="TH23" i="1"/>
  <c r="TE23" i="1"/>
  <c r="TD23" i="1"/>
  <c r="SY23" i="1"/>
  <c r="SZ23" i="1" s="1"/>
  <c r="TM22" i="1"/>
  <c r="TK22" i="1"/>
  <c r="TI22" i="1"/>
  <c r="TH22" i="1"/>
  <c r="TE22" i="1"/>
  <c r="TD22" i="1"/>
  <c r="SY22" i="1"/>
  <c r="SZ22" i="1" s="1"/>
  <c r="TM21" i="1"/>
  <c r="TK21" i="1"/>
  <c r="TI21" i="1"/>
  <c r="TH21" i="1"/>
  <c r="TE21" i="1"/>
  <c r="TD21" i="1"/>
  <c r="SY21" i="1"/>
  <c r="SZ21" i="1" s="1"/>
  <c r="TM20" i="1"/>
  <c r="TK20" i="1"/>
  <c r="TI20" i="1"/>
  <c r="TH20" i="1"/>
  <c r="TE20" i="1"/>
  <c r="TD20" i="1"/>
  <c r="TB20" i="1"/>
  <c r="SZ20" i="1"/>
  <c r="SY20" i="1"/>
  <c r="TM19" i="1"/>
  <c r="TK19" i="1"/>
  <c r="TI19" i="1"/>
  <c r="TH19" i="1"/>
  <c r="TE19" i="1"/>
  <c r="TD19" i="1"/>
  <c r="SZ19" i="1"/>
  <c r="SY19" i="1"/>
  <c r="TM18" i="1"/>
  <c r="TK18" i="1"/>
  <c r="TI18" i="1"/>
  <c r="TH18" i="1"/>
  <c r="TE18" i="1"/>
  <c r="TD18" i="1"/>
  <c r="SZ18" i="1"/>
  <c r="SY18" i="1"/>
  <c r="TM17" i="1"/>
  <c r="TK17" i="1"/>
  <c r="TI17" i="1"/>
  <c r="TH17" i="1"/>
  <c r="TE17" i="1"/>
  <c r="TD17" i="1"/>
  <c r="SZ17" i="1"/>
  <c r="SY17" i="1"/>
  <c r="TM16" i="1"/>
  <c r="TK16" i="1"/>
  <c r="TI16" i="1"/>
  <c r="TH16" i="1"/>
  <c r="TE16" i="1"/>
  <c r="TD16" i="1"/>
  <c r="TB16" i="1"/>
  <c r="SZ16" i="1"/>
  <c r="SY16" i="1"/>
  <c r="TM15" i="1"/>
  <c r="TK15" i="1"/>
  <c r="TI15" i="1"/>
  <c r="TH15" i="1"/>
  <c r="TE15" i="1"/>
  <c r="TD15" i="1"/>
  <c r="TB15" i="1"/>
  <c r="SZ15" i="1"/>
  <c r="SY15" i="1"/>
  <c r="TM14" i="1"/>
  <c r="TK14" i="1"/>
  <c r="TI14" i="1"/>
  <c r="TH14" i="1"/>
  <c r="TE14" i="1"/>
  <c r="TD14" i="1"/>
  <c r="SY14" i="1"/>
  <c r="SZ14" i="1" s="1"/>
  <c r="TM12" i="1"/>
  <c r="TK12" i="1"/>
  <c r="TI12" i="1"/>
  <c r="TH12" i="1"/>
  <c r="TE12" i="1"/>
  <c r="TD12" i="1"/>
  <c r="TB12" i="1"/>
  <c r="SZ12" i="1"/>
  <c r="SY12" i="1"/>
  <c r="TM11" i="1"/>
  <c r="TK11" i="1"/>
  <c r="TI11" i="1"/>
  <c r="TH11" i="1"/>
  <c r="TE11" i="1"/>
  <c r="TD11" i="1"/>
  <c r="SY11" i="1"/>
  <c r="SZ11" i="1" s="1"/>
  <c r="TM10" i="1"/>
  <c r="TK10" i="1"/>
  <c r="TI10" i="1"/>
  <c r="TH10" i="1"/>
  <c r="TE10" i="1"/>
  <c r="TD10" i="1"/>
  <c r="SY10" i="1"/>
  <c r="SZ10" i="1" s="1"/>
  <c r="TM9" i="1"/>
  <c r="TK9" i="1"/>
  <c r="TI9" i="1"/>
  <c r="TH9" i="1"/>
  <c r="TE9" i="1"/>
  <c r="TD9" i="1"/>
  <c r="SY9" i="1"/>
  <c r="SZ9" i="1" s="1"/>
  <c r="TB4" i="1"/>
  <c r="TM3" i="1"/>
  <c r="TJ2" i="1"/>
  <c r="TB2" i="1"/>
  <c r="D32" i="6"/>
  <c r="SV41" i="1" s="1"/>
  <c r="TJ48" i="1" l="1"/>
  <c r="SY40" i="1"/>
  <c r="SX46" i="1" s="1"/>
  <c r="TB46" i="1" s="1"/>
  <c r="TH40" i="1"/>
  <c r="SX48" i="1" s="1"/>
  <c r="TB48" i="1" s="1"/>
  <c r="TJ45" i="1"/>
  <c r="TB49" i="1"/>
  <c r="SZ39" i="1"/>
  <c r="TD39" i="1"/>
  <c r="TD40" i="1" s="1"/>
  <c r="TB52" i="1" s="1"/>
  <c r="C29" i="8" s="1"/>
  <c r="TB43" i="1"/>
  <c r="E34" i="7" s="1"/>
  <c r="TA49" i="1"/>
  <c r="TB47" i="1"/>
  <c r="TA47" i="1"/>
  <c r="TA50" i="1"/>
  <c r="TB50" i="1"/>
  <c r="TA48" i="1" l="1"/>
  <c r="TA46" i="1"/>
  <c r="AAH50" i="1" l="1"/>
  <c r="AAF50" i="1" s="1"/>
  <c r="AAG50" i="1"/>
  <c r="AAR49" i="1"/>
  <c r="AAH49" i="1"/>
  <c r="AAF49" i="1" s="1"/>
  <c r="AAG49" i="1"/>
  <c r="AAG48" i="1"/>
  <c r="AAR47" i="1"/>
  <c r="AAH47" i="1"/>
  <c r="AAF47" i="1" s="1"/>
  <c r="AAR43" i="1"/>
  <c r="AAG47" i="1" s="1"/>
  <c r="AAR42" i="1"/>
  <c r="AAG46" i="1" s="1"/>
  <c r="AAT40" i="1"/>
  <c r="AAK40" i="1"/>
  <c r="AAJ51" i="1" s="1"/>
  <c r="AAU39" i="1"/>
  <c r="AAS39" i="1"/>
  <c r="AAQ39" i="1"/>
  <c r="AAP39" i="1"/>
  <c r="AAG39" i="1"/>
  <c r="AAL39" i="1" s="1"/>
  <c r="AAU38" i="1"/>
  <c r="AAS38" i="1"/>
  <c r="AAQ38" i="1"/>
  <c r="AAP38" i="1"/>
  <c r="AAG38" i="1"/>
  <c r="AAL38" i="1" s="1"/>
  <c r="AAU37" i="1"/>
  <c r="AAS37" i="1"/>
  <c r="AAQ37" i="1"/>
  <c r="AAP37" i="1"/>
  <c r="AAM37" i="1"/>
  <c r="AAL37" i="1"/>
  <c r="AAJ37" i="1"/>
  <c r="AAH37" i="1"/>
  <c r="AAG37" i="1"/>
  <c r="AAU36" i="1"/>
  <c r="AAS36" i="1"/>
  <c r="AAQ36" i="1"/>
  <c r="AAP36" i="1"/>
  <c r="AAM36" i="1"/>
  <c r="AAL36" i="1"/>
  <c r="AAJ36" i="1"/>
  <c r="AAH36" i="1"/>
  <c r="AAG36" i="1"/>
  <c r="AAU35" i="1"/>
  <c r="AAS35" i="1"/>
  <c r="AAQ35" i="1"/>
  <c r="AAP35" i="1"/>
  <c r="AAM35" i="1"/>
  <c r="AAL35" i="1"/>
  <c r="AAJ35" i="1"/>
  <c r="AAH35" i="1"/>
  <c r="AAG35" i="1"/>
  <c r="AAU34" i="1"/>
  <c r="AAS34" i="1"/>
  <c r="AAQ34" i="1"/>
  <c r="AAP34" i="1"/>
  <c r="AAM34" i="1"/>
  <c r="AAL34" i="1"/>
  <c r="AAJ34" i="1"/>
  <c r="AAH34" i="1"/>
  <c r="AAG34" i="1"/>
  <c r="AAU33" i="1"/>
  <c r="AAS33" i="1"/>
  <c r="AAQ33" i="1"/>
  <c r="AAP33" i="1"/>
  <c r="AAM33" i="1"/>
  <c r="AAL33" i="1"/>
  <c r="AAJ33" i="1"/>
  <c r="AAH33" i="1"/>
  <c r="AAG33" i="1"/>
  <c r="AAU32" i="1"/>
  <c r="AAS32" i="1"/>
  <c r="AAQ32" i="1"/>
  <c r="AAP32" i="1"/>
  <c r="AAM32" i="1"/>
  <c r="AAL32" i="1"/>
  <c r="AAJ32" i="1"/>
  <c r="AAH32" i="1"/>
  <c r="AAG32" i="1"/>
  <c r="AAU31" i="1"/>
  <c r="AAS31" i="1"/>
  <c r="AAQ31" i="1"/>
  <c r="AAP31" i="1"/>
  <c r="AAM31" i="1"/>
  <c r="AAL31" i="1"/>
  <c r="AAG31" i="1"/>
  <c r="AAH31" i="1" s="1"/>
  <c r="AAU30" i="1"/>
  <c r="AAS30" i="1"/>
  <c r="AAQ30" i="1"/>
  <c r="AAP30" i="1"/>
  <c r="AAG30" i="1"/>
  <c r="AAL30" i="1" s="1"/>
  <c r="AAU29" i="1"/>
  <c r="AAS29" i="1"/>
  <c r="AAQ29" i="1"/>
  <c r="AAP29" i="1"/>
  <c r="AAG29" i="1"/>
  <c r="AAL29" i="1" s="1"/>
  <c r="AAQ28" i="1"/>
  <c r="AAS28" i="1" s="1"/>
  <c r="AAU28" i="1" s="1"/>
  <c r="AAP28" i="1"/>
  <c r="AAH28" i="1"/>
  <c r="AAJ28" i="1" s="1"/>
  <c r="AAM28" i="1" s="1"/>
  <c r="AAG28" i="1"/>
  <c r="AAL28" i="1" s="1"/>
  <c r="AAU27" i="1"/>
  <c r="AAS27" i="1"/>
  <c r="AAQ27" i="1"/>
  <c r="AAP27" i="1"/>
  <c r="AAG27" i="1"/>
  <c r="AAL27" i="1" s="1"/>
  <c r="AAU26" i="1"/>
  <c r="AAS26" i="1"/>
  <c r="AAQ26" i="1"/>
  <c r="AAP26" i="1"/>
  <c r="AAG26" i="1"/>
  <c r="AAL26" i="1" s="1"/>
  <c r="AAU25" i="1"/>
  <c r="AAS25" i="1"/>
  <c r="AAQ25" i="1"/>
  <c r="AAP25" i="1"/>
  <c r="AAG25" i="1"/>
  <c r="AAL25" i="1" s="1"/>
  <c r="AAU24" i="1"/>
  <c r="AAS24" i="1"/>
  <c r="AAQ24" i="1"/>
  <c r="AAP24" i="1"/>
  <c r="AAG24" i="1"/>
  <c r="AAL24" i="1" s="1"/>
  <c r="AAU23" i="1"/>
  <c r="AAS23" i="1"/>
  <c r="AAQ23" i="1"/>
  <c r="AAP23" i="1"/>
  <c r="AAG23" i="1"/>
  <c r="AAL23" i="1" s="1"/>
  <c r="AAU22" i="1"/>
  <c r="AAS22" i="1"/>
  <c r="AAQ22" i="1"/>
  <c r="AAP22" i="1"/>
  <c r="AAG22" i="1"/>
  <c r="AAL22" i="1" s="1"/>
  <c r="AAU21" i="1"/>
  <c r="AAS21" i="1"/>
  <c r="AAQ21" i="1"/>
  <c r="AAP21" i="1"/>
  <c r="AAM21" i="1"/>
  <c r="AAL21" i="1"/>
  <c r="AAJ21" i="1"/>
  <c r="AAH21" i="1"/>
  <c r="AAG21" i="1"/>
  <c r="AAU20" i="1"/>
  <c r="AAS20" i="1"/>
  <c r="AAQ20" i="1"/>
  <c r="AAP20" i="1"/>
  <c r="AAG20" i="1"/>
  <c r="AAL20" i="1" s="1"/>
  <c r="AAU19" i="1"/>
  <c r="AAS19" i="1"/>
  <c r="AAQ19" i="1"/>
  <c r="AAP19" i="1"/>
  <c r="AAG19" i="1"/>
  <c r="AAL19" i="1" s="1"/>
  <c r="AAU18" i="1"/>
  <c r="AAS18" i="1"/>
  <c r="AAQ18" i="1"/>
  <c r="AAP18" i="1"/>
  <c r="AAG18" i="1"/>
  <c r="AAL18" i="1" s="1"/>
  <c r="AAU17" i="1"/>
  <c r="AAS17" i="1"/>
  <c r="AAQ17" i="1"/>
  <c r="AAP17" i="1"/>
  <c r="AAG17" i="1"/>
  <c r="AAL17" i="1" s="1"/>
  <c r="AAU16" i="1"/>
  <c r="AAS16" i="1"/>
  <c r="AAQ16" i="1"/>
  <c r="AAP16" i="1"/>
  <c r="AAG16" i="1"/>
  <c r="AAL16" i="1" s="1"/>
  <c r="AAU15" i="1"/>
  <c r="AAS15" i="1"/>
  <c r="AAQ15" i="1"/>
  <c r="AAP15" i="1"/>
  <c r="AAG15" i="1"/>
  <c r="AAL15" i="1" s="1"/>
  <c r="AAU14" i="1"/>
  <c r="AAS14" i="1"/>
  <c r="AAQ14" i="1"/>
  <c r="AAP14" i="1"/>
  <c r="AAM14" i="1"/>
  <c r="AAL14" i="1"/>
  <c r="AAJ14" i="1"/>
  <c r="AAH14" i="1"/>
  <c r="AAG14" i="1"/>
  <c r="AAU12" i="1"/>
  <c r="AAS12" i="1"/>
  <c r="AAQ12" i="1"/>
  <c r="AAP12" i="1"/>
  <c r="AAG12" i="1"/>
  <c r="AAL12" i="1" s="1"/>
  <c r="AAU11" i="1"/>
  <c r="AAS11" i="1"/>
  <c r="AAQ11" i="1"/>
  <c r="AAP11" i="1"/>
  <c r="AAG11" i="1"/>
  <c r="AAL11" i="1" s="1"/>
  <c r="AAU10" i="1"/>
  <c r="AAS10" i="1"/>
  <c r="AAQ10" i="1"/>
  <c r="AAP10" i="1"/>
  <c r="AAG10" i="1"/>
  <c r="AAL10" i="1" s="1"/>
  <c r="AAU9" i="1"/>
  <c r="AAS9" i="1"/>
  <c r="AAQ9" i="1"/>
  <c r="AAP9" i="1"/>
  <c r="AAG9" i="1"/>
  <c r="AAL9" i="1" s="1"/>
  <c r="AAJ4" i="1"/>
  <c r="AAU3" i="1"/>
  <c r="AAR2" i="1"/>
  <c r="AAJ2" i="1"/>
  <c r="D43" i="6"/>
  <c r="AAD41" i="1" s="1"/>
  <c r="E40" i="8" l="1"/>
  <c r="E39" i="8"/>
  <c r="AAP40" i="1"/>
  <c r="AAF48" i="1" s="1"/>
  <c r="AAJ48" i="1" s="1"/>
  <c r="AAJ43" i="1"/>
  <c r="AAG40" i="1"/>
  <c r="AAF46" i="1" s="1"/>
  <c r="AAJ46" i="1" s="1"/>
  <c r="AAU40" i="1"/>
  <c r="AAJ42" i="1" s="1"/>
  <c r="AAL40" i="1"/>
  <c r="AAJ52" i="1" s="1"/>
  <c r="AAI49" i="1"/>
  <c r="AAR45" i="1"/>
  <c r="AAJ49" i="1"/>
  <c r="AAI47" i="1"/>
  <c r="AAJ47" i="1"/>
  <c r="AAJ50" i="1"/>
  <c r="AAI50" i="1"/>
  <c r="AAR48" i="1"/>
  <c r="ZO50" i="1"/>
  <c r="ZM50" i="1" s="1"/>
  <c r="ZN50" i="1"/>
  <c r="ZY49" i="1"/>
  <c r="ZO49" i="1"/>
  <c r="ZM49" i="1" s="1"/>
  <c r="ZN49" i="1"/>
  <c r="ZN48" i="1"/>
  <c r="ZY47" i="1"/>
  <c r="ZO47" i="1"/>
  <c r="ZM47" i="1" s="1"/>
  <c r="ZY43" i="1"/>
  <c r="ZN47" i="1" s="1"/>
  <c r="ZY42" i="1"/>
  <c r="ZN46" i="1" s="1"/>
  <c r="AAA40" i="1"/>
  <c r="ZR40" i="1"/>
  <c r="ZQ51" i="1" s="1"/>
  <c r="AAB39" i="1"/>
  <c r="ZZ39" i="1"/>
  <c r="ZX39" i="1"/>
  <c r="ZW39" i="1"/>
  <c r="ZT39" i="1"/>
  <c r="ZS39" i="1"/>
  <c r="ZN39" i="1"/>
  <c r="ZO39" i="1" s="1"/>
  <c r="AAB38" i="1"/>
  <c r="ZZ38" i="1"/>
  <c r="ZX38" i="1"/>
  <c r="ZW38" i="1"/>
  <c r="ZN38" i="1"/>
  <c r="ZS38" i="1" s="1"/>
  <c r="AAB37" i="1"/>
  <c r="ZZ37" i="1"/>
  <c r="ZX37" i="1"/>
  <c r="ZW37" i="1"/>
  <c r="ZT37" i="1"/>
  <c r="ZS37" i="1"/>
  <c r="ZQ37" i="1"/>
  <c r="ZO37" i="1"/>
  <c r="ZN37" i="1"/>
  <c r="AAB36" i="1"/>
  <c r="ZZ36" i="1"/>
  <c r="ZX36" i="1"/>
  <c r="ZW36" i="1"/>
  <c r="ZT36" i="1"/>
  <c r="ZS36" i="1"/>
  <c r="ZQ36" i="1"/>
  <c r="ZO36" i="1"/>
  <c r="ZN36" i="1"/>
  <c r="AAB35" i="1"/>
  <c r="ZZ35" i="1"/>
  <c r="ZX35" i="1"/>
  <c r="ZW35" i="1"/>
  <c r="ZT35" i="1"/>
  <c r="ZS35" i="1"/>
  <c r="ZQ35" i="1"/>
  <c r="ZO35" i="1"/>
  <c r="ZN35" i="1"/>
  <c r="AAB34" i="1"/>
  <c r="ZZ34" i="1"/>
  <c r="ZX34" i="1"/>
  <c r="ZW34" i="1"/>
  <c r="ZT34" i="1"/>
  <c r="ZS34" i="1"/>
  <c r="ZQ34" i="1"/>
  <c r="ZO34" i="1"/>
  <c r="ZN34" i="1"/>
  <c r="AAB33" i="1"/>
  <c r="ZZ33" i="1"/>
  <c r="ZX33" i="1"/>
  <c r="ZW33" i="1"/>
  <c r="ZT33" i="1"/>
  <c r="ZS33" i="1"/>
  <c r="ZQ33" i="1"/>
  <c r="ZO33" i="1"/>
  <c r="ZN33" i="1"/>
  <c r="AAB32" i="1"/>
  <c r="ZZ32" i="1"/>
  <c r="ZX32" i="1"/>
  <c r="ZW32" i="1"/>
  <c r="ZT32" i="1"/>
  <c r="ZS32" i="1"/>
  <c r="ZQ32" i="1"/>
  <c r="ZO32" i="1"/>
  <c r="ZN32" i="1"/>
  <c r="AAB31" i="1"/>
  <c r="ZZ31" i="1"/>
  <c r="ZX31" i="1"/>
  <c r="ZW31" i="1"/>
  <c r="ZT31" i="1"/>
  <c r="ZS31" i="1"/>
  <c r="ZQ31" i="1"/>
  <c r="ZO31" i="1"/>
  <c r="ZN31" i="1"/>
  <c r="AAB30" i="1"/>
  <c r="ZZ30" i="1"/>
  <c r="ZX30" i="1"/>
  <c r="ZW30" i="1"/>
  <c r="ZN30" i="1"/>
  <c r="ZS30" i="1" s="1"/>
  <c r="AAB29" i="1"/>
  <c r="ZZ29" i="1"/>
  <c r="ZX29" i="1"/>
  <c r="ZW29" i="1"/>
  <c r="ZN29" i="1"/>
  <c r="ZW28" i="1"/>
  <c r="ZO28" i="1"/>
  <c r="ZQ28" i="1" s="1"/>
  <c r="ZT28" i="1" s="1"/>
  <c r="ZN28" i="1"/>
  <c r="ZS28" i="1" s="1"/>
  <c r="AAB27" i="1"/>
  <c r="ZZ27" i="1"/>
  <c r="ZX27" i="1"/>
  <c r="ZW27" i="1"/>
  <c r="ZN27" i="1"/>
  <c r="ZS27" i="1" s="1"/>
  <c r="AAB26" i="1"/>
  <c r="ZZ26" i="1"/>
  <c r="ZX26" i="1"/>
  <c r="ZW26" i="1"/>
  <c r="ZT26" i="1"/>
  <c r="ZS26" i="1"/>
  <c r="ZQ26" i="1"/>
  <c r="ZO26" i="1"/>
  <c r="ZN26" i="1"/>
  <c r="AAB25" i="1"/>
  <c r="ZZ25" i="1"/>
  <c r="ZX25" i="1"/>
  <c r="ZW25" i="1"/>
  <c r="ZN25" i="1"/>
  <c r="AAB24" i="1"/>
  <c r="ZZ24" i="1"/>
  <c r="ZX24" i="1"/>
  <c r="ZW24" i="1"/>
  <c r="ZN24" i="1"/>
  <c r="ZS24" i="1" s="1"/>
  <c r="AAB23" i="1"/>
  <c r="ZZ23" i="1"/>
  <c r="ZX23" i="1"/>
  <c r="ZW23" i="1"/>
  <c r="ZN23" i="1"/>
  <c r="AAB22" i="1"/>
  <c r="ZZ22" i="1"/>
  <c r="ZX22" i="1"/>
  <c r="ZW22" i="1"/>
  <c r="ZN22" i="1"/>
  <c r="ZS22" i="1" s="1"/>
  <c r="AAB21" i="1"/>
  <c r="ZZ21" i="1"/>
  <c r="ZX21" i="1"/>
  <c r="ZW21" i="1"/>
  <c r="ZN21" i="1"/>
  <c r="AAB20" i="1"/>
  <c r="ZZ20" i="1"/>
  <c r="ZX20" i="1"/>
  <c r="ZW20" i="1"/>
  <c r="ZN20" i="1"/>
  <c r="ZS20" i="1" s="1"/>
  <c r="AAB19" i="1"/>
  <c r="ZZ19" i="1"/>
  <c r="ZX19" i="1"/>
  <c r="ZW19" i="1"/>
  <c r="ZT19" i="1"/>
  <c r="ZS19" i="1"/>
  <c r="ZQ19" i="1"/>
  <c r="ZO19" i="1"/>
  <c r="ZN19" i="1"/>
  <c r="AAB18" i="1"/>
  <c r="ZZ18" i="1"/>
  <c r="ZX18" i="1"/>
  <c r="ZW18" i="1"/>
  <c r="ZN18" i="1"/>
  <c r="ZS18" i="1" s="1"/>
  <c r="AAB17" i="1"/>
  <c r="ZZ17" i="1"/>
  <c r="ZX17" i="1"/>
  <c r="ZW17" i="1"/>
  <c r="ZN17" i="1"/>
  <c r="ZS17" i="1" s="1"/>
  <c r="AAB16" i="1"/>
  <c r="ZZ16" i="1"/>
  <c r="ZX16" i="1"/>
  <c r="ZW16" i="1"/>
  <c r="ZN16" i="1"/>
  <c r="ZS16" i="1" s="1"/>
  <c r="AAB15" i="1"/>
  <c r="ZZ15" i="1"/>
  <c r="ZX15" i="1"/>
  <c r="ZW15" i="1"/>
  <c r="ZN15" i="1"/>
  <c r="AAB14" i="1"/>
  <c r="ZZ14" i="1"/>
  <c r="ZX14" i="1"/>
  <c r="ZW14" i="1"/>
  <c r="ZN14" i="1"/>
  <c r="ZS14" i="1" s="1"/>
  <c r="AAB12" i="1"/>
  <c r="ZZ12" i="1"/>
  <c r="ZX12" i="1"/>
  <c r="ZW12" i="1"/>
  <c r="ZN12" i="1"/>
  <c r="ZS12" i="1" s="1"/>
  <c r="AAB11" i="1"/>
  <c r="ZZ11" i="1"/>
  <c r="ZX11" i="1"/>
  <c r="ZW11" i="1"/>
  <c r="ZT11" i="1"/>
  <c r="ZS11" i="1"/>
  <c r="ZQ11" i="1"/>
  <c r="ZO11" i="1"/>
  <c r="ZN11" i="1"/>
  <c r="AAB10" i="1"/>
  <c r="ZZ10" i="1"/>
  <c r="ZX10" i="1"/>
  <c r="ZW10" i="1"/>
  <c r="ZT10" i="1"/>
  <c r="ZS10" i="1"/>
  <c r="ZQ10" i="1"/>
  <c r="ZO10" i="1"/>
  <c r="ZN10" i="1"/>
  <c r="AAB9" i="1"/>
  <c r="ZZ9" i="1"/>
  <c r="ZX9" i="1"/>
  <c r="ZW9" i="1"/>
  <c r="ZN9" i="1"/>
  <c r="ZQ4" i="1"/>
  <c r="AAB3" i="1"/>
  <c r="ZY2" i="1"/>
  <c r="ZQ2" i="1"/>
  <c r="ZS9" i="1" l="1"/>
  <c r="ZS29" i="1"/>
  <c r="ZS25" i="1"/>
  <c r="ZS23" i="1"/>
  <c r="ZS21" i="1"/>
  <c r="ZS15" i="1"/>
  <c r="C40" i="8"/>
  <c r="C39" i="8"/>
  <c r="G44" i="7"/>
  <c r="E44" i="7"/>
  <c r="AAI46" i="1"/>
  <c r="ZN40" i="1"/>
  <c r="ZM46" i="1" s="1"/>
  <c r="ZQ46" i="1" s="1"/>
  <c r="AAI48" i="1"/>
  <c r="ZW40" i="1"/>
  <c r="ZM48" i="1" s="1"/>
  <c r="ZP48" i="1" s="1"/>
  <c r="ZY48" i="1"/>
  <c r="ZP50" i="1"/>
  <c r="ZQ47" i="1"/>
  <c r="ZP47" i="1"/>
  <c r="ZP49" i="1"/>
  <c r="ZQ49" i="1"/>
  <c r="ZY45" i="1"/>
  <c r="ZQ50" i="1"/>
  <c r="E38" i="8"/>
  <c r="D41" i="6"/>
  <c r="ZK41" i="1" s="1"/>
  <c r="ZQ43" i="1" s="1"/>
  <c r="E43" i="7" s="1"/>
  <c r="ZS40" i="1" l="1"/>
  <c r="ZQ52" i="1" s="1"/>
  <c r="C38" i="8" s="1"/>
  <c r="ZP46" i="1"/>
  <c r="ZQ48" i="1"/>
  <c r="YV50" i="1"/>
  <c r="YT50" i="1" s="1"/>
  <c r="YU50" i="1"/>
  <c r="ZF49" i="1"/>
  <c r="YV49" i="1"/>
  <c r="YT49" i="1" s="1"/>
  <c r="YU49" i="1"/>
  <c r="YU48" i="1"/>
  <c r="ZF47" i="1"/>
  <c r="YV47" i="1"/>
  <c r="YT47" i="1" s="1"/>
  <c r="ZF43" i="1"/>
  <c r="YU47" i="1" s="1"/>
  <c r="ZF42" i="1"/>
  <c r="YU46" i="1" s="1"/>
  <c r="ZH40" i="1"/>
  <c r="YY40" i="1"/>
  <c r="YX51" i="1" s="1"/>
  <c r="E37" i="8" s="1"/>
  <c r="ZI39" i="1"/>
  <c r="ZG39" i="1"/>
  <c r="ZE39" i="1"/>
  <c r="ZD39" i="1"/>
  <c r="YU39" i="1"/>
  <c r="YZ39" i="1" s="1"/>
  <c r="ZI38" i="1"/>
  <c r="ZG38" i="1"/>
  <c r="ZE38" i="1"/>
  <c r="ZD38" i="1"/>
  <c r="YU38" i="1"/>
  <c r="ZI37" i="1"/>
  <c r="ZG37" i="1"/>
  <c r="ZE37" i="1"/>
  <c r="ZD37" i="1"/>
  <c r="ZA37" i="1"/>
  <c r="YZ37" i="1"/>
  <c r="YX37" i="1"/>
  <c r="YV37" i="1"/>
  <c r="YU37" i="1"/>
  <c r="ZI36" i="1"/>
  <c r="ZG36" i="1"/>
  <c r="ZE36" i="1"/>
  <c r="ZD36" i="1"/>
  <c r="ZA36" i="1"/>
  <c r="YZ36" i="1"/>
  <c r="YX36" i="1"/>
  <c r="YV36" i="1"/>
  <c r="YU36" i="1"/>
  <c r="ZI35" i="1"/>
  <c r="ZG35" i="1"/>
  <c r="ZE35" i="1"/>
  <c r="ZD35" i="1"/>
  <c r="ZA35" i="1"/>
  <c r="YZ35" i="1"/>
  <c r="YX35" i="1"/>
  <c r="YV35" i="1"/>
  <c r="YU35" i="1"/>
  <c r="ZI34" i="1"/>
  <c r="ZG34" i="1"/>
  <c r="ZE34" i="1"/>
  <c r="ZD34" i="1"/>
  <c r="ZA34" i="1"/>
  <c r="YZ34" i="1"/>
  <c r="YX34" i="1"/>
  <c r="YV34" i="1"/>
  <c r="YU34" i="1"/>
  <c r="ZI33" i="1"/>
  <c r="ZG33" i="1"/>
  <c r="ZE33" i="1"/>
  <c r="ZD33" i="1"/>
  <c r="ZA33" i="1"/>
  <c r="YZ33" i="1"/>
  <c r="YX33" i="1"/>
  <c r="YV33" i="1"/>
  <c r="YU33" i="1"/>
  <c r="ZI32" i="1"/>
  <c r="ZG32" i="1"/>
  <c r="ZE32" i="1"/>
  <c r="ZD32" i="1"/>
  <c r="ZA32" i="1"/>
  <c r="YZ32" i="1"/>
  <c r="YX32" i="1"/>
  <c r="YV32" i="1"/>
  <c r="YU32" i="1"/>
  <c r="ZI31" i="1"/>
  <c r="ZG31" i="1"/>
  <c r="ZE31" i="1"/>
  <c r="ZD31" i="1"/>
  <c r="ZA31" i="1"/>
  <c r="YZ31" i="1"/>
  <c r="YU31" i="1"/>
  <c r="YV31" i="1" s="1"/>
  <c r="ZI30" i="1"/>
  <c r="ZG30" i="1"/>
  <c r="ZE30" i="1"/>
  <c r="ZD30" i="1"/>
  <c r="ZA30" i="1"/>
  <c r="YZ30" i="1"/>
  <c r="YX30" i="1"/>
  <c r="YV30" i="1"/>
  <c r="YU30" i="1"/>
  <c r="ZI29" i="1"/>
  <c r="ZG29" i="1"/>
  <c r="ZE29" i="1"/>
  <c r="ZD29" i="1"/>
  <c r="YU29" i="1"/>
  <c r="YZ29" i="1" s="1"/>
  <c r="ZD28" i="1"/>
  <c r="YU28" i="1"/>
  <c r="YV28" i="1" s="1"/>
  <c r="YX28" i="1" s="1"/>
  <c r="ZA28" i="1" s="1"/>
  <c r="ZI27" i="1"/>
  <c r="ZG27" i="1"/>
  <c r="ZE27" i="1"/>
  <c r="ZD27" i="1"/>
  <c r="YU27" i="1"/>
  <c r="YZ27" i="1" s="1"/>
  <c r="ZI26" i="1"/>
  <c r="ZG26" i="1"/>
  <c r="ZE26" i="1"/>
  <c r="ZD26" i="1"/>
  <c r="YU26" i="1"/>
  <c r="ZI25" i="1"/>
  <c r="ZG25" i="1"/>
  <c r="ZE25" i="1"/>
  <c r="ZD25" i="1"/>
  <c r="YU25" i="1"/>
  <c r="YZ25" i="1" s="1"/>
  <c r="ZI24" i="1"/>
  <c r="ZG24" i="1"/>
  <c r="ZE24" i="1"/>
  <c r="ZD24" i="1"/>
  <c r="ZA24" i="1"/>
  <c r="YZ24" i="1"/>
  <c r="YU24" i="1"/>
  <c r="YV24" i="1" s="1"/>
  <c r="ZI23" i="1"/>
  <c r="ZG23" i="1"/>
  <c r="ZE23" i="1"/>
  <c r="ZD23" i="1"/>
  <c r="ZA23" i="1"/>
  <c r="YZ23" i="1"/>
  <c r="YX23" i="1"/>
  <c r="YV23" i="1"/>
  <c r="YU23" i="1"/>
  <c r="ZI22" i="1"/>
  <c r="ZG22" i="1"/>
  <c r="ZE22" i="1"/>
  <c r="ZD22" i="1"/>
  <c r="YU22" i="1"/>
  <c r="YZ22" i="1" s="1"/>
  <c r="ZI21" i="1"/>
  <c r="ZG21" i="1"/>
  <c r="ZE21" i="1"/>
  <c r="ZD21" i="1"/>
  <c r="YU21" i="1"/>
  <c r="YZ21" i="1" s="1"/>
  <c r="ZI20" i="1"/>
  <c r="ZG20" i="1"/>
  <c r="ZE20" i="1"/>
  <c r="ZD20" i="1"/>
  <c r="YU20" i="1"/>
  <c r="ZI19" i="1"/>
  <c r="ZG19" i="1"/>
  <c r="ZE19" i="1"/>
  <c r="ZD19" i="1"/>
  <c r="ZA19" i="1"/>
  <c r="YZ19" i="1"/>
  <c r="YU19" i="1"/>
  <c r="YV19" i="1" s="1"/>
  <c r="ZI18" i="1"/>
  <c r="ZG18" i="1"/>
  <c r="ZE18" i="1"/>
  <c r="ZD18" i="1"/>
  <c r="ZA18" i="1"/>
  <c r="YZ18" i="1"/>
  <c r="YU18" i="1"/>
  <c r="YV18" i="1" s="1"/>
  <c r="ZI17" i="1"/>
  <c r="ZG17" i="1"/>
  <c r="ZE17" i="1"/>
  <c r="ZD17" i="1"/>
  <c r="YU17" i="1"/>
  <c r="YZ17" i="1" s="1"/>
  <c r="ZI16" i="1"/>
  <c r="ZG16" i="1"/>
  <c r="ZE16" i="1"/>
  <c r="ZD16" i="1"/>
  <c r="ZA16" i="1"/>
  <c r="YZ16" i="1"/>
  <c r="YX16" i="1"/>
  <c r="YV16" i="1"/>
  <c r="YU16" i="1"/>
  <c r="ZI15" i="1"/>
  <c r="ZG15" i="1"/>
  <c r="ZE15" i="1"/>
  <c r="ZD15" i="1"/>
  <c r="ZA15" i="1"/>
  <c r="YZ15" i="1"/>
  <c r="YU15" i="1"/>
  <c r="YV15" i="1" s="1"/>
  <c r="ZI14" i="1"/>
  <c r="ZG14" i="1"/>
  <c r="ZE14" i="1"/>
  <c r="ZD14" i="1"/>
  <c r="YU14" i="1"/>
  <c r="YZ14" i="1" s="1"/>
  <c r="ZI12" i="1"/>
  <c r="ZG12" i="1"/>
  <c r="ZE12" i="1"/>
  <c r="ZD12" i="1"/>
  <c r="YU12" i="1"/>
  <c r="YZ12" i="1" s="1"/>
  <c r="ZI11" i="1"/>
  <c r="ZG11" i="1"/>
  <c r="ZE11" i="1"/>
  <c r="ZD11" i="1"/>
  <c r="YU11" i="1"/>
  <c r="YZ11" i="1" s="1"/>
  <c r="ZI10" i="1"/>
  <c r="ZG10" i="1"/>
  <c r="ZE10" i="1"/>
  <c r="ZD10" i="1"/>
  <c r="YU10" i="1"/>
  <c r="ZI9" i="1"/>
  <c r="ZG9" i="1"/>
  <c r="ZE9" i="1"/>
  <c r="ZD9" i="1"/>
  <c r="YU9" i="1"/>
  <c r="YZ9" i="1" s="1"/>
  <c r="YX4" i="1"/>
  <c r="ZI3" i="1"/>
  <c r="ZF2" i="1"/>
  <c r="YX2" i="1"/>
  <c r="D40" i="6"/>
  <c r="YR41" i="1" s="1"/>
  <c r="YZ38" i="1" l="1"/>
  <c r="YZ28" i="1"/>
  <c r="YZ26" i="1"/>
  <c r="YZ20" i="1"/>
  <c r="YZ10" i="1"/>
  <c r="ZD40" i="1"/>
  <c r="YT48" i="1" s="1"/>
  <c r="YX48" i="1" s="1"/>
  <c r="YW49" i="1"/>
  <c r="YX43" i="1"/>
  <c r="E42" i="7" s="1"/>
  <c r="ZF48" i="1"/>
  <c r="ZF45" i="1"/>
  <c r="YX49" i="1"/>
  <c r="YW50" i="1"/>
  <c r="YX50" i="1"/>
  <c r="YX47" i="1"/>
  <c r="YW47" i="1"/>
  <c r="YU40" i="1"/>
  <c r="YT46" i="1" s="1"/>
  <c r="YC50" i="1"/>
  <c r="YA50" i="1" s="1"/>
  <c r="YB50" i="1"/>
  <c r="YM49" i="1"/>
  <c r="YC49" i="1"/>
  <c r="YA49" i="1" s="1"/>
  <c r="YB49" i="1"/>
  <c r="YB48" i="1"/>
  <c r="YM47" i="1"/>
  <c r="YC47" i="1"/>
  <c r="YA47" i="1" s="1"/>
  <c r="YM43" i="1"/>
  <c r="YB47" i="1" s="1"/>
  <c r="YM42" i="1"/>
  <c r="YB46" i="1" s="1"/>
  <c r="YO40" i="1"/>
  <c r="YF40" i="1"/>
  <c r="YE51" i="1" s="1"/>
  <c r="E36" i="8" s="1"/>
  <c r="YP39" i="1"/>
  <c r="YN39" i="1"/>
  <c r="YL39" i="1"/>
  <c r="YK39" i="1"/>
  <c r="YB39" i="1"/>
  <c r="YG39" i="1" s="1"/>
  <c r="YP38" i="1"/>
  <c r="YN38" i="1"/>
  <c r="YL38" i="1"/>
  <c r="YK38" i="1"/>
  <c r="YB38" i="1"/>
  <c r="YG38" i="1" s="1"/>
  <c r="YP37" i="1"/>
  <c r="YN37" i="1"/>
  <c r="YL37" i="1"/>
  <c r="YK37" i="1"/>
  <c r="YH37" i="1"/>
  <c r="YG37" i="1"/>
  <c r="YE37" i="1"/>
  <c r="YC37" i="1"/>
  <c r="YB37" i="1"/>
  <c r="YP36" i="1"/>
  <c r="YN36" i="1"/>
  <c r="YL36" i="1"/>
  <c r="YK36" i="1"/>
  <c r="YH36" i="1"/>
  <c r="YG36" i="1"/>
  <c r="YE36" i="1"/>
  <c r="YC36" i="1"/>
  <c r="YB36" i="1"/>
  <c r="YP35" i="1"/>
  <c r="YN35" i="1"/>
  <c r="YL35" i="1"/>
  <c r="YK35" i="1"/>
  <c r="YH35" i="1"/>
  <c r="YG35" i="1"/>
  <c r="YE35" i="1"/>
  <c r="YC35" i="1"/>
  <c r="YB35" i="1"/>
  <c r="YP34" i="1"/>
  <c r="YN34" i="1"/>
  <c r="YL34" i="1"/>
  <c r="YK34" i="1"/>
  <c r="YH34" i="1"/>
  <c r="YG34" i="1"/>
  <c r="YE34" i="1"/>
  <c r="YC34" i="1"/>
  <c r="YB34" i="1"/>
  <c r="YP33" i="1"/>
  <c r="YN33" i="1"/>
  <c r="YL33" i="1"/>
  <c r="YK33" i="1"/>
  <c r="YH33" i="1"/>
  <c r="YG33" i="1"/>
  <c r="YE33" i="1"/>
  <c r="YC33" i="1"/>
  <c r="YB33" i="1"/>
  <c r="YP32" i="1"/>
  <c r="YN32" i="1"/>
  <c r="YL32" i="1"/>
  <c r="YK32" i="1"/>
  <c r="YH32" i="1"/>
  <c r="YG32" i="1"/>
  <c r="YE32" i="1"/>
  <c r="YC32" i="1"/>
  <c r="YB32" i="1"/>
  <c r="YP31" i="1"/>
  <c r="YN31" i="1"/>
  <c r="YL31" i="1"/>
  <c r="YK31" i="1"/>
  <c r="YH31" i="1"/>
  <c r="YG31" i="1"/>
  <c r="YE31" i="1"/>
  <c r="YC31" i="1"/>
  <c r="YB31" i="1"/>
  <c r="YP30" i="1"/>
  <c r="YN30" i="1"/>
  <c r="YL30" i="1"/>
  <c r="YK30" i="1"/>
  <c r="YH30" i="1"/>
  <c r="YG30" i="1"/>
  <c r="YE30" i="1"/>
  <c r="YC30" i="1"/>
  <c r="YB30" i="1"/>
  <c r="YP29" i="1"/>
  <c r="YN29" i="1"/>
  <c r="YL29" i="1"/>
  <c r="YK29" i="1"/>
  <c r="YB29" i="1"/>
  <c r="YG29" i="1" s="1"/>
  <c r="YK28" i="1"/>
  <c r="YG28" i="1"/>
  <c r="YC28" i="1"/>
  <c r="YE28" i="1" s="1"/>
  <c r="YH28" i="1" s="1"/>
  <c r="YB28" i="1"/>
  <c r="YP27" i="1"/>
  <c r="YN27" i="1"/>
  <c r="YL27" i="1"/>
  <c r="YK27" i="1"/>
  <c r="YB27" i="1"/>
  <c r="YG27" i="1" s="1"/>
  <c r="YP26" i="1"/>
  <c r="YN26" i="1"/>
  <c r="YL26" i="1"/>
  <c r="YK26" i="1"/>
  <c r="YB26" i="1"/>
  <c r="YG26" i="1" s="1"/>
  <c r="YP25" i="1"/>
  <c r="YN25" i="1"/>
  <c r="YL25" i="1"/>
  <c r="YK25" i="1"/>
  <c r="YB25" i="1"/>
  <c r="YG25" i="1" s="1"/>
  <c r="YP24" i="1"/>
  <c r="YN24" i="1"/>
  <c r="YL24" i="1"/>
  <c r="YK24" i="1"/>
  <c r="YB24" i="1"/>
  <c r="YG24" i="1" s="1"/>
  <c r="YP23" i="1"/>
  <c r="YN23" i="1"/>
  <c r="YL23" i="1"/>
  <c r="YK23" i="1"/>
  <c r="YH23" i="1"/>
  <c r="YG23" i="1"/>
  <c r="YE23" i="1"/>
  <c r="YC23" i="1"/>
  <c r="YB23" i="1"/>
  <c r="YP22" i="1"/>
  <c r="YN22" i="1"/>
  <c r="YL22" i="1"/>
  <c r="YK22" i="1"/>
  <c r="YB22" i="1"/>
  <c r="YG22" i="1" s="1"/>
  <c r="YP21" i="1"/>
  <c r="YN21" i="1"/>
  <c r="YL21" i="1"/>
  <c r="YK21" i="1"/>
  <c r="YB21" i="1"/>
  <c r="YP20" i="1"/>
  <c r="YN20" i="1"/>
  <c r="YL20" i="1"/>
  <c r="YK20" i="1"/>
  <c r="YB20" i="1"/>
  <c r="YG20" i="1" s="1"/>
  <c r="YP19" i="1"/>
  <c r="YN19" i="1"/>
  <c r="YL19" i="1"/>
  <c r="YK19" i="1"/>
  <c r="YB19" i="1"/>
  <c r="YP18" i="1"/>
  <c r="YN18" i="1"/>
  <c r="YL18" i="1"/>
  <c r="YK18" i="1"/>
  <c r="YH18" i="1"/>
  <c r="YG18" i="1"/>
  <c r="YE18" i="1"/>
  <c r="YC18" i="1"/>
  <c r="YB18" i="1"/>
  <c r="YP17" i="1"/>
  <c r="YN17" i="1"/>
  <c r="YL17" i="1"/>
  <c r="YK17" i="1"/>
  <c r="YH17" i="1"/>
  <c r="YG17" i="1"/>
  <c r="YE17" i="1"/>
  <c r="YC17" i="1"/>
  <c r="YB17" i="1"/>
  <c r="YP16" i="1"/>
  <c r="YN16" i="1"/>
  <c r="YL16" i="1"/>
  <c r="YK16" i="1"/>
  <c r="YH16" i="1"/>
  <c r="YG16" i="1"/>
  <c r="YE16" i="1"/>
  <c r="YC16" i="1"/>
  <c r="YB16" i="1"/>
  <c r="YP15" i="1"/>
  <c r="YN15" i="1"/>
  <c r="YL15" i="1"/>
  <c r="YK15" i="1"/>
  <c r="YB15" i="1"/>
  <c r="YG15" i="1" s="1"/>
  <c r="YP14" i="1"/>
  <c r="YN14" i="1"/>
  <c r="YL14" i="1"/>
  <c r="YK14" i="1"/>
  <c r="YB14" i="1"/>
  <c r="YG14" i="1" s="1"/>
  <c r="YP12" i="1"/>
  <c r="YN12" i="1"/>
  <c r="YL12" i="1"/>
  <c r="YK12" i="1"/>
  <c r="YB12" i="1"/>
  <c r="YG12" i="1" s="1"/>
  <c r="YP11" i="1"/>
  <c r="YN11" i="1"/>
  <c r="YL11" i="1"/>
  <c r="YK11" i="1"/>
  <c r="YB11" i="1"/>
  <c r="YG11" i="1" s="1"/>
  <c r="YP10" i="1"/>
  <c r="YN10" i="1"/>
  <c r="YL10" i="1"/>
  <c r="YK10" i="1"/>
  <c r="YB10" i="1"/>
  <c r="YP9" i="1"/>
  <c r="YN9" i="1"/>
  <c r="YL9" i="1"/>
  <c r="YK9" i="1"/>
  <c r="YB9" i="1"/>
  <c r="YG9" i="1" s="1"/>
  <c r="YE4" i="1"/>
  <c r="YP3" i="1"/>
  <c r="YM2" i="1"/>
  <c r="YE2" i="1"/>
  <c r="XY41" i="1"/>
  <c r="YG21" i="1" l="1"/>
  <c r="YG19" i="1"/>
  <c r="YZ40" i="1"/>
  <c r="YX52" i="1" s="1"/>
  <c r="C37" i="8" s="1"/>
  <c r="YG10" i="1"/>
  <c r="YG40" i="1" s="1"/>
  <c r="YE52" i="1" s="1"/>
  <c r="YW48" i="1"/>
  <c r="YX46" i="1"/>
  <c r="YW46" i="1"/>
  <c r="YD50" i="1"/>
  <c r="YB40" i="1"/>
  <c r="YA46" i="1" s="1"/>
  <c r="YD46" i="1" s="1"/>
  <c r="YK40" i="1"/>
  <c r="YA48" i="1" s="1"/>
  <c r="YD48" i="1" s="1"/>
  <c r="YM48" i="1"/>
  <c r="YE47" i="1"/>
  <c r="YD47" i="1"/>
  <c r="YD49" i="1"/>
  <c r="YE49" i="1"/>
  <c r="YE43" i="1"/>
  <c r="YM45" i="1"/>
  <c r="YE50" i="1"/>
  <c r="C36" i="8" l="1"/>
  <c r="E41" i="7"/>
  <c r="YE46" i="1"/>
  <c r="YE48" i="1"/>
  <c r="XJ50" i="1" l="1"/>
  <c r="XH50" i="1" s="1"/>
  <c r="XI50" i="1"/>
  <c r="XT49" i="1"/>
  <c r="XJ49" i="1"/>
  <c r="XH49" i="1" s="1"/>
  <c r="XI49" i="1"/>
  <c r="XI48" i="1"/>
  <c r="XT47" i="1"/>
  <c r="XJ47" i="1"/>
  <c r="XH47" i="1" s="1"/>
  <c r="XT43" i="1"/>
  <c r="XI47" i="1" s="1"/>
  <c r="XT42" i="1"/>
  <c r="XV40" i="1"/>
  <c r="XM40" i="1"/>
  <c r="XL51" i="1" s="1"/>
  <c r="E35" i="8" s="1"/>
  <c r="XW39" i="1"/>
  <c r="XU39" i="1"/>
  <c r="XS39" i="1"/>
  <c r="XR39" i="1"/>
  <c r="XO39" i="1"/>
  <c r="XN39" i="1"/>
  <c r="XL39" i="1"/>
  <c r="XJ39" i="1"/>
  <c r="XI39" i="1"/>
  <c r="XW38" i="1"/>
  <c r="XU38" i="1"/>
  <c r="XS38" i="1"/>
  <c r="XR38" i="1"/>
  <c r="XI38" i="1"/>
  <c r="XN38" i="1" s="1"/>
  <c r="XW37" i="1"/>
  <c r="XU37" i="1"/>
  <c r="XS37" i="1"/>
  <c r="XR37" i="1"/>
  <c r="XO37" i="1"/>
  <c r="XN37" i="1"/>
  <c r="XL37" i="1"/>
  <c r="XJ37" i="1"/>
  <c r="XI37" i="1"/>
  <c r="XW36" i="1"/>
  <c r="XU36" i="1"/>
  <c r="XS36" i="1"/>
  <c r="XR36" i="1"/>
  <c r="XO36" i="1"/>
  <c r="XN36" i="1"/>
  <c r="XL36" i="1"/>
  <c r="XJ36" i="1"/>
  <c r="XI36" i="1"/>
  <c r="XW35" i="1"/>
  <c r="XU35" i="1"/>
  <c r="XS35" i="1"/>
  <c r="XR35" i="1"/>
  <c r="XO35" i="1"/>
  <c r="XN35" i="1"/>
  <c r="XL35" i="1"/>
  <c r="XJ35" i="1"/>
  <c r="XI35" i="1"/>
  <c r="XW34" i="1"/>
  <c r="XU34" i="1"/>
  <c r="XS34" i="1"/>
  <c r="XR34" i="1"/>
  <c r="XO34" i="1"/>
  <c r="XN34" i="1"/>
  <c r="XL34" i="1"/>
  <c r="XJ34" i="1"/>
  <c r="XI34" i="1"/>
  <c r="XW33" i="1"/>
  <c r="XU33" i="1"/>
  <c r="XS33" i="1"/>
  <c r="XR33" i="1"/>
  <c r="XO33" i="1"/>
  <c r="XN33" i="1"/>
  <c r="XL33" i="1"/>
  <c r="XJ33" i="1"/>
  <c r="XI33" i="1"/>
  <c r="XW32" i="1"/>
  <c r="XU32" i="1"/>
  <c r="XS32" i="1"/>
  <c r="XR32" i="1"/>
  <c r="XO32" i="1"/>
  <c r="XN32" i="1"/>
  <c r="XL32" i="1"/>
  <c r="XJ32" i="1"/>
  <c r="XI32" i="1"/>
  <c r="XW31" i="1"/>
  <c r="XU31" i="1"/>
  <c r="XS31" i="1"/>
  <c r="XR31" i="1"/>
  <c r="XO31" i="1"/>
  <c r="XN31" i="1"/>
  <c r="XL31" i="1"/>
  <c r="XJ31" i="1"/>
  <c r="XI31" i="1"/>
  <c r="XW30" i="1"/>
  <c r="XU30" i="1"/>
  <c r="XS30" i="1"/>
  <c r="XR30" i="1"/>
  <c r="XI30" i="1"/>
  <c r="XN30" i="1" s="1"/>
  <c r="XW29" i="1"/>
  <c r="XU29" i="1"/>
  <c r="XS29" i="1"/>
  <c r="XR29" i="1"/>
  <c r="XI29" i="1"/>
  <c r="XN29" i="1" s="1"/>
  <c r="XR28" i="1"/>
  <c r="XJ28" i="1"/>
  <c r="XL28" i="1" s="1"/>
  <c r="XO28" i="1" s="1"/>
  <c r="XI28" i="1"/>
  <c r="XN28" i="1" s="1"/>
  <c r="XW27" i="1"/>
  <c r="XU27" i="1"/>
  <c r="XS27" i="1"/>
  <c r="XR27" i="1"/>
  <c r="XI27" i="1"/>
  <c r="XN27" i="1" s="1"/>
  <c r="XW26" i="1"/>
  <c r="XU26" i="1"/>
  <c r="XS26" i="1"/>
  <c r="XR26" i="1"/>
  <c r="XI26" i="1"/>
  <c r="XN26" i="1" s="1"/>
  <c r="XW25" i="1"/>
  <c r="XU25" i="1"/>
  <c r="XS25" i="1"/>
  <c r="XR25" i="1"/>
  <c r="XO25" i="1"/>
  <c r="XN25" i="1"/>
  <c r="XL25" i="1"/>
  <c r="XJ25" i="1"/>
  <c r="XI25" i="1"/>
  <c r="XW24" i="1"/>
  <c r="XU24" i="1"/>
  <c r="XS24" i="1"/>
  <c r="XR24" i="1"/>
  <c r="XI24" i="1"/>
  <c r="XN24" i="1" s="1"/>
  <c r="XW23" i="1"/>
  <c r="XU23" i="1"/>
  <c r="XS23" i="1"/>
  <c r="XR23" i="1"/>
  <c r="XO23" i="1"/>
  <c r="XN23" i="1"/>
  <c r="XI23" i="1"/>
  <c r="XJ23" i="1" s="1"/>
  <c r="XW22" i="1"/>
  <c r="XU22" i="1"/>
  <c r="XS22" i="1"/>
  <c r="XR22" i="1"/>
  <c r="XI22" i="1"/>
  <c r="XN22" i="1" s="1"/>
  <c r="XW21" i="1"/>
  <c r="XU21" i="1"/>
  <c r="XS21" i="1"/>
  <c r="XR21" i="1"/>
  <c r="XI21" i="1"/>
  <c r="XN21" i="1" s="1"/>
  <c r="XW20" i="1"/>
  <c r="XU20" i="1"/>
  <c r="XS20" i="1"/>
  <c r="XR20" i="1"/>
  <c r="XI20" i="1"/>
  <c r="XN20" i="1" s="1"/>
  <c r="XW19" i="1"/>
  <c r="XU19" i="1"/>
  <c r="XS19" i="1"/>
  <c r="XR19" i="1"/>
  <c r="XO19" i="1"/>
  <c r="XN19" i="1"/>
  <c r="XL19" i="1"/>
  <c r="XJ19" i="1"/>
  <c r="XI19" i="1"/>
  <c r="XW18" i="1"/>
  <c r="XU18" i="1"/>
  <c r="XS18" i="1"/>
  <c r="XR18" i="1"/>
  <c r="XI18" i="1"/>
  <c r="XN18" i="1" s="1"/>
  <c r="XW17" i="1"/>
  <c r="XU17" i="1"/>
  <c r="XS17" i="1"/>
  <c r="XR17" i="1"/>
  <c r="XI17" i="1"/>
  <c r="XN17" i="1" s="1"/>
  <c r="XW16" i="1"/>
  <c r="XU16" i="1"/>
  <c r="XS16" i="1"/>
  <c r="XR16" i="1"/>
  <c r="XI16" i="1"/>
  <c r="XN16" i="1" s="1"/>
  <c r="XW15" i="1"/>
  <c r="XU15" i="1"/>
  <c r="XS15" i="1"/>
  <c r="XR15" i="1"/>
  <c r="XI15" i="1"/>
  <c r="XN15" i="1" s="1"/>
  <c r="XW14" i="1"/>
  <c r="XU14" i="1"/>
  <c r="XS14" i="1"/>
  <c r="XR14" i="1"/>
  <c r="XI14" i="1"/>
  <c r="XN14" i="1" s="1"/>
  <c r="XW12" i="1"/>
  <c r="XU12" i="1"/>
  <c r="XS12" i="1"/>
  <c r="XR12" i="1"/>
  <c r="XI12" i="1"/>
  <c r="XN12" i="1" s="1"/>
  <c r="XW11" i="1"/>
  <c r="XU11" i="1"/>
  <c r="XS11" i="1"/>
  <c r="XR11" i="1"/>
  <c r="XI11" i="1"/>
  <c r="XW10" i="1"/>
  <c r="XU10" i="1"/>
  <c r="XS10" i="1"/>
  <c r="XR10" i="1"/>
  <c r="XO10" i="1"/>
  <c r="XN10" i="1"/>
  <c r="XL10" i="1"/>
  <c r="XJ10" i="1"/>
  <c r="XI10" i="1"/>
  <c r="XW9" i="1"/>
  <c r="XU9" i="1"/>
  <c r="XS9" i="1"/>
  <c r="XR9" i="1"/>
  <c r="XI9" i="1"/>
  <c r="XN9" i="1" s="1"/>
  <c r="XL4" i="1"/>
  <c r="XW3" i="1"/>
  <c r="XT2" i="1"/>
  <c r="XL2" i="1"/>
  <c r="D38" i="6"/>
  <c r="XF41" i="1" s="1"/>
  <c r="XN11" i="1" l="1"/>
  <c r="XN40" i="1" s="1"/>
  <c r="XL52" i="1" s="1"/>
  <c r="C35" i="8" s="1"/>
  <c r="XI40" i="1"/>
  <c r="XH46" i="1" s="1"/>
  <c r="XL43" i="1"/>
  <c r="E40" i="7" s="1"/>
  <c r="XT45" i="1"/>
  <c r="XK50" i="1"/>
  <c r="XR40" i="1"/>
  <c r="XH48" i="1" s="1"/>
  <c r="XK48" i="1" s="1"/>
  <c r="XT48" i="1"/>
  <c r="XL47" i="1"/>
  <c r="XK47" i="1"/>
  <c r="XL49" i="1"/>
  <c r="XK49" i="1"/>
  <c r="XI46" i="1"/>
  <c r="XL50" i="1"/>
  <c r="XK46" i="1" l="1"/>
  <c r="XL48" i="1"/>
  <c r="XL46" i="1"/>
  <c r="WF39" i="1"/>
  <c r="WF38" i="1"/>
  <c r="WF37" i="1"/>
  <c r="WF36" i="1"/>
  <c r="WF35" i="1"/>
  <c r="WF34" i="1"/>
  <c r="WF33" i="1"/>
  <c r="WF32" i="1"/>
  <c r="WF31" i="1"/>
  <c r="WF30" i="1"/>
  <c r="WF29" i="1"/>
  <c r="WF28" i="1"/>
  <c r="WF27" i="1"/>
  <c r="WF26" i="1"/>
  <c r="WF25" i="1"/>
  <c r="WF24" i="1"/>
  <c r="WF23" i="1"/>
  <c r="WF22" i="1"/>
  <c r="WF21" i="1"/>
  <c r="WF20" i="1"/>
  <c r="WF19" i="1"/>
  <c r="WF18" i="1"/>
  <c r="WF17" i="1"/>
  <c r="WF16" i="1"/>
  <c r="WF15" i="1"/>
  <c r="WF14" i="1"/>
  <c r="WF12" i="1"/>
  <c r="WF11" i="1"/>
  <c r="WF10" i="1"/>
  <c r="WF9" i="1"/>
  <c r="VM38" i="1"/>
  <c r="VM37" i="1"/>
  <c r="VM36" i="1"/>
  <c r="VM35" i="1"/>
  <c r="VM34" i="1"/>
  <c r="VM33" i="1"/>
  <c r="VM32" i="1"/>
  <c r="VM31" i="1"/>
  <c r="VM30" i="1"/>
  <c r="VM29" i="1"/>
  <c r="VM27" i="1"/>
  <c r="VM26" i="1"/>
  <c r="VM25" i="1"/>
  <c r="VM24" i="1"/>
  <c r="VM23" i="1"/>
  <c r="VM22" i="1"/>
  <c r="VM21" i="1"/>
  <c r="VM20" i="1"/>
  <c r="VM19" i="1"/>
  <c r="VM18" i="1"/>
  <c r="VM17" i="1"/>
  <c r="VM16" i="1"/>
  <c r="VM15" i="1"/>
  <c r="VM14" i="1"/>
  <c r="VM12" i="1"/>
  <c r="VM11" i="1"/>
  <c r="VM10" i="1"/>
  <c r="VM9" i="1"/>
  <c r="UT39" i="1"/>
  <c r="UT38" i="1"/>
  <c r="UT37" i="1"/>
  <c r="UT36" i="1"/>
  <c r="UT35" i="1"/>
  <c r="UT34" i="1"/>
  <c r="UT33" i="1"/>
  <c r="UT32" i="1"/>
  <c r="UT31" i="1"/>
  <c r="UT30" i="1"/>
  <c r="UT29" i="1"/>
  <c r="UT28" i="1"/>
  <c r="UT27" i="1"/>
  <c r="UT26" i="1"/>
  <c r="UT25" i="1"/>
  <c r="UT24" i="1"/>
  <c r="UT23" i="1"/>
  <c r="UT22" i="1"/>
  <c r="UT21" i="1"/>
  <c r="UT20" i="1"/>
  <c r="UT19" i="1"/>
  <c r="UT18" i="1"/>
  <c r="UT17" i="1"/>
  <c r="UT16" i="1"/>
  <c r="UT15" i="1"/>
  <c r="UT14" i="1"/>
  <c r="UT12" i="1"/>
  <c r="UT11" i="1"/>
  <c r="UT10" i="1"/>
  <c r="UT9" i="1"/>
  <c r="UA39" i="1"/>
  <c r="UA38" i="1"/>
  <c r="UA37" i="1"/>
  <c r="UA36" i="1"/>
  <c r="UA35" i="1"/>
  <c r="UA34" i="1"/>
  <c r="UA33" i="1"/>
  <c r="UA32" i="1"/>
  <c r="UA31" i="1"/>
  <c r="UA30" i="1"/>
  <c r="UA29" i="1"/>
  <c r="UA28" i="1"/>
  <c r="UA27" i="1"/>
  <c r="UA26" i="1"/>
  <c r="UA25" i="1"/>
  <c r="UA24" i="1"/>
  <c r="UA23" i="1"/>
  <c r="UA22" i="1"/>
  <c r="UA21" i="1"/>
  <c r="UA20" i="1"/>
  <c r="UA19" i="1"/>
  <c r="UA18" i="1"/>
  <c r="UA17" i="1"/>
  <c r="UA16" i="1"/>
  <c r="UA15" i="1"/>
  <c r="UA14" i="1"/>
  <c r="UA12" i="1"/>
  <c r="UA11" i="1"/>
  <c r="UA10" i="1"/>
  <c r="UA9" i="1"/>
  <c r="SO39" i="1"/>
  <c r="SO38" i="1"/>
  <c r="SO37" i="1"/>
  <c r="SO36" i="1"/>
  <c r="SO35" i="1"/>
  <c r="SO34" i="1"/>
  <c r="SO33" i="1"/>
  <c r="SO32" i="1"/>
  <c r="SO31" i="1"/>
  <c r="SO30" i="1"/>
  <c r="SO29" i="1"/>
  <c r="SO28" i="1"/>
  <c r="SO27" i="1"/>
  <c r="SO26" i="1"/>
  <c r="SO25" i="1"/>
  <c r="SO24" i="1"/>
  <c r="SO23" i="1"/>
  <c r="SO22" i="1"/>
  <c r="SO21" i="1"/>
  <c r="SO20" i="1"/>
  <c r="SO19" i="1"/>
  <c r="SO18" i="1"/>
  <c r="SO17" i="1"/>
  <c r="SO16" i="1"/>
  <c r="SO15" i="1"/>
  <c r="SO14" i="1"/>
  <c r="SO12" i="1"/>
  <c r="SO11" i="1"/>
  <c r="SO10" i="1"/>
  <c r="SO9" i="1"/>
  <c r="RV39" i="1"/>
  <c r="RV38" i="1"/>
  <c r="RV37" i="1"/>
  <c r="RV36" i="1"/>
  <c r="RV35" i="1"/>
  <c r="RV34" i="1"/>
  <c r="RV33" i="1"/>
  <c r="RV32" i="1"/>
  <c r="RV31" i="1"/>
  <c r="RV30" i="1"/>
  <c r="RV29" i="1"/>
  <c r="RV28" i="1"/>
  <c r="RV27" i="1"/>
  <c r="RV26" i="1"/>
  <c r="RV25" i="1"/>
  <c r="RV24" i="1"/>
  <c r="RV23" i="1"/>
  <c r="RV22" i="1"/>
  <c r="RV21" i="1"/>
  <c r="RV20" i="1"/>
  <c r="RV19" i="1"/>
  <c r="RV18" i="1"/>
  <c r="RV17" i="1"/>
  <c r="RV16" i="1"/>
  <c r="RV15" i="1"/>
  <c r="RV14" i="1"/>
  <c r="RV12" i="1"/>
  <c r="RV11" i="1"/>
  <c r="RV10" i="1"/>
  <c r="RV9" i="1"/>
  <c r="RC38" i="1"/>
  <c r="RC37" i="1"/>
  <c r="RC36" i="1"/>
  <c r="RC35" i="1"/>
  <c r="RC34" i="1"/>
  <c r="RC33" i="1"/>
  <c r="RC32" i="1"/>
  <c r="RC31" i="1"/>
  <c r="RC30" i="1"/>
  <c r="RC29" i="1"/>
  <c r="RC28" i="1"/>
  <c r="RC27" i="1"/>
  <c r="RC26" i="1"/>
  <c r="RC25" i="1"/>
  <c r="RC24" i="1"/>
  <c r="RC23" i="1"/>
  <c r="RC22" i="1"/>
  <c r="RC21" i="1"/>
  <c r="RC20" i="1"/>
  <c r="RC19" i="1"/>
  <c r="RC18" i="1"/>
  <c r="RC17" i="1"/>
  <c r="RC16" i="1"/>
  <c r="RC15" i="1"/>
  <c r="RC14" i="1"/>
  <c r="RC12" i="1"/>
  <c r="RC11" i="1"/>
  <c r="RC10" i="1"/>
  <c r="RC9" i="1"/>
  <c r="QJ39" i="1"/>
  <c r="QJ38" i="1"/>
  <c r="QJ37" i="1"/>
  <c r="QJ36" i="1"/>
  <c r="QJ35" i="1"/>
  <c r="QJ34" i="1"/>
  <c r="QJ33" i="1"/>
  <c r="QJ32" i="1"/>
  <c r="QJ31" i="1"/>
  <c r="QJ30" i="1"/>
  <c r="QJ29" i="1"/>
  <c r="QJ28" i="1"/>
  <c r="QJ27" i="1"/>
  <c r="QJ26" i="1"/>
  <c r="QJ25" i="1"/>
  <c r="QJ24" i="1"/>
  <c r="QJ23" i="1"/>
  <c r="QJ22" i="1"/>
  <c r="QJ21" i="1"/>
  <c r="QJ20" i="1"/>
  <c r="QJ19" i="1"/>
  <c r="QJ18" i="1"/>
  <c r="QJ17" i="1"/>
  <c r="QJ16" i="1"/>
  <c r="QJ15" i="1"/>
  <c r="QJ14" i="1"/>
  <c r="QJ12" i="1"/>
  <c r="QJ11" i="1"/>
  <c r="QJ10" i="1"/>
  <c r="QJ9" i="1"/>
  <c r="PQ39" i="1"/>
  <c r="PQ38" i="1"/>
  <c r="PQ37" i="1"/>
  <c r="PQ36" i="1"/>
  <c r="PQ35" i="1"/>
  <c r="PQ34" i="1"/>
  <c r="PQ33" i="1"/>
  <c r="PQ32" i="1"/>
  <c r="PQ31" i="1"/>
  <c r="PQ30" i="1"/>
  <c r="PQ29" i="1"/>
  <c r="PQ28" i="1"/>
  <c r="PQ27" i="1"/>
  <c r="PQ26" i="1"/>
  <c r="PQ25" i="1"/>
  <c r="PQ24" i="1"/>
  <c r="PQ23" i="1"/>
  <c r="PQ22" i="1"/>
  <c r="PQ21" i="1"/>
  <c r="PQ20" i="1"/>
  <c r="PQ19" i="1"/>
  <c r="PQ18" i="1"/>
  <c r="PQ17" i="1"/>
  <c r="PQ16" i="1"/>
  <c r="PQ15" i="1"/>
  <c r="PQ14" i="1"/>
  <c r="PQ12" i="1"/>
  <c r="PQ11" i="1"/>
  <c r="PQ10" i="1"/>
  <c r="PQ9" i="1"/>
  <c r="OX38" i="1"/>
  <c r="OX37" i="1"/>
  <c r="OX36" i="1"/>
  <c r="OX35" i="1"/>
  <c r="OX34" i="1"/>
  <c r="OX33" i="1"/>
  <c r="OX32" i="1"/>
  <c r="OX31" i="1"/>
  <c r="OX30" i="1"/>
  <c r="OX29" i="1"/>
  <c r="OX28" i="1"/>
  <c r="OX27" i="1"/>
  <c r="OX26" i="1"/>
  <c r="OX25" i="1"/>
  <c r="OX24" i="1"/>
  <c r="OX23" i="1"/>
  <c r="OX22" i="1"/>
  <c r="OX21" i="1"/>
  <c r="OX20" i="1"/>
  <c r="OX19" i="1"/>
  <c r="OX18" i="1"/>
  <c r="OX17" i="1"/>
  <c r="OX16" i="1"/>
  <c r="OX15" i="1"/>
  <c r="OX14" i="1"/>
  <c r="OX12" i="1"/>
  <c r="OX11" i="1"/>
  <c r="OX10" i="1"/>
  <c r="OX9" i="1"/>
  <c r="OE39" i="1"/>
  <c r="OE38" i="1"/>
  <c r="OE37" i="1"/>
  <c r="OE36" i="1"/>
  <c r="OE35" i="1"/>
  <c r="OE34" i="1"/>
  <c r="OE33" i="1"/>
  <c r="OE32" i="1"/>
  <c r="OE31" i="1"/>
  <c r="OE30" i="1"/>
  <c r="OE29" i="1"/>
  <c r="OE28" i="1"/>
  <c r="OE27" i="1"/>
  <c r="OE26" i="1"/>
  <c r="OE25" i="1"/>
  <c r="OE24" i="1"/>
  <c r="OE23" i="1"/>
  <c r="OE22" i="1"/>
  <c r="OE21" i="1"/>
  <c r="OE20" i="1"/>
  <c r="OE19" i="1"/>
  <c r="OE18" i="1"/>
  <c r="OE17" i="1"/>
  <c r="OE16" i="1"/>
  <c r="OE15" i="1"/>
  <c r="OE14" i="1"/>
  <c r="OE12" i="1"/>
  <c r="OE11" i="1"/>
  <c r="OE10" i="1"/>
  <c r="OE9" i="1"/>
  <c r="NL39" i="1"/>
  <c r="NL38" i="1"/>
  <c r="NL37" i="1"/>
  <c r="NL36" i="1"/>
  <c r="NL35" i="1"/>
  <c r="NL34" i="1"/>
  <c r="NL33" i="1"/>
  <c r="NL32" i="1"/>
  <c r="NL31" i="1"/>
  <c r="NL30" i="1"/>
  <c r="NL29" i="1"/>
  <c r="NL28" i="1"/>
  <c r="NL27" i="1"/>
  <c r="NL26" i="1"/>
  <c r="NL25" i="1"/>
  <c r="NL24" i="1"/>
  <c r="NL23" i="1"/>
  <c r="NL22" i="1"/>
  <c r="NL21" i="1"/>
  <c r="NL20" i="1"/>
  <c r="NL19" i="1"/>
  <c r="NL18" i="1"/>
  <c r="NL17" i="1"/>
  <c r="NL16" i="1"/>
  <c r="NL15" i="1"/>
  <c r="NL14" i="1"/>
  <c r="NL12" i="1"/>
  <c r="NL11" i="1"/>
  <c r="NL10" i="1"/>
  <c r="MS39" i="1"/>
  <c r="MS38" i="1"/>
  <c r="MS37" i="1"/>
  <c r="MS36" i="1"/>
  <c r="MS35" i="1"/>
  <c r="MS34" i="1"/>
  <c r="MS33" i="1"/>
  <c r="MS32" i="1"/>
  <c r="MS31" i="1"/>
  <c r="MS30" i="1"/>
  <c r="MS29" i="1"/>
  <c r="MS28" i="1"/>
  <c r="MS27" i="1"/>
  <c r="MS26" i="1"/>
  <c r="MS25" i="1"/>
  <c r="MS24" i="1"/>
  <c r="MS23" i="1"/>
  <c r="MS22" i="1"/>
  <c r="MS21" i="1"/>
  <c r="MS20" i="1"/>
  <c r="MS19" i="1"/>
  <c r="MS18" i="1"/>
  <c r="MS17" i="1"/>
  <c r="MS16" i="1"/>
  <c r="MS15" i="1"/>
  <c r="MS14" i="1"/>
  <c r="MS12" i="1"/>
  <c r="MS11" i="1"/>
  <c r="MS10" i="1"/>
  <c r="MS9" i="1"/>
  <c r="LZ39" i="1"/>
  <c r="LZ38" i="1"/>
  <c r="LZ37" i="1"/>
  <c r="LZ36" i="1"/>
  <c r="LZ35" i="1"/>
  <c r="LZ34" i="1"/>
  <c r="LZ33" i="1"/>
  <c r="LZ32" i="1"/>
  <c r="LZ31" i="1"/>
  <c r="LZ30" i="1"/>
  <c r="LZ29" i="1"/>
  <c r="LZ28" i="1"/>
  <c r="LZ27" i="1"/>
  <c r="LZ26" i="1"/>
  <c r="LZ25" i="1"/>
  <c r="LZ24" i="1"/>
  <c r="LZ23" i="1"/>
  <c r="LZ22" i="1"/>
  <c r="LZ21" i="1"/>
  <c r="LZ20" i="1"/>
  <c r="LZ19" i="1"/>
  <c r="LZ18" i="1"/>
  <c r="LZ17" i="1"/>
  <c r="LZ16" i="1"/>
  <c r="LZ15" i="1"/>
  <c r="LZ14" i="1"/>
  <c r="LZ12" i="1"/>
  <c r="LZ11" i="1"/>
  <c r="LZ10" i="1"/>
  <c r="LZ9" i="1"/>
  <c r="LG39" i="1"/>
  <c r="LG38" i="1"/>
  <c r="LG37" i="1"/>
  <c r="LG36" i="1"/>
  <c r="LG35" i="1"/>
  <c r="LG34" i="1"/>
  <c r="LG33" i="1"/>
  <c r="LG32" i="1"/>
  <c r="LG31" i="1"/>
  <c r="LG30" i="1"/>
  <c r="LG29" i="1"/>
  <c r="LG28" i="1"/>
  <c r="LG27" i="1"/>
  <c r="LG26" i="1"/>
  <c r="LG25" i="1"/>
  <c r="LG24" i="1"/>
  <c r="LG23" i="1"/>
  <c r="LG22" i="1"/>
  <c r="LG21" i="1"/>
  <c r="LG20" i="1"/>
  <c r="LG19" i="1"/>
  <c r="LG18" i="1"/>
  <c r="LG17" i="1"/>
  <c r="LG16" i="1"/>
  <c r="LG15" i="1"/>
  <c r="LG14" i="1"/>
  <c r="LG12" i="1"/>
  <c r="LG11" i="1"/>
  <c r="LG10" i="1"/>
  <c r="LG9" i="1"/>
  <c r="KN39" i="1"/>
  <c r="KN38" i="1"/>
  <c r="KN37" i="1"/>
  <c r="KN36" i="1"/>
  <c r="KN35" i="1"/>
  <c r="KN34" i="1"/>
  <c r="KN33" i="1"/>
  <c r="KN32" i="1"/>
  <c r="KN31" i="1"/>
  <c r="KN30" i="1"/>
  <c r="KN29" i="1"/>
  <c r="KN28" i="1"/>
  <c r="KN27" i="1"/>
  <c r="KN26" i="1"/>
  <c r="KN25" i="1"/>
  <c r="KN24" i="1"/>
  <c r="KN23" i="1"/>
  <c r="KN22" i="1"/>
  <c r="KN21" i="1"/>
  <c r="KN20" i="1"/>
  <c r="KN19" i="1"/>
  <c r="KN18" i="1"/>
  <c r="KN17" i="1"/>
  <c r="KN16" i="1"/>
  <c r="KN15" i="1"/>
  <c r="KN14" i="1"/>
  <c r="KN12" i="1"/>
  <c r="KN11" i="1"/>
  <c r="KN10" i="1"/>
  <c r="KN9" i="1"/>
  <c r="JB39" i="1"/>
  <c r="JB38" i="1"/>
  <c r="JB37" i="1"/>
  <c r="JB36" i="1"/>
  <c r="JB35" i="1"/>
  <c r="JB34" i="1"/>
  <c r="JB33" i="1"/>
  <c r="JB32" i="1"/>
  <c r="JB31" i="1"/>
  <c r="JB30" i="1"/>
  <c r="JB29" i="1"/>
  <c r="JB28" i="1"/>
  <c r="JB27" i="1"/>
  <c r="JB26" i="1"/>
  <c r="JB25" i="1"/>
  <c r="JB24" i="1"/>
  <c r="JB23" i="1"/>
  <c r="JB22" i="1"/>
  <c r="JB21" i="1"/>
  <c r="JB20" i="1"/>
  <c r="JB19" i="1"/>
  <c r="JB18" i="1"/>
  <c r="JB17" i="1"/>
  <c r="JB16" i="1"/>
  <c r="JB15" i="1"/>
  <c r="JB14" i="1"/>
  <c r="JB12" i="1"/>
  <c r="JB11" i="1"/>
  <c r="JB10" i="1"/>
  <c r="JB9" i="1"/>
  <c r="II39" i="1"/>
  <c r="II38" i="1"/>
  <c r="II37" i="1"/>
  <c r="II36" i="1"/>
  <c r="II35" i="1"/>
  <c r="II34" i="1"/>
  <c r="II33" i="1"/>
  <c r="II32" i="1"/>
  <c r="II31" i="1"/>
  <c r="II30" i="1"/>
  <c r="II29" i="1"/>
  <c r="II28" i="1"/>
  <c r="II27" i="1"/>
  <c r="II26" i="1"/>
  <c r="II25" i="1"/>
  <c r="II24" i="1"/>
  <c r="II23" i="1"/>
  <c r="II22" i="1"/>
  <c r="II21" i="1"/>
  <c r="II20" i="1"/>
  <c r="II19" i="1"/>
  <c r="II18" i="1"/>
  <c r="II17" i="1"/>
  <c r="II16" i="1"/>
  <c r="II15" i="1"/>
  <c r="II14" i="1"/>
  <c r="II12" i="1"/>
  <c r="II11" i="1"/>
  <c r="II10" i="1"/>
  <c r="II9" i="1"/>
  <c r="HP39" i="1"/>
  <c r="HP38" i="1"/>
  <c r="HP36" i="1"/>
  <c r="HP35" i="1"/>
  <c r="HP34" i="1"/>
  <c r="HP33" i="1"/>
  <c r="HP32" i="1"/>
  <c r="HP31" i="1"/>
  <c r="HP30" i="1"/>
  <c r="HP29" i="1"/>
  <c r="HP28" i="1"/>
  <c r="HP27" i="1"/>
  <c r="HP26" i="1"/>
  <c r="HP25" i="1"/>
  <c r="HP24" i="1"/>
  <c r="HP22" i="1"/>
  <c r="HP21" i="1"/>
  <c r="HP20" i="1"/>
  <c r="HP19" i="1"/>
  <c r="HP18" i="1"/>
  <c r="HP17" i="1"/>
  <c r="HP16" i="1"/>
  <c r="HP15" i="1"/>
  <c r="HP14" i="1"/>
  <c r="HP12" i="1"/>
  <c r="HP11" i="1"/>
  <c r="HP10" i="1"/>
  <c r="GW38" i="1"/>
  <c r="GW37" i="1"/>
  <c r="GW36" i="1"/>
  <c r="GW35" i="1"/>
  <c r="GW34" i="1"/>
  <c r="GW33" i="1"/>
  <c r="GW32" i="1"/>
  <c r="GW31" i="1"/>
  <c r="GW30" i="1"/>
  <c r="GW29" i="1"/>
  <c r="GW28" i="1"/>
  <c r="GW27" i="1"/>
  <c r="GW26" i="1"/>
  <c r="GW25" i="1"/>
  <c r="GW24" i="1"/>
  <c r="GW23" i="1"/>
  <c r="GW22" i="1"/>
  <c r="GW21" i="1"/>
  <c r="GW20" i="1"/>
  <c r="GW19" i="1"/>
  <c r="GW18" i="1"/>
  <c r="GW17" i="1"/>
  <c r="GW16" i="1"/>
  <c r="GW15" i="1"/>
  <c r="GW14" i="1"/>
  <c r="GW12" i="1"/>
  <c r="GW11" i="1"/>
  <c r="GW10" i="1"/>
  <c r="GW9" i="1"/>
  <c r="GD39" i="1"/>
  <c r="GD38" i="1"/>
  <c r="GD37" i="1"/>
  <c r="GD36" i="1"/>
  <c r="GD35" i="1"/>
  <c r="GD34" i="1"/>
  <c r="GD33" i="1"/>
  <c r="GD32" i="1"/>
  <c r="GD31" i="1"/>
  <c r="GD30" i="1"/>
  <c r="GD29" i="1"/>
  <c r="GD28" i="1"/>
  <c r="GD27" i="1"/>
  <c r="GD26" i="1"/>
  <c r="GD25" i="1"/>
  <c r="GD24" i="1"/>
  <c r="GD23" i="1"/>
  <c r="GD22" i="1"/>
  <c r="GD21" i="1"/>
  <c r="GD20" i="1"/>
  <c r="GD19" i="1"/>
  <c r="GD18" i="1"/>
  <c r="GD17" i="1"/>
  <c r="GD16" i="1"/>
  <c r="GD15" i="1"/>
  <c r="GD14" i="1"/>
  <c r="GD12" i="1"/>
  <c r="GD11" i="1"/>
  <c r="GD10" i="1"/>
  <c r="GD9" i="1"/>
  <c r="FK39" i="1"/>
  <c r="FK38" i="1"/>
  <c r="FK37" i="1"/>
  <c r="FK36" i="1"/>
  <c r="FK35" i="1"/>
  <c r="FK34" i="1"/>
  <c r="FK33" i="1"/>
  <c r="FK32" i="1"/>
  <c r="FK31" i="1"/>
  <c r="FK30" i="1"/>
  <c r="FK29" i="1"/>
  <c r="FK28" i="1"/>
  <c r="FK27" i="1"/>
  <c r="FK26" i="1"/>
  <c r="FK25" i="1"/>
  <c r="FK24" i="1"/>
  <c r="FK23" i="1"/>
  <c r="FK22" i="1"/>
  <c r="FK21" i="1"/>
  <c r="FK20" i="1"/>
  <c r="FK19" i="1"/>
  <c r="FK18" i="1"/>
  <c r="FK17" i="1"/>
  <c r="FK16" i="1"/>
  <c r="FK15" i="1"/>
  <c r="FK14" i="1"/>
  <c r="FK12" i="1"/>
  <c r="FK11" i="1"/>
  <c r="FK10" i="1"/>
  <c r="FK9" i="1"/>
  <c r="ER39" i="1"/>
  <c r="ER38" i="1"/>
  <c r="ER37" i="1"/>
  <c r="ER36" i="1"/>
  <c r="ER35" i="1"/>
  <c r="ER34" i="1"/>
  <c r="ER33" i="1"/>
  <c r="ER32" i="1"/>
  <c r="ER31" i="1"/>
  <c r="ER30" i="1"/>
  <c r="ER29" i="1"/>
  <c r="ER28" i="1"/>
  <c r="ER27" i="1"/>
  <c r="ER26" i="1"/>
  <c r="ER25" i="1"/>
  <c r="ER24" i="1"/>
  <c r="ER22" i="1"/>
  <c r="ER21" i="1"/>
  <c r="ER20" i="1"/>
  <c r="ER19" i="1"/>
  <c r="ER18" i="1"/>
  <c r="ER17" i="1"/>
  <c r="ER16" i="1"/>
  <c r="ER15" i="1"/>
  <c r="ER14" i="1"/>
  <c r="ER12" i="1"/>
  <c r="ER11" i="1"/>
  <c r="ER10" i="1"/>
  <c r="ER9" i="1"/>
  <c r="DY39" i="1"/>
  <c r="DY35" i="1"/>
  <c r="DY34" i="1"/>
  <c r="DY33" i="1"/>
  <c r="DY31" i="1"/>
  <c r="DY30" i="1"/>
  <c r="DY29" i="1"/>
  <c r="DY27" i="1"/>
  <c r="DY23" i="1"/>
  <c r="DY18" i="1"/>
  <c r="DY16" i="1"/>
  <c r="DY11" i="1"/>
  <c r="DF39" i="1"/>
  <c r="DF38" i="1"/>
  <c r="DF37" i="1"/>
  <c r="DF36" i="1"/>
  <c r="DF35" i="1"/>
  <c r="DF34" i="1"/>
  <c r="DF33" i="1"/>
  <c r="DF32" i="1"/>
  <c r="DF31" i="1"/>
  <c r="DF30" i="1"/>
  <c r="DF29" i="1"/>
  <c r="DF28" i="1"/>
  <c r="DF27" i="1"/>
  <c r="DF26" i="1"/>
  <c r="DF25" i="1"/>
  <c r="DF24" i="1"/>
  <c r="DF23" i="1"/>
  <c r="DF21" i="1"/>
  <c r="DF20" i="1"/>
  <c r="DF19" i="1"/>
  <c r="DF18" i="1"/>
  <c r="DF17" i="1"/>
  <c r="DF16" i="1"/>
  <c r="DF15" i="1"/>
  <c r="DF14" i="1"/>
  <c r="DF12" i="1"/>
  <c r="DF11" i="1"/>
  <c r="DF9" i="1"/>
  <c r="CD39" i="1"/>
  <c r="CD38" i="1"/>
  <c r="CD37" i="1"/>
  <c r="CD36" i="1"/>
  <c r="CD35" i="1"/>
  <c r="CD34" i="1"/>
  <c r="CD33" i="1"/>
  <c r="CD32" i="1"/>
  <c r="CD31" i="1"/>
  <c r="CD30" i="1"/>
  <c r="CD29" i="1"/>
  <c r="CD28" i="1"/>
  <c r="CD27" i="1"/>
  <c r="CD26" i="1"/>
  <c r="CD25" i="1"/>
  <c r="CD24" i="1"/>
  <c r="CD23" i="1"/>
  <c r="CD22" i="1"/>
  <c r="CD21" i="1"/>
  <c r="CD20" i="1"/>
  <c r="CD19" i="1"/>
  <c r="CD18" i="1"/>
  <c r="CD17" i="1"/>
  <c r="CD16" i="1"/>
  <c r="CD15" i="1"/>
  <c r="CD14" i="1"/>
  <c r="CD12" i="1"/>
  <c r="CD11" i="1"/>
  <c r="CD10" i="1"/>
  <c r="CD9" i="1"/>
  <c r="BT39" i="1"/>
  <c r="BT38" i="1"/>
  <c r="BT37" i="1"/>
  <c r="BT36" i="1"/>
  <c r="BT35" i="1"/>
  <c r="BT34" i="1"/>
  <c r="BT33" i="1"/>
  <c r="BT32" i="1"/>
  <c r="BT31" i="1"/>
  <c r="BT30" i="1"/>
  <c r="BT29" i="1"/>
  <c r="BT28" i="1"/>
  <c r="BT27" i="1"/>
  <c r="BT26" i="1"/>
  <c r="BT25" i="1"/>
  <c r="BT24" i="1"/>
  <c r="BT23" i="1"/>
  <c r="BT22" i="1"/>
  <c r="BT21" i="1"/>
  <c r="BT20" i="1"/>
  <c r="BT19" i="1"/>
  <c r="BT18" i="1"/>
  <c r="BT17" i="1"/>
  <c r="BT16" i="1"/>
  <c r="BT15" i="1"/>
  <c r="BT14" i="1"/>
  <c r="BT12" i="1"/>
  <c r="BT11" i="1"/>
  <c r="BT10" i="1"/>
  <c r="BT9" i="1"/>
  <c r="AH9" i="1"/>
  <c r="N39" i="1"/>
  <c r="N38" i="1"/>
  <c r="N37" i="1"/>
  <c r="N36" i="1"/>
  <c r="N35" i="1"/>
  <c r="N34" i="1"/>
  <c r="N33" i="1"/>
  <c r="N32" i="1"/>
  <c r="N31" i="1"/>
  <c r="N30" i="1"/>
  <c r="N29" i="1"/>
  <c r="N28" i="1"/>
  <c r="N27" i="1"/>
  <c r="N26" i="1"/>
  <c r="N25" i="1"/>
  <c r="N24" i="1"/>
  <c r="N23" i="1"/>
  <c r="N22" i="1"/>
  <c r="N21" i="1"/>
  <c r="N20" i="1"/>
  <c r="N19" i="1"/>
  <c r="N18" i="1"/>
  <c r="N17" i="1"/>
  <c r="N16" i="1"/>
  <c r="N15" i="1"/>
  <c r="N14" i="1"/>
  <c r="N12" i="1"/>
  <c r="N11" i="1"/>
  <c r="N10" i="1"/>
  <c r="N9" i="1"/>
  <c r="VX50" i="1" l="1"/>
  <c r="VV50" i="1" s="1"/>
  <c r="VW50" i="1"/>
  <c r="WH49" i="1"/>
  <c r="VX49" i="1"/>
  <c r="VV49" i="1" s="1"/>
  <c r="VW49" i="1"/>
  <c r="VW48" i="1"/>
  <c r="WH47" i="1"/>
  <c r="VX47" i="1"/>
  <c r="VV47" i="1" s="1"/>
  <c r="WH43" i="1"/>
  <c r="VW47" i="1" s="1"/>
  <c r="WH42" i="1"/>
  <c r="WJ40" i="1"/>
  <c r="WF40" i="1"/>
  <c r="VV48" i="1" s="1"/>
  <c r="WA40" i="1"/>
  <c r="VZ51" i="1" s="1"/>
  <c r="WK39" i="1"/>
  <c r="WI39" i="1"/>
  <c r="WG39" i="1"/>
  <c r="WC39" i="1"/>
  <c r="WB39" i="1"/>
  <c r="VZ39" i="1"/>
  <c r="VX39" i="1"/>
  <c r="VW39" i="1"/>
  <c r="WK38" i="1"/>
  <c r="WI38" i="1"/>
  <c r="WG38" i="1"/>
  <c r="VW38" i="1"/>
  <c r="WB38" i="1" s="1"/>
  <c r="WK37" i="1"/>
  <c r="WI37" i="1"/>
  <c r="WG37" i="1"/>
  <c r="WC37" i="1"/>
  <c r="WB37" i="1"/>
  <c r="VZ37" i="1"/>
  <c r="VX37" i="1"/>
  <c r="VW37" i="1"/>
  <c r="WK36" i="1"/>
  <c r="WI36" i="1"/>
  <c r="WG36" i="1"/>
  <c r="WC36" i="1"/>
  <c r="WB36" i="1"/>
  <c r="VZ36" i="1"/>
  <c r="VX36" i="1"/>
  <c r="VW36" i="1"/>
  <c r="WK35" i="1"/>
  <c r="WI35" i="1"/>
  <c r="WG35" i="1"/>
  <c r="WC35" i="1"/>
  <c r="WB35" i="1"/>
  <c r="VZ35" i="1"/>
  <c r="VX35" i="1"/>
  <c r="VW35" i="1"/>
  <c r="WK34" i="1"/>
  <c r="WI34" i="1"/>
  <c r="WG34" i="1"/>
  <c r="WC34" i="1"/>
  <c r="WB34" i="1"/>
  <c r="VZ34" i="1"/>
  <c r="VX34" i="1"/>
  <c r="VW34" i="1"/>
  <c r="WK33" i="1"/>
  <c r="WI33" i="1"/>
  <c r="WG33" i="1"/>
  <c r="WC33" i="1"/>
  <c r="WB33" i="1"/>
  <c r="VZ33" i="1"/>
  <c r="VX33" i="1"/>
  <c r="VW33" i="1"/>
  <c r="WK32" i="1"/>
  <c r="WI32" i="1"/>
  <c r="WG32" i="1"/>
  <c r="WC32" i="1"/>
  <c r="WB32" i="1"/>
  <c r="VZ32" i="1"/>
  <c r="VX32" i="1"/>
  <c r="VW32" i="1"/>
  <c r="WK31" i="1"/>
  <c r="WI31" i="1"/>
  <c r="WG31" i="1"/>
  <c r="WC31" i="1"/>
  <c r="WB31" i="1"/>
  <c r="VZ31" i="1"/>
  <c r="VX31" i="1"/>
  <c r="VW31" i="1"/>
  <c r="WK30" i="1"/>
  <c r="WI30" i="1"/>
  <c r="WG30" i="1"/>
  <c r="VW30" i="1"/>
  <c r="WB30" i="1" s="1"/>
  <c r="WK29" i="1"/>
  <c r="WI29" i="1"/>
  <c r="WG29" i="1"/>
  <c r="VW29" i="1"/>
  <c r="WB29" i="1" s="1"/>
  <c r="WB28" i="1"/>
  <c r="VX28" i="1"/>
  <c r="VZ28" i="1" s="1"/>
  <c r="WC28" i="1" s="1"/>
  <c r="VW28" i="1"/>
  <c r="WK27" i="1"/>
  <c r="WI27" i="1"/>
  <c r="WG27" i="1"/>
  <c r="VW27" i="1"/>
  <c r="WB27" i="1" s="1"/>
  <c r="WK26" i="1"/>
  <c r="WI26" i="1"/>
  <c r="WG26" i="1"/>
  <c r="VW26" i="1"/>
  <c r="WB26" i="1" s="1"/>
  <c r="WK25" i="1"/>
  <c r="WI25" i="1"/>
  <c r="WG25" i="1"/>
  <c r="WC25" i="1"/>
  <c r="WB25" i="1"/>
  <c r="VZ25" i="1"/>
  <c r="VX25" i="1"/>
  <c r="VW25" i="1"/>
  <c r="WK24" i="1"/>
  <c r="WI24" i="1"/>
  <c r="WG24" i="1"/>
  <c r="VW24" i="1"/>
  <c r="WB24" i="1" s="1"/>
  <c r="WK23" i="1"/>
  <c r="WI23" i="1"/>
  <c r="WG23" i="1"/>
  <c r="VW23" i="1"/>
  <c r="WB23" i="1" s="1"/>
  <c r="WK22" i="1"/>
  <c r="WI22" i="1"/>
  <c r="WG22" i="1"/>
  <c r="VW22" i="1"/>
  <c r="WB22" i="1" s="1"/>
  <c r="WK21" i="1"/>
  <c r="WI21" i="1"/>
  <c r="WG21" i="1"/>
  <c r="VW21" i="1"/>
  <c r="WB21" i="1" s="1"/>
  <c r="WK20" i="1"/>
  <c r="WI20" i="1"/>
  <c r="WG20" i="1"/>
  <c r="WC20" i="1"/>
  <c r="WB20" i="1"/>
  <c r="VZ20" i="1"/>
  <c r="VX20" i="1"/>
  <c r="VW20" i="1"/>
  <c r="WK19" i="1"/>
  <c r="WI19" i="1"/>
  <c r="WG19" i="1"/>
  <c r="VW19" i="1"/>
  <c r="WB19" i="1" s="1"/>
  <c r="WK18" i="1"/>
  <c r="WI18" i="1"/>
  <c r="WG18" i="1"/>
  <c r="WC18" i="1"/>
  <c r="WB18" i="1"/>
  <c r="VZ18" i="1"/>
  <c r="VX18" i="1"/>
  <c r="VW18" i="1"/>
  <c r="WK17" i="1"/>
  <c r="WI17" i="1"/>
  <c r="WG17" i="1"/>
  <c r="VW17" i="1"/>
  <c r="WB17" i="1" s="1"/>
  <c r="WK16" i="1"/>
  <c r="WI16" i="1"/>
  <c r="WG16" i="1"/>
  <c r="VW16" i="1"/>
  <c r="WB16" i="1" s="1"/>
  <c r="WK15" i="1"/>
  <c r="WI15" i="1"/>
  <c r="WG15" i="1"/>
  <c r="VW15" i="1"/>
  <c r="WB15" i="1" s="1"/>
  <c r="WK14" i="1"/>
  <c r="WI14" i="1"/>
  <c r="WG14" i="1"/>
  <c r="VW14" i="1"/>
  <c r="WB14" i="1" s="1"/>
  <c r="WK12" i="1"/>
  <c r="WI12" i="1"/>
  <c r="WG12" i="1"/>
  <c r="VW12" i="1"/>
  <c r="WB12" i="1" s="1"/>
  <c r="WK11" i="1"/>
  <c r="WI11" i="1"/>
  <c r="WG11" i="1"/>
  <c r="VW11" i="1"/>
  <c r="WB11" i="1" s="1"/>
  <c r="WK10" i="1"/>
  <c r="WI10" i="1"/>
  <c r="WG10" i="1"/>
  <c r="WC10" i="1"/>
  <c r="WB10" i="1"/>
  <c r="VZ10" i="1"/>
  <c r="VX10" i="1"/>
  <c r="VW10" i="1"/>
  <c r="WK9" i="1"/>
  <c r="WI9" i="1"/>
  <c r="WG9" i="1"/>
  <c r="WC9" i="1"/>
  <c r="WB9" i="1"/>
  <c r="VZ9" i="1"/>
  <c r="VX9" i="1"/>
  <c r="VW9" i="1"/>
  <c r="VZ4" i="1"/>
  <c r="WK3" i="1"/>
  <c r="WH2" i="1"/>
  <c r="VZ2" i="1"/>
  <c r="D37" i="6"/>
  <c r="VT41" i="1" s="1"/>
  <c r="E34" i="8" l="1"/>
  <c r="E33" i="8"/>
  <c r="VW40" i="1"/>
  <c r="VV46" i="1" s="1"/>
  <c r="WB40" i="1"/>
  <c r="VZ52" i="1" s="1"/>
  <c r="VY48" i="1"/>
  <c r="VZ48" i="1"/>
  <c r="WH45" i="1"/>
  <c r="VZ47" i="1"/>
  <c r="VY47" i="1"/>
  <c r="VZ49" i="1"/>
  <c r="VZ43" i="1"/>
  <c r="VY49" i="1"/>
  <c r="VY50" i="1"/>
  <c r="VZ50" i="1"/>
  <c r="WH48" i="1"/>
  <c r="VW46" i="1"/>
  <c r="A73" i="6"/>
  <c r="VE50" i="1"/>
  <c r="VC50" i="1" s="1"/>
  <c r="VD50" i="1"/>
  <c r="VO49" i="1"/>
  <c r="VE49" i="1"/>
  <c r="VC49" i="1" s="1"/>
  <c r="VD49" i="1"/>
  <c r="VD48" i="1"/>
  <c r="VO47" i="1"/>
  <c r="VE47" i="1"/>
  <c r="VC47" i="1" s="1"/>
  <c r="VO43" i="1"/>
  <c r="VD47" i="1" s="1"/>
  <c r="VO42" i="1"/>
  <c r="VQ40" i="1"/>
  <c r="VM40" i="1"/>
  <c r="VC48" i="1" s="1"/>
  <c r="VH40" i="1"/>
  <c r="VG51" i="1" s="1"/>
  <c r="E32" i="8" s="1"/>
  <c r="VD39" i="1"/>
  <c r="VI39" i="1" s="1"/>
  <c r="VR38" i="1"/>
  <c r="VP38" i="1"/>
  <c r="VN38" i="1"/>
  <c r="VD38" i="1"/>
  <c r="VR37" i="1"/>
  <c r="VP37" i="1"/>
  <c r="VN37" i="1"/>
  <c r="VJ37" i="1"/>
  <c r="VI37" i="1"/>
  <c r="VG37" i="1"/>
  <c r="VE37" i="1"/>
  <c r="VD37" i="1"/>
  <c r="VR36" i="1"/>
  <c r="VP36" i="1"/>
  <c r="VN36" i="1"/>
  <c r="VJ36" i="1"/>
  <c r="VI36" i="1"/>
  <c r="VG36" i="1"/>
  <c r="VE36" i="1"/>
  <c r="VD36" i="1"/>
  <c r="VR35" i="1"/>
  <c r="VP35" i="1"/>
  <c r="VN35" i="1"/>
  <c r="VJ35" i="1"/>
  <c r="VI35" i="1"/>
  <c r="VG35" i="1"/>
  <c r="VE35" i="1"/>
  <c r="VD35" i="1"/>
  <c r="VR34" i="1"/>
  <c r="VP34" i="1"/>
  <c r="VN34" i="1"/>
  <c r="VJ34" i="1"/>
  <c r="VI34" i="1"/>
  <c r="VG34" i="1"/>
  <c r="VE34" i="1"/>
  <c r="VD34" i="1"/>
  <c r="VR33" i="1"/>
  <c r="VP33" i="1"/>
  <c r="VN33" i="1"/>
  <c r="VJ33" i="1"/>
  <c r="VI33" i="1"/>
  <c r="VG33" i="1"/>
  <c r="VE33" i="1"/>
  <c r="VD33" i="1"/>
  <c r="VR32" i="1"/>
  <c r="VP32" i="1"/>
  <c r="VN32" i="1"/>
  <c r="VJ32" i="1"/>
  <c r="VI32" i="1"/>
  <c r="VG32" i="1"/>
  <c r="VE32" i="1"/>
  <c r="VD32" i="1"/>
  <c r="VR31" i="1"/>
  <c r="VP31" i="1"/>
  <c r="VN31" i="1"/>
  <c r="VJ31" i="1"/>
  <c r="VI31" i="1"/>
  <c r="VG31" i="1"/>
  <c r="VE31" i="1"/>
  <c r="VD31" i="1"/>
  <c r="VR30" i="1"/>
  <c r="VP30" i="1"/>
  <c r="VN30" i="1"/>
  <c r="VD30" i="1"/>
  <c r="VI30" i="1" s="1"/>
  <c r="VR29" i="1"/>
  <c r="VP29" i="1"/>
  <c r="VN29" i="1"/>
  <c r="VD29" i="1"/>
  <c r="VR28" i="1"/>
  <c r="VD28" i="1"/>
  <c r="VI28" i="1" s="1"/>
  <c r="VR27" i="1"/>
  <c r="VP27" i="1"/>
  <c r="VN27" i="1"/>
  <c r="VD27" i="1"/>
  <c r="VI27" i="1" s="1"/>
  <c r="VR26" i="1"/>
  <c r="VP26" i="1"/>
  <c r="VN26" i="1"/>
  <c r="VD26" i="1"/>
  <c r="VR25" i="1"/>
  <c r="VP25" i="1"/>
  <c r="VN25" i="1"/>
  <c r="VD25" i="1"/>
  <c r="VI25" i="1" s="1"/>
  <c r="VR24" i="1"/>
  <c r="VP24" i="1"/>
  <c r="VN24" i="1"/>
  <c r="VD24" i="1"/>
  <c r="VI24" i="1" s="1"/>
  <c r="VR23" i="1"/>
  <c r="VP23" i="1"/>
  <c r="VN23" i="1"/>
  <c r="VD23" i="1"/>
  <c r="VI23" i="1" s="1"/>
  <c r="VR22" i="1"/>
  <c r="VP22" i="1"/>
  <c r="VN22" i="1"/>
  <c r="VD22" i="1"/>
  <c r="VI22" i="1" s="1"/>
  <c r="VR21" i="1"/>
  <c r="VP21" i="1"/>
  <c r="VN21" i="1"/>
  <c r="VJ21" i="1"/>
  <c r="VI21" i="1"/>
  <c r="VG21" i="1"/>
  <c r="VE21" i="1"/>
  <c r="VD21" i="1"/>
  <c r="VR20" i="1"/>
  <c r="VP20" i="1"/>
  <c r="VN20" i="1"/>
  <c r="VD20" i="1"/>
  <c r="VR19" i="1"/>
  <c r="VP19" i="1"/>
  <c r="VN19" i="1"/>
  <c r="VD19" i="1"/>
  <c r="VI19" i="1" s="1"/>
  <c r="VR18" i="1"/>
  <c r="VP18" i="1"/>
  <c r="VN18" i="1"/>
  <c r="VD18" i="1"/>
  <c r="VI18" i="1" s="1"/>
  <c r="VR17" i="1"/>
  <c r="VP17" i="1"/>
  <c r="VN17" i="1"/>
  <c r="VD17" i="1"/>
  <c r="VR16" i="1"/>
  <c r="VP16" i="1"/>
  <c r="VN16" i="1"/>
  <c r="VD16" i="1"/>
  <c r="VI16" i="1" s="1"/>
  <c r="VR15" i="1"/>
  <c r="VP15" i="1"/>
  <c r="VN15" i="1"/>
  <c r="VD15" i="1"/>
  <c r="VI15" i="1" s="1"/>
  <c r="VR14" i="1"/>
  <c r="VP14" i="1"/>
  <c r="VN14" i="1"/>
  <c r="VJ14" i="1"/>
  <c r="VI14" i="1"/>
  <c r="VG14" i="1"/>
  <c r="VE14" i="1"/>
  <c r="VD14" i="1"/>
  <c r="VR12" i="1"/>
  <c r="VP12" i="1"/>
  <c r="VN12" i="1"/>
  <c r="VD12" i="1"/>
  <c r="VI12" i="1" s="1"/>
  <c r="VR11" i="1"/>
  <c r="VP11" i="1"/>
  <c r="VN11" i="1"/>
  <c r="VD11" i="1"/>
  <c r="VI11" i="1" s="1"/>
  <c r="VR10" i="1"/>
  <c r="VP10" i="1"/>
  <c r="VN10" i="1"/>
  <c r="VD10" i="1"/>
  <c r="VR9" i="1"/>
  <c r="VP9" i="1"/>
  <c r="VN9" i="1"/>
  <c r="VD9" i="1"/>
  <c r="VI9" i="1" s="1"/>
  <c r="VG4" i="1"/>
  <c r="VR3" i="1"/>
  <c r="VO2" i="1"/>
  <c r="VG2" i="1"/>
  <c r="D35" i="6"/>
  <c r="VA41" i="1" s="1"/>
  <c r="VI17" i="1" l="1"/>
  <c r="VI29" i="1"/>
  <c r="VI38" i="1"/>
  <c r="VE28" i="1"/>
  <c r="VG28" i="1" s="1"/>
  <c r="VJ28" i="1" s="1"/>
  <c r="VI26" i="1"/>
  <c r="VI20" i="1"/>
  <c r="VI10" i="1"/>
  <c r="ATW41" i="1"/>
  <c r="AUC43" i="1" s="1"/>
  <c r="E71" i="7" s="1"/>
  <c r="AUV43" i="1"/>
  <c r="WM41" i="1"/>
  <c r="WS43" i="1" s="1"/>
  <c r="E39" i="7" s="1"/>
  <c r="ATD41" i="1"/>
  <c r="ATJ43" i="1" s="1"/>
  <c r="E70" i="7" s="1"/>
  <c r="C34" i="8"/>
  <c r="C33" i="8"/>
  <c r="E38" i="7"/>
  <c r="ASK41" i="1"/>
  <c r="ASQ43" i="1" s="1"/>
  <c r="ARR41" i="1"/>
  <c r="ARX43" i="1" s="1"/>
  <c r="E68" i="7" s="1"/>
  <c r="AQY41" i="1"/>
  <c r="ARE43" i="1" s="1"/>
  <c r="E67" i="7" s="1"/>
  <c r="AQF41" i="1"/>
  <c r="AQL43" i="1" s="1"/>
  <c r="E66" i="7" s="1"/>
  <c r="APM41" i="1"/>
  <c r="APS43" i="1" s="1"/>
  <c r="E65" i="7" s="1"/>
  <c r="AAW41" i="1"/>
  <c r="ABC43" i="1" s="1"/>
  <c r="E45" i="7" s="1"/>
  <c r="AOA41" i="1"/>
  <c r="AOG43" i="1" s="1"/>
  <c r="E63" i="7" s="1"/>
  <c r="ALV41" i="1"/>
  <c r="AMB43" i="1" s="1"/>
  <c r="E60" i="7" s="1"/>
  <c r="AKJ41" i="1"/>
  <c r="AKP43" i="1" s="1"/>
  <c r="E58" i="7" s="1"/>
  <c r="ANH41" i="1"/>
  <c r="ANN43" i="1" s="1"/>
  <c r="E62" i="7" s="1"/>
  <c r="AMO41" i="1"/>
  <c r="AMU43" i="1" s="1"/>
  <c r="E61" i="7" s="1"/>
  <c r="AOT41" i="1"/>
  <c r="AOZ43" i="1" s="1"/>
  <c r="E64" i="7" s="1"/>
  <c r="ALC41" i="1"/>
  <c r="ALI43" i="1" s="1"/>
  <c r="E59" i="7" s="1"/>
  <c r="AJQ41" i="1"/>
  <c r="AJW43" i="1" s="1"/>
  <c r="E57" i="7" s="1"/>
  <c r="AIX41" i="1"/>
  <c r="AJD43" i="1" s="1"/>
  <c r="E56" i="7" s="1"/>
  <c r="VY46" i="1"/>
  <c r="ABP41" i="1"/>
  <c r="ABV43" i="1" s="1"/>
  <c r="E46" i="7" s="1"/>
  <c r="AFZ41" i="1"/>
  <c r="AGF43" i="1" s="1"/>
  <c r="AIE41" i="1"/>
  <c r="AIK43" i="1" s="1"/>
  <c r="E55" i="7" s="1"/>
  <c r="AHL41" i="1"/>
  <c r="AHR43" i="1" s="1"/>
  <c r="E54" i="7" s="1"/>
  <c r="AGS41" i="1"/>
  <c r="AGY43" i="1" s="1"/>
  <c r="E53" i="7" s="1"/>
  <c r="AEN41" i="1"/>
  <c r="AET43" i="1" s="1"/>
  <c r="E50" i="7" s="1"/>
  <c r="AFG41" i="1"/>
  <c r="AFM43" i="1" s="1"/>
  <c r="E51" i="7" s="1"/>
  <c r="ADB41" i="1"/>
  <c r="ADH43" i="1" s="1"/>
  <c r="ACI41" i="1"/>
  <c r="ACO43" i="1" s="1"/>
  <c r="VD40" i="1"/>
  <c r="VC46" i="1" s="1"/>
  <c r="VG43" i="1"/>
  <c r="E37" i="7" s="1"/>
  <c r="VG48" i="1"/>
  <c r="VZ46" i="1"/>
  <c r="VO45" i="1"/>
  <c r="VF48" i="1"/>
  <c r="VF50" i="1"/>
  <c r="VO48" i="1"/>
  <c r="VG47" i="1"/>
  <c r="VF47" i="1"/>
  <c r="VG49" i="1"/>
  <c r="VF49" i="1"/>
  <c r="VD46" i="1"/>
  <c r="VG50" i="1"/>
  <c r="A74" i="7"/>
  <c r="VI40" i="1" l="1"/>
  <c r="VG52" i="1" s="1"/>
  <c r="C32" i="8" s="1"/>
  <c r="AUC2" i="1"/>
  <c r="AUV2" i="1"/>
  <c r="E72" i="7"/>
  <c r="E69" i="7"/>
  <c r="WS2" i="1"/>
  <c r="ATJ2" i="1"/>
  <c r="ASQ2" i="1"/>
  <c r="ARX2" i="1"/>
  <c r="AQL2" i="1"/>
  <c r="APS2" i="1"/>
  <c r="ARE2" i="1"/>
  <c r="ABC2" i="1"/>
  <c r="AOZ2" i="1"/>
  <c r="ANN2" i="1"/>
  <c r="AKP2" i="1"/>
  <c r="ALI2" i="1"/>
  <c r="AOG2" i="1"/>
  <c r="AMU2" i="1"/>
  <c r="AMB2" i="1"/>
  <c r="AJD2" i="1"/>
  <c r="AJW2" i="1"/>
  <c r="E52" i="7"/>
  <c r="E47" i="7"/>
  <c r="ABV2" i="1"/>
  <c r="AGF2" i="1"/>
  <c r="AGY2" i="1"/>
  <c r="AIK2" i="1"/>
  <c r="AHR2" i="1"/>
  <c r="AET2" i="1"/>
  <c r="AFM2" i="1"/>
  <c r="E48" i="7"/>
  <c r="JO2" i="1"/>
  <c r="ADH2" i="1"/>
  <c r="VG46" i="1"/>
  <c r="VF46" i="1"/>
  <c r="UV49" i="1" l="1"/>
  <c r="UV47" i="1"/>
  <c r="UC49" i="1"/>
  <c r="UC47" i="1"/>
  <c r="SQ49" i="1"/>
  <c r="SQ47" i="1"/>
  <c r="RX49" i="1"/>
  <c r="RX47" i="1"/>
  <c r="RE49" i="1"/>
  <c r="RE47" i="1"/>
  <c r="QL49" i="1"/>
  <c r="QL47" i="1"/>
  <c r="PS49" i="1"/>
  <c r="PS47" i="1"/>
  <c r="OZ49" i="1"/>
  <c r="OZ47" i="1"/>
  <c r="OG49" i="1"/>
  <c r="OG47" i="1"/>
  <c r="NN49" i="1"/>
  <c r="NN47" i="1"/>
  <c r="MU49" i="1"/>
  <c r="MU47" i="1"/>
  <c r="MB49" i="1"/>
  <c r="MB47" i="1"/>
  <c r="LI49" i="1"/>
  <c r="LI47" i="1"/>
  <c r="KP49" i="1"/>
  <c r="KP47" i="1"/>
  <c r="JD49" i="1"/>
  <c r="JD47" i="1"/>
  <c r="IK49" i="1"/>
  <c r="IK47" i="1"/>
  <c r="HR49" i="1"/>
  <c r="HR47" i="1"/>
  <c r="GY49" i="1"/>
  <c r="GY47" i="1"/>
  <c r="GF49" i="1"/>
  <c r="GF47" i="1"/>
  <c r="FM49" i="1"/>
  <c r="FM47" i="1"/>
  <c r="ET49" i="1"/>
  <c r="ET47" i="1"/>
  <c r="EA49" i="1"/>
  <c r="EA47" i="1"/>
  <c r="DH49" i="1"/>
  <c r="DH47" i="1"/>
  <c r="CO49" i="1"/>
  <c r="CO47" i="1"/>
  <c r="BV49" i="1"/>
  <c r="BV47" i="1"/>
  <c r="AJ49" i="1"/>
  <c r="AJ47" i="1"/>
  <c r="P49" i="1"/>
  <c r="P47" i="1"/>
  <c r="A69" i="10"/>
  <c r="AB4" i="1" l="1"/>
  <c r="H4" i="1"/>
  <c r="UN4" i="1"/>
  <c r="TU4" i="1"/>
  <c r="SI4" i="1"/>
  <c r="RP4" i="1"/>
  <c r="QW4" i="1"/>
  <c r="QD4" i="1"/>
  <c r="PK4" i="1"/>
  <c r="OR4" i="1"/>
  <c r="NY4" i="1"/>
  <c r="NF4" i="1"/>
  <c r="MM4" i="1"/>
  <c r="LT4" i="1"/>
  <c r="LA4" i="1"/>
  <c r="KH4" i="1"/>
  <c r="IV4" i="1"/>
  <c r="IC4" i="1"/>
  <c r="HJ4" i="1"/>
  <c r="GQ4" i="1"/>
  <c r="FX4" i="1"/>
  <c r="FE4" i="1"/>
  <c r="EL4" i="1"/>
  <c r="DS4" i="1"/>
  <c r="CZ4" i="1"/>
  <c r="CG4" i="1"/>
  <c r="BN4" i="1"/>
  <c r="UL50" i="1" l="1"/>
  <c r="UJ50" i="1" s="1"/>
  <c r="UK50" i="1"/>
  <c r="TS50" i="1"/>
  <c r="TQ50" i="1" s="1"/>
  <c r="UL49" i="1"/>
  <c r="UJ49" i="1" s="1"/>
  <c r="UK49" i="1"/>
  <c r="TS49" i="1"/>
  <c r="TQ49" i="1" s="1"/>
  <c r="UK48" i="1"/>
  <c r="TR48" i="1"/>
  <c r="UL47" i="1"/>
  <c r="UJ47" i="1" s="1"/>
  <c r="TS47" i="1"/>
  <c r="TQ47" i="1" s="1"/>
  <c r="UV43" i="1"/>
  <c r="UK47" i="1" s="1"/>
  <c r="UC43" i="1"/>
  <c r="UV42" i="1"/>
  <c r="UK46" i="1" s="1"/>
  <c r="UC42" i="1"/>
  <c r="TR46" i="1" s="1"/>
  <c r="UX40" i="1"/>
  <c r="UT40" i="1"/>
  <c r="UJ48" i="1" s="1"/>
  <c r="UO40" i="1"/>
  <c r="UN51" i="1" s="1"/>
  <c r="E31" i="8" s="1"/>
  <c r="UE40" i="1"/>
  <c r="UA40" i="1"/>
  <c r="TQ48" i="1" s="1"/>
  <c r="TV40" i="1"/>
  <c r="TU51" i="1" s="1"/>
  <c r="E30" i="8" s="1"/>
  <c r="UY39" i="1"/>
  <c r="UW39" i="1"/>
  <c r="UU39" i="1"/>
  <c r="UK39" i="1"/>
  <c r="UP39" i="1" s="1"/>
  <c r="UF39" i="1"/>
  <c r="UD39" i="1"/>
  <c r="UB39" i="1"/>
  <c r="TX39" i="1"/>
  <c r="TW39" i="1"/>
  <c r="TU39" i="1"/>
  <c r="TS39" i="1"/>
  <c r="TR39" i="1"/>
  <c r="UY38" i="1"/>
  <c r="UW38" i="1"/>
  <c r="UU38" i="1"/>
  <c r="UK38" i="1"/>
  <c r="UP38" i="1" s="1"/>
  <c r="UF38" i="1"/>
  <c r="UD38" i="1"/>
  <c r="UB38" i="1"/>
  <c r="TX38" i="1"/>
  <c r="TW38" i="1"/>
  <c r="TU38" i="1"/>
  <c r="TS38" i="1"/>
  <c r="TR38" i="1"/>
  <c r="UY37" i="1"/>
  <c r="UW37" i="1"/>
  <c r="UU37" i="1"/>
  <c r="UQ37" i="1"/>
  <c r="UP37" i="1"/>
  <c r="UN37" i="1"/>
  <c r="UL37" i="1"/>
  <c r="UK37" i="1"/>
  <c r="UF37" i="1"/>
  <c r="UD37" i="1"/>
  <c r="UB37" i="1"/>
  <c r="TX37" i="1"/>
  <c r="TW37" i="1"/>
  <c r="TU37" i="1"/>
  <c r="TS37" i="1"/>
  <c r="TR37" i="1"/>
  <c r="UY36" i="1"/>
  <c r="UW36" i="1"/>
  <c r="UU36" i="1"/>
  <c r="UQ36" i="1"/>
  <c r="UP36" i="1"/>
  <c r="UN36" i="1"/>
  <c r="UL36" i="1"/>
  <c r="UK36" i="1"/>
  <c r="UF36" i="1"/>
  <c r="UD36" i="1"/>
  <c r="UB36" i="1"/>
  <c r="TX36" i="1"/>
  <c r="TW36" i="1"/>
  <c r="TU36" i="1"/>
  <c r="TS36" i="1"/>
  <c r="TR36" i="1"/>
  <c r="UY35" i="1"/>
  <c r="UW35" i="1"/>
  <c r="UU35" i="1"/>
  <c r="UQ35" i="1"/>
  <c r="UP35" i="1"/>
  <c r="UN35" i="1"/>
  <c r="UL35" i="1"/>
  <c r="UK35" i="1"/>
  <c r="UF35" i="1"/>
  <c r="UD35" i="1"/>
  <c r="UB35" i="1"/>
  <c r="TX35" i="1"/>
  <c r="TW35" i="1"/>
  <c r="TU35" i="1"/>
  <c r="TS35" i="1"/>
  <c r="TR35" i="1"/>
  <c r="UY34" i="1"/>
  <c r="UW34" i="1"/>
  <c r="UU34" i="1"/>
  <c r="UQ34" i="1"/>
  <c r="UP34" i="1"/>
  <c r="UN34" i="1"/>
  <c r="UL34" i="1"/>
  <c r="UK34" i="1"/>
  <c r="UF34" i="1"/>
  <c r="UD34" i="1"/>
  <c r="UB34" i="1"/>
  <c r="TX34" i="1"/>
  <c r="TW34" i="1"/>
  <c r="TU34" i="1"/>
  <c r="TS34" i="1"/>
  <c r="TR34" i="1"/>
  <c r="UY33" i="1"/>
  <c r="UW33" i="1"/>
  <c r="UU33" i="1"/>
  <c r="UQ33" i="1"/>
  <c r="UP33" i="1"/>
  <c r="UN33" i="1"/>
  <c r="UL33" i="1"/>
  <c r="UK33" i="1"/>
  <c r="UF33" i="1"/>
  <c r="UD33" i="1"/>
  <c r="UB33" i="1"/>
  <c r="TX33" i="1"/>
  <c r="TW33" i="1"/>
  <c r="TU33" i="1"/>
  <c r="TS33" i="1"/>
  <c r="TR33" i="1"/>
  <c r="UY32" i="1"/>
  <c r="UW32" i="1"/>
  <c r="UU32" i="1"/>
  <c r="UQ32" i="1"/>
  <c r="UP32" i="1"/>
  <c r="UN32" i="1"/>
  <c r="UL32" i="1"/>
  <c r="UK32" i="1"/>
  <c r="UF32" i="1"/>
  <c r="UD32" i="1"/>
  <c r="UB32" i="1"/>
  <c r="TX32" i="1"/>
  <c r="TW32" i="1"/>
  <c r="TU32" i="1"/>
  <c r="TS32" i="1"/>
  <c r="TR32" i="1"/>
  <c r="UY31" i="1"/>
  <c r="UW31" i="1"/>
  <c r="UU31" i="1"/>
  <c r="UQ31" i="1"/>
  <c r="UP31" i="1"/>
  <c r="UN31" i="1"/>
  <c r="UL31" i="1"/>
  <c r="UK31" i="1"/>
  <c r="UF31" i="1"/>
  <c r="UD31" i="1"/>
  <c r="UB31" i="1"/>
  <c r="TX31" i="1"/>
  <c r="TW31" i="1"/>
  <c r="TU31" i="1"/>
  <c r="TS31" i="1"/>
  <c r="TR31" i="1"/>
  <c r="UY30" i="1"/>
  <c r="UW30" i="1"/>
  <c r="UU30" i="1"/>
  <c r="UQ30" i="1"/>
  <c r="UP30" i="1"/>
  <c r="UN30" i="1"/>
  <c r="UL30" i="1"/>
  <c r="UK30" i="1"/>
  <c r="UF30" i="1"/>
  <c r="UD30" i="1"/>
  <c r="UB30" i="1"/>
  <c r="TR30" i="1"/>
  <c r="TW30" i="1" s="1"/>
  <c r="UY29" i="1"/>
  <c r="UW29" i="1"/>
  <c r="UU29" i="1"/>
  <c r="UQ29" i="1"/>
  <c r="UP29" i="1"/>
  <c r="UN29" i="1"/>
  <c r="UL29" i="1"/>
  <c r="UK29" i="1"/>
  <c r="UF29" i="1"/>
  <c r="UD29" i="1"/>
  <c r="UB29" i="1"/>
  <c r="TR29" i="1"/>
  <c r="TW29" i="1" s="1"/>
  <c r="UP28" i="1"/>
  <c r="UN28" i="1"/>
  <c r="UQ28" i="1" s="1"/>
  <c r="UL28" i="1"/>
  <c r="UK28" i="1"/>
  <c r="TX28" i="1"/>
  <c r="TW28" i="1"/>
  <c r="TU28" i="1"/>
  <c r="TS28" i="1"/>
  <c r="TR28" i="1"/>
  <c r="UY27" i="1"/>
  <c r="UW27" i="1"/>
  <c r="UU27" i="1"/>
  <c r="UK27" i="1"/>
  <c r="UP27" i="1" s="1"/>
  <c r="UF27" i="1"/>
  <c r="UD27" i="1"/>
  <c r="UB27" i="1"/>
  <c r="TR27" i="1"/>
  <c r="TW27" i="1" s="1"/>
  <c r="UY26" i="1"/>
  <c r="UW26" i="1"/>
  <c r="UU26" i="1"/>
  <c r="UQ26" i="1"/>
  <c r="UP26" i="1"/>
  <c r="UN26" i="1"/>
  <c r="UL26" i="1"/>
  <c r="UK26" i="1"/>
  <c r="UF26" i="1"/>
  <c r="UD26" i="1"/>
  <c r="UB26" i="1"/>
  <c r="TR26" i="1"/>
  <c r="TW26" i="1" s="1"/>
  <c r="UY25" i="1"/>
  <c r="UW25" i="1"/>
  <c r="UU25" i="1"/>
  <c r="UQ25" i="1"/>
  <c r="UK25" i="1"/>
  <c r="UP25" i="1" s="1"/>
  <c r="UF25" i="1"/>
  <c r="UD25" i="1"/>
  <c r="UB25" i="1"/>
  <c r="TR25" i="1"/>
  <c r="TW25" i="1" s="1"/>
  <c r="UY24" i="1"/>
  <c r="UW24" i="1"/>
  <c r="UU24" i="1"/>
  <c r="UK24" i="1"/>
  <c r="UF24" i="1"/>
  <c r="UD24" i="1"/>
  <c r="UB24" i="1"/>
  <c r="TX24" i="1"/>
  <c r="TW24" i="1"/>
  <c r="TU24" i="1"/>
  <c r="TS24" i="1"/>
  <c r="TR24" i="1"/>
  <c r="UY23" i="1"/>
  <c r="UW23" i="1"/>
  <c r="UU23" i="1"/>
  <c r="UK23" i="1"/>
  <c r="UP23" i="1" s="1"/>
  <c r="UF23" i="1"/>
  <c r="UD23" i="1"/>
  <c r="UB23" i="1"/>
  <c r="TR23" i="1"/>
  <c r="TW23" i="1" s="1"/>
  <c r="UY22" i="1"/>
  <c r="UW22" i="1"/>
  <c r="UU22" i="1"/>
  <c r="UK22" i="1"/>
  <c r="UP22" i="1" s="1"/>
  <c r="UF22" i="1"/>
  <c r="UD22" i="1"/>
  <c r="UB22" i="1"/>
  <c r="TR22" i="1"/>
  <c r="TW22" i="1" s="1"/>
  <c r="UY21" i="1"/>
  <c r="UW21" i="1"/>
  <c r="UU21" i="1"/>
  <c r="UK21" i="1"/>
  <c r="UP21" i="1" s="1"/>
  <c r="UF21" i="1"/>
  <c r="UD21" i="1"/>
  <c r="UB21" i="1"/>
  <c r="TR21" i="1"/>
  <c r="TW21" i="1" s="1"/>
  <c r="UY20" i="1"/>
  <c r="UW20" i="1"/>
  <c r="UU20" i="1"/>
  <c r="UK20" i="1"/>
  <c r="UP20" i="1" s="1"/>
  <c r="UF20" i="1"/>
  <c r="UD20" i="1"/>
  <c r="UB20" i="1"/>
  <c r="TR20" i="1"/>
  <c r="TW20" i="1" s="1"/>
  <c r="UY19" i="1"/>
  <c r="UW19" i="1"/>
  <c r="UU19" i="1"/>
  <c r="UQ19" i="1"/>
  <c r="UP19" i="1"/>
  <c r="UN19" i="1"/>
  <c r="UL19" i="1"/>
  <c r="UK19" i="1"/>
  <c r="UF19" i="1"/>
  <c r="UD19" i="1"/>
  <c r="UB19" i="1"/>
  <c r="TR19" i="1"/>
  <c r="TW19" i="1" s="1"/>
  <c r="UY18" i="1"/>
  <c r="UW18" i="1"/>
  <c r="UU18" i="1"/>
  <c r="UK18" i="1"/>
  <c r="UP18" i="1" s="1"/>
  <c r="UF18" i="1"/>
  <c r="UD18" i="1"/>
  <c r="UB18" i="1"/>
  <c r="TX18" i="1"/>
  <c r="TW18" i="1"/>
  <c r="TU18" i="1"/>
  <c r="TS18" i="1"/>
  <c r="TR18" i="1"/>
  <c r="UY17" i="1"/>
  <c r="UW17" i="1"/>
  <c r="UU17" i="1"/>
  <c r="UK17" i="1"/>
  <c r="UP17" i="1" s="1"/>
  <c r="UF17" i="1"/>
  <c r="UD17" i="1"/>
  <c r="UB17" i="1"/>
  <c r="TX17" i="1"/>
  <c r="TW17" i="1"/>
  <c r="TU17" i="1"/>
  <c r="TS17" i="1"/>
  <c r="TR17" i="1"/>
  <c r="UY16" i="1"/>
  <c r="UW16" i="1"/>
  <c r="UU16" i="1"/>
  <c r="UK16" i="1"/>
  <c r="UP16" i="1" s="1"/>
  <c r="UF16" i="1"/>
  <c r="UD16" i="1"/>
  <c r="UB16" i="1"/>
  <c r="TR16" i="1"/>
  <c r="TW16" i="1" s="1"/>
  <c r="UY15" i="1"/>
  <c r="UW15" i="1"/>
  <c r="UU15" i="1"/>
  <c r="UK15" i="1"/>
  <c r="UP15" i="1" s="1"/>
  <c r="UF15" i="1"/>
  <c r="UD15" i="1"/>
  <c r="UB15" i="1"/>
  <c r="TR15" i="1"/>
  <c r="TW15" i="1" s="1"/>
  <c r="UY14" i="1"/>
  <c r="UW14" i="1"/>
  <c r="UU14" i="1"/>
  <c r="UK14" i="1"/>
  <c r="UP14" i="1" s="1"/>
  <c r="UF14" i="1"/>
  <c r="UD14" i="1"/>
  <c r="UB14" i="1"/>
  <c r="TR14" i="1"/>
  <c r="TW14" i="1" s="1"/>
  <c r="UY12" i="1"/>
  <c r="UW12" i="1"/>
  <c r="UU12" i="1"/>
  <c r="UK12" i="1"/>
  <c r="UP12" i="1" s="1"/>
  <c r="UF12" i="1"/>
  <c r="UD12" i="1"/>
  <c r="UB12" i="1"/>
  <c r="TR12" i="1"/>
  <c r="TW12" i="1" s="1"/>
  <c r="UY11" i="1"/>
  <c r="UW11" i="1"/>
  <c r="UU11" i="1"/>
  <c r="UQ11" i="1"/>
  <c r="UP11" i="1"/>
  <c r="UN11" i="1"/>
  <c r="UL11" i="1"/>
  <c r="UK11" i="1"/>
  <c r="UF11" i="1"/>
  <c r="UD11" i="1"/>
  <c r="UB11" i="1"/>
  <c r="TR11" i="1"/>
  <c r="TW11" i="1" s="1"/>
  <c r="UY10" i="1"/>
  <c r="UW10" i="1"/>
  <c r="UU10" i="1"/>
  <c r="UK10" i="1"/>
  <c r="UP10" i="1" s="1"/>
  <c r="UB10" i="1"/>
  <c r="UD10" i="1" s="1"/>
  <c r="UF10" i="1" s="1"/>
  <c r="TR10" i="1"/>
  <c r="TW10" i="1" s="1"/>
  <c r="UY9" i="1"/>
  <c r="UW9" i="1"/>
  <c r="UU9" i="1"/>
  <c r="UK9" i="1"/>
  <c r="UF9" i="1"/>
  <c r="UD9" i="1"/>
  <c r="UB9" i="1"/>
  <c r="TX9" i="1"/>
  <c r="TW9" i="1"/>
  <c r="TU9" i="1"/>
  <c r="TS9" i="1"/>
  <c r="TR9" i="1"/>
  <c r="UY3" i="1"/>
  <c r="UF3" i="1"/>
  <c r="UV2" i="1"/>
  <c r="UN2" i="1"/>
  <c r="UC2" i="1"/>
  <c r="TU2" i="1"/>
  <c r="SG50" i="1"/>
  <c r="SE50" i="1" s="1"/>
  <c r="SF50" i="1"/>
  <c r="RN50" i="1"/>
  <c r="RL50" i="1" s="1"/>
  <c r="RM50" i="1"/>
  <c r="QU50" i="1"/>
  <c r="QS50" i="1" s="1"/>
  <c r="QT50" i="1"/>
  <c r="QB50" i="1"/>
  <c r="PZ50" i="1" s="1"/>
  <c r="QA50" i="1"/>
  <c r="PI50" i="1"/>
  <c r="PG50" i="1" s="1"/>
  <c r="PH50" i="1"/>
  <c r="SG49" i="1"/>
  <c r="SE49" i="1" s="1"/>
  <c r="SF49" i="1"/>
  <c r="RN49" i="1"/>
  <c r="RL49" i="1" s="1"/>
  <c r="RM49" i="1"/>
  <c r="QU49" i="1"/>
  <c r="QS49" i="1" s="1"/>
  <c r="QT49" i="1"/>
  <c r="QB49" i="1"/>
  <c r="PZ49" i="1" s="1"/>
  <c r="QA49" i="1"/>
  <c r="PI49" i="1"/>
  <c r="PG49" i="1" s="1"/>
  <c r="PH49" i="1"/>
  <c r="SF48" i="1"/>
  <c r="RM48" i="1"/>
  <c r="QT48" i="1"/>
  <c r="QA48" i="1"/>
  <c r="PH48" i="1"/>
  <c r="SG47" i="1"/>
  <c r="SE47" i="1" s="1"/>
  <c r="RN47" i="1"/>
  <c r="RL47" i="1" s="1"/>
  <c r="QU47" i="1"/>
  <c r="QS47" i="1" s="1"/>
  <c r="QB47" i="1"/>
  <c r="PZ47" i="1" s="1"/>
  <c r="PI47" i="1"/>
  <c r="PG47" i="1" s="1"/>
  <c r="SQ43" i="1"/>
  <c r="RX43" i="1"/>
  <c r="RM47" i="1" s="1"/>
  <c r="RE43" i="1"/>
  <c r="QT47" i="1" s="1"/>
  <c r="QL43" i="1"/>
  <c r="PS43" i="1"/>
  <c r="SQ42" i="1"/>
  <c r="SF46" i="1" s="1"/>
  <c r="RX42" i="1"/>
  <c r="RE42" i="1"/>
  <c r="QT46" i="1" s="1"/>
  <c r="QL42" i="1"/>
  <c r="QA46" i="1" s="1"/>
  <c r="PS42" i="1"/>
  <c r="PH46" i="1" s="1"/>
  <c r="SS40" i="1"/>
  <c r="SO40" i="1"/>
  <c r="SE48" i="1" s="1"/>
  <c r="SJ40" i="1"/>
  <c r="SI51" i="1" s="1"/>
  <c r="RZ40" i="1"/>
  <c r="RV40" i="1"/>
  <c r="RL48" i="1" s="1"/>
  <c r="RQ40" i="1"/>
  <c r="RP51" i="1" s="1"/>
  <c r="RG40" i="1"/>
  <c r="RC40" i="1"/>
  <c r="QS48" i="1" s="1"/>
  <c r="QX40" i="1"/>
  <c r="QW51" i="1" s="1"/>
  <c r="QN40" i="1"/>
  <c r="QJ40" i="1"/>
  <c r="PZ48" i="1" s="1"/>
  <c r="QE40" i="1"/>
  <c r="QD51" i="1" s="1"/>
  <c r="PU40" i="1"/>
  <c r="PQ40" i="1"/>
  <c r="PG48" i="1" s="1"/>
  <c r="PL40" i="1"/>
  <c r="PK51" i="1" s="1"/>
  <c r="E24" i="8" s="1"/>
  <c r="ST39" i="1"/>
  <c r="SR39" i="1"/>
  <c r="SP39" i="1"/>
  <c r="SL39" i="1"/>
  <c r="SK39" i="1"/>
  <c r="SI39" i="1"/>
  <c r="SG39" i="1"/>
  <c r="SF39" i="1"/>
  <c r="SA39" i="1"/>
  <c r="RY39" i="1"/>
  <c r="RW39" i="1"/>
  <c r="RS39" i="1"/>
  <c r="RR39" i="1"/>
  <c r="RP39" i="1"/>
  <c r="RN39" i="1"/>
  <c r="RM39" i="1"/>
  <c r="QT39" i="1"/>
  <c r="QY39" i="1" s="1"/>
  <c r="QO39" i="1"/>
  <c r="QM39" i="1"/>
  <c r="QK39" i="1"/>
  <c r="QA39" i="1"/>
  <c r="QF39" i="1" s="1"/>
  <c r="PV39" i="1"/>
  <c r="PT39" i="1"/>
  <c r="PR39" i="1"/>
  <c r="PN39" i="1"/>
  <c r="PM39" i="1"/>
  <c r="PK39" i="1"/>
  <c r="PI39" i="1"/>
  <c r="PH39" i="1"/>
  <c r="ST38" i="1"/>
  <c r="SR38" i="1"/>
  <c r="SP38" i="1"/>
  <c r="SF38" i="1"/>
  <c r="SK38" i="1" s="1"/>
  <c r="SA38" i="1"/>
  <c r="RY38" i="1"/>
  <c r="RW38" i="1"/>
  <c r="RS38" i="1"/>
  <c r="RR38" i="1"/>
  <c r="RP38" i="1"/>
  <c r="RN38" i="1"/>
  <c r="RM38" i="1"/>
  <c r="RH38" i="1"/>
  <c r="RF38" i="1"/>
  <c r="RD38" i="1"/>
  <c r="QT38" i="1"/>
  <c r="QY38" i="1" s="1"/>
  <c r="QO38" i="1"/>
  <c r="QM38" i="1"/>
  <c r="QK38" i="1"/>
  <c r="QA38" i="1"/>
  <c r="QF38" i="1" s="1"/>
  <c r="PV38" i="1"/>
  <c r="PT38" i="1"/>
  <c r="PR38" i="1"/>
  <c r="PN38" i="1"/>
  <c r="PM38" i="1"/>
  <c r="PK38" i="1"/>
  <c r="PI38" i="1"/>
  <c r="PH38" i="1"/>
  <c r="ST37" i="1"/>
  <c r="SR37" i="1"/>
  <c r="SP37" i="1"/>
  <c r="SL37" i="1"/>
  <c r="SK37" i="1"/>
  <c r="SI37" i="1"/>
  <c r="SG37" i="1"/>
  <c r="SF37" i="1"/>
  <c r="SA37" i="1"/>
  <c r="RY37" i="1"/>
  <c r="RW37" i="1"/>
  <c r="RS37" i="1"/>
  <c r="RR37" i="1"/>
  <c r="RP37" i="1"/>
  <c r="RN37" i="1"/>
  <c r="RM37" i="1"/>
  <c r="RH37" i="1"/>
  <c r="RF37" i="1"/>
  <c r="RD37" i="1"/>
  <c r="QZ37" i="1"/>
  <c r="QY37" i="1"/>
  <c r="QW37" i="1"/>
  <c r="QU37" i="1"/>
  <c r="QT37" i="1"/>
  <c r="QO37" i="1"/>
  <c r="QM37" i="1"/>
  <c r="QK37" i="1"/>
  <c r="QG37" i="1"/>
  <c r="QF37" i="1"/>
  <c r="QD37" i="1"/>
  <c r="QB37" i="1"/>
  <c r="QA37" i="1"/>
  <c r="PV37" i="1"/>
  <c r="PT37" i="1"/>
  <c r="PR37" i="1"/>
  <c r="PN37" i="1"/>
  <c r="PM37" i="1"/>
  <c r="PK37" i="1"/>
  <c r="PI37" i="1"/>
  <c r="PH37" i="1"/>
  <c r="ST36" i="1"/>
  <c r="SR36" i="1"/>
  <c r="SP36" i="1"/>
  <c r="SL36" i="1"/>
  <c r="SK36" i="1"/>
  <c r="SI36" i="1"/>
  <c r="SG36" i="1"/>
  <c r="SF36" i="1"/>
  <c r="SA36" i="1"/>
  <c r="RY36" i="1"/>
  <c r="RW36" i="1"/>
  <c r="RS36" i="1"/>
  <c r="RR36" i="1"/>
  <c r="RP36" i="1"/>
  <c r="RN36" i="1"/>
  <c r="RM36" i="1"/>
  <c r="RH36" i="1"/>
  <c r="RF36" i="1"/>
  <c r="RD36" i="1"/>
  <c r="QZ36" i="1"/>
  <c r="QY36" i="1"/>
  <c r="QW36" i="1"/>
  <c r="QU36" i="1"/>
  <c r="QT36" i="1"/>
  <c r="QO36" i="1"/>
  <c r="QM36" i="1"/>
  <c r="QK36" i="1"/>
  <c r="QG36" i="1"/>
  <c r="QF36" i="1"/>
  <c r="QD36" i="1"/>
  <c r="QB36" i="1"/>
  <c r="QA36" i="1"/>
  <c r="PV36" i="1"/>
  <c r="PT36" i="1"/>
  <c r="PR36" i="1"/>
  <c r="PN36" i="1"/>
  <c r="PM36" i="1"/>
  <c r="PK36" i="1"/>
  <c r="PI36" i="1"/>
  <c r="PH36" i="1"/>
  <c r="ST35" i="1"/>
  <c r="SR35" i="1"/>
  <c r="SP35" i="1"/>
  <c r="SL35" i="1"/>
  <c r="SK35" i="1"/>
  <c r="SI35" i="1"/>
  <c r="SG35" i="1"/>
  <c r="SF35" i="1"/>
  <c r="SA35" i="1"/>
  <c r="RY35" i="1"/>
  <c r="RW35" i="1"/>
  <c r="RS35" i="1"/>
  <c r="RR35" i="1"/>
  <c r="RP35" i="1"/>
  <c r="RN35" i="1"/>
  <c r="RM35" i="1"/>
  <c r="RH35" i="1"/>
  <c r="RF35" i="1"/>
  <c r="RD35" i="1"/>
  <c r="QZ35" i="1"/>
  <c r="QY35" i="1"/>
  <c r="QW35" i="1"/>
  <c r="QU35" i="1"/>
  <c r="QT35" i="1"/>
  <c r="QO35" i="1"/>
  <c r="QM35" i="1"/>
  <c r="QK35" i="1"/>
  <c r="QG35" i="1"/>
  <c r="QF35" i="1"/>
  <c r="QD35" i="1"/>
  <c r="QB35" i="1"/>
  <c r="QA35" i="1"/>
  <c r="PV35" i="1"/>
  <c r="PT35" i="1"/>
  <c r="PR35" i="1"/>
  <c r="PN35" i="1"/>
  <c r="PM35" i="1"/>
  <c r="PK35" i="1"/>
  <c r="PI35" i="1"/>
  <c r="PH35" i="1"/>
  <c r="ST34" i="1"/>
  <c r="SR34" i="1"/>
  <c r="SP34" i="1"/>
  <c r="SL34" i="1"/>
  <c r="SK34" i="1"/>
  <c r="SI34" i="1"/>
  <c r="SG34" i="1"/>
  <c r="SF34" i="1"/>
  <c r="SA34" i="1"/>
  <c r="RY34" i="1"/>
  <c r="RW34" i="1"/>
  <c r="RS34" i="1"/>
  <c r="RR34" i="1"/>
  <c r="RP34" i="1"/>
  <c r="RN34" i="1"/>
  <c r="RM34" i="1"/>
  <c r="RH34" i="1"/>
  <c r="RF34" i="1"/>
  <c r="RD34" i="1"/>
  <c r="QZ34" i="1"/>
  <c r="QY34" i="1"/>
  <c r="QW34" i="1"/>
  <c r="QU34" i="1"/>
  <c r="QT34" i="1"/>
  <c r="QO34" i="1"/>
  <c r="QM34" i="1"/>
  <c r="QK34" i="1"/>
  <c r="QG34" i="1"/>
  <c r="QF34" i="1"/>
  <c r="QD34" i="1"/>
  <c r="QB34" i="1"/>
  <c r="QA34" i="1"/>
  <c r="PV34" i="1"/>
  <c r="PT34" i="1"/>
  <c r="PR34" i="1"/>
  <c r="PN34" i="1"/>
  <c r="PM34" i="1"/>
  <c r="PK34" i="1"/>
  <c r="PI34" i="1"/>
  <c r="PH34" i="1"/>
  <c r="ST33" i="1"/>
  <c r="SR33" i="1"/>
  <c r="SP33" i="1"/>
  <c r="SL33" i="1"/>
  <c r="SK33" i="1"/>
  <c r="SI33" i="1"/>
  <c r="SG33" i="1"/>
  <c r="SF33" i="1"/>
  <c r="SA33" i="1"/>
  <c r="RY33" i="1"/>
  <c r="RW33" i="1"/>
  <c r="RS33" i="1"/>
  <c r="RR33" i="1"/>
  <c r="RP33" i="1"/>
  <c r="RN33" i="1"/>
  <c r="RM33" i="1"/>
  <c r="RH33" i="1"/>
  <c r="RF33" i="1"/>
  <c r="RD33" i="1"/>
  <c r="QZ33" i="1"/>
  <c r="QY33" i="1"/>
  <c r="QW33" i="1"/>
  <c r="QU33" i="1"/>
  <c r="QT33" i="1"/>
  <c r="QO33" i="1"/>
  <c r="QM33" i="1"/>
  <c r="QK33" i="1"/>
  <c r="QG33" i="1"/>
  <c r="QF33" i="1"/>
  <c r="QD33" i="1"/>
  <c r="QB33" i="1"/>
  <c r="QA33" i="1"/>
  <c r="PV33" i="1"/>
  <c r="PT33" i="1"/>
  <c r="PR33" i="1"/>
  <c r="PN33" i="1"/>
  <c r="PM33" i="1"/>
  <c r="PK33" i="1"/>
  <c r="PI33" i="1"/>
  <c r="PH33" i="1"/>
  <c r="ST32" i="1"/>
  <c r="SR32" i="1"/>
  <c r="SP32" i="1"/>
  <c r="SL32" i="1"/>
  <c r="SK32" i="1"/>
  <c r="SI32" i="1"/>
  <c r="SG32" i="1"/>
  <c r="SF32" i="1"/>
  <c r="SA32" i="1"/>
  <c r="RY32" i="1"/>
  <c r="RW32" i="1"/>
  <c r="RS32" i="1"/>
  <c r="RR32" i="1"/>
  <c r="RP32" i="1"/>
  <c r="RN32" i="1"/>
  <c r="RM32" i="1"/>
  <c r="RH32" i="1"/>
  <c r="RF32" i="1"/>
  <c r="RD32" i="1"/>
  <c r="QZ32" i="1"/>
  <c r="QY32" i="1"/>
  <c r="QW32" i="1"/>
  <c r="QU32" i="1"/>
  <c r="QT32" i="1"/>
  <c r="QO32" i="1"/>
  <c r="QM32" i="1"/>
  <c r="QK32" i="1"/>
  <c r="QG32" i="1"/>
  <c r="QF32" i="1"/>
  <c r="QD32" i="1"/>
  <c r="QB32" i="1"/>
  <c r="QA32" i="1"/>
  <c r="PV32" i="1"/>
  <c r="PT32" i="1"/>
  <c r="PR32" i="1"/>
  <c r="PN32" i="1"/>
  <c r="PM32" i="1"/>
  <c r="PK32" i="1"/>
  <c r="PI32" i="1"/>
  <c r="PH32" i="1"/>
  <c r="ST31" i="1"/>
  <c r="SR31" i="1"/>
  <c r="SP31" i="1"/>
  <c r="SL31" i="1"/>
  <c r="SK31" i="1"/>
  <c r="SI31" i="1"/>
  <c r="SG31" i="1"/>
  <c r="SF31" i="1"/>
  <c r="SA31" i="1"/>
  <c r="RY31" i="1"/>
  <c r="RW31" i="1"/>
  <c r="RS31" i="1"/>
  <c r="RR31" i="1"/>
  <c r="RP31" i="1"/>
  <c r="RN31" i="1"/>
  <c r="RM31" i="1"/>
  <c r="RH31" i="1"/>
  <c r="RF31" i="1"/>
  <c r="RD31" i="1"/>
  <c r="QZ31" i="1"/>
  <c r="QY31" i="1"/>
  <c r="QT31" i="1"/>
  <c r="QU31" i="1" s="1"/>
  <c r="QO31" i="1"/>
  <c r="QM31" i="1"/>
  <c r="QK31" i="1"/>
  <c r="QG31" i="1"/>
  <c r="QF31" i="1"/>
  <c r="QD31" i="1"/>
  <c r="QB31" i="1"/>
  <c r="QA31" i="1"/>
  <c r="PV31" i="1"/>
  <c r="PT31" i="1"/>
  <c r="PR31" i="1"/>
  <c r="PN31" i="1"/>
  <c r="PM31" i="1"/>
  <c r="PH31" i="1"/>
  <c r="PI31" i="1" s="1"/>
  <c r="ST30" i="1"/>
  <c r="SR30" i="1"/>
  <c r="SP30" i="1"/>
  <c r="SL30" i="1"/>
  <c r="SF30" i="1"/>
  <c r="SK30" i="1" s="1"/>
  <c r="SA30" i="1"/>
  <c r="RY30" i="1"/>
  <c r="RW30" i="1"/>
  <c r="RM30" i="1"/>
  <c r="RH30" i="1"/>
  <c r="RF30" i="1"/>
  <c r="RD30" i="1"/>
  <c r="QT30" i="1"/>
  <c r="QY30" i="1" s="1"/>
  <c r="QO30" i="1"/>
  <c r="QM30" i="1"/>
  <c r="QK30" i="1"/>
  <c r="QA30" i="1"/>
  <c r="QF30" i="1" s="1"/>
  <c r="PV30" i="1"/>
  <c r="PT30" i="1"/>
  <c r="PR30" i="1"/>
  <c r="PH30" i="1"/>
  <c r="PM30" i="1" s="1"/>
  <c r="ST29" i="1"/>
  <c r="SR29" i="1"/>
  <c r="SP29" i="1"/>
  <c r="SL29" i="1"/>
  <c r="SK29" i="1"/>
  <c r="SI29" i="1"/>
  <c r="SG29" i="1"/>
  <c r="SF29" i="1"/>
  <c r="SA29" i="1"/>
  <c r="RY29" i="1"/>
  <c r="RW29" i="1"/>
  <c r="RM29" i="1"/>
  <c r="RR29" i="1" s="1"/>
  <c r="RH29" i="1"/>
  <c r="RF29" i="1"/>
  <c r="RD29" i="1"/>
  <c r="QZ29" i="1"/>
  <c r="QY29" i="1"/>
  <c r="QW29" i="1"/>
  <c r="QU29" i="1"/>
  <c r="QT29" i="1"/>
  <c r="QO29" i="1"/>
  <c r="QM29" i="1"/>
  <c r="QK29" i="1"/>
  <c r="QA29" i="1"/>
  <c r="QF29" i="1" s="1"/>
  <c r="PV29" i="1"/>
  <c r="PT29" i="1"/>
  <c r="PR29" i="1"/>
  <c r="PH29" i="1"/>
  <c r="PM29" i="1" s="1"/>
  <c r="SK28" i="1"/>
  <c r="SG28" i="1"/>
  <c r="SI28" i="1" s="1"/>
  <c r="SL28" i="1" s="1"/>
  <c r="SF28" i="1"/>
  <c r="SA28" i="1"/>
  <c r="RY28" i="1"/>
  <c r="RW28" i="1"/>
  <c r="RS28" i="1"/>
  <c r="RR28" i="1"/>
  <c r="RP28" i="1"/>
  <c r="RN28" i="1"/>
  <c r="RM28" i="1"/>
  <c r="QY28" i="1"/>
  <c r="QW28" i="1"/>
  <c r="QZ28" i="1" s="1"/>
  <c r="QU28" i="1"/>
  <c r="QT28" i="1"/>
  <c r="QB28" i="1"/>
  <c r="QD28" i="1" s="1"/>
  <c r="QG28" i="1" s="1"/>
  <c r="QA28" i="1"/>
  <c r="QF28" i="1" s="1"/>
  <c r="PV28" i="1"/>
  <c r="PT28" i="1"/>
  <c r="PR28" i="1"/>
  <c r="PN28" i="1"/>
  <c r="PM28" i="1"/>
  <c r="PK28" i="1"/>
  <c r="PI28" i="1"/>
  <c r="PH28" i="1"/>
  <c r="ST27" i="1"/>
  <c r="SR27" i="1"/>
  <c r="SP27" i="1"/>
  <c r="SF27" i="1"/>
  <c r="SK27" i="1" s="1"/>
  <c r="SA27" i="1"/>
  <c r="RY27" i="1"/>
  <c r="RW27" i="1"/>
  <c r="RM27" i="1"/>
  <c r="RR27" i="1" s="1"/>
  <c r="RH27" i="1"/>
  <c r="RF27" i="1"/>
  <c r="RD27" i="1"/>
  <c r="QT27" i="1"/>
  <c r="QY27" i="1" s="1"/>
  <c r="QO27" i="1"/>
  <c r="QM27" i="1"/>
  <c r="QK27" i="1"/>
  <c r="QG27" i="1"/>
  <c r="QF27" i="1"/>
  <c r="QD27" i="1"/>
  <c r="QB27" i="1"/>
  <c r="QA27" i="1"/>
  <c r="PV27" i="1"/>
  <c r="PT27" i="1"/>
  <c r="PR27" i="1"/>
  <c r="PN27" i="1"/>
  <c r="PM27" i="1"/>
  <c r="PH27" i="1"/>
  <c r="PI27" i="1" s="1"/>
  <c r="ST26" i="1"/>
  <c r="SR26" i="1"/>
  <c r="SP26" i="1"/>
  <c r="SF26" i="1"/>
  <c r="SK26" i="1" s="1"/>
  <c r="SA26" i="1"/>
  <c r="RY26" i="1"/>
  <c r="RW26" i="1"/>
  <c r="RM26" i="1"/>
  <c r="RR26" i="1" s="1"/>
  <c r="RH26" i="1"/>
  <c r="RF26" i="1"/>
  <c r="RD26" i="1"/>
  <c r="QZ26" i="1"/>
  <c r="QY26" i="1"/>
  <c r="QT26" i="1"/>
  <c r="QU26" i="1" s="1"/>
  <c r="QO26" i="1"/>
  <c r="QM26" i="1"/>
  <c r="QK26" i="1"/>
  <c r="QA26" i="1"/>
  <c r="QF26" i="1" s="1"/>
  <c r="PV26" i="1"/>
  <c r="PT26" i="1"/>
  <c r="PR26" i="1"/>
  <c r="PH26" i="1"/>
  <c r="PM26" i="1" s="1"/>
  <c r="ST25" i="1"/>
  <c r="SR25" i="1"/>
  <c r="SP25" i="1"/>
  <c r="SL25" i="1"/>
  <c r="SK25" i="1"/>
  <c r="SI25" i="1"/>
  <c r="SG25" i="1"/>
  <c r="SF25" i="1"/>
  <c r="SA25" i="1"/>
  <c r="RY25" i="1"/>
  <c r="RW25" i="1"/>
  <c r="RM25" i="1"/>
  <c r="RR25" i="1" s="1"/>
  <c r="RH25" i="1"/>
  <c r="RF25" i="1"/>
  <c r="RD25" i="1"/>
  <c r="QT25" i="1"/>
  <c r="QY25" i="1" s="1"/>
  <c r="QO25" i="1"/>
  <c r="QM25" i="1"/>
  <c r="QK25" i="1"/>
  <c r="QA25" i="1"/>
  <c r="QF25" i="1" s="1"/>
  <c r="PV25" i="1"/>
  <c r="PT25" i="1"/>
  <c r="PR25" i="1"/>
  <c r="PN25" i="1"/>
  <c r="PM25" i="1"/>
  <c r="PK25" i="1"/>
  <c r="PI25" i="1"/>
  <c r="PH25" i="1"/>
  <c r="ST24" i="1"/>
  <c r="SR24" i="1"/>
  <c r="SP24" i="1"/>
  <c r="SF24" i="1"/>
  <c r="SK24" i="1" s="1"/>
  <c r="SA24" i="1"/>
  <c r="RY24" i="1"/>
  <c r="RW24" i="1"/>
  <c r="RM24" i="1"/>
  <c r="RR24" i="1" s="1"/>
  <c r="RH24" i="1"/>
  <c r="RF24" i="1"/>
  <c r="RD24" i="1"/>
  <c r="QT24" i="1"/>
  <c r="QY24" i="1" s="1"/>
  <c r="QO24" i="1"/>
  <c r="QM24" i="1"/>
  <c r="QK24" i="1"/>
  <c r="QA24" i="1"/>
  <c r="QF24" i="1" s="1"/>
  <c r="PV24" i="1"/>
  <c r="PT24" i="1"/>
  <c r="PR24" i="1"/>
  <c r="PH24" i="1"/>
  <c r="PM24" i="1" s="1"/>
  <c r="ST23" i="1"/>
  <c r="SR23" i="1"/>
  <c r="SP23" i="1"/>
  <c r="SF23" i="1"/>
  <c r="SK23" i="1" s="1"/>
  <c r="SA23" i="1"/>
  <c r="RY23" i="1"/>
  <c r="RW23" i="1"/>
  <c r="RM23" i="1"/>
  <c r="RR23" i="1" s="1"/>
  <c r="RH23" i="1"/>
  <c r="RF23" i="1"/>
  <c r="RD23" i="1"/>
  <c r="QT23" i="1"/>
  <c r="QY23" i="1" s="1"/>
  <c r="QO23" i="1"/>
  <c r="QM23" i="1"/>
  <c r="QK23" i="1"/>
  <c r="QA23" i="1"/>
  <c r="QF23" i="1" s="1"/>
  <c r="PV23" i="1"/>
  <c r="PT23" i="1"/>
  <c r="PR23" i="1"/>
  <c r="PH23" i="1"/>
  <c r="PM23" i="1" s="1"/>
  <c r="ST22" i="1"/>
  <c r="SR22" i="1"/>
  <c r="SP22" i="1"/>
  <c r="SF22" i="1"/>
  <c r="SK22" i="1" s="1"/>
  <c r="SA22" i="1"/>
  <c r="RY22" i="1"/>
  <c r="RW22" i="1"/>
  <c r="RS22" i="1"/>
  <c r="RR22" i="1"/>
  <c r="RP22" i="1"/>
  <c r="RN22" i="1"/>
  <c r="RM22" i="1"/>
  <c r="RH22" i="1"/>
  <c r="RF22" i="1"/>
  <c r="RD22" i="1"/>
  <c r="QZ22" i="1"/>
  <c r="QY22" i="1"/>
  <c r="QW22" i="1"/>
  <c r="QU22" i="1"/>
  <c r="QT22" i="1"/>
  <c r="QO22" i="1"/>
  <c r="QM22" i="1"/>
  <c r="QK22" i="1"/>
  <c r="QA22" i="1"/>
  <c r="QF22" i="1" s="1"/>
  <c r="PV22" i="1"/>
  <c r="PT22" i="1"/>
  <c r="PR22" i="1"/>
  <c r="PH22" i="1"/>
  <c r="PM22" i="1" s="1"/>
  <c r="ST21" i="1"/>
  <c r="SR21" i="1"/>
  <c r="SP21" i="1"/>
  <c r="SF21" i="1"/>
  <c r="SK21" i="1" s="1"/>
  <c r="SA21" i="1"/>
  <c r="RY21" i="1"/>
  <c r="RW21" i="1"/>
  <c r="RM21" i="1"/>
  <c r="RR21" i="1" s="1"/>
  <c r="RH21" i="1"/>
  <c r="RF21" i="1"/>
  <c r="RD21" i="1"/>
  <c r="QT21" i="1"/>
  <c r="QO21" i="1"/>
  <c r="QM21" i="1"/>
  <c r="QK21" i="1"/>
  <c r="QA21" i="1"/>
  <c r="QF21" i="1" s="1"/>
  <c r="PV21" i="1"/>
  <c r="PT21" i="1"/>
  <c r="PR21" i="1"/>
  <c r="PN21" i="1"/>
  <c r="PM21" i="1"/>
  <c r="PH21" i="1"/>
  <c r="PI21" i="1" s="1"/>
  <c r="ST20" i="1"/>
  <c r="SR20" i="1"/>
  <c r="SP20" i="1"/>
  <c r="SF20" i="1"/>
  <c r="SK20" i="1" s="1"/>
  <c r="SA20" i="1"/>
  <c r="RY20" i="1"/>
  <c r="RW20" i="1"/>
  <c r="RM20" i="1"/>
  <c r="RR20" i="1" s="1"/>
  <c r="RH20" i="1"/>
  <c r="RF20" i="1"/>
  <c r="RD20" i="1"/>
  <c r="QT20" i="1"/>
  <c r="QY20" i="1" s="1"/>
  <c r="QO20" i="1"/>
  <c r="QM20" i="1"/>
  <c r="QK20" i="1"/>
  <c r="QG20" i="1"/>
  <c r="QF20" i="1"/>
  <c r="QD20" i="1"/>
  <c r="QB20" i="1"/>
  <c r="QA20" i="1"/>
  <c r="PV20" i="1"/>
  <c r="PT20" i="1"/>
  <c r="PR20" i="1"/>
  <c r="PN20" i="1"/>
  <c r="PM20" i="1"/>
  <c r="PH20" i="1"/>
  <c r="PI20" i="1" s="1"/>
  <c r="ST19" i="1"/>
  <c r="SR19" i="1"/>
  <c r="SP19" i="1"/>
  <c r="SF19" i="1"/>
  <c r="SK19" i="1" s="1"/>
  <c r="SA19" i="1"/>
  <c r="RY19" i="1"/>
  <c r="RW19" i="1"/>
  <c r="RM19" i="1"/>
  <c r="RH19" i="1"/>
  <c r="RF19" i="1"/>
  <c r="RD19" i="1"/>
  <c r="QT19" i="1"/>
  <c r="QY19" i="1" s="1"/>
  <c r="QO19" i="1"/>
  <c r="QM19" i="1"/>
  <c r="QK19" i="1"/>
  <c r="QA19" i="1"/>
  <c r="QF19" i="1" s="1"/>
  <c r="PV19" i="1"/>
  <c r="PT19" i="1"/>
  <c r="PR19" i="1"/>
  <c r="PH19" i="1"/>
  <c r="ST18" i="1"/>
  <c r="SR18" i="1"/>
  <c r="SP18" i="1"/>
  <c r="SL18" i="1"/>
  <c r="SK18" i="1"/>
  <c r="SI18" i="1"/>
  <c r="SG18" i="1"/>
  <c r="SF18" i="1"/>
  <c r="SA18" i="1"/>
  <c r="RY18" i="1"/>
  <c r="RW18" i="1"/>
  <c r="RS18" i="1"/>
  <c r="RR18" i="1"/>
  <c r="RM18" i="1"/>
  <c r="RN18" i="1" s="1"/>
  <c r="RH18" i="1"/>
  <c r="RF18" i="1"/>
  <c r="RD18" i="1"/>
  <c r="QT18" i="1"/>
  <c r="QY18" i="1" s="1"/>
  <c r="QO18" i="1"/>
  <c r="QM18" i="1"/>
  <c r="QK18" i="1"/>
  <c r="QA18" i="1"/>
  <c r="QF18" i="1" s="1"/>
  <c r="PV18" i="1"/>
  <c r="PT18" i="1"/>
  <c r="PR18" i="1"/>
  <c r="PN18" i="1"/>
  <c r="PM18" i="1"/>
  <c r="PK18" i="1"/>
  <c r="PI18" i="1"/>
  <c r="PH18" i="1"/>
  <c r="ST17" i="1"/>
  <c r="SR17" i="1"/>
  <c r="SP17" i="1"/>
  <c r="SF17" i="1"/>
  <c r="SK17" i="1" s="1"/>
  <c r="SA17" i="1"/>
  <c r="RY17" i="1"/>
  <c r="RW17" i="1"/>
  <c r="RM17" i="1"/>
  <c r="RR17" i="1" s="1"/>
  <c r="RH17" i="1"/>
  <c r="RF17" i="1"/>
  <c r="RD17" i="1"/>
  <c r="QT17" i="1"/>
  <c r="QY17" i="1" s="1"/>
  <c r="QO17" i="1"/>
  <c r="QM17" i="1"/>
  <c r="QK17" i="1"/>
  <c r="QA17" i="1"/>
  <c r="QF17" i="1" s="1"/>
  <c r="PV17" i="1"/>
  <c r="PT17" i="1"/>
  <c r="PR17" i="1"/>
  <c r="PM17" i="1"/>
  <c r="PH17" i="1"/>
  <c r="ST16" i="1"/>
  <c r="SR16" i="1"/>
  <c r="SP16" i="1"/>
  <c r="SF16" i="1"/>
  <c r="SK16" i="1" s="1"/>
  <c r="SA16" i="1"/>
  <c r="RY16" i="1"/>
  <c r="RW16" i="1"/>
  <c r="RM16" i="1"/>
  <c r="RR16" i="1" s="1"/>
  <c r="RH16" i="1"/>
  <c r="RF16" i="1"/>
  <c r="RD16" i="1"/>
  <c r="QT16" i="1"/>
  <c r="QY16" i="1" s="1"/>
  <c r="QO16" i="1"/>
  <c r="QM16" i="1"/>
  <c r="QK16" i="1"/>
  <c r="QA16" i="1"/>
  <c r="QF16" i="1" s="1"/>
  <c r="PV16" i="1"/>
  <c r="PT16" i="1"/>
  <c r="PR16" i="1"/>
  <c r="PH16" i="1"/>
  <c r="PM16" i="1" s="1"/>
  <c r="ST15" i="1"/>
  <c r="SR15" i="1"/>
  <c r="SP15" i="1"/>
  <c r="SF15" i="1"/>
  <c r="SK15" i="1" s="1"/>
  <c r="SA15" i="1"/>
  <c r="RY15" i="1"/>
  <c r="RW15" i="1"/>
  <c r="RM15" i="1"/>
  <c r="RR15" i="1" s="1"/>
  <c r="RH15" i="1"/>
  <c r="RF15" i="1"/>
  <c r="RD15" i="1"/>
  <c r="QZ15" i="1"/>
  <c r="QY15" i="1"/>
  <c r="QW15" i="1"/>
  <c r="QU15" i="1"/>
  <c r="QT15" i="1"/>
  <c r="QO15" i="1"/>
  <c r="QM15" i="1"/>
  <c r="QK15" i="1"/>
  <c r="QA15" i="1"/>
  <c r="QF15" i="1" s="1"/>
  <c r="PV15" i="1"/>
  <c r="PT15" i="1"/>
  <c r="PR15" i="1"/>
  <c r="PH15" i="1"/>
  <c r="PM15" i="1" s="1"/>
  <c r="ST14" i="1"/>
  <c r="SR14" i="1"/>
  <c r="SP14" i="1"/>
  <c r="SF14" i="1"/>
  <c r="SK14" i="1" s="1"/>
  <c r="SA14" i="1"/>
  <c r="RY14" i="1"/>
  <c r="RW14" i="1"/>
  <c r="RS14" i="1"/>
  <c r="RR14" i="1"/>
  <c r="RP14" i="1"/>
  <c r="RN14" i="1"/>
  <c r="RM14" i="1"/>
  <c r="RH14" i="1"/>
  <c r="RF14" i="1"/>
  <c r="RD14" i="1"/>
  <c r="QZ14" i="1"/>
  <c r="QY14" i="1"/>
  <c r="QW14" i="1"/>
  <c r="QU14" i="1"/>
  <c r="QT14" i="1"/>
  <c r="QO14" i="1"/>
  <c r="QM14" i="1"/>
  <c r="QK14" i="1"/>
  <c r="QA14" i="1"/>
  <c r="PV14" i="1"/>
  <c r="PT14" i="1"/>
  <c r="PR14" i="1"/>
  <c r="PN14" i="1"/>
  <c r="PM14" i="1"/>
  <c r="PK14" i="1"/>
  <c r="PI14" i="1"/>
  <c r="PH14" i="1"/>
  <c r="ST12" i="1"/>
  <c r="SR12" i="1"/>
  <c r="SP12" i="1"/>
  <c r="SF12" i="1"/>
  <c r="SK12" i="1" s="1"/>
  <c r="SA12" i="1"/>
  <c r="RY12" i="1"/>
  <c r="RW12" i="1"/>
  <c r="RM12" i="1"/>
  <c r="RR12" i="1" s="1"/>
  <c r="RH12" i="1"/>
  <c r="RF12" i="1"/>
  <c r="RD12" i="1"/>
  <c r="QZ12" i="1"/>
  <c r="QY12" i="1"/>
  <c r="QW12" i="1"/>
  <c r="QU12" i="1"/>
  <c r="QT12" i="1"/>
  <c r="QO12" i="1"/>
  <c r="QM12" i="1"/>
  <c r="QK12" i="1"/>
  <c r="QG12" i="1"/>
  <c r="QF12" i="1"/>
  <c r="QD12" i="1"/>
  <c r="QB12" i="1"/>
  <c r="QA12" i="1"/>
  <c r="PV12" i="1"/>
  <c r="PT12" i="1"/>
  <c r="PR12" i="1"/>
  <c r="PN12" i="1"/>
  <c r="PM12" i="1"/>
  <c r="PK12" i="1"/>
  <c r="PI12" i="1"/>
  <c r="PH12" i="1"/>
  <c r="ST11" i="1"/>
  <c r="SR11" i="1"/>
  <c r="SP11" i="1"/>
  <c r="SF11" i="1"/>
  <c r="SK11" i="1" s="1"/>
  <c r="SA11" i="1"/>
  <c r="RY11" i="1"/>
  <c r="RW11" i="1"/>
  <c r="RM11" i="1"/>
  <c r="RR11" i="1" s="1"/>
  <c r="RH11" i="1"/>
  <c r="RF11" i="1"/>
  <c r="RD11" i="1"/>
  <c r="QZ11" i="1"/>
  <c r="QY11" i="1"/>
  <c r="QW11" i="1"/>
  <c r="QU11" i="1"/>
  <c r="QT11" i="1"/>
  <c r="QO11" i="1"/>
  <c r="QM11" i="1"/>
  <c r="QK11" i="1"/>
  <c r="QA11" i="1"/>
  <c r="QF11" i="1" s="1"/>
  <c r="PV11" i="1"/>
  <c r="PT11" i="1"/>
  <c r="PR11" i="1"/>
  <c r="PH11" i="1"/>
  <c r="PM11" i="1" s="1"/>
  <c r="ST10" i="1"/>
  <c r="SR10" i="1"/>
  <c r="SP10" i="1"/>
  <c r="SL10" i="1"/>
  <c r="SK10" i="1"/>
  <c r="SI10" i="1"/>
  <c r="SG10" i="1"/>
  <c r="SF10" i="1"/>
  <c r="SA10" i="1"/>
  <c r="RY10" i="1"/>
  <c r="RW10" i="1"/>
  <c r="RM10" i="1"/>
  <c r="RR10" i="1" s="1"/>
  <c r="RH10" i="1"/>
  <c r="RF10" i="1"/>
  <c r="RD10" i="1"/>
  <c r="QZ10" i="1"/>
  <c r="QY10" i="1"/>
  <c r="QW10" i="1"/>
  <c r="QU10" i="1"/>
  <c r="QT10" i="1"/>
  <c r="QO10" i="1"/>
  <c r="QM10" i="1"/>
  <c r="QK10" i="1"/>
  <c r="QA10" i="1"/>
  <c r="QF10" i="1" s="1"/>
  <c r="PV10" i="1"/>
  <c r="PT10" i="1"/>
  <c r="PR10" i="1"/>
  <c r="PN10" i="1"/>
  <c r="PM10" i="1"/>
  <c r="PK10" i="1"/>
  <c r="PI10" i="1"/>
  <c r="PH10" i="1"/>
  <c r="ST9" i="1"/>
  <c r="SR9" i="1"/>
  <c r="SP9" i="1"/>
  <c r="SF9" i="1"/>
  <c r="SA9" i="1"/>
  <c r="RY9" i="1"/>
  <c r="RW9" i="1"/>
  <c r="RM9" i="1"/>
  <c r="RR9" i="1" s="1"/>
  <c r="RH9" i="1"/>
  <c r="RF9" i="1"/>
  <c r="RD9" i="1"/>
  <c r="QZ9" i="1"/>
  <c r="QY9" i="1"/>
  <c r="QW9" i="1"/>
  <c r="QU9" i="1"/>
  <c r="QT9" i="1"/>
  <c r="QO9" i="1"/>
  <c r="QM9" i="1"/>
  <c r="QK9" i="1"/>
  <c r="QA9" i="1"/>
  <c r="QF9" i="1" s="1"/>
  <c r="PV9" i="1"/>
  <c r="PT9" i="1"/>
  <c r="PR9" i="1"/>
  <c r="PH9" i="1"/>
  <c r="PM9" i="1" s="1"/>
  <c r="ST3" i="1"/>
  <c r="SA3" i="1"/>
  <c r="RH3" i="1"/>
  <c r="QO3" i="1"/>
  <c r="PV3" i="1"/>
  <c r="SQ2" i="1"/>
  <c r="SI2" i="1"/>
  <c r="RX2" i="1"/>
  <c r="RP2" i="1"/>
  <c r="RE2" i="1"/>
  <c r="QW2" i="1"/>
  <c r="QL2" i="1"/>
  <c r="QD2" i="1"/>
  <c r="PS2" i="1"/>
  <c r="PK2" i="1"/>
  <c r="OP50" i="1"/>
  <c r="ON50" i="1" s="1"/>
  <c r="OO50" i="1"/>
  <c r="NW50" i="1"/>
  <c r="NU50" i="1" s="1"/>
  <c r="NV50" i="1"/>
  <c r="ND50" i="1"/>
  <c r="NB50" i="1" s="1"/>
  <c r="NC50" i="1"/>
  <c r="MK50" i="1"/>
  <c r="MI50" i="1" s="1"/>
  <c r="MJ50" i="1"/>
  <c r="LR50" i="1"/>
  <c r="LP50" i="1" s="1"/>
  <c r="LQ50" i="1"/>
  <c r="KY50" i="1"/>
  <c r="KW50" i="1" s="1"/>
  <c r="KX50" i="1"/>
  <c r="OP49" i="1"/>
  <c r="ON49" i="1" s="1"/>
  <c r="OO49" i="1"/>
  <c r="NW49" i="1"/>
  <c r="NU49" i="1" s="1"/>
  <c r="NV49" i="1"/>
  <c r="ND49" i="1"/>
  <c r="NB49" i="1" s="1"/>
  <c r="NC49" i="1"/>
  <c r="MK49" i="1"/>
  <c r="MI49" i="1" s="1"/>
  <c r="MJ49" i="1"/>
  <c r="LR49" i="1"/>
  <c r="LP49" i="1" s="1"/>
  <c r="LQ49" i="1"/>
  <c r="KY49" i="1"/>
  <c r="KW49" i="1" s="1"/>
  <c r="KX49" i="1"/>
  <c r="OO48" i="1"/>
  <c r="NV48" i="1"/>
  <c r="MJ48" i="1"/>
  <c r="LQ48" i="1"/>
  <c r="KX48" i="1"/>
  <c r="OP47" i="1"/>
  <c r="ON47" i="1" s="1"/>
  <c r="NW47" i="1"/>
  <c r="NU47" i="1" s="1"/>
  <c r="ND47" i="1"/>
  <c r="NB47" i="1" s="1"/>
  <c r="MK47" i="1"/>
  <c r="MI47" i="1" s="1"/>
  <c r="LR47" i="1"/>
  <c r="LP47" i="1" s="1"/>
  <c r="KY47" i="1"/>
  <c r="KW47" i="1" s="1"/>
  <c r="OZ43" i="1"/>
  <c r="OO47" i="1" s="1"/>
  <c r="OG43" i="1"/>
  <c r="NV47" i="1" s="1"/>
  <c r="NN43" i="1"/>
  <c r="MU43" i="1"/>
  <c r="MB43" i="1"/>
  <c r="LI43" i="1"/>
  <c r="KX47" i="1" s="1"/>
  <c r="OZ42" i="1"/>
  <c r="OO46" i="1" s="1"/>
  <c r="OG42" i="1"/>
  <c r="NV46" i="1" s="1"/>
  <c r="NN42" i="1"/>
  <c r="NC46" i="1" s="1"/>
  <c r="MU42" i="1"/>
  <c r="MJ46" i="1" s="1"/>
  <c r="MB42" i="1"/>
  <c r="LQ46" i="1" s="1"/>
  <c r="LI42" i="1"/>
  <c r="KX46" i="1" s="1"/>
  <c r="PB40" i="1"/>
  <c r="OX40" i="1"/>
  <c r="ON48" i="1" s="1"/>
  <c r="OS40" i="1"/>
  <c r="OR51" i="1" s="1"/>
  <c r="OI40" i="1"/>
  <c r="OE40" i="1"/>
  <c r="NU48" i="1" s="1"/>
  <c r="NZ40" i="1"/>
  <c r="NY51" i="1" s="1"/>
  <c r="E22" i="8" s="1"/>
  <c r="NP40" i="1"/>
  <c r="NL40" i="1"/>
  <c r="NB48" i="1" s="1"/>
  <c r="NG40" i="1"/>
  <c r="NF51" i="1" s="1"/>
  <c r="E21" i="8" s="1"/>
  <c r="MW40" i="1"/>
  <c r="MS40" i="1"/>
  <c r="MI48" i="1" s="1"/>
  <c r="MN40" i="1"/>
  <c r="MM51" i="1" s="1"/>
  <c r="MD40" i="1"/>
  <c r="LZ40" i="1"/>
  <c r="LP48" i="1" s="1"/>
  <c r="LU40" i="1"/>
  <c r="LT51" i="1" s="1"/>
  <c r="LK40" i="1"/>
  <c r="LG40" i="1"/>
  <c r="KW48" i="1" s="1"/>
  <c r="LB40" i="1"/>
  <c r="LA51" i="1" s="1"/>
  <c r="OU39" i="1"/>
  <c r="OT39" i="1"/>
  <c r="OO39" i="1"/>
  <c r="OP39" i="1" s="1"/>
  <c r="OJ39" i="1"/>
  <c r="OH39" i="1"/>
  <c r="OF39" i="1"/>
  <c r="NV39" i="1"/>
  <c r="NQ39" i="1"/>
  <c r="NO39" i="1"/>
  <c r="NM39" i="1"/>
  <c r="NI39" i="1"/>
  <c r="NH39" i="1"/>
  <c r="NF39" i="1"/>
  <c r="ND39" i="1"/>
  <c r="NC39" i="1"/>
  <c r="MX39" i="1"/>
  <c r="MV39" i="1"/>
  <c r="MT39" i="1"/>
  <c r="MJ39" i="1"/>
  <c r="MO39" i="1" s="1"/>
  <c r="ME39" i="1"/>
  <c r="MC39" i="1"/>
  <c r="MA39" i="1"/>
  <c r="LQ39" i="1"/>
  <c r="LV39" i="1" s="1"/>
  <c r="LL39" i="1"/>
  <c r="LJ39" i="1"/>
  <c r="LH39" i="1"/>
  <c r="KX39" i="1"/>
  <c r="LC39" i="1" s="1"/>
  <c r="PC38" i="1"/>
  <c r="PA38" i="1"/>
  <c r="OY38" i="1"/>
  <c r="OU38" i="1"/>
  <c r="OT38" i="1"/>
  <c r="OO38" i="1"/>
  <c r="OP38" i="1" s="1"/>
  <c r="OJ38" i="1"/>
  <c r="OH38" i="1"/>
  <c r="OF38" i="1"/>
  <c r="OB38" i="1"/>
  <c r="OA38" i="1"/>
  <c r="NY38" i="1"/>
  <c r="NW38" i="1"/>
  <c r="NV38" i="1"/>
  <c r="NQ38" i="1"/>
  <c r="NO38" i="1"/>
  <c r="NM38" i="1"/>
  <c r="NC38" i="1"/>
  <c r="NH38" i="1" s="1"/>
  <c r="MX38" i="1"/>
  <c r="MV38" i="1"/>
  <c r="MT38" i="1"/>
  <c r="MJ38" i="1"/>
  <c r="MO38" i="1" s="1"/>
  <c r="ME38" i="1"/>
  <c r="MC38" i="1"/>
  <c r="MA38" i="1"/>
  <c r="LQ38" i="1"/>
  <c r="LV38" i="1" s="1"/>
  <c r="LL38" i="1"/>
  <c r="LJ38" i="1"/>
  <c r="LH38" i="1"/>
  <c r="LD38" i="1"/>
  <c r="LC38" i="1"/>
  <c r="LA38" i="1"/>
  <c r="KY38" i="1"/>
  <c r="KX38" i="1"/>
  <c r="PC37" i="1"/>
  <c r="PA37" i="1"/>
  <c r="OY37" i="1"/>
  <c r="OU37" i="1"/>
  <c r="OT37" i="1"/>
  <c r="OR37" i="1"/>
  <c r="OP37" i="1"/>
  <c r="OO37" i="1"/>
  <c r="OJ37" i="1"/>
  <c r="OH37" i="1"/>
  <c r="OF37" i="1"/>
  <c r="OB37" i="1"/>
  <c r="OA37" i="1"/>
  <c r="NY37" i="1"/>
  <c r="NW37" i="1"/>
  <c r="NV37" i="1"/>
  <c r="NQ37" i="1"/>
  <c r="NO37" i="1"/>
  <c r="NM37" i="1"/>
  <c r="NI37" i="1"/>
  <c r="NH37" i="1"/>
  <c r="NF37" i="1"/>
  <c r="ND37" i="1"/>
  <c r="NC37" i="1"/>
  <c r="MX37" i="1"/>
  <c r="MV37" i="1"/>
  <c r="MT37" i="1"/>
  <c r="MP37" i="1"/>
  <c r="MO37" i="1"/>
  <c r="MM37" i="1"/>
  <c r="MK37" i="1"/>
  <c r="MJ37" i="1"/>
  <c r="ME37" i="1"/>
  <c r="MC37" i="1"/>
  <c r="MA37" i="1"/>
  <c r="LW37" i="1"/>
  <c r="LV37" i="1"/>
  <c r="LT37" i="1"/>
  <c r="LR37" i="1"/>
  <c r="LQ37" i="1"/>
  <c r="LL37" i="1"/>
  <c r="LJ37" i="1"/>
  <c r="LH37" i="1"/>
  <c r="LD37" i="1"/>
  <c r="LC37" i="1"/>
  <c r="LA37" i="1"/>
  <c r="KY37" i="1"/>
  <c r="KX37" i="1"/>
  <c r="PC36" i="1"/>
  <c r="PA36" i="1"/>
  <c r="OY36" i="1"/>
  <c r="OU36" i="1"/>
  <c r="OT36" i="1"/>
  <c r="OR36" i="1"/>
  <c r="OP36" i="1"/>
  <c r="OO36" i="1"/>
  <c r="OJ36" i="1"/>
  <c r="OH36" i="1"/>
  <c r="OF36" i="1"/>
  <c r="OB36" i="1"/>
  <c r="OA36" i="1"/>
  <c r="NY36" i="1"/>
  <c r="NW36" i="1"/>
  <c r="NV36" i="1"/>
  <c r="NQ36" i="1"/>
  <c r="NO36" i="1"/>
  <c r="NM36" i="1"/>
  <c r="NI36" i="1"/>
  <c r="NH36" i="1"/>
  <c r="NF36" i="1"/>
  <c r="ND36" i="1"/>
  <c r="NC36" i="1"/>
  <c r="MX36" i="1"/>
  <c r="MV36" i="1"/>
  <c r="MT36" i="1"/>
  <c r="MP36" i="1"/>
  <c r="MO36" i="1"/>
  <c r="MM36" i="1"/>
  <c r="MK36" i="1"/>
  <c r="MJ36" i="1"/>
  <c r="ME36" i="1"/>
  <c r="MC36" i="1"/>
  <c r="MA36" i="1"/>
  <c r="LW36" i="1"/>
  <c r="LV36" i="1"/>
  <c r="LT36" i="1"/>
  <c r="LR36" i="1"/>
  <c r="LQ36" i="1"/>
  <c r="LL36" i="1"/>
  <c r="LJ36" i="1"/>
  <c r="LH36" i="1"/>
  <c r="LD36" i="1"/>
  <c r="LC36" i="1"/>
  <c r="LA36" i="1"/>
  <c r="KY36" i="1"/>
  <c r="KX36" i="1"/>
  <c r="PC35" i="1"/>
  <c r="PA35" i="1"/>
  <c r="OY35" i="1"/>
  <c r="OU35" i="1"/>
  <c r="OT35" i="1"/>
  <c r="OR35" i="1"/>
  <c r="OP35" i="1"/>
  <c r="OO35" i="1"/>
  <c r="OJ35" i="1"/>
  <c r="OH35" i="1"/>
  <c r="OF35" i="1"/>
  <c r="OB35" i="1"/>
  <c r="OA35" i="1"/>
  <c r="NY35" i="1"/>
  <c r="NW35" i="1"/>
  <c r="NV35" i="1"/>
  <c r="NQ35" i="1"/>
  <c r="NO35" i="1"/>
  <c r="NM35" i="1"/>
  <c r="NI35" i="1"/>
  <c r="NH35" i="1"/>
  <c r="NF35" i="1"/>
  <c r="ND35" i="1"/>
  <c r="NC35" i="1"/>
  <c r="MX35" i="1"/>
  <c r="MV35" i="1"/>
  <c r="MT35" i="1"/>
  <c r="MP35" i="1"/>
  <c r="MO35" i="1"/>
  <c r="MM35" i="1"/>
  <c r="MK35" i="1"/>
  <c r="MJ35" i="1"/>
  <c r="ME35" i="1"/>
  <c r="MC35" i="1"/>
  <c r="MA35" i="1"/>
  <c r="LW35" i="1"/>
  <c r="LV35" i="1"/>
  <c r="LT35" i="1"/>
  <c r="LR35" i="1"/>
  <c r="LQ35" i="1"/>
  <c r="LL35" i="1"/>
  <c r="LJ35" i="1"/>
  <c r="LH35" i="1"/>
  <c r="LD35" i="1"/>
  <c r="LC35" i="1"/>
  <c r="LA35" i="1"/>
  <c r="KY35" i="1"/>
  <c r="KX35" i="1"/>
  <c r="PC34" i="1"/>
  <c r="PA34" i="1"/>
  <c r="OY34" i="1"/>
  <c r="OU34" i="1"/>
  <c r="OT34" i="1"/>
  <c r="OR34" i="1"/>
  <c r="OP34" i="1"/>
  <c r="OO34" i="1"/>
  <c r="OJ34" i="1"/>
  <c r="OH34" i="1"/>
  <c r="OF34" i="1"/>
  <c r="OB34" i="1"/>
  <c r="OA34" i="1"/>
  <c r="NY34" i="1"/>
  <c r="NW34" i="1"/>
  <c r="NV34" i="1"/>
  <c r="NQ34" i="1"/>
  <c r="NO34" i="1"/>
  <c r="NM34" i="1"/>
  <c r="NI34" i="1"/>
  <c r="NH34" i="1"/>
  <c r="NF34" i="1"/>
  <c r="ND34" i="1"/>
  <c r="NC34" i="1"/>
  <c r="MX34" i="1"/>
  <c r="MV34" i="1"/>
  <c r="MT34" i="1"/>
  <c r="MP34" i="1"/>
  <c r="MO34" i="1"/>
  <c r="MM34" i="1"/>
  <c r="MK34" i="1"/>
  <c r="MJ34" i="1"/>
  <c r="ME34" i="1"/>
  <c r="MC34" i="1"/>
  <c r="MA34" i="1"/>
  <c r="LW34" i="1"/>
  <c r="LV34" i="1"/>
  <c r="LT34" i="1"/>
  <c r="LR34" i="1"/>
  <c r="LQ34" i="1"/>
  <c r="LL34" i="1"/>
  <c r="LJ34" i="1"/>
  <c r="LH34" i="1"/>
  <c r="LD34" i="1"/>
  <c r="LC34" i="1"/>
  <c r="LA34" i="1"/>
  <c r="KY34" i="1"/>
  <c r="KX34" i="1"/>
  <c r="PC33" i="1"/>
  <c r="PA33" i="1"/>
  <c r="OY33" i="1"/>
  <c r="OU33" i="1"/>
  <c r="OT33" i="1"/>
  <c r="OR33" i="1"/>
  <c r="OP33" i="1"/>
  <c r="OO33" i="1"/>
  <c r="OJ33" i="1"/>
  <c r="OH33" i="1"/>
  <c r="OF33" i="1"/>
  <c r="OB33" i="1"/>
  <c r="OA33" i="1"/>
  <c r="NY33" i="1"/>
  <c r="NW33" i="1"/>
  <c r="NV33" i="1"/>
  <c r="NQ33" i="1"/>
  <c r="NO33" i="1"/>
  <c r="NM33" i="1"/>
  <c r="NI33" i="1"/>
  <c r="NH33" i="1"/>
  <c r="NF33" i="1"/>
  <c r="ND33" i="1"/>
  <c r="NC33" i="1"/>
  <c r="MX33" i="1"/>
  <c r="MV33" i="1"/>
  <c r="MT33" i="1"/>
  <c r="MP33" i="1"/>
  <c r="MO33" i="1"/>
  <c r="MM33" i="1"/>
  <c r="MK33" i="1"/>
  <c r="MJ33" i="1"/>
  <c r="ME33" i="1"/>
  <c r="MC33" i="1"/>
  <c r="MA33" i="1"/>
  <c r="LW33" i="1"/>
  <c r="LV33" i="1"/>
  <c r="LT33" i="1"/>
  <c r="LR33" i="1"/>
  <c r="LQ33" i="1"/>
  <c r="LL33" i="1"/>
  <c r="LJ33" i="1"/>
  <c r="LH33" i="1"/>
  <c r="LD33" i="1"/>
  <c r="LC33" i="1"/>
  <c r="LA33" i="1"/>
  <c r="KY33" i="1"/>
  <c r="KX33" i="1"/>
  <c r="PC32" i="1"/>
  <c r="PA32" i="1"/>
  <c r="OY32" i="1"/>
  <c r="OU32" i="1"/>
  <c r="OT32" i="1"/>
  <c r="OR32" i="1"/>
  <c r="OP32" i="1"/>
  <c r="OO32" i="1"/>
  <c r="OJ32" i="1"/>
  <c r="OH32" i="1"/>
  <c r="OF32" i="1"/>
  <c r="OB32" i="1"/>
  <c r="OA32" i="1"/>
  <c r="NY32" i="1"/>
  <c r="NW32" i="1"/>
  <c r="NV32" i="1"/>
  <c r="NQ32" i="1"/>
  <c r="NO32" i="1"/>
  <c r="NM32" i="1"/>
  <c r="NI32" i="1"/>
  <c r="NH32" i="1"/>
  <c r="NF32" i="1"/>
  <c r="ND32" i="1"/>
  <c r="NC32" i="1"/>
  <c r="MX32" i="1"/>
  <c r="MV32" i="1"/>
  <c r="MT32" i="1"/>
  <c r="MP32" i="1"/>
  <c r="MO32" i="1"/>
  <c r="MM32" i="1"/>
  <c r="MK32" i="1"/>
  <c r="MJ32" i="1"/>
  <c r="ME32" i="1"/>
  <c r="MC32" i="1"/>
  <c r="MA32" i="1"/>
  <c r="LW32" i="1"/>
  <c r="LV32" i="1"/>
  <c r="LT32" i="1"/>
  <c r="LR32" i="1"/>
  <c r="LQ32" i="1"/>
  <c r="LL32" i="1"/>
  <c r="LJ32" i="1"/>
  <c r="LH32" i="1"/>
  <c r="LD32" i="1"/>
  <c r="LC32" i="1"/>
  <c r="LA32" i="1"/>
  <c r="KY32" i="1"/>
  <c r="KX32" i="1"/>
  <c r="PC31" i="1"/>
  <c r="PA31" i="1"/>
  <c r="OY31" i="1"/>
  <c r="OU31" i="1"/>
  <c r="OT31" i="1"/>
  <c r="OO31" i="1"/>
  <c r="OP31" i="1" s="1"/>
  <c r="OJ31" i="1"/>
  <c r="OH31" i="1"/>
  <c r="OF31" i="1"/>
  <c r="OB31" i="1"/>
  <c r="OA31" i="1"/>
  <c r="NY31" i="1"/>
  <c r="NW31" i="1"/>
  <c r="NV31" i="1"/>
  <c r="NQ31" i="1"/>
  <c r="NO31" i="1"/>
  <c r="NM31" i="1"/>
  <c r="NI31" i="1"/>
  <c r="NH31" i="1"/>
  <c r="NF31" i="1"/>
  <c r="ND31" i="1"/>
  <c r="NC31" i="1"/>
  <c r="MX31" i="1"/>
  <c r="MV31" i="1"/>
  <c r="MT31" i="1"/>
  <c r="MP31" i="1"/>
  <c r="MO31" i="1"/>
  <c r="MM31" i="1"/>
  <c r="MK31" i="1"/>
  <c r="MJ31" i="1"/>
  <c r="ME31" i="1"/>
  <c r="MC31" i="1"/>
  <c r="MA31" i="1"/>
  <c r="LW31" i="1"/>
  <c r="LV31" i="1"/>
  <c r="LT31" i="1"/>
  <c r="LR31" i="1"/>
  <c r="LQ31" i="1"/>
  <c r="LL31" i="1"/>
  <c r="LJ31" i="1"/>
  <c r="LH31" i="1"/>
  <c r="LD31" i="1"/>
  <c r="LC31" i="1"/>
  <c r="LA31" i="1"/>
  <c r="KY31" i="1"/>
  <c r="KX31" i="1"/>
  <c r="PC30" i="1"/>
  <c r="PA30" i="1"/>
  <c r="OY30" i="1"/>
  <c r="OU30" i="1"/>
  <c r="OT30" i="1"/>
  <c r="OR30" i="1"/>
  <c r="OP30" i="1"/>
  <c r="OO30" i="1"/>
  <c r="OJ30" i="1"/>
  <c r="OH30" i="1"/>
  <c r="OF30" i="1"/>
  <c r="NV30" i="1"/>
  <c r="OA30" i="1" s="1"/>
  <c r="NQ30" i="1"/>
  <c r="NO30" i="1"/>
  <c r="NM30" i="1"/>
  <c r="NC30" i="1"/>
  <c r="NH30" i="1" s="1"/>
  <c r="MX30" i="1"/>
  <c r="MV30" i="1"/>
  <c r="MT30" i="1"/>
  <c r="MJ30" i="1"/>
  <c r="MO30" i="1" s="1"/>
  <c r="ME30" i="1"/>
  <c r="MC30" i="1"/>
  <c r="MA30" i="1"/>
  <c r="LW30" i="1"/>
  <c r="LV30" i="1"/>
  <c r="LT30" i="1"/>
  <c r="LR30" i="1"/>
  <c r="LQ30" i="1"/>
  <c r="LL30" i="1"/>
  <c r="LJ30" i="1"/>
  <c r="LH30" i="1"/>
  <c r="LD30" i="1"/>
  <c r="LC30" i="1"/>
  <c r="LA30" i="1"/>
  <c r="KY30" i="1"/>
  <c r="KX30" i="1"/>
  <c r="PC29" i="1"/>
  <c r="PA29" i="1"/>
  <c r="OY29" i="1"/>
  <c r="OO29" i="1"/>
  <c r="OT29" i="1" s="1"/>
  <c r="OJ29" i="1"/>
  <c r="OH29" i="1"/>
  <c r="OF29" i="1"/>
  <c r="NV29" i="1"/>
  <c r="OA29" i="1" s="1"/>
  <c r="NQ29" i="1"/>
  <c r="NO29" i="1"/>
  <c r="NM29" i="1"/>
  <c r="NC29" i="1"/>
  <c r="NH29" i="1" s="1"/>
  <c r="MX29" i="1"/>
  <c r="MV29" i="1"/>
  <c r="MT29" i="1"/>
  <c r="MP29" i="1"/>
  <c r="MO29" i="1"/>
  <c r="MM29" i="1"/>
  <c r="MK29" i="1"/>
  <c r="MJ29" i="1"/>
  <c r="ME29" i="1"/>
  <c r="MC29" i="1"/>
  <c r="MA29" i="1"/>
  <c r="LV29" i="1"/>
  <c r="LL29" i="1"/>
  <c r="LJ29" i="1"/>
  <c r="LH29" i="1"/>
  <c r="LD29" i="1"/>
  <c r="LC29" i="1"/>
  <c r="LA29" i="1"/>
  <c r="KY29" i="1"/>
  <c r="KX29" i="1"/>
  <c r="OP28" i="1"/>
  <c r="OR28" i="1" s="1"/>
  <c r="OU28" i="1" s="1"/>
  <c r="OO28" i="1"/>
  <c r="OT28" i="1" s="1"/>
  <c r="OB28" i="1"/>
  <c r="OA28" i="1"/>
  <c r="NY28" i="1"/>
  <c r="NW28" i="1"/>
  <c r="NV28" i="1"/>
  <c r="NC28" i="1"/>
  <c r="NH28" i="1" s="1"/>
  <c r="MK28" i="1"/>
  <c r="MM28" i="1" s="1"/>
  <c r="MP28" i="1" s="1"/>
  <c r="MJ28" i="1"/>
  <c r="MO28" i="1" s="1"/>
  <c r="LV28" i="1"/>
  <c r="LR28" i="1"/>
  <c r="LT28" i="1" s="1"/>
  <c r="LW28" i="1" s="1"/>
  <c r="LQ28" i="1"/>
  <c r="LL28" i="1"/>
  <c r="LJ28" i="1"/>
  <c r="LH28" i="1"/>
  <c r="LD28" i="1"/>
  <c r="LC28" i="1"/>
  <c r="LA28" i="1"/>
  <c r="KY28" i="1"/>
  <c r="KX28" i="1"/>
  <c r="PC27" i="1"/>
  <c r="PA27" i="1"/>
  <c r="OY27" i="1"/>
  <c r="OO27" i="1"/>
  <c r="OT27" i="1" s="1"/>
  <c r="OJ27" i="1"/>
  <c r="OH27" i="1"/>
  <c r="OF27" i="1"/>
  <c r="NV27" i="1"/>
  <c r="OA27" i="1" s="1"/>
  <c r="NQ27" i="1"/>
  <c r="NO27" i="1"/>
  <c r="NM27" i="1"/>
  <c r="NC27" i="1"/>
  <c r="NH27" i="1" s="1"/>
  <c r="MX27" i="1"/>
  <c r="MV27" i="1"/>
  <c r="MT27" i="1"/>
  <c r="MJ27" i="1"/>
  <c r="MO27" i="1" s="1"/>
  <c r="ME27" i="1"/>
  <c r="MC27" i="1"/>
  <c r="MA27" i="1"/>
  <c r="LQ27" i="1"/>
  <c r="LV27" i="1" s="1"/>
  <c r="LL27" i="1"/>
  <c r="LJ27" i="1"/>
  <c r="LH27" i="1"/>
  <c r="LD27" i="1"/>
  <c r="LC27" i="1"/>
  <c r="LA27" i="1"/>
  <c r="KY27" i="1"/>
  <c r="KX27" i="1"/>
  <c r="PC26" i="1"/>
  <c r="PA26" i="1"/>
  <c r="OY26" i="1"/>
  <c r="OO26" i="1"/>
  <c r="OT26" i="1" s="1"/>
  <c r="OJ26" i="1"/>
  <c r="OH26" i="1"/>
  <c r="OF26" i="1"/>
  <c r="NV26" i="1"/>
  <c r="OA26" i="1" s="1"/>
  <c r="NQ26" i="1"/>
  <c r="NO26" i="1"/>
  <c r="NM26" i="1"/>
  <c r="NC26" i="1"/>
  <c r="MX26" i="1"/>
  <c r="MV26" i="1"/>
  <c r="MT26" i="1"/>
  <c r="MJ26" i="1"/>
  <c r="MO26" i="1" s="1"/>
  <c r="ME26" i="1"/>
  <c r="MC26" i="1"/>
  <c r="MA26" i="1"/>
  <c r="LQ26" i="1"/>
  <c r="LV26" i="1" s="1"/>
  <c r="LL26" i="1"/>
  <c r="LJ26" i="1"/>
  <c r="LH26" i="1"/>
  <c r="LD26" i="1"/>
  <c r="LC26" i="1"/>
  <c r="LA26" i="1"/>
  <c r="KY26" i="1"/>
  <c r="KX26" i="1"/>
  <c r="PC25" i="1"/>
  <c r="PA25" i="1"/>
  <c r="OY25" i="1"/>
  <c r="OO25" i="1"/>
  <c r="OT25" i="1" s="1"/>
  <c r="OJ25" i="1"/>
  <c r="OH25" i="1"/>
  <c r="OF25" i="1"/>
  <c r="NV25" i="1"/>
  <c r="OA25" i="1" s="1"/>
  <c r="NQ25" i="1"/>
  <c r="NO25" i="1"/>
  <c r="NM25" i="1"/>
  <c r="NI25" i="1"/>
  <c r="NH25" i="1"/>
  <c r="NF25" i="1"/>
  <c r="ND25" i="1"/>
  <c r="NC25" i="1"/>
  <c r="MX25" i="1"/>
  <c r="MV25" i="1"/>
  <c r="MT25" i="1"/>
  <c r="MJ25" i="1"/>
  <c r="MO25" i="1" s="1"/>
  <c r="ME25" i="1"/>
  <c r="MC25" i="1"/>
  <c r="MA25" i="1"/>
  <c r="LQ25" i="1"/>
  <c r="LV25" i="1" s="1"/>
  <c r="LL25" i="1"/>
  <c r="LJ25" i="1"/>
  <c r="LH25" i="1"/>
  <c r="LD25" i="1"/>
  <c r="LC25" i="1"/>
  <c r="LA25" i="1"/>
  <c r="KY25" i="1"/>
  <c r="KX25" i="1"/>
  <c r="PC24" i="1"/>
  <c r="PA24" i="1"/>
  <c r="OY24" i="1"/>
  <c r="OU24" i="1"/>
  <c r="OT24" i="1"/>
  <c r="OR24" i="1"/>
  <c r="OP24" i="1"/>
  <c r="OO24" i="1"/>
  <c r="OJ24" i="1"/>
  <c r="OH24" i="1"/>
  <c r="OF24" i="1"/>
  <c r="OB24" i="1"/>
  <c r="OA24" i="1"/>
  <c r="NY24" i="1"/>
  <c r="NW24" i="1"/>
  <c r="NV24" i="1"/>
  <c r="NQ24" i="1"/>
  <c r="NO24" i="1"/>
  <c r="NM24" i="1"/>
  <c r="NC24" i="1"/>
  <c r="MX24" i="1"/>
  <c r="MV24" i="1"/>
  <c r="MT24" i="1"/>
  <c r="MJ24" i="1"/>
  <c r="MO24" i="1" s="1"/>
  <c r="ME24" i="1"/>
  <c r="MC24" i="1"/>
  <c r="MA24" i="1"/>
  <c r="LQ24" i="1"/>
  <c r="LV24" i="1" s="1"/>
  <c r="LL24" i="1"/>
  <c r="LJ24" i="1"/>
  <c r="LH24" i="1"/>
  <c r="LD24" i="1"/>
  <c r="LC24" i="1"/>
  <c r="LA24" i="1"/>
  <c r="KY24" i="1"/>
  <c r="KX24" i="1"/>
  <c r="PC23" i="1"/>
  <c r="PA23" i="1"/>
  <c r="OY23" i="1"/>
  <c r="OO23" i="1"/>
  <c r="OT23" i="1" s="1"/>
  <c r="OJ23" i="1"/>
  <c r="OH23" i="1"/>
  <c r="OF23" i="1"/>
  <c r="NV23" i="1"/>
  <c r="OA23" i="1" s="1"/>
  <c r="NQ23" i="1"/>
  <c r="NO23" i="1"/>
  <c r="NM23" i="1"/>
  <c r="NC23" i="1"/>
  <c r="NH23" i="1" s="1"/>
  <c r="MX23" i="1"/>
  <c r="MV23" i="1"/>
  <c r="MT23" i="1"/>
  <c r="MJ23" i="1"/>
  <c r="MO23" i="1" s="1"/>
  <c r="ME23" i="1"/>
  <c r="MC23" i="1"/>
  <c r="MA23" i="1"/>
  <c r="LW23" i="1"/>
  <c r="LV23" i="1"/>
  <c r="LT23" i="1"/>
  <c r="LR23" i="1"/>
  <c r="LQ23" i="1"/>
  <c r="LL23" i="1"/>
  <c r="LJ23" i="1"/>
  <c r="LH23" i="1"/>
  <c r="KX23" i="1"/>
  <c r="LC23" i="1" s="1"/>
  <c r="PC22" i="1"/>
  <c r="PA22" i="1"/>
  <c r="OY22" i="1"/>
  <c r="OO22" i="1"/>
  <c r="OT22" i="1" s="1"/>
  <c r="OJ22" i="1"/>
  <c r="OH22" i="1"/>
  <c r="OF22" i="1"/>
  <c r="NV22" i="1"/>
  <c r="OA22" i="1" s="1"/>
  <c r="NQ22" i="1"/>
  <c r="NO22" i="1"/>
  <c r="NM22" i="1"/>
  <c r="NC22" i="1"/>
  <c r="NH22" i="1" s="1"/>
  <c r="MX22" i="1"/>
  <c r="MV22" i="1"/>
  <c r="MT22" i="1"/>
  <c r="MP22" i="1"/>
  <c r="MO22" i="1"/>
  <c r="MM22" i="1"/>
  <c r="MK22" i="1"/>
  <c r="MJ22" i="1"/>
  <c r="ME22" i="1"/>
  <c r="MC22" i="1"/>
  <c r="MA22" i="1"/>
  <c r="LW22" i="1"/>
  <c r="LV22" i="1"/>
  <c r="LT22" i="1"/>
  <c r="LR22" i="1"/>
  <c r="LQ22" i="1"/>
  <c r="LL22" i="1"/>
  <c r="LJ22" i="1"/>
  <c r="LH22" i="1"/>
  <c r="KX22" i="1"/>
  <c r="LC22" i="1" s="1"/>
  <c r="PC21" i="1"/>
  <c r="PA21" i="1"/>
  <c r="OY21" i="1"/>
  <c r="OO21" i="1"/>
  <c r="OT21" i="1" s="1"/>
  <c r="OJ21" i="1"/>
  <c r="OH21" i="1"/>
  <c r="OF21" i="1"/>
  <c r="NV21" i="1"/>
  <c r="OA21" i="1" s="1"/>
  <c r="NQ21" i="1"/>
  <c r="NO21" i="1"/>
  <c r="NM21" i="1"/>
  <c r="NC21" i="1"/>
  <c r="NH21" i="1" s="1"/>
  <c r="MX21" i="1"/>
  <c r="MV21" i="1"/>
  <c r="MT21" i="1"/>
  <c r="MP21" i="1"/>
  <c r="MO21" i="1"/>
  <c r="MM21" i="1"/>
  <c r="MK21" i="1"/>
  <c r="MJ21" i="1"/>
  <c r="ME21" i="1"/>
  <c r="MC21" i="1"/>
  <c r="MA21" i="1"/>
  <c r="LW21" i="1"/>
  <c r="LV21" i="1"/>
  <c r="LT21" i="1"/>
  <c r="LR21" i="1"/>
  <c r="LQ21" i="1"/>
  <c r="LL21" i="1"/>
  <c r="LJ21" i="1"/>
  <c r="LH21" i="1"/>
  <c r="KX21" i="1"/>
  <c r="LC21" i="1" s="1"/>
  <c r="PC20" i="1"/>
  <c r="PA20" i="1"/>
  <c r="OY20" i="1"/>
  <c r="OO20" i="1"/>
  <c r="OT20" i="1" s="1"/>
  <c r="OJ20" i="1"/>
  <c r="OH20" i="1"/>
  <c r="OF20" i="1"/>
  <c r="NV20" i="1"/>
  <c r="OA20" i="1" s="1"/>
  <c r="NQ20" i="1"/>
  <c r="NO20" i="1"/>
  <c r="NM20" i="1"/>
  <c r="NC20" i="1"/>
  <c r="NH20" i="1" s="1"/>
  <c r="MX20" i="1"/>
  <c r="MV20" i="1"/>
  <c r="MT20" i="1"/>
  <c r="MP20" i="1"/>
  <c r="MO20" i="1"/>
  <c r="MM20" i="1"/>
  <c r="MK20" i="1"/>
  <c r="MJ20" i="1"/>
  <c r="ME20" i="1"/>
  <c r="MC20" i="1"/>
  <c r="MA20" i="1"/>
  <c r="LW20" i="1"/>
  <c r="LV20" i="1"/>
  <c r="LT20" i="1"/>
  <c r="LR20" i="1"/>
  <c r="LQ20" i="1"/>
  <c r="LL20" i="1"/>
  <c r="LJ20" i="1"/>
  <c r="LH20" i="1"/>
  <c r="KX20" i="1"/>
  <c r="LC20" i="1" s="1"/>
  <c r="PC19" i="1"/>
  <c r="PA19" i="1"/>
  <c r="OY19" i="1"/>
  <c r="OO19" i="1"/>
  <c r="OT19" i="1" s="1"/>
  <c r="OJ19" i="1"/>
  <c r="OH19" i="1"/>
  <c r="OF19" i="1"/>
  <c r="NV19" i="1"/>
  <c r="OA19" i="1" s="1"/>
  <c r="NQ19" i="1"/>
  <c r="NO19" i="1"/>
  <c r="NM19" i="1"/>
  <c r="NC19" i="1"/>
  <c r="NH19" i="1" s="1"/>
  <c r="MX19" i="1"/>
  <c r="MV19" i="1"/>
  <c r="MT19" i="1"/>
  <c r="MP19" i="1"/>
  <c r="MO19" i="1"/>
  <c r="MM19" i="1"/>
  <c r="MK19" i="1"/>
  <c r="MJ19" i="1"/>
  <c r="ME19" i="1"/>
  <c r="MC19" i="1"/>
  <c r="MA19" i="1"/>
  <c r="LW19" i="1"/>
  <c r="LV19" i="1"/>
  <c r="LT19" i="1"/>
  <c r="LR19" i="1"/>
  <c r="LQ19" i="1"/>
  <c r="LL19" i="1"/>
  <c r="LJ19" i="1"/>
  <c r="LH19" i="1"/>
  <c r="KX19" i="1"/>
  <c r="LC19" i="1" s="1"/>
  <c r="PC18" i="1"/>
  <c r="PA18" i="1"/>
  <c r="OY18" i="1"/>
  <c r="OO18" i="1"/>
  <c r="OT18" i="1" s="1"/>
  <c r="OJ18" i="1"/>
  <c r="OH18" i="1"/>
  <c r="OF18" i="1"/>
  <c r="OB18" i="1"/>
  <c r="OA18" i="1"/>
  <c r="NY18" i="1"/>
  <c r="NW18" i="1"/>
  <c r="NV18" i="1"/>
  <c r="NQ18" i="1"/>
  <c r="NO18" i="1"/>
  <c r="NM18" i="1"/>
  <c r="NI18" i="1"/>
  <c r="NH18" i="1"/>
  <c r="NF18" i="1"/>
  <c r="ND18" i="1"/>
  <c r="NC18" i="1"/>
  <c r="MX18" i="1"/>
  <c r="MV18" i="1"/>
  <c r="MT18" i="1"/>
  <c r="MJ18" i="1"/>
  <c r="MO18" i="1" s="1"/>
  <c r="ME18" i="1"/>
  <c r="MC18" i="1"/>
  <c r="MA18" i="1"/>
  <c r="LW18" i="1"/>
  <c r="LV18" i="1"/>
  <c r="LT18" i="1"/>
  <c r="LR18" i="1"/>
  <c r="LQ18" i="1"/>
  <c r="LL18" i="1"/>
  <c r="LJ18" i="1"/>
  <c r="LH18" i="1"/>
  <c r="KX18" i="1"/>
  <c r="LC18" i="1" s="1"/>
  <c r="PC17" i="1"/>
  <c r="PA17" i="1"/>
  <c r="OY17" i="1"/>
  <c r="OO17" i="1"/>
  <c r="OT17" i="1" s="1"/>
  <c r="OJ17" i="1"/>
  <c r="OH17" i="1"/>
  <c r="OF17" i="1"/>
  <c r="OB17" i="1"/>
  <c r="OA17" i="1"/>
  <c r="NY17" i="1"/>
  <c r="NW17" i="1"/>
  <c r="NV17" i="1"/>
  <c r="NQ17" i="1"/>
  <c r="NO17" i="1"/>
  <c r="NM17" i="1"/>
  <c r="NI17" i="1"/>
  <c r="NH17" i="1"/>
  <c r="NF17" i="1"/>
  <c r="ND17" i="1"/>
  <c r="NC17" i="1"/>
  <c r="MX17" i="1"/>
  <c r="MV17" i="1"/>
  <c r="MT17" i="1"/>
  <c r="MJ17" i="1"/>
  <c r="MO17" i="1" s="1"/>
  <c r="ME17" i="1"/>
  <c r="MC17" i="1"/>
  <c r="MA17" i="1"/>
  <c r="LW17" i="1"/>
  <c r="LV17" i="1"/>
  <c r="LT17" i="1"/>
  <c r="LR17" i="1"/>
  <c r="LQ17" i="1"/>
  <c r="LL17" i="1"/>
  <c r="LJ17" i="1"/>
  <c r="LH17" i="1"/>
  <c r="LD17" i="1"/>
  <c r="LC17" i="1"/>
  <c r="LA17" i="1"/>
  <c r="KY17" i="1"/>
  <c r="KX17" i="1"/>
  <c r="PC16" i="1"/>
  <c r="PA16" i="1"/>
  <c r="OY16" i="1"/>
  <c r="OU16" i="1"/>
  <c r="OT16" i="1"/>
  <c r="OR16" i="1"/>
  <c r="OP16" i="1"/>
  <c r="OO16" i="1"/>
  <c r="OJ16" i="1"/>
  <c r="OH16" i="1"/>
  <c r="OF16" i="1"/>
  <c r="NV16" i="1"/>
  <c r="OA16" i="1" s="1"/>
  <c r="NQ16" i="1"/>
  <c r="NO16" i="1"/>
  <c r="NM16" i="1"/>
  <c r="NI16" i="1"/>
  <c r="NH16" i="1"/>
  <c r="NF16" i="1"/>
  <c r="ND16" i="1"/>
  <c r="NC16" i="1"/>
  <c r="MX16" i="1"/>
  <c r="MV16" i="1"/>
  <c r="MT16" i="1"/>
  <c r="MJ16" i="1"/>
  <c r="MO16" i="1" s="1"/>
  <c r="ME16" i="1"/>
  <c r="MC16" i="1"/>
  <c r="MA16" i="1"/>
  <c r="LW16" i="1"/>
  <c r="LV16" i="1"/>
  <c r="LT16" i="1"/>
  <c r="LR16" i="1"/>
  <c r="LQ16" i="1"/>
  <c r="LL16" i="1"/>
  <c r="LJ16" i="1"/>
  <c r="LH16" i="1"/>
  <c r="KX16" i="1"/>
  <c r="LC16" i="1" s="1"/>
  <c r="PC15" i="1"/>
  <c r="PA15" i="1"/>
  <c r="OY15" i="1"/>
  <c r="OO15" i="1"/>
  <c r="OT15" i="1" s="1"/>
  <c r="OJ15" i="1"/>
  <c r="OH15" i="1"/>
  <c r="OF15" i="1"/>
  <c r="NV15" i="1"/>
  <c r="OA15" i="1" s="1"/>
  <c r="NQ15" i="1"/>
  <c r="NO15" i="1"/>
  <c r="NM15" i="1"/>
  <c r="NC15" i="1"/>
  <c r="MX15" i="1"/>
  <c r="MV15" i="1"/>
  <c r="MT15" i="1"/>
  <c r="MP15" i="1"/>
  <c r="MO15" i="1"/>
  <c r="MM15" i="1"/>
  <c r="MK15" i="1"/>
  <c r="MJ15" i="1"/>
  <c r="ME15" i="1"/>
  <c r="MC15" i="1"/>
  <c r="MA15" i="1"/>
  <c r="LQ15" i="1"/>
  <c r="LV15" i="1" s="1"/>
  <c r="LL15" i="1"/>
  <c r="LJ15" i="1"/>
  <c r="LH15" i="1"/>
  <c r="KX15" i="1"/>
  <c r="LC15" i="1" s="1"/>
  <c r="PC14" i="1"/>
  <c r="PA14" i="1"/>
  <c r="OY14" i="1"/>
  <c r="OT14" i="1"/>
  <c r="OO14" i="1"/>
  <c r="OJ14" i="1"/>
  <c r="OH14" i="1"/>
  <c r="OF14" i="1"/>
  <c r="NV14" i="1"/>
  <c r="OA14" i="1" s="1"/>
  <c r="NQ14" i="1"/>
  <c r="NO14" i="1"/>
  <c r="NM14" i="1"/>
  <c r="NC14" i="1"/>
  <c r="NH14" i="1" s="1"/>
  <c r="MX14" i="1"/>
  <c r="MV14" i="1"/>
  <c r="MT14" i="1"/>
  <c r="MJ14" i="1"/>
  <c r="MO14" i="1" s="1"/>
  <c r="ME14" i="1"/>
  <c r="MC14" i="1"/>
  <c r="MA14" i="1"/>
  <c r="LQ14" i="1"/>
  <c r="LV14" i="1" s="1"/>
  <c r="LL14" i="1"/>
  <c r="LJ14" i="1"/>
  <c r="LH14" i="1"/>
  <c r="KX14" i="1"/>
  <c r="LC14" i="1" s="1"/>
  <c r="PC12" i="1"/>
  <c r="PA12" i="1"/>
  <c r="OY12" i="1"/>
  <c r="OO12" i="1"/>
  <c r="OT12" i="1" s="1"/>
  <c r="OJ12" i="1"/>
  <c r="OH12" i="1"/>
  <c r="OF12" i="1"/>
  <c r="NV12" i="1"/>
  <c r="OA12" i="1" s="1"/>
  <c r="NQ12" i="1"/>
  <c r="NO12" i="1"/>
  <c r="NM12" i="1"/>
  <c r="NC12" i="1"/>
  <c r="NH12" i="1" s="1"/>
  <c r="MX12" i="1"/>
  <c r="MV12" i="1"/>
  <c r="MT12" i="1"/>
  <c r="MJ12" i="1"/>
  <c r="MO12" i="1" s="1"/>
  <c r="ME12" i="1"/>
  <c r="MC12" i="1"/>
  <c r="MA12" i="1"/>
  <c r="LQ12" i="1"/>
  <c r="LV12" i="1" s="1"/>
  <c r="LL12" i="1"/>
  <c r="LJ12" i="1"/>
  <c r="LH12" i="1"/>
  <c r="KX12" i="1"/>
  <c r="LC12" i="1" s="1"/>
  <c r="PC11" i="1"/>
  <c r="PA11" i="1"/>
  <c r="OY11" i="1"/>
  <c r="OO11" i="1"/>
  <c r="OT11" i="1" s="1"/>
  <c r="OJ11" i="1"/>
  <c r="OH11" i="1"/>
  <c r="OF11" i="1"/>
  <c r="NV11" i="1"/>
  <c r="OA11" i="1" s="1"/>
  <c r="NQ11" i="1"/>
  <c r="NO11" i="1"/>
  <c r="NM11" i="1"/>
  <c r="NC11" i="1"/>
  <c r="NH11" i="1" s="1"/>
  <c r="MX11" i="1"/>
  <c r="MV11" i="1"/>
  <c r="MT11" i="1"/>
  <c r="MJ11" i="1"/>
  <c r="MO11" i="1" s="1"/>
  <c r="ME11" i="1"/>
  <c r="MC11" i="1"/>
  <c r="MA11" i="1"/>
  <c r="LQ11" i="1"/>
  <c r="LV11" i="1" s="1"/>
  <c r="LL11" i="1"/>
  <c r="LJ11" i="1"/>
  <c r="LH11" i="1"/>
  <c r="KX11" i="1"/>
  <c r="PC10" i="1"/>
  <c r="PA10" i="1"/>
  <c r="OY10" i="1"/>
  <c r="OO10" i="1"/>
  <c r="OT10" i="1" s="1"/>
  <c r="OJ10" i="1"/>
  <c r="OH10" i="1"/>
  <c r="OF10" i="1"/>
  <c r="NV10" i="1"/>
  <c r="OA10" i="1" s="1"/>
  <c r="NQ10" i="1"/>
  <c r="NO10" i="1"/>
  <c r="NM10" i="1"/>
  <c r="NI10" i="1"/>
  <c r="NH10" i="1"/>
  <c r="NF10" i="1"/>
  <c r="ND10" i="1"/>
  <c r="NC10" i="1"/>
  <c r="MX10" i="1"/>
  <c r="MV10" i="1"/>
  <c r="MT10" i="1"/>
  <c r="MJ10" i="1"/>
  <c r="MO10" i="1" s="1"/>
  <c r="ME10" i="1"/>
  <c r="MC10" i="1"/>
  <c r="MA10" i="1"/>
  <c r="LQ10" i="1"/>
  <c r="LV10" i="1" s="1"/>
  <c r="LL10" i="1"/>
  <c r="LJ10" i="1"/>
  <c r="LH10" i="1"/>
  <c r="KX10" i="1"/>
  <c r="LC10" i="1" s="1"/>
  <c r="PC9" i="1"/>
  <c r="PA9" i="1"/>
  <c r="OY9" i="1"/>
  <c r="OO9" i="1"/>
  <c r="OT9" i="1" s="1"/>
  <c r="OJ9" i="1"/>
  <c r="OH9" i="1"/>
  <c r="OF9" i="1"/>
  <c r="OB9" i="1"/>
  <c r="OA9" i="1"/>
  <c r="NY9" i="1"/>
  <c r="NW9" i="1"/>
  <c r="NV9" i="1"/>
  <c r="NC9" i="1"/>
  <c r="NH9" i="1" s="1"/>
  <c r="MX9" i="1"/>
  <c r="MV9" i="1"/>
  <c r="MT9" i="1"/>
  <c r="MJ9" i="1"/>
  <c r="MO9" i="1" s="1"/>
  <c r="ME9" i="1"/>
  <c r="MC9" i="1"/>
  <c r="MA9" i="1"/>
  <c r="LQ9" i="1"/>
  <c r="LV9" i="1" s="1"/>
  <c r="LL9" i="1"/>
  <c r="LJ9" i="1"/>
  <c r="LH9" i="1"/>
  <c r="LD9" i="1"/>
  <c r="LC9" i="1"/>
  <c r="LA9" i="1"/>
  <c r="KY9" i="1"/>
  <c r="KX9" i="1"/>
  <c r="PC3" i="1"/>
  <c r="OJ3" i="1"/>
  <c r="NQ3" i="1"/>
  <c r="MX3" i="1"/>
  <c r="ME3" i="1"/>
  <c r="LL3" i="1"/>
  <c r="OZ2" i="1"/>
  <c r="OR2" i="1"/>
  <c r="OG2" i="1"/>
  <c r="NY2" i="1"/>
  <c r="NN2" i="1"/>
  <c r="NF2" i="1"/>
  <c r="MU2" i="1"/>
  <c r="MM2" i="1"/>
  <c r="MB2" i="1"/>
  <c r="LT2" i="1"/>
  <c r="LI2" i="1"/>
  <c r="LA2" i="1"/>
  <c r="KF50" i="1"/>
  <c r="KD50" i="1" s="1"/>
  <c r="KE50" i="1"/>
  <c r="IT50" i="1"/>
  <c r="IR50" i="1" s="1"/>
  <c r="IS50" i="1"/>
  <c r="IA50" i="1"/>
  <c r="HY50" i="1" s="1"/>
  <c r="HZ50" i="1"/>
  <c r="HH50" i="1"/>
  <c r="HF50" i="1" s="1"/>
  <c r="HG50" i="1"/>
  <c r="GO50" i="1"/>
  <c r="GM50" i="1" s="1"/>
  <c r="GN50" i="1"/>
  <c r="KF49" i="1"/>
  <c r="KD49" i="1" s="1"/>
  <c r="KE49" i="1"/>
  <c r="IT49" i="1"/>
  <c r="IR49" i="1" s="1"/>
  <c r="IS49" i="1"/>
  <c r="IA49" i="1"/>
  <c r="HY49" i="1" s="1"/>
  <c r="HZ49" i="1"/>
  <c r="HH49" i="1"/>
  <c r="HF49" i="1" s="1"/>
  <c r="HG49" i="1"/>
  <c r="GO49" i="1"/>
  <c r="GM49" i="1" s="1"/>
  <c r="GN49" i="1"/>
  <c r="KE48" i="1"/>
  <c r="IS48" i="1"/>
  <c r="HG48" i="1"/>
  <c r="GN48" i="1"/>
  <c r="KF47" i="1"/>
  <c r="KD47" i="1" s="1"/>
  <c r="IT47" i="1"/>
  <c r="IR47" i="1" s="1"/>
  <c r="IA47" i="1"/>
  <c r="HY47" i="1" s="1"/>
  <c r="HH47" i="1"/>
  <c r="HF47" i="1" s="1"/>
  <c r="GO47" i="1"/>
  <c r="GM47" i="1" s="1"/>
  <c r="KP43" i="1"/>
  <c r="KE47" i="1" s="1"/>
  <c r="JD43" i="1"/>
  <c r="IS47" i="1" s="1"/>
  <c r="IK43" i="1"/>
  <c r="HZ47" i="1" s="1"/>
  <c r="HG47" i="1"/>
  <c r="GY43" i="1"/>
  <c r="GN47" i="1" s="1"/>
  <c r="KP42" i="1"/>
  <c r="JD42" i="1"/>
  <c r="IS46" i="1" s="1"/>
  <c r="IK42" i="1"/>
  <c r="HZ46" i="1" s="1"/>
  <c r="HG46" i="1"/>
  <c r="GY42" i="1"/>
  <c r="GN46" i="1" s="1"/>
  <c r="KR40" i="1"/>
  <c r="KN40" i="1"/>
  <c r="KD48" i="1" s="1"/>
  <c r="KI40" i="1"/>
  <c r="KH51" i="1" s="1"/>
  <c r="E17" i="8" s="1"/>
  <c r="JF40" i="1"/>
  <c r="JB40" i="1"/>
  <c r="IR48" i="1" s="1"/>
  <c r="IW40" i="1"/>
  <c r="IV51" i="1" s="1"/>
  <c r="E15" i="8" s="1"/>
  <c r="IM40" i="1"/>
  <c r="II40" i="1"/>
  <c r="HY48" i="1" s="1"/>
  <c r="ID40" i="1"/>
  <c r="IC51" i="1" s="1"/>
  <c r="HT40" i="1"/>
  <c r="HP40" i="1"/>
  <c r="HF48" i="1" s="1"/>
  <c r="HK40" i="1"/>
  <c r="HJ51" i="1" s="1"/>
  <c r="HA40" i="1"/>
  <c r="GW40" i="1"/>
  <c r="GM48" i="1" s="1"/>
  <c r="GR40" i="1"/>
  <c r="GQ51" i="1" s="1"/>
  <c r="KS39" i="1"/>
  <c r="KQ39" i="1"/>
  <c r="KO39" i="1"/>
  <c r="KK39" i="1"/>
  <c r="KJ39" i="1"/>
  <c r="KH39" i="1"/>
  <c r="KF39" i="1"/>
  <c r="KE39" i="1"/>
  <c r="JG39" i="1"/>
  <c r="JE39" i="1"/>
  <c r="JC39" i="1"/>
  <c r="IS39" i="1"/>
  <c r="IN39" i="1"/>
  <c r="IL39" i="1"/>
  <c r="IJ39" i="1"/>
  <c r="HZ39" i="1"/>
  <c r="HU39" i="1"/>
  <c r="HS39" i="1"/>
  <c r="HQ39" i="1"/>
  <c r="HM39" i="1"/>
  <c r="HL39" i="1"/>
  <c r="HG39" i="1"/>
  <c r="HH39" i="1" s="1"/>
  <c r="GX39" i="1"/>
  <c r="GT39" i="1"/>
  <c r="GS39" i="1"/>
  <c r="GN39" i="1"/>
  <c r="GO39" i="1" s="1"/>
  <c r="KS38" i="1"/>
  <c r="KQ38" i="1"/>
  <c r="KO38" i="1"/>
  <c r="KE38" i="1"/>
  <c r="KJ38" i="1" s="1"/>
  <c r="JG38" i="1"/>
  <c r="JE38" i="1"/>
  <c r="JC38" i="1"/>
  <c r="IY38" i="1"/>
  <c r="IX38" i="1"/>
  <c r="IV38" i="1"/>
  <c r="IT38" i="1"/>
  <c r="IS38" i="1"/>
  <c r="IN38" i="1"/>
  <c r="IL38" i="1"/>
  <c r="IJ38" i="1"/>
  <c r="HZ38" i="1"/>
  <c r="IE38" i="1" s="1"/>
  <c r="HU38" i="1"/>
  <c r="HS38" i="1"/>
  <c r="HQ38" i="1"/>
  <c r="HM38" i="1"/>
  <c r="HL38" i="1"/>
  <c r="HG38" i="1"/>
  <c r="HH38" i="1" s="1"/>
  <c r="HB38" i="1"/>
  <c r="GZ38" i="1"/>
  <c r="GX38" i="1"/>
  <c r="GT38" i="1"/>
  <c r="GS38" i="1"/>
  <c r="GN38" i="1"/>
  <c r="GO38" i="1" s="1"/>
  <c r="KS37" i="1"/>
  <c r="KQ37" i="1"/>
  <c r="KO37" i="1"/>
  <c r="KK37" i="1"/>
  <c r="KJ37" i="1"/>
  <c r="KH37" i="1"/>
  <c r="KF37" i="1"/>
  <c r="KE37" i="1"/>
  <c r="JG37" i="1"/>
  <c r="JE37" i="1"/>
  <c r="JC37" i="1"/>
  <c r="IY37" i="1"/>
  <c r="IX37" i="1"/>
  <c r="IV37" i="1"/>
  <c r="IT37" i="1"/>
  <c r="IS37" i="1"/>
  <c r="IN37" i="1"/>
  <c r="IL37" i="1"/>
  <c r="IJ37" i="1"/>
  <c r="IF37" i="1"/>
  <c r="IE37" i="1"/>
  <c r="IC37" i="1"/>
  <c r="IA37" i="1"/>
  <c r="HZ37" i="1"/>
  <c r="HQ37" i="1"/>
  <c r="HM37" i="1"/>
  <c r="HL37" i="1"/>
  <c r="HG37" i="1"/>
  <c r="HH37" i="1" s="1"/>
  <c r="HJ37" i="1" s="1"/>
  <c r="HB37" i="1"/>
  <c r="GZ37" i="1"/>
  <c r="GX37" i="1"/>
  <c r="GT37" i="1"/>
  <c r="GS37" i="1"/>
  <c r="GQ37" i="1"/>
  <c r="GO37" i="1"/>
  <c r="GN37" i="1"/>
  <c r="KS36" i="1"/>
  <c r="KQ36" i="1"/>
  <c r="KO36" i="1"/>
  <c r="KK36" i="1"/>
  <c r="KJ36" i="1"/>
  <c r="KH36" i="1"/>
  <c r="KF36" i="1"/>
  <c r="KE36" i="1"/>
  <c r="JG36" i="1"/>
  <c r="JE36" i="1"/>
  <c r="JC36" i="1"/>
  <c r="IY36" i="1"/>
  <c r="IX36" i="1"/>
  <c r="IV36" i="1"/>
  <c r="IT36" i="1"/>
  <c r="IS36" i="1"/>
  <c r="IN36" i="1"/>
  <c r="IL36" i="1"/>
  <c r="IJ36" i="1"/>
  <c r="IF36" i="1"/>
  <c r="IE36" i="1"/>
  <c r="IC36" i="1"/>
  <c r="IA36" i="1"/>
  <c r="HZ36" i="1"/>
  <c r="HU36" i="1"/>
  <c r="HS36" i="1"/>
  <c r="HQ36" i="1"/>
  <c r="HM36" i="1"/>
  <c r="HL36" i="1"/>
  <c r="HJ36" i="1"/>
  <c r="HH36" i="1"/>
  <c r="HG36" i="1"/>
  <c r="HB36" i="1"/>
  <c r="GZ36" i="1"/>
  <c r="GX36" i="1"/>
  <c r="GT36" i="1"/>
  <c r="GS36" i="1"/>
  <c r="GQ36" i="1"/>
  <c r="GO36" i="1"/>
  <c r="GN36" i="1"/>
  <c r="KS35" i="1"/>
  <c r="KQ35" i="1"/>
  <c r="KO35" i="1"/>
  <c r="KK35" i="1"/>
  <c r="KJ35" i="1"/>
  <c r="KH35" i="1"/>
  <c r="KF35" i="1"/>
  <c r="KE35" i="1"/>
  <c r="JG35" i="1"/>
  <c r="JE35" i="1"/>
  <c r="JC35" i="1"/>
  <c r="IY35" i="1"/>
  <c r="IX35" i="1"/>
  <c r="IV35" i="1"/>
  <c r="IT35" i="1"/>
  <c r="IS35" i="1"/>
  <c r="IN35" i="1"/>
  <c r="IL35" i="1"/>
  <c r="IJ35" i="1"/>
  <c r="IF35" i="1"/>
  <c r="IE35" i="1"/>
  <c r="IC35" i="1"/>
  <c r="IA35" i="1"/>
  <c r="HZ35" i="1"/>
  <c r="HU35" i="1"/>
  <c r="HS35" i="1"/>
  <c r="HQ35" i="1"/>
  <c r="HM35" i="1"/>
  <c r="HL35" i="1"/>
  <c r="HJ35" i="1"/>
  <c r="HH35" i="1"/>
  <c r="HG35" i="1"/>
  <c r="HB35" i="1"/>
  <c r="GZ35" i="1"/>
  <c r="GX35" i="1"/>
  <c r="GT35" i="1"/>
  <c r="GS35" i="1"/>
  <c r="GQ35" i="1"/>
  <c r="GO35" i="1"/>
  <c r="GN35" i="1"/>
  <c r="KS34" i="1"/>
  <c r="KQ34" i="1"/>
  <c r="KO34" i="1"/>
  <c r="KK34" i="1"/>
  <c r="KJ34" i="1"/>
  <c r="KH34" i="1"/>
  <c r="KF34" i="1"/>
  <c r="KE34" i="1"/>
  <c r="JG34" i="1"/>
  <c r="JE34" i="1"/>
  <c r="JC34" i="1"/>
  <c r="IY34" i="1"/>
  <c r="IX34" i="1"/>
  <c r="IV34" i="1"/>
  <c r="IT34" i="1"/>
  <c r="IS34" i="1"/>
  <c r="IN34" i="1"/>
  <c r="IL34" i="1"/>
  <c r="IJ34" i="1"/>
  <c r="IF34" i="1"/>
  <c r="IE34" i="1"/>
  <c r="IC34" i="1"/>
  <c r="IA34" i="1"/>
  <c r="HZ34" i="1"/>
  <c r="HU34" i="1"/>
  <c r="HS34" i="1"/>
  <c r="HQ34" i="1"/>
  <c r="HM34" i="1"/>
  <c r="HL34" i="1"/>
  <c r="HJ34" i="1"/>
  <c r="HH34" i="1"/>
  <c r="HG34" i="1"/>
  <c r="HB34" i="1"/>
  <c r="GZ34" i="1"/>
  <c r="GX34" i="1"/>
  <c r="GT34" i="1"/>
  <c r="GS34" i="1"/>
  <c r="GQ34" i="1"/>
  <c r="GO34" i="1"/>
  <c r="GN34" i="1"/>
  <c r="KS33" i="1"/>
  <c r="KQ33" i="1"/>
  <c r="KO33" i="1"/>
  <c r="KK33" i="1"/>
  <c r="KJ33" i="1"/>
  <c r="KH33" i="1"/>
  <c r="KF33" i="1"/>
  <c r="KE33" i="1"/>
  <c r="JG33" i="1"/>
  <c r="JE33" i="1"/>
  <c r="JC33" i="1"/>
  <c r="IY33" i="1"/>
  <c r="IX33" i="1"/>
  <c r="IV33" i="1"/>
  <c r="IT33" i="1"/>
  <c r="IS33" i="1"/>
  <c r="IN33" i="1"/>
  <c r="IL33" i="1"/>
  <c r="IJ33" i="1"/>
  <c r="IF33" i="1"/>
  <c r="IE33" i="1"/>
  <c r="IC33" i="1"/>
  <c r="IA33" i="1"/>
  <c r="HZ33" i="1"/>
  <c r="HU33" i="1"/>
  <c r="HS33" i="1"/>
  <c r="HQ33" i="1"/>
  <c r="HM33" i="1"/>
  <c r="HL33" i="1"/>
  <c r="HJ33" i="1"/>
  <c r="HH33" i="1"/>
  <c r="HG33" i="1"/>
  <c r="HB33" i="1"/>
  <c r="GZ33" i="1"/>
  <c r="GX33" i="1"/>
  <c r="GT33" i="1"/>
  <c r="GS33" i="1"/>
  <c r="GQ33" i="1"/>
  <c r="GO33" i="1"/>
  <c r="GN33" i="1"/>
  <c r="KS32" i="1"/>
  <c r="KQ32" i="1"/>
  <c r="KO32" i="1"/>
  <c r="KK32" i="1"/>
  <c r="KJ32" i="1"/>
  <c r="KH32" i="1"/>
  <c r="KF32" i="1"/>
  <c r="KE32" i="1"/>
  <c r="JG32" i="1"/>
  <c r="JE32" i="1"/>
  <c r="JC32" i="1"/>
  <c r="IY32" i="1"/>
  <c r="IX32" i="1"/>
  <c r="IV32" i="1"/>
  <c r="IT32" i="1"/>
  <c r="IS32" i="1"/>
  <c r="IN32" i="1"/>
  <c r="IL32" i="1"/>
  <c r="IJ32" i="1"/>
  <c r="IF32" i="1"/>
  <c r="IE32" i="1"/>
  <c r="IC32" i="1"/>
  <c r="IA32" i="1"/>
  <c r="HZ32" i="1"/>
  <c r="HU32" i="1"/>
  <c r="HS32" i="1"/>
  <c r="HQ32" i="1"/>
  <c r="HM32" i="1"/>
  <c r="HL32" i="1"/>
  <c r="HJ32" i="1"/>
  <c r="HH32" i="1"/>
  <c r="HG32" i="1"/>
  <c r="HB32" i="1"/>
  <c r="GZ32" i="1"/>
  <c r="GX32" i="1"/>
  <c r="GT32" i="1"/>
  <c r="GS32" i="1"/>
  <c r="GQ32" i="1"/>
  <c r="GO32" i="1"/>
  <c r="GN32" i="1"/>
  <c r="KS31" i="1"/>
  <c r="KQ31" i="1"/>
  <c r="KO31" i="1"/>
  <c r="KK31" i="1"/>
  <c r="KJ31" i="1"/>
  <c r="KH31" i="1"/>
  <c r="KF31" i="1"/>
  <c r="KE31" i="1"/>
  <c r="JG31" i="1"/>
  <c r="JE31" i="1"/>
  <c r="JC31" i="1"/>
  <c r="IY31" i="1"/>
  <c r="IX31" i="1"/>
  <c r="IV31" i="1"/>
  <c r="IT31" i="1"/>
  <c r="IS31" i="1"/>
  <c r="IN31" i="1"/>
  <c r="IL31" i="1"/>
  <c r="IJ31" i="1"/>
  <c r="IF31" i="1"/>
  <c r="IE31" i="1"/>
  <c r="HZ31" i="1"/>
  <c r="IA31" i="1" s="1"/>
  <c r="HU31" i="1"/>
  <c r="HS31" i="1"/>
  <c r="HQ31" i="1"/>
  <c r="HM31" i="1"/>
  <c r="HL31" i="1"/>
  <c r="HG31" i="1"/>
  <c r="HH31" i="1" s="1"/>
  <c r="HB31" i="1"/>
  <c r="GZ31" i="1"/>
  <c r="GX31" i="1"/>
  <c r="GT31" i="1"/>
  <c r="GS31" i="1"/>
  <c r="GN31" i="1"/>
  <c r="GO31" i="1" s="1"/>
  <c r="KS30" i="1"/>
  <c r="KQ30" i="1"/>
  <c r="KO30" i="1"/>
  <c r="KE30" i="1"/>
  <c r="KJ30" i="1" s="1"/>
  <c r="JG30" i="1"/>
  <c r="JE30" i="1"/>
  <c r="JC30" i="1"/>
  <c r="IS30" i="1"/>
  <c r="IX30" i="1" s="1"/>
  <c r="IN30" i="1"/>
  <c r="IL30" i="1"/>
  <c r="IJ30" i="1"/>
  <c r="HZ30" i="1"/>
  <c r="IE30" i="1" s="1"/>
  <c r="HU30" i="1"/>
  <c r="HS30" i="1"/>
  <c r="HQ30" i="1"/>
  <c r="HM30" i="1"/>
  <c r="HL30" i="1"/>
  <c r="HG30" i="1"/>
  <c r="HH30" i="1" s="1"/>
  <c r="HB30" i="1"/>
  <c r="GZ30" i="1"/>
  <c r="GX30" i="1"/>
  <c r="GT30" i="1"/>
  <c r="GS30" i="1"/>
  <c r="GQ30" i="1"/>
  <c r="GO30" i="1"/>
  <c r="GN30" i="1"/>
  <c r="KS29" i="1"/>
  <c r="KQ29" i="1"/>
  <c r="KO29" i="1"/>
  <c r="KE29" i="1"/>
  <c r="KJ29" i="1" s="1"/>
  <c r="JG29" i="1"/>
  <c r="JE29" i="1"/>
  <c r="JC29" i="1"/>
  <c r="IS29" i="1"/>
  <c r="IX29" i="1" s="1"/>
  <c r="IN29" i="1"/>
  <c r="IL29" i="1"/>
  <c r="IJ29" i="1"/>
  <c r="IF29" i="1"/>
  <c r="IE29" i="1"/>
  <c r="IC29" i="1"/>
  <c r="IA29" i="1"/>
  <c r="HZ29" i="1"/>
  <c r="HU29" i="1"/>
  <c r="HS29" i="1"/>
  <c r="HQ29" i="1"/>
  <c r="HM29" i="1"/>
  <c r="HL29" i="1"/>
  <c r="HG29" i="1"/>
  <c r="HH29" i="1" s="1"/>
  <c r="HB29" i="1"/>
  <c r="GZ29" i="1"/>
  <c r="GX29" i="1"/>
  <c r="GN29" i="1"/>
  <c r="GS29" i="1" s="1"/>
  <c r="KF28" i="1"/>
  <c r="KH28" i="1" s="1"/>
  <c r="KK28" i="1" s="1"/>
  <c r="KE28" i="1"/>
  <c r="KJ28" i="1" s="1"/>
  <c r="IY28" i="1"/>
  <c r="IX28" i="1"/>
  <c r="IV28" i="1"/>
  <c r="IT28" i="1"/>
  <c r="IS28" i="1"/>
  <c r="IE28" i="1"/>
  <c r="IA28" i="1"/>
  <c r="IC28" i="1" s="1"/>
  <c r="IF28" i="1" s="1"/>
  <c r="HZ28" i="1"/>
  <c r="HQ28" i="1"/>
  <c r="HM28" i="1"/>
  <c r="HL28" i="1"/>
  <c r="HH28" i="1"/>
  <c r="HJ28" i="1" s="1"/>
  <c r="HG28" i="1"/>
  <c r="GT28" i="1"/>
  <c r="GS28" i="1"/>
  <c r="GO28" i="1"/>
  <c r="GQ28" i="1" s="1"/>
  <c r="GN28" i="1"/>
  <c r="KS27" i="1"/>
  <c r="KQ27" i="1"/>
  <c r="KO27" i="1"/>
  <c r="KE27" i="1"/>
  <c r="KJ27" i="1" s="1"/>
  <c r="JG27" i="1"/>
  <c r="JE27" i="1"/>
  <c r="JC27" i="1"/>
  <c r="IS27" i="1"/>
  <c r="IX27" i="1" s="1"/>
  <c r="IN27" i="1"/>
  <c r="IL27" i="1"/>
  <c r="IJ27" i="1"/>
  <c r="HZ27" i="1"/>
  <c r="IE27" i="1" s="1"/>
  <c r="HU27" i="1"/>
  <c r="HS27" i="1"/>
  <c r="HQ27" i="1"/>
  <c r="HM27" i="1"/>
  <c r="HL27" i="1"/>
  <c r="HJ27" i="1"/>
  <c r="HH27" i="1"/>
  <c r="HG27" i="1"/>
  <c r="HB27" i="1"/>
  <c r="GZ27" i="1"/>
  <c r="GX27" i="1"/>
  <c r="GT27" i="1"/>
  <c r="GS27" i="1"/>
  <c r="GN27" i="1"/>
  <c r="GO27" i="1" s="1"/>
  <c r="KS26" i="1"/>
  <c r="KQ26" i="1"/>
  <c r="KO26" i="1"/>
  <c r="KE26" i="1"/>
  <c r="KJ26" i="1" s="1"/>
  <c r="JG26" i="1"/>
  <c r="JE26" i="1"/>
  <c r="JC26" i="1"/>
  <c r="IS26" i="1"/>
  <c r="IX26" i="1" s="1"/>
  <c r="IN26" i="1"/>
  <c r="IL26" i="1"/>
  <c r="IJ26" i="1"/>
  <c r="IF26" i="1"/>
  <c r="IE26" i="1"/>
  <c r="IC26" i="1"/>
  <c r="IA26" i="1"/>
  <c r="HZ26" i="1"/>
  <c r="HU26" i="1"/>
  <c r="HS26" i="1"/>
  <c r="HQ26" i="1"/>
  <c r="HM26" i="1"/>
  <c r="HL26" i="1"/>
  <c r="HJ26" i="1"/>
  <c r="HH26" i="1"/>
  <c r="HG26" i="1"/>
  <c r="HB26" i="1"/>
  <c r="GZ26" i="1"/>
  <c r="GX26" i="1"/>
  <c r="GT26" i="1"/>
  <c r="GS26" i="1"/>
  <c r="GN26" i="1"/>
  <c r="GO26" i="1" s="1"/>
  <c r="KS25" i="1"/>
  <c r="KQ25" i="1"/>
  <c r="KO25" i="1"/>
  <c r="KK25" i="1"/>
  <c r="KJ25" i="1"/>
  <c r="KH25" i="1"/>
  <c r="KF25" i="1"/>
  <c r="KE25" i="1"/>
  <c r="JG25" i="1"/>
  <c r="JE25" i="1"/>
  <c r="JC25" i="1"/>
  <c r="IS25" i="1"/>
  <c r="IX25" i="1" s="1"/>
  <c r="IN25" i="1"/>
  <c r="IL25" i="1"/>
  <c r="IJ25" i="1"/>
  <c r="HZ25" i="1"/>
  <c r="IE25" i="1" s="1"/>
  <c r="HU25" i="1"/>
  <c r="HS25" i="1"/>
  <c r="HQ25" i="1"/>
  <c r="HM25" i="1"/>
  <c r="HL25" i="1"/>
  <c r="HG25" i="1"/>
  <c r="HH25" i="1" s="1"/>
  <c r="HB25" i="1"/>
  <c r="GZ25" i="1"/>
  <c r="GX25" i="1"/>
  <c r="GT25" i="1"/>
  <c r="GS25" i="1"/>
  <c r="GN25" i="1"/>
  <c r="GO25" i="1" s="1"/>
  <c r="KS24" i="1"/>
  <c r="KQ24" i="1"/>
  <c r="KO24" i="1"/>
  <c r="KE24" i="1"/>
  <c r="KJ24" i="1" s="1"/>
  <c r="JG24" i="1"/>
  <c r="JE24" i="1"/>
  <c r="JC24" i="1"/>
  <c r="IY24" i="1"/>
  <c r="IX24" i="1"/>
  <c r="IV24" i="1"/>
  <c r="IT24" i="1"/>
  <c r="IS24" i="1"/>
  <c r="IN24" i="1"/>
  <c r="IL24" i="1"/>
  <c r="IJ24" i="1"/>
  <c r="HZ24" i="1"/>
  <c r="IE24" i="1" s="1"/>
  <c r="HU24" i="1"/>
  <c r="HS24" i="1"/>
  <c r="HQ24" i="1"/>
  <c r="HM24" i="1"/>
  <c r="HL24" i="1"/>
  <c r="HG24" i="1"/>
  <c r="HH24" i="1" s="1"/>
  <c r="HB24" i="1"/>
  <c r="GZ24" i="1"/>
  <c r="GX24" i="1"/>
  <c r="GT24" i="1"/>
  <c r="GS24" i="1"/>
  <c r="GN24" i="1"/>
  <c r="GO24" i="1" s="1"/>
  <c r="KS23" i="1"/>
  <c r="KQ23" i="1"/>
  <c r="KO23" i="1"/>
  <c r="KE23" i="1"/>
  <c r="KJ23" i="1" s="1"/>
  <c r="JG23" i="1"/>
  <c r="JE23" i="1"/>
  <c r="JC23" i="1"/>
  <c r="IS23" i="1"/>
  <c r="IX23" i="1" s="1"/>
  <c r="IN23" i="1"/>
  <c r="IL23" i="1"/>
  <c r="IJ23" i="1"/>
  <c r="HZ23" i="1"/>
  <c r="IE23" i="1" s="1"/>
  <c r="HQ23" i="1"/>
  <c r="HM23" i="1"/>
  <c r="HL23" i="1"/>
  <c r="HG23" i="1"/>
  <c r="HH23" i="1" s="1"/>
  <c r="HB23" i="1"/>
  <c r="GZ23" i="1"/>
  <c r="GX23" i="1"/>
  <c r="GT23" i="1"/>
  <c r="GS23" i="1"/>
  <c r="GQ23" i="1"/>
  <c r="GO23" i="1"/>
  <c r="GN23" i="1"/>
  <c r="KS22" i="1"/>
  <c r="KQ22" i="1"/>
  <c r="KO22" i="1"/>
  <c r="KE22" i="1"/>
  <c r="KJ22" i="1" s="1"/>
  <c r="JG22" i="1"/>
  <c r="JE22" i="1"/>
  <c r="JC22" i="1"/>
  <c r="IS22" i="1"/>
  <c r="IX22" i="1" s="1"/>
  <c r="IN22" i="1"/>
  <c r="IL22" i="1"/>
  <c r="IJ22" i="1"/>
  <c r="IF22" i="1"/>
  <c r="IE22" i="1"/>
  <c r="IC22" i="1"/>
  <c r="IA22" i="1"/>
  <c r="HZ22" i="1"/>
  <c r="HU22" i="1"/>
  <c r="HS22" i="1"/>
  <c r="HQ22" i="1"/>
  <c r="HM22" i="1"/>
  <c r="HL22" i="1"/>
  <c r="HG22" i="1"/>
  <c r="HH22" i="1" s="1"/>
  <c r="HB22" i="1"/>
  <c r="GZ22" i="1"/>
  <c r="GX22" i="1"/>
  <c r="GT22" i="1"/>
  <c r="GS22" i="1"/>
  <c r="GN22" i="1"/>
  <c r="GO22" i="1" s="1"/>
  <c r="KS21" i="1"/>
  <c r="KQ21" i="1"/>
  <c r="KO21" i="1"/>
  <c r="KE21" i="1"/>
  <c r="KJ21" i="1" s="1"/>
  <c r="JG21" i="1"/>
  <c r="JE21" i="1"/>
  <c r="JC21" i="1"/>
  <c r="IX21" i="1"/>
  <c r="IS21" i="1"/>
  <c r="IN21" i="1"/>
  <c r="IL21" i="1"/>
  <c r="IJ21" i="1"/>
  <c r="HZ21" i="1"/>
  <c r="IE21" i="1" s="1"/>
  <c r="HU21" i="1"/>
  <c r="HS21" i="1"/>
  <c r="HQ21" i="1"/>
  <c r="HM21" i="1"/>
  <c r="HL21" i="1"/>
  <c r="HG21" i="1"/>
  <c r="HH21" i="1" s="1"/>
  <c r="HB21" i="1"/>
  <c r="GZ21" i="1"/>
  <c r="GX21" i="1"/>
  <c r="GT21" i="1"/>
  <c r="GS21" i="1"/>
  <c r="GN21" i="1"/>
  <c r="GO21" i="1" s="1"/>
  <c r="KS20" i="1"/>
  <c r="KQ20" i="1"/>
  <c r="KO20" i="1"/>
  <c r="KE20" i="1"/>
  <c r="JG20" i="1"/>
  <c r="JE20" i="1"/>
  <c r="JC20" i="1"/>
  <c r="IS20" i="1"/>
  <c r="IX20" i="1" s="1"/>
  <c r="IN20" i="1"/>
  <c r="IL20" i="1"/>
  <c r="IJ20" i="1"/>
  <c r="HZ20" i="1"/>
  <c r="IE20" i="1" s="1"/>
  <c r="HU20" i="1"/>
  <c r="HS20" i="1"/>
  <c r="HQ20" i="1"/>
  <c r="HM20" i="1"/>
  <c r="HL20" i="1"/>
  <c r="HJ20" i="1"/>
  <c r="HH20" i="1"/>
  <c r="HG20" i="1"/>
  <c r="HB20" i="1"/>
  <c r="GZ20" i="1"/>
  <c r="GX20" i="1"/>
  <c r="GT20" i="1"/>
  <c r="GS20" i="1"/>
  <c r="GN20" i="1"/>
  <c r="GO20" i="1" s="1"/>
  <c r="KS19" i="1"/>
  <c r="KQ19" i="1"/>
  <c r="KO19" i="1"/>
  <c r="KE19" i="1"/>
  <c r="KJ19" i="1" s="1"/>
  <c r="JG19" i="1"/>
  <c r="JE19" i="1"/>
  <c r="JC19" i="1"/>
  <c r="IS19" i="1"/>
  <c r="IX19" i="1" s="1"/>
  <c r="IN19" i="1"/>
  <c r="IL19" i="1"/>
  <c r="IJ19" i="1"/>
  <c r="HZ19" i="1"/>
  <c r="IE19" i="1" s="1"/>
  <c r="HU19" i="1"/>
  <c r="HS19" i="1"/>
  <c r="HQ19" i="1"/>
  <c r="HM19" i="1"/>
  <c r="HL19" i="1"/>
  <c r="HG19" i="1"/>
  <c r="HH19" i="1" s="1"/>
  <c r="HB19" i="1"/>
  <c r="GZ19" i="1"/>
  <c r="GX19" i="1"/>
  <c r="GN19" i="1"/>
  <c r="KS18" i="1"/>
  <c r="KQ18" i="1"/>
  <c r="KO18" i="1"/>
  <c r="KK18" i="1"/>
  <c r="KJ18" i="1"/>
  <c r="KH18" i="1"/>
  <c r="KF18" i="1"/>
  <c r="KE18" i="1"/>
  <c r="JG18" i="1"/>
  <c r="JE18" i="1"/>
  <c r="JC18" i="1"/>
  <c r="IS18" i="1"/>
  <c r="IX18" i="1" s="1"/>
  <c r="IN18" i="1"/>
  <c r="IL18" i="1"/>
  <c r="IJ18" i="1"/>
  <c r="HZ18" i="1"/>
  <c r="HU18" i="1"/>
  <c r="HS18" i="1"/>
  <c r="HQ18" i="1"/>
  <c r="HM18" i="1"/>
  <c r="HL18" i="1"/>
  <c r="HG18" i="1"/>
  <c r="HH18" i="1" s="1"/>
  <c r="HB18" i="1"/>
  <c r="GZ18" i="1"/>
  <c r="GX18" i="1"/>
  <c r="GT18" i="1"/>
  <c r="GS18" i="1"/>
  <c r="GN18" i="1"/>
  <c r="GO18" i="1" s="1"/>
  <c r="KS17" i="1"/>
  <c r="KQ17" i="1"/>
  <c r="KO17" i="1"/>
  <c r="KE17" i="1"/>
  <c r="KJ17" i="1" s="1"/>
  <c r="JG17" i="1"/>
  <c r="JE17" i="1"/>
  <c r="JC17" i="1"/>
  <c r="IY17" i="1"/>
  <c r="IX17" i="1"/>
  <c r="IV17" i="1"/>
  <c r="IT17" i="1"/>
  <c r="IS17" i="1"/>
  <c r="IN17" i="1"/>
  <c r="IL17" i="1"/>
  <c r="IJ17" i="1"/>
  <c r="HZ17" i="1"/>
  <c r="IE17" i="1" s="1"/>
  <c r="HU17" i="1"/>
  <c r="HS17" i="1"/>
  <c r="HQ17" i="1"/>
  <c r="HM17" i="1"/>
  <c r="HL17" i="1"/>
  <c r="HG17" i="1"/>
  <c r="HH17" i="1" s="1"/>
  <c r="HB17" i="1"/>
  <c r="GZ17" i="1"/>
  <c r="GX17" i="1"/>
  <c r="GT17" i="1"/>
  <c r="GS17" i="1"/>
  <c r="GQ17" i="1"/>
  <c r="GO17" i="1"/>
  <c r="GN17" i="1"/>
  <c r="KS16" i="1"/>
  <c r="KQ16" i="1"/>
  <c r="KO16" i="1"/>
  <c r="KE16" i="1"/>
  <c r="KJ16" i="1" s="1"/>
  <c r="JG16" i="1"/>
  <c r="JE16" i="1"/>
  <c r="JC16" i="1"/>
  <c r="IS16" i="1"/>
  <c r="IX16" i="1" s="1"/>
  <c r="IN16" i="1"/>
  <c r="IL16" i="1"/>
  <c r="IJ16" i="1"/>
  <c r="HZ16" i="1"/>
  <c r="IE16" i="1" s="1"/>
  <c r="HU16" i="1"/>
  <c r="HS16" i="1"/>
  <c r="HQ16" i="1"/>
  <c r="HM16" i="1"/>
  <c r="HL16" i="1"/>
  <c r="HG16" i="1"/>
  <c r="HH16" i="1" s="1"/>
  <c r="HB16" i="1"/>
  <c r="GZ16" i="1"/>
  <c r="GX16" i="1"/>
  <c r="GT16" i="1"/>
  <c r="GS16" i="1"/>
  <c r="GN16" i="1"/>
  <c r="GO16" i="1" s="1"/>
  <c r="KS15" i="1"/>
  <c r="KQ15" i="1"/>
  <c r="KO15" i="1"/>
  <c r="KE15" i="1"/>
  <c r="KJ15" i="1" s="1"/>
  <c r="JG15" i="1"/>
  <c r="JE15" i="1"/>
  <c r="JC15" i="1"/>
  <c r="IS15" i="1"/>
  <c r="IX15" i="1" s="1"/>
  <c r="IN15" i="1"/>
  <c r="IL15" i="1"/>
  <c r="IJ15" i="1"/>
  <c r="IF15" i="1"/>
  <c r="IE15" i="1"/>
  <c r="IC15" i="1"/>
  <c r="IA15" i="1"/>
  <c r="HZ15" i="1"/>
  <c r="HU15" i="1"/>
  <c r="HS15" i="1"/>
  <c r="HQ15" i="1"/>
  <c r="HM15" i="1"/>
  <c r="HL15" i="1"/>
  <c r="HG15" i="1"/>
  <c r="HH15" i="1" s="1"/>
  <c r="HB15" i="1"/>
  <c r="GZ15" i="1"/>
  <c r="GX15" i="1"/>
  <c r="GT15" i="1"/>
  <c r="GS15" i="1"/>
  <c r="GO15" i="1"/>
  <c r="GN15" i="1"/>
  <c r="KS14" i="1"/>
  <c r="KQ14" i="1"/>
  <c r="KO14" i="1"/>
  <c r="KE14" i="1"/>
  <c r="KJ14" i="1" s="1"/>
  <c r="JG14" i="1"/>
  <c r="JE14" i="1"/>
  <c r="JC14" i="1"/>
  <c r="IS14" i="1"/>
  <c r="IX14" i="1" s="1"/>
  <c r="IN14" i="1"/>
  <c r="IL14" i="1"/>
  <c r="IJ14" i="1"/>
  <c r="HZ14" i="1"/>
  <c r="IE14" i="1" s="1"/>
  <c r="HU14" i="1"/>
  <c r="HS14" i="1"/>
  <c r="HQ14" i="1"/>
  <c r="HM14" i="1"/>
  <c r="HL14" i="1"/>
  <c r="HJ14" i="1"/>
  <c r="HH14" i="1"/>
  <c r="HG14" i="1"/>
  <c r="HB14" i="1"/>
  <c r="GZ14" i="1"/>
  <c r="GX14" i="1"/>
  <c r="GN14" i="1"/>
  <c r="GS14" i="1" s="1"/>
  <c r="KS12" i="1"/>
  <c r="KQ12" i="1"/>
  <c r="KO12" i="1"/>
  <c r="KE12" i="1"/>
  <c r="KJ12" i="1" s="1"/>
  <c r="JG12" i="1"/>
  <c r="JE12" i="1"/>
  <c r="JC12" i="1"/>
  <c r="IS12" i="1"/>
  <c r="IX12" i="1" s="1"/>
  <c r="IN12" i="1"/>
  <c r="IL12" i="1"/>
  <c r="IJ12" i="1"/>
  <c r="HZ12" i="1"/>
  <c r="IE12" i="1" s="1"/>
  <c r="HU12" i="1"/>
  <c r="HS12" i="1"/>
  <c r="HQ12" i="1"/>
  <c r="HM12" i="1"/>
  <c r="HL12" i="1"/>
  <c r="HJ12" i="1"/>
  <c r="HH12" i="1"/>
  <c r="HG12" i="1"/>
  <c r="HB12" i="1"/>
  <c r="GZ12" i="1"/>
  <c r="GX12" i="1"/>
  <c r="GT12" i="1"/>
  <c r="GS12" i="1"/>
  <c r="GN12" i="1"/>
  <c r="GO12" i="1" s="1"/>
  <c r="KS11" i="1"/>
  <c r="KQ11" i="1"/>
  <c r="KO11" i="1"/>
  <c r="KK11" i="1"/>
  <c r="KJ11" i="1"/>
  <c r="KH11" i="1"/>
  <c r="KF11" i="1"/>
  <c r="KE11" i="1"/>
  <c r="JG11" i="1"/>
  <c r="JE11" i="1"/>
  <c r="JC11" i="1"/>
  <c r="IS11" i="1"/>
  <c r="IX11" i="1" s="1"/>
  <c r="IN11" i="1"/>
  <c r="IL11" i="1"/>
  <c r="IJ11" i="1"/>
  <c r="HZ11" i="1"/>
  <c r="HU11" i="1"/>
  <c r="HS11" i="1"/>
  <c r="HQ11" i="1"/>
  <c r="HM11" i="1"/>
  <c r="HL11" i="1"/>
  <c r="HG11" i="1"/>
  <c r="HH11" i="1" s="1"/>
  <c r="HB11" i="1"/>
  <c r="GZ11" i="1"/>
  <c r="GX11" i="1"/>
  <c r="GN11" i="1"/>
  <c r="GS11" i="1" s="1"/>
  <c r="KS10" i="1"/>
  <c r="KQ10" i="1"/>
  <c r="KO10" i="1"/>
  <c r="KK10" i="1"/>
  <c r="KJ10" i="1"/>
  <c r="KH10" i="1"/>
  <c r="KF10" i="1"/>
  <c r="KE10" i="1"/>
  <c r="JG10" i="1"/>
  <c r="JE10" i="1"/>
  <c r="JC10" i="1"/>
  <c r="IS10" i="1"/>
  <c r="IX10" i="1" s="1"/>
  <c r="IN10" i="1"/>
  <c r="IL10" i="1"/>
  <c r="IJ10" i="1"/>
  <c r="HZ10" i="1"/>
  <c r="IE10" i="1" s="1"/>
  <c r="HU10" i="1"/>
  <c r="HS10" i="1"/>
  <c r="HQ10" i="1"/>
  <c r="HM10" i="1"/>
  <c r="HL10" i="1"/>
  <c r="HG10" i="1"/>
  <c r="HH10" i="1" s="1"/>
  <c r="HB10" i="1"/>
  <c r="GZ10" i="1"/>
  <c r="GX10" i="1"/>
  <c r="GT10" i="1"/>
  <c r="GS10" i="1"/>
  <c r="GN10" i="1"/>
  <c r="GO10" i="1" s="1"/>
  <c r="KS9" i="1"/>
  <c r="KQ9" i="1"/>
  <c r="KO9" i="1"/>
  <c r="KK9" i="1"/>
  <c r="KJ9" i="1"/>
  <c r="KH9" i="1"/>
  <c r="KF9" i="1"/>
  <c r="KE9" i="1"/>
  <c r="JG9" i="1"/>
  <c r="JE9" i="1"/>
  <c r="JC9" i="1"/>
  <c r="IY9" i="1"/>
  <c r="IX9" i="1"/>
  <c r="IV9" i="1"/>
  <c r="IT9" i="1"/>
  <c r="IS9" i="1"/>
  <c r="IN9" i="1"/>
  <c r="IL9" i="1"/>
  <c r="IJ9" i="1"/>
  <c r="HZ9" i="1"/>
  <c r="IE9" i="1" s="1"/>
  <c r="HQ9" i="1"/>
  <c r="HM9" i="1"/>
  <c r="HL9" i="1"/>
  <c r="HG9" i="1"/>
  <c r="HH9" i="1" s="1"/>
  <c r="HB9" i="1"/>
  <c r="GZ9" i="1"/>
  <c r="GX9" i="1"/>
  <c r="GT9" i="1"/>
  <c r="GS9" i="1"/>
  <c r="GN9" i="1"/>
  <c r="GO9" i="1" s="1"/>
  <c r="KS3" i="1"/>
  <c r="JG3" i="1"/>
  <c r="IN3" i="1"/>
  <c r="HU3" i="1"/>
  <c r="HB3" i="1"/>
  <c r="KP2" i="1"/>
  <c r="KH2" i="1"/>
  <c r="JD2" i="1"/>
  <c r="IV2" i="1"/>
  <c r="IK2" i="1"/>
  <c r="IC2" i="1"/>
  <c r="HR2" i="1"/>
  <c r="HJ2" i="1"/>
  <c r="GY2" i="1"/>
  <c r="GQ2" i="1"/>
  <c r="FV50" i="1"/>
  <c r="FT50" i="1" s="1"/>
  <c r="FU50" i="1"/>
  <c r="FC50" i="1"/>
  <c r="FA50" i="1" s="1"/>
  <c r="EJ50" i="1"/>
  <c r="EH50" i="1" s="1"/>
  <c r="DQ50" i="1"/>
  <c r="DO50" i="1" s="1"/>
  <c r="DP50" i="1"/>
  <c r="CX50" i="1"/>
  <c r="CV50" i="1" s="1"/>
  <c r="CW50" i="1"/>
  <c r="CE50" i="1"/>
  <c r="CC50" i="1" s="1"/>
  <c r="CD50" i="1"/>
  <c r="BL50" i="1"/>
  <c r="BJ50" i="1" s="1"/>
  <c r="BK50" i="1"/>
  <c r="FV49" i="1"/>
  <c r="FT49" i="1" s="1"/>
  <c r="FU49" i="1"/>
  <c r="FC49" i="1"/>
  <c r="FA49" i="1" s="1"/>
  <c r="FB49" i="1"/>
  <c r="EJ49" i="1"/>
  <c r="EH49" i="1" s="1"/>
  <c r="DQ49" i="1"/>
  <c r="DO49" i="1" s="1"/>
  <c r="DP49" i="1"/>
  <c r="CX49" i="1"/>
  <c r="CV49" i="1" s="1"/>
  <c r="CW49" i="1"/>
  <c r="CE49" i="1"/>
  <c r="CC49" i="1" s="1"/>
  <c r="CD49" i="1"/>
  <c r="BL49" i="1"/>
  <c r="BJ49" i="1" s="1"/>
  <c r="BK49" i="1"/>
  <c r="FB48" i="1"/>
  <c r="EI48" i="1"/>
  <c r="DP48" i="1"/>
  <c r="FV47" i="1"/>
  <c r="FT47" i="1" s="1"/>
  <c r="FC47" i="1"/>
  <c r="FA47" i="1" s="1"/>
  <c r="EJ47" i="1"/>
  <c r="EH47" i="1" s="1"/>
  <c r="DQ47" i="1"/>
  <c r="DO47" i="1" s="1"/>
  <c r="CX47" i="1"/>
  <c r="CV47" i="1" s="1"/>
  <c r="CE47" i="1"/>
  <c r="CC47" i="1" s="1"/>
  <c r="BL47" i="1"/>
  <c r="BJ47" i="1" s="1"/>
  <c r="FU47" i="1"/>
  <c r="FM43" i="1"/>
  <c r="ET43" i="1"/>
  <c r="EI47" i="1" s="1"/>
  <c r="EA43" i="1"/>
  <c r="DH43" i="1"/>
  <c r="CO43" i="1"/>
  <c r="CD47" i="1" s="1"/>
  <c r="BV43" i="1"/>
  <c r="FU46" i="1"/>
  <c r="FB46" i="1"/>
  <c r="ET42" i="1"/>
  <c r="EI46" i="1" s="1"/>
  <c r="EA42" i="1"/>
  <c r="DP46" i="1" s="1"/>
  <c r="DH42" i="1"/>
  <c r="CW46" i="1" s="1"/>
  <c r="CO42" i="1"/>
  <c r="CD46" i="1" s="1"/>
  <c r="BV42" i="1"/>
  <c r="BK46" i="1" s="1"/>
  <c r="GH40" i="1"/>
  <c r="GD40" i="1"/>
  <c r="FT48" i="1" s="1"/>
  <c r="FY40" i="1"/>
  <c r="FX51" i="1" s="1"/>
  <c r="FO40" i="1"/>
  <c r="FK40" i="1"/>
  <c r="FA48" i="1" s="1"/>
  <c r="FF40" i="1"/>
  <c r="FE51" i="1" s="1"/>
  <c r="EV40" i="1"/>
  <c r="ER40" i="1"/>
  <c r="EH48" i="1" s="1"/>
  <c r="EM40" i="1"/>
  <c r="EL51" i="1" s="1"/>
  <c r="EC40" i="1"/>
  <c r="DY40" i="1"/>
  <c r="DO48" i="1" s="1"/>
  <c r="DT40" i="1"/>
  <c r="DS51" i="1" s="1"/>
  <c r="DJ40" i="1"/>
  <c r="DF40" i="1"/>
  <c r="CV48" i="1" s="1"/>
  <c r="DA40" i="1"/>
  <c r="CZ51" i="1" s="1"/>
  <c r="CQ40" i="1"/>
  <c r="CM40" i="1"/>
  <c r="CC48" i="1" s="1"/>
  <c r="CH40" i="1"/>
  <c r="CG51" i="1" s="1"/>
  <c r="BX40" i="1"/>
  <c r="BT40" i="1"/>
  <c r="BJ48" i="1" s="1"/>
  <c r="BO40" i="1"/>
  <c r="BN51" i="1" s="1"/>
  <c r="GI39" i="1"/>
  <c r="GG39" i="1"/>
  <c r="GE39" i="1"/>
  <c r="GA39" i="1"/>
  <c r="FZ39" i="1"/>
  <c r="FU39" i="1"/>
  <c r="FV39" i="1" s="1"/>
  <c r="FP39" i="1"/>
  <c r="FN39" i="1"/>
  <c r="FL39" i="1"/>
  <c r="FH39" i="1"/>
  <c r="FG39" i="1"/>
  <c r="FE39" i="1"/>
  <c r="FC39" i="1"/>
  <c r="FB39" i="1"/>
  <c r="EW39" i="1"/>
  <c r="EU39" i="1"/>
  <c r="ES39" i="1"/>
  <c r="EO39" i="1"/>
  <c r="EN39" i="1"/>
  <c r="EL39" i="1"/>
  <c r="EJ39" i="1"/>
  <c r="EI39" i="1"/>
  <c r="ED39" i="1"/>
  <c r="EB39" i="1"/>
  <c r="DZ39" i="1"/>
  <c r="DV39" i="1"/>
  <c r="DU39" i="1"/>
  <c r="DS39" i="1"/>
  <c r="DQ39" i="1"/>
  <c r="DP39" i="1"/>
  <c r="DK39" i="1"/>
  <c r="DI39" i="1"/>
  <c r="DG39" i="1"/>
  <c r="DC39" i="1"/>
  <c r="DB39" i="1"/>
  <c r="CW39" i="1"/>
  <c r="CX39" i="1" s="1"/>
  <c r="CR39" i="1"/>
  <c r="CP39" i="1"/>
  <c r="CN39" i="1"/>
  <c r="CI39" i="1"/>
  <c r="BY39" i="1"/>
  <c r="BW39" i="1"/>
  <c r="BU39" i="1"/>
  <c r="BK39" i="1"/>
  <c r="BP39" i="1" s="1"/>
  <c r="GI38" i="1"/>
  <c r="GG38" i="1"/>
  <c r="GE38" i="1"/>
  <c r="GA38" i="1"/>
  <c r="FZ38" i="1"/>
  <c r="FU38" i="1"/>
  <c r="FV38" i="1" s="1"/>
  <c r="FP38" i="1"/>
  <c r="FN38" i="1"/>
  <c r="FL38" i="1"/>
  <c r="FH38" i="1"/>
  <c r="FG38" i="1"/>
  <c r="FB38" i="1"/>
  <c r="FC38" i="1" s="1"/>
  <c r="EW38" i="1"/>
  <c r="EU38" i="1"/>
  <c r="ES38" i="1"/>
  <c r="EO38" i="1"/>
  <c r="EN38" i="1"/>
  <c r="EL38" i="1"/>
  <c r="EJ38" i="1"/>
  <c r="EI38" i="1"/>
  <c r="DV38" i="1"/>
  <c r="DU38" i="1"/>
  <c r="DS38" i="1"/>
  <c r="DQ38" i="1"/>
  <c r="DP38" i="1"/>
  <c r="DK38" i="1"/>
  <c r="DI38" i="1"/>
  <c r="DG38" i="1"/>
  <c r="DC38" i="1"/>
  <c r="DB38" i="1"/>
  <c r="CW38" i="1"/>
  <c r="CX38" i="1" s="1"/>
  <c r="CR38" i="1"/>
  <c r="CP38" i="1"/>
  <c r="CN38" i="1"/>
  <c r="CI38" i="1"/>
  <c r="BY38" i="1"/>
  <c r="BW38" i="1"/>
  <c r="BU38" i="1"/>
  <c r="BQ38" i="1"/>
  <c r="BP38" i="1"/>
  <c r="BN38" i="1"/>
  <c r="BL38" i="1"/>
  <c r="BK38" i="1"/>
  <c r="GI37" i="1"/>
  <c r="GG37" i="1"/>
  <c r="GE37" i="1"/>
  <c r="GA37" i="1"/>
  <c r="FZ37" i="1"/>
  <c r="FX37" i="1"/>
  <c r="FV37" i="1"/>
  <c r="FU37" i="1"/>
  <c r="FP37" i="1"/>
  <c r="FN37" i="1"/>
  <c r="FL37" i="1"/>
  <c r="FH37" i="1"/>
  <c r="FG37" i="1"/>
  <c r="FE37" i="1"/>
  <c r="FC37" i="1"/>
  <c r="FB37" i="1"/>
  <c r="EW37" i="1"/>
  <c r="EU37" i="1"/>
  <c r="ES37" i="1"/>
  <c r="EO37" i="1"/>
  <c r="EN37" i="1"/>
  <c r="EL37" i="1"/>
  <c r="EJ37" i="1"/>
  <c r="EI37" i="1"/>
  <c r="DV37" i="1"/>
  <c r="DU37" i="1"/>
  <c r="DS37" i="1"/>
  <c r="DQ37" i="1"/>
  <c r="DP37" i="1"/>
  <c r="DK37" i="1"/>
  <c r="DI37" i="1"/>
  <c r="DG37" i="1"/>
  <c r="DC37" i="1"/>
  <c r="DB37" i="1"/>
  <c r="CZ37" i="1"/>
  <c r="CX37" i="1"/>
  <c r="CW37" i="1"/>
  <c r="CR37" i="1"/>
  <c r="CP37" i="1"/>
  <c r="CN37" i="1"/>
  <c r="CJ37" i="1"/>
  <c r="CI37" i="1"/>
  <c r="CG37" i="1"/>
  <c r="CE37" i="1"/>
  <c r="BY37" i="1"/>
  <c r="BW37" i="1"/>
  <c r="BU37" i="1"/>
  <c r="BQ37" i="1"/>
  <c r="BP37" i="1"/>
  <c r="BN37" i="1"/>
  <c r="BL37" i="1"/>
  <c r="BK37" i="1"/>
  <c r="GI36" i="1"/>
  <c r="GG36" i="1"/>
  <c r="GE36" i="1"/>
  <c r="GA36" i="1"/>
  <c r="FZ36" i="1"/>
  <c r="FX36" i="1"/>
  <c r="FV36" i="1"/>
  <c r="FU36" i="1"/>
  <c r="FP36" i="1"/>
  <c r="FN36" i="1"/>
  <c r="FL36" i="1"/>
  <c r="FH36" i="1"/>
  <c r="FG36" i="1"/>
  <c r="FE36" i="1"/>
  <c r="FC36" i="1"/>
  <c r="FB36" i="1"/>
  <c r="EW36" i="1"/>
  <c r="EU36" i="1"/>
  <c r="ES36" i="1"/>
  <c r="EO36" i="1"/>
  <c r="EN36" i="1"/>
  <c r="EL36" i="1"/>
  <c r="EJ36" i="1"/>
  <c r="EI36" i="1"/>
  <c r="DV36" i="1"/>
  <c r="DU36" i="1"/>
  <c r="DS36" i="1"/>
  <c r="DQ36" i="1"/>
  <c r="DP36" i="1"/>
  <c r="DK36" i="1"/>
  <c r="DI36" i="1"/>
  <c r="DG36" i="1"/>
  <c r="DC36" i="1"/>
  <c r="DB36" i="1"/>
  <c r="CZ36" i="1"/>
  <c r="CX36" i="1"/>
  <c r="CW36" i="1"/>
  <c r="CR36" i="1"/>
  <c r="CP36" i="1"/>
  <c r="CN36" i="1"/>
  <c r="CJ36" i="1"/>
  <c r="CI36" i="1"/>
  <c r="CG36" i="1"/>
  <c r="CE36" i="1"/>
  <c r="BY36" i="1"/>
  <c r="BW36" i="1"/>
  <c r="BU36" i="1"/>
  <c r="BQ36" i="1"/>
  <c r="BP36" i="1"/>
  <c r="BN36" i="1"/>
  <c r="BL36" i="1"/>
  <c r="BK36" i="1"/>
  <c r="GI35" i="1"/>
  <c r="GG35" i="1"/>
  <c r="GE35" i="1"/>
  <c r="GA35" i="1"/>
  <c r="FZ35" i="1"/>
  <c r="FX35" i="1"/>
  <c r="FV35" i="1"/>
  <c r="FU35" i="1"/>
  <c r="FP35" i="1"/>
  <c r="FN35" i="1"/>
  <c r="FL35" i="1"/>
  <c r="FH35" i="1"/>
  <c r="FG35" i="1"/>
  <c r="FE35" i="1"/>
  <c r="FC35" i="1"/>
  <c r="FB35" i="1"/>
  <c r="EW35" i="1"/>
  <c r="EU35" i="1"/>
  <c r="ES35" i="1"/>
  <c r="EO35" i="1"/>
  <c r="EN35" i="1"/>
  <c r="EL35" i="1"/>
  <c r="EJ35" i="1"/>
  <c r="EI35" i="1"/>
  <c r="ED35" i="1"/>
  <c r="EB35" i="1"/>
  <c r="DZ35" i="1"/>
  <c r="DV35" i="1"/>
  <c r="DU35" i="1"/>
  <c r="DS35" i="1"/>
  <c r="DQ35" i="1"/>
  <c r="DP35" i="1"/>
  <c r="DK35" i="1"/>
  <c r="DI35" i="1"/>
  <c r="DG35" i="1"/>
  <c r="DC35" i="1"/>
  <c r="DB35" i="1"/>
  <c r="CZ35" i="1"/>
  <c r="CX35" i="1"/>
  <c r="CW35" i="1"/>
  <c r="CR35" i="1"/>
  <c r="CP35" i="1"/>
  <c r="CN35" i="1"/>
  <c r="CJ35" i="1"/>
  <c r="CI35" i="1"/>
  <c r="CG35" i="1"/>
  <c r="CE35" i="1"/>
  <c r="BY35" i="1"/>
  <c r="BW35" i="1"/>
  <c r="BU35" i="1"/>
  <c r="BQ35" i="1"/>
  <c r="BP35" i="1"/>
  <c r="BN35" i="1"/>
  <c r="BL35" i="1"/>
  <c r="BK35" i="1"/>
  <c r="GI34" i="1"/>
  <c r="GG34" i="1"/>
  <c r="GE34" i="1"/>
  <c r="GA34" i="1"/>
  <c r="FZ34" i="1"/>
  <c r="FX34" i="1"/>
  <c r="FV34" i="1"/>
  <c r="FU34" i="1"/>
  <c r="FP34" i="1"/>
  <c r="FN34" i="1"/>
  <c r="FL34" i="1"/>
  <c r="FH34" i="1"/>
  <c r="FG34" i="1"/>
  <c r="FE34" i="1"/>
  <c r="FC34" i="1"/>
  <c r="FB34" i="1"/>
  <c r="EW34" i="1"/>
  <c r="EU34" i="1"/>
  <c r="ES34" i="1"/>
  <c r="EO34" i="1"/>
  <c r="EN34" i="1"/>
  <c r="EL34" i="1"/>
  <c r="EJ34" i="1"/>
  <c r="EI34" i="1"/>
  <c r="ED34" i="1"/>
  <c r="EB34" i="1"/>
  <c r="DZ34" i="1"/>
  <c r="DV34" i="1"/>
  <c r="DU34" i="1"/>
  <c r="DS34" i="1"/>
  <c r="DQ34" i="1"/>
  <c r="DP34" i="1"/>
  <c r="DK34" i="1"/>
  <c r="DI34" i="1"/>
  <c r="DG34" i="1"/>
  <c r="DC34" i="1"/>
  <c r="DB34" i="1"/>
  <c r="CZ34" i="1"/>
  <c r="CX34" i="1"/>
  <c r="CW34" i="1"/>
  <c r="CR34" i="1"/>
  <c r="CP34" i="1"/>
  <c r="CN34" i="1"/>
  <c r="CJ34" i="1"/>
  <c r="CI34" i="1"/>
  <c r="CG34" i="1"/>
  <c r="CE34" i="1"/>
  <c r="BY34" i="1"/>
  <c r="BW34" i="1"/>
  <c r="BU34" i="1"/>
  <c r="BQ34" i="1"/>
  <c r="BP34" i="1"/>
  <c r="BN34" i="1"/>
  <c r="BL34" i="1"/>
  <c r="BK34" i="1"/>
  <c r="GI33" i="1"/>
  <c r="GG33" i="1"/>
  <c r="GE33" i="1"/>
  <c r="GA33" i="1"/>
  <c r="FZ33" i="1"/>
  <c r="FX33" i="1"/>
  <c r="FV33" i="1"/>
  <c r="FU33" i="1"/>
  <c r="FP33" i="1"/>
  <c r="FN33" i="1"/>
  <c r="FL33" i="1"/>
  <c r="FH33" i="1"/>
  <c r="FG33" i="1"/>
  <c r="FE33" i="1"/>
  <c r="FC33" i="1"/>
  <c r="FB33" i="1"/>
  <c r="EW33" i="1"/>
  <c r="EU33" i="1"/>
  <c r="ES33" i="1"/>
  <c r="EO33" i="1"/>
  <c r="EN33" i="1"/>
  <c r="EL33" i="1"/>
  <c r="EJ33" i="1"/>
  <c r="EI33" i="1"/>
  <c r="ED33" i="1"/>
  <c r="EB33" i="1"/>
  <c r="DZ33" i="1"/>
  <c r="DV33" i="1"/>
  <c r="DU33" i="1"/>
  <c r="DS33" i="1"/>
  <c r="DQ33" i="1"/>
  <c r="DP33" i="1"/>
  <c r="DK33" i="1"/>
  <c r="DI33" i="1"/>
  <c r="DG33" i="1"/>
  <c r="DC33" i="1"/>
  <c r="DB33" i="1"/>
  <c r="CZ33" i="1"/>
  <c r="CX33" i="1"/>
  <c r="CW33" i="1"/>
  <c r="CR33" i="1"/>
  <c r="CP33" i="1"/>
  <c r="CN33" i="1"/>
  <c r="CJ33" i="1"/>
  <c r="CI33" i="1"/>
  <c r="CG33" i="1"/>
  <c r="CE33" i="1"/>
  <c r="BY33" i="1"/>
  <c r="BW33" i="1"/>
  <c r="BU33" i="1"/>
  <c r="BQ33" i="1"/>
  <c r="BP33" i="1"/>
  <c r="BN33" i="1"/>
  <c r="BL33" i="1"/>
  <c r="BK33" i="1"/>
  <c r="GI32" i="1"/>
  <c r="GG32" i="1"/>
  <c r="GE32" i="1"/>
  <c r="GA32" i="1"/>
  <c r="FZ32" i="1"/>
  <c r="FX32" i="1"/>
  <c r="FV32" i="1"/>
  <c r="FU32" i="1"/>
  <c r="FP32" i="1"/>
  <c r="FN32" i="1"/>
  <c r="FL32" i="1"/>
  <c r="FH32" i="1"/>
  <c r="FG32" i="1"/>
  <c r="FE32" i="1"/>
  <c r="FC32" i="1"/>
  <c r="FB32" i="1"/>
  <c r="EW32" i="1"/>
  <c r="EU32" i="1"/>
  <c r="ES32" i="1"/>
  <c r="EO32" i="1"/>
  <c r="EN32" i="1"/>
  <c r="EL32" i="1"/>
  <c r="EJ32" i="1"/>
  <c r="EI32" i="1"/>
  <c r="ED32" i="1"/>
  <c r="DV32" i="1"/>
  <c r="DU32" i="1"/>
  <c r="DK32" i="1"/>
  <c r="DI32" i="1"/>
  <c r="DG32" i="1"/>
  <c r="DC32" i="1"/>
  <c r="DB32" i="1"/>
  <c r="CZ32" i="1"/>
  <c r="CX32" i="1"/>
  <c r="CW32" i="1"/>
  <c r="CR32" i="1"/>
  <c r="CP32" i="1"/>
  <c r="CN32" i="1"/>
  <c r="CJ32" i="1"/>
  <c r="CI32" i="1"/>
  <c r="CG32" i="1"/>
  <c r="CE32" i="1"/>
  <c r="BY32" i="1"/>
  <c r="BW32" i="1"/>
  <c r="BU32" i="1"/>
  <c r="BQ32" i="1"/>
  <c r="BP32" i="1"/>
  <c r="BN32" i="1"/>
  <c r="BL32" i="1"/>
  <c r="BK32" i="1"/>
  <c r="GI31" i="1"/>
  <c r="GG31" i="1"/>
  <c r="GE31" i="1"/>
  <c r="GA31" i="1"/>
  <c r="FZ31" i="1"/>
  <c r="FU31" i="1"/>
  <c r="FV31" i="1" s="1"/>
  <c r="FP31" i="1"/>
  <c r="FN31" i="1"/>
  <c r="FL31" i="1"/>
  <c r="FH31" i="1"/>
  <c r="FG31" i="1"/>
  <c r="FC31" i="1"/>
  <c r="EW31" i="1"/>
  <c r="EU31" i="1"/>
  <c r="ES31" i="1"/>
  <c r="EO31" i="1"/>
  <c r="EN31" i="1"/>
  <c r="EL31" i="1"/>
  <c r="EJ31" i="1"/>
  <c r="EI31" i="1"/>
  <c r="ED31" i="1"/>
  <c r="EB31" i="1"/>
  <c r="DZ31" i="1"/>
  <c r="DV31" i="1"/>
  <c r="DU31" i="1"/>
  <c r="DS31" i="1"/>
  <c r="DQ31" i="1"/>
  <c r="DP31" i="1"/>
  <c r="DK31" i="1"/>
  <c r="DI31" i="1"/>
  <c r="DG31" i="1"/>
  <c r="DC31" i="1"/>
  <c r="DB31" i="1"/>
  <c r="CW31" i="1"/>
  <c r="CX31" i="1" s="1"/>
  <c r="CR31" i="1"/>
  <c r="CP31" i="1"/>
  <c r="CN31" i="1"/>
  <c r="CJ31" i="1"/>
  <c r="CI31" i="1"/>
  <c r="CG31" i="1"/>
  <c r="CE31" i="1"/>
  <c r="BY31" i="1"/>
  <c r="BW31" i="1"/>
  <c r="BU31" i="1"/>
  <c r="BQ31" i="1"/>
  <c r="BP31" i="1"/>
  <c r="BN31" i="1"/>
  <c r="BL31" i="1"/>
  <c r="BK31" i="1"/>
  <c r="GI30" i="1"/>
  <c r="GG30" i="1"/>
  <c r="GE30" i="1"/>
  <c r="GA30" i="1"/>
  <c r="FZ30" i="1"/>
  <c r="FU30" i="1"/>
  <c r="FV30" i="1" s="1"/>
  <c r="FP30" i="1"/>
  <c r="FN30" i="1"/>
  <c r="FL30" i="1"/>
  <c r="FH30" i="1"/>
  <c r="FG30" i="1"/>
  <c r="FB30" i="1"/>
  <c r="FC30" i="1" s="1"/>
  <c r="EW30" i="1"/>
  <c r="EU30" i="1"/>
  <c r="ES30" i="1"/>
  <c r="EO30" i="1"/>
  <c r="EN30" i="1"/>
  <c r="EL30" i="1"/>
  <c r="EJ30" i="1"/>
  <c r="EI30" i="1"/>
  <c r="ED30" i="1"/>
  <c r="EB30" i="1"/>
  <c r="DZ30" i="1"/>
  <c r="DV30" i="1"/>
  <c r="DU30" i="1"/>
  <c r="DK30" i="1"/>
  <c r="DI30" i="1"/>
  <c r="DG30" i="1"/>
  <c r="DC30" i="1"/>
  <c r="DB30" i="1"/>
  <c r="CW30" i="1"/>
  <c r="CX30" i="1" s="1"/>
  <c r="CR30" i="1"/>
  <c r="CP30" i="1"/>
  <c r="CN30" i="1"/>
  <c r="CI30" i="1"/>
  <c r="BY30" i="1"/>
  <c r="BW30" i="1"/>
  <c r="BU30" i="1"/>
  <c r="BK30" i="1"/>
  <c r="BP30" i="1" s="1"/>
  <c r="GI29" i="1"/>
  <c r="GG29" i="1"/>
  <c r="GE29" i="1"/>
  <c r="GA29" i="1"/>
  <c r="FZ29" i="1"/>
  <c r="FU29" i="1"/>
  <c r="FV29" i="1" s="1"/>
  <c r="FP29" i="1"/>
  <c r="FN29" i="1"/>
  <c r="FL29" i="1"/>
  <c r="FH29" i="1"/>
  <c r="FG29" i="1"/>
  <c r="FB29" i="1"/>
  <c r="FC29" i="1" s="1"/>
  <c r="EW29" i="1"/>
  <c r="EU29" i="1"/>
  <c r="ES29" i="1"/>
  <c r="EO29" i="1"/>
  <c r="EN29" i="1"/>
  <c r="EL29" i="1"/>
  <c r="EJ29" i="1"/>
  <c r="EI29" i="1"/>
  <c r="ED29" i="1"/>
  <c r="EB29" i="1"/>
  <c r="DZ29" i="1"/>
  <c r="DV29" i="1"/>
  <c r="DU29" i="1"/>
  <c r="DK29" i="1"/>
  <c r="DI29" i="1"/>
  <c r="DG29" i="1"/>
  <c r="DC29" i="1"/>
  <c r="DB29" i="1"/>
  <c r="CW29" i="1"/>
  <c r="CX29" i="1" s="1"/>
  <c r="CR29" i="1"/>
  <c r="CP29" i="1"/>
  <c r="CN29" i="1"/>
  <c r="CJ29" i="1"/>
  <c r="CI29" i="1"/>
  <c r="CG29" i="1"/>
  <c r="CE29" i="1"/>
  <c r="BY29" i="1"/>
  <c r="BW29" i="1"/>
  <c r="BU29" i="1"/>
  <c r="BK29" i="1"/>
  <c r="BP29" i="1" s="1"/>
  <c r="GE28" i="1"/>
  <c r="GA28" i="1"/>
  <c r="FZ28" i="1"/>
  <c r="FV28" i="1"/>
  <c r="FX28" i="1" s="1"/>
  <c r="FU28" i="1"/>
  <c r="FL28" i="1"/>
  <c r="FH28" i="1"/>
  <c r="FG28" i="1"/>
  <c r="FC28" i="1"/>
  <c r="FE28" i="1" s="1"/>
  <c r="FB28" i="1"/>
  <c r="EO28" i="1"/>
  <c r="EN28" i="1"/>
  <c r="EL28" i="1"/>
  <c r="EJ28" i="1"/>
  <c r="EI28" i="1"/>
  <c r="ED28" i="1"/>
  <c r="DV28" i="1"/>
  <c r="DU28" i="1"/>
  <c r="DG28" i="1"/>
  <c r="DC28" i="1"/>
  <c r="DB28" i="1"/>
  <c r="CX28" i="1"/>
  <c r="CZ28" i="1" s="1"/>
  <c r="CW28" i="1"/>
  <c r="CI28" i="1"/>
  <c r="CE28" i="1"/>
  <c r="CG28" i="1" s="1"/>
  <c r="CJ28" i="1" s="1"/>
  <c r="BQ28" i="1"/>
  <c r="BP28" i="1"/>
  <c r="BN28" i="1"/>
  <c r="BL28" i="1"/>
  <c r="BK28" i="1"/>
  <c r="GI27" i="1"/>
  <c r="GG27" i="1"/>
  <c r="GE27" i="1"/>
  <c r="GA27" i="1"/>
  <c r="FZ27" i="1"/>
  <c r="FU27" i="1"/>
  <c r="FV27" i="1" s="1"/>
  <c r="FP27" i="1"/>
  <c r="FN27" i="1"/>
  <c r="FL27" i="1"/>
  <c r="FH27" i="1"/>
  <c r="FG27" i="1"/>
  <c r="FB27" i="1"/>
  <c r="FC27" i="1" s="1"/>
  <c r="EW27" i="1"/>
  <c r="EU27" i="1"/>
  <c r="ES27" i="1"/>
  <c r="EO27" i="1"/>
  <c r="EN27" i="1"/>
  <c r="EI27" i="1"/>
  <c r="EJ27" i="1" s="1"/>
  <c r="ED27" i="1"/>
  <c r="EB27" i="1"/>
  <c r="DZ27" i="1"/>
  <c r="DV27" i="1"/>
  <c r="DU27" i="1"/>
  <c r="DK27" i="1"/>
  <c r="DI27" i="1"/>
  <c r="DG27" i="1"/>
  <c r="DC27" i="1"/>
  <c r="DB27" i="1"/>
  <c r="CW27" i="1"/>
  <c r="CX27" i="1" s="1"/>
  <c r="CR27" i="1"/>
  <c r="CP27" i="1"/>
  <c r="CN27" i="1"/>
  <c r="CI27" i="1"/>
  <c r="BY27" i="1"/>
  <c r="BW27" i="1"/>
  <c r="BU27" i="1"/>
  <c r="BK27" i="1"/>
  <c r="BP27" i="1" s="1"/>
  <c r="GI26" i="1"/>
  <c r="GG26" i="1"/>
  <c r="GE26" i="1"/>
  <c r="GA26" i="1"/>
  <c r="FZ26" i="1"/>
  <c r="FX26" i="1"/>
  <c r="FV26" i="1"/>
  <c r="FU26" i="1"/>
  <c r="FP26" i="1"/>
  <c r="FN26" i="1"/>
  <c r="FL26" i="1"/>
  <c r="FH26" i="1"/>
  <c r="FG26" i="1"/>
  <c r="FB26" i="1"/>
  <c r="FC26" i="1" s="1"/>
  <c r="EW26" i="1"/>
  <c r="EU26" i="1"/>
  <c r="ES26" i="1"/>
  <c r="EI26" i="1"/>
  <c r="EN26" i="1" s="1"/>
  <c r="DV26" i="1"/>
  <c r="DU26" i="1"/>
  <c r="DK26" i="1"/>
  <c r="DI26" i="1"/>
  <c r="DG26" i="1"/>
  <c r="DC26" i="1"/>
  <c r="DB26" i="1"/>
  <c r="CZ26" i="1"/>
  <c r="CX26" i="1"/>
  <c r="CW26" i="1"/>
  <c r="CR26" i="1"/>
  <c r="CP26" i="1"/>
  <c r="CN26" i="1"/>
  <c r="CI26" i="1"/>
  <c r="BY26" i="1"/>
  <c r="BW26" i="1"/>
  <c r="BU26" i="1"/>
  <c r="BK26" i="1"/>
  <c r="BP26" i="1" s="1"/>
  <c r="GI25" i="1"/>
  <c r="GG25" i="1"/>
  <c r="GE25" i="1"/>
  <c r="GA25" i="1"/>
  <c r="FZ25" i="1"/>
  <c r="FX25" i="1"/>
  <c r="FV25" i="1"/>
  <c r="FU25" i="1"/>
  <c r="FP25" i="1"/>
  <c r="FN25" i="1"/>
  <c r="FL25" i="1"/>
  <c r="FH25" i="1"/>
  <c r="FG25" i="1"/>
  <c r="FE25" i="1"/>
  <c r="FC25" i="1"/>
  <c r="FB25" i="1"/>
  <c r="EW25" i="1"/>
  <c r="EU25" i="1"/>
  <c r="ES25" i="1"/>
  <c r="EO25" i="1"/>
  <c r="EN25" i="1"/>
  <c r="EI25" i="1"/>
  <c r="EJ25" i="1" s="1"/>
  <c r="EL25" i="1" s="1"/>
  <c r="DV25" i="1"/>
  <c r="DU25" i="1"/>
  <c r="DK25" i="1"/>
  <c r="DI25" i="1"/>
  <c r="DG25" i="1"/>
  <c r="DC25" i="1"/>
  <c r="DB25" i="1"/>
  <c r="CW25" i="1"/>
  <c r="CX25" i="1" s="1"/>
  <c r="CR25" i="1"/>
  <c r="CP25" i="1"/>
  <c r="CN25" i="1"/>
  <c r="CI25" i="1"/>
  <c r="BY25" i="1"/>
  <c r="BW25" i="1"/>
  <c r="BU25" i="1"/>
  <c r="BQ25" i="1"/>
  <c r="BP25" i="1"/>
  <c r="BK25" i="1"/>
  <c r="BL25" i="1" s="1"/>
  <c r="GI24" i="1"/>
  <c r="GG24" i="1"/>
  <c r="GE24" i="1"/>
  <c r="GA24" i="1"/>
  <c r="FZ24" i="1"/>
  <c r="FU24" i="1"/>
  <c r="FV24" i="1" s="1"/>
  <c r="FP24" i="1"/>
  <c r="FN24" i="1"/>
  <c r="FL24" i="1"/>
  <c r="FB24" i="1"/>
  <c r="FG24" i="1" s="1"/>
  <c r="EW24" i="1"/>
  <c r="EU24" i="1"/>
  <c r="ES24" i="1"/>
  <c r="EO24" i="1"/>
  <c r="EN24" i="1"/>
  <c r="EL24" i="1"/>
  <c r="EJ24" i="1"/>
  <c r="EI24" i="1"/>
  <c r="ED24" i="1"/>
  <c r="DV24" i="1"/>
  <c r="DU24" i="1"/>
  <c r="DS24" i="1"/>
  <c r="DQ24" i="1"/>
  <c r="DP24" i="1"/>
  <c r="DK24" i="1"/>
  <c r="DI24" i="1"/>
  <c r="DG24" i="1"/>
  <c r="DC24" i="1"/>
  <c r="DB24" i="1"/>
  <c r="CW24" i="1"/>
  <c r="CX24" i="1" s="1"/>
  <c r="CR24" i="1"/>
  <c r="CP24" i="1"/>
  <c r="CN24" i="1"/>
  <c r="CI24" i="1"/>
  <c r="BY24" i="1"/>
  <c r="BW24" i="1"/>
  <c r="BU24" i="1"/>
  <c r="BQ24" i="1"/>
  <c r="BP24" i="1"/>
  <c r="BN24" i="1"/>
  <c r="BL24" i="1"/>
  <c r="BK24" i="1"/>
  <c r="GI23" i="1"/>
  <c r="GG23" i="1"/>
  <c r="GE23" i="1"/>
  <c r="GA23" i="1"/>
  <c r="FZ23" i="1"/>
  <c r="FU23" i="1"/>
  <c r="FV23" i="1" s="1"/>
  <c r="FP23" i="1"/>
  <c r="FN23" i="1"/>
  <c r="FL23" i="1"/>
  <c r="FH23" i="1"/>
  <c r="FG23" i="1"/>
  <c r="FB23" i="1"/>
  <c r="FC23" i="1" s="1"/>
  <c r="ES23" i="1"/>
  <c r="EO23" i="1"/>
  <c r="EN23" i="1"/>
  <c r="EI23" i="1"/>
  <c r="EJ23" i="1" s="1"/>
  <c r="ED23" i="1"/>
  <c r="EB23" i="1"/>
  <c r="DZ23" i="1"/>
  <c r="DV23" i="1"/>
  <c r="DU23" i="1"/>
  <c r="DK23" i="1"/>
  <c r="DI23" i="1"/>
  <c r="DG23" i="1"/>
  <c r="DC23" i="1"/>
  <c r="DB23" i="1"/>
  <c r="CW23" i="1"/>
  <c r="CX23" i="1" s="1"/>
  <c r="CR23" i="1"/>
  <c r="CP23" i="1"/>
  <c r="CN23" i="1"/>
  <c r="CI23" i="1"/>
  <c r="BY23" i="1"/>
  <c r="BW23" i="1"/>
  <c r="BU23" i="1"/>
  <c r="BK23" i="1"/>
  <c r="BP23" i="1" s="1"/>
  <c r="GI22" i="1"/>
  <c r="GG22" i="1"/>
  <c r="GE22" i="1"/>
  <c r="GA22" i="1"/>
  <c r="FZ22" i="1"/>
  <c r="FU22" i="1"/>
  <c r="FV22" i="1" s="1"/>
  <c r="FP22" i="1"/>
  <c r="FN22" i="1"/>
  <c r="FL22" i="1"/>
  <c r="FH22" i="1"/>
  <c r="FG22" i="1"/>
  <c r="FE22" i="1"/>
  <c r="FC22" i="1"/>
  <c r="FB22" i="1"/>
  <c r="EW22" i="1"/>
  <c r="EU22" i="1"/>
  <c r="ES22" i="1"/>
  <c r="EI22" i="1"/>
  <c r="EN22" i="1" s="1"/>
  <c r="DV22" i="1"/>
  <c r="DU22" i="1"/>
  <c r="DG22" i="1"/>
  <c r="DC22" i="1"/>
  <c r="DB22" i="1"/>
  <c r="CW22" i="1"/>
  <c r="CX22" i="1" s="1"/>
  <c r="CR22" i="1"/>
  <c r="CP22" i="1"/>
  <c r="CN22" i="1"/>
  <c r="CJ22" i="1"/>
  <c r="CI22" i="1"/>
  <c r="CG22" i="1"/>
  <c r="CE22" i="1"/>
  <c r="BY22" i="1"/>
  <c r="BW22" i="1"/>
  <c r="BU22" i="1"/>
  <c r="BQ22" i="1"/>
  <c r="BP22" i="1"/>
  <c r="BK22" i="1"/>
  <c r="BL22" i="1" s="1"/>
  <c r="GI21" i="1"/>
  <c r="GG21" i="1"/>
  <c r="GE21" i="1"/>
  <c r="GA21" i="1"/>
  <c r="FZ21" i="1"/>
  <c r="FU21" i="1"/>
  <c r="FV21" i="1" s="1"/>
  <c r="FP21" i="1"/>
  <c r="FN21" i="1"/>
  <c r="FL21" i="1"/>
  <c r="FH21" i="1"/>
  <c r="FG21" i="1"/>
  <c r="FE21" i="1"/>
  <c r="FC21" i="1"/>
  <c r="FB21" i="1"/>
  <c r="EW21" i="1"/>
  <c r="EU21" i="1"/>
  <c r="ES21" i="1"/>
  <c r="EI21" i="1"/>
  <c r="EN21" i="1" s="1"/>
  <c r="DV21" i="1"/>
  <c r="DU21" i="1"/>
  <c r="DK21" i="1"/>
  <c r="DI21" i="1"/>
  <c r="DG21" i="1"/>
  <c r="DC21" i="1"/>
  <c r="DB21" i="1"/>
  <c r="CW21" i="1"/>
  <c r="CX21" i="1" s="1"/>
  <c r="CR21" i="1"/>
  <c r="CP21" i="1"/>
  <c r="CN21" i="1"/>
  <c r="CI21" i="1"/>
  <c r="BY21" i="1"/>
  <c r="BW21" i="1"/>
  <c r="BU21" i="1"/>
  <c r="BK21" i="1"/>
  <c r="BP21" i="1" s="1"/>
  <c r="GI20" i="1"/>
  <c r="GG20" i="1"/>
  <c r="GE20" i="1"/>
  <c r="GA20" i="1"/>
  <c r="FZ20" i="1"/>
  <c r="FU20" i="1"/>
  <c r="FV20" i="1" s="1"/>
  <c r="FP20" i="1"/>
  <c r="FN20" i="1"/>
  <c r="FL20" i="1"/>
  <c r="FH20" i="1"/>
  <c r="FG20" i="1"/>
  <c r="FB20" i="1"/>
  <c r="FC20" i="1" s="1"/>
  <c r="EW20" i="1"/>
  <c r="EU20" i="1"/>
  <c r="ES20" i="1"/>
  <c r="EO20" i="1"/>
  <c r="EN20" i="1"/>
  <c r="EI20" i="1"/>
  <c r="EJ20" i="1" s="1"/>
  <c r="ED20" i="1"/>
  <c r="DV20" i="1"/>
  <c r="DU20" i="1"/>
  <c r="DK20" i="1"/>
  <c r="DI20" i="1"/>
  <c r="DG20" i="1"/>
  <c r="DC20" i="1"/>
  <c r="DB20" i="1"/>
  <c r="CW20" i="1"/>
  <c r="CX20" i="1" s="1"/>
  <c r="CR20" i="1"/>
  <c r="CP20" i="1"/>
  <c r="CN20" i="1"/>
  <c r="CI20" i="1"/>
  <c r="BY20" i="1"/>
  <c r="BW20" i="1"/>
  <c r="BU20" i="1"/>
  <c r="BK20" i="1"/>
  <c r="BP20" i="1" s="1"/>
  <c r="GI19" i="1"/>
  <c r="GG19" i="1"/>
  <c r="GE19" i="1"/>
  <c r="GA19" i="1"/>
  <c r="FZ19" i="1"/>
  <c r="FU19" i="1"/>
  <c r="FV19" i="1" s="1"/>
  <c r="FP19" i="1"/>
  <c r="FN19" i="1"/>
  <c r="FL19" i="1"/>
  <c r="FH19" i="1"/>
  <c r="FG19" i="1"/>
  <c r="FB19" i="1"/>
  <c r="FC19" i="1" s="1"/>
  <c r="EW19" i="1"/>
  <c r="EU19" i="1"/>
  <c r="ES19" i="1"/>
  <c r="EI19" i="1"/>
  <c r="EN19" i="1" s="1"/>
  <c r="ED19" i="1"/>
  <c r="DV19" i="1"/>
  <c r="DU19" i="1"/>
  <c r="DK19" i="1"/>
  <c r="DI19" i="1"/>
  <c r="DG19" i="1"/>
  <c r="DC19" i="1"/>
  <c r="DB19" i="1"/>
  <c r="CZ19" i="1"/>
  <c r="CX19" i="1"/>
  <c r="CW19" i="1"/>
  <c r="CR19" i="1"/>
  <c r="CP19" i="1"/>
  <c r="CN19" i="1"/>
  <c r="CI19" i="1"/>
  <c r="BY19" i="1"/>
  <c r="BW19" i="1"/>
  <c r="BU19" i="1"/>
  <c r="BK19" i="1"/>
  <c r="BP19" i="1" s="1"/>
  <c r="GI18" i="1"/>
  <c r="GG18" i="1"/>
  <c r="GE18" i="1"/>
  <c r="GA18" i="1"/>
  <c r="FZ18" i="1"/>
  <c r="FU18" i="1"/>
  <c r="FV18" i="1" s="1"/>
  <c r="FP18" i="1"/>
  <c r="FN18" i="1"/>
  <c r="FL18" i="1"/>
  <c r="FH18" i="1"/>
  <c r="FG18" i="1"/>
  <c r="FE18" i="1"/>
  <c r="FC18" i="1"/>
  <c r="FB18" i="1"/>
  <c r="EW18" i="1"/>
  <c r="EU18" i="1"/>
  <c r="ES18" i="1"/>
  <c r="EI18" i="1"/>
  <c r="EN18" i="1" s="1"/>
  <c r="ED18" i="1"/>
  <c r="EB18" i="1"/>
  <c r="DZ18" i="1"/>
  <c r="DV18" i="1"/>
  <c r="DU18" i="1"/>
  <c r="DK18" i="1"/>
  <c r="DI18" i="1"/>
  <c r="DG18" i="1"/>
  <c r="DC18" i="1"/>
  <c r="DB18" i="1"/>
  <c r="CW18" i="1"/>
  <c r="CX18" i="1" s="1"/>
  <c r="CR18" i="1"/>
  <c r="CP18" i="1"/>
  <c r="CN18" i="1"/>
  <c r="CI18" i="1"/>
  <c r="BY18" i="1"/>
  <c r="BW18" i="1"/>
  <c r="BU18" i="1"/>
  <c r="BQ18" i="1"/>
  <c r="BP18" i="1"/>
  <c r="BK18" i="1"/>
  <c r="BL18" i="1" s="1"/>
  <c r="GI17" i="1"/>
  <c r="GG17" i="1"/>
  <c r="GE17" i="1"/>
  <c r="GA17" i="1"/>
  <c r="FZ17" i="1"/>
  <c r="FU17" i="1"/>
  <c r="FV17" i="1" s="1"/>
  <c r="FP17" i="1"/>
  <c r="FN17" i="1"/>
  <c r="FL17" i="1"/>
  <c r="FH17" i="1"/>
  <c r="FG17" i="1"/>
  <c r="FB17" i="1"/>
  <c r="FC17" i="1" s="1"/>
  <c r="EW17" i="1"/>
  <c r="EU17" i="1"/>
  <c r="ES17" i="1"/>
  <c r="EO17" i="1"/>
  <c r="EN17" i="1"/>
  <c r="EI17" i="1"/>
  <c r="EJ17" i="1" s="1"/>
  <c r="ED17" i="1"/>
  <c r="DV17" i="1"/>
  <c r="DU17" i="1"/>
  <c r="DS17" i="1"/>
  <c r="DQ17" i="1"/>
  <c r="DP17" i="1"/>
  <c r="DK17" i="1"/>
  <c r="DI17" i="1"/>
  <c r="DG17" i="1"/>
  <c r="DC17" i="1"/>
  <c r="DB17" i="1"/>
  <c r="CW17" i="1"/>
  <c r="CX17" i="1" s="1"/>
  <c r="CR17" i="1"/>
  <c r="CP17" i="1"/>
  <c r="CN17" i="1"/>
  <c r="CI17" i="1"/>
  <c r="BY17" i="1"/>
  <c r="BW17" i="1"/>
  <c r="BU17" i="1"/>
  <c r="BQ17" i="1"/>
  <c r="BP17" i="1"/>
  <c r="BN17" i="1"/>
  <c r="BL17" i="1"/>
  <c r="BK17" i="1"/>
  <c r="GI16" i="1"/>
  <c r="GG16" i="1"/>
  <c r="GE16" i="1"/>
  <c r="GA16" i="1"/>
  <c r="FZ16" i="1"/>
  <c r="FX16" i="1"/>
  <c r="FV16" i="1"/>
  <c r="FU16" i="1"/>
  <c r="FP16" i="1"/>
  <c r="FN16" i="1"/>
  <c r="FL16" i="1"/>
  <c r="FH16" i="1"/>
  <c r="FG16" i="1"/>
  <c r="FB16" i="1"/>
  <c r="FC16" i="1" s="1"/>
  <c r="EW16" i="1"/>
  <c r="EU16" i="1"/>
  <c r="ES16" i="1"/>
  <c r="EO16" i="1"/>
  <c r="EN16" i="1"/>
  <c r="EI16" i="1"/>
  <c r="EJ16" i="1" s="1"/>
  <c r="ED16" i="1"/>
  <c r="EB16" i="1"/>
  <c r="DZ16" i="1"/>
  <c r="DV16" i="1"/>
  <c r="DU16" i="1"/>
  <c r="DK16" i="1"/>
  <c r="DI16" i="1"/>
  <c r="DG16" i="1"/>
  <c r="DC16" i="1"/>
  <c r="DB16" i="1"/>
  <c r="CW16" i="1"/>
  <c r="CX16" i="1" s="1"/>
  <c r="CR16" i="1"/>
  <c r="CP16" i="1"/>
  <c r="CN16" i="1"/>
  <c r="CI16" i="1"/>
  <c r="BY16" i="1"/>
  <c r="BW16" i="1"/>
  <c r="BU16" i="1"/>
  <c r="BK16" i="1"/>
  <c r="BP16" i="1" s="1"/>
  <c r="GI15" i="1"/>
  <c r="GG15" i="1"/>
  <c r="GE15" i="1"/>
  <c r="GA15" i="1"/>
  <c r="FZ15" i="1"/>
  <c r="FX15" i="1"/>
  <c r="FV15" i="1"/>
  <c r="FU15" i="1"/>
  <c r="FP15" i="1"/>
  <c r="FN15" i="1"/>
  <c r="FL15" i="1"/>
  <c r="FH15" i="1"/>
  <c r="FG15" i="1"/>
  <c r="FB15" i="1"/>
  <c r="FC15" i="1" s="1"/>
  <c r="EW15" i="1"/>
  <c r="EU15" i="1"/>
  <c r="ES15" i="1"/>
  <c r="EO15" i="1"/>
  <c r="EN15" i="1"/>
  <c r="EL15" i="1"/>
  <c r="EJ15" i="1"/>
  <c r="EI15" i="1"/>
  <c r="DV15" i="1"/>
  <c r="DU15" i="1"/>
  <c r="DK15" i="1"/>
  <c r="DI15" i="1"/>
  <c r="DG15" i="1"/>
  <c r="DC15" i="1"/>
  <c r="DB15" i="1"/>
  <c r="CW15" i="1"/>
  <c r="CX15" i="1" s="1"/>
  <c r="CR15" i="1"/>
  <c r="CP15" i="1"/>
  <c r="CN15" i="1"/>
  <c r="CJ15" i="1"/>
  <c r="CI15" i="1"/>
  <c r="CG15" i="1"/>
  <c r="CE15" i="1"/>
  <c r="BY15" i="1"/>
  <c r="BW15" i="1"/>
  <c r="BU15" i="1"/>
  <c r="BK15" i="1"/>
  <c r="BP15" i="1" s="1"/>
  <c r="GI14" i="1"/>
  <c r="GG14" i="1"/>
  <c r="GE14" i="1"/>
  <c r="GA14" i="1"/>
  <c r="FZ14" i="1"/>
  <c r="FU14" i="1"/>
  <c r="FV14" i="1" s="1"/>
  <c r="FP14" i="1"/>
  <c r="FN14" i="1"/>
  <c r="FL14" i="1"/>
  <c r="FH14" i="1"/>
  <c r="FG14" i="1"/>
  <c r="FB14" i="1"/>
  <c r="FC14" i="1" s="1"/>
  <c r="EW14" i="1"/>
  <c r="EU14" i="1"/>
  <c r="ES14" i="1"/>
  <c r="EO14" i="1"/>
  <c r="EN14" i="1"/>
  <c r="EI14" i="1"/>
  <c r="EJ14" i="1" s="1"/>
  <c r="DV14" i="1"/>
  <c r="DU14" i="1"/>
  <c r="DK14" i="1"/>
  <c r="DI14" i="1"/>
  <c r="DG14" i="1"/>
  <c r="DC14" i="1"/>
  <c r="DB14" i="1"/>
  <c r="CW14" i="1"/>
  <c r="CX14" i="1" s="1"/>
  <c r="CN14" i="1"/>
  <c r="CI14" i="1"/>
  <c r="BY14" i="1"/>
  <c r="BW14" i="1"/>
  <c r="BU14" i="1"/>
  <c r="BQ14" i="1"/>
  <c r="BK14" i="1"/>
  <c r="BP14" i="1" s="1"/>
  <c r="GI12" i="1"/>
  <c r="GG12" i="1"/>
  <c r="GE12" i="1"/>
  <c r="GA12" i="1"/>
  <c r="FZ12" i="1"/>
  <c r="FU12" i="1"/>
  <c r="FV12" i="1" s="1"/>
  <c r="FP12" i="1"/>
  <c r="FN12" i="1"/>
  <c r="FL12" i="1"/>
  <c r="FH12" i="1"/>
  <c r="FG12" i="1"/>
  <c r="FB12" i="1"/>
  <c r="FC12" i="1" s="1"/>
  <c r="EW12" i="1"/>
  <c r="EU12" i="1"/>
  <c r="ES12" i="1"/>
  <c r="EO12" i="1"/>
  <c r="EN12" i="1"/>
  <c r="EI12" i="1"/>
  <c r="EJ12" i="1" s="1"/>
  <c r="ED12" i="1"/>
  <c r="DV12" i="1"/>
  <c r="DU12" i="1"/>
  <c r="DK12" i="1"/>
  <c r="DI12" i="1"/>
  <c r="DG12" i="1"/>
  <c r="DC12" i="1"/>
  <c r="DB12" i="1"/>
  <c r="CW12" i="1"/>
  <c r="CX12" i="1" s="1"/>
  <c r="CR12" i="1"/>
  <c r="CP12" i="1"/>
  <c r="CN12" i="1"/>
  <c r="CJ12" i="1"/>
  <c r="CI12" i="1"/>
  <c r="CE12" i="1"/>
  <c r="BY12" i="1"/>
  <c r="BW12" i="1"/>
  <c r="BU12" i="1"/>
  <c r="BQ12" i="1"/>
  <c r="BP12" i="1"/>
  <c r="BK12" i="1"/>
  <c r="BL12" i="1" s="1"/>
  <c r="GI11" i="1"/>
  <c r="GG11" i="1"/>
  <c r="GE11" i="1"/>
  <c r="GA11" i="1"/>
  <c r="FZ11" i="1"/>
  <c r="FU11" i="1"/>
  <c r="FV11" i="1" s="1"/>
  <c r="FP11" i="1"/>
  <c r="FN11" i="1"/>
  <c r="FL11" i="1"/>
  <c r="FH11" i="1"/>
  <c r="FG11" i="1"/>
  <c r="FB11" i="1"/>
  <c r="FC11" i="1" s="1"/>
  <c r="EW11" i="1"/>
  <c r="EU11" i="1"/>
  <c r="ES11" i="1"/>
  <c r="EO11" i="1"/>
  <c r="EN11" i="1"/>
  <c r="EI11" i="1"/>
  <c r="EJ11" i="1" s="1"/>
  <c r="ED11" i="1"/>
  <c r="EB11" i="1"/>
  <c r="DZ11" i="1"/>
  <c r="DV11" i="1"/>
  <c r="DU11" i="1"/>
  <c r="DK11" i="1"/>
  <c r="DI11" i="1"/>
  <c r="DG11" i="1"/>
  <c r="DC11" i="1"/>
  <c r="DB11" i="1"/>
  <c r="CZ11" i="1"/>
  <c r="CX11" i="1"/>
  <c r="CW11" i="1"/>
  <c r="CR11" i="1"/>
  <c r="CP11" i="1"/>
  <c r="CN11" i="1"/>
  <c r="CI11" i="1"/>
  <c r="BY11" i="1"/>
  <c r="BW11" i="1"/>
  <c r="BU11" i="1"/>
  <c r="BP11" i="1"/>
  <c r="BK11" i="1"/>
  <c r="GI10" i="1"/>
  <c r="GG10" i="1"/>
  <c r="GE10" i="1"/>
  <c r="GA10" i="1"/>
  <c r="FZ10" i="1"/>
  <c r="FU10" i="1"/>
  <c r="FV10" i="1" s="1"/>
  <c r="FP10" i="1"/>
  <c r="FN10" i="1"/>
  <c r="FL10" i="1"/>
  <c r="FH10" i="1"/>
  <c r="FG10" i="1"/>
  <c r="FE10" i="1"/>
  <c r="FC10" i="1"/>
  <c r="FB10" i="1"/>
  <c r="EW10" i="1"/>
  <c r="EU10" i="1"/>
  <c r="ES10" i="1"/>
  <c r="EO10" i="1"/>
  <c r="EN10" i="1"/>
  <c r="EI10" i="1"/>
  <c r="EJ10" i="1" s="1"/>
  <c r="ED10" i="1"/>
  <c r="DV10" i="1"/>
  <c r="DU10" i="1"/>
  <c r="DP10" i="1"/>
  <c r="DS10" i="1" s="1"/>
  <c r="DG10" i="1"/>
  <c r="DC10" i="1"/>
  <c r="DB10" i="1"/>
  <c r="CW10" i="1"/>
  <c r="CX10" i="1" s="1"/>
  <c r="CR10" i="1"/>
  <c r="CP10" i="1"/>
  <c r="CN10" i="1"/>
  <c r="CI10" i="1"/>
  <c r="BY10" i="1"/>
  <c r="BW10" i="1"/>
  <c r="BU10" i="1"/>
  <c r="BK10" i="1"/>
  <c r="BP10" i="1" s="1"/>
  <c r="GI9" i="1"/>
  <c r="GG9" i="1"/>
  <c r="GE9" i="1"/>
  <c r="GA9" i="1"/>
  <c r="FZ9" i="1"/>
  <c r="FU9" i="1"/>
  <c r="FV9" i="1" s="1"/>
  <c r="FP9" i="1"/>
  <c r="FN9" i="1"/>
  <c r="FL9" i="1"/>
  <c r="FH9" i="1"/>
  <c r="FG9" i="1"/>
  <c r="FB9" i="1"/>
  <c r="FC9" i="1" s="1"/>
  <c r="EW9" i="1"/>
  <c r="EU9" i="1"/>
  <c r="ES9" i="1"/>
  <c r="EN9" i="1"/>
  <c r="ED9" i="1"/>
  <c r="DV9" i="1"/>
  <c r="DU9" i="1"/>
  <c r="DQ9" i="1"/>
  <c r="DS9" i="1" s="1"/>
  <c r="DP9" i="1"/>
  <c r="DK9" i="1"/>
  <c r="DI9" i="1"/>
  <c r="DG9" i="1"/>
  <c r="DC9" i="1"/>
  <c r="DB9" i="1"/>
  <c r="CW9" i="1"/>
  <c r="CX9" i="1" s="1"/>
  <c r="CR9" i="1"/>
  <c r="CP9" i="1"/>
  <c r="CN9" i="1"/>
  <c r="CJ9" i="1"/>
  <c r="CI9" i="1"/>
  <c r="CG9" i="1"/>
  <c r="CE9" i="1"/>
  <c r="BY9" i="1"/>
  <c r="BW9" i="1"/>
  <c r="BU9" i="1"/>
  <c r="BQ9" i="1"/>
  <c r="BP9" i="1"/>
  <c r="BN9" i="1"/>
  <c r="BL9" i="1"/>
  <c r="BK9" i="1"/>
  <c r="GI3" i="1"/>
  <c r="FP3" i="1"/>
  <c r="EW3" i="1"/>
  <c r="ED3" i="1"/>
  <c r="DK3" i="1"/>
  <c r="CR3" i="1"/>
  <c r="BY3" i="1"/>
  <c r="GF2" i="1"/>
  <c r="FX2" i="1"/>
  <c r="FM2" i="1"/>
  <c r="FE2" i="1"/>
  <c r="ET2" i="1"/>
  <c r="EL2" i="1"/>
  <c r="EA2" i="1"/>
  <c r="DS2" i="1"/>
  <c r="DH2" i="1"/>
  <c r="CZ2" i="1"/>
  <c r="CO2" i="1"/>
  <c r="CG2" i="1"/>
  <c r="BV2" i="1"/>
  <c r="BN2" i="1"/>
  <c r="Z50" i="1"/>
  <c r="X50" i="1" s="1"/>
  <c r="Y50" i="1"/>
  <c r="Z49" i="1"/>
  <c r="X49" i="1" s="1"/>
  <c r="Y49" i="1"/>
  <c r="Y48" i="1"/>
  <c r="Z47" i="1"/>
  <c r="X47" i="1" s="1"/>
  <c r="AJ43" i="1"/>
  <c r="Y47" i="1" s="1"/>
  <c r="AJ42" i="1"/>
  <c r="AL40" i="1"/>
  <c r="AH40" i="1"/>
  <c r="X48" i="1" s="1"/>
  <c r="AC40" i="1"/>
  <c r="AB51" i="1" s="1"/>
  <c r="E4" i="8" s="1"/>
  <c r="AM9" i="1"/>
  <c r="AK9" i="1"/>
  <c r="AI9" i="1"/>
  <c r="AE9" i="1"/>
  <c r="AD9" i="1"/>
  <c r="Y9" i="1"/>
  <c r="Z9" i="1" s="1"/>
  <c r="AM3" i="1"/>
  <c r="AJ2" i="1"/>
  <c r="AB2" i="1"/>
  <c r="DQ10" i="1" l="1"/>
  <c r="PM19" i="1"/>
  <c r="PM40" i="1" s="1"/>
  <c r="PK52" i="1" s="1"/>
  <c r="C24" i="8" s="1"/>
  <c r="QY21" i="1"/>
  <c r="QY40" i="1" s="1"/>
  <c r="QW52" i="1" s="1"/>
  <c r="C26" i="8" s="1"/>
  <c r="IE39" i="1"/>
  <c r="IE11" i="1"/>
  <c r="NH15" i="1"/>
  <c r="NH26" i="1"/>
  <c r="GS19" i="1"/>
  <c r="GS40" i="1" s="1"/>
  <c r="GQ52" i="1" s="1"/>
  <c r="C12" i="8" s="1"/>
  <c r="KJ20" i="1"/>
  <c r="KJ40" i="1" s="1"/>
  <c r="KH52" i="1" s="1"/>
  <c r="OA39" i="1"/>
  <c r="OA40" i="1" s="1"/>
  <c r="NY52" i="1" s="1"/>
  <c r="IX39" i="1"/>
  <c r="IX40" i="1" s="1"/>
  <c r="IV52" i="1" s="1"/>
  <c r="C15" i="8" s="1"/>
  <c r="RR30" i="1"/>
  <c r="ND28" i="1"/>
  <c r="NF28" i="1" s="1"/>
  <c r="NI28" i="1" s="1"/>
  <c r="UP24" i="1"/>
  <c r="NH24" i="1"/>
  <c r="RR19" i="1"/>
  <c r="IE18" i="1"/>
  <c r="QF14" i="1"/>
  <c r="QF40" i="1" s="1"/>
  <c r="QD52" i="1" s="1"/>
  <c r="C25" i="8" s="1"/>
  <c r="SK9" i="1"/>
  <c r="SK40" i="1" s="1"/>
  <c r="SI52" i="1" s="1"/>
  <c r="C28" i="8" s="1"/>
  <c r="LC11" i="1"/>
  <c r="UP9" i="1"/>
  <c r="UP40" i="1" s="1"/>
  <c r="UN52" i="1" s="1"/>
  <c r="C31" i="8" s="1"/>
  <c r="PV40" i="1"/>
  <c r="PK42" i="1" s="1"/>
  <c r="G29" i="7" s="1"/>
  <c r="LL40" i="1"/>
  <c r="LA42" i="1" s="1"/>
  <c r="G23" i="7" s="1"/>
  <c r="LV40" i="1"/>
  <c r="LT52" i="1" s="1"/>
  <c r="C19" i="8" s="1"/>
  <c r="TW40" i="1"/>
  <c r="TU52" i="1" s="1"/>
  <c r="C30" i="8" s="1"/>
  <c r="SA40" i="1"/>
  <c r="RP42" i="1" s="1"/>
  <c r="G32" i="7" s="1"/>
  <c r="HL40" i="1"/>
  <c r="HJ52" i="1" s="1"/>
  <c r="C13" i="8" s="1"/>
  <c r="OT40" i="1"/>
  <c r="OR52" i="1" s="1"/>
  <c r="C23" i="8" s="1"/>
  <c r="AD40" i="1"/>
  <c r="AB52" i="1" s="1"/>
  <c r="BP40" i="1"/>
  <c r="BN52" i="1" s="1"/>
  <c r="C5" i="8" s="1"/>
  <c r="FZ40" i="1"/>
  <c r="FX52" i="1" s="1"/>
  <c r="C11" i="8" s="1"/>
  <c r="ED40" i="1"/>
  <c r="DS42" i="1" s="1"/>
  <c r="G13" i="7" s="1"/>
  <c r="DS40" i="1"/>
  <c r="ED42" i="1" s="1"/>
  <c r="ED43" i="1" s="1"/>
  <c r="ED45" i="1" s="1"/>
  <c r="DV40" i="1"/>
  <c r="DS53" i="1" s="1"/>
  <c r="D8" i="8" s="1"/>
  <c r="GA40" i="1"/>
  <c r="FX53" i="1" s="1"/>
  <c r="D11" i="8" s="1"/>
  <c r="MO40" i="1"/>
  <c r="MM52" i="1" s="1"/>
  <c r="C20" i="8" s="1"/>
  <c r="LS49" i="1"/>
  <c r="DU40" i="1"/>
  <c r="DS52" i="1" s="1"/>
  <c r="C8" i="8" s="1"/>
  <c r="EN40" i="1"/>
  <c r="EL52" i="1" s="1"/>
  <c r="C9" i="8" s="1"/>
  <c r="LC40" i="1"/>
  <c r="LA52" i="1" s="1"/>
  <c r="C18" i="8" s="1"/>
  <c r="HM40" i="1"/>
  <c r="HJ53" i="1" s="1"/>
  <c r="D13" i="8" s="1"/>
  <c r="CI40" i="1"/>
  <c r="CG52" i="1" s="1"/>
  <c r="C6" i="8" s="1"/>
  <c r="DB40" i="1"/>
  <c r="CZ52" i="1" s="1"/>
  <c r="C7" i="8" s="1"/>
  <c r="FG40" i="1"/>
  <c r="FE52" i="1" s="1"/>
  <c r="C10" i="8" s="1"/>
  <c r="GP49" i="1"/>
  <c r="IU50" i="1"/>
  <c r="QV47" i="1"/>
  <c r="NE50" i="1"/>
  <c r="QC49" i="1"/>
  <c r="PJ50" i="1"/>
  <c r="RP50" i="1"/>
  <c r="KX40" i="1"/>
  <c r="KW46" i="1" s="1"/>
  <c r="KZ46" i="1" s="1"/>
  <c r="LI48" i="1"/>
  <c r="LQ40" i="1"/>
  <c r="LP46" i="1" s="1"/>
  <c r="LS46" i="1" s="1"/>
  <c r="MB48" i="1"/>
  <c r="MJ40" i="1"/>
  <c r="MI46" i="1" s="1"/>
  <c r="ML46" i="1" s="1"/>
  <c r="MU48" i="1"/>
  <c r="NC40" i="1"/>
  <c r="NB46" i="1" s="1"/>
  <c r="NF46" i="1" s="1"/>
  <c r="NN48" i="1"/>
  <c r="NV40" i="1"/>
  <c r="NU46" i="1" s="1"/>
  <c r="NX46" i="1" s="1"/>
  <c r="OG48" i="1"/>
  <c r="OO40" i="1"/>
  <c r="ON46" i="1" s="1"/>
  <c r="OR46" i="1" s="1"/>
  <c r="OZ48" i="1"/>
  <c r="PH40" i="1"/>
  <c r="PG46" i="1" s="1"/>
  <c r="PK46" i="1" s="1"/>
  <c r="PS48" i="1"/>
  <c r="QA40" i="1"/>
  <c r="PZ46" i="1" s="1"/>
  <c r="QD46" i="1" s="1"/>
  <c r="QL48" i="1"/>
  <c r="QT40" i="1"/>
  <c r="QS46" i="1" s="1"/>
  <c r="QV46" i="1" s="1"/>
  <c r="RE48" i="1"/>
  <c r="RM40" i="1"/>
  <c r="RL46" i="1" s="1"/>
  <c r="RX48" i="1"/>
  <c r="SF40" i="1"/>
  <c r="SE46" i="1" s="1"/>
  <c r="SH46" i="1" s="1"/>
  <c r="SQ48" i="1"/>
  <c r="SH49" i="1"/>
  <c r="QV50" i="1"/>
  <c r="TR40" i="1"/>
  <c r="TQ46" i="1" s="1"/>
  <c r="TT46" i="1" s="1"/>
  <c r="UC48" i="1"/>
  <c r="UK40" i="1"/>
  <c r="UJ46" i="1" s="1"/>
  <c r="UM46" i="1" s="1"/>
  <c r="UV48" i="1"/>
  <c r="TT49" i="1"/>
  <c r="BK40" i="1"/>
  <c r="BJ46" i="1" s="1"/>
  <c r="BN46" i="1" s="1"/>
  <c r="BV48" i="1"/>
  <c r="CD40" i="1"/>
  <c r="CC46" i="1" s="1"/>
  <c r="CG46" i="1" s="1"/>
  <c r="CO48" i="1"/>
  <c r="CW40" i="1"/>
  <c r="CV46" i="1" s="1"/>
  <c r="CZ46" i="1" s="1"/>
  <c r="DH48" i="1"/>
  <c r="DC40" i="1"/>
  <c r="CZ53" i="1" s="1"/>
  <c r="D7" i="8" s="1"/>
  <c r="DP40" i="1"/>
  <c r="DO46" i="1" s="1"/>
  <c r="DR46" i="1" s="1"/>
  <c r="EA48" i="1"/>
  <c r="EI40" i="1"/>
  <c r="EH46" i="1" s="1"/>
  <c r="EK46" i="1" s="1"/>
  <c r="ET48" i="1"/>
  <c r="FB40" i="1"/>
  <c r="FA46" i="1" s="1"/>
  <c r="FD46" i="1" s="1"/>
  <c r="FM48" i="1"/>
  <c r="FU40" i="1"/>
  <c r="FT46" i="1" s="1"/>
  <c r="FW46" i="1" s="1"/>
  <c r="GF48" i="1"/>
  <c r="BM49" i="1"/>
  <c r="FD50" i="1"/>
  <c r="GN40" i="1"/>
  <c r="GM46" i="1" s="1"/>
  <c r="GP46" i="1" s="1"/>
  <c r="GY48" i="1"/>
  <c r="HG40" i="1"/>
  <c r="HF46" i="1" s="1"/>
  <c r="HJ46" i="1" s="1"/>
  <c r="HR48" i="1"/>
  <c r="HZ40" i="1"/>
  <c r="HY46" i="1" s="1"/>
  <c r="IC46" i="1" s="1"/>
  <c r="IK48" i="1"/>
  <c r="IS40" i="1"/>
  <c r="IR46" i="1" s="1"/>
  <c r="IU46" i="1" s="1"/>
  <c r="JD48" i="1"/>
  <c r="KE40" i="1"/>
  <c r="KD46" i="1" s="1"/>
  <c r="KP48" i="1"/>
  <c r="Y40" i="1"/>
  <c r="X46" i="1" s="1"/>
  <c r="AJ48" i="1"/>
  <c r="DR49" i="1"/>
  <c r="CY50" i="1"/>
  <c r="IB47" i="1"/>
  <c r="IU47" i="1"/>
  <c r="IB50" i="1"/>
  <c r="NE49" i="1"/>
  <c r="LS50" i="1"/>
  <c r="TT50" i="1"/>
  <c r="KP45" i="1"/>
  <c r="RX45" i="1"/>
  <c r="RO47" i="1"/>
  <c r="ML50" i="1"/>
  <c r="NF50" i="1"/>
  <c r="TU50" i="1"/>
  <c r="SI49" i="1"/>
  <c r="SI50" i="1"/>
  <c r="RM46" i="1"/>
  <c r="QW50" i="1"/>
  <c r="HJ50" i="1"/>
  <c r="UM49" i="1"/>
  <c r="TU48" i="1"/>
  <c r="TT48" i="1"/>
  <c r="TU49" i="1"/>
  <c r="UN47" i="1"/>
  <c r="UM47" i="1"/>
  <c r="MU45" i="1"/>
  <c r="UN48" i="1"/>
  <c r="UM48" i="1"/>
  <c r="TR47" i="1"/>
  <c r="TT47" i="1" s="1"/>
  <c r="UC45" i="1"/>
  <c r="UN49" i="1"/>
  <c r="UN50" i="1"/>
  <c r="UM50" i="1"/>
  <c r="QD49" i="1"/>
  <c r="RO50" i="1"/>
  <c r="PK50" i="1"/>
  <c r="QD50" i="1"/>
  <c r="UV45" i="1"/>
  <c r="NY47" i="1"/>
  <c r="PS45" i="1"/>
  <c r="QA47" i="1"/>
  <c r="QC47" i="1" s="1"/>
  <c r="QL45" i="1"/>
  <c r="PK49" i="1"/>
  <c r="QW49" i="1"/>
  <c r="KE46" i="1"/>
  <c r="GQ49" i="1"/>
  <c r="IC50" i="1"/>
  <c r="PK48" i="1"/>
  <c r="PJ48" i="1"/>
  <c r="QD48" i="1"/>
  <c r="QC48" i="1"/>
  <c r="QW48" i="1"/>
  <c r="QV48" i="1"/>
  <c r="SI48" i="1"/>
  <c r="SH48" i="1"/>
  <c r="PH47" i="1"/>
  <c r="PJ47" i="1" s="1"/>
  <c r="QW47" i="1"/>
  <c r="PJ49" i="1"/>
  <c r="QV49" i="1"/>
  <c r="QC50" i="1"/>
  <c r="SH50" i="1"/>
  <c r="OG45" i="1"/>
  <c r="SF47" i="1"/>
  <c r="SH47" i="1" s="1"/>
  <c r="SQ45" i="1"/>
  <c r="RP47" i="1"/>
  <c r="MB45" i="1"/>
  <c r="LQ47" i="1"/>
  <c r="LS47" i="1" s="1"/>
  <c r="RP48" i="1"/>
  <c r="RO48" i="1"/>
  <c r="RE45" i="1"/>
  <c r="RP49" i="1"/>
  <c r="RO49" i="1"/>
  <c r="LA49" i="1"/>
  <c r="NX50" i="1"/>
  <c r="OR49" i="1"/>
  <c r="OR47" i="1"/>
  <c r="OQ47" i="1"/>
  <c r="DS49" i="1"/>
  <c r="CZ50" i="1"/>
  <c r="HJ47" i="1"/>
  <c r="MM50" i="1"/>
  <c r="NY50" i="1"/>
  <c r="LA48" i="1"/>
  <c r="KZ48" i="1"/>
  <c r="LT48" i="1"/>
  <c r="LS48" i="1"/>
  <c r="MM48" i="1"/>
  <c r="ML48" i="1"/>
  <c r="NF48" i="1"/>
  <c r="NE48" i="1"/>
  <c r="NY48" i="1"/>
  <c r="NX48" i="1"/>
  <c r="OR48" i="1"/>
  <c r="OQ48" i="1"/>
  <c r="LA47" i="1"/>
  <c r="KZ47" i="1"/>
  <c r="KZ49" i="1"/>
  <c r="MM49" i="1"/>
  <c r="ML49" i="1"/>
  <c r="NY49" i="1"/>
  <c r="NX49" i="1"/>
  <c r="OQ49" i="1"/>
  <c r="LA50" i="1"/>
  <c r="KZ50" i="1"/>
  <c r="OR50" i="1"/>
  <c r="OQ50" i="1"/>
  <c r="BN49" i="1"/>
  <c r="FE50" i="1"/>
  <c r="NC47" i="1"/>
  <c r="NE47" i="1" s="1"/>
  <c r="NN45" i="1"/>
  <c r="NX47" i="1"/>
  <c r="LT49" i="1"/>
  <c r="NF49" i="1"/>
  <c r="LT50" i="1"/>
  <c r="GY45" i="1"/>
  <c r="IV47" i="1"/>
  <c r="MJ47" i="1"/>
  <c r="MM47" i="1" s="1"/>
  <c r="IV50" i="1"/>
  <c r="LI45" i="1"/>
  <c r="OZ45" i="1"/>
  <c r="HJ48" i="1"/>
  <c r="HI48" i="1"/>
  <c r="GP47" i="1"/>
  <c r="GQ47" i="1"/>
  <c r="KH47" i="1"/>
  <c r="KG47" i="1"/>
  <c r="HJ49" i="1"/>
  <c r="HI49" i="1"/>
  <c r="GP50" i="1"/>
  <c r="GQ50" i="1"/>
  <c r="KH50" i="1"/>
  <c r="KG50" i="1"/>
  <c r="GQ48" i="1"/>
  <c r="GP48" i="1"/>
  <c r="IU49" i="1"/>
  <c r="IV49" i="1"/>
  <c r="KH48" i="1"/>
  <c r="KG48" i="1"/>
  <c r="IB49" i="1"/>
  <c r="IC49" i="1"/>
  <c r="IC48" i="1"/>
  <c r="IB48" i="1"/>
  <c r="IV48" i="1"/>
  <c r="IU48" i="1"/>
  <c r="IC47" i="1"/>
  <c r="DH45" i="1"/>
  <c r="EK49" i="1"/>
  <c r="IK45" i="1"/>
  <c r="JD45" i="1"/>
  <c r="HI47" i="1"/>
  <c r="KG49" i="1"/>
  <c r="HI50" i="1"/>
  <c r="KH49" i="1"/>
  <c r="CF49" i="1"/>
  <c r="FW49" i="1"/>
  <c r="HR45" i="1"/>
  <c r="BK47" i="1"/>
  <c r="BM47" i="1" s="1"/>
  <c r="BV45" i="1"/>
  <c r="DP47" i="1"/>
  <c r="DR47" i="1" s="1"/>
  <c r="EA45" i="1"/>
  <c r="BN48" i="1"/>
  <c r="BM48" i="1"/>
  <c r="CZ48" i="1"/>
  <c r="CY48" i="1"/>
  <c r="DS48" i="1"/>
  <c r="DR48" i="1"/>
  <c r="FE48" i="1"/>
  <c r="FD48" i="1"/>
  <c r="CG47" i="1"/>
  <c r="CF47" i="1"/>
  <c r="CZ49" i="1"/>
  <c r="CY49" i="1"/>
  <c r="BN50" i="1"/>
  <c r="BM50" i="1"/>
  <c r="EL50" i="1"/>
  <c r="EK50" i="1"/>
  <c r="FM45" i="1"/>
  <c r="FB47" i="1"/>
  <c r="FD47" i="1" s="1"/>
  <c r="EL47" i="1"/>
  <c r="EK47" i="1"/>
  <c r="CG48" i="1"/>
  <c r="CF48" i="1"/>
  <c r="EL48" i="1"/>
  <c r="EK48" i="1"/>
  <c r="FX48" i="1"/>
  <c r="FW48" i="1"/>
  <c r="CW47" i="1"/>
  <c r="CY47" i="1" s="1"/>
  <c r="FX47" i="1"/>
  <c r="FW47" i="1"/>
  <c r="FE49" i="1"/>
  <c r="FD49" i="1"/>
  <c r="CG50" i="1"/>
  <c r="CF50" i="1"/>
  <c r="DS50" i="1"/>
  <c r="DR50" i="1"/>
  <c r="FX50" i="1"/>
  <c r="FW50" i="1"/>
  <c r="CG49" i="1"/>
  <c r="EL49" i="1"/>
  <c r="FX49" i="1"/>
  <c r="CO45" i="1"/>
  <c r="ET45" i="1"/>
  <c r="GF45" i="1"/>
  <c r="AA49" i="1"/>
  <c r="AJ45" i="1"/>
  <c r="AB48" i="1"/>
  <c r="AB47" i="1"/>
  <c r="AA47" i="1"/>
  <c r="AB50" i="1"/>
  <c r="AA50" i="1"/>
  <c r="Y46" i="1"/>
  <c r="AB49" i="1"/>
  <c r="AA48" i="1"/>
  <c r="H2" i="1"/>
  <c r="E9" i="1"/>
  <c r="E5" i="8"/>
  <c r="E6" i="8"/>
  <c r="E7" i="8"/>
  <c r="E8" i="8"/>
  <c r="E9" i="8"/>
  <c r="E10" i="8"/>
  <c r="E11" i="8"/>
  <c r="E12" i="8"/>
  <c r="E13" i="8"/>
  <c r="E14" i="8"/>
  <c r="E16" i="8"/>
  <c r="E18" i="8"/>
  <c r="E19" i="8"/>
  <c r="E20" i="8"/>
  <c r="E23" i="8"/>
  <c r="E25" i="8"/>
  <c r="E26" i="8"/>
  <c r="E27" i="8"/>
  <c r="E28" i="8"/>
  <c r="C16" i="8"/>
  <c r="S3" i="1"/>
  <c r="P2" i="1"/>
  <c r="RR40" i="1" l="1"/>
  <c r="RP52" i="1" s="1"/>
  <c r="C27" i="8" s="1"/>
  <c r="NH40" i="1"/>
  <c r="NF52" i="1" s="1"/>
  <c r="IE40" i="1"/>
  <c r="IC52" i="1" s="1"/>
  <c r="C14" i="8" s="1"/>
  <c r="C71" i="7"/>
  <c r="E65" i="10"/>
  <c r="D65" i="10"/>
  <c r="C65" i="10"/>
  <c r="C70" i="7"/>
  <c r="E64" i="10"/>
  <c r="D64" i="10"/>
  <c r="C64" i="10"/>
  <c r="C69" i="7"/>
  <c r="E63" i="10"/>
  <c r="D63" i="10"/>
  <c r="C63" i="10"/>
  <c r="C38" i="7"/>
  <c r="E32" i="10"/>
  <c r="D32" i="10"/>
  <c r="C32" i="10"/>
  <c r="C33" i="10"/>
  <c r="D33" i="10"/>
  <c r="E33" i="10"/>
  <c r="D62" i="10"/>
  <c r="C62" i="10"/>
  <c r="E61" i="10"/>
  <c r="E62" i="10"/>
  <c r="D61" i="10"/>
  <c r="C61" i="10"/>
  <c r="C68" i="7"/>
  <c r="C72" i="7"/>
  <c r="C67" i="7"/>
  <c r="C10" i="11" s="1"/>
  <c r="C66" i="7"/>
  <c r="E59" i="10"/>
  <c r="E58" i="10"/>
  <c r="D59" i="10"/>
  <c r="D58" i="10"/>
  <c r="C59" i="10"/>
  <c r="C58" i="10"/>
  <c r="C60" i="10"/>
  <c r="D60" i="10"/>
  <c r="E60" i="10"/>
  <c r="C64" i="7"/>
  <c r="C65" i="7"/>
  <c r="E40" i="10"/>
  <c r="D40" i="10"/>
  <c r="C40" i="10"/>
  <c r="E38" i="10"/>
  <c r="D38" i="10"/>
  <c r="C38" i="10"/>
  <c r="C22" i="8"/>
  <c r="C44" i="7"/>
  <c r="C46" i="7"/>
  <c r="D57" i="10"/>
  <c r="D54" i="10"/>
  <c r="D55" i="10"/>
  <c r="D56" i="10"/>
  <c r="C57" i="10"/>
  <c r="C54" i="10"/>
  <c r="C55" i="10"/>
  <c r="C56" i="10"/>
  <c r="E52" i="10"/>
  <c r="E53" i="10"/>
  <c r="D52" i="10"/>
  <c r="D53" i="10"/>
  <c r="C52" i="10"/>
  <c r="C53" i="10"/>
  <c r="E57" i="10"/>
  <c r="E54" i="10"/>
  <c r="E55" i="10"/>
  <c r="E56" i="10"/>
  <c r="C58" i="7"/>
  <c r="C59" i="7"/>
  <c r="C60" i="7"/>
  <c r="C61" i="7"/>
  <c r="C62" i="7"/>
  <c r="C63" i="7"/>
  <c r="D50" i="10"/>
  <c r="C50" i="10"/>
  <c r="D51" i="10"/>
  <c r="E51" i="10"/>
  <c r="C51" i="10"/>
  <c r="E50" i="10"/>
  <c r="C56" i="7"/>
  <c r="C57" i="7"/>
  <c r="C55" i="7"/>
  <c r="C8" i="11" s="1"/>
  <c r="C49" i="10"/>
  <c r="E49" i="10"/>
  <c r="D49" i="10"/>
  <c r="C27" i="7"/>
  <c r="E21" i="10"/>
  <c r="D21" i="10"/>
  <c r="C21" i="10"/>
  <c r="C29" i="7"/>
  <c r="D23" i="10"/>
  <c r="C23" i="10"/>
  <c r="E23" i="10"/>
  <c r="C52" i="7"/>
  <c r="D46" i="10"/>
  <c r="C46" i="10"/>
  <c r="E46" i="10"/>
  <c r="C22" i="7"/>
  <c r="C9" i="11" s="1"/>
  <c r="E16" i="10"/>
  <c r="D16" i="10"/>
  <c r="C16" i="10"/>
  <c r="C17" i="8"/>
  <c r="C47" i="7"/>
  <c r="E41" i="10"/>
  <c r="D41" i="10"/>
  <c r="C41" i="10"/>
  <c r="E66" i="10"/>
  <c r="D66" i="10"/>
  <c r="C66" i="10"/>
  <c r="E35" i="10"/>
  <c r="D35" i="10"/>
  <c r="C35" i="10"/>
  <c r="C41" i="7"/>
  <c r="E47" i="10"/>
  <c r="E48" i="10"/>
  <c r="D47" i="10"/>
  <c r="D48" i="10"/>
  <c r="C47" i="10"/>
  <c r="C48" i="10"/>
  <c r="C54" i="7"/>
  <c r="C53" i="7"/>
  <c r="D45" i="10"/>
  <c r="C44" i="10"/>
  <c r="E43" i="10"/>
  <c r="C45" i="10"/>
  <c r="D43" i="10"/>
  <c r="E44" i="10"/>
  <c r="C43" i="10"/>
  <c r="E45" i="10"/>
  <c r="D44" i="10"/>
  <c r="C51" i="7"/>
  <c r="C50" i="7"/>
  <c r="C49" i="7"/>
  <c r="E42" i="10"/>
  <c r="C48" i="7"/>
  <c r="D42" i="10"/>
  <c r="C42" i="10"/>
  <c r="D14" i="10"/>
  <c r="C14" i="10"/>
  <c r="E14" i="10"/>
  <c r="C20" i="7"/>
  <c r="C6" i="11" s="1"/>
  <c r="D16" i="8"/>
  <c r="C9" i="7"/>
  <c r="E3" i="10"/>
  <c r="D3" i="10"/>
  <c r="C3" i="10"/>
  <c r="C4" i="8"/>
  <c r="C36" i="7"/>
  <c r="C11" i="11" s="1"/>
  <c r="D30" i="10"/>
  <c r="C30" i="10"/>
  <c r="E30" i="10"/>
  <c r="C21" i="8"/>
  <c r="C26" i="7"/>
  <c r="E20" i="10"/>
  <c r="D20" i="10"/>
  <c r="C20" i="10"/>
  <c r="C35" i="7"/>
  <c r="E29" i="10"/>
  <c r="C29" i="10"/>
  <c r="D29" i="10"/>
  <c r="C34" i="7"/>
  <c r="E28" i="10"/>
  <c r="D28" i="10"/>
  <c r="C28" i="10"/>
  <c r="C45" i="7"/>
  <c r="D39" i="10"/>
  <c r="E39" i="10"/>
  <c r="C39" i="10"/>
  <c r="C43" i="7"/>
  <c r="C37" i="10"/>
  <c r="E37" i="10"/>
  <c r="D37" i="10"/>
  <c r="E36" i="10"/>
  <c r="C36" i="10"/>
  <c r="D36" i="10"/>
  <c r="C42" i="7"/>
  <c r="FX46" i="1"/>
  <c r="KG46" i="1"/>
  <c r="QC46" i="1"/>
  <c r="CF46" i="1"/>
  <c r="MM46" i="1"/>
  <c r="TU46" i="1"/>
  <c r="LA46" i="1"/>
  <c r="BM46" i="1"/>
  <c r="C40" i="7"/>
  <c r="E34" i="10"/>
  <c r="D34" i="10"/>
  <c r="C34" i="10"/>
  <c r="C39" i="7"/>
  <c r="C37" i="7"/>
  <c r="E31" i="10"/>
  <c r="C31" i="10"/>
  <c r="D31" i="10"/>
  <c r="LT46" i="1"/>
  <c r="NE46" i="1"/>
  <c r="SI46" i="1"/>
  <c r="PJ46" i="1"/>
  <c r="FE46" i="1"/>
  <c r="CY46" i="1"/>
  <c r="QW46" i="1"/>
  <c r="AA46" i="1"/>
  <c r="HI46" i="1"/>
  <c r="NY46" i="1"/>
  <c r="OQ46" i="1"/>
  <c r="EL46" i="1"/>
  <c r="IB46" i="1"/>
  <c r="DS46" i="1"/>
  <c r="GQ46" i="1"/>
  <c r="RO46" i="1"/>
  <c r="IV46" i="1"/>
  <c r="E4" i="10"/>
  <c r="E7" i="10"/>
  <c r="E13" i="10"/>
  <c r="E15" i="10"/>
  <c r="E25" i="10"/>
  <c r="D12" i="10"/>
  <c r="D19" i="10"/>
  <c r="C4" i="10"/>
  <c r="C7" i="10"/>
  <c r="C13" i="10"/>
  <c r="C15" i="10"/>
  <c r="C25" i="10"/>
  <c r="E9" i="10"/>
  <c r="E18" i="10"/>
  <c r="E24" i="10"/>
  <c r="D8" i="10"/>
  <c r="D10" i="10"/>
  <c r="D22" i="10"/>
  <c r="D26" i="10"/>
  <c r="E5" i="10"/>
  <c r="E8" i="10"/>
  <c r="E10" i="10"/>
  <c r="E17" i="10"/>
  <c r="E22" i="10"/>
  <c r="E26" i="10"/>
  <c r="D4" i="10"/>
  <c r="D7" i="10"/>
  <c r="D13" i="10"/>
  <c r="D15" i="10"/>
  <c r="D25" i="10"/>
  <c r="C5" i="10"/>
  <c r="C8" i="10"/>
  <c r="C10" i="10"/>
  <c r="C17" i="10"/>
  <c r="C22" i="10"/>
  <c r="C26" i="10"/>
  <c r="E6" i="10"/>
  <c r="E11" i="10"/>
  <c r="E27" i="10"/>
  <c r="D5" i="10"/>
  <c r="D17" i="10"/>
  <c r="D11" i="10"/>
  <c r="C6" i="10"/>
  <c r="C24" i="10"/>
  <c r="E2" i="10"/>
  <c r="E12" i="10"/>
  <c r="D6" i="10"/>
  <c r="D24" i="10"/>
  <c r="C9" i="10"/>
  <c r="C18" i="10"/>
  <c r="C27" i="10"/>
  <c r="D9" i="10"/>
  <c r="D18" i="10"/>
  <c r="D27" i="10"/>
  <c r="C19" i="10"/>
  <c r="C11" i="10"/>
  <c r="E19" i="10"/>
  <c r="C12" i="10"/>
  <c r="D2" i="10"/>
  <c r="UN46" i="1"/>
  <c r="RP46" i="1"/>
  <c r="SI47" i="1"/>
  <c r="PK47" i="1"/>
  <c r="D13" i="7"/>
  <c r="TU47" i="1"/>
  <c r="KH46" i="1"/>
  <c r="QD47" i="1"/>
  <c r="LT47" i="1"/>
  <c r="NF47" i="1"/>
  <c r="ML47" i="1"/>
  <c r="DS47" i="1"/>
  <c r="FE47" i="1"/>
  <c r="BN47" i="1"/>
  <c r="CZ47" i="1"/>
  <c r="AB46" i="1"/>
  <c r="C21" i="7"/>
  <c r="C10" i="7"/>
  <c r="C13" i="7"/>
  <c r="C19" i="7"/>
  <c r="C15" i="7"/>
  <c r="C31" i="7"/>
  <c r="C14" i="7"/>
  <c r="C25" i="7"/>
  <c r="C18" i="7"/>
  <c r="C32" i="7"/>
  <c r="C28" i="7"/>
  <c r="C23" i="7"/>
  <c r="C16" i="7"/>
  <c r="C11" i="7"/>
  <c r="C33" i="7"/>
  <c r="C7" i="11" s="1"/>
  <c r="C30" i="7"/>
  <c r="C24" i="7"/>
  <c r="C17" i="7"/>
  <c r="C12" i="7"/>
  <c r="I40" i="1" l="1"/>
  <c r="H51" i="1" s="1"/>
  <c r="E3" i="8" s="1"/>
  <c r="F16" i="1"/>
  <c r="F18" i="1"/>
  <c r="F25" i="1"/>
  <c r="F31" i="1"/>
  <c r="F32" i="1"/>
  <c r="F33" i="1"/>
  <c r="F34" i="1"/>
  <c r="F35" i="1"/>
  <c r="F36" i="1"/>
  <c r="F37" i="1"/>
  <c r="F39" i="1"/>
  <c r="E10" i="1" l="1"/>
  <c r="E11" i="1"/>
  <c r="F11" i="1" s="1"/>
  <c r="E12" i="1"/>
  <c r="S11" i="1"/>
  <c r="S12" i="1"/>
  <c r="S14" i="1"/>
  <c r="S15" i="1"/>
  <c r="S16" i="1"/>
  <c r="S17" i="1"/>
  <c r="S18" i="1"/>
  <c r="S19" i="1"/>
  <c r="S20" i="1"/>
  <c r="S21" i="1"/>
  <c r="S22" i="1"/>
  <c r="S23" i="1"/>
  <c r="S24" i="1"/>
  <c r="S25" i="1"/>
  <c r="S26" i="1"/>
  <c r="S27" i="1"/>
  <c r="S29" i="1"/>
  <c r="S30" i="1"/>
  <c r="S31" i="1"/>
  <c r="S32" i="1"/>
  <c r="S33" i="1"/>
  <c r="S34" i="1"/>
  <c r="S35" i="1"/>
  <c r="S36" i="1"/>
  <c r="S37" i="1"/>
  <c r="S39" i="1"/>
  <c r="Q11" i="1"/>
  <c r="Q12" i="1"/>
  <c r="Q14" i="1"/>
  <c r="Q15" i="1"/>
  <c r="Q16" i="1"/>
  <c r="Q17" i="1"/>
  <c r="Q18" i="1"/>
  <c r="Q19" i="1"/>
  <c r="Q20" i="1"/>
  <c r="Q21" i="1"/>
  <c r="Q22" i="1"/>
  <c r="Q23" i="1"/>
  <c r="Q24" i="1"/>
  <c r="Q25" i="1"/>
  <c r="Q26" i="1"/>
  <c r="Q27" i="1"/>
  <c r="Q29" i="1"/>
  <c r="Q30" i="1"/>
  <c r="Q31" i="1"/>
  <c r="Q32" i="1"/>
  <c r="Q33" i="1"/>
  <c r="Q34" i="1"/>
  <c r="Q35" i="1"/>
  <c r="Q36" i="1"/>
  <c r="Q37" i="1"/>
  <c r="Q39" i="1"/>
  <c r="O10" i="1"/>
  <c r="Q10" i="1" s="1"/>
  <c r="S10" i="1" s="1"/>
  <c r="O11" i="1"/>
  <c r="O12" i="1"/>
  <c r="O14" i="1"/>
  <c r="O15" i="1"/>
  <c r="O16" i="1"/>
  <c r="O17" i="1"/>
  <c r="O18" i="1"/>
  <c r="O19" i="1"/>
  <c r="O20" i="1"/>
  <c r="O21" i="1"/>
  <c r="O22" i="1"/>
  <c r="O23" i="1"/>
  <c r="O24" i="1"/>
  <c r="O25" i="1"/>
  <c r="O26" i="1"/>
  <c r="O27" i="1"/>
  <c r="O29" i="1"/>
  <c r="O30" i="1"/>
  <c r="O31" i="1"/>
  <c r="O32" i="1"/>
  <c r="O33" i="1"/>
  <c r="O34" i="1"/>
  <c r="O35" i="1"/>
  <c r="O36" i="1"/>
  <c r="O37" i="1"/>
  <c r="O38" i="1"/>
  <c r="Q38" i="1" s="1"/>
  <c r="S38" i="1" s="1"/>
  <c r="O39" i="1"/>
  <c r="O9" i="1"/>
  <c r="Q9" i="1" s="1"/>
  <c r="S9" i="1" s="1"/>
  <c r="F10" i="1" l="1"/>
  <c r="H10" i="1" s="1"/>
  <c r="K10" i="1" s="1"/>
  <c r="K16" i="1"/>
  <c r="K17" i="1"/>
  <c r="K18" i="1"/>
  <c r="K19" i="1"/>
  <c r="K23" i="1"/>
  <c r="K24" i="1"/>
  <c r="K25" i="1"/>
  <c r="K26" i="1"/>
  <c r="K27" i="1"/>
  <c r="K28" i="1"/>
  <c r="K31" i="1"/>
  <c r="K32" i="1"/>
  <c r="K33" i="1"/>
  <c r="K34" i="1"/>
  <c r="K35" i="1"/>
  <c r="K36" i="1"/>
  <c r="K37" i="1"/>
  <c r="K39" i="1"/>
  <c r="J11" i="1"/>
  <c r="J12" i="1"/>
  <c r="J14" i="1"/>
  <c r="J15" i="1"/>
  <c r="J16" i="1"/>
  <c r="J17" i="1"/>
  <c r="J18" i="1"/>
  <c r="J19" i="1"/>
  <c r="J23" i="1"/>
  <c r="J24" i="1"/>
  <c r="J25" i="1"/>
  <c r="J26" i="1"/>
  <c r="J27" i="1"/>
  <c r="J28" i="1"/>
  <c r="J31" i="1"/>
  <c r="J32" i="1"/>
  <c r="J33" i="1"/>
  <c r="J34" i="1"/>
  <c r="J35" i="1"/>
  <c r="J36" i="1"/>
  <c r="J37" i="1"/>
  <c r="J39" i="1"/>
  <c r="J10" i="1"/>
  <c r="P43" i="1"/>
  <c r="P42" i="1"/>
  <c r="E50" i="1"/>
  <c r="E49" i="1"/>
  <c r="E48" i="1"/>
  <c r="E14" i="1"/>
  <c r="F14" i="1" s="1"/>
  <c r="E16" i="1"/>
  <c r="H16" i="1"/>
  <c r="E17" i="1"/>
  <c r="F17" i="1" s="1"/>
  <c r="E18" i="1"/>
  <c r="H18" i="1"/>
  <c r="E19" i="1"/>
  <c r="F19" i="1" s="1"/>
  <c r="E20" i="1"/>
  <c r="E21" i="1"/>
  <c r="J21" i="1" s="1"/>
  <c r="E22" i="1"/>
  <c r="J22" i="1" s="1"/>
  <c r="E23" i="1"/>
  <c r="F23" i="1" s="1"/>
  <c r="E24" i="1"/>
  <c r="F24" i="1" s="1"/>
  <c r="E25" i="1"/>
  <c r="H25" i="1"/>
  <c r="E26" i="1"/>
  <c r="F26" i="1" s="1"/>
  <c r="E27" i="1"/>
  <c r="F27" i="1" s="1"/>
  <c r="E28" i="1"/>
  <c r="F28" i="1" s="1"/>
  <c r="H28" i="1" s="1"/>
  <c r="E29" i="1"/>
  <c r="E30" i="1"/>
  <c r="J30" i="1" s="1"/>
  <c r="E31" i="1"/>
  <c r="H31" i="1"/>
  <c r="E32" i="1"/>
  <c r="H32" i="1"/>
  <c r="E33" i="1"/>
  <c r="H33" i="1"/>
  <c r="E34" i="1"/>
  <c r="H34" i="1"/>
  <c r="E35" i="1"/>
  <c r="H35" i="1"/>
  <c r="E36" i="1"/>
  <c r="H36" i="1"/>
  <c r="E37" i="1"/>
  <c r="H37" i="1"/>
  <c r="E39" i="1"/>
  <c r="H39" i="1"/>
  <c r="J20" i="1" l="1"/>
  <c r="J38" i="1"/>
  <c r="J29" i="1"/>
  <c r="P48" i="1"/>
  <c r="C2" i="10" s="1"/>
  <c r="P45" i="1"/>
  <c r="C8" i="7" s="1"/>
  <c r="C74" i="7" s="1"/>
  <c r="J9" i="1"/>
  <c r="F9" i="1"/>
  <c r="H9" i="1" s="1"/>
  <c r="K9" i="1" s="1"/>
  <c r="D31" i="6"/>
  <c r="SC41" i="1" s="1"/>
  <c r="SI43" i="1" s="1"/>
  <c r="E33" i="7" s="1"/>
  <c r="D30" i="6"/>
  <c r="RJ41" i="1" s="1"/>
  <c r="RP43" i="1" s="1"/>
  <c r="E32" i="7" s="1"/>
  <c r="D29" i="6"/>
  <c r="QQ41" i="1" s="1"/>
  <c r="QW43" i="1" s="1"/>
  <c r="E31" i="7" s="1"/>
  <c r="D28" i="6"/>
  <c r="PX41" i="1" s="1"/>
  <c r="QD43" i="1" s="1"/>
  <c r="E30" i="7" s="1"/>
  <c r="D26" i="6"/>
  <c r="OL41" i="1" s="1"/>
  <c r="OR43" i="1" s="1"/>
  <c r="E28" i="7" s="1"/>
  <c r="D23" i="6"/>
  <c r="MG41" i="1" s="1"/>
  <c r="MM43" i="1" s="1"/>
  <c r="E25" i="7" s="1"/>
  <c r="D22" i="6"/>
  <c r="LN41" i="1" s="1"/>
  <c r="LT43" i="1" s="1"/>
  <c r="E24" i="7" s="1"/>
  <c r="D21" i="6"/>
  <c r="KU41" i="1" s="1"/>
  <c r="LA43" i="1" s="1"/>
  <c r="E23" i="7" s="1"/>
  <c r="D19" i="6"/>
  <c r="D17" i="6"/>
  <c r="HW41" i="1" s="1"/>
  <c r="IC43" i="1" s="1"/>
  <c r="E19" i="7" s="1"/>
  <c r="D16" i="6"/>
  <c r="HD41" i="1" s="1"/>
  <c r="HJ43" i="1" s="1"/>
  <c r="E18" i="7" s="1"/>
  <c r="D15" i="6"/>
  <c r="GK41" i="1" s="1"/>
  <c r="GQ43" i="1" s="1"/>
  <c r="E17" i="7" s="1"/>
  <c r="D14" i="6"/>
  <c r="FR41" i="1" s="1"/>
  <c r="FX43" i="1" s="1"/>
  <c r="E16" i="7" s="1"/>
  <c r="D13" i="6"/>
  <c r="EY41" i="1" s="1"/>
  <c r="FE43" i="1" s="1"/>
  <c r="E15" i="7" s="1"/>
  <c r="D12" i="6"/>
  <c r="EF41" i="1" s="1"/>
  <c r="EL43" i="1" s="1"/>
  <c r="E14" i="7" s="1"/>
  <c r="D11" i="6"/>
  <c r="DM41" i="1" s="1"/>
  <c r="DS43" i="1" s="1"/>
  <c r="E13" i="7" s="1"/>
  <c r="F13" i="7" s="1"/>
  <c r="H13" i="7" s="1"/>
  <c r="D10" i="6"/>
  <c r="CT41" i="1" s="1"/>
  <c r="CZ43" i="1" s="1"/>
  <c r="E12" i="7" s="1"/>
  <c r="D9" i="6"/>
  <c r="CA41" i="1" s="1"/>
  <c r="CG43" i="1" s="1"/>
  <c r="E11" i="7" s="1"/>
  <c r="D8" i="6"/>
  <c r="BH41" i="1" s="1"/>
  <c r="BN43" i="1" s="1"/>
  <c r="E10" i="7" s="1"/>
  <c r="U41" i="1"/>
  <c r="AB43" i="1" s="1"/>
  <c r="D6" i="6"/>
  <c r="B41" i="1" s="1"/>
  <c r="H11" i="4"/>
  <c r="E7" i="4" s="1"/>
  <c r="C7" i="4"/>
  <c r="B7" i="4"/>
  <c r="AS18" i="1" s="1"/>
  <c r="AU18" i="1" s="1"/>
  <c r="AX18" i="1" s="1"/>
  <c r="E6" i="4"/>
  <c r="C6" i="4"/>
  <c r="B6" i="4"/>
  <c r="E5" i="4"/>
  <c r="C5" i="4"/>
  <c r="B5" i="4"/>
  <c r="F50" i="1"/>
  <c r="D50" i="1" s="1"/>
  <c r="BB28" i="1" l="1"/>
  <c r="BD28" i="1" s="1"/>
  <c r="BF28" i="1" s="1"/>
  <c r="BF40" i="1" s="1"/>
  <c r="AU42" i="1" s="1"/>
  <c r="AS26" i="1"/>
  <c r="AU26" i="1" s="1"/>
  <c r="AX26" i="1" s="1"/>
  <c r="AS11" i="1"/>
  <c r="AU11" i="1" s="1"/>
  <c r="AX11" i="1" s="1"/>
  <c r="AS12" i="1"/>
  <c r="AU12" i="1" s="1"/>
  <c r="AX12" i="1" s="1"/>
  <c r="AS19" i="1"/>
  <c r="AU19" i="1" s="1"/>
  <c r="AX19" i="1" s="1"/>
  <c r="AS17" i="1"/>
  <c r="AU17" i="1" s="1"/>
  <c r="AX17" i="1" s="1"/>
  <c r="AS22" i="1"/>
  <c r="AU22" i="1" s="1"/>
  <c r="AX22" i="1" s="1"/>
  <c r="AS29" i="1"/>
  <c r="AS21" i="1"/>
  <c r="AU21" i="1" s="1"/>
  <c r="AX21" i="1" s="1"/>
  <c r="AS20" i="1"/>
  <c r="AS15" i="1"/>
  <c r="AU15" i="1" s="1"/>
  <c r="AX15" i="1" s="1"/>
  <c r="AS27" i="1"/>
  <c r="AU27" i="1" s="1"/>
  <c r="AX27" i="1" s="1"/>
  <c r="AS14" i="1"/>
  <c r="AU14" i="1" s="1"/>
  <c r="AX14" i="1" s="1"/>
  <c r="J40" i="1"/>
  <c r="H52" i="1" s="1"/>
  <c r="C3" i="8" s="1"/>
  <c r="C70" i="8" s="1"/>
  <c r="ACM39" i="1"/>
  <c r="ACO39" i="1" s="1"/>
  <c r="ACR39" i="1" s="1"/>
  <c r="CN28" i="1"/>
  <c r="CP28" i="1" s="1"/>
  <c r="CR28" i="1" s="1"/>
  <c r="AVC39" i="1"/>
  <c r="AVG39" i="1" s="1"/>
  <c r="AUT30" i="1"/>
  <c r="AUV30" i="1" s="1"/>
  <c r="AUY30" i="1" s="1"/>
  <c r="AUT29" i="1"/>
  <c r="AUV29" i="1" s="1"/>
  <c r="AUY29" i="1" s="1"/>
  <c r="AUT16" i="1"/>
  <c r="AUV16" i="1" s="1"/>
  <c r="AUY16" i="1" s="1"/>
  <c r="AUT14" i="1"/>
  <c r="AUV14" i="1" s="1"/>
  <c r="AUY14" i="1" s="1"/>
  <c r="AUT12" i="1"/>
  <c r="AUV12" i="1" s="1"/>
  <c r="AUT18" i="1"/>
  <c r="AUV18" i="1" s="1"/>
  <c r="AUY18" i="1" s="1"/>
  <c r="AUT9" i="1"/>
  <c r="AUY9" i="1" s="1"/>
  <c r="AUT39" i="1"/>
  <c r="AUV39" i="1" s="1"/>
  <c r="AUY39" i="1" s="1"/>
  <c r="AUT15" i="1"/>
  <c r="AUV15" i="1" s="1"/>
  <c r="AUY15" i="1" s="1"/>
  <c r="AUT10" i="1"/>
  <c r="AUY10" i="1" s="1"/>
  <c r="AUT38" i="1"/>
  <c r="AUV38" i="1" s="1"/>
  <c r="AUY38" i="1" s="1"/>
  <c r="AUT25" i="1"/>
  <c r="AUV25" i="1" s="1"/>
  <c r="AUY25" i="1" s="1"/>
  <c r="AUT24" i="1"/>
  <c r="AUV24" i="1" s="1"/>
  <c r="AUY24" i="1" s="1"/>
  <c r="AUT22" i="1"/>
  <c r="AUV22" i="1" s="1"/>
  <c r="AUY22" i="1" s="1"/>
  <c r="AUT17" i="1"/>
  <c r="AUV17" i="1" s="1"/>
  <c r="AUY17" i="1" s="1"/>
  <c r="AUT21" i="1"/>
  <c r="AUV21" i="1" s="1"/>
  <c r="AUY21" i="1" s="1"/>
  <c r="AVC28" i="1"/>
  <c r="AVE28" i="1" s="1"/>
  <c r="AVG28" i="1" s="1"/>
  <c r="AUJ28" i="1"/>
  <c r="AUL28" i="1" s="1"/>
  <c r="AUN28" i="1" s="1"/>
  <c r="AUJ9" i="1"/>
  <c r="AUL9" i="1" s="1"/>
  <c r="AUN9" i="1" s="1"/>
  <c r="AUA39" i="1"/>
  <c r="AUC39" i="1" s="1"/>
  <c r="AUF39" i="1" s="1"/>
  <c r="AUT23" i="1"/>
  <c r="AUV23" i="1" s="1"/>
  <c r="AUY23" i="1" s="1"/>
  <c r="AUA26" i="1"/>
  <c r="AUC26" i="1" s="1"/>
  <c r="AUF26" i="1" s="1"/>
  <c r="AUA10" i="1"/>
  <c r="AUC10" i="1" s="1"/>
  <c r="AUF10" i="1" s="1"/>
  <c r="AUA25" i="1"/>
  <c r="AUC25" i="1" s="1"/>
  <c r="AUF25" i="1" s="1"/>
  <c r="AUA30" i="1"/>
  <c r="AUC30" i="1" s="1"/>
  <c r="AUF30" i="1" s="1"/>
  <c r="AUA11" i="1"/>
  <c r="AUC11" i="1" s="1"/>
  <c r="AUF11" i="1" s="1"/>
  <c r="AUA29" i="1"/>
  <c r="AUC29" i="1" s="1"/>
  <c r="AUF29" i="1" s="1"/>
  <c r="AUJ39" i="1"/>
  <c r="AUN39" i="1" s="1"/>
  <c r="AUA21" i="1"/>
  <c r="AUC21" i="1" s="1"/>
  <c r="AUF21" i="1" s="1"/>
  <c r="AUA22" i="1"/>
  <c r="AUC22" i="1" s="1"/>
  <c r="AUF22" i="1" s="1"/>
  <c r="ATH21" i="1"/>
  <c r="ATJ21" i="1" s="1"/>
  <c r="ATM21" i="1" s="1"/>
  <c r="ATH14" i="1"/>
  <c r="ATJ14" i="1" s="1"/>
  <c r="ATM14" i="1" s="1"/>
  <c r="AUA24" i="1"/>
  <c r="AUC24" i="1" s="1"/>
  <c r="AUF24" i="1" s="1"/>
  <c r="AUA9" i="1"/>
  <c r="AUC9" i="1" s="1"/>
  <c r="ATQ28" i="1"/>
  <c r="ATS28" i="1" s="1"/>
  <c r="ATU28" i="1" s="1"/>
  <c r="AUA38" i="1"/>
  <c r="AUC38" i="1" s="1"/>
  <c r="AUF38" i="1" s="1"/>
  <c r="ATQ39" i="1"/>
  <c r="ATU39" i="1" s="1"/>
  <c r="ATH26" i="1"/>
  <c r="ATJ26" i="1" s="1"/>
  <c r="ATM26" i="1" s="1"/>
  <c r="ATH12" i="1"/>
  <c r="ATJ12" i="1" s="1"/>
  <c r="ATM12" i="1" s="1"/>
  <c r="ATH25" i="1"/>
  <c r="ATJ25" i="1" s="1"/>
  <c r="ATM25" i="1" s="1"/>
  <c r="ATH23" i="1"/>
  <c r="ATJ23" i="1" s="1"/>
  <c r="ATM23" i="1" s="1"/>
  <c r="ATH17" i="1"/>
  <c r="ATJ17" i="1" s="1"/>
  <c r="ATM17" i="1" s="1"/>
  <c r="ATH39" i="1"/>
  <c r="ATJ39" i="1" s="1"/>
  <c r="ATM39" i="1" s="1"/>
  <c r="ATH38" i="1"/>
  <c r="ATJ38" i="1" s="1"/>
  <c r="ATM38" i="1" s="1"/>
  <c r="AUA23" i="1"/>
  <c r="AUC23" i="1" s="1"/>
  <c r="AUF23" i="1" s="1"/>
  <c r="ATH29" i="1"/>
  <c r="ATJ29" i="1" s="1"/>
  <c r="ATM29" i="1" s="1"/>
  <c r="ATH16" i="1"/>
  <c r="ATJ16" i="1" s="1"/>
  <c r="ATM16" i="1" s="1"/>
  <c r="WZ39" i="1"/>
  <c r="XD39" i="1" s="1"/>
  <c r="WQ29" i="1"/>
  <c r="WS29" i="1" s="1"/>
  <c r="WV29" i="1" s="1"/>
  <c r="WQ10" i="1"/>
  <c r="WS10" i="1" s="1"/>
  <c r="WV10" i="1" s="1"/>
  <c r="ASO20" i="1"/>
  <c r="ASQ20" i="1" s="1"/>
  <c r="AST20" i="1" s="1"/>
  <c r="ASX15" i="1"/>
  <c r="ASZ15" i="1" s="1"/>
  <c r="ATB15" i="1" s="1"/>
  <c r="ARV30" i="1"/>
  <c r="ASA30" i="1" s="1"/>
  <c r="ARV23" i="1"/>
  <c r="ARX23" i="1" s="1"/>
  <c r="ASA23" i="1" s="1"/>
  <c r="ARV10" i="1"/>
  <c r="ARX10" i="1" s="1"/>
  <c r="ASA10" i="1" s="1"/>
  <c r="ASO12" i="1"/>
  <c r="ASQ12" i="1" s="1"/>
  <c r="AST12" i="1" s="1"/>
  <c r="ASO10" i="1"/>
  <c r="ASQ10" i="1" s="1"/>
  <c r="AST10" i="1" s="1"/>
  <c r="ARV21" i="1"/>
  <c r="ARX21" i="1" s="1"/>
  <c r="ASA21" i="1" s="1"/>
  <c r="ATH11" i="1"/>
  <c r="ATJ11" i="1" s="1"/>
  <c r="ATM11" i="1" s="1"/>
  <c r="ATH20" i="1"/>
  <c r="ATJ20" i="1" s="1"/>
  <c r="ATM20" i="1" s="1"/>
  <c r="ATH9" i="1"/>
  <c r="ATJ9" i="1" s="1"/>
  <c r="ARV27" i="1"/>
  <c r="ARX27" i="1" s="1"/>
  <c r="ASA27" i="1" s="1"/>
  <c r="ATH19" i="1"/>
  <c r="ATJ19" i="1" s="1"/>
  <c r="ATM19" i="1" s="1"/>
  <c r="WQ39" i="1"/>
  <c r="WS39" i="1" s="1"/>
  <c r="WV39" i="1" s="1"/>
  <c r="WZ28" i="1"/>
  <c r="XB28" i="1" s="1"/>
  <c r="XD28" i="1" s="1"/>
  <c r="WQ26" i="1"/>
  <c r="WS26" i="1" s="1"/>
  <c r="WV26" i="1" s="1"/>
  <c r="WQ18" i="1"/>
  <c r="WS18" i="1" s="1"/>
  <c r="WV18" i="1" s="1"/>
  <c r="ASO38" i="1"/>
  <c r="ASQ38" i="1" s="1"/>
  <c r="AST38" i="1" s="1"/>
  <c r="ASO22" i="1"/>
  <c r="ASQ22" i="1" s="1"/>
  <c r="AST22" i="1" s="1"/>
  <c r="ATH10" i="1"/>
  <c r="ATJ10" i="1" s="1"/>
  <c r="ATM10" i="1" s="1"/>
  <c r="ATH18" i="1"/>
  <c r="ATJ18" i="1" s="1"/>
  <c r="ATM18" i="1" s="1"/>
  <c r="WQ25" i="1"/>
  <c r="WS25" i="1" s="1"/>
  <c r="WV25" i="1" s="1"/>
  <c r="ASX39" i="1"/>
  <c r="ATB39" i="1" s="1"/>
  <c r="ARV17" i="1"/>
  <c r="ARX17" i="1" s="1"/>
  <c r="ASA17" i="1" s="1"/>
  <c r="ATH27" i="1"/>
  <c r="ATJ27" i="1" s="1"/>
  <c r="ATM27" i="1" s="1"/>
  <c r="ATH24" i="1"/>
  <c r="ATJ24" i="1" s="1"/>
  <c r="ATM24" i="1" s="1"/>
  <c r="ASO26" i="1"/>
  <c r="ASQ26" i="1" s="1"/>
  <c r="AST26" i="1" s="1"/>
  <c r="ASO24" i="1"/>
  <c r="ASQ24" i="1" s="1"/>
  <c r="AST24" i="1" s="1"/>
  <c r="ASO17" i="1"/>
  <c r="ASQ17" i="1" s="1"/>
  <c r="AST17" i="1" s="1"/>
  <c r="ASX9" i="1"/>
  <c r="ASZ9" i="1" s="1"/>
  <c r="ATB9" i="1" s="1"/>
  <c r="ASE28" i="1"/>
  <c r="ASG28" i="1" s="1"/>
  <c r="ASI28" i="1" s="1"/>
  <c r="ASO11" i="1"/>
  <c r="ASQ11" i="1" s="1"/>
  <c r="AST11" i="1" s="1"/>
  <c r="ARV18" i="1"/>
  <c r="ARX18" i="1" s="1"/>
  <c r="ASA18" i="1" s="1"/>
  <c r="WQ38" i="1"/>
  <c r="WS38" i="1" s="1"/>
  <c r="WV38" i="1" s="1"/>
  <c r="WQ21" i="1"/>
  <c r="WS21" i="1" s="1"/>
  <c r="WV21" i="1" s="1"/>
  <c r="ASO25" i="1"/>
  <c r="ASQ25" i="1" s="1"/>
  <c r="AST25" i="1" s="1"/>
  <c r="ARV20" i="1"/>
  <c r="ARX20" i="1" s="1"/>
  <c r="ASA20" i="1" s="1"/>
  <c r="WQ17" i="1"/>
  <c r="WS17" i="1" s="1"/>
  <c r="WV17" i="1" s="1"/>
  <c r="ARC19" i="1"/>
  <c r="ARE19" i="1" s="1"/>
  <c r="ARH19" i="1" s="1"/>
  <c r="ARC17" i="1"/>
  <c r="ARE17" i="1" s="1"/>
  <c r="ARH17" i="1" s="1"/>
  <c r="APQ27" i="1"/>
  <c r="APS27" i="1" s="1"/>
  <c r="APV27" i="1" s="1"/>
  <c r="ASO19" i="1"/>
  <c r="ASQ19" i="1" s="1"/>
  <c r="AST19" i="1" s="1"/>
  <c r="ARV39" i="1"/>
  <c r="ARX39" i="1" s="1"/>
  <c r="ASA39" i="1" s="1"/>
  <c r="ASO29" i="1"/>
  <c r="ASQ29" i="1" s="1"/>
  <c r="AST29" i="1" s="1"/>
  <c r="ASO27" i="1"/>
  <c r="ASQ27" i="1" s="1"/>
  <c r="AST27" i="1" s="1"/>
  <c r="WQ20" i="1"/>
  <c r="WS20" i="1" s="1"/>
  <c r="WV20" i="1" s="1"/>
  <c r="ASO15" i="1"/>
  <c r="ASQ15" i="1" s="1"/>
  <c r="AST15" i="1" s="1"/>
  <c r="ARC11" i="1"/>
  <c r="ARE11" i="1" s="1"/>
  <c r="ARH11" i="1" s="1"/>
  <c r="AQS39" i="1"/>
  <c r="AQW39" i="1" s="1"/>
  <c r="APQ12" i="1"/>
  <c r="APS12" i="1" s="1"/>
  <c r="APV12" i="1" s="1"/>
  <c r="ARV11" i="1"/>
  <c r="ARX11" i="1" s="1"/>
  <c r="ASA11" i="1" s="1"/>
  <c r="ASO30" i="1"/>
  <c r="ASQ30" i="1" s="1"/>
  <c r="AST30" i="1" s="1"/>
  <c r="ARV14" i="1"/>
  <c r="ASA14" i="1" s="1"/>
  <c r="WQ9" i="1"/>
  <c r="WS9" i="1" s="1"/>
  <c r="WV9" i="1" s="1"/>
  <c r="ASO18" i="1"/>
  <c r="ASQ18" i="1" s="1"/>
  <c r="AST18" i="1" s="1"/>
  <c r="WQ15" i="1"/>
  <c r="WS15" i="1" s="1"/>
  <c r="WV15" i="1" s="1"/>
  <c r="ARC39" i="1"/>
  <c r="ARE39" i="1" s="1"/>
  <c r="ARH39" i="1" s="1"/>
  <c r="AQJ18" i="1"/>
  <c r="AQL18" i="1" s="1"/>
  <c r="AQO18" i="1" s="1"/>
  <c r="AQJ16" i="1"/>
  <c r="AQL16" i="1" s="1"/>
  <c r="AQO16" i="1" s="1"/>
  <c r="APQ39" i="1"/>
  <c r="APS39" i="1" s="1"/>
  <c r="APV39" i="1" s="1"/>
  <c r="APQ38" i="1"/>
  <c r="APS38" i="1" s="1"/>
  <c r="APV38" i="1" s="1"/>
  <c r="AQJ12" i="1"/>
  <c r="AQL12" i="1" s="1"/>
  <c r="AQO12" i="1" s="1"/>
  <c r="ARV9" i="1"/>
  <c r="ARX9" i="1" s="1"/>
  <c r="WQ24" i="1"/>
  <c r="WS24" i="1" s="1"/>
  <c r="WV24" i="1" s="1"/>
  <c r="ARV19" i="1"/>
  <c r="ARX19" i="1" s="1"/>
  <c r="ASA19" i="1" s="1"/>
  <c r="ARV12" i="1"/>
  <c r="ARX12" i="1" s="1"/>
  <c r="ASA12" i="1" s="1"/>
  <c r="AQJ25" i="1"/>
  <c r="AQL25" i="1" s="1"/>
  <c r="AQO25" i="1" s="1"/>
  <c r="APQ18" i="1"/>
  <c r="APS18" i="1" s="1"/>
  <c r="APV18" i="1" s="1"/>
  <c r="AQJ9" i="1"/>
  <c r="AQL9" i="1" s="1"/>
  <c r="WQ14" i="1"/>
  <c r="WV14" i="1" s="1"/>
  <c r="ARV25" i="1"/>
  <c r="ASA25" i="1" s="1"/>
  <c r="ARV24" i="1"/>
  <c r="ARX24" i="1" s="1"/>
  <c r="ASA24" i="1" s="1"/>
  <c r="ARV38" i="1"/>
  <c r="ARX38" i="1" s="1"/>
  <c r="ASA38" i="1" s="1"/>
  <c r="WQ27" i="1"/>
  <c r="WS27" i="1" s="1"/>
  <c r="WV27" i="1" s="1"/>
  <c r="WQ22" i="1"/>
  <c r="WS22" i="1" s="1"/>
  <c r="WV22" i="1" s="1"/>
  <c r="WQ19" i="1"/>
  <c r="WS19" i="1" s="1"/>
  <c r="WV19" i="1" s="1"/>
  <c r="ASO9" i="1"/>
  <c r="ASQ9" i="1" s="1"/>
  <c r="AST9" i="1" s="1"/>
  <c r="ARC25" i="1"/>
  <c r="ARE25" i="1" s="1"/>
  <c r="ARH25" i="1" s="1"/>
  <c r="ARC23" i="1"/>
  <c r="ARE23" i="1" s="1"/>
  <c r="ARH23" i="1" s="1"/>
  <c r="WQ12" i="1"/>
  <c r="WS12" i="1" s="1"/>
  <c r="WV12" i="1" s="1"/>
  <c r="ARV16" i="1"/>
  <c r="ARX16" i="1" s="1"/>
  <c r="ASA16" i="1" s="1"/>
  <c r="ARV26" i="1"/>
  <c r="ARX26" i="1" s="1"/>
  <c r="ASA26" i="1" s="1"/>
  <c r="ASO16" i="1"/>
  <c r="ASQ16" i="1" s="1"/>
  <c r="AST16" i="1" s="1"/>
  <c r="AQJ30" i="1"/>
  <c r="AQL30" i="1" s="1"/>
  <c r="AQO30" i="1" s="1"/>
  <c r="AQJ11" i="1"/>
  <c r="AQL11" i="1" s="1"/>
  <c r="AQO11" i="1" s="1"/>
  <c r="APQ20" i="1"/>
  <c r="APS20" i="1" s="1"/>
  <c r="APV20" i="1" s="1"/>
  <c r="APQ9" i="1"/>
  <c r="APS9" i="1" s="1"/>
  <c r="APV9" i="1" s="1"/>
  <c r="APZ28" i="1"/>
  <c r="AQB28" i="1" s="1"/>
  <c r="AQD28" i="1" s="1"/>
  <c r="AQD40" i="1" s="1"/>
  <c r="APS42" i="1" s="1"/>
  <c r="G65" i="7" s="1"/>
  <c r="ARC24" i="1"/>
  <c r="ARE24" i="1" s="1"/>
  <c r="ARH24" i="1" s="1"/>
  <c r="APQ30" i="1"/>
  <c r="APS30" i="1" s="1"/>
  <c r="APV30" i="1" s="1"/>
  <c r="ARC26" i="1"/>
  <c r="ARE26" i="1" s="1"/>
  <c r="ARH26" i="1" s="1"/>
  <c r="APQ23" i="1"/>
  <c r="APS23" i="1" s="1"/>
  <c r="APV23" i="1" s="1"/>
  <c r="APQ15" i="1"/>
  <c r="APS15" i="1" s="1"/>
  <c r="APV15" i="1" s="1"/>
  <c r="ABA27" i="1"/>
  <c r="ABC27" i="1" s="1"/>
  <c r="ABF27" i="1" s="1"/>
  <c r="AOE27" i="1"/>
  <c r="AOG27" i="1" s="1"/>
  <c r="AOJ27" i="1" s="1"/>
  <c r="ANL14" i="1"/>
  <c r="ANQ14" i="1" s="1"/>
  <c r="ANL11" i="1"/>
  <c r="ANN11" i="1" s="1"/>
  <c r="ANQ11" i="1" s="1"/>
  <c r="ALZ39" i="1"/>
  <c r="AMB39" i="1" s="1"/>
  <c r="AME39" i="1" s="1"/>
  <c r="ALZ20" i="1"/>
  <c r="AMB20" i="1" s="1"/>
  <c r="AME20" i="1" s="1"/>
  <c r="ALZ11" i="1"/>
  <c r="AMB11" i="1" s="1"/>
  <c r="AME11" i="1" s="1"/>
  <c r="ALP28" i="1"/>
  <c r="ALR28" i="1" s="1"/>
  <c r="ALT28" i="1" s="1"/>
  <c r="ALG23" i="1"/>
  <c r="ALI23" i="1" s="1"/>
  <c r="ALL23" i="1" s="1"/>
  <c r="ALG15" i="1"/>
  <c r="ALI15" i="1" s="1"/>
  <c r="ALL15" i="1" s="1"/>
  <c r="AKW39" i="1"/>
  <c r="ALA39" i="1" s="1"/>
  <c r="AKN18" i="1"/>
  <c r="AKP18" i="1" s="1"/>
  <c r="AKS18" i="1" s="1"/>
  <c r="AKN30" i="1"/>
  <c r="AKP30" i="1" s="1"/>
  <c r="AKS30" i="1" s="1"/>
  <c r="AKN23" i="1"/>
  <c r="AKP23" i="1" s="1"/>
  <c r="AKS23" i="1" s="1"/>
  <c r="AKN16" i="1"/>
  <c r="AKP16" i="1" s="1"/>
  <c r="AKS16" i="1" s="1"/>
  <c r="AKN14" i="1"/>
  <c r="AKS14" i="1" s="1"/>
  <c r="AQJ23" i="1"/>
  <c r="AQL23" i="1" s="1"/>
  <c r="AQO23" i="1" s="1"/>
  <c r="AQJ20" i="1"/>
  <c r="AQL20" i="1" s="1"/>
  <c r="AQO20" i="1" s="1"/>
  <c r="AQJ39" i="1"/>
  <c r="AQL39" i="1" s="1"/>
  <c r="AQO39" i="1" s="1"/>
  <c r="AQS28" i="1"/>
  <c r="AQU28" i="1" s="1"/>
  <c r="AQW28" i="1" s="1"/>
  <c r="AQW40" i="1" s="1"/>
  <c r="AQL42" i="1" s="1"/>
  <c r="G66" i="7" s="1"/>
  <c r="ARC29" i="1"/>
  <c r="ARE29" i="1" s="1"/>
  <c r="ARH29" i="1" s="1"/>
  <c r="AQJ26" i="1"/>
  <c r="AQL26" i="1" s="1"/>
  <c r="AQO26" i="1" s="1"/>
  <c r="APQ22" i="1"/>
  <c r="APS22" i="1" s="1"/>
  <c r="APV22" i="1" s="1"/>
  <c r="AQJ14" i="1"/>
  <c r="AQL14" i="1" s="1"/>
  <c r="AQO14" i="1" s="1"/>
  <c r="ABA26" i="1"/>
  <c r="ABC26" i="1" s="1"/>
  <c r="ABF26" i="1" s="1"/>
  <c r="AOE10" i="1"/>
  <c r="AOG10" i="1" s="1"/>
  <c r="AOJ10" i="1" s="1"/>
  <c r="AMS14" i="1"/>
  <c r="AMX14" i="1" s="1"/>
  <c r="AMS11" i="1"/>
  <c r="AMU11" i="1" s="1"/>
  <c r="AMX11" i="1" s="1"/>
  <c r="ALG22" i="1"/>
  <c r="ALI22" i="1" s="1"/>
  <c r="ALL22" i="1" s="1"/>
  <c r="AKN24" i="1"/>
  <c r="AKP24" i="1" s="1"/>
  <c r="AKS24" i="1" s="1"/>
  <c r="AKN17" i="1"/>
  <c r="AKP17" i="1" s="1"/>
  <c r="AKS17" i="1" s="1"/>
  <c r="AKN21" i="1"/>
  <c r="AKP21" i="1" s="1"/>
  <c r="AKS21" i="1" s="1"/>
  <c r="AKW9" i="1"/>
  <c r="AKY9" i="1" s="1"/>
  <c r="ALA9" i="1" s="1"/>
  <c r="ALG24" i="1"/>
  <c r="ALI24" i="1" s="1"/>
  <c r="ALL24" i="1" s="1"/>
  <c r="AQJ10" i="1"/>
  <c r="AQL10" i="1" s="1"/>
  <c r="AQO10" i="1" s="1"/>
  <c r="APQ24" i="1"/>
  <c r="APS24" i="1" s="1"/>
  <c r="APV24" i="1" s="1"/>
  <c r="APQ10" i="1"/>
  <c r="APS10" i="1" s="1"/>
  <c r="APV10" i="1" s="1"/>
  <c r="AQJ24" i="1"/>
  <c r="AQL24" i="1" s="1"/>
  <c r="AQO24" i="1" s="1"/>
  <c r="ARC18" i="1"/>
  <c r="ARE18" i="1" s="1"/>
  <c r="ARH18" i="1" s="1"/>
  <c r="APQ29" i="1"/>
  <c r="APS29" i="1" s="1"/>
  <c r="APV29" i="1" s="1"/>
  <c r="APQ21" i="1"/>
  <c r="APS21" i="1" s="1"/>
  <c r="APV21" i="1" s="1"/>
  <c r="ARC16" i="1"/>
  <c r="ARE16" i="1" s="1"/>
  <c r="ARH16" i="1" s="1"/>
  <c r="ABA29" i="1"/>
  <c r="ABC29" i="1" s="1"/>
  <c r="ABF29" i="1" s="1"/>
  <c r="AOE9" i="1"/>
  <c r="AOG9" i="1" s="1"/>
  <c r="ANU28" i="1"/>
  <c r="ANW28" i="1" s="1"/>
  <c r="ANY28" i="1" s="1"/>
  <c r="ANY40" i="1" s="1"/>
  <c r="ANN42" i="1" s="1"/>
  <c r="G62" i="7" s="1"/>
  <c r="ANL27" i="1"/>
  <c r="ANN27" i="1" s="1"/>
  <c r="ANQ27" i="1" s="1"/>
  <c r="ALZ23" i="1"/>
  <c r="AMB23" i="1" s="1"/>
  <c r="AME23" i="1" s="1"/>
  <c r="ALG27" i="1"/>
  <c r="ALI27" i="1" s="1"/>
  <c r="ALL27" i="1" s="1"/>
  <c r="ALG17" i="1"/>
  <c r="ALI17" i="1" s="1"/>
  <c r="ALL17" i="1" s="1"/>
  <c r="ARC15" i="1"/>
  <c r="ARE15" i="1" s="1"/>
  <c r="ARH15" i="1" s="1"/>
  <c r="AQJ17" i="1"/>
  <c r="AQL17" i="1" s="1"/>
  <c r="AQO17" i="1" s="1"/>
  <c r="APQ16" i="1"/>
  <c r="APS16" i="1" s="1"/>
  <c r="APV16" i="1" s="1"/>
  <c r="APQ14" i="1"/>
  <c r="APS14" i="1" s="1"/>
  <c r="APV14" i="1" s="1"/>
  <c r="ARC38" i="1"/>
  <c r="ARE38" i="1" s="1"/>
  <c r="ARH38" i="1" s="1"/>
  <c r="ABA39" i="1"/>
  <c r="ABC39" i="1" s="1"/>
  <c r="ABF39" i="1" s="1"/>
  <c r="ABA15" i="1"/>
  <c r="ABC15" i="1" s="1"/>
  <c r="ABF15" i="1" s="1"/>
  <c r="AOX38" i="1"/>
  <c r="AOZ38" i="1" s="1"/>
  <c r="APC38" i="1" s="1"/>
  <c r="AOX19" i="1"/>
  <c r="AOZ19" i="1" s="1"/>
  <c r="APC19" i="1" s="1"/>
  <c r="AOX18" i="1"/>
  <c r="AOZ18" i="1" s="1"/>
  <c r="APC18" i="1" s="1"/>
  <c r="AOE16" i="1"/>
  <c r="AOG16" i="1" s="1"/>
  <c r="AOJ16" i="1" s="1"/>
  <c r="ANL22" i="1"/>
  <c r="ANN22" i="1" s="1"/>
  <c r="ANQ22" i="1" s="1"/>
  <c r="ANL20" i="1"/>
  <c r="ANQ20" i="1" s="1"/>
  <c r="ALZ22" i="1"/>
  <c r="AMB22" i="1" s="1"/>
  <c r="AME22" i="1" s="1"/>
  <c r="ALP39" i="1"/>
  <c r="ALT39" i="1" s="1"/>
  <c r="ALG30" i="1"/>
  <c r="ALI30" i="1" s="1"/>
  <c r="ALL30" i="1" s="1"/>
  <c r="ALP9" i="1"/>
  <c r="ALR9" i="1" s="1"/>
  <c r="ALT9" i="1" s="1"/>
  <c r="AKN29" i="1"/>
  <c r="AKP29" i="1" s="1"/>
  <c r="AKS29" i="1" s="1"/>
  <c r="AKN12" i="1"/>
  <c r="AKP12" i="1" s="1"/>
  <c r="AKS12" i="1" s="1"/>
  <c r="ALZ27" i="1"/>
  <c r="AMB27" i="1" s="1"/>
  <c r="AME27" i="1" s="1"/>
  <c r="ARC27" i="1"/>
  <c r="ARE27" i="1" s="1"/>
  <c r="ARH27" i="1" s="1"/>
  <c r="AQJ19" i="1"/>
  <c r="AQL19" i="1" s="1"/>
  <c r="AQO19" i="1" s="1"/>
  <c r="APQ17" i="1"/>
  <c r="APS17" i="1" s="1"/>
  <c r="APV17" i="1" s="1"/>
  <c r="ARC20" i="1"/>
  <c r="ARE20" i="1" s="1"/>
  <c r="ARH20" i="1" s="1"/>
  <c r="ARC12" i="1"/>
  <c r="ARE12" i="1" s="1"/>
  <c r="ARH12" i="1" s="1"/>
  <c r="ABJ28" i="1"/>
  <c r="ABL28" i="1" s="1"/>
  <c r="ABN28" i="1" s="1"/>
  <c r="ABN40" i="1" s="1"/>
  <c r="ABC42" i="1" s="1"/>
  <c r="G45" i="7" s="1"/>
  <c r="ABA22" i="1"/>
  <c r="ABC22" i="1" s="1"/>
  <c r="ABF22" i="1" s="1"/>
  <c r="ABA20" i="1"/>
  <c r="ABC20" i="1" s="1"/>
  <c r="ABF20" i="1" s="1"/>
  <c r="ABA14" i="1"/>
  <c r="ABC14" i="1" s="1"/>
  <c r="ABF14" i="1" s="1"/>
  <c r="AOX16" i="1"/>
  <c r="AOZ16" i="1" s="1"/>
  <c r="APC16" i="1" s="1"/>
  <c r="AON39" i="1"/>
  <c r="AOR39" i="1" s="1"/>
  <c r="AOE15" i="1"/>
  <c r="AOG15" i="1" s="1"/>
  <c r="AOJ15" i="1" s="1"/>
  <c r="AOE12" i="1"/>
  <c r="AOG12" i="1" s="1"/>
  <c r="AOJ12" i="1" s="1"/>
  <c r="AMS27" i="1"/>
  <c r="AMU27" i="1" s="1"/>
  <c r="AMX27" i="1" s="1"/>
  <c r="AMI39" i="1"/>
  <c r="AMM39" i="1" s="1"/>
  <c r="ALG39" i="1"/>
  <c r="ALI39" i="1" s="1"/>
  <c r="ALL39" i="1" s="1"/>
  <c r="ALG29" i="1"/>
  <c r="ALI29" i="1" s="1"/>
  <c r="ALL29" i="1" s="1"/>
  <c r="AKN9" i="1"/>
  <c r="AKP9" i="1" s="1"/>
  <c r="AKS9" i="1" s="1"/>
  <c r="ARC22" i="1"/>
  <c r="ARE22" i="1" s="1"/>
  <c r="ARH22" i="1" s="1"/>
  <c r="AQJ38" i="1"/>
  <c r="AQL38" i="1" s="1"/>
  <c r="AQO38" i="1" s="1"/>
  <c r="APQ25" i="1"/>
  <c r="APS25" i="1" s="1"/>
  <c r="APV25" i="1" s="1"/>
  <c r="ARC30" i="1"/>
  <c r="ARE30" i="1" s="1"/>
  <c r="ARH30" i="1" s="1"/>
  <c r="AQJ27" i="1"/>
  <c r="AQL27" i="1" s="1"/>
  <c r="AQO27" i="1" s="1"/>
  <c r="ARC10" i="1"/>
  <c r="ARE10" i="1" s="1"/>
  <c r="ARH10" i="1" s="1"/>
  <c r="ABA19" i="1"/>
  <c r="ABC19" i="1" s="1"/>
  <c r="ABF19" i="1" s="1"/>
  <c r="ABA17" i="1"/>
  <c r="ABC17" i="1" s="1"/>
  <c r="ABF17" i="1" s="1"/>
  <c r="AOX30" i="1"/>
  <c r="AOZ30" i="1" s="1"/>
  <c r="APC30" i="1" s="1"/>
  <c r="AOX23" i="1"/>
  <c r="AOZ23" i="1" s="1"/>
  <c r="APC23" i="1" s="1"/>
  <c r="AOX22" i="1"/>
  <c r="AOZ22" i="1" s="1"/>
  <c r="APC22" i="1" s="1"/>
  <c r="AOX9" i="1"/>
  <c r="AOZ9" i="1" s="1"/>
  <c r="APC9" i="1" s="1"/>
  <c r="ANL15" i="1"/>
  <c r="ANN15" i="1" s="1"/>
  <c r="ANQ15" i="1" s="1"/>
  <c r="AMS21" i="1"/>
  <c r="AMU21" i="1" s="1"/>
  <c r="AMX21" i="1" s="1"/>
  <c r="AMS19" i="1"/>
  <c r="AMU19" i="1" s="1"/>
  <c r="AMX19" i="1" s="1"/>
  <c r="AMS17" i="1"/>
  <c r="AMU17" i="1" s="1"/>
  <c r="AMX17" i="1" s="1"/>
  <c r="ALZ25" i="1"/>
  <c r="AMB25" i="1" s="1"/>
  <c r="AME25" i="1" s="1"/>
  <c r="ALZ16" i="1"/>
  <c r="AMB16" i="1" s="1"/>
  <c r="AME16" i="1" s="1"/>
  <c r="ALG38" i="1"/>
  <c r="ALI38" i="1" s="1"/>
  <c r="ALL38" i="1" s="1"/>
  <c r="ALG16" i="1"/>
  <c r="ALI16" i="1" s="1"/>
  <c r="ALL16" i="1" s="1"/>
  <c r="AMS22" i="1"/>
  <c r="AMU22" i="1" s="1"/>
  <c r="AMX22" i="1" s="1"/>
  <c r="AOE25" i="1"/>
  <c r="AOG25" i="1" s="1"/>
  <c r="AOJ25" i="1" s="1"/>
  <c r="AMS25" i="1"/>
  <c r="AMU25" i="1" s="1"/>
  <c r="AMX25" i="1" s="1"/>
  <c r="ANL30" i="1"/>
  <c r="ANN30" i="1" s="1"/>
  <c r="ANQ30" i="1" s="1"/>
  <c r="AKN10" i="1"/>
  <c r="AKP10" i="1" s="1"/>
  <c r="AKS10" i="1" s="1"/>
  <c r="AMS12" i="1"/>
  <c r="AMU12" i="1" s="1"/>
  <c r="AMX12" i="1" s="1"/>
  <c r="AKN27" i="1"/>
  <c r="AKP27" i="1" s="1"/>
  <c r="AKS27" i="1" s="1"/>
  <c r="AMS29" i="1"/>
  <c r="AMU29" i="1" s="1"/>
  <c r="AMX29" i="1" s="1"/>
  <c r="AOE39" i="1"/>
  <c r="AOG39" i="1" s="1"/>
  <c r="AOJ39" i="1" s="1"/>
  <c r="AOX25" i="1"/>
  <c r="AOZ25" i="1" s="1"/>
  <c r="APC25" i="1" s="1"/>
  <c r="ABA21" i="1"/>
  <c r="ABC21" i="1" s="1"/>
  <c r="ABF21" i="1" s="1"/>
  <c r="ALZ18" i="1"/>
  <c r="AMB18" i="1" s="1"/>
  <c r="AME18" i="1" s="1"/>
  <c r="AOX15" i="1"/>
  <c r="AOZ15" i="1" s="1"/>
  <c r="APC15" i="1" s="1"/>
  <c r="ANL12" i="1"/>
  <c r="ANN12" i="1" s="1"/>
  <c r="ANQ12" i="1" s="1"/>
  <c r="ALZ9" i="1"/>
  <c r="AMB9" i="1" s="1"/>
  <c r="AME9" i="1" s="1"/>
  <c r="AMS24" i="1"/>
  <c r="AMU24" i="1" s="1"/>
  <c r="AMX24" i="1" s="1"/>
  <c r="ALZ26" i="1"/>
  <c r="AMB26" i="1" s="1"/>
  <c r="AME26" i="1" s="1"/>
  <c r="AMS18" i="1"/>
  <c r="AMU18" i="1" s="1"/>
  <c r="AMX18" i="1" s="1"/>
  <c r="AMS9" i="1"/>
  <c r="AMU9" i="1" s="1"/>
  <c r="AOE38" i="1"/>
  <c r="AOG38" i="1" s="1"/>
  <c r="AOJ38" i="1" s="1"/>
  <c r="ANL18" i="1"/>
  <c r="ANN18" i="1" s="1"/>
  <c r="ANQ18" i="1" s="1"/>
  <c r="AOE20" i="1"/>
  <c r="AOG20" i="1" s="1"/>
  <c r="AOJ20" i="1" s="1"/>
  <c r="ANB28" i="1"/>
  <c r="AND28" i="1" s="1"/>
  <c r="ANF28" i="1" s="1"/>
  <c r="ANF40" i="1" s="1"/>
  <c r="AMU42" i="1" s="1"/>
  <c r="G61" i="7" s="1"/>
  <c r="ALG18" i="1"/>
  <c r="ALI18" i="1" s="1"/>
  <c r="ALL18" i="1" s="1"/>
  <c r="AMS38" i="1"/>
  <c r="AMU38" i="1" s="1"/>
  <c r="AMX38" i="1" s="1"/>
  <c r="AOX29" i="1"/>
  <c r="AOZ29" i="1" s="1"/>
  <c r="APC29" i="1" s="1"/>
  <c r="ANL25" i="1"/>
  <c r="ANN25" i="1" s="1"/>
  <c r="ANQ25" i="1" s="1"/>
  <c r="AOE23" i="1"/>
  <c r="AOG23" i="1" s="1"/>
  <c r="AOJ23" i="1" s="1"/>
  <c r="AMS20" i="1"/>
  <c r="AMU20" i="1" s="1"/>
  <c r="AMX20" i="1" s="1"/>
  <c r="AMS15" i="1"/>
  <c r="AMU15" i="1" s="1"/>
  <c r="AMX15" i="1" s="1"/>
  <c r="ALG9" i="1"/>
  <c r="ALI9" i="1" s="1"/>
  <c r="AOE22" i="1"/>
  <c r="AOG22" i="1" s="1"/>
  <c r="AOJ22" i="1" s="1"/>
  <c r="AOE30" i="1"/>
  <c r="AOG30" i="1" s="1"/>
  <c r="AOJ30" i="1" s="1"/>
  <c r="ABA24" i="1"/>
  <c r="ABC24" i="1" s="1"/>
  <c r="ABF24" i="1" s="1"/>
  <c r="AOX10" i="1"/>
  <c r="AOZ10" i="1" s="1"/>
  <c r="APC10" i="1" s="1"/>
  <c r="AON28" i="1"/>
  <c r="AOP28" i="1" s="1"/>
  <c r="AOR28" i="1" s="1"/>
  <c r="AMS39" i="1"/>
  <c r="AMU39" i="1" s="1"/>
  <c r="AMX39" i="1" s="1"/>
  <c r="ALG25" i="1"/>
  <c r="ALI25" i="1" s="1"/>
  <c r="ALL25" i="1" s="1"/>
  <c r="AOX12" i="1"/>
  <c r="AOZ12" i="1" s="1"/>
  <c r="APC12" i="1" s="1"/>
  <c r="ALZ38" i="1"/>
  <c r="AMB38" i="1" s="1"/>
  <c r="AME38" i="1" s="1"/>
  <c r="ANL29" i="1"/>
  <c r="ANN29" i="1" s="1"/>
  <c r="ANQ29" i="1" s="1"/>
  <c r="AOX27" i="1"/>
  <c r="AOZ27" i="1" s="1"/>
  <c r="APC27" i="1" s="1"/>
  <c r="ALG20" i="1"/>
  <c r="ALI20" i="1" s="1"/>
  <c r="ALL20" i="1" s="1"/>
  <c r="ABA18" i="1"/>
  <c r="ABC18" i="1" s="1"/>
  <c r="ABF18" i="1" s="1"/>
  <c r="ALG12" i="1"/>
  <c r="ALI12" i="1" s="1"/>
  <c r="ALL12" i="1" s="1"/>
  <c r="ABA9" i="1"/>
  <c r="ABC9" i="1" s="1"/>
  <c r="ABF9" i="1" s="1"/>
  <c r="AOE24" i="1"/>
  <c r="AOG24" i="1" s="1"/>
  <c r="AOJ24" i="1" s="1"/>
  <c r="AMS10" i="1"/>
  <c r="AMU10" i="1" s="1"/>
  <c r="AMX10" i="1" s="1"/>
  <c r="ALZ17" i="1"/>
  <c r="AMB17" i="1" s="1"/>
  <c r="AME17" i="1" s="1"/>
  <c r="ANL21" i="1"/>
  <c r="ANN21" i="1" s="1"/>
  <c r="ANQ21" i="1" s="1"/>
  <c r="AOX17" i="1"/>
  <c r="AOZ17" i="1" s="1"/>
  <c r="APC17" i="1" s="1"/>
  <c r="ANL23" i="1"/>
  <c r="ANN23" i="1" s="1"/>
  <c r="ANQ23" i="1" s="1"/>
  <c r="AOX20" i="1"/>
  <c r="AOZ20" i="1" s="1"/>
  <c r="APC20" i="1" s="1"/>
  <c r="ABA25" i="1"/>
  <c r="ABC25" i="1" s="1"/>
  <c r="ABF25" i="1" s="1"/>
  <c r="ALZ10" i="1"/>
  <c r="AMB10" i="1" s="1"/>
  <c r="AME10" i="1" s="1"/>
  <c r="ANL10" i="1"/>
  <c r="ANN10" i="1" s="1"/>
  <c r="AKN38" i="1"/>
  <c r="AKP38" i="1" s="1"/>
  <c r="AKS38" i="1" s="1"/>
  <c r="ALZ29" i="1"/>
  <c r="AMB29" i="1" s="1"/>
  <c r="AME29" i="1" s="1"/>
  <c r="ANL26" i="1"/>
  <c r="ANN26" i="1" s="1"/>
  <c r="ANQ26" i="1" s="1"/>
  <c r="AKN25" i="1"/>
  <c r="AKP25" i="1" s="1"/>
  <c r="AKS25" i="1" s="1"/>
  <c r="AOE18" i="1"/>
  <c r="AOG18" i="1" s="1"/>
  <c r="AOJ18" i="1" s="1"/>
  <c r="AOE14" i="1"/>
  <c r="AOG14" i="1" s="1"/>
  <c r="AOJ14" i="1" s="1"/>
  <c r="AOX11" i="1"/>
  <c r="AOZ11" i="1" s="1"/>
  <c r="APC11" i="1" s="1"/>
  <c r="ABA10" i="1"/>
  <c r="ABC10" i="1" s="1"/>
  <c r="ABF10" i="1" s="1"/>
  <c r="AOE17" i="1"/>
  <c r="AOG17" i="1" s="1"/>
  <c r="AOJ17" i="1" s="1"/>
  <c r="AKN20" i="1"/>
  <c r="AKP20" i="1" s="1"/>
  <c r="AKS20" i="1" s="1"/>
  <c r="ALG10" i="1"/>
  <c r="ALI10" i="1" s="1"/>
  <c r="ALL10" i="1" s="1"/>
  <c r="AKN15" i="1"/>
  <c r="AKP15" i="1" s="1"/>
  <c r="AKS15" i="1" s="1"/>
  <c r="ALZ19" i="1"/>
  <c r="AMB19" i="1" s="1"/>
  <c r="AME19" i="1" s="1"/>
  <c r="AOE29" i="1"/>
  <c r="AOG29" i="1" s="1"/>
  <c r="AOJ29" i="1" s="1"/>
  <c r="ALZ12" i="1"/>
  <c r="AMB12" i="1" s="1"/>
  <c r="AME12" i="1" s="1"/>
  <c r="ABA38" i="1"/>
  <c r="ABC38" i="1" s="1"/>
  <c r="ABF38" i="1" s="1"/>
  <c r="AMS26" i="1"/>
  <c r="AMU26" i="1" s="1"/>
  <c r="AMX26" i="1" s="1"/>
  <c r="ALZ24" i="1"/>
  <c r="AMB24" i="1" s="1"/>
  <c r="AME24" i="1" s="1"/>
  <c r="AKN22" i="1"/>
  <c r="AKP22" i="1" s="1"/>
  <c r="AKS22" i="1" s="1"/>
  <c r="ANL19" i="1"/>
  <c r="ANN19" i="1" s="1"/>
  <c r="ANQ19" i="1" s="1"/>
  <c r="ANL16" i="1"/>
  <c r="ANN16" i="1" s="1"/>
  <c r="ANQ16" i="1" s="1"/>
  <c r="ALG14" i="1"/>
  <c r="ALL14" i="1" s="1"/>
  <c r="AKN39" i="1"/>
  <c r="AKP39" i="1" s="1"/>
  <c r="AKS39" i="1" s="1"/>
  <c r="AOX39" i="1"/>
  <c r="APC39" i="1" s="1"/>
  <c r="AOE21" i="1"/>
  <c r="AOG21" i="1" s="1"/>
  <c r="AOJ21" i="1" s="1"/>
  <c r="AKD28" i="1"/>
  <c r="AKF28" i="1" s="1"/>
  <c r="AKH28" i="1" s="1"/>
  <c r="AKH40" i="1" s="1"/>
  <c r="AJW42" i="1" s="1"/>
  <c r="G57" i="7" s="1"/>
  <c r="AJU27" i="1"/>
  <c r="AJW27" i="1" s="1"/>
  <c r="AJZ27" i="1" s="1"/>
  <c r="AJU25" i="1"/>
  <c r="AJW25" i="1" s="1"/>
  <c r="AJZ25" i="1" s="1"/>
  <c r="AJU12" i="1"/>
  <c r="AJW12" i="1" s="1"/>
  <c r="AJZ12" i="1" s="1"/>
  <c r="AJU15" i="1"/>
  <c r="AJW15" i="1" s="1"/>
  <c r="AJZ15" i="1" s="1"/>
  <c r="AJU16" i="1"/>
  <c r="AJW16" i="1" s="1"/>
  <c r="AJZ16" i="1" s="1"/>
  <c r="AJU20" i="1"/>
  <c r="AJW20" i="1" s="1"/>
  <c r="AJZ20" i="1" s="1"/>
  <c r="AJU29" i="1"/>
  <c r="AJW29" i="1" s="1"/>
  <c r="AJZ29" i="1" s="1"/>
  <c r="AJU19" i="1"/>
  <c r="AJW19" i="1" s="1"/>
  <c r="AJZ19" i="1" s="1"/>
  <c r="AJU11" i="1"/>
  <c r="AJW11" i="1" s="1"/>
  <c r="AJZ11" i="1" s="1"/>
  <c r="AJU18" i="1"/>
  <c r="AJW18" i="1" s="1"/>
  <c r="AJZ18" i="1" s="1"/>
  <c r="AJU30" i="1"/>
  <c r="AJZ30" i="1" s="1"/>
  <c r="AJU14" i="1"/>
  <c r="AJW14" i="1" s="1"/>
  <c r="AJZ14" i="1" s="1"/>
  <c r="AJB38" i="1"/>
  <c r="AJD38" i="1" s="1"/>
  <c r="AJG38" i="1" s="1"/>
  <c r="AJB21" i="1"/>
  <c r="AJD21" i="1" s="1"/>
  <c r="AJG21" i="1" s="1"/>
  <c r="AJB17" i="1"/>
  <c r="AJD17" i="1" s="1"/>
  <c r="AJG17" i="1" s="1"/>
  <c r="AJB15" i="1"/>
  <c r="AJD15" i="1" s="1"/>
  <c r="AJG15" i="1" s="1"/>
  <c r="AJB20" i="1"/>
  <c r="AJD20" i="1" s="1"/>
  <c r="AJG20" i="1" s="1"/>
  <c r="AJU39" i="1"/>
  <c r="AJW39" i="1" s="1"/>
  <c r="AJZ39" i="1" s="1"/>
  <c r="AJU23" i="1"/>
  <c r="AJW23" i="1" s="1"/>
  <c r="AJZ23" i="1" s="1"/>
  <c r="AJU26" i="1"/>
  <c r="AJW26" i="1" s="1"/>
  <c r="AJZ26" i="1" s="1"/>
  <c r="AJB27" i="1"/>
  <c r="AJD27" i="1" s="1"/>
  <c r="AJG27" i="1" s="1"/>
  <c r="AJB19" i="1"/>
  <c r="AJD19" i="1" s="1"/>
  <c r="AJG19" i="1" s="1"/>
  <c r="AJB23" i="1"/>
  <c r="AJD23" i="1" s="1"/>
  <c r="AJG23" i="1" s="1"/>
  <c r="AJU21" i="1"/>
  <c r="AJW21" i="1" s="1"/>
  <c r="AJZ21" i="1" s="1"/>
  <c r="AJU22" i="1"/>
  <c r="AJW22" i="1" s="1"/>
  <c r="AJZ22" i="1" s="1"/>
  <c r="AJB11" i="1"/>
  <c r="AJD11" i="1" s="1"/>
  <c r="AJG11" i="1" s="1"/>
  <c r="AJB9" i="1"/>
  <c r="AJD9" i="1" s="1"/>
  <c r="AJB30" i="1"/>
  <c r="AJG30" i="1" s="1"/>
  <c r="AJU10" i="1"/>
  <c r="AJW10" i="1" s="1"/>
  <c r="AJB29" i="1"/>
  <c r="AJD29" i="1" s="1"/>
  <c r="AJG29" i="1" s="1"/>
  <c r="AJB22" i="1"/>
  <c r="AJD22" i="1" s="1"/>
  <c r="AJG22" i="1" s="1"/>
  <c r="AJB12" i="1"/>
  <c r="AJD12" i="1" s="1"/>
  <c r="AJG12" i="1" s="1"/>
  <c r="AJB14" i="1"/>
  <c r="AJD14" i="1" s="1"/>
  <c r="AJG14" i="1" s="1"/>
  <c r="AJB26" i="1"/>
  <c r="AJD26" i="1" s="1"/>
  <c r="AJG26" i="1" s="1"/>
  <c r="AJB24" i="1"/>
  <c r="AJD24" i="1" s="1"/>
  <c r="AJG24" i="1" s="1"/>
  <c r="AJB16" i="1"/>
  <c r="AJD16" i="1" s="1"/>
  <c r="AJG16" i="1" s="1"/>
  <c r="AJK28" i="1"/>
  <c r="AJM28" i="1" s="1"/>
  <c r="AJO28" i="1" s="1"/>
  <c r="AJO40" i="1" s="1"/>
  <c r="AJD42" i="1" s="1"/>
  <c r="G56" i="7" s="1"/>
  <c r="AII24" i="1"/>
  <c r="AIK24" i="1" s="1"/>
  <c r="AIN24" i="1" s="1"/>
  <c r="AII23" i="1"/>
  <c r="AIK23" i="1" s="1"/>
  <c r="AIN23" i="1" s="1"/>
  <c r="AII11" i="1"/>
  <c r="AIK11" i="1" s="1"/>
  <c r="AIN11" i="1" s="1"/>
  <c r="AHP25" i="1"/>
  <c r="AHR25" i="1" s="1"/>
  <c r="AHU25" i="1" s="1"/>
  <c r="AGW17" i="1"/>
  <c r="AGY17" i="1" s="1"/>
  <c r="AHB17" i="1" s="1"/>
  <c r="AGW16" i="1"/>
  <c r="AGY16" i="1" s="1"/>
  <c r="AHB16" i="1" s="1"/>
  <c r="AGW19" i="1"/>
  <c r="AGY19" i="1" s="1"/>
  <c r="AHB19" i="1" s="1"/>
  <c r="AHP17" i="1"/>
  <c r="AHR17" i="1" s="1"/>
  <c r="AHU17" i="1" s="1"/>
  <c r="AHP15" i="1"/>
  <c r="AHR15" i="1" s="1"/>
  <c r="AHU15" i="1" s="1"/>
  <c r="AIR39" i="1"/>
  <c r="AIV39" i="1" s="1"/>
  <c r="AII16" i="1"/>
  <c r="AIK16" i="1" s="1"/>
  <c r="AIN16" i="1" s="1"/>
  <c r="AHP14" i="1"/>
  <c r="AHR14" i="1" s="1"/>
  <c r="AHU14" i="1" s="1"/>
  <c r="AHP12" i="1"/>
  <c r="AHR12" i="1" s="1"/>
  <c r="AHU12" i="1" s="1"/>
  <c r="AGW39" i="1"/>
  <c r="AGY39" i="1" s="1"/>
  <c r="AHB39" i="1" s="1"/>
  <c r="AGW25" i="1"/>
  <c r="AGY25" i="1" s="1"/>
  <c r="AHB25" i="1" s="1"/>
  <c r="AII12" i="1"/>
  <c r="AIK12" i="1" s="1"/>
  <c r="AIN12" i="1" s="1"/>
  <c r="AHY22" i="1"/>
  <c r="AIA22" i="1" s="1"/>
  <c r="AIC22" i="1" s="1"/>
  <c r="AHP20" i="1"/>
  <c r="AHR20" i="1" s="1"/>
  <c r="AHU20" i="1" s="1"/>
  <c r="AIR9" i="1"/>
  <c r="AIT9" i="1" s="1"/>
  <c r="AIV9" i="1" s="1"/>
  <c r="AGW18" i="1"/>
  <c r="AGY18" i="1" s="1"/>
  <c r="AHB18" i="1" s="1"/>
  <c r="AHP22" i="1"/>
  <c r="AHR22" i="1" s="1"/>
  <c r="AHU22" i="1" s="1"/>
  <c r="AGW26" i="1"/>
  <c r="AGY26" i="1" s="1"/>
  <c r="AHB26" i="1" s="1"/>
  <c r="AHP9" i="1"/>
  <c r="AHR9" i="1" s="1"/>
  <c r="AHU9" i="1" s="1"/>
  <c r="AII38" i="1"/>
  <c r="AIK38" i="1" s="1"/>
  <c r="AIN38" i="1" s="1"/>
  <c r="AHP18" i="1"/>
  <c r="AHR18" i="1" s="1"/>
  <c r="AHU18" i="1" s="1"/>
  <c r="AGW22" i="1"/>
  <c r="AGY22" i="1" s="1"/>
  <c r="AHB22" i="1" s="1"/>
  <c r="AII27" i="1"/>
  <c r="AIK27" i="1" s="1"/>
  <c r="AIN27" i="1" s="1"/>
  <c r="AGW11" i="1"/>
  <c r="AGY11" i="1" s="1"/>
  <c r="AHB11" i="1" s="1"/>
  <c r="AGW23" i="1"/>
  <c r="AGY23" i="1" s="1"/>
  <c r="AHB23" i="1" s="1"/>
  <c r="AHF28" i="1"/>
  <c r="AHH28" i="1" s="1"/>
  <c r="AHJ28" i="1" s="1"/>
  <c r="AHJ40" i="1" s="1"/>
  <c r="AGY42" i="1" s="1"/>
  <c r="G53" i="7" s="1"/>
  <c r="AGW38" i="1"/>
  <c r="AGY38" i="1" s="1"/>
  <c r="AHB38" i="1" s="1"/>
  <c r="AHP16" i="1"/>
  <c r="AHR16" i="1" s="1"/>
  <c r="AHU16" i="1" s="1"/>
  <c r="AII26" i="1"/>
  <c r="AIK26" i="1" s="1"/>
  <c r="AIN26" i="1" s="1"/>
  <c r="AII21" i="1"/>
  <c r="AIN21" i="1" s="1"/>
  <c r="AGW29" i="1"/>
  <c r="AGY29" i="1" s="1"/>
  <c r="AHB29" i="1" s="1"/>
  <c r="AGW14" i="1"/>
  <c r="AGY14" i="1" s="1"/>
  <c r="AHB14" i="1" s="1"/>
  <c r="AGW30" i="1"/>
  <c r="AGY30" i="1" s="1"/>
  <c r="AHB30" i="1" s="1"/>
  <c r="AHP21" i="1"/>
  <c r="AHR21" i="1" s="1"/>
  <c r="AHU21" i="1" s="1"/>
  <c r="AGW15" i="1"/>
  <c r="AGY15" i="1" s="1"/>
  <c r="AHB15" i="1" s="1"/>
  <c r="AII39" i="1"/>
  <c r="AIK39" i="1" s="1"/>
  <c r="AIN39" i="1" s="1"/>
  <c r="AII17" i="1"/>
  <c r="AIK17" i="1" s="1"/>
  <c r="AIN17" i="1" s="1"/>
  <c r="AGW9" i="1"/>
  <c r="AGY9" i="1" s="1"/>
  <c r="AII9" i="1"/>
  <c r="AIK9" i="1" s="1"/>
  <c r="AIN9" i="1" s="1"/>
  <c r="AGW24" i="1"/>
  <c r="AGY24" i="1" s="1"/>
  <c r="AHB24" i="1" s="1"/>
  <c r="AGW10" i="1"/>
  <c r="AGY10" i="1" s="1"/>
  <c r="AHB10" i="1" s="1"/>
  <c r="AIR28" i="1"/>
  <c r="AIT28" i="1" s="1"/>
  <c r="AIV28" i="1" s="1"/>
  <c r="AGW21" i="1"/>
  <c r="AGY21" i="1" s="1"/>
  <c r="AHB21" i="1" s="1"/>
  <c r="AII14" i="1"/>
  <c r="AIK14" i="1" s="1"/>
  <c r="AIN14" i="1" s="1"/>
  <c r="AII20" i="1"/>
  <c r="AIK20" i="1" s="1"/>
  <c r="AIN20" i="1" s="1"/>
  <c r="AHP10" i="1"/>
  <c r="AHR10" i="1" s="1"/>
  <c r="AHU10" i="1" s="1"/>
  <c r="AHP23" i="1"/>
  <c r="AHR23" i="1" s="1"/>
  <c r="AHU23" i="1" s="1"/>
  <c r="AII18" i="1"/>
  <c r="AIK18" i="1" s="1"/>
  <c r="AIN18" i="1" s="1"/>
  <c r="AGM29" i="1"/>
  <c r="AGO29" i="1" s="1"/>
  <c r="AGQ29" i="1" s="1"/>
  <c r="AGQ40" i="1" s="1"/>
  <c r="AGF42" i="1" s="1"/>
  <c r="G52" i="7" s="1"/>
  <c r="AGD25" i="1"/>
  <c r="AGF25" i="1" s="1"/>
  <c r="AGI25" i="1" s="1"/>
  <c r="AGD24" i="1"/>
  <c r="AGF24" i="1" s="1"/>
  <c r="AGI24" i="1" s="1"/>
  <c r="AGD29" i="1"/>
  <c r="AGF29" i="1" s="1"/>
  <c r="AGI29" i="1" s="1"/>
  <c r="AGD20" i="1"/>
  <c r="AGF20" i="1" s="1"/>
  <c r="AGI20" i="1" s="1"/>
  <c r="AGD10" i="1"/>
  <c r="AGF10" i="1" s="1"/>
  <c r="AGI10" i="1" s="1"/>
  <c r="AGD26" i="1"/>
  <c r="AGF26" i="1" s="1"/>
  <c r="AGI26" i="1" s="1"/>
  <c r="AGD22" i="1"/>
  <c r="AGF22" i="1" s="1"/>
  <c r="AGI22" i="1" s="1"/>
  <c r="AGD39" i="1"/>
  <c r="AGF39" i="1" s="1"/>
  <c r="AGI39" i="1" s="1"/>
  <c r="AGD12" i="1"/>
  <c r="AGF12" i="1" s="1"/>
  <c r="AGI12" i="1" s="1"/>
  <c r="AGD11" i="1"/>
  <c r="AGF11" i="1" s="1"/>
  <c r="AGI11" i="1" s="1"/>
  <c r="AGD19" i="1"/>
  <c r="AGF19" i="1" s="1"/>
  <c r="AGI19" i="1" s="1"/>
  <c r="AGD18" i="1"/>
  <c r="AGF18" i="1" s="1"/>
  <c r="AGI18" i="1" s="1"/>
  <c r="AGD27" i="1"/>
  <c r="AGF27" i="1" s="1"/>
  <c r="AGI27" i="1" s="1"/>
  <c r="AGD17" i="1"/>
  <c r="AGF17" i="1" s="1"/>
  <c r="AGI17" i="1" s="1"/>
  <c r="AGD16" i="1"/>
  <c r="AGF16" i="1" s="1"/>
  <c r="AGI16" i="1" s="1"/>
  <c r="AGD9" i="1"/>
  <c r="AGF9" i="1" s="1"/>
  <c r="AGI9" i="1" s="1"/>
  <c r="AGD15" i="1"/>
  <c r="AGF15" i="1" s="1"/>
  <c r="AGI15" i="1" s="1"/>
  <c r="AFK29" i="1"/>
  <c r="AFM29" i="1" s="1"/>
  <c r="AFP29" i="1" s="1"/>
  <c r="AFK39" i="1"/>
  <c r="AFM39" i="1" s="1"/>
  <c r="AFP39" i="1" s="1"/>
  <c r="AFK38" i="1"/>
  <c r="AFM38" i="1" s="1"/>
  <c r="AFP38" i="1" s="1"/>
  <c r="AFA30" i="1"/>
  <c r="AFC30" i="1" s="1"/>
  <c r="AFE30" i="1" s="1"/>
  <c r="AFA28" i="1"/>
  <c r="AFC28" i="1" s="1"/>
  <c r="AFE28" i="1" s="1"/>
  <c r="AER27" i="1"/>
  <c r="AET27" i="1" s="1"/>
  <c r="AEW27" i="1" s="1"/>
  <c r="AFA14" i="1"/>
  <c r="AFC14" i="1" s="1"/>
  <c r="AFE14" i="1" s="1"/>
  <c r="AGD23" i="1"/>
  <c r="AGF23" i="1" s="1"/>
  <c r="AGI23" i="1" s="1"/>
  <c r="AFK21" i="1"/>
  <c r="AFM21" i="1" s="1"/>
  <c r="AFP21" i="1" s="1"/>
  <c r="AFK14" i="1"/>
  <c r="AFM14" i="1" s="1"/>
  <c r="AFP14" i="1" s="1"/>
  <c r="AER39" i="1"/>
  <c r="AEW39" i="1" s="1"/>
  <c r="AER30" i="1"/>
  <c r="AET30" i="1" s="1"/>
  <c r="AEW30" i="1" s="1"/>
  <c r="AER21" i="1"/>
  <c r="AET21" i="1" s="1"/>
  <c r="AEW21" i="1" s="1"/>
  <c r="AER9" i="1"/>
  <c r="AET9" i="1" s="1"/>
  <c r="AER20" i="1"/>
  <c r="AET20" i="1" s="1"/>
  <c r="AEW20" i="1" s="1"/>
  <c r="AER18" i="1"/>
  <c r="AET18" i="1" s="1"/>
  <c r="AEW18" i="1" s="1"/>
  <c r="AFK30" i="1"/>
  <c r="AFM30" i="1" s="1"/>
  <c r="AFP30" i="1" s="1"/>
  <c r="AER25" i="1"/>
  <c r="AET25" i="1" s="1"/>
  <c r="AEW25" i="1" s="1"/>
  <c r="AER17" i="1"/>
  <c r="AET17" i="1" s="1"/>
  <c r="AEW17" i="1" s="1"/>
  <c r="AER16" i="1"/>
  <c r="AET16" i="1" s="1"/>
  <c r="AEW16" i="1" s="1"/>
  <c r="AER12" i="1"/>
  <c r="AET12" i="1" s="1"/>
  <c r="AEW12" i="1" s="1"/>
  <c r="AER10" i="1"/>
  <c r="AET10" i="1" s="1"/>
  <c r="AEW10" i="1" s="1"/>
  <c r="ADY26" i="1"/>
  <c r="AEA26" i="1" s="1"/>
  <c r="AED26" i="1" s="1"/>
  <c r="ADY24" i="1"/>
  <c r="AEA24" i="1" s="1"/>
  <c r="AED24" i="1" s="1"/>
  <c r="ADY23" i="1"/>
  <c r="AEA23" i="1" s="1"/>
  <c r="AED23" i="1" s="1"/>
  <c r="ADY11" i="1"/>
  <c r="AEA11" i="1" s="1"/>
  <c r="AED11" i="1" s="1"/>
  <c r="AER14" i="1"/>
  <c r="AET14" i="1" s="1"/>
  <c r="AEW14" i="1" s="1"/>
  <c r="AER26" i="1"/>
  <c r="AET26" i="1" s="1"/>
  <c r="AEW26" i="1" s="1"/>
  <c r="AER19" i="1"/>
  <c r="AET19" i="1" s="1"/>
  <c r="AEW19" i="1" s="1"/>
  <c r="AEH39" i="1"/>
  <c r="AEL39" i="1" s="1"/>
  <c r="ADY30" i="1"/>
  <c r="AEA30" i="1" s="1"/>
  <c r="AED30" i="1" s="1"/>
  <c r="ADY19" i="1"/>
  <c r="AEA19" i="1" s="1"/>
  <c r="AED19" i="1" s="1"/>
  <c r="ADY17" i="1"/>
  <c r="AEA17" i="1" s="1"/>
  <c r="AED17" i="1" s="1"/>
  <c r="ADY14" i="1"/>
  <c r="AEA14" i="1" s="1"/>
  <c r="AED14" i="1" s="1"/>
  <c r="ADY39" i="1"/>
  <c r="AEA39" i="1" s="1"/>
  <c r="AED39" i="1" s="1"/>
  <c r="AFK15" i="1"/>
  <c r="AFM15" i="1" s="1"/>
  <c r="AFP15" i="1" s="1"/>
  <c r="AFK11" i="1"/>
  <c r="AFM11" i="1" s="1"/>
  <c r="AFP11" i="1" s="1"/>
  <c r="AER38" i="1"/>
  <c r="AET38" i="1" s="1"/>
  <c r="AEW38" i="1" s="1"/>
  <c r="ADY38" i="1"/>
  <c r="AEA38" i="1" s="1"/>
  <c r="AED38" i="1" s="1"/>
  <c r="AER11" i="1"/>
  <c r="AET11" i="1" s="1"/>
  <c r="AEW11" i="1" s="1"/>
  <c r="ADY9" i="1"/>
  <c r="AEA9" i="1" s="1"/>
  <c r="ADY22" i="1"/>
  <c r="AEA22" i="1" s="1"/>
  <c r="AED22" i="1" s="1"/>
  <c r="ADY29" i="1"/>
  <c r="AEA29" i="1" s="1"/>
  <c r="AED29" i="1" s="1"/>
  <c r="AEH28" i="1"/>
  <c r="AEJ28" i="1" s="1"/>
  <c r="AEL28" i="1" s="1"/>
  <c r="ADY21" i="1"/>
  <c r="AEA21" i="1" s="1"/>
  <c r="AED21" i="1" s="1"/>
  <c r="ADY15" i="1"/>
  <c r="AEA15" i="1" s="1"/>
  <c r="AED15" i="1" s="1"/>
  <c r="ADY16" i="1"/>
  <c r="AEA16" i="1" s="1"/>
  <c r="AED16" i="1" s="1"/>
  <c r="ADY18" i="1"/>
  <c r="AEA18" i="1" s="1"/>
  <c r="AED18" i="1" s="1"/>
  <c r="ADY25" i="1"/>
  <c r="AEA25" i="1" s="1"/>
  <c r="AED25" i="1" s="1"/>
  <c r="ADF23" i="1"/>
  <c r="ADH23" i="1" s="1"/>
  <c r="ADK23" i="1" s="1"/>
  <c r="ADF22" i="1"/>
  <c r="ADH22" i="1" s="1"/>
  <c r="ADK22" i="1" s="1"/>
  <c r="ADF11" i="1"/>
  <c r="ADH11" i="1" s="1"/>
  <c r="ADK11" i="1" s="1"/>
  <c r="ADF10" i="1"/>
  <c r="ADH10" i="1" s="1"/>
  <c r="ADK10" i="1" s="1"/>
  <c r="ADF15" i="1"/>
  <c r="ADH15" i="1" s="1"/>
  <c r="ADK15" i="1" s="1"/>
  <c r="ADF30" i="1"/>
  <c r="ADH30" i="1" s="1"/>
  <c r="ADK30" i="1" s="1"/>
  <c r="ADF26" i="1"/>
  <c r="ADH26" i="1" s="1"/>
  <c r="ADK26" i="1" s="1"/>
  <c r="ADF25" i="1"/>
  <c r="ADH25" i="1" s="1"/>
  <c r="ADK25" i="1" s="1"/>
  <c r="ADF19" i="1"/>
  <c r="ADH19" i="1" s="1"/>
  <c r="ADK19" i="1" s="1"/>
  <c r="ADF18" i="1"/>
  <c r="ADH18" i="1" s="1"/>
  <c r="ADK18" i="1" s="1"/>
  <c r="ADF39" i="1"/>
  <c r="ADH39" i="1" s="1"/>
  <c r="ADK39" i="1" s="1"/>
  <c r="ADF38" i="1"/>
  <c r="ADH38" i="1" s="1"/>
  <c r="ADK38" i="1" s="1"/>
  <c r="ADF17" i="1"/>
  <c r="ADH17" i="1" s="1"/>
  <c r="ADK17" i="1" s="1"/>
  <c r="ADF21" i="1"/>
  <c r="ADH21" i="1" s="1"/>
  <c r="ADK21" i="1" s="1"/>
  <c r="ACM29" i="1"/>
  <c r="ACO29" i="1" s="1"/>
  <c r="ACR29" i="1" s="1"/>
  <c r="ACM9" i="1"/>
  <c r="ACO9" i="1" s="1"/>
  <c r="ACR9" i="1" s="1"/>
  <c r="ACM26" i="1"/>
  <c r="ACO26" i="1" s="1"/>
  <c r="ACR26" i="1" s="1"/>
  <c r="ACM19" i="1"/>
  <c r="ACO19" i="1" s="1"/>
  <c r="ACR19" i="1" s="1"/>
  <c r="ACM15" i="1"/>
  <c r="ACO15" i="1" s="1"/>
  <c r="ACR15" i="1" s="1"/>
  <c r="ACV28" i="1"/>
  <c r="ACX28" i="1" s="1"/>
  <c r="ACZ28" i="1" s="1"/>
  <c r="ACM25" i="1"/>
  <c r="ACO25" i="1" s="1"/>
  <c r="ACR25" i="1" s="1"/>
  <c r="ACM23" i="1"/>
  <c r="ACO23" i="1" s="1"/>
  <c r="ACR23" i="1" s="1"/>
  <c r="ACM11" i="1"/>
  <c r="ACO11" i="1" s="1"/>
  <c r="ACR11" i="1" s="1"/>
  <c r="ACV39" i="1"/>
  <c r="ACZ39" i="1" s="1"/>
  <c r="ACM38" i="1"/>
  <c r="ACO38" i="1" s="1"/>
  <c r="ACR38" i="1" s="1"/>
  <c r="ACM14" i="1"/>
  <c r="ACO14" i="1" s="1"/>
  <c r="ACR14" i="1" s="1"/>
  <c r="ACM30" i="1"/>
  <c r="ACO30" i="1" s="1"/>
  <c r="ACR30" i="1" s="1"/>
  <c r="ACM10" i="1"/>
  <c r="ACO10" i="1" s="1"/>
  <c r="ACR10" i="1" s="1"/>
  <c r="ACM24" i="1"/>
  <c r="ACO24" i="1" s="1"/>
  <c r="ACR24" i="1" s="1"/>
  <c r="ACM22" i="1"/>
  <c r="ACO22" i="1" s="1"/>
  <c r="ACR22" i="1" s="1"/>
  <c r="ACM18" i="1"/>
  <c r="ACO18" i="1" s="1"/>
  <c r="ACR18" i="1" s="1"/>
  <c r="ACM16" i="1"/>
  <c r="ACO16" i="1" s="1"/>
  <c r="ACR16" i="1" s="1"/>
  <c r="AAH30" i="1"/>
  <c r="AAM30" i="1" s="1"/>
  <c r="AAH27" i="1"/>
  <c r="AAJ27" i="1" s="1"/>
  <c r="AAM27" i="1" s="1"/>
  <c r="AAH26" i="1"/>
  <c r="AAJ26" i="1" s="1"/>
  <c r="AAM26" i="1" s="1"/>
  <c r="AAH19" i="1"/>
  <c r="AAJ19" i="1" s="1"/>
  <c r="AAM19" i="1" s="1"/>
  <c r="AAH18" i="1"/>
  <c r="AAJ18" i="1" s="1"/>
  <c r="AAM18" i="1" s="1"/>
  <c r="AAH29" i="1"/>
  <c r="AAJ29" i="1" s="1"/>
  <c r="AAM29" i="1" s="1"/>
  <c r="AAH25" i="1"/>
  <c r="AAJ25" i="1" s="1"/>
  <c r="AAM25" i="1" s="1"/>
  <c r="AAH24" i="1"/>
  <c r="AAM24" i="1" s="1"/>
  <c r="AAH16" i="1"/>
  <c r="AAJ16" i="1" s="1"/>
  <c r="AAM16" i="1" s="1"/>
  <c r="AAH23" i="1"/>
  <c r="AAJ23" i="1" s="1"/>
  <c r="AAM23" i="1" s="1"/>
  <c r="AAH22" i="1"/>
  <c r="AAJ22" i="1" s="1"/>
  <c r="AAM22" i="1" s="1"/>
  <c r="AAH15" i="1"/>
  <c r="AAJ15" i="1" s="1"/>
  <c r="AAM15" i="1" s="1"/>
  <c r="AAH39" i="1"/>
  <c r="AAJ39" i="1" s="1"/>
  <c r="AAM39" i="1" s="1"/>
  <c r="AAH20" i="1"/>
  <c r="AAJ20" i="1" s="1"/>
  <c r="AAM20" i="1" s="1"/>
  <c r="AAH12" i="1"/>
  <c r="AAJ12" i="1" s="1"/>
  <c r="AAM12" i="1" s="1"/>
  <c r="AAH17" i="1"/>
  <c r="AAJ17" i="1" s="1"/>
  <c r="AAM17" i="1" s="1"/>
  <c r="AAH9" i="1"/>
  <c r="AAJ9" i="1" s="1"/>
  <c r="AAM9" i="1" s="1"/>
  <c r="AAH11" i="1"/>
  <c r="AAJ11" i="1" s="1"/>
  <c r="AAM11" i="1" s="1"/>
  <c r="ZO38" i="1"/>
  <c r="ZQ38" i="1" s="1"/>
  <c r="ZT38" i="1" s="1"/>
  <c r="ZO30" i="1"/>
  <c r="ZQ30" i="1" s="1"/>
  <c r="ZT30" i="1" s="1"/>
  <c r="ZO24" i="1"/>
  <c r="ZQ24" i="1" s="1"/>
  <c r="ZT24" i="1" s="1"/>
  <c r="AAH38" i="1"/>
  <c r="AAM38" i="1" s="1"/>
  <c r="ZO27" i="1"/>
  <c r="ZQ27" i="1" s="1"/>
  <c r="ZT27" i="1" s="1"/>
  <c r="AAH10" i="1"/>
  <c r="AAJ10" i="1" s="1"/>
  <c r="AAM10" i="1" s="1"/>
  <c r="ZO20" i="1"/>
  <c r="ZQ20" i="1" s="1"/>
  <c r="ZT20" i="1" s="1"/>
  <c r="ZO14" i="1"/>
  <c r="ZQ14" i="1" s="1"/>
  <c r="ZT14" i="1" s="1"/>
  <c r="ZO12" i="1"/>
  <c r="ZQ12" i="1" s="1"/>
  <c r="ZT12" i="1" s="1"/>
  <c r="ZX28" i="1"/>
  <c r="ZZ28" i="1" s="1"/>
  <c r="AAB28" i="1" s="1"/>
  <c r="AAB40" i="1" s="1"/>
  <c r="ZQ42" i="1" s="1"/>
  <c r="G43" i="7" s="1"/>
  <c r="ZO18" i="1"/>
  <c r="ZQ18" i="1" s="1"/>
  <c r="ZT18" i="1" s="1"/>
  <c r="ZO9" i="1"/>
  <c r="ZQ9" i="1" s="1"/>
  <c r="ZT9" i="1" s="1"/>
  <c r="ZO15" i="1"/>
  <c r="ZQ15" i="1" s="1"/>
  <c r="ZT15" i="1" s="1"/>
  <c r="ZO22" i="1"/>
  <c r="ZQ22" i="1" s="1"/>
  <c r="ZT22" i="1" s="1"/>
  <c r="ZO23" i="1"/>
  <c r="ZQ23" i="1" s="1"/>
  <c r="ZT23" i="1" s="1"/>
  <c r="ZO17" i="1"/>
  <c r="ZQ17" i="1" s="1"/>
  <c r="ZT17" i="1" s="1"/>
  <c r="ZO16" i="1"/>
  <c r="ZQ16" i="1" s="1"/>
  <c r="ZT16" i="1" s="1"/>
  <c r="ZO25" i="1"/>
  <c r="ZQ25" i="1" s="1"/>
  <c r="ZT25" i="1" s="1"/>
  <c r="ZO29" i="1"/>
  <c r="ZQ29" i="1" s="1"/>
  <c r="ZT29" i="1" s="1"/>
  <c r="ZO21" i="1"/>
  <c r="ZQ21" i="1" s="1"/>
  <c r="ZT21" i="1" s="1"/>
  <c r="YV29" i="1"/>
  <c r="YX29" i="1" s="1"/>
  <c r="ZA29" i="1" s="1"/>
  <c r="YV21" i="1"/>
  <c r="YX21" i="1" s="1"/>
  <c r="ZA21" i="1" s="1"/>
  <c r="YV39" i="1"/>
  <c r="YX39" i="1" s="1"/>
  <c r="ZA39" i="1" s="1"/>
  <c r="YV25" i="1"/>
  <c r="YX25" i="1" s="1"/>
  <c r="ZA25" i="1" s="1"/>
  <c r="ZE28" i="1"/>
  <c r="ZG28" i="1" s="1"/>
  <c r="ZI28" i="1" s="1"/>
  <c r="ZI40" i="1" s="1"/>
  <c r="YX42" i="1" s="1"/>
  <c r="G42" i="7" s="1"/>
  <c r="YV17" i="1"/>
  <c r="YX17" i="1" s="1"/>
  <c r="ZA17" i="1" s="1"/>
  <c r="YV12" i="1"/>
  <c r="YX12" i="1" s="1"/>
  <c r="ZA12" i="1" s="1"/>
  <c r="YV20" i="1"/>
  <c r="YX20" i="1" s="1"/>
  <c r="ZA20" i="1" s="1"/>
  <c r="YV22" i="1"/>
  <c r="ZA22" i="1" s="1"/>
  <c r="YC27" i="1"/>
  <c r="YE27" i="1" s="1"/>
  <c r="YH27" i="1" s="1"/>
  <c r="YC26" i="1"/>
  <c r="YE26" i="1" s="1"/>
  <c r="YH26" i="1" s="1"/>
  <c r="YC14" i="1"/>
  <c r="YE14" i="1" s="1"/>
  <c r="YH14" i="1" s="1"/>
  <c r="YC12" i="1"/>
  <c r="YE12" i="1" s="1"/>
  <c r="YH12" i="1" s="1"/>
  <c r="YV14" i="1"/>
  <c r="YX14" i="1" s="1"/>
  <c r="ZA14" i="1" s="1"/>
  <c r="YV9" i="1"/>
  <c r="YX9" i="1" s="1"/>
  <c r="ZA9" i="1" s="1"/>
  <c r="YC39" i="1"/>
  <c r="YE39" i="1" s="1"/>
  <c r="YH39" i="1" s="1"/>
  <c r="YC25" i="1"/>
  <c r="YE25" i="1" s="1"/>
  <c r="YH25" i="1" s="1"/>
  <c r="YC22" i="1"/>
  <c r="YE22" i="1" s="1"/>
  <c r="YH22" i="1" s="1"/>
  <c r="YV26" i="1"/>
  <c r="YX26" i="1" s="1"/>
  <c r="ZA26" i="1" s="1"/>
  <c r="YV27" i="1"/>
  <c r="YX27" i="1" s="1"/>
  <c r="ZA27" i="1" s="1"/>
  <c r="YC38" i="1"/>
  <c r="YE38" i="1" s="1"/>
  <c r="YH38" i="1" s="1"/>
  <c r="YV38" i="1"/>
  <c r="YX38" i="1" s="1"/>
  <c r="ZA38" i="1" s="1"/>
  <c r="YC20" i="1"/>
  <c r="YE20" i="1" s="1"/>
  <c r="YH20" i="1" s="1"/>
  <c r="YV10" i="1"/>
  <c r="YX10" i="1" s="1"/>
  <c r="ZA10" i="1" s="1"/>
  <c r="YV11" i="1"/>
  <c r="YX11" i="1" s="1"/>
  <c r="ZA11" i="1" s="1"/>
  <c r="YC10" i="1"/>
  <c r="YE10" i="1" s="1"/>
  <c r="YH10" i="1" s="1"/>
  <c r="YC24" i="1"/>
  <c r="YE24" i="1" s="1"/>
  <c r="YH24" i="1" s="1"/>
  <c r="YC21" i="1"/>
  <c r="YE21" i="1" s="1"/>
  <c r="YH21" i="1" s="1"/>
  <c r="YC9" i="1"/>
  <c r="YE9" i="1" s="1"/>
  <c r="YC11" i="1"/>
  <c r="YE11" i="1" s="1"/>
  <c r="YH11" i="1" s="1"/>
  <c r="YC19" i="1"/>
  <c r="YE19" i="1" s="1"/>
  <c r="YH19" i="1" s="1"/>
  <c r="YC29" i="1"/>
  <c r="YE29" i="1" s="1"/>
  <c r="YH29" i="1" s="1"/>
  <c r="YL28" i="1"/>
  <c r="YN28" i="1" s="1"/>
  <c r="YP28" i="1" s="1"/>
  <c r="YP40" i="1" s="1"/>
  <c r="YE42" i="1" s="1"/>
  <c r="G41" i="7" s="1"/>
  <c r="YC15" i="1"/>
  <c r="YE15" i="1" s="1"/>
  <c r="YH15" i="1" s="1"/>
  <c r="XJ24" i="1"/>
  <c r="XL24" i="1" s="1"/>
  <c r="XO24" i="1" s="1"/>
  <c r="XJ18" i="1"/>
  <c r="XL18" i="1" s="1"/>
  <c r="XO18" i="1" s="1"/>
  <c r="XJ16" i="1"/>
  <c r="XL16" i="1" s="1"/>
  <c r="XO16" i="1" s="1"/>
  <c r="XJ30" i="1"/>
  <c r="XL30" i="1" s="1"/>
  <c r="XO30" i="1" s="1"/>
  <c r="XJ38" i="1"/>
  <c r="XL38" i="1" s="1"/>
  <c r="XO38" i="1" s="1"/>
  <c r="XJ17" i="1"/>
  <c r="XL17" i="1" s="1"/>
  <c r="XO17" i="1" s="1"/>
  <c r="XJ22" i="1"/>
  <c r="XO22" i="1" s="1"/>
  <c r="XJ15" i="1"/>
  <c r="XL15" i="1" s="1"/>
  <c r="XO15" i="1" s="1"/>
  <c r="XJ27" i="1"/>
  <c r="XL27" i="1" s="1"/>
  <c r="XO27" i="1" s="1"/>
  <c r="XJ20" i="1"/>
  <c r="XL20" i="1" s="1"/>
  <c r="XO20" i="1" s="1"/>
  <c r="XJ26" i="1"/>
  <c r="XL26" i="1" s="1"/>
  <c r="XO26" i="1" s="1"/>
  <c r="XJ21" i="1"/>
  <c r="XL21" i="1" s="1"/>
  <c r="XO21" i="1" s="1"/>
  <c r="XJ29" i="1"/>
  <c r="XL29" i="1" s="1"/>
  <c r="XO29" i="1" s="1"/>
  <c r="XJ11" i="1"/>
  <c r="XL11" i="1" s="1"/>
  <c r="XO11" i="1" s="1"/>
  <c r="XS28" i="1"/>
  <c r="XU28" i="1" s="1"/>
  <c r="XW28" i="1" s="1"/>
  <c r="XW40" i="1" s="1"/>
  <c r="XL42" i="1" s="1"/>
  <c r="G40" i="7" s="1"/>
  <c r="VX38" i="1"/>
  <c r="VZ38" i="1" s="1"/>
  <c r="WC38" i="1" s="1"/>
  <c r="VX19" i="1"/>
  <c r="VZ19" i="1" s="1"/>
  <c r="WC19" i="1" s="1"/>
  <c r="VX16" i="1"/>
  <c r="VZ16" i="1" s="1"/>
  <c r="WC16" i="1" s="1"/>
  <c r="VX14" i="1"/>
  <c r="VZ14" i="1" s="1"/>
  <c r="WC14" i="1" s="1"/>
  <c r="WG28" i="1"/>
  <c r="WI28" i="1" s="1"/>
  <c r="WK28" i="1" s="1"/>
  <c r="WK40" i="1" s="1"/>
  <c r="VZ42" i="1" s="1"/>
  <c r="G38" i="7" s="1"/>
  <c r="VX30" i="1"/>
  <c r="WC30" i="1" s="1"/>
  <c r="VX22" i="1"/>
  <c r="VZ22" i="1" s="1"/>
  <c r="WC22" i="1" s="1"/>
  <c r="VX21" i="1"/>
  <c r="VZ21" i="1" s="1"/>
  <c r="WC21" i="1" s="1"/>
  <c r="VX15" i="1"/>
  <c r="VZ15" i="1" s="1"/>
  <c r="WC15" i="1" s="1"/>
  <c r="VX24" i="1"/>
  <c r="VZ24" i="1" s="1"/>
  <c r="WC24" i="1" s="1"/>
  <c r="VX23" i="1"/>
  <c r="VZ23" i="1" s="1"/>
  <c r="WC23" i="1" s="1"/>
  <c r="VX17" i="1"/>
  <c r="VZ17" i="1" s="1"/>
  <c r="WC17" i="1" s="1"/>
  <c r="VX27" i="1"/>
  <c r="VZ27" i="1" s="1"/>
  <c r="WC27" i="1" s="1"/>
  <c r="VE19" i="1"/>
  <c r="VG19" i="1" s="1"/>
  <c r="VJ19" i="1" s="1"/>
  <c r="VE22" i="1"/>
  <c r="VG22" i="1" s="1"/>
  <c r="VJ22" i="1" s="1"/>
  <c r="VN39" i="1"/>
  <c r="VR39" i="1" s="1"/>
  <c r="VR40" i="1" s="1"/>
  <c r="VG42" i="1" s="1"/>
  <c r="G37" i="7" s="1"/>
  <c r="VE30" i="1"/>
  <c r="VG30" i="1" s="1"/>
  <c r="VJ30" i="1" s="1"/>
  <c r="VE27" i="1"/>
  <c r="VG27" i="1" s="1"/>
  <c r="VJ27" i="1" s="1"/>
  <c r="VE25" i="1"/>
  <c r="VG25" i="1" s="1"/>
  <c r="VJ25" i="1" s="1"/>
  <c r="VE12" i="1"/>
  <c r="VG12" i="1" s="1"/>
  <c r="VJ12" i="1" s="1"/>
  <c r="VE17" i="1"/>
  <c r="VG17" i="1" s="1"/>
  <c r="VJ17" i="1" s="1"/>
  <c r="VE15" i="1"/>
  <c r="VG15" i="1" s="1"/>
  <c r="VJ15" i="1" s="1"/>
  <c r="VE9" i="1"/>
  <c r="VG9" i="1" s="1"/>
  <c r="VE10" i="1"/>
  <c r="VG10" i="1" s="1"/>
  <c r="VJ10" i="1" s="1"/>
  <c r="VE11" i="1"/>
  <c r="VG11" i="1" s="1"/>
  <c r="VJ11" i="1" s="1"/>
  <c r="VE24" i="1"/>
  <c r="VG24" i="1" s="1"/>
  <c r="VJ24" i="1" s="1"/>
  <c r="VE23" i="1"/>
  <c r="VJ23" i="1" s="1"/>
  <c r="VE29" i="1"/>
  <c r="VG29" i="1" s="1"/>
  <c r="VJ29" i="1" s="1"/>
  <c r="VE38" i="1"/>
  <c r="VG38" i="1" s="1"/>
  <c r="VJ38" i="1" s="1"/>
  <c r="VE39" i="1"/>
  <c r="VG39" i="1" s="1"/>
  <c r="VJ39" i="1" s="1"/>
  <c r="VE16" i="1"/>
  <c r="VG16" i="1" s="1"/>
  <c r="VJ16" i="1" s="1"/>
  <c r="TS30" i="1"/>
  <c r="TU30" i="1" s="1"/>
  <c r="TX30" i="1" s="1"/>
  <c r="TS26" i="1"/>
  <c r="TU26" i="1" s="1"/>
  <c r="TX26" i="1" s="1"/>
  <c r="UL16" i="1"/>
  <c r="UN16" i="1" s="1"/>
  <c r="UQ16" i="1" s="1"/>
  <c r="SG30" i="1"/>
  <c r="SP28" i="1"/>
  <c r="SR28" i="1" s="1"/>
  <c r="ST28" i="1" s="1"/>
  <c r="ST40" i="1" s="1"/>
  <c r="SI42" i="1" s="1"/>
  <c r="G33" i="7" s="1"/>
  <c r="QB22" i="1"/>
  <c r="QD22" i="1" s="1"/>
  <c r="QG22" i="1" s="1"/>
  <c r="SG21" i="1"/>
  <c r="SI21" i="1" s="1"/>
  <c r="SL21" i="1" s="1"/>
  <c r="QB18" i="1"/>
  <c r="QD18" i="1" s="1"/>
  <c r="QG18" i="1" s="1"/>
  <c r="SG12" i="1"/>
  <c r="SI12" i="1" s="1"/>
  <c r="SL12" i="1" s="1"/>
  <c r="RN12" i="1"/>
  <c r="RP12" i="1" s="1"/>
  <c r="RS12" i="1" s="1"/>
  <c r="OY39" i="1"/>
  <c r="PC39" i="1" s="1"/>
  <c r="OP20" i="1"/>
  <c r="OR20" i="1" s="1"/>
  <c r="OU20" i="1" s="1"/>
  <c r="OP19" i="1"/>
  <c r="OR19" i="1" s="1"/>
  <c r="OU19" i="1" s="1"/>
  <c r="OP14" i="1"/>
  <c r="OR14" i="1" s="1"/>
  <c r="OU14" i="1" s="1"/>
  <c r="OP12" i="1"/>
  <c r="OR12" i="1" s="1"/>
  <c r="OU12" i="1" s="1"/>
  <c r="NM9" i="1"/>
  <c r="NO9" i="1" s="1"/>
  <c r="NQ9" i="1" s="1"/>
  <c r="KF38" i="1"/>
  <c r="KH38" i="1" s="1"/>
  <c r="KK38" i="1" s="1"/>
  <c r="IA16" i="1"/>
  <c r="IC16" i="1" s="1"/>
  <c r="IF16" i="1" s="1"/>
  <c r="CE38" i="1"/>
  <c r="CG38" i="1" s="1"/>
  <c r="CJ38" i="1" s="1"/>
  <c r="BL27" i="1"/>
  <c r="BN27" i="1" s="1"/>
  <c r="BQ27" i="1" s="1"/>
  <c r="CE26" i="1"/>
  <c r="CG26" i="1" s="1"/>
  <c r="CJ26" i="1" s="1"/>
  <c r="EJ22" i="1"/>
  <c r="EL22" i="1" s="1"/>
  <c r="EO22" i="1" s="1"/>
  <c r="CE20" i="1"/>
  <c r="CG20" i="1" s="1"/>
  <c r="CJ20" i="1" s="1"/>
  <c r="BL11" i="1"/>
  <c r="BN11" i="1" s="1"/>
  <c r="BQ11" i="1" s="1"/>
  <c r="KF23" i="1"/>
  <c r="KH23" i="1" s="1"/>
  <c r="KK23" i="1" s="1"/>
  <c r="IT23" i="1"/>
  <c r="IV23" i="1" s="1"/>
  <c r="IY23" i="1" s="1"/>
  <c r="IA23" i="1"/>
  <c r="IC23" i="1" s="1"/>
  <c r="IF23" i="1" s="1"/>
  <c r="BL23" i="1"/>
  <c r="BN23" i="1" s="1"/>
  <c r="BQ23" i="1" s="1"/>
  <c r="RN11" i="1"/>
  <c r="RP11" i="1" s="1"/>
  <c r="RS11" i="1" s="1"/>
  <c r="KY39" i="1"/>
  <c r="LA39" i="1" s="1"/>
  <c r="LD39" i="1" s="1"/>
  <c r="UB28" i="1"/>
  <c r="UD28" i="1" s="1"/>
  <c r="UF28" i="1" s="1"/>
  <c r="UF40" i="1" s="1"/>
  <c r="TU42" i="1" s="1"/>
  <c r="G35" i="7" s="1"/>
  <c r="UL25" i="1"/>
  <c r="TS21" i="1"/>
  <c r="TU21" i="1" s="1"/>
  <c r="TX21" i="1" s="1"/>
  <c r="QB26" i="1"/>
  <c r="QD26" i="1" s="1"/>
  <c r="QG26" i="1" s="1"/>
  <c r="QB25" i="1"/>
  <c r="QG25" i="1" s="1"/>
  <c r="QB24" i="1"/>
  <c r="QD24" i="1" s="1"/>
  <c r="QG24" i="1" s="1"/>
  <c r="QB16" i="1"/>
  <c r="QD16" i="1" s="1"/>
  <c r="QG16" i="1" s="1"/>
  <c r="ND38" i="1"/>
  <c r="NF38" i="1" s="1"/>
  <c r="NI38" i="1" s="1"/>
  <c r="OP21" i="1"/>
  <c r="OR21" i="1" s="1"/>
  <c r="OU21" i="1" s="1"/>
  <c r="OP18" i="1"/>
  <c r="OR18" i="1" s="1"/>
  <c r="OU18" i="1" s="1"/>
  <c r="IT30" i="1"/>
  <c r="IV30" i="1" s="1"/>
  <c r="IY30" i="1" s="1"/>
  <c r="IT26" i="1"/>
  <c r="IV26" i="1" s="1"/>
  <c r="IY26" i="1" s="1"/>
  <c r="KF24" i="1"/>
  <c r="KH24" i="1" s="1"/>
  <c r="KK24" i="1" s="1"/>
  <c r="IA19" i="1"/>
  <c r="IC19" i="1" s="1"/>
  <c r="IF19" i="1" s="1"/>
  <c r="KF15" i="1"/>
  <c r="KH15" i="1" s="1"/>
  <c r="KK15" i="1" s="1"/>
  <c r="IT15" i="1"/>
  <c r="IV15" i="1" s="1"/>
  <c r="IY15" i="1" s="1"/>
  <c r="GO14" i="1"/>
  <c r="GQ14" i="1" s="1"/>
  <c r="GT14" i="1" s="1"/>
  <c r="KF12" i="1"/>
  <c r="KH12" i="1" s="1"/>
  <c r="IT12" i="1"/>
  <c r="IV12" i="1" s="1"/>
  <c r="IY12" i="1" s="1"/>
  <c r="BU28" i="1"/>
  <c r="BW28" i="1" s="1"/>
  <c r="BY28" i="1" s="1"/>
  <c r="BY40" i="1" s="1"/>
  <c r="BN42" i="1" s="1"/>
  <c r="G10" i="7" s="1"/>
  <c r="CE27" i="1"/>
  <c r="CG27" i="1" s="1"/>
  <c r="CJ27" i="1" s="1"/>
  <c r="FC24" i="1"/>
  <c r="FE24" i="1" s="1"/>
  <c r="FH24" i="1" s="1"/>
  <c r="FH40" i="1" s="1"/>
  <c r="FE53" i="1" s="1"/>
  <c r="D10" i="8" s="1"/>
  <c r="CE21" i="1"/>
  <c r="CG21" i="1" s="1"/>
  <c r="CJ21" i="1" s="1"/>
  <c r="BL15" i="1"/>
  <c r="BN15" i="1" s="1"/>
  <c r="BQ15" i="1" s="1"/>
  <c r="CE11" i="1"/>
  <c r="CG11" i="1" s="1"/>
  <c r="CJ11" i="1" s="1"/>
  <c r="OP26" i="1"/>
  <c r="OR26" i="1" s="1"/>
  <c r="OU26" i="1" s="1"/>
  <c r="CE19" i="1"/>
  <c r="CG19" i="1" s="1"/>
  <c r="CJ19" i="1" s="1"/>
  <c r="CE16" i="1"/>
  <c r="CG16" i="1" s="1"/>
  <c r="CJ16" i="1" s="1"/>
  <c r="EJ9" i="1"/>
  <c r="EL9" i="1" s="1"/>
  <c r="EO9" i="1" s="1"/>
  <c r="UU28" i="1"/>
  <c r="UW28" i="1" s="1"/>
  <c r="UY28" i="1" s="1"/>
  <c r="UY40" i="1" s="1"/>
  <c r="UN42" i="1" s="1"/>
  <c r="G36" i="7" s="1"/>
  <c r="TS15" i="1"/>
  <c r="TU15" i="1" s="1"/>
  <c r="TX15" i="1" s="1"/>
  <c r="TS12" i="1"/>
  <c r="TU12" i="1" s="1"/>
  <c r="TX12" i="1" s="1"/>
  <c r="QB30" i="1"/>
  <c r="QD30" i="1" s="1"/>
  <c r="QG30" i="1" s="1"/>
  <c r="SG27" i="1"/>
  <c r="SI27" i="1" s="1"/>
  <c r="SL27" i="1" s="1"/>
  <c r="SG26" i="1"/>
  <c r="SI26" i="1" s="1"/>
  <c r="SL26" i="1" s="1"/>
  <c r="RN25" i="1"/>
  <c r="RP25" i="1" s="1"/>
  <c r="RS25" i="1" s="1"/>
  <c r="OY28" i="1"/>
  <c r="PA28" i="1" s="1"/>
  <c r="PC28" i="1" s="1"/>
  <c r="PC40" i="1" s="1"/>
  <c r="OR42" i="1" s="1"/>
  <c r="G28" i="7" s="1"/>
  <c r="OP27" i="1"/>
  <c r="OR27" i="1" s="1"/>
  <c r="OU27" i="1" s="1"/>
  <c r="IT29" i="1"/>
  <c r="IV29" i="1" s="1"/>
  <c r="IY29" i="1" s="1"/>
  <c r="JC28" i="1"/>
  <c r="JE28" i="1" s="1"/>
  <c r="JG28" i="1" s="1"/>
  <c r="JG40" i="1" s="1"/>
  <c r="IV42" i="1" s="1"/>
  <c r="G20" i="7" s="1"/>
  <c r="KF27" i="1"/>
  <c r="KH27" i="1" s="1"/>
  <c r="KK27" i="1" s="1"/>
  <c r="IT27" i="1"/>
  <c r="IV27" i="1" s="1"/>
  <c r="IY27" i="1" s="1"/>
  <c r="KF26" i="1"/>
  <c r="KH26" i="1" s="1"/>
  <c r="KK26" i="1" s="1"/>
  <c r="CE30" i="1"/>
  <c r="CG30" i="1" s="1"/>
  <c r="CJ30" i="1" s="1"/>
  <c r="ES28" i="1"/>
  <c r="EU28" i="1" s="1"/>
  <c r="EW28" i="1" s="1"/>
  <c r="EJ26" i="1"/>
  <c r="EL26" i="1" s="1"/>
  <c r="EO26" i="1" s="1"/>
  <c r="BL19" i="1"/>
  <c r="BN19" i="1" s="1"/>
  <c r="BQ19" i="1" s="1"/>
  <c r="CE23" i="1"/>
  <c r="CG23" i="1" s="1"/>
  <c r="CJ23" i="1" s="1"/>
  <c r="RD39" i="1"/>
  <c r="RH39" i="1" s="1"/>
  <c r="SG38" i="1"/>
  <c r="SI38" i="1" s="1"/>
  <c r="SL38" i="1" s="1"/>
  <c r="SG24" i="1"/>
  <c r="SI24" i="1" s="1"/>
  <c r="SL24" i="1" s="1"/>
  <c r="RN24" i="1"/>
  <c r="RP24" i="1" s="1"/>
  <c r="RS24" i="1" s="1"/>
  <c r="SG22" i="1"/>
  <c r="SI22" i="1" s="1"/>
  <c r="SL22" i="1" s="1"/>
  <c r="SG16" i="1"/>
  <c r="SI16" i="1" s="1"/>
  <c r="SL16" i="1" s="1"/>
  <c r="KF19" i="1"/>
  <c r="KH19" i="1" s="1"/>
  <c r="KK19" i="1" s="1"/>
  <c r="UL27" i="1"/>
  <c r="UN27" i="1" s="1"/>
  <c r="UQ27" i="1" s="1"/>
  <c r="TS27" i="1"/>
  <c r="TU27" i="1" s="1"/>
  <c r="TX27" i="1" s="1"/>
  <c r="TS20" i="1"/>
  <c r="TU20" i="1" s="1"/>
  <c r="TX20" i="1" s="1"/>
  <c r="UL18" i="1"/>
  <c r="UN18" i="1" s="1"/>
  <c r="UQ18" i="1" s="1"/>
  <c r="QB17" i="1"/>
  <c r="QD17" i="1" s="1"/>
  <c r="QG17" i="1" s="1"/>
  <c r="QK28" i="1"/>
  <c r="QM28" i="1" s="1"/>
  <c r="QO28" i="1" s="1"/>
  <c r="QO40" i="1" s="1"/>
  <c r="QD42" i="1" s="1"/>
  <c r="G30" i="7" s="1"/>
  <c r="RN23" i="1"/>
  <c r="RP23" i="1" s="1"/>
  <c r="RS23" i="1" s="1"/>
  <c r="RN15" i="1"/>
  <c r="RP15" i="1" s="1"/>
  <c r="RS15" i="1" s="1"/>
  <c r="OP29" i="1"/>
  <c r="OR29" i="1" s="1"/>
  <c r="OU29" i="1" s="1"/>
  <c r="KO28" i="1"/>
  <c r="KQ28" i="1" s="1"/>
  <c r="KS28" i="1" s="1"/>
  <c r="KS40" i="1" s="1"/>
  <c r="KH42" i="1" s="1"/>
  <c r="G22" i="7" s="1"/>
  <c r="GX28" i="1"/>
  <c r="GZ28" i="1" s="1"/>
  <c r="HB28" i="1" s="1"/>
  <c r="IT16" i="1"/>
  <c r="IV16" i="1" s="1"/>
  <c r="IY16" i="1" s="1"/>
  <c r="KF14" i="1"/>
  <c r="KK14" i="1" s="1"/>
  <c r="IT14" i="1"/>
  <c r="IV14" i="1" s="1"/>
  <c r="IY14" i="1" s="1"/>
  <c r="CE39" i="1"/>
  <c r="CG39" i="1" s="1"/>
  <c r="CJ39" i="1" s="1"/>
  <c r="BL26" i="1"/>
  <c r="BN26" i="1" s="1"/>
  <c r="BQ26" i="1" s="1"/>
  <c r="EJ21" i="1"/>
  <c r="EL21" i="1" s="1"/>
  <c r="EO21" i="1" s="1"/>
  <c r="CE14" i="1"/>
  <c r="CJ14" i="1" s="1"/>
  <c r="BL14" i="1"/>
  <c r="KF29" i="1"/>
  <c r="KH29" i="1" s="1"/>
  <c r="KK29" i="1" s="1"/>
  <c r="BL10" i="1"/>
  <c r="BN10" i="1" s="1"/>
  <c r="BQ10" i="1" s="1"/>
  <c r="KF20" i="1"/>
  <c r="KH20" i="1" s="1"/>
  <c r="KK20" i="1" s="1"/>
  <c r="BL20" i="1"/>
  <c r="BN20" i="1" s="1"/>
  <c r="BQ20" i="1" s="1"/>
  <c r="UL24" i="1"/>
  <c r="UN24" i="1" s="1"/>
  <c r="UQ24" i="1" s="1"/>
  <c r="SG20" i="1"/>
  <c r="SI20" i="1" s="1"/>
  <c r="SL20" i="1" s="1"/>
  <c r="BL21" i="1"/>
  <c r="BQ21" i="1" s="1"/>
  <c r="SG11" i="1"/>
  <c r="SI11" i="1" s="1"/>
  <c r="SL11" i="1" s="1"/>
  <c r="IT25" i="1"/>
  <c r="IV25" i="1" s="1"/>
  <c r="IY25" i="1" s="1"/>
  <c r="UL22" i="1"/>
  <c r="UN22" i="1" s="1"/>
  <c r="UQ22" i="1" s="1"/>
  <c r="RN21" i="1"/>
  <c r="RP21" i="1" s="1"/>
  <c r="RS21" i="1" s="1"/>
  <c r="RN20" i="1"/>
  <c r="RP20" i="1" s="1"/>
  <c r="RS20" i="1" s="1"/>
  <c r="EJ18" i="1"/>
  <c r="EL18" i="1" s="1"/>
  <c r="EO18" i="1" s="1"/>
  <c r="BL16" i="1"/>
  <c r="BN16" i="1" s="1"/>
  <c r="BQ16" i="1" s="1"/>
  <c r="GO11" i="1"/>
  <c r="GQ11" i="1" s="1"/>
  <c r="GT11" i="1" s="1"/>
  <c r="QB9" i="1"/>
  <c r="QD9" i="1" s="1"/>
  <c r="TS10" i="1"/>
  <c r="TU10" i="1" s="1"/>
  <c r="IT39" i="1"/>
  <c r="IV39" i="1" s="1"/>
  <c r="IY39" i="1" s="1"/>
  <c r="SG23" i="1"/>
  <c r="SI23" i="1" s="1"/>
  <c r="SL23" i="1" s="1"/>
  <c r="QB14" i="1"/>
  <c r="QD14" i="1" s="1"/>
  <c r="QG14" i="1" s="1"/>
  <c r="QB39" i="1"/>
  <c r="QD39" i="1" s="1"/>
  <c r="QG39" i="1" s="1"/>
  <c r="KF30" i="1"/>
  <c r="KH30" i="1" s="1"/>
  <c r="KK30" i="1" s="1"/>
  <c r="QB21" i="1"/>
  <c r="QD21" i="1" s="1"/>
  <c r="QG21" i="1" s="1"/>
  <c r="QB19" i="1"/>
  <c r="QD19" i="1" s="1"/>
  <c r="QG19" i="1" s="1"/>
  <c r="UL17" i="1"/>
  <c r="UN17" i="1" s="1"/>
  <c r="UQ17" i="1" s="1"/>
  <c r="UL15" i="1"/>
  <c r="UN15" i="1" s="1"/>
  <c r="UQ15" i="1" s="1"/>
  <c r="KY14" i="1"/>
  <c r="LA14" i="1" s="1"/>
  <c r="LD14" i="1" s="1"/>
  <c r="KY10" i="1"/>
  <c r="LA10" i="1" s="1"/>
  <c r="RN10" i="1"/>
  <c r="RP10" i="1" s="1"/>
  <c r="RS10" i="1" s="1"/>
  <c r="QB38" i="1"/>
  <c r="QG38" i="1" s="1"/>
  <c r="BL39" i="1"/>
  <c r="BQ39" i="1" s="1"/>
  <c r="BL30" i="1"/>
  <c r="BN30" i="1" s="1"/>
  <c r="BQ30" i="1" s="1"/>
  <c r="GO29" i="1"/>
  <c r="GQ29" i="1" s="1"/>
  <c r="GT29" i="1" s="1"/>
  <c r="TS25" i="1"/>
  <c r="TU25" i="1" s="1"/>
  <c r="TX25" i="1" s="1"/>
  <c r="TS22" i="1"/>
  <c r="TU22" i="1" s="1"/>
  <c r="TX22" i="1" s="1"/>
  <c r="IT20" i="1"/>
  <c r="IV20" i="1" s="1"/>
  <c r="IY20" i="1" s="1"/>
  <c r="SG15" i="1"/>
  <c r="SI15" i="1" s="1"/>
  <c r="SL15" i="1" s="1"/>
  <c r="UL14" i="1"/>
  <c r="UN14" i="1" s="1"/>
  <c r="UQ14" i="1" s="1"/>
  <c r="UL12" i="1"/>
  <c r="UN12" i="1" s="1"/>
  <c r="UQ12" i="1" s="1"/>
  <c r="OP11" i="1"/>
  <c r="OR11" i="1" s="1"/>
  <c r="OU11" i="1" s="1"/>
  <c r="IT10" i="1"/>
  <c r="IV10" i="1" s="1"/>
  <c r="RN30" i="1"/>
  <c r="RS30" i="1" s="1"/>
  <c r="RN26" i="1"/>
  <c r="RP26" i="1" s="1"/>
  <c r="RS26" i="1" s="1"/>
  <c r="OP22" i="1"/>
  <c r="OR22" i="1" s="1"/>
  <c r="OU22" i="1" s="1"/>
  <c r="SG19" i="1"/>
  <c r="SI19" i="1" s="1"/>
  <c r="SL19" i="1" s="1"/>
  <c r="RN17" i="1"/>
  <c r="RP17" i="1" s="1"/>
  <c r="RS17" i="1" s="1"/>
  <c r="OP9" i="1"/>
  <c r="OR9" i="1" s="1"/>
  <c r="OU9" i="1" s="1"/>
  <c r="QB23" i="1"/>
  <c r="QD23" i="1" s="1"/>
  <c r="QG23" i="1" s="1"/>
  <c r="RN19" i="1"/>
  <c r="RP19" i="1" s="1"/>
  <c r="RS19" i="1" s="1"/>
  <c r="UL9" i="1"/>
  <c r="UN9" i="1" s="1"/>
  <c r="SG9" i="1"/>
  <c r="SI9" i="1" s="1"/>
  <c r="UL39" i="1"/>
  <c r="UN39" i="1" s="1"/>
  <c r="UQ39" i="1" s="1"/>
  <c r="TS29" i="1"/>
  <c r="TU29" i="1" s="1"/>
  <c r="TX29" i="1" s="1"/>
  <c r="BL29" i="1"/>
  <c r="BN29" i="1" s="1"/>
  <c r="BQ29" i="1" s="1"/>
  <c r="OP23" i="1"/>
  <c r="OR23" i="1" s="1"/>
  <c r="OU23" i="1" s="1"/>
  <c r="KF22" i="1"/>
  <c r="KH22" i="1" s="1"/>
  <c r="KK22" i="1" s="1"/>
  <c r="TS19" i="1"/>
  <c r="TU19" i="1" s="1"/>
  <c r="TX19" i="1" s="1"/>
  <c r="IT18" i="1"/>
  <c r="IV18" i="1" s="1"/>
  <c r="IY18" i="1" s="1"/>
  <c r="SG17" i="1"/>
  <c r="SI17" i="1" s="1"/>
  <c r="SL17" i="1" s="1"/>
  <c r="QB15" i="1"/>
  <c r="QD15" i="1" s="1"/>
  <c r="QG15" i="1" s="1"/>
  <c r="TS14" i="1"/>
  <c r="TU14" i="1" s="1"/>
  <c r="TX14" i="1" s="1"/>
  <c r="UL10" i="1"/>
  <c r="UN10" i="1" s="1"/>
  <c r="UQ10" i="1" s="1"/>
  <c r="OP10" i="1"/>
  <c r="OR10" i="1" s="1"/>
  <c r="OU10" i="1" s="1"/>
  <c r="IT19" i="1"/>
  <c r="IV19" i="1" s="1"/>
  <c r="IY19" i="1" s="1"/>
  <c r="QB10" i="1"/>
  <c r="QD10" i="1" s="1"/>
  <c r="QG10" i="1" s="1"/>
  <c r="UL38" i="1"/>
  <c r="UN38" i="1" s="1"/>
  <c r="UQ38" i="1" s="1"/>
  <c r="RN29" i="1"/>
  <c r="RP29" i="1" s="1"/>
  <c r="RS29" i="1" s="1"/>
  <c r="OP15" i="1"/>
  <c r="OR15" i="1" s="1"/>
  <c r="OU15" i="1" s="1"/>
  <c r="SG14" i="1"/>
  <c r="SL14" i="1" s="1"/>
  <c r="IT11" i="1"/>
  <c r="IV11" i="1" s="1"/>
  <c r="IY11" i="1" s="1"/>
  <c r="QB11" i="1"/>
  <c r="QD11" i="1" s="1"/>
  <c r="QG11" i="1" s="1"/>
  <c r="QU39" i="1"/>
  <c r="QW39" i="1" s="1"/>
  <c r="QZ39" i="1" s="1"/>
  <c r="QB29" i="1"/>
  <c r="QD29" i="1" s="1"/>
  <c r="QG29" i="1" s="1"/>
  <c r="RN27" i="1"/>
  <c r="RP27" i="1" s="1"/>
  <c r="RS27" i="1" s="1"/>
  <c r="UL23" i="1"/>
  <c r="UN23" i="1" s="1"/>
  <c r="UQ23" i="1" s="1"/>
  <c r="UL21" i="1"/>
  <c r="UN21" i="1" s="1"/>
  <c r="UQ21" i="1" s="1"/>
  <c r="UL20" i="1"/>
  <c r="UN20" i="1" s="1"/>
  <c r="UQ20" i="1" s="1"/>
  <c r="EJ19" i="1"/>
  <c r="EL19" i="1" s="1"/>
  <c r="EO19" i="1" s="1"/>
  <c r="RN16" i="1"/>
  <c r="RP16" i="1" s="1"/>
  <c r="RS16" i="1" s="1"/>
  <c r="TS11" i="1"/>
  <c r="TU11" i="1" s="1"/>
  <c r="TX11" i="1" s="1"/>
  <c r="F15" i="1"/>
  <c r="H15" i="1" s="1"/>
  <c r="K15" i="1" s="1"/>
  <c r="O28" i="1"/>
  <c r="Q28" i="1" s="1"/>
  <c r="S28" i="1" s="1"/>
  <c r="S40" i="1" s="1"/>
  <c r="H42" i="1" s="1"/>
  <c r="G8" i="7" s="1"/>
  <c r="F38" i="1"/>
  <c r="H38" i="1" s="1"/>
  <c r="K38" i="1" s="1"/>
  <c r="F12" i="1"/>
  <c r="H12" i="1" s="1"/>
  <c r="K12" i="1" s="1"/>
  <c r="AFK19" i="1"/>
  <c r="AFM19" i="1" s="1"/>
  <c r="AFP19" i="1" s="1"/>
  <c r="AFK18" i="1"/>
  <c r="AFM18" i="1" s="1"/>
  <c r="AFP18" i="1" s="1"/>
  <c r="AFK9" i="1"/>
  <c r="AFM9" i="1" s="1"/>
  <c r="AFP9" i="1" s="1"/>
  <c r="AFK17" i="1"/>
  <c r="AFM17" i="1" s="1"/>
  <c r="AFP17" i="1" s="1"/>
  <c r="AFK25" i="1"/>
  <c r="AFM25" i="1" s="1"/>
  <c r="AFP25" i="1" s="1"/>
  <c r="AFK23" i="1"/>
  <c r="AFM23" i="1" s="1"/>
  <c r="AFP23" i="1" s="1"/>
  <c r="AFK16" i="1"/>
  <c r="AFM16" i="1" s="1"/>
  <c r="AFP16" i="1" s="1"/>
  <c r="AFK10" i="1"/>
  <c r="AFM10" i="1" s="1"/>
  <c r="AFP10" i="1" s="1"/>
  <c r="AFK22" i="1"/>
  <c r="AFM22" i="1" s="1"/>
  <c r="AFP22" i="1" s="1"/>
  <c r="AFK24" i="1"/>
  <c r="AFM24" i="1" s="1"/>
  <c r="AFP24" i="1" s="1"/>
  <c r="XJ14" i="1"/>
  <c r="XL14" i="1" s="1"/>
  <c r="XO14" i="1" s="1"/>
  <c r="XJ12" i="1"/>
  <c r="XL12" i="1" s="1"/>
  <c r="XO12" i="1" s="1"/>
  <c r="XJ9" i="1"/>
  <c r="XL9" i="1" s="1"/>
  <c r="XO9" i="1" s="1"/>
  <c r="VX26" i="1"/>
  <c r="VZ26" i="1" s="1"/>
  <c r="WC26" i="1" s="1"/>
  <c r="VX29" i="1"/>
  <c r="VZ29" i="1" s="1"/>
  <c r="WC29" i="1" s="1"/>
  <c r="VX12" i="1"/>
  <c r="VZ12" i="1" s="1"/>
  <c r="WC12" i="1" s="1"/>
  <c r="VX11" i="1"/>
  <c r="VZ11" i="1" s="1"/>
  <c r="VE20" i="1"/>
  <c r="VG20" i="1" s="1"/>
  <c r="VJ20" i="1" s="1"/>
  <c r="VE26" i="1"/>
  <c r="VG26" i="1" s="1"/>
  <c r="VJ26" i="1" s="1"/>
  <c r="VE18" i="1"/>
  <c r="VG18" i="1" s="1"/>
  <c r="VJ18" i="1" s="1"/>
  <c r="RD28" i="1"/>
  <c r="RF28" i="1" s="1"/>
  <c r="RH28" i="1" s="1"/>
  <c r="RH40" i="1" s="1"/>
  <c r="QW42" i="1" s="1"/>
  <c r="G31" i="7" s="1"/>
  <c r="QU27" i="1"/>
  <c r="QW27" i="1" s="1"/>
  <c r="QZ27" i="1" s="1"/>
  <c r="PI22" i="1"/>
  <c r="PK22" i="1" s="1"/>
  <c r="PN22" i="1" s="1"/>
  <c r="QU18" i="1"/>
  <c r="QW18" i="1" s="1"/>
  <c r="QZ18" i="1" s="1"/>
  <c r="MK24" i="1"/>
  <c r="MM24" i="1" s="1"/>
  <c r="MP24" i="1" s="1"/>
  <c r="NW21" i="1"/>
  <c r="NY21" i="1" s="1"/>
  <c r="OB21" i="1" s="1"/>
  <c r="KY20" i="1"/>
  <c r="LA20" i="1" s="1"/>
  <c r="LD20" i="1" s="1"/>
  <c r="NW19" i="1"/>
  <c r="NY19" i="1" s="1"/>
  <c r="OB19" i="1" s="1"/>
  <c r="MK16" i="1"/>
  <c r="MM16" i="1" s="1"/>
  <c r="MP16" i="1" s="1"/>
  <c r="LR10" i="1"/>
  <c r="LT10" i="1" s="1"/>
  <c r="LW10" i="1" s="1"/>
  <c r="IA25" i="1"/>
  <c r="IC25" i="1" s="1"/>
  <c r="IF25" i="1" s="1"/>
  <c r="CE25" i="1"/>
  <c r="CG25" i="1" s="1"/>
  <c r="CJ25" i="1" s="1"/>
  <c r="MK17" i="1"/>
  <c r="MM17" i="1" s="1"/>
  <c r="MP17" i="1" s="1"/>
  <c r="MK14" i="1"/>
  <c r="MM14" i="1" s="1"/>
  <c r="MP14" i="1" s="1"/>
  <c r="PI17" i="1"/>
  <c r="PK17" i="1" s="1"/>
  <c r="PN17" i="1" s="1"/>
  <c r="MA28" i="1"/>
  <c r="MC28" i="1" s="1"/>
  <c r="ME28" i="1" s="1"/>
  <c r="ME40" i="1" s="1"/>
  <c r="LT42" i="1" s="1"/>
  <c r="G24" i="7" s="1"/>
  <c r="PI24" i="1"/>
  <c r="PK24" i="1" s="1"/>
  <c r="PN24" i="1" s="1"/>
  <c r="QU16" i="1"/>
  <c r="QW16" i="1" s="1"/>
  <c r="QZ16" i="1" s="1"/>
  <c r="PI16" i="1"/>
  <c r="PK16" i="1" s="1"/>
  <c r="PN16" i="1" s="1"/>
  <c r="MK38" i="1"/>
  <c r="MM38" i="1" s="1"/>
  <c r="MP38" i="1" s="1"/>
  <c r="LR38" i="1"/>
  <c r="LT38" i="1" s="1"/>
  <c r="LW38" i="1" s="1"/>
  <c r="MT28" i="1"/>
  <c r="MV28" i="1" s="1"/>
  <c r="MX28" i="1" s="1"/>
  <c r="MX40" i="1" s="1"/>
  <c r="MM42" i="1" s="1"/>
  <c r="G25" i="7" s="1"/>
  <c r="KY16" i="1"/>
  <c r="LA16" i="1" s="1"/>
  <c r="LD16" i="1" s="1"/>
  <c r="IA20" i="1"/>
  <c r="IC20" i="1" s="1"/>
  <c r="IF20" i="1" s="1"/>
  <c r="KF17" i="1"/>
  <c r="KH17" i="1" s="1"/>
  <c r="KK17" i="1" s="1"/>
  <c r="MK12" i="1"/>
  <c r="MM12" i="1" s="1"/>
  <c r="MP12" i="1" s="1"/>
  <c r="IA9" i="1"/>
  <c r="IC9" i="1" s="1"/>
  <c r="IF9" i="1" s="1"/>
  <c r="QU25" i="1"/>
  <c r="QW25" i="1" s="1"/>
  <c r="QZ25" i="1" s="1"/>
  <c r="ND30" i="1"/>
  <c r="NF30" i="1" s="1"/>
  <c r="NI30" i="1" s="1"/>
  <c r="MK30" i="1"/>
  <c r="MM30" i="1" s="1"/>
  <c r="MP30" i="1" s="1"/>
  <c r="KY19" i="1"/>
  <c r="LA19" i="1" s="1"/>
  <c r="LD19" i="1" s="1"/>
  <c r="LR14" i="1"/>
  <c r="LT14" i="1" s="1"/>
  <c r="LW14" i="1" s="1"/>
  <c r="LR12" i="1"/>
  <c r="LT12" i="1" s="1"/>
  <c r="LW12" i="1" s="1"/>
  <c r="IJ28" i="1"/>
  <c r="IL28" i="1" s="1"/>
  <c r="IN28" i="1" s="1"/>
  <c r="IN40" i="1" s="1"/>
  <c r="IC42" i="1" s="1"/>
  <c r="G19" i="7" s="1"/>
  <c r="IT22" i="1"/>
  <c r="IV22" i="1" s="1"/>
  <c r="IY22" i="1" s="1"/>
  <c r="IA17" i="1"/>
  <c r="IC17" i="1" s="1"/>
  <c r="IF17" i="1" s="1"/>
  <c r="ND20" i="1"/>
  <c r="NF20" i="1" s="1"/>
  <c r="NI20" i="1" s="1"/>
  <c r="NW16" i="1"/>
  <c r="NY16" i="1" s="1"/>
  <c r="OB16" i="1" s="1"/>
  <c r="CE18" i="1"/>
  <c r="CG18" i="1" s="1"/>
  <c r="CJ18" i="1" s="1"/>
  <c r="QU17" i="1"/>
  <c r="QW17" i="1" s="1"/>
  <c r="QZ17" i="1" s="1"/>
  <c r="MK27" i="1"/>
  <c r="MM27" i="1" s="1"/>
  <c r="MP27" i="1" s="1"/>
  <c r="IT21" i="1"/>
  <c r="IV21" i="1" s="1"/>
  <c r="IY21" i="1" s="1"/>
  <c r="PI23" i="1"/>
  <c r="PK23" i="1" s="1"/>
  <c r="PN23" i="1" s="1"/>
  <c r="QU20" i="1"/>
  <c r="QW20" i="1" s="1"/>
  <c r="QZ20" i="1" s="1"/>
  <c r="MK25" i="1"/>
  <c r="MM25" i="1" s="1"/>
  <c r="MP25" i="1" s="1"/>
  <c r="NW11" i="1"/>
  <c r="NY11" i="1" s="1"/>
  <c r="OB11" i="1" s="1"/>
  <c r="QU23" i="1"/>
  <c r="QW23" i="1" s="1"/>
  <c r="QZ23" i="1" s="1"/>
  <c r="PI15" i="1"/>
  <c r="PK15" i="1" s="1"/>
  <c r="PN15" i="1" s="1"/>
  <c r="NW29" i="1"/>
  <c r="NY29" i="1" s="1"/>
  <c r="OB29" i="1" s="1"/>
  <c r="LR29" i="1"/>
  <c r="LT29" i="1" s="1"/>
  <c r="LW29" i="1" s="1"/>
  <c r="OF28" i="1"/>
  <c r="OH28" i="1" s="1"/>
  <c r="OJ28" i="1" s="1"/>
  <c r="OJ40" i="1" s="1"/>
  <c r="NY42" i="1" s="1"/>
  <c r="G27" i="7" s="1"/>
  <c r="NM28" i="1"/>
  <c r="NO28" i="1" s="1"/>
  <c r="NQ28" i="1" s="1"/>
  <c r="LR24" i="1"/>
  <c r="LT24" i="1" s="1"/>
  <c r="LW24" i="1" s="1"/>
  <c r="NW23" i="1"/>
  <c r="NY23" i="1" s="1"/>
  <c r="OB23" i="1" s="1"/>
  <c r="NW22" i="1"/>
  <c r="NY22" i="1" s="1"/>
  <c r="OB22" i="1" s="1"/>
  <c r="ND22" i="1"/>
  <c r="NF22" i="1" s="1"/>
  <c r="NI22" i="1" s="1"/>
  <c r="KY18" i="1"/>
  <c r="LA18" i="1" s="1"/>
  <c r="LD18" i="1" s="1"/>
  <c r="OP17" i="1"/>
  <c r="OR17" i="1" s="1"/>
  <c r="OU17" i="1" s="1"/>
  <c r="NW14" i="1"/>
  <c r="NY14" i="1" s="1"/>
  <c r="OB14" i="1" s="1"/>
  <c r="NW12" i="1"/>
  <c r="NY12" i="1" s="1"/>
  <c r="OB12" i="1" s="1"/>
  <c r="LR11" i="1"/>
  <c r="LT11" i="1" s="1"/>
  <c r="LW11" i="1" s="1"/>
  <c r="KF16" i="1"/>
  <c r="KH16" i="1" s="1"/>
  <c r="KK16" i="1" s="1"/>
  <c r="IA14" i="1"/>
  <c r="IC14" i="1" s="1"/>
  <c r="IF14" i="1" s="1"/>
  <c r="IA10" i="1"/>
  <c r="IC10" i="1" s="1"/>
  <c r="IF10" i="1" s="1"/>
  <c r="CE17" i="1"/>
  <c r="CG17" i="1" s="1"/>
  <c r="CJ17" i="1" s="1"/>
  <c r="CE10" i="1"/>
  <c r="CG10" i="1" s="1"/>
  <c r="CJ10" i="1" s="1"/>
  <c r="NW26" i="1"/>
  <c r="NY26" i="1" s="1"/>
  <c r="OB26" i="1" s="1"/>
  <c r="RN9" i="1"/>
  <c r="RP9" i="1" s="1"/>
  <c r="RS9" i="1" s="1"/>
  <c r="CE24" i="1"/>
  <c r="CG24" i="1" s="1"/>
  <c r="CJ24" i="1" s="1"/>
  <c r="IA21" i="1"/>
  <c r="IC21" i="1" s="1"/>
  <c r="IF21" i="1" s="1"/>
  <c r="QU38" i="1"/>
  <c r="QW38" i="1" s="1"/>
  <c r="QZ38" i="1" s="1"/>
  <c r="NW30" i="1"/>
  <c r="NY30" i="1" s="1"/>
  <c r="OB30" i="1" s="1"/>
  <c r="PI29" i="1"/>
  <c r="PK29" i="1" s="1"/>
  <c r="PN29" i="1" s="1"/>
  <c r="NW27" i="1"/>
  <c r="NY27" i="1" s="1"/>
  <c r="OB27" i="1" s="1"/>
  <c r="LR26" i="1"/>
  <c r="LT26" i="1" s="1"/>
  <c r="LW26" i="1" s="1"/>
  <c r="MK23" i="1"/>
  <c r="MM23" i="1" s="1"/>
  <c r="MP23" i="1" s="1"/>
  <c r="QU19" i="1"/>
  <c r="QW19" i="1" s="1"/>
  <c r="QZ19" i="1" s="1"/>
  <c r="LR15" i="1"/>
  <c r="LT15" i="1" s="1"/>
  <c r="LW15" i="1" s="1"/>
  <c r="ND14" i="1"/>
  <c r="NF14" i="1" s="1"/>
  <c r="NI14" i="1" s="1"/>
  <c r="MK11" i="1"/>
  <c r="MM11" i="1" s="1"/>
  <c r="MP11" i="1" s="1"/>
  <c r="PI19" i="1"/>
  <c r="PK19" i="1" s="1"/>
  <c r="PN19" i="1" s="1"/>
  <c r="ND26" i="1"/>
  <c r="NF26" i="1" s="1"/>
  <c r="NI26" i="1" s="1"/>
  <c r="KY11" i="1"/>
  <c r="LA11" i="1" s="1"/>
  <c r="LD11" i="1" s="1"/>
  <c r="IA18" i="1"/>
  <c r="IC18" i="1" s="1"/>
  <c r="IF18" i="1" s="1"/>
  <c r="IA38" i="1"/>
  <c r="IC38" i="1" s="1"/>
  <c r="IF38" i="1" s="1"/>
  <c r="ND29" i="1"/>
  <c r="NF29" i="1" s="1"/>
  <c r="NI29" i="1" s="1"/>
  <c r="ND27" i="1"/>
  <c r="NF27" i="1" s="1"/>
  <c r="NI27" i="1" s="1"/>
  <c r="TS23" i="1"/>
  <c r="TU23" i="1" s="1"/>
  <c r="TX23" i="1" s="1"/>
  <c r="KY23" i="1"/>
  <c r="LA23" i="1" s="1"/>
  <c r="LD23" i="1" s="1"/>
  <c r="NW20" i="1"/>
  <c r="NY20" i="1" s="1"/>
  <c r="OB20" i="1" s="1"/>
  <c r="KY15" i="1"/>
  <c r="LA15" i="1" s="1"/>
  <c r="LD15" i="1" s="1"/>
  <c r="LR9" i="1"/>
  <c r="LT9" i="1" s="1"/>
  <c r="PI11" i="1"/>
  <c r="PK11" i="1" s="1"/>
  <c r="PN11" i="1" s="1"/>
  <c r="KF21" i="1"/>
  <c r="KH21" i="1" s="1"/>
  <c r="KK21" i="1" s="1"/>
  <c r="QU21" i="1"/>
  <c r="QW21" i="1" s="1"/>
  <c r="QZ21" i="1" s="1"/>
  <c r="GO19" i="1"/>
  <c r="GQ19" i="1" s="1"/>
  <c r="GT19" i="1" s="1"/>
  <c r="PI26" i="1"/>
  <c r="PK26" i="1" s="1"/>
  <c r="PN26" i="1" s="1"/>
  <c r="ND19" i="1"/>
  <c r="NF19" i="1" s="1"/>
  <c r="NI19" i="1" s="1"/>
  <c r="LR27" i="1"/>
  <c r="LT27" i="1" s="1"/>
  <c r="LW27" i="1" s="1"/>
  <c r="QU24" i="1"/>
  <c r="QW24" i="1" s="1"/>
  <c r="QZ24" i="1" s="1"/>
  <c r="KY22" i="1"/>
  <c r="LA22" i="1" s="1"/>
  <c r="LD22" i="1" s="1"/>
  <c r="ND21" i="1"/>
  <c r="NF21" i="1" s="1"/>
  <c r="NI21" i="1" s="1"/>
  <c r="MK18" i="1"/>
  <c r="MM18" i="1" s="1"/>
  <c r="MP18" i="1" s="1"/>
  <c r="TS16" i="1"/>
  <c r="TU16" i="1" s="1"/>
  <c r="TX16" i="1" s="1"/>
  <c r="MK9" i="1"/>
  <c r="MM9" i="1" s="1"/>
  <c r="KY12" i="1"/>
  <c r="LA12" i="1" s="1"/>
  <c r="LD12" i="1" s="1"/>
  <c r="IA11" i="1"/>
  <c r="IC11" i="1" s="1"/>
  <c r="IF11" i="1" s="1"/>
  <c r="IA30" i="1"/>
  <c r="IC30" i="1" s="1"/>
  <c r="IF30" i="1" s="1"/>
  <c r="IA27" i="1"/>
  <c r="IC27" i="1" s="1"/>
  <c r="IF27" i="1" s="1"/>
  <c r="OP25" i="1"/>
  <c r="OR25" i="1" s="1"/>
  <c r="OU25" i="1" s="1"/>
  <c r="KY21" i="1"/>
  <c r="LA21" i="1" s="1"/>
  <c r="LD21" i="1" s="1"/>
  <c r="ND12" i="1"/>
  <c r="NF12" i="1" s="1"/>
  <c r="NI12" i="1" s="1"/>
  <c r="ND9" i="1"/>
  <c r="NF9" i="1" s="1"/>
  <c r="ND15" i="1"/>
  <c r="NF15" i="1" s="1"/>
  <c r="NI15" i="1" s="1"/>
  <c r="NW10" i="1"/>
  <c r="NY10" i="1" s="1"/>
  <c r="MK39" i="1"/>
  <c r="MM39" i="1" s="1"/>
  <c r="MP39" i="1" s="1"/>
  <c r="QU30" i="1"/>
  <c r="QW30" i="1" s="1"/>
  <c r="QZ30" i="1" s="1"/>
  <c r="IA24" i="1"/>
  <c r="IC24" i="1" s="1"/>
  <c r="IF24" i="1" s="1"/>
  <c r="IA39" i="1"/>
  <c r="IC39" i="1" s="1"/>
  <c r="IF39" i="1" s="1"/>
  <c r="NW39" i="1"/>
  <c r="NY39" i="1" s="1"/>
  <c r="OB39" i="1" s="1"/>
  <c r="ND24" i="1"/>
  <c r="NF24" i="1" s="1"/>
  <c r="NI24" i="1" s="1"/>
  <c r="LR39" i="1"/>
  <c r="LT39" i="1" s="1"/>
  <c r="LW39" i="1" s="1"/>
  <c r="PI30" i="1"/>
  <c r="PK30" i="1" s="1"/>
  <c r="PN30" i="1" s="1"/>
  <c r="MK26" i="1"/>
  <c r="MM26" i="1" s="1"/>
  <c r="MP26" i="1" s="1"/>
  <c r="LR25" i="1"/>
  <c r="LT25" i="1" s="1"/>
  <c r="LW25" i="1" s="1"/>
  <c r="ND23" i="1"/>
  <c r="NF23" i="1" s="1"/>
  <c r="NI23" i="1" s="1"/>
  <c r="NW15" i="1"/>
  <c r="NY15" i="1" s="1"/>
  <c r="OB15" i="1" s="1"/>
  <c r="IA12" i="1"/>
  <c r="IC12" i="1" s="1"/>
  <c r="IF12" i="1" s="1"/>
  <c r="PI9" i="1"/>
  <c r="PK9" i="1" s="1"/>
  <c r="PN9" i="1" s="1"/>
  <c r="ND11" i="1"/>
  <c r="NF11" i="1" s="1"/>
  <c r="NI11" i="1" s="1"/>
  <c r="NW25" i="1"/>
  <c r="NY25" i="1" s="1"/>
  <c r="OB25" i="1" s="1"/>
  <c r="MK10" i="1"/>
  <c r="MM10" i="1" s="1"/>
  <c r="MP10" i="1" s="1"/>
  <c r="F21" i="1"/>
  <c r="H21" i="1" s="1"/>
  <c r="K21" i="1" s="1"/>
  <c r="F22" i="1"/>
  <c r="H22" i="1" s="1"/>
  <c r="K22" i="1" s="1"/>
  <c r="F30" i="1"/>
  <c r="H30" i="1" s="1"/>
  <c r="K30" i="1" s="1"/>
  <c r="F29" i="1"/>
  <c r="H29" i="1" s="1"/>
  <c r="K29" i="1" s="1"/>
  <c r="F20" i="1"/>
  <c r="H20" i="1" s="1"/>
  <c r="K20" i="1" s="1"/>
  <c r="NS41" i="1"/>
  <c r="NY43" i="1" s="1"/>
  <c r="E27" i="7" s="1"/>
  <c r="PE41" i="1"/>
  <c r="PK43" i="1" s="1"/>
  <c r="E29" i="7" s="1"/>
  <c r="D5" i="4"/>
  <c r="D7" i="4"/>
  <c r="D6" i="4"/>
  <c r="KB41" i="1"/>
  <c r="KH43" i="1" s="1"/>
  <c r="E22" i="7" s="1"/>
  <c r="IP41" i="1"/>
  <c r="IV43" i="1" s="1"/>
  <c r="E20" i="7" s="1"/>
  <c r="JI41" i="1"/>
  <c r="JO43" i="1" s="1"/>
  <c r="E21" i="7" s="1"/>
  <c r="E9" i="7"/>
  <c r="UH41" i="1"/>
  <c r="UN43" i="1" s="1"/>
  <c r="E36" i="7" s="1"/>
  <c r="MZ41" i="1"/>
  <c r="NF43" i="1" s="1"/>
  <c r="E26" i="7" s="1"/>
  <c r="TO41" i="1"/>
  <c r="TU43" i="1" s="1"/>
  <c r="E35" i="7" s="1"/>
  <c r="D73" i="6"/>
  <c r="E10" i="4" s="1"/>
  <c r="F49" i="1"/>
  <c r="D49" i="1" s="1"/>
  <c r="F47" i="1"/>
  <c r="D47" i="1" s="1"/>
  <c r="E47" i="1"/>
  <c r="R40" i="1"/>
  <c r="N40" i="1"/>
  <c r="D48" i="1" s="1"/>
  <c r="E40" i="1"/>
  <c r="D46" i="1" s="1"/>
  <c r="AEL40" i="1" l="1"/>
  <c r="AEA42" i="1" s="1"/>
  <c r="G49" i="7" s="1"/>
  <c r="AX40" i="1"/>
  <c r="AU53" i="1" s="1"/>
  <c r="ATU40" i="1"/>
  <c r="ATJ42" i="1" s="1"/>
  <c r="G70" i="7" s="1"/>
  <c r="XD40" i="1"/>
  <c r="WS42" i="1" s="1"/>
  <c r="G39" i="7" s="1"/>
  <c r="AVG40" i="1"/>
  <c r="AUV42" i="1" s="1"/>
  <c r="G72" i="7" s="1"/>
  <c r="AFE40" i="1"/>
  <c r="AET42" i="1" s="1"/>
  <c r="G50" i="7" s="1"/>
  <c r="ALT40" i="1"/>
  <c r="ALI42" i="1" s="1"/>
  <c r="G59" i="7" s="1"/>
  <c r="AE40" i="1"/>
  <c r="AB53" i="1" s="1"/>
  <c r="D4" i="8" s="1"/>
  <c r="CJ40" i="1"/>
  <c r="CG53" i="1" s="1"/>
  <c r="D6" i="8" s="1"/>
  <c r="OU40" i="1"/>
  <c r="OR53" i="1" s="1"/>
  <c r="D23" i="8" s="1"/>
  <c r="AHU40" i="1"/>
  <c r="AHR53" i="1" s="1"/>
  <c r="D49" i="8" s="1"/>
  <c r="ATB40" i="1"/>
  <c r="ASQ42" i="1" s="1"/>
  <c r="G69" i="7" s="1"/>
  <c r="AKS40" i="1"/>
  <c r="AKP53" i="1" s="1"/>
  <c r="D53" i="8" s="1"/>
  <c r="WV40" i="1"/>
  <c r="WS53" i="1" s="1"/>
  <c r="D34" i="8" s="1"/>
  <c r="AUN40" i="1"/>
  <c r="AUC42" i="1" s="1"/>
  <c r="G71" i="7" s="1"/>
  <c r="OB10" i="1"/>
  <c r="OB40" i="1" s="1"/>
  <c r="NY53" i="1" s="1"/>
  <c r="D22" i="8" s="1"/>
  <c r="NY40" i="1"/>
  <c r="OJ42" i="1" s="1"/>
  <c r="OJ43" i="1" s="1"/>
  <c r="OJ45" i="1" s="1"/>
  <c r="D27" i="7" s="1"/>
  <c r="F27" i="7" s="1"/>
  <c r="H27" i="7" s="1"/>
  <c r="AFP40" i="1"/>
  <c r="AFM53" i="1" s="1"/>
  <c r="D46" i="8" s="1"/>
  <c r="ZA40" i="1"/>
  <c r="YX53" i="1" s="1"/>
  <c r="D37" i="8" s="1"/>
  <c r="AAM40" i="1"/>
  <c r="AAJ53" i="1" s="1"/>
  <c r="D39" i="8" s="1"/>
  <c r="AEW9" i="1"/>
  <c r="AEW40" i="1" s="1"/>
  <c r="AET53" i="1" s="1"/>
  <c r="D45" i="8" s="1"/>
  <c r="AET40" i="1"/>
  <c r="AFE42" i="1" s="1"/>
  <c r="AFE43" i="1" s="1"/>
  <c r="AFE45" i="1" s="1"/>
  <c r="D50" i="7" s="1"/>
  <c r="F50" i="7" s="1"/>
  <c r="H50" i="7" s="1"/>
  <c r="AHB9" i="1"/>
  <c r="AHB40" i="1" s="1"/>
  <c r="AGY53" i="1" s="1"/>
  <c r="D48" i="8" s="1"/>
  <c r="AGY40" i="1"/>
  <c r="AHJ42" i="1" s="1"/>
  <c r="AHJ43" i="1" s="1"/>
  <c r="AHJ45" i="1" s="1"/>
  <c r="D53" i="7" s="1"/>
  <c r="F53" i="7" s="1"/>
  <c r="H53" i="7" s="1"/>
  <c r="APC40" i="1"/>
  <c r="AOZ53" i="1" s="1"/>
  <c r="D59" i="8" s="1"/>
  <c r="QZ40" i="1"/>
  <c r="QW53" i="1" s="1"/>
  <c r="D26" i="8" s="1"/>
  <c r="LD10" i="1"/>
  <c r="LD40" i="1" s="1"/>
  <c r="LA53" i="1" s="1"/>
  <c r="D18" i="8" s="1"/>
  <c r="LA40" i="1"/>
  <c r="LL42" i="1" s="1"/>
  <c r="LL43" i="1" s="1"/>
  <c r="LL45" i="1" s="1"/>
  <c r="D23" i="7" s="1"/>
  <c r="F23" i="7" s="1"/>
  <c r="H23" i="7" s="1"/>
  <c r="TX10" i="1"/>
  <c r="TX40" i="1" s="1"/>
  <c r="TU53" i="1" s="1"/>
  <c r="D30" i="8" s="1"/>
  <c r="TU40" i="1"/>
  <c r="UF42" i="1" s="1"/>
  <c r="UF43" i="1" s="1"/>
  <c r="UF45" i="1" s="1"/>
  <c r="D35" i="7" s="1"/>
  <c r="F35" i="7" s="1"/>
  <c r="H35" i="7" s="1"/>
  <c r="KK12" i="1"/>
  <c r="KK40" i="1" s="1"/>
  <c r="KH53" i="1" s="1"/>
  <c r="D17" i="8" s="1"/>
  <c r="KH40" i="1"/>
  <c r="KS42" i="1" s="1"/>
  <c r="KS43" i="1" s="1"/>
  <c r="ACR40" i="1"/>
  <c r="ACO53" i="1" s="1"/>
  <c r="D42" i="8" s="1"/>
  <c r="AJZ10" i="1"/>
  <c r="AJZ40" i="1" s="1"/>
  <c r="AJW53" i="1" s="1"/>
  <c r="D52" i="8" s="1"/>
  <c r="AJW40" i="1"/>
  <c r="AKH42" i="1" s="1"/>
  <c r="AKH43" i="1" s="1"/>
  <c r="AKH45" i="1" s="1"/>
  <c r="D57" i="7" s="1"/>
  <c r="F57" i="7" s="1"/>
  <c r="H57" i="7" s="1"/>
  <c r="AME40" i="1"/>
  <c r="AMB53" i="1" s="1"/>
  <c r="D55" i="8" s="1"/>
  <c r="AOJ9" i="1"/>
  <c r="AOJ40" i="1" s="1"/>
  <c r="AOG53" i="1" s="1"/>
  <c r="D58" i="8" s="1"/>
  <c r="AOG40" i="1"/>
  <c r="AOR42" i="1" s="1"/>
  <c r="AOR43" i="1" s="1"/>
  <c r="AOR45" i="1" s="1"/>
  <c r="D63" i="7" s="1"/>
  <c r="F63" i="7" s="1"/>
  <c r="AST40" i="1"/>
  <c r="ASQ53" i="1" s="1"/>
  <c r="D64" i="8" s="1"/>
  <c r="ATM9" i="1"/>
  <c r="ATJ40" i="1"/>
  <c r="ATU42" i="1" s="1"/>
  <c r="ATU43" i="1" s="1"/>
  <c r="ATU45" i="1" s="1"/>
  <c r="D70" i="7" s="1"/>
  <c r="F70" i="7" s="1"/>
  <c r="ABF40" i="1"/>
  <c r="ABC53" i="1" s="1"/>
  <c r="D40" i="8" s="1"/>
  <c r="XO40" i="1"/>
  <c r="XL53" i="1" s="1"/>
  <c r="D35" i="8" s="1"/>
  <c r="SL9" i="1"/>
  <c r="SL40" i="1" s="1"/>
  <c r="SI53" i="1" s="1"/>
  <c r="D28" i="8" s="1"/>
  <c r="SI40" i="1"/>
  <c r="ST42" i="1" s="1"/>
  <c r="ST43" i="1" s="1"/>
  <c r="QG9" i="1"/>
  <c r="QG40" i="1" s="1"/>
  <c r="QD53" i="1" s="1"/>
  <c r="D25" i="8" s="1"/>
  <c r="QD40" i="1"/>
  <c r="QO42" i="1" s="1"/>
  <c r="QO43" i="1" s="1"/>
  <c r="QO45" i="1" s="1"/>
  <c r="D30" i="7" s="1"/>
  <c r="F30" i="7" s="1"/>
  <c r="H30" i="7" s="1"/>
  <c r="EO40" i="1"/>
  <c r="EL53" i="1" s="1"/>
  <c r="D9" i="8" s="1"/>
  <c r="NQ40" i="1"/>
  <c r="NF42" i="1" s="1"/>
  <c r="G26" i="7" s="1"/>
  <c r="VJ9" i="1"/>
  <c r="VJ40" i="1" s="1"/>
  <c r="VG53" i="1" s="1"/>
  <c r="D32" i="8" s="1"/>
  <c r="VG40" i="1"/>
  <c r="VR42" i="1" s="1"/>
  <c r="VR43" i="1" s="1"/>
  <c r="VR45" i="1" s="1"/>
  <c r="D37" i="7" s="1"/>
  <c r="F37" i="7" s="1"/>
  <c r="H37" i="7" s="1"/>
  <c r="ADK40" i="1"/>
  <c r="ADH53" i="1" s="1"/>
  <c r="D43" i="8" s="1"/>
  <c r="AED9" i="1"/>
  <c r="AED40" i="1" s="1"/>
  <c r="AEA53" i="1" s="1"/>
  <c r="D44" i="8" s="1"/>
  <c r="AEA40" i="1"/>
  <c r="AEL42" i="1" s="1"/>
  <c r="AEL43" i="1" s="1"/>
  <c r="AEL45" i="1" s="1"/>
  <c r="D49" i="7" s="1"/>
  <c r="F49" i="7" s="1"/>
  <c r="H49" i="7" s="1"/>
  <c r="AGI40" i="1"/>
  <c r="AGF53" i="1" s="1"/>
  <c r="D47" i="8" s="1"/>
  <c r="ANQ10" i="1"/>
  <c r="ANQ40" i="1" s="1"/>
  <c r="ANN53" i="1" s="1"/>
  <c r="D57" i="8" s="1"/>
  <c r="ANN40" i="1"/>
  <c r="ANY42" i="1" s="1"/>
  <c r="ANY43" i="1" s="1"/>
  <c r="ANY45" i="1" s="1"/>
  <c r="D62" i="7" s="1"/>
  <c r="F62" i="7" s="1"/>
  <c r="H62" i="7" s="1"/>
  <c r="UQ9" i="1"/>
  <c r="UQ40" i="1" s="1"/>
  <c r="UN53" i="1" s="1"/>
  <c r="D31" i="8" s="1"/>
  <c r="UN40" i="1"/>
  <c r="UY42" i="1" s="1"/>
  <c r="UY43" i="1" s="1"/>
  <c r="GT40" i="1"/>
  <c r="GQ53" i="1" s="1"/>
  <c r="D12" i="8" s="1"/>
  <c r="YH9" i="1"/>
  <c r="YH40" i="1" s="1"/>
  <c r="YE53" i="1" s="1"/>
  <c r="D36" i="8" s="1"/>
  <c r="YE40" i="1"/>
  <c r="YP42" i="1" s="1"/>
  <c r="YP43" i="1" s="1"/>
  <c r="YP45" i="1" s="1"/>
  <c r="D41" i="7" s="1"/>
  <c r="F41" i="7" s="1"/>
  <c r="H41" i="7" s="1"/>
  <c r="AJG9" i="1"/>
  <c r="AJG40" i="1" s="1"/>
  <c r="AJD53" i="1" s="1"/>
  <c r="D51" i="8" s="1"/>
  <c r="AJD40" i="1"/>
  <c r="AJO42" i="1" s="1"/>
  <c r="AJO43" i="1" s="1"/>
  <c r="AJO45" i="1" s="1"/>
  <c r="D56" i="7" s="1"/>
  <c r="F56" i="7" s="1"/>
  <c r="H56" i="7" s="1"/>
  <c r="ALL9" i="1"/>
  <c r="ALL40" i="1" s="1"/>
  <c r="ALI53" i="1" s="1"/>
  <c r="D54" i="8" s="1"/>
  <c r="ALI40" i="1"/>
  <c r="ALT42" i="1" s="1"/>
  <c r="ALT43" i="1" s="1"/>
  <c r="ALT45" i="1" s="1"/>
  <c r="D59" i="7" s="1"/>
  <c r="F59" i="7" s="1"/>
  <c r="AMX9" i="1"/>
  <c r="AMX40" i="1" s="1"/>
  <c r="AMU53" i="1" s="1"/>
  <c r="D56" i="8" s="1"/>
  <c r="AMU40" i="1"/>
  <c r="ANF42" i="1" s="1"/>
  <c r="ANF43" i="1" s="1"/>
  <c r="ANF45" i="1" s="1"/>
  <c r="D61" i="7" s="1"/>
  <c r="F61" i="7" s="1"/>
  <c r="H61" i="7" s="1"/>
  <c r="APV40" i="1"/>
  <c r="APS53" i="1" s="1"/>
  <c r="D60" i="8" s="1"/>
  <c r="AQO9" i="1"/>
  <c r="AQO40" i="1" s="1"/>
  <c r="AQL53" i="1" s="1"/>
  <c r="D61" i="8" s="1"/>
  <c r="AQL40" i="1"/>
  <c r="AQW42" i="1" s="1"/>
  <c r="AQW43" i="1" s="1"/>
  <c r="AQW45" i="1" s="1"/>
  <c r="D66" i="7" s="1"/>
  <c r="F66" i="7" s="1"/>
  <c r="H66" i="7" s="1"/>
  <c r="ASA9" i="1"/>
  <c r="ASA40" i="1" s="1"/>
  <c r="ARX53" i="1" s="1"/>
  <c r="D63" i="8" s="1"/>
  <c r="ARX40" i="1"/>
  <c r="ASI42" i="1" s="1"/>
  <c r="ASI43" i="1" s="1"/>
  <c r="ASI45" i="1" s="1"/>
  <c r="D68" i="7" s="1"/>
  <c r="F68" i="7" s="1"/>
  <c r="AUY12" i="1"/>
  <c r="AUY40" i="1" s="1"/>
  <c r="AUV53" i="1" s="1"/>
  <c r="D67" i="8" s="1"/>
  <c r="AUV40" i="1"/>
  <c r="AVG42" i="1" s="1"/>
  <c r="AVG43" i="1" s="1"/>
  <c r="AVG45" i="1" s="1"/>
  <c r="D72" i="7" s="1"/>
  <c r="F72" i="7" s="1"/>
  <c r="H72" i="7" s="1"/>
  <c r="IY10" i="1"/>
  <c r="IY40" i="1" s="1"/>
  <c r="IV53" i="1" s="1"/>
  <c r="D15" i="8" s="1"/>
  <c r="IV40" i="1"/>
  <c r="JG42" i="1" s="1"/>
  <c r="JG43" i="1" s="1"/>
  <c r="ARH40" i="1"/>
  <c r="ARE53" i="1" s="1"/>
  <c r="D62" i="8" s="1"/>
  <c r="NI9" i="1"/>
  <c r="NI40" i="1" s="1"/>
  <c r="NF53" i="1" s="1"/>
  <c r="D21" i="8" s="1"/>
  <c r="NF40" i="1"/>
  <c r="NQ42" i="1" s="1"/>
  <c r="NQ43" i="1" s="1"/>
  <c r="NQ45" i="1" s="1"/>
  <c r="D26" i="7" s="1"/>
  <c r="F26" i="7" s="1"/>
  <c r="PN40" i="1"/>
  <c r="PK53" i="1" s="1"/>
  <c r="D24" i="8" s="1"/>
  <c r="MP9" i="1"/>
  <c r="MP40" i="1" s="1"/>
  <c r="MM53" i="1" s="1"/>
  <c r="D20" i="8" s="1"/>
  <c r="MM40" i="1"/>
  <c r="MX42" i="1" s="1"/>
  <c r="MX43" i="1" s="1"/>
  <c r="MX45" i="1" s="1"/>
  <c r="D25" i="7" s="1"/>
  <c r="F25" i="7" s="1"/>
  <c r="H25" i="7" s="1"/>
  <c r="LW9" i="1"/>
  <c r="LW40" i="1" s="1"/>
  <c r="LT53" i="1" s="1"/>
  <c r="D19" i="8" s="1"/>
  <c r="LT40" i="1"/>
  <c r="ME42" i="1" s="1"/>
  <c r="ME43" i="1" s="1"/>
  <c r="ME45" i="1" s="1"/>
  <c r="D24" i="7" s="1"/>
  <c r="F24" i="7" s="1"/>
  <c r="H24" i="7" s="1"/>
  <c r="RS40" i="1"/>
  <c r="RP53" i="1" s="1"/>
  <c r="D27" i="8" s="1"/>
  <c r="IF40" i="1"/>
  <c r="IC53" i="1" s="1"/>
  <c r="D14" i="8" s="1"/>
  <c r="WC11" i="1"/>
  <c r="WC40" i="1" s="1"/>
  <c r="VZ53" i="1" s="1"/>
  <c r="D33" i="8" s="1"/>
  <c r="VZ40" i="1"/>
  <c r="WK42" i="1" s="1"/>
  <c r="WK43" i="1" s="1"/>
  <c r="WK45" i="1" s="1"/>
  <c r="D38" i="7" s="1"/>
  <c r="F38" i="7" s="1"/>
  <c r="H38" i="7" s="1"/>
  <c r="BQ40" i="1"/>
  <c r="BN53" i="1" s="1"/>
  <c r="D5" i="8" s="1"/>
  <c r="ZT40" i="1"/>
  <c r="ZQ53" i="1" s="1"/>
  <c r="D38" i="8" s="1"/>
  <c r="AIN40" i="1"/>
  <c r="AIK53" i="1" s="1"/>
  <c r="D50" i="8" s="1"/>
  <c r="AIV40" i="1"/>
  <c r="AIK42" i="1" s="1"/>
  <c r="G55" i="7" s="1"/>
  <c r="AOR40" i="1"/>
  <c r="AOG42" i="1" s="1"/>
  <c r="G63" i="7" s="1"/>
  <c r="ATM40" i="1"/>
  <c r="ATJ53" i="1" s="1"/>
  <c r="D65" i="8" s="1"/>
  <c r="AUF9" i="1"/>
  <c r="AUF40" i="1" s="1"/>
  <c r="AUC53" i="1" s="1"/>
  <c r="D66" i="8" s="1"/>
  <c r="AUC40" i="1"/>
  <c r="AUN42" i="1" s="1"/>
  <c r="AUN43" i="1" s="1"/>
  <c r="AUN45" i="1" s="1"/>
  <c r="D71" i="7" s="1"/>
  <c r="F71" i="7" s="1"/>
  <c r="H71" i="7" s="1"/>
  <c r="H49" i="1"/>
  <c r="G49" i="1"/>
  <c r="H43" i="1"/>
  <c r="E8" i="7" s="1"/>
  <c r="H47" i="1"/>
  <c r="G47" i="1"/>
  <c r="H48" i="1"/>
  <c r="G48" i="1"/>
  <c r="H50" i="1"/>
  <c r="G50" i="1"/>
  <c r="E46" i="1"/>
  <c r="G46" i="1" s="1"/>
  <c r="H59" i="7" l="1"/>
  <c r="H70" i="7"/>
  <c r="H26" i="7"/>
  <c r="UY45" i="1"/>
  <c r="D36" i="7" s="1"/>
  <c r="F36" i="7" s="1"/>
  <c r="KS45" i="1"/>
  <c r="D22" i="7" s="1"/>
  <c r="F22" i="7" s="1"/>
  <c r="D9" i="11" s="1"/>
  <c r="ST45" i="1"/>
  <c r="D33" i="7" s="1"/>
  <c r="F33" i="7" s="1"/>
  <c r="JG45" i="1"/>
  <c r="D20" i="7" s="1"/>
  <c r="F20" i="7" s="1"/>
  <c r="H63" i="7"/>
  <c r="E74" i="7"/>
  <c r="H46" i="1"/>
  <c r="D11" i="11" l="1"/>
  <c r="H36" i="7"/>
  <c r="E11" i="11" s="1"/>
  <c r="H22" i="7"/>
  <c r="E9" i="11" s="1"/>
  <c r="H33" i="7"/>
  <c r="E7" i="11" s="1"/>
  <c r="D7" i="11"/>
  <c r="H20" i="7"/>
  <c r="E6" i="11" s="1"/>
  <c r="D6" i="11"/>
  <c r="TE39" i="1"/>
  <c r="TE40" i="1" s="1"/>
  <c r="TB53" i="1" s="1"/>
  <c r="D29" i="8" s="1"/>
  <c r="AM40" i="1"/>
  <c r="AB42" i="1" s="1"/>
  <c r="G9" i="7" s="1"/>
  <c r="K11" i="1"/>
  <c r="K14" i="1"/>
  <c r="K40" i="1" l="1"/>
  <c r="H53" i="1" s="1"/>
  <c r="D3" i="8" s="1"/>
  <c r="D70" i="8" s="1"/>
  <c r="C72" i="8" s="1"/>
  <c r="E77" i="8" s="1"/>
  <c r="E11" i="4" s="1"/>
  <c r="AB10" i="1" s="1"/>
  <c r="AU25" i="1" l="1"/>
  <c r="AU24" i="1"/>
  <c r="AU9" i="1"/>
  <c r="H24" i="1"/>
  <c r="OR39" i="1"/>
  <c r="ZQ39" i="1"/>
  <c r="ZQ40" i="1" s="1"/>
  <c r="AAB42" i="1" s="1"/>
  <c r="AAB43" i="1" s="1"/>
  <c r="AAB45" i="1" s="1"/>
  <c r="D43" i="7" s="1"/>
  <c r="F43" i="7" s="1"/>
  <c r="H43" i="7" s="1"/>
  <c r="H17" i="1"/>
  <c r="H23" i="1"/>
  <c r="H26" i="1"/>
  <c r="H27" i="1"/>
  <c r="H11" i="1"/>
  <c r="E76" i="8"/>
  <c r="E9" i="4" s="1"/>
  <c r="H19" i="1"/>
  <c r="AB9" i="1"/>
  <c r="E75" i="8"/>
  <c r="E8" i="4" s="1"/>
  <c r="BN25" i="1"/>
  <c r="BN18" i="1"/>
  <c r="BN12" i="1"/>
  <c r="H14" i="1"/>
  <c r="CZ12" i="1" l="1"/>
  <c r="AU10" i="1"/>
  <c r="AU39" i="1"/>
  <c r="BD39" i="1"/>
  <c r="AU38" i="1"/>
  <c r="H40" i="1"/>
  <c r="S42" i="1" s="1"/>
  <c r="S43" i="1" s="1"/>
  <c r="S45" i="1" s="1"/>
  <c r="D8" i="7" s="1"/>
  <c r="EL23" i="1"/>
  <c r="ABV17" i="1"/>
  <c r="PK21" i="1"/>
  <c r="JO15" i="1"/>
  <c r="ABC31" i="1"/>
  <c r="ABC40" i="1" s="1"/>
  <c r="ABN42" i="1" s="1"/>
  <c r="ABN43" i="1" s="1"/>
  <c r="ABN45" i="1" s="1"/>
  <c r="D45" i="7" s="1"/>
  <c r="F45" i="7" s="1"/>
  <c r="H45" i="7" s="1"/>
  <c r="TB24" i="1"/>
  <c r="TB30" i="1"/>
  <c r="ARE9" i="1"/>
  <c r="ARE40" i="1" s="1"/>
  <c r="ARP42" i="1" s="1"/>
  <c r="ARP43" i="1" s="1"/>
  <c r="TB29" i="1"/>
  <c r="JO12" i="1"/>
  <c r="AMB31" i="1"/>
  <c r="CZ17" i="1"/>
  <c r="TB19" i="1"/>
  <c r="AIK19" i="1"/>
  <c r="HJ22" i="1"/>
  <c r="FX39" i="1"/>
  <c r="HS9" i="1"/>
  <c r="HU9" i="1" s="1"/>
  <c r="FE20" i="1"/>
  <c r="ABV39" i="1"/>
  <c r="ASQ31" i="1"/>
  <c r="ASQ40" i="1" s="1"/>
  <c r="ATB42" i="1" s="1"/>
  <c r="ATB43" i="1" s="1"/>
  <c r="ATB45" i="1" s="1"/>
  <c r="D69" i="7" s="1"/>
  <c r="F69" i="7" s="1"/>
  <c r="H69" i="7" s="1"/>
  <c r="YX15" i="1"/>
  <c r="HJ9" i="1"/>
  <c r="CG12" i="1"/>
  <c r="CG40" i="1" s="1"/>
  <c r="CR42" i="1" s="1"/>
  <c r="CR43" i="1" s="1"/>
  <c r="CR45" i="1" s="1"/>
  <c r="D11" i="7" s="1"/>
  <c r="F11" i="7" s="1"/>
  <c r="TB25" i="1"/>
  <c r="AOZ31" i="1"/>
  <c r="AOZ40" i="1" s="1"/>
  <c r="APK42" i="1" s="1"/>
  <c r="APK43" i="1" s="1"/>
  <c r="APK45" i="1" s="1"/>
  <c r="D64" i="7" s="1"/>
  <c r="F64" i="7" s="1"/>
  <c r="H64" i="7" s="1"/>
  <c r="GQ18" i="1"/>
  <c r="GQ26" i="1"/>
  <c r="FE14" i="1"/>
  <c r="QW31" i="1"/>
  <c r="CZ15" i="1"/>
  <c r="JO10" i="1"/>
  <c r="AMK23" i="1"/>
  <c r="AMM23" i="1" s="1"/>
  <c r="AMM40" i="1" s="1"/>
  <c r="AMB42" i="1" s="1"/>
  <c r="G60" i="7" s="1"/>
  <c r="ABV38" i="1"/>
  <c r="AFM26" i="1"/>
  <c r="DI28" i="1"/>
  <c r="DK28" i="1" s="1"/>
  <c r="JO22" i="1"/>
  <c r="ABV12" i="1"/>
  <c r="GQ20" i="1"/>
  <c r="TB17" i="1"/>
  <c r="EL11" i="1"/>
  <c r="ABV24" i="1"/>
  <c r="ABV31" i="1"/>
  <c r="GQ16" i="1"/>
  <c r="ADH31" i="1"/>
  <c r="HJ24" i="1"/>
  <c r="GQ22" i="1"/>
  <c r="FX20" i="1"/>
  <c r="FE27" i="1"/>
  <c r="FN28" i="1"/>
  <c r="FP28" i="1" s="1"/>
  <c r="FP40" i="1" s="1"/>
  <c r="FE42" i="1" s="1"/>
  <c r="G15" i="7" s="1"/>
  <c r="PK27" i="1"/>
  <c r="TB31" i="1"/>
  <c r="FX17" i="1"/>
  <c r="ABV30" i="1"/>
  <c r="GQ24" i="1"/>
  <c r="FE19" i="1"/>
  <c r="EL14" i="1"/>
  <c r="CZ20" i="1"/>
  <c r="JX28" i="1"/>
  <c r="JZ28" i="1" s="1"/>
  <c r="JZ40" i="1" s="1"/>
  <c r="JO42" i="1" s="1"/>
  <c r="G21" i="7" s="1"/>
  <c r="ADH14" i="1"/>
  <c r="JO18" i="1"/>
  <c r="JO25" i="1"/>
  <c r="ACO31" i="1"/>
  <c r="TB14" i="1"/>
  <c r="HS37" i="1"/>
  <c r="HU37" i="1" s="1"/>
  <c r="GQ25" i="1"/>
  <c r="FE23" i="1"/>
  <c r="CZ24" i="1"/>
  <c r="AHR24" i="1"/>
  <c r="AHR40" i="1" s="1"/>
  <c r="AIC42" i="1" s="1"/>
  <c r="AIC43" i="1" s="1"/>
  <c r="AIC45" i="1" s="1"/>
  <c r="D54" i="7" s="1"/>
  <c r="F54" i="7" s="1"/>
  <c r="ABV15" i="1"/>
  <c r="TB11" i="1"/>
  <c r="HJ39" i="1"/>
  <c r="FX31" i="1"/>
  <c r="EL17" i="1"/>
  <c r="ABV29" i="1"/>
  <c r="TB10" i="1"/>
  <c r="HJ38" i="1"/>
  <c r="FX30" i="1"/>
  <c r="EL16" i="1"/>
  <c r="ADH24" i="1"/>
  <c r="YX19" i="1"/>
  <c r="JO27" i="1"/>
  <c r="GQ31" i="1"/>
  <c r="FE29" i="1"/>
  <c r="CZ21" i="1"/>
  <c r="ABV19" i="1"/>
  <c r="PK31" i="1"/>
  <c r="HJ30" i="1"/>
  <c r="GG28" i="1"/>
  <c r="GI28" i="1" s="1"/>
  <c r="GI40" i="1" s="1"/>
  <c r="FX42" i="1" s="1"/>
  <c r="G16" i="7" s="1"/>
  <c r="EL27" i="1"/>
  <c r="BN22" i="1"/>
  <c r="BN40" i="1" s="1"/>
  <c r="BY42" i="1" s="1"/>
  <c r="BY43" i="1" s="1"/>
  <c r="BY45" i="1" s="1"/>
  <c r="D10" i="7" s="1"/>
  <c r="F10" i="7" s="1"/>
  <c r="H10" i="7" s="1"/>
  <c r="FX22" i="1"/>
  <c r="CZ31" i="1"/>
  <c r="ABV21" i="1"/>
  <c r="QW26" i="1"/>
  <c r="HJ23" i="1"/>
  <c r="FX21" i="1"/>
  <c r="DI22" i="1"/>
  <c r="DK22" i="1" s="1"/>
  <c r="ACE28" i="1"/>
  <c r="ACG28" i="1" s="1"/>
  <c r="WS31" i="1"/>
  <c r="WS40" i="1" s="1"/>
  <c r="XD42" i="1" s="1"/>
  <c r="XD43" i="1" s="1"/>
  <c r="XD45" i="1" s="1"/>
  <c r="D39" i="7" s="1"/>
  <c r="F39" i="7" s="1"/>
  <c r="H39" i="7" s="1"/>
  <c r="JO20" i="1"/>
  <c r="GQ21" i="1"/>
  <c r="FE17" i="1"/>
  <c r="CZ14" i="1"/>
  <c r="ABV11" i="1"/>
  <c r="OR38" i="1"/>
  <c r="HJ21" i="1"/>
  <c r="FX27" i="1"/>
  <c r="EL12" i="1"/>
  <c r="AKP31" i="1"/>
  <c r="AKP40" i="1" s="1"/>
  <c r="ALA42" i="1" s="1"/>
  <c r="ALA43" i="1" s="1"/>
  <c r="ALA45" i="1" s="1"/>
  <c r="D58" i="7" s="1"/>
  <c r="F58" i="7" s="1"/>
  <c r="CZ18" i="1"/>
  <c r="OR31" i="1"/>
  <c r="CZ25" i="1"/>
  <c r="FE26" i="1"/>
  <c r="FX24" i="1"/>
  <c r="APS31" i="1"/>
  <c r="APS40" i="1" s="1"/>
  <c r="AQD42" i="1" s="1"/>
  <c r="AQD43" i="1" s="1"/>
  <c r="AQD45" i="1" s="1"/>
  <c r="D65" i="7" s="1"/>
  <c r="F65" i="7" s="1"/>
  <c r="H65" i="7" s="1"/>
  <c r="FX18" i="1"/>
  <c r="ABV23" i="1"/>
  <c r="JO39" i="1"/>
  <c r="HJ25" i="1"/>
  <c r="FX38" i="1"/>
  <c r="EL20" i="1"/>
  <c r="CZ9" i="1"/>
  <c r="ACO17" i="1"/>
  <c r="YX31" i="1"/>
  <c r="PK20" i="1"/>
  <c r="HJ17" i="1"/>
  <c r="FX14" i="1"/>
  <c r="CZ23" i="1"/>
  <c r="ABV14" i="1"/>
  <c r="JO29" i="1"/>
  <c r="HJ16" i="1"/>
  <c r="FX12" i="1"/>
  <c r="CZ30" i="1"/>
  <c r="ABV27" i="1"/>
  <c r="TK28" i="1"/>
  <c r="TM28" i="1" s="1"/>
  <c r="TM40" i="1" s="1"/>
  <c r="TB42" i="1" s="1"/>
  <c r="G34" i="7" s="1"/>
  <c r="JO11" i="1"/>
  <c r="GQ10" i="1"/>
  <c r="FE9" i="1"/>
  <c r="YX18" i="1"/>
  <c r="JO26" i="1"/>
  <c r="HJ11" i="1"/>
  <c r="FX19" i="1"/>
  <c r="DI10" i="1"/>
  <c r="DK10" i="1" s="1"/>
  <c r="ABV9" i="1"/>
  <c r="AIK25" i="1"/>
  <c r="AFM31" i="1"/>
  <c r="HJ10" i="1"/>
  <c r="AMB30" i="1"/>
  <c r="AIA37" i="1"/>
  <c r="AIC37" i="1" s="1"/>
  <c r="AIC40" i="1" s="1"/>
  <c r="AHR42" i="1" s="1"/>
  <c r="G54" i="7" s="1"/>
  <c r="FE15" i="1"/>
  <c r="ACX9" i="1"/>
  <c r="ACZ9" i="1" s="1"/>
  <c r="ACZ40" i="1" s="1"/>
  <c r="ACO42" i="1" s="1"/>
  <c r="G47" i="7" s="1"/>
  <c r="CZ39" i="1"/>
  <c r="ABV16" i="1"/>
  <c r="JO24" i="1"/>
  <c r="HJ18" i="1"/>
  <c r="FX23" i="1"/>
  <c r="EL10" i="1"/>
  <c r="CP14" i="1"/>
  <c r="CR14" i="1" s="1"/>
  <c r="CR40" i="1" s="1"/>
  <c r="CG42" i="1" s="1"/>
  <c r="G11" i="7" s="1"/>
  <c r="ACE37" i="1"/>
  <c r="ACG37" i="1" s="1"/>
  <c r="XL23" i="1"/>
  <c r="XL40" i="1" s="1"/>
  <c r="XW42" i="1" s="1"/>
  <c r="XW43" i="1" s="1"/>
  <c r="XW45" i="1" s="1"/>
  <c r="D40" i="7" s="1"/>
  <c r="F40" i="7" s="1"/>
  <c r="H40" i="7" s="1"/>
  <c r="JO30" i="1"/>
  <c r="GQ39" i="1"/>
  <c r="FE31" i="1"/>
  <c r="CZ16" i="1"/>
  <c r="YX24" i="1"/>
  <c r="JO21" i="1"/>
  <c r="GQ38" i="1"/>
  <c r="FE30" i="1"/>
  <c r="CZ22" i="1"/>
  <c r="ABV20" i="1"/>
  <c r="TB26" i="1"/>
  <c r="HJ31" i="1"/>
  <c r="FX29" i="1"/>
  <c r="EU23" i="1"/>
  <c r="EW23" i="1" s="1"/>
  <c r="EW40" i="1" s="1"/>
  <c r="EL42" i="1" s="1"/>
  <c r="G14" i="7" s="1"/>
  <c r="ADH16" i="1"/>
  <c r="TB39" i="1"/>
  <c r="JO19" i="1"/>
  <c r="GQ27" i="1"/>
  <c r="FX10" i="1"/>
  <c r="CZ27" i="1"/>
  <c r="ASG37" i="1"/>
  <c r="ASI37" i="1" s="1"/>
  <c r="ASI40" i="1" s="1"/>
  <c r="ARX42" i="1" s="1"/>
  <c r="G68" i="7" s="1"/>
  <c r="H68" i="7" s="1"/>
  <c r="HJ19" i="1"/>
  <c r="FX9" i="1"/>
  <c r="CZ10" i="1"/>
  <c r="RP18" i="1"/>
  <c r="RP40" i="1" s="1"/>
  <c r="SA42" i="1" s="1"/>
  <c r="SA43" i="1" s="1"/>
  <c r="SA45" i="1" s="1"/>
  <c r="D32" i="7" s="1"/>
  <c r="F32" i="7" s="1"/>
  <c r="H32" i="7" s="1"/>
  <c r="HJ29" i="1"/>
  <c r="AIK31" i="1"/>
  <c r="TB38" i="1"/>
  <c r="ADQ28" i="1"/>
  <c r="ADS28" i="1" s="1"/>
  <c r="ADS40" i="1" s="1"/>
  <c r="ADH42" i="1" s="1"/>
  <c r="G48" i="7" s="1"/>
  <c r="TB23" i="1"/>
  <c r="IC31" i="1"/>
  <c r="IC40" i="1" s="1"/>
  <c r="IN42" i="1" s="1"/>
  <c r="IN43" i="1" s="1"/>
  <c r="IN45" i="1" s="1"/>
  <c r="D19" i="7" s="1"/>
  <c r="F19" i="7" s="1"/>
  <c r="H19" i="7" s="1"/>
  <c r="GZ39" i="1"/>
  <c r="HB39" i="1" s="1"/>
  <c r="HB40" i="1" s="1"/>
  <c r="GQ42" i="1" s="1"/>
  <c r="G17" i="7" s="1"/>
  <c r="FE38" i="1"/>
  <c r="CZ38" i="1"/>
  <c r="AKY28" i="1"/>
  <c r="ALA28" i="1" s="1"/>
  <c r="ALA40" i="1" s="1"/>
  <c r="AKP42" i="1" s="1"/>
  <c r="G58" i="7" s="1"/>
  <c r="ABV22" i="1"/>
  <c r="TB22" i="1"/>
  <c r="JO14" i="1"/>
  <c r="GQ15" i="1"/>
  <c r="FE12" i="1"/>
  <c r="ADH29" i="1"/>
  <c r="TB21" i="1"/>
  <c r="HS28" i="1"/>
  <c r="HU28" i="1" s="1"/>
  <c r="GQ12" i="1"/>
  <c r="FE11" i="1"/>
  <c r="AGF30" i="1"/>
  <c r="AGF40" i="1" s="1"/>
  <c r="AGQ42" i="1" s="1"/>
  <c r="AGQ43" i="1" s="1"/>
  <c r="AGQ45" i="1" s="1"/>
  <c r="D52" i="7" s="1"/>
  <c r="F52" i="7" s="1"/>
  <c r="H52" i="7" s="1"/>
  <c r="AAJ31" i="1"/>
  <c r="AAJ40" i="1" s="1"/>
  <c r="AAU42" i="1" s="1"/>
  <c r="AAU43" i="1" s="1"/>
  <c r="AAU45" i="1" s="1"/>
  <c r="D44" i="7" s="1"/>
  <c r="F44" i="7" s="1"/>
  <c r="H44" i="7" s="1"/>
  <c r="TB9" i="1"/>
  <c r="HJ15" i="1"/>
  <c r="FX11" i="1"/>
  <c r="CZ29" i="1"/>
  <c r="ABV26" i="1"/>
  <c r="TB18" i="1"/>
  <c r="HS23" i="1"/>
  <c r="HU23" i="1" s="1"/>
  <c r="GQ9" i="1"/>
  <c r="FE16" i="1"/>
  <c r="F8" i="7"/>
  <c r="H11" i="7" l="1"/>
  <c r="QW40" i="1"/>
  <c r="RH42" i="1" s="1"/>
  <c r="RH43" i="1" s="1"/>
  <c r="RH45" i="1" s="1"/>
  <c r="D31" i="7" s="1"/>
  <c r="F31" i="7" s="1"/>
  <c r="H31" i="7" s="1"/>
  <c r="AU40" i="1"/>
  <c r="BF42" i="1" s="1"/>
  <c r="BF43" i="1" s="1"/>
  <c r="BF45" i="1" s="1"/>
  <c r="OR40" i="1"/>
  <c r="PC42" i="1" s="1"/>
  <c r="PC43" i="1" s="1"/>
  <c r="PC45" i="1" s="1"/>
  <c r="D28" i="7" s="1"/>
  <c r="F28" i="7" s="1"/>
  <c r="H28" i="7" s="1"/>
  <c r="AB40" i="1"/>
  <c r="AM42" i="1" s="1"/>
  <c r="AM43" i="1" s="1"/>
  <c r="AM45" i="1" s="1"/>
  <c r="D9" i="7" s="1"/>
  <c r="F9" i="7" s="1"/>
  <c r="H9" i="7" s="1"/>
  <c r="ARP45" i="1"/>
  <c r="D67" i="7" s="1"/>
  <c r="F67" i="7" s="1"/>
  <c r="AFM40" i="1"/>
  <c r="AFX42" i="1" s="1"/>
  <c r="AFX43" i="1" s="1"/>
  <c r="AFX45" i="1" s="1"/>
  <c r="D51" i="7" s="1"/>
  <c r="F51" i="7" s="1"/>
  <c r="H51" i="7" s="1"/>
  <c r="AMB40" i="1"/>
  <c r="AMM42" i="1" s="1"/>
  <c r="AMM43" i="1" s="1"/>
  <c r="AMM45" i="1" s="1"/>
  <c r="D60" i="7" s="1"/>
  <c r="F60" i="7" s="1"/>
  <c r="H60" i="7" s="1"/>
  <c r="ACO40" i="1"/>
  <c r="ACZ42" i="1" s="1"/>
  <c r="ACZ43" i="1" s="1"/>
  <c r="ACZ45" i="1" s="1"/>
  <c r="D47" i="7" s="1"/>
  <c r="F47" i="7" s="1"/>
  <c r="H47" i="7" s="1"/>
  <c r="H54" i="7"/>
  <c r="AIK40" i="1"/>
  <c r="AIV42" i="1" s="1"/>
  <c r="AIV43" i="1" s="1"/>
  <c r="EL40" i="1"/>
  <c r="EW42" i="1" s="1"/>
  <c r="EW43" i="1" s="1"/>
  <c r="EW45" i="1" s="1"/>
  <c r="D14" i="7" s="1"/>
  <c r="F14" i="7" s="1"/>
  <c r="H14" i="7" s="1"/>
  <c r="HU40" i="1"/>
  <c r="HJ42" i="1" s="1"/>
  <c r="G18" i="7" s="1"/>
  <c r="ABV40" i="1"/>
  <c r="ACG42" i="1" s="1"/>
  <c r="ACG43" i="1" s="1"/>
  <c r="ACG45" i="1" s="1"/>
  <c r="D46" i="7" s="1"/>
  <c r="F46" i="7" s="1"/>
  <c r="DK40" i="1"/>
  <c r="CZ42" i="1" s="1"/>
  <c r="G12" i="7" s="1"/>
  <c r="TB40" i="1"/>
  <c r="TM42" i="1" s="1"/>
  <c r="TM43" i="1" s="1"/>
  <c r="TM45" i="1" s="1"/>
  <c r="D34" i="7" s="1"/>
  <c r="F34" i="7" s="1"/>
  <c r="H34" i="7" s="1"/>
  <c r="FX40" i="1"/>
  <c r="GI42" i="1" s="1"/>
  <c r="GI43" i="1" s="1"/>
  <c r="GI45" i="1" s="1"/>
  <c r="D16" i="7" s="1"/>
  <c r="F16" i="7" s="1"/>
  <c r="H16" i="7" s="1"/>
  <c r="JO40" i="1"/>
  <c r="JZ42" i="1" s="1"/>
  <c r="JZ43" i="1" s="1"/>
  <c r="JZ45" i="1" s="1"/>
  <c r="D21" i="7" s="1"/>
  <c r="F21" i="7" s="1"/>
  <c r="H21" i="7" s="1"/>
  <c r="YX40" i="1"/>
  <c r="ZI42" i="1" s="1"/>
  <c r="ZI43" i="1" s="1"/>
  <c r="ZI45" i="1" s="1"/>
  <c r="D42" i="7" s="1"/>
  <c r="F42" i="7" s="1"/>
  <c r="H42" i="7" s="1"/>
  <c r="ACG40" i="1"/>
  <c r="ABV42" i="1" s="1"/>
  <c r="G46" i="7" s="1"/>
  <c r="PK40" i="1"/>
  <c r="PV42" i="1" s="1"/>
  <c r="PV43" i="1" s="1"/>
  <c r="PV45" i="1" s="1"/>
  <c r="D29" i="7" s="1"/>
  <c r="F29" i="7" s="1"/>
  <c r="H29" i="7" s="1"/>
  <c r="CZ40" i="1"/>
  <c r="DK42" i="1" s="1"/>
  <c r="DK43" i="1" s="1"/>
  <c r="DK45" i="1" s="1"/>
  <c r="D12" i="7" s="1"/>
  <c r="F12" i="7" s="1"/>
  <c r="GQ40" i="1"/>
  <c r="HB42" i="1" s="1"/>
  <c r="HB43" i="1" s="1"/>
  <c r="HB45" i="1" s="1"/>
  <c r="D17" i="7" s="1"/>
  <c r="F17" i="7" s="1"/>
  <c r="H17" i="7" s="1"/>
  <c r="HJ40" i="1"/>
  <c r="HU42" i="1" s="1"/>
  <c r="HU43" i="1" s="1"/>
  <c r="HU45" i="1" s="1"/>
  <c r="D18" i="7" s="1"/>
  <c r="F18" i="7" s="1"/>
  <c r="ADH40" i="1"/>
  <c r="ADS42" i="1" s="1"/>
  <c r="ADS43" i="1" s="1"/>
  <c r="ADS45" i="1" s="1"/>
  <c r="D48" i="7" s="1"/>
  <c r="F48" i="7" s="1"/>
  <c r="H48" i="7" s="1"/>
  <c r="FE40" i="1"/>
  <c r="FP42" i="1" s="1"/>
  <c r="FP43" i="1" s="1"/>
  <c r="FP45" i="1" s="1"/>
  <c r="D15" i="7" s="1"/>
  <c r="F15" i="7" s="1"/>
  <c r="H15" i="7" s="1"/>
  <c r="H58" i="7"/>
  <c r="H8" i="7"/>
  <c r="D10" i="11" l="1"/>
  <c r="H67" i="7"/>
  <c r="E10" i="11" s="1"/>
  <c r="H12" i="7"/>
  <c r="AIV45" i="1"/>
  <c r="D55" i="7" s="1"/>
  <c r="G74" i="7"/>
  <c r="H18" i="7"/>
  <c r="H46" i="7"/>
  <c r="F55" i="7" l="1"/>
  <c r="D74" i="7"/>
  <c r="H55" i="7" l="1"/>
  <c r="D8" i="11"/>
  <c r="F74" i="7"/>
  <c r="E8" i="11" l="1"/>
  <c r="H7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ibrahim.senturk</author>
  </authors>
  <commentList>
    <comment ref="B72" authorId="0" shapeId="0" xr:uid="{00000000-0006-0000-0300-000001000000}">
      <text>
        <r>
          <rPr>
            <b/>
            <sz val="9"/>
            <color indexed="81"/>
            <rFont val="Tahoma"/>
            <family val="2"/>
            <charset val="162"/>
          </rPr>
          <t>ibrahim.senturk:</t>
        </r>
        <r>
          <rPr>
            <sz val="9"/>
            <color indexed="81"/>
            <rFont val="Tahoma"/>
            <family val="2"/>
            <charset val="162"/>
          </rPr>
          <t xml:space="preserve">
ORTALAMA İŞİ YAPANLARIN FİİLİ SAAT VE AKORT SATIRLARINI SİL VE GİR YAZI YAP.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ALIK</author>
  </authors>
  <commentList>
    <comment ref="D3" authorId="0" shapeId="0" xr:uid="{00000000-0006-0000-0400-000001000000}">
      <text>
        <r>
          <rPr>
            <b/>
            <sz val="10"/>
            <color indexed="81"/>
            <rFont val="Tahoma"/>
            <family val="2"/>
          </rPr>
          <t>ALIK:</t>
        </r>
        <r>
          <rPr>
            <sz val="10"/>
            <color indexed="81"/>
            <rFont val="Tahoma"/>
            <family val="2"/>
          </rPr>
          <t xml:space="preserve">
ORAN % 1,08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fatih.durgut</author>
    <author>ibrahim.senturk</author>
    <author>ALI.KILIC</author>
  </authors>
  <commentList>
    <comment ref="E5" authorId="0" shapeId="0" xr:uid="{00000000-0006-0000-0500-000001000000}">
      <text>
        <r>
          <rPr>
            <b/>
            <sz val="9"/>
            <color indexed="81"/>
            <rFont val="Tahoma"/>
            <family val="2"/>
            <charset val="162"/>
          </rPr>
          <t xml:space="preserve">IBRAHIM
225 İN %40 90 SAAT %60 I 135 225-135=90 OLDUĞU İÇİN AYLIK VERİM FARKI 90 A BÖLÜNÜR
</t>
        </r>
        <r>
          <rPr>
            <sz val="9"/>
            <color indexed="81"/>
            <rFont val="Tahoma"/>
            <family val="2"/>
            <charset val="162"/>
          </rPr>
          <t xml:space="preserve">
</t>
        </r>
      </text>
    </comment>
    <comment ref="E6" authorId="0" shapeId="0" xr:uid="{00000000-0006-0000-0500-000002000000}">
      <text>
        <r>
          <rPr>
            <b/>
            <sz val="9"/>
            <color indexed="81"/>
            <rFont val="Tahoma"/>
            <family val="2"/>
            <charset val="162"/>
          </rPr>
          <t xml:space="preserve">IBRAHIM
225 İN %40 90 SAAT %60 I 135 225-135=90 OLDUĞU İÇİN AYLIK VERİM FARKI 90 A BÖLÜNÜR
</t>
        </r>
        <r>
          <rPr>
            <sz val="9"/>
            <color indexed="81"/>
            <rFont val="Tahoma"/>
            <family val="2"/>
            <charset val="162"/>
          </rPr>
          <t xml:space="preserve">
</t>
        </r>
      </text>
    </comment>
    <comment ref="E7" authorId="0" shapeId="0" xr:uid="{00000000-0006-0000-0500-000003000000}">
      <text>
        <r>
          <rPr>
            <b/>
            <sz val="9"/>
            <color indexed="81"/>
            <rFont val="Tahoma"/>
            <family val="2"/>
            <charset val="162"/>
          </rPr>
          <t xml:space="preserve">IBRAHIM
225 İN %40 90 SAAT %60 I 135 225-135=90 OLDUĞU İÇİN AYLIK VERİM FARKI 90 A BÖLÜNÜR
</t>
        </r>
        <r>
          <rPr>
            <sz val="9"/>
            <color indexed="81"/>
            <rFont val="Tahoma"/>
            <family val="2"/>
            <charset val="162"/>
          </rPr>
          <t xml:space="preserve">
</t>
        </r>
      </text>
    </comment>
    <comment ref="E10" authorId="1" shapeId="0" xr:uid="{00000000-0006-0000-0500-000004000000}">
      <text>
        <r>
          <rPr>
            <b/>
            <sz val="9"/>
            <color indexed="81"/>
            <rFont val="Tahoma"/>
            <family val="2"/>
            <charset val="162"/>
          </rPr>
          <t>ibrahim.senturk:</t>
        </r>
        <r>
          <rPr>
            <sz val="9"/>
            <color indexed="81"/>
            <rFont val="Tahoma"/>
            <family val="2"/>
            <charset val="162"/>
          </rPr>
          <t xml:space="preserve">
DİĞER İŞLERDE ÇALIŞANLARA SIRLAMA ORT NIN % 08 VERİLİR</t>
        </r>
      </text>
    </comment>
    <comment ref="E11" authorId="2" shapeId="0" xr:uid="{00000000-0006-0000-0500-000005000000}">
      <text>
        <r>
          <rPr>
            <b/>
            <sz val="8"/>
            <color indexed="81"/>
            <rFont val="Tahoma"/>
            <family val="2"/>
            <charset val="162"/>
          </rPr>
          <t>ALI.KILIC:</t>
        </r>
        <r>
          <rPr>
            <sz val="8"/>
            <color indexed="81"/>
            <rFont val="Tahoma"/>
            <family val="2"/>
            <charset val="162"/>
          </rPr>
          <t xml:space="preserve">
TEK KABİNİN DE ÇALIŞANLARA SIRLAMA ORT NIN % 100 VERİLİR
</t>
        </r>
      </text>
    </comment>
  </commentList>
</comments>
</file>

<file path=xl/sharedStrings.xml><?xml version="1.0" encoding="utf-8"?>
<sst xmlns="http://schemas.openxmlformats.org/spreadsheetml/2006/main" count="8917" uniqueCount="309">
  <si>
    <t xml:space="preserve">             Sicil No.      </t>
  </si>
  <si>
    <t xml:space="preserve">             Adı Soyadı  </t>
  </si>
  <si>
    <t xml:space="preserve">             Departmanı </t>
  </si>
  <si>
    <t>SIRLAMA 2</t>
  </si>
  <si>
    <t xml:space="preserve">             Ait Old.Ay  </t>
  </si>
  <si>
    <t>Ücret Hesap Cetveli</t>
  </si>
  <si>
    <t>N O R M A L   Ç A L I Ş M  A</t>
  </si>
  <si>
    <t>GÜN</t>
  </si>
  <si>
    <t>STD h</t>
  </si>
  <si>
    <t>FİİLİ h</t>
  </si>
  <si>
    <t>ALT BAZ</t>
  </si>
  <si>
    <t>FİRE</t>
  </si>
  <si>
    <t>TOPLAM AKORT</t>
  </si>
  <si>
    <t>EKİP FİRE</t>
  </si>
  <si>
    <t>Fak saat</t>
  </si>
  <si>
    <t>ORTALAMA</t>
  </si>
  <si>
    <t>F.MESAi AKORTU</t>
  </si>
  <si>
    <t>FİİLİ AKORT</t>
  </si>
  <si>
    <t xml:space="preserve">              </t>
  </si>
  <si>
    <t>Y.İZİN+S.İZİN</t>
  </si>
  <si>
    <t>TAT. AKORT</t>
  </si>
  <si>
    <t>V.FİŞİ</t>
  </si>
  <si>
    <t>PUANTAJ</t>
  </si>
  <si>
    <t>FARK</t>
  </si>
  <si>
    <t>TOPL. AKORT</t>
  </si>
  <si>
    <t>NOR</t>
  </si>
  <si>
    <t>HT</t>
  </si>
  <si>
    <t xml:space="preserve">   İMZASI</t>
  </si>
  <si>
    <t>FM</t>
  </si>
  <si>
    <t>Y.İZİN</t>
  </si>
  <si>
    <t>Ü.İZİN</t>
  </si>
  <si>
    <t>Gr.</t>
  </si>
  <si>
    <t>F  A  Z  L  A     M  E  S  A  İ</t>
  </si>
  <si>
    <t>PROTOKOL</t>
  </si>
  <si>
    <t>GRUP</t>
  </si>
  <si>
    <t>ÜST BAZ</t>
  </si>
  <si>
    <t>P.BAŞI ÜC</t>
  </si>
  <si>
    <t>AÇIKLAMA</t>
  </si>
  <si>
    <t>AYLIK VERİM FARKI</t>
  </si>
  <si>
    <t>DİĞER İŞLER</t>
  </si>
  <si>
    <t>SIRL.MEYDAN, BAKIMCI,VAGON HAZIRLAMA VE EĞİTİM  İŞÇİLİĞİ</t>
  </si>
  <si>
    <t>TEK KABİN</t>
  </si>
  <si>
    <t>V_Sicil</t>
  </si>
  <si>
    <t>Nor</t>
  </si>
  <si>
    <t>Sos</t>
  </si>
  <si>
    <t>Tat</t>
  </si>
  <si>
    <t>Fm</t>
  </si>
  <si>
    <t>Ücrz</t>
  </si>
  <si>
    <t>SIRLAMA II ÜÇ AYLIK ORTALAMA</t>
  </si>
  <si>
    <t>SAP</t>
  </si>
  <si>
    <t>SIRLAMA  II.İŞL</t>
  </si>
  <si>
    <t>3 AYLIK</t>
  </si>
  <si>
    <t>FİİLİ</t>
  </si>
  <si>
    <t>NORMAL</t>
  </si>
  <si>
    <t>SİCİL</t>
  </si>
  <si>
    <t>ADI SOYADI</t>
  </si>
  <si>
    <t>ORT/TL/h</t>
  </si>
  <si>
    <t>SAAT</t>
  </si>
  <si>
    <t>AKORT</t>
  </si>
  <si>
    <t>HALİS BAYIR</t>
  </si>
  <si>
    <t>İLHAN FIÇI</t>
  </si>
  <si>
    <t>CENGİZ BÜYÜKERÇEVİK</t>
  </si>
  <si>
    <t>EROL ÖZTÜRK</t>
  </si>
  <si>
    <t>GÖKSEL PORTA</t>
  </si>
  <si>
    <t>MİKAİL KOÇ</t>
  </si>
  <si>
    <t>CENGİZ SİNOP</t>
  </si>
  <si>
    <t>VEDAT BAYIR</t>
  </si>
  <si>
    <t>BASRİ ÖZTÜRK</t>
  </si>
  <si>
    <t>KEMAL ER</t>
  </si>
  <si>
    <t>YAŞAR ER</t>
  </si>
  <si>
    <t>HASAN CEBELİ</t>
  </si>
  <si>
    <t>MEHMET ALTINTAŞ</t>
  </si>
  <si>
    <t>ÇETİN BOZKURT</t>
  </si>
  <si>
    <t>BERRİN EMİR</t>
  </si>
  <si>
    <t>NURAY YAMAN</t>
  </si>
  <si>
    <t>MERYEM PEHLİVAN</t>
  </si>
  <si>
    <t>GÜL BOZKURT</t>
  </si>
  <si>
    <t>EROL ŞAHBAZ</t>
  </si>
  <si>
    <t>KEREM EKEN</t>
  </si>
  <si>
    <t>AHMET BAŞAK</t>
  </si>
  <si>
    <t>GÖKHAN MEMİŞ</t>
  </si>
  <si>
    <t>ADEM UYSAL</t>
  </si>
  <si>
    <t>HÜSEYİN KİRAZLI</t>
  </si>
  <si>
    <t>YÜKSEL UĞUZMAN</t>
  </si>
  <si>
    <t>SEYHAN ORUÇ</t>
  </si>
  <si>
    <t>MEHMET DOYGUN</t>
  </si>
  <si>
    <t>SİCİL
NO:</t>
  </si>
  <si>
    <t>TOPLAM
SAAT</t>
  </si>
  <si>
    <t>NORMAL ÇALIŞMA
AKORDU</t>
  </si>
  <si>
    <t>YILLIK İZİN
AKORDU</t>
  </si>
  <si>
    <t>TOPLAM 
AKORDU</t>
  </si>
  <si>
    <t>F.M.
AKORDU</t>
  </si>
  <si>
    <t>GENEL
TOPLAM</t>
  </si>
  <si>
    <t>AKORDU</t>
  </si>
  <si>
    <t xml:space="preserve">                                        II. İŞLETME SIRLAMA</t>
  </si>
  <si>
    <t xml:space="preserve">HASAN CEBELİ </t>
  </si>
  <si>
    <t>TOPLAM</t>
  </si>
  <si>
    <t>KİŞİ</t>
  </si>
  <si>
    <t>SIRLAMA ORTLAMA</t>
  </si>
  <si>
    <t>AKORT ÇİZELGESİ</t>
  </si>
  <si>
    <t>BÖLÜM ORTALAMA HESABI</t>
  </si>
  <si>
    <t>FİİLİ SAAT</t>
  </si>
  <si>
    <t>SIRLAMA ORTALAMA</t>
  </si>
  <si>
    <t>VAGON HAZIR., BAKIMCI, SIR. MEYDAN VE EĞİTİM İŞÇİLİĞİ</t>
  </si>
  <si>
    <t>Drş.</t>
  </si>
  <si>
    <t>A.İş.        Saat</t>
  </si>
  <si>
    <t>A.İş.       Para</t>
  </si>
  <si>
    <t>Duruş</t>
  </si>
  <si>
    <t>Adet.İş.Saat</t>
  </si>
  <si>
    <t>Adet.İş.Para</t>
  </si>
  <si>
    <t>DURUŞ</t>
  </si>
  <si>
    <t>BARKOD</t>
  </si>
  <si>
    <t>STD.SÜRE</t>
  </si>
  <si>
    <t>FİRE SÜRESİ</t>
  </si>
  <si>
    <t>MUSTAFA KAYI</t>
  </si>
  <si>
    <t>ROBOT 9-10 A ÖZEL AYLIK VERİM FARKI %70</t>
  </si>
  <si>
    <t>RAMAZAN MATARA</t>
  </si>
  <si>
    <t xml:space="preserve">ROBOT 8-9-10 ÖZEL </t>
  </si>
  <si>
    <t xml:space="preserve">ROBOT 1,2,3,4,5,6,7 ÖZEL </t>
  </si>
  <si>
    <t>GÜROL BAYRAM</t>
  </si>
  <si>
    <t>TAKIM LİDER ADAYI(ÜRÜN KONTROL)</t>
  </si>
  <si>
    <t>ÖMER  GÜNGÖR</t>
  </si>
  <si>
    <t>ALİ OSMAN SUNGUR</t>
  </si>
  <si>
    <t>SEMİH BÜYÜKERÇEVİK</t>
  </si>
  <si>
    <t>SAMET KAYA</t>
  </si>
  <si>
    <t>ÖMER GÜNGÖR</t>
  </si>
  <si>
    <t>ERHAN TEMELLİ</t>
  </si>
  <si>
    <t>ERCAN BOZOK</t>
  </si>
  <si>
    <t>MUSTAFA TORANLI</t>
  </si>
  <si>
    <t>H.KAMBER</t>
  </si>
  <si>
    <t>UĞUR UYGUN</t>
  </si>
  <si>
    <t>ERHAN YANIK</t>
  </si>
  <si>
    <t>METİN YOL</t>
  </si>
  <si>
    <t>ÇAĞLAR GEZGİNER</t>
  </si>
  <si>
    <t>ABDULKADİR KURT</t>
  </si>
  <si>
    <t>RAMAZAN BAŞER</t>
  </si>
  <si>
    <t>OĞUZ KAHYA</t>
  </si>
  <si>
    <t>BİLGİN AYDEMİR</t>
  </si>
  <si>
    <t>MUSTAFA BAYRAM</t>
  </si>
  <si>
    <t>ROBOT 1,2,3,4,5,6,7,8 A ÖZEL AYLIK VERİM FARKI %85</t>
  </si>
  <si>
    <t>SENDİKA</t>
  </si>
  <si>
    <t>ERDAL YAMAN</t>
  </si>
  <si>
    <t>ABDÜSSAMET USLU</t>
  </si>
  <si>
    <t>MEHMET BODUR</t>
  </si>
  <si>
    <t>SAMET ÖZTÜRK</t>
  </si>
  <si>
    <t>FATİH KILIÇ</t>
  </si>
  <si>
    <t>NAGEHAN YILDIRIM</t>
  </si>
  <si>
    <t>AHMET OĞMAÇ</t>
  </si>
  <si>
    <t>RESUL AKÇİN</t>
  </si>
  <si>
    <t>YASİN BAŞAR</t>
  </si>
  <si>
    <t>İSMAİL HAKKI DİNÇ</t>
  </si>
  <si>
    <t>SERHAT VARİŞ</t>
  </si>
  <si>
    <t>ÖMER FARUK SEZER</t>
  </si>
  <si>
    <t>ABDÜLMUTTALİP SEZER</t>
  </si>
  <si>
    <t>MUSTAFA KÖLEOĞLU</t>
  </si>
  <si>
    <t>SİNAN ARSLAN</t>
  </si>
  <si>
    <t>ALİ  ÖZCAN</t>
  </si>
  <si>
    <t>ERGÜN ŞAHİN</t>
  </si>
  <si>
    <t>SEMİH SÜZGÜN</t>
  </si>
  <si>
    <t>YUSUF SURAL</t>
  </si>
  <si>
    <t>YUSUFSURAL</t>
  </si>
  <si>
    <t>RAPORLU</t>
  </si>
  <si>
    <t>EĞİTİM</t>
  </si>
  <si>
    <t>GT</t>
  </si>
  <si>
    <t>ŞEKİLLENDİRME 1 KLASİK</t>
  </si>
  <si>
    <t>TAŞLAMA 3</t>
  </si>
  <si>
    <t>ÖN DÖKÜM 2</t>
  </si>
  <si>
    <t>SIRLAMA 3</t>
  </si>
  <si>
    <t>ARALDİT - TEKSİR</t>
  </si>
  <si>
    <t>ŞEKİLLENDİRME 3 BASINÇLI</t>
  </si>
  <si>
    <t>KALİTE AYRIM 1</t>
  </si>
  <si>
    <t>BASINÇLI KALIP</t>
  </si>
  <si>
    <t>KALIP MONTAJ</t>
  </si>
  <si>
    <t>ALÇI KALIP</t>
  </si>
  <si>
    <t>ÖN DÖKÜM 4</t>
  </si>
  <si>
    <t>TAMİR FIRINI 4</t>
  </si>
  <si>
    <t>TAMİR FIRINI 1</t>
  </si>
  <si>
    <t>YARI MAMUL TAŞIMA 1</t>
  </si>
  <si>
    <t>KALİTE AYRIM 4</t>
  </si>
  <si>
    <t>TAŞLAMA 4</t>
  </si>
  <si>
    <t>ŞEKİLLENDİRME 3 KLASİK</t>
  </si>
  <si>
    <t>ŞEKİLLENDİRME 2 BASINÇLI</t>
  </si>
  <si>
    <t>KALIP TAMİR 4</t>
  </si>
  <si>
    <t>YARI MAMUL TAŞIMA 2</t>
  </si>
  <si>
    <t>ŞEKİLLENDİRME 2 KLASİK</t>
  </si>
  <si>
    <t>KALİTE AYRIM 2</t>
  </si>
  <si>
    <t>KALIP TAMİR 2</t>
  </si>
  <si>
    <t>YARI MAMÜL TAŞIMA 4</t>
  </si>
  <si>
    <t>TAŞLAMA 1</t>
  </si>
  <si>
    <t>SIRLAMA 1</t>
  </si>
  <si>
    <t>TAŞLAMA 2</t>
  </si>
  <si>
    <t>TAMİR FIRINI 2</t>
  </si>
  <si>
    <t>YARI MAMUL TAŞIMA 3</t>
  </si>
  <si>
    <t>TAMİR FIRINI 3</t>
  </si>
  <si>
    <t>SIRLAMA 4</t>
  </si>
  <si>
    <t>ŞEKİLLENDİRME 4 KLASİK</t>
  </si>
  <si>
    <t>ŞEKİLLENDİRME 1 BASINÇLI</t>
  </si>
  <si>
    <t>ÖN DÖKÜM 3</t>
  </si>
  <si>
    <t>KALİTE AYRIM 3</t>
  </si>
  <si>
    <t>KALIP TAMIR 1</t>
  </si>
  <si>
    <t>KALIP TAMİR 3</t>
  </si>
  <si>
    <t>KAPAK DOKUM</t>
  </si>
  <si>
    <t>ON DÖKÜM 1</t>
  </si>
  <si>
    <t>ŞEKİLLENDİRME 4 BASINÇLI</t>
  </si>
  <si>
    <t>3h M.İZİN</t>
  </si>
  <si>
    <t>0,5h M.İZİN</t>
  </si>
  <si>
    <t>1,5h M.İZİN</t>
  </si>
  <si>
    <t>4,5h M.İZİN</t>
  </si>
  <si>
    <t>2h M.İZİN</t>
  </si>
  <si>
    <t>SİCİL NO</t>
  </si>
  <si>
    <t>TOPLAM SAAT</t>
  </si>
  <si>
    <t>TOPLAM AKORTU</t>
  </si>
  <si>
    <t>GENEL TOPLAM</t>
  </si>
  <si>
    <t>İLAVE</t>
  </si>
  <si>
    <t>ABDULMUTTALİP SEZER</t>
  </si>
  <si>
    <t>GÇ.AY</t>
  </si>
  <si>
    <t>BAHADIR ORGUN</t>
  </si>
  <si>
    <t>DİĞER</t>
  </si>
  <si>
    <t>ROBOTLAR</t>
  </si>
  <si>
    <t>2S0001</t>
  </si>
  <si>
    <t>2S0002</t>
  </si>
  <si>
    <t>2S0003</t>
  </si>
  <si>
    <t>2S0004</t>
  </si>
  <si>
    <t>2S0005</t>
  </si>
  <si>
    <t>2S0006</t>
  </si>
  <si>
    <t>2S0007</t>
  </si>
  <si>
    <t>2S0008</t>
  </si>
  <si>
    <t>2S0009</t>
  </si>
  <si>
    <t>2S0010</t>
  </si>
  <si>
    <t>2S0011</t>
  </si>
  <si>
    <t>2S0042</t>
  </si>
  <si>
    <t>GRUP NO</t>
  </si>
  <si>
    <t>BÖLGE</t>
  </si>
  <si>
    <t>STD H Yİ KONTOL ET 1 Mİ HEP</t>
  </si>
  <si>
    <t>ARACI (BENZER)</t>
  </si>
  <si>
    <t>NOT</t>
  </si>
  <si>
    <t>STD H</t>
  </si>
  <si>
    <t>2S0012?????</t>
  </si>
  <si>
    <t>XXX</t>
  </si>
  <si>
    <t>STD h (FM)</t>
  </si>
  <si>
    <t>Gr. (FM)</t>
  </si>
  <si>
    <t>FİİLİ h (FM)</t>
  </si>
  <si>
    <t xml:space="preserve">ALT BAZ </t>
  </si>
  <si>
    <t>FİRE (FM)</t>
  </si>
  <si>
    <t>SIRLAMA 5</t>
  </si>
  <si>
    <t>SIRLAMA 6</t>
  </si>
  <si>
    <t>SIRLAMA 7</t>
  </si>
  <si>
    <t>SIRLAMA 8</t>
  </si>
  <si>
    <t>SIRLAMA 9</t>
  </si>
  <si>
    <t>SIRLAMA 10</t>
  </si>
  <si>
    <t>SIRLAMA 11</t>
  </si>
  <si>
    <t>SIRLAMA 12</t>
  </si>
  <si>
    <t>SIRLAMA 13</t>
  </si>
  <si>
    <t>SIRLAMA 14</t>
  </si>
  <si>
    <t>SIRLAMA 15</t>
  </si>
  <si>
    <t>SIRLAMA 16</t>
  </si>
  <si>
    <t>SIRLAMA 17</t>
  </si>
  <si>
    <t>SIRLAMA 18</t>
  </si>
  <si>
    <t>SIRLAMA 19</t>
  </si>
  <si>
    <t>SIRLAMA 20</t>
  </si>
  <si>
    <t>SIRLAMA 21</t>
  </si>
  <si>
    <t>SIRLAMA 22</t>
  </si>
  <si>
    <t>SIRLAMA 23</t>
  </si>
  <si>
    <t>SIRLAMA 24</t>
  </si>
  <si>
    <t>SIRLAMA 25</t>
  </si>
  <si>
    <t>SIRLAMA 26</t>
  </si>
  <si>
    <t>SIRLAMA 27</t>
  </si>
  <si>
    <t>SIRLAMA 28</t>
  </si>
  <si>
    <t>SIRLAMA 29</t>
  </si>
  <si>
    <t>SIRLAMA 30</t>
  </si>
  <si>
    <t>SIRLAMA 31</t>
  </si>
  <si>
    <t>SIRLAMA 32</t>
  </si>
  <si>
    <t>SIRLAMA 33</t>
  </si>
  <si>
    <t>SIRLAMA 34</t>
  </si>
  <si>
    <t>SIRLAMA 35</t>
  </si>
  <si>
    <t>SIRLAMA 36</t>
  </si>
  <si>
    <t>SIRLAMA 37</t>
  </si>
  <si>
    <t>SIRLAMA 38</t>
  </si>
  <si>
    <t>SIRLAMA 39</t>
  </si>
  <si>
    <t>SIRLAMA 40</t>
  </si>
  <si>
    <t>SIRLAMA 41</t>
  </si>
  <si>
    <t>SIRLAMA 42</t>
  </si>
  <si>
    <t>SIRLAMA 43</t>
  </si>
  <si>
    <t>SIRLAMA 44</t>
  </si>
  <si>
    <t>SIRLAMA 45</t>
  </si>
  <si>
    <t>SIRLAMA 46</t>
  </si>
  <si>
    <t>SIRLAMA 47</t>
  </si>
  <si>
    <t>SIRLAMA 48</t>
  </si>
  <si>
    <t>SIRLAMA 49</t>
  </si>
  <si>
    <t>SIRLAMA 50</t>
  </si>
  <si>
    <t>SIRLAMA 51</t>
  </si>
  <si>
    <t>SIRLAMA 52</t>
  </si>
  <si>
    <t>SIRLAMA 53</t>
  </si>
  <si>
    <t>SIRLAMA 54</t>
  </si>
  <si>
    <t>SIRLAMA 55</t>
  </si>
  <si>
    <t>SIRLAMA 56</t>
  </si>
  <si>
    <t>SIRLAMA 57</t>
  </si>
  <si>
    <t>SIRLAMA 58</t>
  </si>
  <si>
    <t>SIRLAMA 59</t>
  </si>
  <si>
    <t>SIRLAMA 60</t>
  </si>
  <si>
    <t>SIRLAMA 61</t>
  </si>
  <si>
    <t>SIRLAMA 62</t>
  </si>
  <si>
    <t>SIRLAMA 63</t>
  </si>
  <si>
    <t>SIRLAMA 64</t>
  </si>
  <si>
    <t>SIRLAMA 65</t>
  </si>
  <si>
    <t>SIRLAMA 66</t>
  </si>
  <si>
    <t>SIRLAMA 67</t>
  </si>
  <si>
    <t>SIRLAMA 68</t>
  </si>
  <si>
    <t>DIGER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</si>
</sst>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yy"/>
    <numFmt numFmtId="165" formatCode="0.0"/>
    <numFmt numFmtId="166" formatCode="0.000"/>
    <numFmt numFmtId="167" formatCode="#,##0.0"/>
    <numFmt numFmtId="168" formatCode="mmmm\-yy"/>
    <numFmt numFmtId="169" formatCode="[$-41F]mmmm\ yy;@"/>
  </numFmts>
  <fonts count="77" x14ac:knownFonts="1">
    <font>
      <sz val="11"/>
      <color theme="1"/>
      <name val="Calibri"/>
      <family val="2"/>
      <charset val="162"/>
      <scheme val="minor"/>
    </font>
    <font>
      <sz val="10"/>
      <name val="Arial Tur"/>
      <family val="2"/>
      <charset val="162"/>
    </font>
    <font>
      <b/>
      <sz val="11"/>
      <name val="Arial Tur"/>
      <family val="2"/>
      <charset val="162"/>
    </font>
    <font>
      <b/>
      <sz val="10"/>
      <color indexed="8"/>
      <name val="Arial Tur"/>
      <family val="2"/>
      <charset val="162"/>
    </font>
    <font>
      <b/>
      <sz val="10"/>
      <name val="Arial Tur"/>
      <family val="2"/>
      <charset val="162"/>
    </font>
    <font>
      <b/>
      <sz val="11"/>
      <color indexed="8"/>
      <name val="Arial Tur"/>
      <family val="2"/>
      <charset val="162"/>
    </font>
    <font>
      <b/>
      <sz val="10"/>
      <color indexed="9"/>
      <name val="Arial Tur"/>
      <family val="2"/>
      <charset val="162"/>
    </font>
    <font>
      <sz val="10"/>
      <color indexed="10"/>
      <name val="Arial Tur"/>
      <family val="2"/>
      <charset val="162"/>
    </font>
    <font>
      <sz val="10"/>
      <color indexed="9"/>
      <name val="Arial Tur"/>
      <family val="2"/>
      <charset val="162"/>
    </font>
    <font>
      <b/>
      <sz val="12"/>
      <color indexed="8"/>
      <name val="Arial Tur"/>
      <family val="2"/>
      <charset val="162"/>
    </font>
    <font>
      <b/>
      <sz val="12"/>
      <color indexed="9"/>
      <name val="Arial Tur"/>
      <family val="2"/>
      <charset val="162"/>
    </font>
    <font>
      <b/>
      <sz val="9"/>
      <name val="Arial Tur"/>
      <family val="2"/>
      <charset val="162"/>
    </font>
    <font>
      <b/>
      <sz val="9"/>
      <color indexed="8"/>
      <name val="Arial Tur"/>
      <family val="2"/>
      <charset val="162"/>
    </font>
    <font>
      <b/>
      <sz val="9"/>
      <color indexed="9"/>
      <name val="Arial Tur"/>
      <family val="2"/>
      <charset val="162"/>
    </font>
    <font>
      <sz val="10"/>
      <name val="Arial"/>
      <family val="2"/>
      <charset val="162"/>
    </font>
    <font>
      <sz val="10"/>
      <color indexed="8"/>
      <name val="Arial Tur"/>
      <family val="2"/>
      <charset val="162"/>
    </font>
    <font>
      <sz val="9"/>
      <color indexed="9"/>
      <name val="Arial Tur"/>
      <family val="2"/>
      <charset val="162"/>
    </font>
    <font>
      <sz val="9"/>
      <color indexed="8"/>
      <name val="Arial Tur"/>
      <family val="2"/>
      <charset val="162"/>
    </font>
    <font>
      <b/>
      <sz val="8"/>
      <name val="Arial Tur"/>
      <family val="2"/>
      <charset val="162"/>
    </font>
    <font>
      <sz val="9"/>
      <name val="Arial Tur"/>
      <family val="2"/>
      <charset val="162"/>
    </font>
    <font>
      <b/>
      <sz val="10"/>
      <color indexed="10"/>
      <name val="Arial TUR"/>
      <family val="2"/>
      <charset val="162"/>
    </font>
    <font>
      <sz val="24"/>
      <color indexed="10"/>
      <name val="Wingdings"/>
      <charset val="2"/>
    </font>
    <font>
      <b/>
      <sz val="11"/>
      <name val="Monotype Corsiva"/>
      <family val="4"/>
    </font>
    <font>
      <b/>
      <sz val="10"/>
      <color indexed="9"/>
      <name val="Arial"/>
      <family val="2"/>
    </font>
    <font>
      <b/>
      <sz val="9"/>
      <color indexed="9"/>
      <name val="Arial"/>
      <family val="2"/>
    </font>
    <font>
      <b/>
      <i/>
      <u/>
      <sz val="10"/>
      <color rgb="FFFF0000"/>
      <name val="Arial"/>
      <family val="2"/>
      <charset val="162"/>
    </font>
    <font>
      <i/>
      <sz val="10"/>
      <name val="Arial"/>
      <family val="2"/>
      <charset val="162"/>
    </font>
    <font>
      <sz val="8"/>
      <color rgb="FFFF0000"/>
      <name val="Arial"/>
      <family val="2"/>
      <charset val="162"/>
    </font>
    <font>
      <sz val="9"/>
      <name val="Arial"/>
      <family val="2"/>
      <charset val="162"/>
    </font>
    <font>
      <b/>
      <sz val="9"/>
      <color indexed="81"/>
      <name val="Tahoma"/>
      <family val="2"/>
      <charset val="162"/>
    </font>
    <font>
      <sz val="9"/>
      <color indexed="81"/>
      <name val="Tahoma"/>
      <family val="2"/>
      <charset val="162"/>
    </font>
    <font>
      <b/>
      <sz val="8"/>
      <color indexed="81"/>
      <name val="Tahoma"/>
      <family val="2"/>
      <charset val="162"/>
    </font>
    <font>
      <sz val="8"/>
      <color indexed="81"/>
      <name val="Tahoma"/>
      <family val="2"/>
      <charset val="162"/>
    </font>
    <font>
      <sz val="10"/>
      <color indexed="8"/>
      <name val="Arial"/>
      <family val="2"/>
      <charset val="162"/>
    </font>
    <font>
      <b/>
      <sz val="12"/>
      <name val="Arial"/>
      <family val="2"/>
      <charset val="162"/>
    </font>
    <font>
      <b/>
      <sz val="12"/>
      <name val="Arial Tur"/>
      <family val="2"/>
      <charset val="162"/>
    </font>
    <font>
      <b/>
      <sz val="10"/>
      <color indexed="10"/>
      <name val="Arial"/>
      <family val="2"/>
    </font>
    <font>
      <b/>
      <sz val="10"/>
      <color rgb="FFFF0000"/>
      <name val="Arial"/>
      <family val="2"/>
    </font>
    <font>
      <b/>
      <sz val="10"/>
      <color indexed="10"/>
      <name val="Arial Tur"/>
      <charset val="162"/>
    </font>
    <font>
      <b/>
      <sz val="10"/>
      <color indexed="81"/>
      <name val="Tahoma"/>
      <family val="2"/>
    </font>
    <font>
      <sz val="10"/>
      <color indexed="81"/>
      <name val="Tahoma"/>
      <family val="2"/>
    </font>
    <font>
      <sz val="12"/>
      <name val="Arial Tur"/>
      <family val="2"/>
      <charset val="162"/>
    </font>
    <font>
      <b/>
      <sz val="22"/>
      <name val="Arial Tur"/>
      <family val="2"/>
      <charset val="162"/>
    </font>
    <font>
      <u/>
      <sz val="10"/>
      <color indexed="12"/>
      <name val="Arial"/>
      <family val="2"/>
      <charset val="162"/>
    </font>
    <font>
      <b/>
      <sz val="14"/>
      <name val="Arial Tur"/>
      <family val="2"/>
      <charset val="162"/>
    </font>
    <font>
      <b/>
      <sz val="10"/>
      <name val="Arial"/>
      <family val="2"/>
    </font>
    <font>
      <b/>
      <sz val="12"/>
      <name val="Arial Tur"/>
      <charset val="162"/>
    </font>
    <font>
      <b/>
      <sz val="10"/>
      <name val="Arial"/>
      <family val="2"/>
      <charset val="162"/>
    </font>
    <font>
      <sz val="10"/>
      <color rgb="FFFF0000"/>
      <name val="Arial"/>
      <family val="2"/>
      <charset val="162"/>
    </font>
    <font>
      <b/>
      <sz val="10"/>
      <color rgb="FFFF0000"/>
      <name val="Arial"/>
      <family val="2"/>
      <charset val="162"/>
    </font>
    <font>
      <b/>
      <sz val="10"/>
      <color theme="3" tint="0.39997558519241921"/>
      <name val="Arial"/>
      <family val="2"/>
    </font>
    <font>
      <sz val="11"/>
      <color rgb="FFFF0000"/>
      <name val="Calibri"/>
      <family val="2"/>
      <charset val="162"/>
      <scheme val="minor"/>
    </font>
    <font>
      <b/>
      <sz val="24"/>
      <color indexed="8"/>
      <name val="Arial Tur"/>
      <family val="2"/>
      <charset val="162"/>
    </font>
    <font>
      <b/>
      <sz val="9"/>
      <color theme="1"/>
      <name val="Calibri"/>
      <family val="2"/>
      <charset val="162"/>
      <scheme val="minor"/>
    </font>
    <font>
      <sz val="10"/>
      <color rgb="FFFF0000"/>
      <name val="Arial Tur"/>
      <family val="2"/>
      <charset val="162"/>
    </font>
    <font>
      <sz val="11"/>
      <color theme="0"/>
      <name val="Calibri"/>
      <family val="2"/>
      <charset val="162"/>
      <scheme val="minor"/>
    </font>
    <font>
      <sz val="10"/>
      <color theme="0"/>
      <name val="Arial Tur"/>
      <family val="2"/>
      <charset val="162"/>
    </font>
    <font>
      <b/>
      <sz val="11"/>
      <color theme="1"/>
      <name val="Calibri"/>
      <family val="2"/>
      <charset val="162"/>
      <scheme val="minor"/>
    </font>
    <font>
      <b/>
      <sz val="10"/>
      <color rgb="FFFF0000"/>
      <name val="Arial Tur"/>
      <family val="2"/>
      <charset val="162"/>
    </font>
    <font>
      <b/>
      <sz val="12"/>
      <color rgb="FFFF0000"/>
      <name val="Calibri"/>
      <family val="2"/>
      <charset val="162"/>
      <scheme val="minor"/>
    </font>
    <font>
      <sz val="11"/>
      <color theme="0" tint="-0.34998626667073579"/>
      <name val="Calibri"/>
      <family val="2"/>
      <charset val="162"/>
      <scheme val="minor"/>
    </font>
    <font>
      <sz val="10"/>
      <color theme="0" tint="-0.34998626667073579"/>
      <name val="Arial Tur"/>
      <family val="2"/>
      <charset val="162"/>
    </font>
    <font>
      <b/>
      <sz val="10"/>
      <name val="Arial Tur"/>
      <charset val="162"/>
    </font>
    <font>
      <b/>
      <sz val="18"/>
      <name val="Arial Tur"/>
      <charset val="162"/>
    </font>
    <font>
      <sz val="10"/>
      <color theme="1"/>
      <name val="Calibri"/>
      <family val="2"/>
      <charset val="162"/>
      <scheme val="minor"/>
    </font>
    <font>
      <b/>
      <sz val="10"/>
      <color indexed="9"/>
      <name val="Arial Tur"/>
      <charset val="162"/>
    </font>
    <font>
      <b/>
      <sz val="10"/>
      <color indexed="8"/>
      <name val="Arial Tur"/>
      <charset val="162"/>
    </font>
    <font>
      <sz val="11"/>
      <color theme="1"/>
      <name val="Calibri"/>
      <family val="2"/>
      <charset val="162"/>
      <scheme val="minor"/>
    </font>
    <font>
      <b/>
      <sz val="11"/>
      <color theme="1"/>
      <name val="Arial"/>
      <family val="2"/>
      <charset val="162"/>
    </font>
    <font>
      <b/>
      <sz val="9"/>
      <color rgb="FFFF0000"/>
      <name val="Arial Tur"/>
      <family val="2"/>
      <charset val="162"/>
    </font>
    <font>
      <sz val="11"/>
      <color rgb="FF006100"/>
      <name val="Calibri"/>
      <family val="2"/>
      <charset val="162"/>
      <scheme val="minor"/>
    </font>
    <font>
      <sz val="11"/>
      <color rgb="FF9C0006"/>
      <name val="Calibri"/>
      <family val="2"/>
      <charset val="162"/>
      <scheme val="minor"/>
    </font>
    <font>
      <sz val="11"/>
      <color rgb="FF9C6500"/>
      <name val="Calibri"/>
      <family val="2"/>
      <charset val="162"/>
      <scheme val="minor"/>
    </font>
    <font>
      <b/>
      <sz val="11"/>
      <color rgb="FFFA7D00"/>
      <name val="Calibri"/>
      <family val="2"/>
      <charset val="162"/>
      <scheme val="minor"/>
    </font>
    <font>
      <b/>
      <sz val="11"/>
      <color theme="0"/>
      <name val="Calibri"/>
      <family val="2"/>
      <charset val="162"/>
      <scheme val="minor"/>
    </font>
    <font>
      <b/>
      <sz val="12"/>
      <name val="Arial"/>
      <family val="2"/>
    </font>
    <font>
      <sz val="8"/>
      <name val="Calibri"/>
      <family val="2"/>
      <charset val="162"/>
      <scheme val="minor"/>
    </font>
  </fonts>
  <fills count="17">
    <fill>
      <patternFill patternType="none"/>
    </fill>
    <fill>
      <patternFill patternType="gray125"/>
    </fill>
    <fill>
      <patternFill patternType="solid">
        <fgColor indexed="62"/>
        <bgColor indexed="64"/>
      </patternFill>
    </fill>
    <fill>
      <patternFill patternType="solid">
        <fgColor indexed="22"/>
        <bgColor indexed="0"/>
      </patternFill>
    </fill>
    <fill>
      <patternFill patternType="solid">
        <fgColor theme="0"/>
        <bgColor indexed="64"/>
      </patternFill>
    </fill>
    <fill>
      <patternFill patternType="solid">
        <fgColor indexed="2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theme="5" tint="0.59999389629810485"/>
        <bgColor indexed="65"/>
      </patternFill>
    </fill>
    <fill>
      <patternFill patternType="solid">
        <fgColor theme="6" tint="0.59999389629810485"/>
        <bgColor indexed="65"/>
      </patternFill>
    </fill>
    <fill>
      <patternFill patternType="solid">
        <fgColor rgb="FFA5A5A5"/>
      </patternFill>
    </fill>
    <fill>
      <patternFill patternType="solid">
        <fgColor indexed="47"/>
        <bgColor indexed="64"/>
      </patternFill>
    </fill>
    <fill>
      <patternFill patternType="solid">
        <fgColor indexed="45"/>
        <bgColor indexed="64"/>
      </patternFill>
    </fill>
    <fill>
      <patternFill patternType="solid">
        <fgColor theme="5" tint="0.59999389629810485"/>
        <bgColor indexed="64"/>
      </patternFill>
    </fill>
  </fills>
  <borders count="7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double">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medium">
        <color indexed="64"/>
      </left>
      <right style="medium">
        <color indexed="64"/>
      </right>
      <top style="medium">
        <color indexed="64"/>
      </top>
      <bottom style="thin">
        <color indexed="64"/>
      </bottom>
      <diagonal/>
    </border>
    <border>
      <left style="double">
        <color indexed="64"/>
      </left>
      <right style="medium">
        <color indexed="64"/>
      </right>
      <top style="medium">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dashed">
        <color indexed="64"/>
      </left>
      <right/>
      <top style="dashed">
        <color indexed="64"/>
      </top>
      <bottom/>
      <diagonal/>
    </border>
    <border>
      <left/>
      <right/>
      <top style="dashed">
        <color indexed="64"/>
      </top>
      <bottom/>
      <diagonal/>
    </border>
    <border>
      <left/>
      <right style="dashed">
        <color indexed="64"/>
      </right>
      <top style="dashed">
        <color indexed="64"/>
      </top>
      <bottom/>
      <diagonal/>
    </border>
    <border>
      <left style="dashed">
        <color indexed="64"/>
      </left>
      <right/>
      <top/>
      <bottom style="dashed">
        <color indexed="64"/>
      </bottom>
      <diagonal/>
    </border>
    <border>
      <left/>
      <right/>
      <top/>
      <bottom style="dashed">
        <color indexed="64"/>
      </bottom>
      <diagonal/>
    </border>
    <border>
      <left/>
      <right style="dashed">
        <color indexed="64"/>
      </right>
      <top/>
      <bottom style="dashed">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double">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1">
    <xf numFmtId="0" fontId="0" fillId="0" borderId="0"/>
    <xf numFmtId="0" fontId="14" fillId="0" borderId="0"/>
    <xf numFmtId="0" fontId="43" fillId="0" borderId="0" applyNumberFormat="0" applyFill="0" applyBorder="0" applyAlignment="0" applyProtection="0">
      <alignment vertical="top"/>
      <protection locked="0"/>
    </xf>
    <xf numFmtId="0" fontId="67" fillId="0" borderId="0"/>
    <xf numFmtId="0" fontId="70" fillId="7" borderId="0" applyNumberFormat="0" applyBorder="0" applyAlignment="0" applyProtection="0"/>
    <xf numFmtId="0" fontId="71" fillId="8" borderId="0" applyNumberFormat="0" applyBorder="0" applyAlignment="0" applyProtection="0"/>
    <xf numFmtId="0" fontId="72" fillId="9" borderId="0" applyNumberFormat="0" applyBorder="0" applyAlignment="0" applyProtection="0"/>
    <xf numFmtId="0" fontId="73" fillId="10" borderId="65" applyNumberFormat="0" applyAlignment="0" applyProtection="0"/>
    <xf numFmtId="0" fontId="67" fillId="11" borderId="0" applyNumberFormat="0" applyBorder="0" applyAlignment="0" applyProtection="0"/>
    <xf numFmtId="0" fontId="67" fillId="12" borderId="0" applyNumberFormat="0" applyBorder="0" applyAlignment="0" applyProtection="0"/>
    <xf numFmtId="0" fontId="74" fillId="13" borderId="66" applyNumberFormat="0" applyAlignment="0" applyProtection="0"/>
  </cellStyleXfs>
  <cellXfs count="546">
    <xf numFmtId="0" fontId="0" fillId="0" borderId="0" xfId="0"/>
    <xf numFmtId="0" fontId="23" fillId="2" borderId="0" xfId="1" applyFont="1" applyFill="1" applyAlignment="1">
      <alignment horizontal="left"/>
    </xf>
    <xf numFmtId="0" fontId="24" fillId="2" borderId="0" xfId="1" applyFont="1" applyFill="1" applyAlignment="1">
      <alignment horizontal="left"/>
    </xf>
    <xf numFmtId="0" fontId="24" fillId="2" borderId="0" xfId="1" applyFont="1" applyFill="1" applyAlignment="1">
      <alignment horizontal="center"/>
    </xf>
    <xf numFmtId="0" fontId="14" fillId="0" borderId="0" xfId="1"/>
    <xf numFmtId="0" fontId="23" fillId="0" borderId="0" xfId="1" applyFont="1" applyFill="1" applyAlignment="1">
      <alignment horizontal="left"/>
    </xf>
    <xf numFmtId="0" fontId="24" fillId="0" borderId="0" xfId="1" applyFont="1" applyFill="1" applyAlignment="1">
      <alignment horizontal="left"/>
    </xf>
    <xf numFmtId="0" fontId="24" fillId="0" borderId="0" xfId="1" applyFont="1" applyFill="1" applyAlignment="1">
      <alignment horizontal="center"/>
    </xf>
    <xf numFmtId="0" fontId="25" fillId="0" borderId="0" xfId="1" applyFont="1" applyAlignment="1">
      <alignment horizontal="center" vertical="center"/>
    </xf>
    <xf numFmtId="0" fontId="25" fillId="0" borderId="0" xfId="1" applyFont="1" applyAlignment="1">
      <alignment horizontal="center" vertical="center" wrapText="1"/>
    </xf>
    <xf numFmtId="0" fontId="26" fillId="0" borderId="0" xfId="1" applyFont="1" applyAlignment="1">
      <alignment horizontal="center" vertical="center"/>
    </xf>
    <xf numFmtId="0" fontId="25" fillId="0" borderId="5" xfId="1" applyFont="1" applyBorder="1" applyAlignment="1">
      <alignment horizontal="center" vertical="center"/>
    </xf>
    <xf numFmtId="4" fontId="14" fillId="0" borderId="0" xfId="1" applyNumberFormat="1"/>
    <xf numFmtId="0" fontId="14" fillId="0" borderId="0" xfId="1" applyFill="1"/>
    <xf numFmtId="2" fontId="14" fillId="0" borderId="0" xfId="1" applyNumberFormat="1"/>
    <xf numFmtId="4" fontId="14" fillId="0" borderId="0" xfId="1" applyNumberFormat="1" applyAlignment="1">
      <alignment horizontal="center"/>
    </xf>
    <xf numFmtId="0" fontId="14" fillId="0" borderId="0" xfId="1" applyFont="1"/>
    <xf numFmtId="4" fontId="14" fillId="0" borderId="9" xfId="1" applyNumberFormat="1" applyFont="1" applyBorder="1" applyAlignment="1">
      <alignment horizontal="center" vertical="center"/>
    </xf>
    <xf numFmtId="9" fontId="14" fillId="0" borderId="0" xfId="1" applyNumberFormat="1"/>
    <xf numFmtId="0" fontId="28" fillId="0" borderId="0" xfId="1" applyFont="1"/>
    <xf numFmtId="17" fontId="14" fillId="0" borderId="0" xfId="1" applyNumberFormat="1"/>
    <xf numFmtId="0" fontId="14" fillId="0" borderId="0" xfId="1" applyAlignment="1">
      <alignment horizontal="left"/>
    </xf>
    <xf numFmtId="0" fontId="33" fillId="3" borderId="24" xfId="1" applyFont="1" applyFill="1" applyBorder="1" applyAlignment="1">
      <alignment horizontal="center"/>
    </xf>
    <xf numFmtId="0" fontId="33" fillId="0" borderId="25" xfId="1" applyFont="1" applyFill="1" applyBorder="1" applyAlignment="1">
      <alignment horizontal="right" wrapText="1"/>
    </xf>
    <xf numFmtId="0" fontId="33" fillId="0" borderId="26" xfId="1" applyFont="1" applyFill="1" applyBorder="1" applyAlignment="1">
      <alignment horizontal="right" wrapText="1"/>
    </xf>
    <xf numFmtId="0" fontId="33" fillId="4" borderId="26" xfId="1" applyFont="1" applyFill="1" applyBorder="1" applyAlignment="1">
      <alignment horizontal="right" wrapText="1"/>
    </xf>
    <xf numFmtId="0" fontId="4" fillId="0" borderId="4" xfId="1" applyFont="1" applyBorder="1" applyAlignment="1">
      <alignment horizontal="center" vertical="center"/>
    </xf>
    <xf numFmtId="168" fontId="4" fillId="0" borderId="2" xfId="1" applyNumberFormat="1" applyFont="1" applyBorder="1" applyAlignment="1">
      <alignment horizontal="center" vertical="center"/>
    </xf>
    <xf numFmtId="17" fontId="4" fillId="0" borderId="2" xfId="1" applyNumberFormat="1" applyFont="1" applyBorder="1" applyAlignment="1">
      <alignment horizontal="center" vertical="center"/>
    </xf>
    <xf numFmtId="3" fontId="1" fillId="0" borderId="5" xfId="1" applyNumberFormat="1" applyFont="1" applyBorder="1" applyAlignment="1">
      <alignment horizontal="center" vertical="center"/>
    </xf>
    <xf numFmtId="167" fontId="1" fillId="0" borderId="27" xfId="1" applyNumberFormat="1" applyFont="1" applyBorder="1" applyAlignment="1">
      <alignment horizontal="center" vertical="center"/>
    </xf>
    <xf numFmtId="168" fontId="4" fillId="0" borderId="12" xfId="1" applyNumberFormat="1" applyFont="1" applyBorder="1" applyAlignment="1">
      <alignment horizontal="center" vertical="center"/>
    </xf>
    <xf numFmtId="167" fontId="4" fillId="0" borderId="10" xfId="1" applyNumberFormat="1" applyFont="1" applyBorder="1" applyAlignment="1">
      <alignment horizontal="center" vertical="center"/>
    </xf>
    <xf numFmtId="0" fontId="4" fillId="0" borderId="0" xfId="1" applyFont="1" applyBorder="1" applyAlignment="1">
      <alignment horizontal="center" vertical="center"/>
    </xf>
    <xf numFmtId="0" fontId="4" fillId="0" borderId="0" xfId="1" applyFont="1" applyAlignment="1">
      <alignment horizontal="center" vertical="center"/>
    </xf>
    <xf numFmtId="0" fontId="20" fillId="0" borderId="27" xfId="1" applyFont="1" applyBorder="1" applyAlignment="1">
      <alignment horizontal="center"/>
    </xf>
    <xf numFmtId="3" fontId="35" fillId="0" borderId="0" xfId="1" applyNumberFormat="1" applyFont="1" applyBorder="1" applyAlignment="1">
      <alignment horizontal="right"/>
    </xf>
    <xf numFmtId="165" fontId="1" fillId="0" borderId="0" xfId="1" applyNumberFormat="1" applyFont="1" applyBorder="1"/>
    <xf numFmtId="3" fontId="1" fillId="0" borderId="0" xfId="1" applyNumberFormat="1" applyFont="1" applyBorder="1"/>
    <xf numFmtId="0" fontId="1" fillId="0" borderId="0" xfId="1" applyFont="1" applyBorder="1"/>
    <xf numFmtId="0" fontId="4" fillId="0" borderId="0" xfId="1" applyFont="1" applyBorder="1" applyAlignment="1">
      <alignment horizontal="center"/>
    </xf>
    <xf numFmtId="0" fontId="4" fillId="0" borderId="0" xfId="1" applyFont="1" applyBorder="1"/>
    <xf numFmtId="2" fontId="1" fillId="0" borderId="0" xfId="1" applyNumberFormat="1" applyFont="1" applyBorder="1" applyAlignment="1">
      <alignment horizontal="centerContinuous"/>
    </xf>
    <xf numFmtId="0" fontId="1" fillId="0" borderId="0" xfId="1" applyFont="1"/>
    <xf numFmtId="0" fontId="38" fillId="0" borderId="28" xfId="1" applyFont="1" applyBorder="1" applyAlignment="1">
      <alignment horizontal="center"/>
    </xf>
    <xf numFmtId="4" fontId="20" fillId="0" borderId="31" xfId="1" applyNumberFormat="1" applyFont="1" applyBorder="1" applyAlignment="1">
      <alignment horizontal="center"/>
    </xf>
    <xf numFmtId="3" fontId="7" fillId="0" borderId="31" xfId="1" applyNumberFormat="1" applyFont="1" applyBorder="1" applyAlignment="1">
      <alignment horizontal="center"/>
    </xf>
    <xf numFmtId="4" fontId="7" fillId="0" borderId="31" xfId="1" applyNumberFormat="1" applyFont="1" applyBorder="1" applyAlignment="1">
      <alignment horizontal="center"/>
    </xf>
    <xf numFmtId="0" fontId="41" fillId="0" borderId="0" xfId="1" applyFont="1" applyBorder="1" applyAlignment="1">
      <alignment horizontal="center"/>
    </xf>
    <xf numFmtId="0" fontId="42" fillId="0" borderId="0" xfId="1" applyFont="1" applyBorder="1" applyAlignment="1">
      <alignment horizontal="center"/>
    </xf>
    <xf numFmtId="0" fontId="43" fillId="0" borderId="0" xfId="2" quotePrefix="1" applyFont="1" applyBorder="1" applyAlignment="1" applyProtection="1"/>
    <xf numFmtId="0" fontId="14" fillId="0" borderId="0" xfId="1" applyAlignment="1">
      <alignment horizontal="center" vertical="center"/>
    </xf>
    <xf numFmtId="0" fontId="14" fillId="0" borderId="16" xfId="1" applyBorder="1"/>
    <xf numFmtId="0" fontId="44" fillId="0" borderId="17" xfId="1" applyFont="1" applyBorder="1" applyAlignment="1">
      <alignment horizontal="left"/>
    </xf>
    <xf numFmtId="0" fontId="41" fillId="0" borderId="17" xfId="1" applyFont="1" applyBorder="1" applyAlignment="1">
      <alignment horizontal="center"/>
    </xf>
    <xf numFmtId="3" fontId="4" fillId="0" borderId="17" xfId="1" applyNumberFormat="1" applyFont="1" applyBorder="1" applyAlignment="1">
      <alignment horizontal="right"/>
    </xf>
    <xf numFmtId="3" fontId="4" fillId="0" borderId="18" xfId="1" applyNumberFormat="1" applyFont="1" applyBorder="1" applyAlignment="1">
      <alignment horizontal="right"/>
    </xf>
    <xf numFmtId="1" fontId="45" fillId="0" borderId="19" xfId="1" applyNumberFormat="1" applyFont="1" applyFill="1" applyBorder="1" applyAlignment="1">
      <alignment horizontal="center"/>
    </xf>
    <xf numFmtId="0" fontId="4" fillId="0" borderId="7" xfId="1" applyFont="1" applyBorder="1"/>
    <xf numFmtId="165" fontId="35" fillId="0" borderId="7" xfId="1" applyNumberFormat="1" applyFont="1" applyBorder="1" applyAlignment="1">
      <alignment horizontal="center"/>
    </xf>
    <xf numFmtId="4" fontId="35" fillId="0" borderId="7" xfId="1" applyNumberFormat="1" applyFont="1" applyBorder="1" applyAlignment="1">
      <alignment horizontal="center"/>
    </xf>
    <xf numFmtId="4" fontId="35" fillId="0" borderId="20" xfId="1" applyNumberFormat="1" applyFont="1" applyBorder="1" applyAlignment="1">
      <alignment horizontal="center"/>
    </xf>
    <xf numFmtId="0" fontId="45" fillId="0" borderId="19" xfId="1" applyFont="1" applyFill="1" applyBorder="1" applyAlignment="1">
      <alignment horizontal="center"/>
    </xf>
    <xf numFmtId="0" fontId="4" fillId="0" borderId="7" xfId="1" applyFont="1" applyFill="1" applyBorder="1" applyAlignment="1"/>
    <xf numFmtId="165" fontId="35" fillId="0" borderId="7" xfId="1" applyNumberFormat="1" applyFont="1" applyFill="1" applyBorder="1" applyAlignment="1">
      <alignment horizontal="center"/>
    </xf>
    <xf numFmtId="4" fontId="35" fillId="0" borderId="7" xfId="1" applyNumberFormat="1" applyFont="1" applyFill="1" applyBorder="1" applyAlignment="1">
      <alignment horizontal="center"/>
    </xf>
    <xf numFmtId="4" fontId="35" fillId="0" borderId="20" xfId="1" applyNumberFormat="1" applyFont="1" applyFill="1" applyBorder="1" applyAlignment="1">
      <alignment horizontal="center"/>
    </xf>
    <xf numFmtId="0" fontId="4" fillId="0" borderId="19" xfId="1" applyFont="1" applyBorder="1" applyAlignment="1">
      <alignment horizontal="center"/>
    </xf>
    <xf numFmtId="3" fontId="35" fillId="5" borderId="7" xfId="1" applyNumberFormat="1" applyFont="1" applyFill="1" applyBorder="1" applyAlignment="1">
      <alignment horizontal="center"/>
    </xf>
    <xf numFmtId="4" fontId="35" fillId="5" borderId="7" xfId="1" applyNumberFormat="1" applyFont="1" applyFill="1" applyBorder="1" applyAlignment="1">
      <alignment horizontal="center"/>
    </xf>
    <xf numFmtId="0" fontId="3" fillId="0" borderId="21" xfId="1" applyFont="1" applyBorder="1" applyAlignment="1">
      <alignment horizontal="center"/>
    </xf>
    <xf numFmtId="0" fontId="3" fillId="0" borderId="22" xfId="1" applyFont="1" applyBorder="1"/>
    <xf numFmtId="165" fontId="9" fillId="0" borderId="22" xfId="1" applyNumberFormat="1" applyFont="1" applyBorder="1" applyAlignment="1">
      <alignment horizontal="center"/>
    </xf>
    <xf numFmtId="3" fontId="9" fillId="0" borderId="22" xfId="1" applyNumberFormat="1" applyFont="1" applyBorder="1" applyAlignment="1">
      <alignment horizontal="right"/>
    </xf>
    <xf numFmtId="3" fontId="9" fillId="0" borderId="23" xfId="1" applyNumberFormat="1" applyFont="1" applyBorder="1" applyAlignment="1">
      <alignment horizontal="right"/>
    </xf>
    <xf numFmtId="0" fontId="14" fillId="0" borderId="32" xfId="1" applyBorder="1"/>
    <xf numFmtId="0" fontId="3" fillId="0" borderId="6" xfId="1" applyFont="1" applyBorder="1"/>
    <xf numFmtId="1" fontId="35" fillId="0" borderId="33" xfId="1" applyNumberFormat="1" applyFont="1" applyBorder="1" applyAlignment="1">
      <alignment horizontal="center"/>
    </xf>
    <xf numFmtId="3" fontId="9" fillId="0" borderId="33" xfId="1" applyNumberFormat="1" applyFont="1" applyBorder="1" applyAlignment="1">
      <alignment horizontal="right"/>
    </xf>
    <xf numFmtId="3" fontId="9" fillId="0" borderId="34" xfId="1" applyNumberFormat="1" applyFont="1" applyBorder="1" applyAlignment="1">
      <alignment horizontal="right"/>
    </xf>
    <xf numFmtId="0" fontId="14" fillId="0" borderId="35" xfId="1" applyBorder="1"/>
    <xf numFmtId="0" fontId="6" fillId="0" borderId="36" xfId="1" applyFont="1" applyBorder="1"/>
    <xf numFmtId="165" fontId="10" fillId="0" borderId="35" xfId="1" applyNumberFormat="1" applyFont="1" applyBorder="1" applyAlignment="1">
      <alignment horizontal="center"/>
    </xf>
    <xf numFmtId="3" fontId="9" fillId="0" borderId="35" xfId="1" applyNumberFormat="1" applyFont="1" applyBorder="1" applyAlignment="1">
      <alignment horizontal="right"/>
    </xf>
    <xf numFmtId="3" fontId="46" fillId="0" borderId="35" xfId="1" applyNumberFormat="1" applyFont="1" applyBorder="1" applyAlignment="1">
      <alignment horizontal="right"/>
    </xf>
    <xf numFmtId="3" fontId="10" fillId="0" borderId="37" xfId="1" applyNumberFormat="1" applyFont="1" applyBorder="1" applyAlignment="1">
      <alignment horizontal="right"/>
    </xf>
    <xf numFmtId="3" fontId="10" fillId="0" borderId="35" xfId="1" applyNumberFormat="1" applyFont="1" applyBorder="1" applyAlignment="1">
      <alignment horizontal="right"/>
    </xf>
    <xf numFmtId="9" fontId="1" fillId="0" borderId="0" xfId="1" applyNumberFormat="1" applyFont="1"/>
    <xf numFmtId="0" fontId="47" fillId="0" borderId="39" xfId="1" applyFont="1" applyBorder="1" applyAlignment="1">
      <alignment horizontal="center" vertical="center"/>
    </xf>
    <xf numFmtId="0" fontId="48" fillId="0" borderId="40" xfId="1" applyFont="1" applyBorder="1"/>
    <xf numFmtId="0" fontId="48" fillId="0" borderId="39" xfId="1" applyFont="1" applyBorder="1"/>
    <xf numFmtId="0" fontId="14" fillId="0" borderId="39" xfId="1" applyBorder="1" applyAlignment="1">
      <alignment horizontal="center"/>
    </xf>
    <xf numFmtId="4" fontId="14" fillId="0" borderId="39" xfId="1" applyNumberFormat="1" applyBorder="1" applyAlignment="1">
      <alignment horizontal="center"/>
    </xf>
    <xf numFmtId="0" fontId="49" fillId="0" borderId="0" xfId="1" applyFont="1"/>
    <xf numFmtId="0" fontId="49" fillId="0" borderId="0" xfId="1" applyFont="1" applyFill="1" applyBorder="1"/>
    <xf numFmtId="0" fontId="14" fillId="0" borderId="0" xfId="1" applyAlignment="1">
      <alignment horizontal="center"/>
    </xf>
    <xf numFmtId="0" fontId="14" fillId="6" borderId="41" xfId="1" applyFill="1" applyBorder="1"/>
    <xf numFmtId="0" fontId="45" fillId="0" borderId="44" xfId="1" applyFont="1" applyFill="1" applyBorder="1"/>
    <xf numFmtId="9" fontId="47" fillId="0" borderId="0" xfId="1" applyNumberFormat="1" applyFont="1"/>
    <xf numFmtId="2" fontId="14" fillId="0" borderId="39" xfId="1" applyNumberFormat="1" applyBorder="1" applyAlignment="1">
      <alignment horizontal="center"/>
    </xf>
    <xf numFmtId="4" fontId="0" fillId="0" borderId="0" xfId="0" applyNumberFormat="1"/>
    <xf numFmtId="0" fontId="0" fillId="0" borderId="0" xfId="0" applyFill="1" applyProtection="1">
      <protection locked="0"/>
    </xf>
    <xf numFmtId="0" fontId="0" fillId="0" borderId="0" xfId="0" applyProtection="1">
      <protection locked="0"/>
    </xf>
    <xf numFmtId="0" fontId="14" fillId="0" borderId="0" xfId="0" applyFont="1" applyFill="1" applyProtection="1">
      <protection locked="0"/>
    </xf>
    <xf numFmtId="0" fontId="3" fillId="0" borderId="0" xfId="0" applyFont="1" applyFill="1" applyAlignment="1" applyProtection="1">
      <alignment horizontal="left"/>
    </xf>
    <xf numFmtId="4" fontId="54" fillId="0" borderId="4" xfId="0" applyNumberFormat="1" applyFont="1" applyFill="1" applyBorder="1" applyAlignment="1" applyProtection="1">
      <alignment horizontal="center"/>
    </xf>
    <xf numFmtId="2" fontId="51" fillId="0" borderId="4" xfId="0" applyNumberFormat="1" applyFont="1" applyBorder="1" applyAlignment="1" applyProtection="1">
      <alignment horizontal="center"/>
    </xf>
    <xf numFmtId="0" fontId="56" fillId="0" borderId="0" xfId="0" applyFont="1" applyFill="1" applyProtection="1"/>
    <xf numFmtId="0" fontId="55" fillId="0" borderId="0" xfId="0" applyFont="1" applyProtection="1"/>
    <xf numFmtId="0" fontId="51" fillId="0" borderId="0" xfId="0" applyFont="1" applyProtection="1">
      <protection locked="0"/>
    </xf>
    <xf numFmtId="2" fontId="51" fillId="0" borderId="0" xfId="0" applyNumberFormat="1" applyFont="1" applyProtection="1"/>
    <xf numFmtId="4" fontId="51" fillId="0" borderId="0" xfId="0" applyNumberFormat="1" applyFont="1" applyProtection="1"/>
    <xf numFmtId="0" fontId="1" fillId="0" borderId="0" xfId="0" applyFont="1" applyFill="1" applyProtection="1"/>
    <xf numFmtId="0" fontId="2" fillId="0" borderId="0" xfId="0" applyFont="1" applyFill="1" applyAlignment="1" applyProtection="1">
      <alignment horizontal="center"/>
    </xf>
    <xf numFmtId="0" fontId="3" fillId="0" borderId="0" xfId="0" applyFont="1" applyFill="1" applyAlignment="1" applyProtection="1">
      <alignment horizontal="right"/>
    </xf>
    <xf numFmtId="0" fontId="3" fillId="0" borderId="0" xfId="0" applyFont="1" applyFill="1" applyAlignment="1" applyProtection="1">
      <alignment horizontal="center"/>
    </xf>
    <xf numFmtId="0" fontId="3" fillId="0" borderId="0" xfId="0" applyFont="1" applyFill="1" applyAlignment="1" applyProtection="1"/>
    <xf numFmtId="0" fontId="4" fillId="0" borderId="0" xfId="0" applyFont="1" applyFill="1" applyAlignment="1" applyProtection="1">
      <alignment horizontal="left"/>
    </xf>
    <xf numFmtId="0" fontId="4" fillId="0" borderId="0" xfId="0" applyFont="1" applyFill="1" applyProtection="1"/>
    <xf numFmtId="0" fontId="2" fillId="0" borderId="0" xfId="0" applyFont="1" applyFill="1" applyProtection="1"/>
    <xf numFmtId="0" fontId="0" fillId="0" borderId="0" xfId="0" applyProtection="1"/>
    <xf numFmtId="0" fontId="5" fillId="0" borderId="0" xfId="0" applyFont="1" applyFill="1" applyAlignment="1" applyProtection="1">
      <alignment horizontal="right"/>
    </xf>
    <xf numFmtId="0" fontId="4" fillId="0" borderId="0" xfId="0" applyFont="1" applyFill="1" applyAlignment="1" applyProtection="1">
      <alignment horizontal="center"/>
    </xf>
    <xf numFmtId="0" fontId="6" fillId="0" borderId="0" xfId="0" applyFont="1" applyFill="1" applyAlignment="1" applyProtection="1">
      <alignment horizontal="center"/>
    </xf>
    <xf numFmtId="0" fontId="4" fillId="0" borderId="0" xfId="0" applyFont="1" applyFill="1" applyBorder="1" applyProtection="1"/>
    <xf numFmtId="0" fontId="3" fillId="0" borderId="0" xfId="0" applyFont="1" applyFill="1" applyBorder="1" applyAlignment="1" applyProtection="1">
      <alignment horizontal="centerContinuous"/>
    </xf>
    <xf numFmtId="0" fontId="4" fillId="0" borderId="0" xfId="0" applyFont="1" applyFill="1" applyBorder="1" applyAlignment="1" applyProtection="1">
      <alignment horizontal="right"/>
    </xf>
    <xf numFmtId="0" fontId="7" fillId="0" borderId="0" xfId="0" applyFont="1" applyFill="1" applyBorder="1" applyAlignment="1" applyProtection="1">
      <alignment horizontal="right"/>
    </xf>
    <xf numFmtId="3" fontId="3" fillId="0" borderId="0" xfId="0" applyNumberFormat="1" applyFont="1" applyFill="1" applyBorder="1" applyAlignment="1" applyProtection="1">
      <alignment horizontal="left"/>
    </xf>
    <xf numFmtId="0" fontId="7" fillId="0" borderId="0" xfId="0" applyFont="1" applyFill="1" applyBorder="1" applyProtection="1"/>
    <xf numFmtId="0" fontId="1" fillId="0" borderId="0" xfId="0" applyFont="1" applyFill="1" applyAlignment="1" applyProtection="1">
      <alignment horizontal="left"/>
    </xf>
    <xf numFmtId="0" fontId="11" fillId="0" borderId="4" xfId="0" applyFont="1" applyFill="1" applyBorder="1" applyAlignment="1" applyProtection="1">
      <alignment horizontal="center" vertical="center"/>
    </xf>
    <xf numFmtId="0" fontId="12" fillId="0" borderId="4" xfId="0" applyFont="1" applyFill="1" applyBorder="1" applyAlignment="1" applyProtection="1">
      <alignment horizontal="center" vertical="center" wrapText="1"/>
    </xf>
    <xf numFmtId="0" fontId="11" fillId="0" borderId="4" xfId="0" applyFont="1" applyFill="1" applyBorder="1" applyAlignment="1" applyProtection="1">
      <alignment horizontal="center" vertical="center" wrapText="1"/>
    </xf>
    <xf numFmtId="165" fontId="12" fillId="0" borderId="4" xfId="0" applyNumberFormat="1" applyFont="1" applyFill="1" applyBorder="1" applyAlignment="1" applyProtection="1">
      <alignment horizontal="center" vertical="center"/>
    </xf>
    <xf numFmtId="3" fontId="12" fillId="0" borderId="4" xfId="0" applyNumberFormat="1" applyFont="1" applyFill="1" applyBorder="1" applyAlignment="1" applyProtection="1">
      <alignment horizontal="center" vertical="center" wrapText="1"/>
    </xf>
    <xf numFmtId="0" fontId="53" fillId="0" borderId="4" xfId="0" applyFont="1" applyBorder="1" applyAlignment="1" applyProtection="1">
      <alignment horizontal="center" vertical="center" wrapText="1"/>
    </xf>
    <xf numFmtId="165" fontId="12" fillId="0" borderId="4" xfId="0" applyNumberFormat="1" applyFont="1" applyFill="1" applyBorder="1" applyAlignment="1" applyProtection="1">
      <alignment horizontal="center" vertical="center" wrapText="1"/>
    </xf>
    <xf numFmtId="0" fontId="11" fillId="0" borderId="32" xfId="0" applyFont="1" applyFill="1" applyBorder="1" applyAlignment="1" applyProtection="1">
      <alignment horizontal="center"/>
    </xf>
    <xf numFmtId="0" fontId="11" fillId="0" borderId="16" xfId="0" applyFont="1" applyFill="1" applyBorder="1" applyAlignment="1" applyProtection="1">
      <alignment horizontal="center"/>
    </xf>
    <xf numFmtId="0" fontId="11" fillId="0" borderId="17" xfId="0" applyFont="1" applyFill="1" applyBorder="1" applyAlignment="1" applyProtection="1">
      <alignment horizontal="center"/>
    </xf>
    <xf numFmtId="166" fontId="11" fillId="0" borderId="17" xfId="0" applyNumberFormat="1" applyFont="1" applyFill="1" applyBorder="1" applyAlignment="1" applyProtection="1">
      <alignment horizontal="center"/>
    </xf>
    <xf numFmtId="4" fontId="11" fillId="0" borderId="17" xfId="0" applyNumberFormat="1" applyFont="1" applyFill="1" applyBorder="1" applyAlignment="1" applyProtection="1">
      <alignment horizontal="center"/>
    </xf>
    <xf numFmtId="0" fontId="11" fillId="0" borderId="38" xfId="0" applyNumberFormat="1" applyFont="1" applyFill="1" applyBorder="1" applyAlignment="1" applyProtection="1">
      <alignment horizontal="center"/>
    </xf>
    <xf numFmtId="0" fontId="0" fillId="0" borderId="7" xfId="0" applyBorder="1" applyAlignment="1" applyProtection="1">
      <alignment horizontal="center"/>
    </xf>
    <xf numFmtId="2" fontId="0" fillId="0" borderId="20" xfId="0" applyNumberFormat="1" applyBorder="1" applyAlignment="1" applyProtection="1">
      <alignment horizontal="center"/>
    </xf>
    <xf numFmtId="0" fontId="11" fillId="0" borderId="17" xfId="0" applyFont="1" applyFill="1" applyBorder="1" applyProtection="1"/>
    <xf numFmtId="165" fontId="11" fillId="0" borderId="17" xfId="0" applyNumberFormat="1" applyFont="1" applyFill="1" applyBorder="1" applyAlignment="1" applyProtection="1">
      <alignment horizontal="center"/>
    </xf>
    <xf numFmtId="4" fontId="11" fillId="0" borderId="18" xfId="0" applyNumberFormat="1" applyFont="1" applyFill="1" applyBorder="1" applyAlignment="1" applyProtection="1">
      <alignment horizontal="center"/>
    </xf>
    <xf numFmtId="0" fontId="11" fillId="0" borderId="19" xfId="0" applyFont="1" applyFill="1" applyBorder="1" applyAlignment="1" applyProtection="1">
      <alignment horizontal="center"/>
    </xf>
    <xf numFmtId="0" fontId="11" fillId="0" borderId="7" xfId="0" applyFont="1" applyFill="1" applyBorder="1" applyAlignment="1" applyProtection="1">
      <alignment horizontal="center"/>
    </xf>
    <xf numFmtId="166" fontId="11" fillId="0" borderId="7" xfId="0" applyNumberFormat="1" applyFont="1" applyFill="1" applyBorder="1" applyAlignment="1" applyProtection="1">
      <alignment horizontal="center"/>
    </xf>
    <xf numFmtId="4" fontId="11" fillId="0" borderId="7" xfId="0" applyNumberFormat="1" applyFont="1" applyFill="1" applyBorder="1" applyAlignment="1" applyProtection="1">
      <alignment horizontal="center"/>
    </xf>
    <xf numFmtId="0" fontId="11" fillId="0" borderId="7" xfId="0" applyNumberFormat="1" applyFont="1" applyFill="1" applyBorder="1" applyAlignment="1" applyProtection="1">
      <alignment horizontal="center"/>
    </xf>
    <xf numFmtId="0" fontId="11" fillId="0" borderId="7" xfId="0" applyFont="1" applyFill="1" applyBorder="1" applyProtection="1"/>
    <xf numFmtId="165" fontId="11" fillId="0" borderId="7" xfId="0" applyNumberFormat="1" applyFont="1" applyFill="1" applyBorder="1" applyAlignment="1" applyProtection="1">
      <alignment horizontal="center"/>
    </xf>
    <xf numFmtId="4" fontId="11" fillId="0" borderId="20" xfId="0" applyNumberFormat="1" applyFont="1" applyFill="1" applyBorder="1" applyAlignment="1" applyProtection="1">
      <alignment horizontal="center"/>
    </xf>
    <xf numFmtId="0" fontId="11" fillId="0" borderId="21" xfId="0" applyFont="1" applyFill="1" applyBorder="1" applyAlignment="1" applyProtection="1">
      <alignment horizontal="center"/>
    </xf>
    <xf numFmtId="0" fontId="11" fillId="0" borderId="22" xfId="0" applyFont="1" applyFill="1" applyBorder="1" applyAlignment="1" applyProtection="1">
      <alignment horizontal="center"/>
    </xf>
    <xf numFmtId="166" fontId="11" fillId="0" borderId="22" xfId="0" applyNumberFormat="1" applyFont="1" applyFill="1" applyBorder="1" applyAlignment="1" applyProtection="1">
      <alignment horizontal="center"/>
    </xf>
    <xf numFmtId="0" fontId="11" fillId="0" borderId="47" xfId="0" applyNumberFormat="1" applyFont="1" applyFill="1" applyBorder="1" applyAlignment="1" applyProtection="1">
      <alignment horizontal="center"/>
    </xf>
    <xf numFmtId="0" fontId="0" fillId="0" borderId="22" xfId="0" applyBorder="1" applyAlignment="1" applyProtection="1">
      <alignment horizontal="center"/>
    </xf>
    <xf numFmtId="2" fontId="0" fillId="0" borderId="23" xfId="0" applyNumberFormat="1" applyBorder="1" applyAlignment="1" applyProtection="1">
      <alignment horizontal="center"/>
    </xf>
    <xf numFmtId="0" fontId="11" fillId="0" borderId="22" xfId="0" applyFont="1" applyFill="1" applyBorder="1" applyProtection="1"/>
    <xf numFmtId="4" fontId="11" fillId="0" borderId="22" xfId="0" applyNumberFormat="1" applyFont="1" applyFill="1" applyBorder="1" applyAlignment="1" applyProtection="1">
      <alignment horizontal="center"/>
    </xf>
    <xf numFmtId="165" fontId="11" fillId="0" borderId="22" xfId="0" applyNumberFormat="1" applyFont="1" applyFill="1" applyBorder="1" applyAlignment="1" applyProtection="1">
      <alignment horizontal="center"/>
    </xf>
    <xf numFmtId="4" fontId="11" fillId="0" borderId="23" xfId="0" applyNumberFormat="1" applyFont="1" applyFill="1" applyBorder="1" applyAlignment="1" applyProtection="1">
      <alignment horizontal="center"/>
    </xf>
    <xf numFmtId="0" fontId="6" fillId="0" borderId="0" xfId="0" applyFont="1" applyFill="1" applyBorder="1" applyAlignment="1" applyProtection="1">
      <alignment horizontal="center"/>
    </xf>
    <xf numFmtId="0" fontId="8" fillId="0" borderId="0" xfId="0" applyFont="1" applyFill="1" applyBorder="1" applyAlignment="1" applyProtection="1">
      <alignment horizontal="center"/>
    </xf>
    <xf numFmtId="0" fontId="15" fillId="0" borderId="0" xfId="0" applyFont="1" applyFill="1" applyBorder="1" applyAlignment="1" applyProtection="1">
      <alignment horizontal="center"/>
    </xf>
    <xf numFmtId="4" fontId="15" fillId="0" borderId="4" xfId="0" applyNumberFormat="1" applyFont="1" applyFill="1" applyBorder="1" applyAlignment="1" applyProtection="1">
      <alignment horizontal="center"/>
    </xf>
    <xf numFmtId="0" fontId="15" fillId="0" borderId="0" xfId="0" applyFont="1" applyFill="1" applyProtection="1"/>
    <xf numFmtId="0" fontId="1" fillId="0" borderId="9" xfId="0" applyFont="1" applyFill="1" applyBorder="1" applyProtection="1"/>
    <xf numFmtId="0" fontId="8" fillId="0" borderId="0" xfId="0" applyFont="1" applyFill="1" applyProtection="1"/>
    <xf numFmtId="4" fontId="15" fillId="0" borderId="0" xfId="0" applyNumberFormat="1" applyFont="1" applyFill="1" applyAlignment="1" applyProtection="1">
      <alignment horizontal="center"/>
    </xf>
    <xf numFmtId="165" fontId="15" fillId="0" borderId="0" xfId="0" applyNumberFormat="1" applyFont="1" applyFill="1" applyBorder="1" applyProtection="1"/>
    <xf numFmtId="4" fontId="12" fillId="0" borderId="9" xfId="0" applyNumberFormat="1" applyFont="1" applyFill="1" applyBorder="1" applyAlignment="1" applyProtection="1">
      <alignment horizontal="center"/>
    </xf>
    <xf numFmtId="0" fontId="12" fillId="0" borderId="0" xfId="0" applyFont="1" applyFill="1" applyAlignment="1" applyProtection="1">
      <alignment horizontal="center"/>
    </xf>
    <xf numFmtId="0" fontId="16" fillId="0" borderId="0" xfId="0" applyFont="1" applyFill="1" applyProtection="1"/>
    <xf numFmtId="0" fontId="17" fillId="0" borderId="0" xfId="0" applyFont="1" applyFill="1" applyAlignment="1" applyProtection="1"/>
    <xf numFmtId="0" fontId="17" fillId="0" borderId="0" xfId="0" applyFont="1" applyFill="1" applyProtection="1"/>
    <xf numFmtId="165" fontId="17" fillId="0" borderId="0" xfId="0" applyNumberFormat="1" applyFont="1" applyFill="1" applyProtection="1"/>
    <xf numFmtId="3" fontId="17" fillId="0" borderId="0" xfId="0" applyNumberFormat="1" applyFont="1" applyFill="1" applyProtection="1"/>
    <xf numFmtId="3" fontId="12" fillId="0" borderId="11" xfId="0" applyNumberFormat="1" applyFont="1" applyFill="1" applyBorder="1" applyAlignment="1" applyProtection="1"/>
    <xf numFmtId="0" fontId="12" fillId="0" borderId="0" xfId="0" applyFont="1" applyFill="1" applyBorder="1" applyAlignment="1" applyProtection="1">
      <alignment horizontal="center"/>
    </xf>
    <xf numFmtId="4" fontId="12" fillId="0" borderId="4" xfId="0" applyNumberFormat="1" applyFont="1" applyFill="1" applyBorder="1" applyAlignment="1" applyProtection="1">
      <alignment horizontal="center"/>
    </xf>
    <xf numFmtId="4" fontId="12" fillId="0" borderId="0" xfId="0" applyNumberFormat="1" applyFont="1" applyFill="1" applyBorder="1" applyAlignment="1" applyProtection="1">
      <alignment horizontal="center"/>
    </xf>
    <xf numFmtId="0" fontId="11" fillId="0" borderId="0" xfId="0" applyFont="1" applyFill="1" applyProtection="1"/>
    <xf numFmtId="0" fontId="13" fillId="0" borderId="0" xfId="0" applyFont="1" applyFill="1" applyBorder="1" applyProtection="1"/>
    <xf numFmtId="165" fontId="12" fillId="0" borderId="4" xfId="0" applyNumberFormat="1" applyFont="1" applyFill="1" applyBorder="1" applyAlignment="1" applyProtection="1">
      <alignment horizontal="center"/>
    </xf>
    <xf numFmtId="4" fontId="3" fillId="0" borderId="4" xfId="0" applyNumberFormat="1" applyFont="1" applyFill="1" applyBorder="1" applyAlignment="1" applyProtection="1">
      <alignment horizontal="center"/>
    </xf>
    <xf numFmtId="3" fontId="11" fillId="0" borderId="0" xfId="0" applyNumberFormat="1" applyFont="1" applyFill="1" applyBorder="1" applyProtection="1"/>
    <xf numFmtId="3" fontId="12" fillId="0" borderId="0" xfId="0" applyNumberFormat="1" applyFont="1" applyFill="1" applyBorder="1" applyAlignment="1" applyProtection="1">
      <alignment horizontal="center"/>
    </xf>
    <xf numFmtId="3" fontId="13" fillId="0" borderId="0" xfId="0" applyNumberFormat="1" applyFont="1" applyFill="1" applyBorder="1" applyAlignment="1" applyProtection="1">
      <alignment horizontal="center"/>
    </xf>
    <xf numFmtId="3" fontId="12" fillId="0" borderId="0" xfId="0" applyNumberFormat="1" applyFont="1" applyFill="1" applyBorder="1" applyAlignment="1" applyProtection="1">
      <alignment horizontal="left"/>
    </xf>
    <xf numFmtId="3" fontId="13" fillId="0" borderId="0" xfId="0" applyNumberFormat="1" applyFont="1" applyFill="1" applyBorder="1" applyAlignment="1" applyProtection="1">
      <alignment horizontal="left"/>
    </xf>
    <xf numFmtId="0" fontId="1" fillId="0" borderId="0" xfId="0" applyFont="1" applyFill="1" applyAlignment="1" applyProtection="1">
      <alignment horizontal="center"/>
    </xf>
    <xf numFmtId="0" fontId="8" fillId="0" borderId="0" xfId="0" applyFont="1" applyFill="1" applyAlignment="1" applyProtection="1">
      <alignment horizontal="center"/>
    </xf>
    <xf numFmtId="0" fontId="12" fillId="0" borderId="0" xfId="0" applyFont="1" applyFill="1" applyBorder="1" applyAlignment="1" applyProtection="1"/>
    <xf numFmtId="3" fontId="12" fillId="0" borderId="0" xfId="0" applyNumberFormat="1" applyFont="1" applyFill="1" applyBorder="1" applyProtection="1"/>
    <xf numFmtId="3" fontId="11" fillId="0" borderId="0" xfId="0" applyNumberFormat="1" applyFont="1" applyFill="1" applyProtection="1"/>
    <xf numFmtId="3" fontId="13" fillId="0" borderId="0" xfId="0" applyNumberFormat="1" applyFont="1" applyFill="1" applyBorder="1" applyProtection="1"/>
    <xf numFmtId="3" fontId="4" fillId="0" borderId="0" xfId="0" applyNumberFormat="1" applyFont="1" applyFill="1" applyProtection="1"/>
    <xf numFmtId="3" fontId="3" fillId="0" borderId="0" xfId="0" applyNumberFormat="1" applyFont="1" applyFill="1" applyBorder="1" applyAlignment="1" applyProtection="1">
      <alignment horizontal="center"/>
    </xf>
    <xf numFmtId="0" fontId="19" fillId="0" borderId="0" xfId="0" applyFont="1" applyFill="1" applyProtection="1"/>
    <xf numFmtId="0" fontId="4" fillId="0" borderId="8" xfId="0" applyFont="1" applyFill="1" applyBorder="1" applyProtection="1"/>
    <xf numFmtId="0" fontId="12" fillId="0" borderId="0" xfId="0" applyFont="1" applyFill="1" applyBorder="1" applyProtection="1"/>
    <xf numFmtId="165" fontId="3" fillId="0" borderId="4" xfId="0" applyNumberFormat="1" applyFont="1" applyFill="1" applyBorder="1" applyAlignment="1" applyProtection="1">
      <alignment horizontal="center"/>
    </xf>
    <xf numFmtId="0" fontId="4" fillId="0" borderId="8" xfId="0" applyFont="1" applyFill="1" applyBorder="1" applyAlignment="1" applyProtection="1">
      <alignment horizontal="center"/>
    </xf>
    <xf numFmtId="167" fontId="4" fillId="0" borderId="8" xfId="0" applyNumberFormat="1" applyFont="1" applyFill="1" applyBorder="1" applyAlignment="1" applyProtection="1">
      <alignment horizontal="center"/>
    </xf>
    <xf numFmtId="165" fontId="4" fillId="0" borderId="8" xfId="0" applyNumberFormat="1" applyFont="1" applyFill="1" applyBorder="1" applyAlignment="1" applyProtection="1">
      <alignment horizontal="center"/>
    </xf>
    <xf numFmtId="165" fontId="20" fillId="0" borderId="8" xfId="0" applyNumberFormat="1" applyFont="1" applyFill="1" applyBorder="1" applyAlignment="1" applyProtection="1">
      <alignment horizontal="center"/>
    </xf>
    <xf numFmtId="0" fontId="21" fillId="0" borderId="0" xfId="0" applyFont="1" applyFill="1" applyAlignment="1" applyProtection="1">
      <alignment horizontal="center" vertical="center"/>
    </xf>
    <xf numFmtId="165" fontId="17" fillId="0" borderId="0" xfId="0" applyNumberFormat="1" applyFont="1" applyFill="1" applyBorder="1" applyProtection="1"/>
    <xf numFmtId="0" fontId="0" fillId="0" borderId="0" xfId="0" applyFill="1" applyProtection="1"/>
    <xf numFmtId="165" fontId="12" fillId="0" borderId="5" xfId="0" applyNumberFormat="1" applyFont="1" applyFill="1" applyBorder="1" applyAlignment="1" applyProtection="1">
      <alignment horizontal="center"/>
    </xf>
    <xf numFmtId="0" fontId="22" fillId="0" borderId="4" xfId="0" applyFont="1" applyFill="1" applyBorder="1" applyAlignment="1" applyProtection="1">
      <alignment horizontal="center"/>
    </xf>
    <xf numFmtId="167" fontId="11" fillId="0" borderId="8" xfId="0" applyNumberFormat="1" applyFont="1" applyFill="1" applyBorder="1" applyAlignment="1" applyProtection="1">
      <alignment horizontal="center"/>
    </xf>
    <xf numFmtId="0" fontId="51" fillId="0" borderId="0" xfId="0" applyFont="1" applyProtection="1"/>
    <xf numFmtId="0" fontId="18" fillId="0" borderId="4" xfId="0" applyFont="1" applyFill="1" applyBorder="1" applyAlignment="1" applyProtection="1">
      <alignment horizontal="center" vertical="center"/>
    </xf>
    <xf numFmtId="0" fontId="47" fillId="0" borderId="7" xfId="1" applyFont="1" applyBorder="1" applyAlignment="1">
      <alignment horizontal="center" vertical="center"/>
    </xf>
    <xf numFmtId="0" fontId="57" fillId="0" borderId="7" xfId="0" applyFont="1" applyBorder="1"/>
    <xf numFmtId="0" fontId="0" fillId="0" borderId="7" xfId="0" applyBorder="1"/>
    <xf numFmtId="0" fontId="58" fillId="0" borderId="0" xfId="1" applyFont="1" applyFill="1" applyBorder="1" applyAlignment="1"/>
    <xf numFmtId="0" fontId="59" fillId="0" borderId="0" xfId="0" applyFont="1"/>
    <xf numFmtId="0" fontId="60" fillId="0" borderId="0" xfId="0" applyFont="1" applyFill="1" applyProtection="1"/>
    <xf numFmtId="166" fontId="61" fillId="0" borderId="0" xfId="0" applyNumberFormat="1" applyFont="1" applyFill="1" applyProtection="1"/>
    <xf numFmtId="0" fontId="47" fillId="0" borderId="39" xfId="1" applyFont="1" applyFill="1" applyBorder="1" applyAlignment="1">
      <alignment horizontal="center" vertical="center"/>
    </xf>
    <xf numFmtId="2" fontId="0" fillId="0" borderId="7" xfId="0" applyNumberFormat="1" applyBorder="1" applyAlignment="1">
      <alignment wrapText="1"/>
    </xf>
    <xf numFmtId="0" fontId="14" fillId="0" borderId="39" xfId="1" applyBorder="1"/>
    <xf numFmtId="165" fontId="14" fillId="0" borderId="0" xfId="1" applyNumberFormat="1"/>
    <xf numFmtId="3" fontId="62" fillId="0" borderId="27" xfId="1" applyNumberFormat="1" applyFont="1" applyBorder="1"/>
    <xf numFmtId="167" fontId="62" fillId="0" borderId="27" xfId="1" applyNumberFormat="1" applyFont="1" applyBorder="1" applyAlignment="1">
      <alignment horizontal="center"/>
    </xf>
    <xf numFmtId="0" fontId="62" fillId="0" borderId="27" xfId="1" applyFont="1" applyBorder="1" applyAlignment="1">
      <alignment horizontal="center"/>
    </xf>
    <xf numFmtId="167" fontId="1" fillId="0" borderId="48" xfId="1" applyNumberFormat="1" applyFont="1" applyBorder="1" applyAlignment="1">
      <alignment horizontal="center"/>
    </xf>
    <xf numFmtId="167" fontId="1" fillId="0" borderId="19" xfId="1" applyNumberFormat="1" applyFont="1" applyBorder="1" applyAlignment="1">
      <alignment horizontal="center"/>
    </xf>
    <xf numFmtId="4" fontId="1" fillId="0" borderId="20" xfId="1" applyNumberFormat="1" applyFont="1" applyBorder="1" applyAlignment="1">
      <alignment horizontal="center"/>
    </xf>
    <xf numFmtId="4" fontId="1" fillId="0" borderId="49" xfId="1" applyNumberFormat="1" applyFont="1" applyBorder="1" applyAlignment="1">
      <alignment horizontal="center"/>
    </xf>
    <xf numFmtId="4" fontId="7" fillId="0" borderId="29" xfId="1" applyNumberFormat="1" applyFont="1" applyBorder="1" applyAlignment="1">
      <alignment horizontal="center"/>
    </xf>
    <xf numFmtId="167" fontId="1" fillId="0" borderId="21" xfId="1" applyNumberFormat="1" applyFont="1" applyBorder="1" applyAlignment="1">
      <alignment horizontal="center"/>
    </xf>
    <xf numFmtId="4" fontId="1" fillId="0" borderId="23" xfId="1" applyNumberFormat="1" applyFont="1" applyBorder="1" applyAlignment="1">
      <alignment horizontal="center"/>
    </xf>
    <xf numFmtId="0" fontId="45" fillId="0" borderId="7" xfId="1" applyFont="1" applyFill="1" applyBorder="1" applyAlignment="1">
      <alignment horizontal="center"/>
    </xf>
    <xf numFmtId="4" fontId="1" fillId="0" borderId="50" xfId="1" applyNumberFormat="1" applyFont="1" applyBorder="1" applyAlignment="1">
      <alignment horizontal="center"/>
    </xf>
    <xf numFmtId="167" fontId="1" fillId="0" borderId="51" xfId="1" applyNumberFormat="1" applyFont="1" applyBorder="1" applyAlignment="1">
      <alignment horizontal="center"/>
    </xf>
    <xf numFmtId="4" fontId="1" fillId="0" borderId="52" xfId="1" applyNumberFormat="1" applyFont="1" applyBorder="1" applyAlignment="1">
      <alignment horizontal="center"/>
    </xf>
    <xf numFmtId="167" fontId="1" fillId="0" borderId="53" xfId="1" applyNumberFormat="1" applyFont="1" applyBorder="1" applyAlignment="1">
      <alignment horizontal="center"/>
    </xf>
    <xf numFmtId="0" fontId="4" fillId="0" borderId="8" xfId="0" applyFont="1" applyFill="1" applyBorder="1" applyAlignment="1" applyProtection="1">
      <alignment horizontal="center"/>
    </xf>
    <xf numFmtId="167" fontId="1" fillId="0" borderId="54" xfId="1" applyNumberFormat="1" applyFont="1" applyBorder="1" applyAlignment="1">
      <alignment horizontal="center"/>
    </xf>
    <xf numFmtId="4" fontId="1" fillId="0" borderId="55" xfId="1" applyNumberFormat="1" applyFont="1" applyBorder="1" applyAlignment="1">
      <alignment horizontal="center"/>
    </xf>
    <xf numFmtId="4" fontId="1" fillId="0" borderId="56" xfId="1" applyNumberFormat="1" applyFont="1" applyBorder="1" applyAlignment="1">
      <alignment horizontal="center"/>
    </xf>
    <xf numFmtId="167" fontId="1" fillId="0" borderId="57" xfId="1" applyNumberFormat="1" applyFont="1" applyBorder="1" applyAlignment="1">
      <alignment horizontal="center"/>
    </xf>
    <xf numFmtId="0" fontId="20" fillId="0" borderId="35" xfId="1" applyFont="1" applyBorder="1" applyAlignment="1">
      <alignment horizontal="center"/>
    </xf>
    <xf numFmtId="3" fontId="62" fillId="0" borderId="36" xfId="1" applyNumberFormat="1" applyFont="1" applyBorder="1"/>
    <xf numFmtId="167" fontId="62" fillId="0" borderId="21" xfId="1" applyNumberFormat="1" applyFont="1" applyBorder="1" applyAlignment="1">
      <alignment horizontal="center"/>
    </xf>
    <xf numFmtId="0" fontId="62" fillId="0" borderId="23" xfId="1" applyFont="1" applyBorder="1" applyAlignment="1">
      <alignment horizontal="center"/>
    </xf>
    <xf numFmtId="167" fontId="62" fillId="0" borderId="58" xfId="1" applyNumberFormat="1" applyFont="1" applyBorder="1" applyAlignment="1">
      <alignment horizontal="center"/>
    </xf>
    <xf numFmtId="0" fontId="62" fillId="0" borderId="59" xfId="1" applyFont="1" applyBorder="1" applyAlignment="1">
      <alignment horizontal="center"/>
    </xf>
    <xf numFmtId="167" fontId="1" fillId="0" borderId="14" xfId="1" applyNumberFormat="1" applyFont="1" applyBorder="1" applyAlignment="1">
      <alignment horizontal="center"/>
    </xf>
    <xf numFmtId="4" fontId="4" fillId="0" borderId="27" xfId="1" applyNumberFormat="1" applyFont="1" applyBorder="1" applyAlignment="1">
      <alignment horizontal="center"/>
    </xf>
    <xf numFmtId="4" fontId="4" fillId="0" borderId="32" xfId="1" applyNumberFormat="1" applyFont="1" applyBorder="1" applyAlignment="1">
      <alignment horizontal="center"/>
    </xf>
    <xf numFmtId="4" fontId="4" fillId="0" borderId="32" xfId="1" applyNumberFormat="1" applyFont="1" applyFill="1" applyBorder="1" applyAlignment="1">
      <alignment horizontal="center"/>
    </xf>
    <xf numFmtId="4" fontId="4" fillId="0" borderId="9" xfId="1" applyNumberFormat="1" applyFont="1" applyFill="1" applyBorder="1" applyAlignment="1">
      <alignment horizontal="center"/>
    </xf>
    <xf numFmtId="4" fontId="1" fillId="0" borderId="60" xfId="1" applyNumberFormat="1" applyFont="1" applyBorder="1" applyAlignment="1">
      <alignment horizontal="center"/>
    </xf>
    <xf numFmtId="1" fontId="36" fillId="0" borderId="18" xfId="1" applyNumberFormat="1" applyFont="1" applyFill="1" applyBorder="1" applyAlignment="1">
      <alignment horizontal="center"/>
    </xf>
    <xf numFmtId="1" fontId="36" fillId="0" borderId="20" xfId="1" applyNumberFormat="1" applyFont="1" applyFill="1" applyBorder="1" applyAlignment="1">
      <alignment horizontal="center"/>
    </xf>
    <xf numFmtId="0" fontId="36" fillId="0" borderId="20" xfId="1" applyFont="1" applyBorder="1" applyAlignment="1">
      <alignment horizontal="center"/>
    </xf>
    <xf numFmtId="0" fontId="36" fillId="0" borderId="20" xfId="1" applyFont="1" applyFill="1" applyBorder="1" applyAlignment="1">
      <alignment horizontal="center"/>
    </xf>
    <xf numFmtId="0" fontId="37" fillId="0" borderId="20" xfId="1" applyFont="1" applyFill="1" applyBorder="1" applyAlignment="1">
      <alignment horizontal="center"/>
    </xf>
    <xf numFmtId="0" fontId="37" fillId="0" borderId="63" xfId="1" applyFont="1" applyFill="1" applyBorder="1" applyAlignment="1">
      <alignment horizontal="center"/>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64" fillId="0" borderId="0" xfId="0" applyFont="1" applyFill="1" applyProtection="1">
      <protection locked="0"/>
    </xf>
    <xf numFmtId="164" fontId="62" fillId="0" borderId="0" xfId="0" applyNumberFormat="1" applyFont="1" applyFill="1" applyProtection="1"/>
    <xf numFmtId="164" fontId="62" fillId="0" borderId="0" xfId="0" applyNumberFormat="1" applyFont="1" applyFill="1" applyAlignment="1" applyProtection="1">
      <alignment horizontal="center"/>
    </xf>
    <xf numFmtId="164" fontId="65" fillId="0" borderId="0" xfId="0" applyNumberFormat="1" applyFont="1" applyFill="1" applyAlignment="1" applyProtection="1">
      <alignment horizontal="center"/>
    </xf>
    <xf numFmtId="164" fontId="66" fillId="0" borderId="0" xfId="0" applyNumberFormat="1" applyFont="1" applyFill="1" applyAlignment="1" applyProtection="1">
      <alignment horizontal="center"/>
    </xf>
    <xf numFmtId="164" fontId="66" fillId="0" borderId="0" xfId="0" applyNumberFormat="1" applyFont="1" applyFill="1" applyAlignment="1" applyProtection="1">
      <alignment horizontal="right"/>
    </xf>
    <xf numFmtId="169" fontId="62" fillId="0" borderId="0" xfId="0" applyNumberFormat="1" applyFont="1" applyFill="1" applyAlignment="1" applyProtection="1">
      <alignment horizontal="left"/>
    </xf>
    <xf numFmtId="164" fontId="62" fillId="0" borderId="0" xfId="0" applyNumberFormat="1" applyFont="1" applyFill="1" applyAlignment="1" applyProtection="1"/>
    <xf numFmtId="164" fontId="4" fillId="0" borderId="0" xfId="0" applyNumberFormat="1" applyFont="1" applyFill="1" applyBorder="1" applyProtection="1"/>
    <xf numFmtId="0" fontId="64" fillId="0" borderId="0" xfId="0" applyFont="1" applyProtection="1"/>
    <xf numFmtId="0" fontId="64" fillId="0" borderId="0" xfId="0" applyFont="1"/>
    <xf numFmtId="0" fontId="4" fillId="0" borderId="62"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48" xfId="1" applyFont="1" applyBorder="1" applyAlignment="1">
      <alignment horizontal="left"/>
    </xf>
    <xf numFmtId="0" fontId="4" fillId="0" borderId="49" xfId="1" applyFont="1" applyBorder="1" applyAlignment="1">
      <alignment horizontal="left"/>
    </xf>
    <xf numFmtId="0" fontId="4" fillId="0" borderId="8" xfId="0" applyFont="1" applyFill="1" applyBorder="1" applyAlignment="1" applyProtection="1">
      <alignment horizontal="center"/>
    </xf>
    <xf numFmtId="0" fontId="4" fillId="0" borderId="8" xfId="0" applyFont="1" applyFill="1" applyBorder="1" applyAlignment="1" applyProtection="1">
      <alignment horizontal="center"/>
    </xf>
    <xf numFmtId="0" fontId="4" fillId="0" borderId="8" xfId="0" applyFont="1" applyFill="1" applyBorder="1" applyAlignment="1" applyProtection="1">
      <alignment horizontal="center"/>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61" xfId="1" applyFont="1" applyFill="1" applyBorder="1" applyAlignment="1">
      <alignment horizontal="left"/>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57" fillId="0" borderId="7" xfId="3" applyFont="1" applyFill="1" applyBorder="1"/>
    <xf numFmtId="0" fontId="68" fillId="0" borderId="7" xfId="3" applyFont="1" applyFill="1" applyBorder="1" applyAlignment="1">
      <alignment horizontal="center"/>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0" fontId="4" fillId="0" borderId="8" xfId="0" applyFont="1" applyFill="1" applyBorder="1" applyAlignment="1" applyProtection="1">
      <alignment horizontal="center"/>
    </xf>
    <xf numFmtId="0" fontId="4" fillId="0" borderId="61" xfId="1" applyFont="1" applyFill="1" applyBorder="1" applyAlignment="1">
      <alignment horizontal="left"/>
    </xf>
    <xf numFmtId="2" fontId="11" fillId="0" borderId="19" xfId="0" applyNumberFormat="1" applyFont="1" applyFill="1" applyBorder="1" applyAlignment="1" applyProtection="1">
      <alignment horizontal="center"/>
    </xf>
    <xf numFmtId="0" fontId="69" fillId="0" borderId="19" xfId="0" applyFont="1" applyFill="1" applyBorder="1" applyAlignment="1" applyProtection="1">
      <alignment horizontal="center"/>
    </xf>
    <xf numFmtId="0" fontId="69" fillId="0" borderId="16" xfId="0" applyFont="1" applyFill="1" applyBorder="1" applyAlignment="1" applyProtection="1">
      <alignment horizontal="left"/>
    </xf>
    <xf numFmtId="0" fontId="69" fillId="0" borderId="19" xfId="0" applyFont="1" applyFill="1" applyBorder="1" applyAlignment="1" applyProtection="1">
      <alignment horizontal="left"/>
    </xf>
    <xf numFmtId="0" fontId="0" fillId="0" borderId="7" xfId="0" applyFill="1" applyBorder="1" applyAlignment="1" applyProtection="1">
      <alignment horizontal="center"/>
    </xf>
    <xf numFmtId="2" fontId="0" fillId="0" borderId="20" xfId="0" applyNumberFormat="1" applyFill="1" applyBorder="1" applyAlignment="1" applyProtection="1">
      <alignment horizontal="center"/>
    </xf>
    <xf numFmtId="0" fontId="0" fillId="0" borderId="0" xfId="0" applyFill="1"/>
    <xf numFmtId="14" fontId="0" fillId="0" borderId="0" xfId="0" applyNumberFormat="1"/>
    <xf numFmtId="1" fontId="0" fillId="0" borderId="7" xfId="0" applyNumberFormat="1" applyBorder="1"/>
    <xf numFmtId="0" fontId="0" fillId="0" borderId="0" xfId="0" applyBorder="1"/>
    <xf numFmtId="2" fontId="0" fillId="0" borderId="0" xfId="0" applyNumberFormat="1" applyBorder="1"/>
    <xf numFmtId="3" fontId="12" fillId="6" borderId="0" xfId="0" applyNumberFormat="1" applyFont="1" applyFill="1" applyBorder="1" applyProtection="1"/>
    <xf numFmtId="4" fontId="12" fillId="6" borderId="0" xfId="0" applyNumberFormat="1" applyFont="1" applyFill="1" applyBorder="1" applyAlignment="1" applyProtection="1">
      <alignment horizontal="center"/>
    </xf>
    <xf numFmtId="3" fontId="3" fillId="6" borderId="0" xfId="0" applyNumberFormat="1" applyFont="1" applyFill="1" applyBorder="1" applyAlignment="1" applyProtection="1">
      <alignment horizontal="center"/>
    </xf>
    <xf numFmtId="0" fontId="4" fillId="0" borderId="8" xfId="0" applyFont="1" applyFill="1" applyBorder="1" applyAlignment="1" applyProtection="1">
      <alignment horizontal="center"/>
    </xf>
    <xf numFmtId="0" fontId="71" fillId="8" borderId="0" xfId="5"/>
    <xf numFmtId="4" fontId="71" fillId="8" borderId="0" xfId="5" applyNumberFormat="1" applyAlignment="1">
      <alignment horizontal="center"/>
    </xf>
    <xf numFmtId="0" fontId="70" fillId="7" borderId="0" xfId="4"/>
    <xf numFmtId="4" fontId="70" fillId="7" borderId="0" xfId="4" applyNumberFormat="1" applyAlignment="1">
      <alignment horizontal="center"/>
    </xf>
    <xf numFmtId="0" fontId="73" fillId="10" borderId="65" xfId="7"/>
    <xf numFmtId="4" fontId="73" fillId="10" borderId="65" xfId="7" applyNumberFormat="1" applyAlignment="1">
      <alignment horizontal="center"/>
    </xf>
    <xf numFmtId="0" fontId="72" fillId="9" borderId="0" xfId="6"/>
    <xf numFmtId="2" fontId="72" fillId="9" borderId="0" xfId="6" applyNumberFormat="1"/>
    <xf numFmtId="4" fontId="72" fillId="9" borderId="0" xfId="6" applyNumberFormat="1" applyAlignment="1">
      <alignment horizontal="center"/>
    </xf>
    <xf numFmtId="0" fontId="67" fillId="11" borderId="0" xfId="8"/>
    <xf numFmtId="2" fontId="67" fillId="11" borderId="0" xfId="8" applyNumberFormat="1"/>
    <xf numFmtId="4" fontId="67" fillId="11" borderId="0" xfId="8" applyNumberFormat="1" applyAlignment="1">
      <alignment horizontal="center"/>
    </xf>
    <xf numFmtId="0" fontId="67" fillId="12" borderId="0" xfId="9"/>
    <xf numFmtId="2" fontId="67" fillId="12" borderId="0" xfId="9" applyNumberFormat="1"/>
    <xf numFmtId="4" fontId="67" fillId="12" borderId="0" xfId="9" applyNumberFormat="1" applyAlignment="1">
      <alignment horizontal="center"/>
    </xf>
    <xf numFmtId="0" fontId="71" fillId="8" borderId="0" xfId="5" applyProtection="1"/>
    <xf numFmtId="0" fontId="71" fillId="8" borderId="0" xfId="5" applyAlignment="1" applyProtection="1">
      <alignment horizontal="center"/>
    </xf>
    <xf numFmtId="0" fontId="71" fillId="8" borderId="0" xfId="5" applyAlignment="1" applyProtection="1">
      <alignment horizontal="right"/>
    </xf>
    <xf numFmtId="0" fontId="71" fillId="8" borderId="0" xfId="5" applyAlignment="1" applyProtection="1"/>
    <xf numFmtId="0" fontId="71" fillId="8" borderId="0" xfId="5" applyAlignment="1" applyProtection="1">
      <alignment horizontal="left"/>
    </xf>
    <xf numFmtId="0" fontId="71" fillId="8" borderId="0" xfId="5" applyAlignment="1" applyProtection="1">
      <alignment horizontal="left"/>
    </xf>
    <xf numFmtId="164" fontId="71" fillId="8" borderId="0" xfId="5" applyNumberFormat="1" applyProtection="1"/>
    <xf numFmtId="164" fontId="71" fillId="8" borderId="0" xfId="5" applyNumberFormat="1" applyAlignment="1" applyProtection="1">
      <alignment horizontal="center"/>
    </xf>
    <xf numFmtId="164" fontId="71" fillId="8" borderId="0" xfId="5" applyNumberFormat="1" applyAlignment="1" applyProtection="1">
      <alignment horizontal="right"/>
    </xf>
    <xf numFmtId="169" fontId="71" fillId="8" borderId="0" xfId="5" applyNumberFormat="1" applyAlignment="1" applyProtection="1">
      <alignment horizontal="left"/>
    </xf>
    <xf numFmtId="164" fontId="71" fillId="8" borderId="0" xfId="5" applyNumberFormat="1" applyAlignment="1" applyProtection="1"/>
    <xf numFmtId="164" fontId="71" fillId="8" borderId="0" xfId="5" applyNumberFormat="1" applyBorder="1" applyProtection="1"/>
    <xf numFmtId="0" fontId="71" fillId="8" borderId="4" xfId="5" applyBorder="1" applyAlignment="1" applyProtection="1">
      <alignment horizontal="center" vertical="center"/>
    </xf>
    <xf numFmtId="0" fontId="71" fillId="8" borderId="32" xfId="5" applyBorder="1" applyAlignment="1" applyProtection="1">
      <alignment horizontal="center"/>
    </xf>
    <xf numFmtId="0" fontId="71" fillId="8" borderId="16" xfId="5" applyBorder="1" applyAlignment="1" applyProtection="1">
      <alignment horizontal="center"/>
    </xf>
    <xf numFmtId="0" fontId="71" fillId="8" borderId="17" xfId="5" applyBorder="1" applyAlignment="1" applyProtection="1">
      <alignment horizontal="center"/>
    </xf>
    <xf numFmtId="166" fontId="71" fillId="8" borderId="17" xfId="5" applyNumberFormat="1" applyBorder="1" applyAlignment="1" applyProtection="1">
      <alignment horizontal="center"/>
    </xf>
    <xf numFmtId="4" fontId="71" fillId="8" borderId="17" xfId="5" applyNumberFormat="1" applyBorder="1" applyAlignment="1" applyProtection="1">
      <alignment horizontal="center"/>
    </xf>
    <xf numFmtId="0" fontId="71" fillId="8" borderId="38" xfId="5" applyNumberFormat="1" applyBorder="1" applyAlignment="1" applyProtection="1">
      <alignment horizontal="center"/>
    </xf>
    <xf numFmtId="0" fontId="71" fillId="8" borderId="7" xfId="5" applyBorder="1" applyAlignment="1" applyProtection="1">
      <alignment horizontal="center"/>
    </xf>
    <xf numFmtId="2" fontId="71" fillId="8" borderId="20" xfId="5" applyNumberFormat="1" applyBorder="1" applyAlignment="1" applyProtection="1">
      <alignment horizontal="center"/>
    </xf>
    <xf numFmtId="0" fontId="71" fillId="8" borderId="17" xfId="5" applyBorder="1" applyProtection="1"/>
    <xf numFmtId="165" fontId="71" fillId="8" borderId="17" xfId="5" applyNumberFormat="1" applyBorder="1" applyAlignment="1" applyProtection="1">
      <alignment horizontal="center"/>
    </xf>
    <xf numFmtId="4" fontId="71" fillId="8" borderId="18" xfId="5" applyNumberFormat="1" applyBorder="1" applyAlignment="1" applyProtection="1">
      <alignment horizontal="center"/>
    </xf>
    <xf numFmtId="0" fontId="71" fillId="8" borderId="19" xfId="5" applyBorder="1" applyAlignment="1" applyProtection="1">
      <alignment horizontal="center"/>
    </xf>
    <xf numFmtId="166" fontId="71" fillId="8" borderId="7" xfId="5" applyNumberFormat="1" applyBorder="1" applyAlignment="1" applyProtection="1">
      <alignment horizontal="center"/>
    </xf>
    <xf numFmtId="0" fontId="71" fillId="8" borderId="7" xfId="5" applyNumberFormat="1" applyBorder="1" applyAlignment="1" applyProtection="1">
      <alignment horizontal="center"/>
    </xf>
    <xf numFmtId="165" fontId="71" fillId="8" borderId="7" xfId="5" applyNumberFormat="1" applyBorder="1" applyAlignment="1" applyProtection="1">
      <alignment horizontal="center"/>
    </xf>
    <xf numFmtId="0" fontId="71" fillId="8" borderId="21" xfId="5" applyBorder="1" applyAlignment="1" applyProtection="1">
      <alignment horizontal="center"/>
    </xf>
    <xf numFmtId="0" fontId="71" fillId="8" borderId="22" xfId="5" applyBorder="1" applyAlignment="1" applyProtection="1">
      <alignment horizontal="center"/>
    </xf>
    <xf numFmtId="166" fontId="71" fillId="8" borderId="22" xfId="5" applyNumberFormat="1" applyBorder="1" applyAlignment="1" applyProtection="1">
      <alignment horizontal="center"/>
    </xf>
    <xf numFmtId="0" fontId="71" fillId="8" borderId="47" xfId="5" applyNumberFormat="1" applyBorder="1" applyAlignment="1" applyProtection="1">
      <alignment horizontal="center"/>
    </xf>
    <xf numFmtId="165" fontId="71" fillId="8" borderId="22" xfId="5" applyNumberFormat="1" applyBorder="1" applyAlignment="1" applyProtection="1">
      <alignment horizontal="center"/>
    </xf>
    <xf numFmtId="0" fontId="71" fillId="8" borderId="0" xfId="5" applyBorder="1" applyAlignment="1" applyProtection="1">
      <alignment horizontal="center"/>
    </xf>
    <xf numFmtId="4" fontId="71" fillId="8" borderId="4" xfId="5" applyNumberFormat="1" applyBorder="1" applyAlignment="1" applyProtection="1">
      <alignment horizontal="center"/>
    </xf>
    <xf numFmtId="2" fontId="71" fillId="8" borderId="4" xfId="5" applyNumberFormat="1" applyBorder="1" applyAlignment="1" applyProtection="1">
      <alignment horizontal="center"/>
    </xf>
    <xf numFmtId="0" fontId="71" fillId="8" borderId="9" xfId="5" applyBorder="1" applyProtection="1"/>
    <xf numFmtId="4" fontId="71" fillId="8" borderId="0" xfId="5" applyNumberFormat="1" applyAlignment="1" applyProtection="1">
      <alignment horizontal="center"/>
    </xf>
    <xf numFmtId="165" fontId="71" fillId="8" borderId="0" xfId="5" applyNumberFormat="1" applyBorder="1" applyProtection="1"/>
    <xf numFmtId="4" fontId="71" fillId="8" borderId="9" xfId="5" applyNumberFormat="1" applyBorder="1" applyAlignment="1" applyProtection="1">
      <alignment horizontal="center"/>
    </xf>
    <xf numFmtId="165" fontId="71" fillId="8" borderId="0" xfId="5" applyNumberFormat="1" applyProtection="1"/>
    <xf numFmtId="3" fontId="71" fillId="8" borderId="0" xfId="5" applyNumberFormat="1" applyProtection="1"/>
    <xf numFmtId="3" fontId="71" fillId="8" borderId="11" xfId="5" applyNumberFormat="1" applyBorder="1" applyAlignment="1" applyProtection="1"/>
    <xf numFmtId="4" fontId="71" fillId="8" borderId="0" xfId="5" applyNumberFormat="1" applyBorder="1" applyAlignment="1" applyProtection="1">
      <alignment horizontal="center"/>
    </xf>
    <xf numFmtId="0" fontId="71" fillId="8" borderId="0" xfId="5" applyBorder="1" applyProtection="1"/>
    <xf numFmtId="165" fontId="71" fillId="8" borderId="4" xfId="5" applyNumberFormat="1" applyBorder="1" applyAlignment="1" applyProtection="1">
      <alignment horizontal="center"/>
    </xf>
    <xf numFmtId="3" fontId="71" fillId="8" borderId="0" xfId="5" applyNumberFormat="1" applyBorder="1" applyProtection="1"/>
    <xf numFmtId="3" fontId="71" fillId="8" borderId="0" xfId="5" applyNumberFormat="1" applyBorder="1" applyAlignment="1" applyProtection="1">
      <alignment horizontal="center"/>
    </xf>
    <xf numFmtId="3" fontId="71" fillId="8" borderId="0" xfId="5" applyNumberFormat="1" applyBorder="1" applyAlignment="1" applyProtection="1">
      <alignment horizontal="left"/>
    </xf>
    <xf numFmtId="0" fontId="71" fillId="8" borderId="0" xfId="5" applyBorder="1" applyAlignment="1" applyProtection="1"/>
    <xf numFmtId="0" fontId="71" fillId="8" borderId="8" xfId="5" applyBorder="1" applyProtection="1"/>
    <xf numFmtId="0" fontId="71" fillId="8" borderId="8" xfId="5" applyBorder="1" applyAlignment="1" applyProtection="1">
      <alignment horizontal="center"/>
    </xf>
    <xf numFmtId="167" fontId="71" fillId="8" borderId="8" xfId="5" applyNumberFormat="1" applyBorder="1" applyAlignment="1" applyProtection="1">
      <alignment horizontal="center"/>
    </xf>
    <xf numFmtId="165" fontId="71" fillId="8" borderId="8" xfId="5" applyNumberFormat="1" applyBorder="1" applyAlignment="1" applyProtection="1">
      <alignment horizontal="center"/>
    </xf>
    <xf numFmtId="0" fontId="71" fillId="8" borderId="0" xfId="5" applyAlignment="1" applyProtection="1">
      <alignment horizontal="center" vertical="center"/>
    </xf>
    <xf numFmtId="165" fontId="71" fillId="8" borderId="5" xfId="5" applyNumberFormat="1" applyBorder="1" applyAlignment="1" applyProtection="1">
      <alignment horizontal="center"/>
    </xf>
    <xf numFmtId="0" fontId="71" fillId="8" borderId="4" xfId="5" applyBorder="1" applyAlignment="1" applyProtection="1">
      <alignment horizontal="center"/>
    </xf>
    <xf numFmtId="166" fontId="71" fillId="8" borderId="0" xfId="5" applyNumberFormat="1" applyProtection="1"/>
    <xf numFmtId="4" fontId="71" fillId="8" borderId="0" xfId="5" applyNumberFormat="1" applyProtection="1"/>
    <xf numFmtId="2" fontId="71" fillId="8" borderId="0" xfId="5" applyNumberFormat="1" applyProtection="1"/>
    <xf numFmtId="0" fontId="72" fillId="9" borderId="19" xfId="6" applyBorder="1" applyAlignment="1" applyProtection="1">
      <alignment horizontal="center"/>
    </xf>
    <xf numFmtId="0" fontId="72" fillId="9" borderId="7" xfId="6" applyBorder="1" applyAlignment="1" applyProtection="1">
      <alignment horizontal="center"/>
    </xf>
    <xf numFmtId="166" fontId="72" fillId="9" borderId="7" xfId="6" applyNumberFormat="1" applyBorder="1" applyAlignment="1" applyProtection="1">
      <alignment horizontal="center"/>
    </xf>
    <xf numFmtId="4" fontId="72" fillId="9" borderId="7" xfId="6" applyNumberFormat="1" applyBorder="1" applyAlignment="1" applyProtection="1">
      <alignment horizontal="center"/>
    </xf>
    <xf numFmtId="0" fontId="72" fillId="9" borderId="7" xfId="6" applyNumberFormat="1" applyBorder="1" applyAlignment="1" applyProtection="1">
      <alignment horizontal="center"/>
    </xf>
    <xf numFmtId="0" fontId="71" fillId="8" borderId="64" xfId="5" applyBorder="1" applyAlignment="1" applyProtection="1">
      <alignment horizontal="center"/>
    </xf>
    <xf numFmtId="0" fontId="71" fillId="8" borderId="67" xfId="5" applyBorder="1" applyAlignment="1" applyProtection="1">
      <alignment horizontal="center"/>
    </xf>
    <xf numFmtId="0" fontId="70" fillId="7" borderId="16" xfId="4" applyBorder="1" applyAlignment="1" applyProtection="1">
      <alignment horizontal="center"/>
    </xf>
    <xf numFmtId="0" fontId="70" fillId="7" borderId="17" xfId="4" applyBorder="1" applyAlignment="1" applyProtection="1">
      <alignment horizontal="center"/>
    </xf>
    <xf numFmtId="0" fontId="70" fillId="7" borderId="6" xfId="4" applyBorder="1" applyAlignment="1" applyProtection="1">
      <alignment horizontal="center"/>
    </xf>
    <xf numFmtId="166" fontId="70" fillId="7" borderId="17" xfId="4" applyNumberFormat="1" applyBorder="1" applyAlignment="1" applyProtection="1">
      <alignment horizontal="center"/>
    </xf>
    <xf numFmtId="0" fontId="70" fillId="7" borderId="19" xfId="4" applyBorder="1" applyAlignment="1" applyProtection="1">
      <alignment horizontal="center"/>
    </xf>
    <xf numFmtId="0" fontId="70" fillId="7" borderId="7" xfId="4" applyBorder="1" applyAlignment="1" applyProtection="1">
      <alignment horizontal="center"/>
    </xf>
    <xf numFmtId="166" fontId="70" fillId="7" borderId="7" xfId="4" applyNumberFormat="1" applyBorder="1" applyAlignment="1" applyProtection="1">
      <alignment horizontal="center"/>
    </xf>
    <xf numFmtId="0" fontId="0" fillId="12" borderId="0" xfId="9" applyFont="1"/>
    <xf numFmtId="0" fontId="74" fillId="13" borderId="7" xfId="10" applyBorder="1"/>
    <xf numFmtId="0" fontId="75" fillId="14" borderId="7" xfId="0" applyFont="1" applyFill="1" applyBorder="1" applyAlignment="1">
      <alignment horizontal="center" vertical="center"/>
    </xf>
    <xf numFmtId="0" fontId="75" fillId="15" borderId="7" xfId="0" applyFont="1" applyFill="1" applyBorder="1" applyAlignment="1">
      <alignment horizontal="center"/>
    </xf>
    <xf numFmtId="0" fontId="71" fillId="8" borderId="0" xfId="5" applyBorder="1" applyAlignment="1" applyProtection="1">
      <alignment horizontal="left" vertical="center"/>
    </xf>
    <xf numFmtId="3" fontId="71" fillId="8" borderId="0" xfId="5" applyNumberFormat="1" applyBorder="1" applyAlignment="1" applyProtection="1">
      <alignment horizontal="left" vertical="center"/>
    </xf>
    <xf numFmtId="0" fontId="71" fillId="8" borderId="9" xfId="5" applyBorder="1" applyAlignment="1" applyProtection="1">
      <alignment horizontal="center" vertical="center" wrapText="1"/>
    </xf>
    <xf numFmtId="165" fontId="71" fillId="8" borderId="9" xfId="5" applyNumberFormat="1" applyBorder="1" applyAlignment="1" applyProtection="1">
      <alignment horizontal="center" vertical="center"/>
    </xf>
    <xf numFmtId="3" fontId="71" fillId="8" borderId="9" xfId="5" applyNumberFormat="1" applyBorder="1" applyAlignment="1" applyProtection="1">
      <alignment horizontal="center" vertical="center" wrapText="1"/>
    </xf>
    <xf numFmtId="165" fontId="71" fillId="8" borderId="9" xfId="5" applyNumberFormat="1" applyBorder="1" applyAlignment="1" applyProtection="1">
      <alignment horizontal="center" vertical="center" wrapText="1"/>
    </xf>
    <xf numFmtId="0" fontId="4" fillId="0" borderId="8" xfId="0" applyFont="1" applyFill="1" applyBorder="1" applyAlignment="1" applyProtection="1">
      <alignment horizontal="center"/>
    </xf>
    <xf numFmtId="0" fontId="5" fillId="0" borderId="0" xfId="0" applyFont="1" applyFill="1" applyAlignment="1" applyProtection="1">
      <alignment horizontal="left"/>
    </xf>
    <xf numFmtId="0" fontId="11" fillId="0" borderId="6" xfId="0" applyFont="1" applyFill="1" applyBorder="1" applyAlignment="1" applyProtection="1">
      <alignment horizontal="center"/>
    </xf>
    <xf numFmtId="0" fontId="11" fillId="0" borderId="64" xfId="0" applyFont="1" applyFill="1" applyBorder="1" applyAlignment="1" applyProtection="1">
      <alignment horizontal="center"/>
    </xf>
    <xf numFmtId="0" fontId="11" fillId="0" borderId="67" xfId="0" applyFont="1" applyFill="1" applyBorder="1" applyAlignment="1" applyProtection="1">
      <alignment horizontal="center"/>
    </xf>
    <xf numFmtId="0" fontId="12" fillId="0" borderId="5" xfId="0" applyFont="1" applyFill="1" applyBorder="1" applyAlignment="1" applyProtection="1">
      <alignment horizontal="center" vertical="center" wrapText="1"/>
    </xf>
    <xf numFmtId="0" fontId="11" fillId="0" borderId="5" xfId="0" applyFont="1" applyFill="1" applyBorder="1" applyAlignment="1" applyProtection="1">
      <alignment horizontal="center" vertical="center" wrapText="1"/>
    </xf>
    <xf numFmtId="165" fontId="12" fillId="0" borderId="5" xfId="0" applyNumberFormat="1" applyFont="1" applyFill="1" applyBorder="1" applyAlignment="1" applyProtection="1">
      <alignment horizontal="center" vertical="center"/>
    </xf>
    <xf numFmtId="3" fontId="12" fillId="0" borderId="5" xfId="0" applyNumberFormat="1" applyFont="1" applyFill="1" applyBorder="1" applyAlignment="1" applyProtection="1">
      <alignment horizontal="center" vertical="center" wrapText="1"/>
    </xf>
    <xf numFmtId="165" fontId="12" fillId="0" borderId="5" xfId="0" applyNumberFormat="1" applyFont="1" applyFill="1" applyBorder="1" applyAlignment="1" applyProtection="1">
      <alignment horizontal="center" vertical="center" wrapText="1"/>
    </xf>
    <xf numFmtId="4" fontId="15" fillId="0" borderId="9" xfId="0" applyNumberFormat="1" applyFont="1" applyFill="1" applyBorder="1" applyAlignment="1" applyProtection="1">
      <alignment horizontal="center"/>
    </xf>
    <xf numFmtId="4" fontId="54" fillId="0" borderId="9" xfId="0" applyNumberFormat="1" applyFont="1" applyFill="1" applyBorder="1" applyAlignment="1" applyProtection="1">
      <alignment horizontal="center"/>
    </xf>
    <xf numFmtId="2" fontId="51" fillId="0" borderId="9" xfId="0" applyNumberFormat="1" applyFont="1" applyBorder="1" applyAlignment="1" applyProtection="1">
      <alignment horizontal="center"/>
    </xf>
    <xf numFmtId="2" fontId="0" fillId="0" borderId="7" xfId="0" applyNumberFormat="1" applyBorder="1" applyAlignment="1" applyProtection="1">
      <alignment horizontal="center"/>
    </xf>
    <xf numFmtId="0" fontId="69" fillId="0" borderId="7" xfId="0" applyFont="1" applyFill="1" applyBorder="1" applyAlignment="1" applyProtection="1">
      <alignment horizontal="center"/>
    </xf>
    <xf numFmtId="0" fontId="12" fillId="16" borderId="5" xfId="0" applyFont="1" applyFill="1" applyBorder="1" applyAlignment="1" applyProtection="1">
      <alignment horizontal="center" vertical="center" wrapText="1"/>
    </xf>
    <xf numFmtId="3" fontId="12" fillId="16" borderId="5" xfId="0" applyNumberFormat="1" applyFont="1" applyFill="1" applyBorder="1" applyAlignment="1" applyProtection="1">
      <alignment horizontal="center" vertical="center" wrapText="1"/>
    </xf>
    <xf numFmtId="0" fontId="53" fillId="16" borderId="5" xfId="0" applyFont="1" applyFill="1" applyBorder="1" applyAlignment="1" applyProtection="1">
      <alignment horizontal="center" vertical="center" wrapText="1"/>
    </xf>
    <xf numFmtId="165" fontId="12" fillId="16" borderId="5" xfId="0" applyNumberFormat="1" applyFont="1" applyFill="1" applyBorder="1" applyAlignment="1" applyProtection="1">
      <alignment horizontal="center" vertical="center" wrapText="1"/>
    </xf>
    <xf numFmtId="2" fontId="51" fillId="0" borderId="0" xfId="0" applyNumberFormat="1" applyFont="1" applyBorder="1" applyAlignment="1" applyProtection="1">
      <alignment horizontal="center"/>
    </xf>
    <xf numFmtId="0" fontId="4" fillId="0" borderId="8" xfId="0" applyFont="1" applyFill="1" applyBorder="1" applyAlignment="1" applyProtection="1">
      <alignment horizontal="center"/>
    </xf>
    <xf numFmtId="0" fontId="5" fillId="0" borderId="0" xfId="0" applyFont="1" applyFill="1" applyAlignment="1" applyProtection="1">
      <alignment horizontal="left"/>
    </xf>
    <xf numFmtId="0" fontId="4" fillId="0" borderId="8" xfId="0" applyFont="1" applyFill="1" applyBorder="1" applyAlignment="1" applyProtection="1">
      <alignment horizontal="center"/>
    </xf>
    <xf numFmtId="0" fontId="12" fillId="0" borderId="1" xfId="0" applyFont="1" applyFill="1" applyBorder="1" applyAlignment="1" applyProtection="1">
      <alignment horizontal="left"/>
    </xf>
    <xf numFmtId="0" fontId="12" fillId="0" borderId="3" xfId="0" applyFont="1" applyFill="1" applyBorder="1" applyAlignment="1" applyProtection="1">
      <alignment horizontal="left"/>
    </xf>
    <xf numFmtId="3" fontId="11" fillId="0" borderId="1" xfId="0" applyNumberFormat="1" applyFont="1" applyFill="1" applyBorder="1" applyAlignment="1" applyProtection="1">
      <alignment horizontal="center"/>
    </xf>
    <xf numFmtId="3" fontId="11" fillId="0" borderId="3" xfId="0" applyNumberFormat="1" applyFont="1" applyFill="1" applyBorder="1" applyAlignment="1" applyProtection="1">
      <alignment horizontal="center"/>
    </xf>
    <xf numFmtId="0" fontId="18" fillId="0" borderId="1" xfId="0" applyFont="1" applyFill="1" applyBorder="1" applyAlignment="1" applyProtection="1">
      <alignment horizontal="center"/>
    </xf>
    <xf numFmtId="0" fontId="18" fillId="0" borderId="3" xfId="0" applyFont="1" applyFill="1" applyBorder="1" applyAlignment="1" applyProtection="1">
      <alignment horizontal="center"/>
    </xf>
    <xf numFmtId="4" fontId="3" fillId="0" borderId="1" xfId="0" applyNumberFormat="1" applyFont="1" applyFill="1" applyBorder="1" applyAlignment="1" applyProtection="1">
      <alignment horizontal="center"/>
    </xf>
    <xf numFmtId="4" fontId="3" fillId="0" borderId="2" xfId="0" applyNumberFormat="1" applyFont="1" applyFill="1" applyBorder="1" applyAlignment="1" applyProtection="1">
      <alignment horizontal="center"/>
    </xf>
    <xf numFmtId="4" fontId="3" fillId="0" borderId="3" xfId="0" applyNumberFormat="1" applyFont="1" applyFill="1" applyBorder="1" applyAlignment="1" applyProtection="1">
      <alignment horizontal="center"/>
    </xf>
    <xf numFmtId="0" fontId="4" fillId="0" borderId="1" xfId="0" applyFont="1" applyFill="1" applyBorder="1" applyAlignment="1" applyProtection="1">
      <alignment horizontal="center"/>
    </xf>
    <xf numFmtId="0" fontId="4" fillId="0" borderId="2" xfId="0" applyFont="1" applyFill="1" applyBorder="1" applyAlignment="1" applyProtection="1">
      <alignment horizontal="center"/>
    </xf>
    <xf numFmtId="0" fontId="4" fillId="0" borderId="14" xfId="0" applyFont="1" applyFill="1" applyBorder="1" applyAlignment="1" applyProtection="1">
      <alignment horizontal="center"/>
    </xf>
    <xf numFmtId="0" fontId="4" fillId="0" borderId="15" xfId="0" applyFont="1" applyFill="1" applyBorder="1" applyAlignment="1" applyProtection="1">
      <alignment horizontal="center"/>
    </xf>
    <xf numFmtId="3" fontId="9" fillId="0" borderId="10" xfId="0" applyNumberFormat="1" applyFont="1" applyFill="1" applyBorder="1" applyAlignment="1" applyProtection="1">
      <alignment horizontal="center"/>
    </xf>
    <xf numFmtId="3" fontId="9" fillId="0" borderId="11" xfId="0" applyNumberFormat="1" applyFont="1" applyFill="1" applyBorder="1" applyAlignment="1" applyProtection="1">
      <alignment horizontal="center"/>
    </xf>
    <xf numFmtId="3" fontId="9" fillId="0" borderId="12" xfId="0" applyNumberFormat="1" applyFont="1" applyFill="1" applyBorder="1" applyAlignment="1" applyProtection="1">
      <alignment horizontal="center"/>
    </xf>
    <xf numFmtId="3" fontId="9" fillId="0" borderId="1" xfId="0" applyNumberFormat="1" applyFont="1" applyFill="1" applyBorder="1" applyAlignment="1" applyProtection="1">
      <alignment horizontal="center"/>
    </xf>
    <xf numFmtId="3" fontId="9" fillId="0" borderId="2" xfId="0" applyNumberFormat="1" applyFont="1" applyFill="1" applyBorder="1" applyAlignment="1" applyProtection="1">
      <alignment horizontal="center"/>
    </xf>
    <xf numFmtId="3" fontId="9" fillId="0" borderId="3" xfId="0" applyNumberFormat="1" applyFont="1" applyFill="1" applyBorder="1" applyAlignment="1" applyProtection="1">
      <alignment horizontal="center"/>
    </xf>
    <xf numFmtId="0" fontId="52" fillId="0" borderId="0" xfId="0" applyFont="1" applyFill="1" applyAlignment="1" applyProtection="1">
      <alignment horizontal="center"/>
    </xf>
    <xf numFmtId="0" fontId="5" fillId="0" borderId="0" xfId="0" applyFont="1" applyFill="1" applyAlignment="1" applyProtection="1">
      <alignment horizontal="left"/>
    </xf>
    <xf numFmtId="0" fontId="4" fillId="0" borderId="3" xfId="0" applyFont="1" applyFill="1" applyBorder="1" applyAlignment="1" applyProtection="1">
      <alignment horizontal="center"/>
    </xf>
    <xf numFmtId="0" fontId="0" fillId="6" borderId="49" xfId="0" applyFill="1" applyBorder="1" applyAlignment="1" applyProtection="1">
      <alignment horizontal="center"/>
    </xf>
    <xf numFmtId="0" fontId="0" fillId="6" borderId="62" xfId="0" applyFill="1" applyBorder="1" applyAlignment="1" applyProtection="1">
      <alignment horizontal="center"/>
    </xf>
    <xf numFmtId="0" fontId="0" fillId="6" borderId="48" xfId="0" applyFill="1" applyBorder="1" applyAlignment="1" applyProtection="1">
      <alignment horizontal="center"/>
    </xf>
    <xf numFmtId="2" fontId="0" fillId="0" borderId="49" xfId="0" applyNumberFormat="1" applyBorder="1" applyAlignment="1" applyProtection="1">
      <alignment horizontal="center"/>
    </xf>
    <xf numFmtId="2" fontId="0" fillId="0" borderId="62" xfId="0" applyNumberFormat="1" applyBorder="1" applyAlignment="1" applyProtection="1">
      <alignment horizontal="center"/>
    </xf>
    <xf numFmtId="2" fontId="0" fillId="0" borderId="48" xfId="0" applyNumberFormat="1" applyBorder="1" applyAlignment="1" applyProtection="1">
      <alignment horizontal="center"/>
    </xf>
    <xf numFmtId="0" fontId="0" fillId="0" borderId="49" xfId="0" applyBorder="1" applyAlignment="1" applyProtection="1">
      <alignment horizontal="center"/>
    </xf>
    <xf numFmtId="0" fontId="0" fillId="0" borderId="62" xfId="0" applyBorder="1" applyAlignment="1" applyProtection="1">
      <alignment horizontal="center"/>
    </xf>
    <xf numFmtId="0" fontId="0" fillId="0" borderId="48" xfId="0" applyBorder="1" applyAlignment="1" applyProtection="1">
      <alignment horizontal="center"/>
    </xf>
    <xf numFmtId="0" fontId="71" fillId="8" borderId="8" xfId="5" applyBorder="1" applyAlignment="1" applyProtection="1">
      <alignment horizontal="center"/>
    </xf>
    <xf numFmtId="0" fontId="71" fillId="8" borderId="1" xfId="5" applyBorder="1" applyAlignment="1" applyProtection="1">
      <alignment horizontal="left"/>
    </xf>
    <xf numFmtId="0" fontId="71" fillId="8" borderId="3" xfId="5" applyBorder="1" applyAlignment="1" applyProtection="1">
      <alignment horizontal="left"/>
    </xf>
    <xf numFmtId="3" fontId="71" fillId="8" borderId="1" xfId="5" applyNumberFormat="1" applyBorder="1" applyAlignment="1" applyProtection="1">
      <alignment horizontal="center"/>
    </xf>
    <xf numFmtId="3" fontId="71" fillId="8" borderId="3" xfId="5" applyNumberFormat="1" applyBorder="1" applyAlignment="1" applyProtection="1">
      <alignment horizontal="center"/>
    </xf>
    <xf numFmtId="0" fontId="71" fillId="8" borderId="0" xfId="5" applyAlignment="1" applyProtection="1">
      <alignment horizontal="left"/>
    </xf>
    <xf numFmtId="0" fontId="71" fillId="8" borderId="0" xfId="5" applyAlignment="1" applyProtection="1">
      <alignment horizontal="center"/>
    </xf>
    <xf numFmtId="3" fontId="71" fillId="8" borderId="68" xfId="5" applyNumberFormat="1" applyBorder="1" applyAlignment="1" applyProtection="1">
      <alignment horizontal="center"/>
    </xf>
    <xf numFmtId="3" fontId="71" fillId="8" borderId="69" xfId="5" applyNumberFormat="1" applyBorder="1" applyAlignment="1" applyProtection="1">
      <alignment horizontal="center"/>
    </xf>
    <xf numFmtId="3" fontId="71" fillId="8" borderId="70" xfId="5" applyNumberFormat="1" applyBorder="1" applyAlignment="1" applyProtection="1">
      <alignment horizontal="center"/>
    </xf>
    <xf numFmtId="0" fontId="71" fillId="8" borderId="1" xfId="5" applyBorder="1" applyAlignment="1" applyProtection="1">
      <alignment horizontal="center"/>
    </xf>
    <xf numFmtId="0" fontId="71" fillId="8" borderId="2" xfId="5" applyBorder="1" applyAlignment="1" applyProtection="1">
      <alignment horizontal="center"/>
    </xf>
    <xf numFmtId="0" fontId="71" fillId="8" borderId="3" xfId="5" applyBorder="1" applyAlignment="1" applyProtection="1">
      <alignment horizontal="center"/>
    </xf>
    <xf numFmtId="4" fontId="71" fillId="8" borderId="1" xfId="5" applyNumberFormat="1" applyBorder="1" applyAlignment="1" applyProtection="1">
      <alignment horizontal="center"/>
    </xf>
    <xf numFmtId="4" fontId="71" fillId="8" borderId="2" xfId="5" applyNumberFormat="1" applyBorder="1" applyAlignment="1" applyProtection="1">
      <alignment horizontal="center"/>
    </xf>
    <xf numFmtId="4" fontId="71" fillId="8" borderId="3" xfId="5" applyNumberFormat="1" applyBorder="1" applyAlignment="1" applyProtection="1">
      <alignment horizontal="center"/>
    </xf>
    <xf numFmtId="169" fontId="63" fillId="0" borderId="0" xfId="1" applyNumberFormat="1" applyFont="1" applyAlignment="1">
      <alignment horizontal="center"/>
    </xf>
    <xf numFmtId="0" fontId="14" fillId="0" borderId="5" xfId="1" applyBorder="1" applyAlignment="1">
      <alignment horizontal="center" vertical="center" wrapText="1"/>
    </xf>
    <xf numFmtId="0" fontId="14" fillId="0" borderId="9" xfId="1" applyBorder="1" applyAlignment="1">
      <alignment horizontal="center" vertical="center"/>
    </xf>
    <xf numFmtId="0" fontId="4" fillId="0" borderId="5" xfId="1" applyFont="1" applyBorder="1" applyAlignment="1">
      <alignment horizontal="center" vertical="center"/>
    </xf>
    <xf numFmtId="0" fontId="4" fillId="0" borderId="9" xfId="1" applyFont="1" applyBorder="1" applyAlignment="1">
      <alignment horizontal="center" vertical="center"/>
    </xf>
    <xf numFmtId="0" fontId="4" fillId="0" borderId="5" xfId="1" applyFont="1" applyBorder="1" applyAlignment="1">
      <alignment horizontal="center" vertical="center" wrapText="1"/>
    </xf>
    <xf numFmtId="0" fontId="47" fillId="0" borderId="0" xfId="1" applyFont="1" applyAlignment="1">
      <alignment horizontal="center" vertical="center"/>
    </xf>
    <xf numFmtId="0" fontId="14" fillId="0" borderId="0" xfId="1" applyAlignment="1">
      <alignment horizontal="center" vertical="center"/>
    </xf>
    <xf numFmtId="0" fontId="50" fillId="0" borderId="0" xfId="1" applyFont="1" applyAlignment="1">
      <alignment horizontal="center"/>
    </xf>
    <xf numFmtId="165" fontId="14" fillId="0" borderId="42" xfId="1" applyNumberFormat="1" applyBorder="1" applyAlignment="1">
      <alignment horizontal="center" vertical="center"/>
    </xf>
    <xf numFmtId="165" fontId="14" fillId="0" borderId="43" xfId="1" applyNumberFormat="1" applyBorder="1" applyAlignment="1">
      <alignment horizontal="center" vertical="center"/>
    </xf>
    <xf numFmtId="165" fontId="14" fillId="0" borderId="45" xfId="1" applyNumberFormat="1" applyBorder="1" applyAlignment="1">
      <alignment horizontal="center" vertical="center"/>
    </xf>
    <xf numFmtId="165" fontId="14" fillId="0" borderId="46" xfId="1" applyNumberFormat="1" applyBorder="1" applyAlignment="1">
      <alignment horizontal="center" vertical="center"/>
    </xf>
    <xf numFmtId="0" fontId="4" fillId="0" borderId="14" xfId="1" applyFont="1" applyFill="1" applyBorder="1" applyAlignment="1"/>
    <xf numFmtId="0" fontId="4" fillId="0" borderId="29" xfId="1" applyFont="1" applyBorder="1" applyAlignment="1">
      <alignment horizontal="left"/>
    </xf>
    <xf numFmtId="0" fontId="4" fillId="0" borderId="30" xfId="1" applyFont="1" applyBorder="1" applyAlignment="1">
      <alignment horizontal="left"/>
    </xf>
    <xf numFmtId="0" fontId="4" fillId="0" borderId="62" xfId="1" applyFont="1" applyFill="1" applyBorder="1" applyAlignment="1">
      <alignment horizontal="center"/>
    </xf>
    <xf numFmtId="0" fontId="4" fillId="0" borderId="61" xfId="1" applyFont="1" applyFill="1" applyBorder="1" applyAlignment="1">
      <alignment horizontal="center"/>
    </xf>
    <xf numFmtId="0" fontId="4" fillId="0" borderId="64" xfId="1" applyFont="1" applyFill="1" applyBorder="1" applyAlignment="1">
      <alignment horizontal="left"/>
    </xf>
    <xf numFmtId="0" fontId="4" fillId="0" borderId="61" xfId="1" applyFont="1" applyFill="1" applyBorder="1" applyAlignment="1">
      <alignment horizontal="left"/>
    </xf>
    <xf numFmtId="0" fontId="4" fillId="0" borderId="48" xfId="1" applyFont="1" applyBorder="1" applyAlignment="1">
      <alignment horizontal="left"/>
    </xf>
    <xf numFmtId="0" fontId="4" fillId="0" borderId="49" xfId="1" applyFont="1" applyBorder="1" applyAlignment="1">
      <alignment horizontal="left"/>
    </xf>
    <xf numFmtId="0" fontId="4" fillId="0" borderId="48" xfId="1" applyFont="1" applyFill="1" applyBorder="1" applyAlignment="1"/>
    <xf numFmtId="0" fontId="4" fillId="0" borderId="49" xfId="1" applyFont="1" applyFill="1" applyBorder="1" applyAlignment="1"/>
    <xf numFmtId="0" fontId="34" fillId="0" borderId="0" xfId="1" applyFont="1" applyAlignment="1">
      <alignment horizontal="center" vertical="center"/>
    </xf>
    <xf numFmtId="0" fontId="34" fillId="0" borderId="14" xfId="1" applyFont="1" applyBorder="1" applyAlignment="1">
      <alignment horizontal="center" vertical="center"/>
    </xf>
    <xf numFmtId="0" fontId="4" fillId="0" borderId="10" xfId="1" applyFont="1" applyBorder="1" applyAlignment="1">
      <alignment horizontal="left"/>
    </xf>
    <xf numFmtId="0" fontId="4" fillId="0" borderId="12" xfId="1" applyFont="1" applyBorder="1" applyAlignment="1">
      <alignment horizontal="left"/>
    </xf>
    <xf numFmtId="0" fontId="4" fillId="0" borderId="13" xfId="1" applyFont="1" applyBorder="1" applyAlignment="1">
      <alignment horizontal="left"/>
    </xf>
    <xf numFmtId="0" fontId="4" fillId="0" borderId="15" xfId="1" applyFont="1" applyBorder="1" applyAlignment="1">
      <alignment horizontal="left"/>
    </xf>
    <xf numFmtId="0" fontId="4" fillId="0" borderId="54" xfId="1" applyFont="1" applyBorder="1" applyAlignment="1">
      <alignment horizontal="left"/>
    </xf>
    <xf numFmtId="0" fontId="4" fillId="0" borderId="56" xfId="1" applyFont="1" applyBorder="1" applyAlignment="1">
      <alignment horizontal="left"/>
    </xf>
    <xf numFmtId="0" fontId="27" fillId="0" borderId="5" xfId="1" applyFont="1" applyBorder="1" applyAlignment="1">
      <alignment horizontal="center" wrapText="1"/>
    </xf>
    <xf numFmtId="0" fontId="27" fillId="0" borderId="9" xfId="1" applyFont="1" applyBorder="1" applyAlignment="1">
      <alignment horizontal="center" wrapText="1"/>
    </xf>
    <xf numFmtId="0" fontId="0" fillId="0" borderId="0" xfId="0" applyAlignment="1">
      <alignment horizontal="center"/>
    </xf>
  </cellXfs>
  <cellStyles count="11">
    <cellStyle name="40% - Accent2" xfId="8" builtinId="35"/>
    <cellStyle name="40% - Accent3" xfId="9" builtinId="39"/>
    <cellStyle name="Bad" xfId="5" builtinId="27"/>
    <cellStyle name="Calculation" xfId="7" builtinId="22"/>
    <cellStyle name="Check Cell" xfId="10" builtinId="23"/>
    <cellStyle name="Good" xfId="4" builtinId="26"/>
    <cellStyle name="Hyperlink" xfId="2" builtinId="8"/>
    <cellStyle name="Neutral" xfId="6" builtinId="28"/>
    <cellStyle name="Normal" xfId="0" builtinId="0"/>
    <cellStyle name="Normal 10" xfId="3" xr:uid="{00000000-0005-0000-0000-000009000000}"/>
    <cellStyle name="Normal 2" xfId="1" xr:uid="{00000000-0005-0000-0000-00000A000000}"/>
  </cellStyles>
  <dxfs count="406">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ont>
        <color rgb="FF9C0006"/>
      </font>
      <fill>
        <patternFill>
          <bgColor rgb="FFFFC7CE"/>
        </patternFill>
      </fill>
    </dxf>
    <dxf>
      <fill>
        <patternFill>
          <bgColor theme="0"/>
        </patternFill>
      </fill>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
      <font>
        <color theme="0"/>
      </font>
    </dxf>
    <dxf>
      <font>
        <color rgb="FF9C0006"/>
      </font>
      <fill>
        <patternFill>
          <bgColor rgb="FFFFC7CE"/>
        </patternFill>
      </fill>
    </dxf>
    <dxf>
      <fill>
        <patternFill>
          <bgColor theme="0"/>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466724</xdr:colOff>
      <xdr:row>0</xdr:row>
      <xdr:rowOff>104775</xdr:rowOff>
    </xdr:from>
    <xdr:to>
      <xdr:col>1</xdr:col>
      <xdr:colOff>1397000</xdr:colOff>
      <xdr:row>3</xdr:row>
      <xdr:rowOff>228600</xdr:rowOff>
    </xdr:to>
    <xdr:pic>
      <xdr:nvPicPr>
        <xdr:cNvPr id="2" name="Picture 134" descr="vitra_">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4" y="104775"/>
          <a:ext cx="1539876" cy="860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IS-BURO\AKORD-&#199;UVAL\&#199;UVAL_2021\Haziran_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 (2)"/>
    </sheetNames>
    <sheetDataSet>
      <sheetData sheetId="0"/>
      <sheetData sheetId="1">
        <row r="1">
          <cell r="A1">
            <v>1</v>
          </cell>
          <cell r="B1">
            <v>2</v>
          </cell>
          <cell r="C1">
            <v>3</v>
          </cell>
          <cell r="D1">
            <v>4</v>
          </cell>
          <cell r="E1">
            <v>5</v>
          </cell>
          <cell r="F1">
            <v>6</v>
          </cell>
          <cell r="G1">
            <v>7</v>
          </cell>
          <cell r="H1">
            <v>8</v>
          </cell>
          <cell r="I1">
            <v>9</v>
          </cell>
        </row>
        <row r="2">
          <cell r="A2">
            <v>1964</v>
          </cell>
          <cell r="B2" t="str">
            <v>NUH AKTAŞ</v>
          </cell>
          <cell r="C2">
            <v>0</v>
          </cell>
          <cell r="D2">
            <v>0</v>
          </cell>
          <cell r="E2">
            <v>0</v>
          </cell>
          <cell r="F2">
            <v>0</v>
          </cell>
          <cell r="G2">
            <v>0</v>
          </cell>
          <cell r="H2">
            <v>0</v>
          </cell>
          <cell r="I2">
            <v>0</v>
          </cell>
        </row>
        <row r="3">
          <cell r="A3">
            <v>2063</v>
          </cell>
          <cell r="B3" t="str">
            <v>OSMAN CETIN</v>
          </cell>
          <cell r="C3">
            <v>0</v>
          </cell>
          <cell r="D3">
            <v>0</v>
          </cell>
          <cell r="E3">
            <v>0</v>
          </cell>
          <cell r="F3">
            <v>0</v>
          </cell>
          <cell r="G3">
            <v>0</v>
          </cell>
          <cell r="H3">
            <v>0</v>
          </cell>
          <cell r="I3">
            <v>0</v>
          </cell>
        </row>
        <row r="4">
          <cell r="A4">
            <v>2078</v>
          </cell>
          <cell r="B4" t="str">
            <v>ZEKERİYA KUTLU</v>
          </cell>
          <cell r="C4">
            <v>0</v>
          </cell>
          <cell r="D4">
            <v>0</v>
          </cell>
          <cell r="E4">
            <v>0</v>
          </cell>
          <cell r="F4">
            <v>0</v>
          </cell>
          <cell r="G4">
            <v>0</v>
          </cell>
          <cell r="H4">
            <v>0</v>
          </cell>
          <cell r="I4">
            <v>0</v>
          </cell>
        </row>
        <row r="5">
          <cell r="A5">
            <v>2086</v>
          </cell>
          <cell r="B5" t="str">
            <v>ABDULLAH DOĞAN</v>
          </cell>
          <cell r="C5">
            <v>0</v>
          </cell>
          <cell r="D5">
            <v>0</v>
          </cell>
          <cell r="E5">
            <v>0</v>
          </cell>
          <cell r="F5">
            <v>0</v>
          </cell>
          <cell r="G5">
            <v>0</v>
          </cell>
          <cell r="H5">
            <v>0</v>
          </cell>
          <cell r="I5">
            <v>0</v>
          </cell>
        </row>
        <row r="6">
          <cell r="A6">
            <v>2129</v>
          </cell>
          <cell r="B6" t="str">
            <v>MÜRSEL SERT</v>
          </cell>
          <cell r="C6">
            <v>0</v>
          </cell>
          <cell r="D6">
            <v>0</v>
          </cell>
          <cell r="E6">
            <v>0</v>
          </cell>
          <cell r="F6">
            <v>0</v>
          </cell>
          <cell r="G6">
            <v>0</v>
          </cell>
          <cell r="H6">
            <v>0</v>
          </cell>
          <cell r="I6">
            <v>0</v>
          </cell>
        </row>
        <row r="7">
          <cell r="A7">
            <v>2130</v>
          </cell>
          <cell r="B7" t="str">
            <v>HASAN BAŞTÜRK</v>
          </cell>
          <cell r="C7">
            <v>0</v>
          </cell>
          <cell r="D7">
            <v>0</v>
          </cell>
          <cell r="E7">
            <v>0</v>
          </cell>
          <cell r="F7">
            <v>0</v>
          </cell>
          <cell r="G7">
            <v>0</v>
          </cell>
          <cell r="H7">
            <v>0</v>
          </cell>
          <cell r="I7">
            <v>0</v>
          </cell>
        </row>
        <row r="8">
          <cell r="A8">
            <v>2144</v>
          </cell>
          <cell r="B8" t="str">
            <v>HAKAN ÇİFTÇİ</v>
          </cell>
          <cell r="C8">
            <v>0</v>
          </cell>
          <cell r="D8">
            <v>0</v>
          </cell>
          <cell r="E8">
            <v>0</v>
          </cell>
          <cell r="F8">
            <v>0</v>
          </cell>
          <cell r="G8">
            <v>0</v>
          </cell>
          <cell r="H8">
            <v>0</v>
          </cell>
          <cell r="I8">
            <v>0</v>
          </cell>
        </row>
        <row r="9">
          <cell r="A9">
            <v>2173</v>
          </cell>
          <cell r="B9" t="str">
            <v>KENAN AYEKEN</v>
          </cell>
          <cell r="C9">
            <v>0</v>
          </cell>
          <cell r="D9">
            <v>0</v>
          </cell>
          <cell r="E9">
            <v>0</v>
          </cell>
          <cell r="F9">
            <v>0</v>
          </cell>
          <cell r="G9">
            <v>0</v>
          </cell>
          <cell r="H9">
            <v>0</v>
          </cell>
          <cell r="I9">
            <v>0</v>
          </cell>
        </row>
        <row r="10">
          <cell r="A10">
            <v>2189</v>
          </cell>
          <cell r="B10" t="str">
            <v>ENDER  GÖNEN</v>
          </cell>
          <cell r="C10">
            <v>0</v>
          </cell>
          <cell r="D10">
            <v>0</v>
          </cell>
          <cell r="E10">
            <v>0</v>
          </cell>
          <cell r="F10">
            <v>0</v>
          </cell>
          <cell r="G10">
            <v>0</v>
          </cell>
          <cell r="H10">
            <v>0</v>
          </cell>
          <cell r="I10">
            <v>0</v>
          </cell>
        </row>
        <row r="11">
          <cell r="A11">
            <v>2208</v>
          </cell>
          <cell r="B11" t="str">
            <v>HASAN SÖĞÜT</v>
          </cell>
          <cell r="C11">
            <v>0</v>
          </cell>
          <cell r="D11">
            <v>0</v>
          </cell>
          <cell r="E11">
            <v>0</v>
          </cell>
          <cell r="F11">
            <v>0</v>
          </cell>
          <cell r="G11">
            <v>0</v>
          </cell>
          <cell r="H11">
            <v>0</v>
          </cell>
          <cell r="I11">
            <v>0</v>
          </cell>
        </row>
        <row r="12">
          <cell r="A12">
            <v>2218</v>
          </cell>
          <cell r="B12" t="str">
            <v>İSMAİL ÜRÜNDÜL</v>
          </cell>
          <cell r="C12">
            <v>0</v>
          </cell>
          <cell r="D12">
            <v>0</v>
          </cell>
          <cell r="E12">
            <v>0</v>
          </cell>
          <cell r="F12">
            <v>0</v>
          </cell>
          <cell r="G12">
            <v>0</v>
          </cell>
          <cell r="H12">
            <v>0</v>
          </cell>
          <cell r="I12">
            <v>0</v>
          </cell>
        </row>
        <row r="13">
          <cell r="A13">
            <v>2265</v>
          </cell>
          <cell r="B13" t="str">
            <v>ERCAN ERÖZDEN</v>
          </cell>
          <cell r="C13">
            <v>0</v>
          </cell>
          <cell r="D13">
            <v>0</v>
          </cell>
          <cell r="E13">
            <v>0</v>
          </cell>
          <cell r="F13">
            <v>0</v>
          </cell>
          <cell r="G13">
            <v>0</v>
          </cell>
          <cell r="H13">
            <v>0</v>
          </cell>
          <cell r="I13">
            <v>0</v>
          </cell>
        </row>
        <row r="14">
          <cell r="A14">
            <v>2268</v>
          </cell>
          <cell r="B14" t="str">
            <v>MUSTAFA ÇOBAN</v>
          </cell>
          <cell r="C14">
            <v>0</v>
          </cell>
          <cell r="D14">
            <v>0</v>
          </cell>
          <cell r="E14">
            <v>0</v>
          </cell>
          <cell r="F14">
            <v>0</v>
          </cell>
          <cell r="G14">
            <v>0</v>
          </cell>
          <cell r="H14">
            <v>0</v>
          </cell>
          <cell r="I14">
            <v>0</v>
          </cell>
        </row>
        <row r="15">
          <cell r="A15">
            <v>2289</v>
          </cell>
          <cell r="B15" t="str">
            <v>TEVFİK UYSAL</v>
          </cell>
          <cell r="C15">
            <v>0</v>
          </cell>
          <cell r="D15">
            <v>0</v>
          </cell>
          <cell r="E15">
            <v>0</v>
          </cell>
          <cell r="F15">
            <v>0</v>
          </cell>
          <cell r="G15">
            <v>0</v>
          </cell>
          <cell r="H15">
            <v>0</v>
          </cell>
          <cell r="I15">
            <v>0</v>
          </cell>
        </row>
        <row r="16">
          <cell r="A16">
            <v>2306</v>
          </cell>
          <cell r="B16" t="str">
            <v>YAVUZ DEĞER</v>
          </cell>
          <cell r="C16">
            <v>0</v>
          </cell>
          <cell r="D16">
            <v>0</v>
          </cell>
          <cell r="E16">
            <v>0</v>
          </cell>
          <cell r="F16">
            <v>0</v>
          </cell>
          <cell r="G16">
            <v>0</v>
          </cell>
          <cell r="H16">
            <v>0</v>
          </cell>
          <cell r="I16">
            <v>0</v>
          </cell>
        </row>
        <row r="17">
          <cell r="A17">
            <v>2413</v>
          </cell>
          <cell r="B17" t="str">
            <v>TUNCER SÖĞÜT</v>
          </cell>
          <cell r="C17">
            <v>0</v>
          </cell>
          <cell r="D17">
            <v>0</v>
          </cell>
          <cell r="E17">
            <v>0</v>
          </cell>
          <cell r="F17">
            <v>0</v>
          </cell>
          <cell r="G17">
            <v>0</v>
          </cell>
          <cell r="H17">
            <v>0</v>
          </cell>
          <cell r="I17">
            <v>0</v>
          </cell>
        </row>
        <row r="18">
          <cell r="A18">
            <v>2742</v>
          </cell>
          <cell r="B18" t="str">
            <v>ŞENOL MALKOÇ</v>
          </cell>
          <cell r="C18">
            <v>0</v>
          </cell>
          <cell r="D18">
            <v>0</v>
          </cell>
          <cell r="E18">
            <v>0</v>
          </cell>
          <cell r="F18">
            <v>0</v>
          </cell>
          <cell r="G18">
            <v>0</v>
          </cell>
          <cell r="H18">
            <v>0</v>
          </cell>
          <cell r="I18">
            <v>0</v>
          </cell>
        </row>
        <row r="19">
          <cell r="A19">
            <v>2844</v>
          </cell>
          <cell r="B19" t="str">
            <v>MUSTAFA EREN</v>
          </cell>
          <cell r="C19">
            <v>0</v>
          </cell>
          <cell r="D19">
            <v>0</v>
          </cell>
          <cell r="E19">
            <v>0</v>
          </cell>
          <cell r="F19">
            <v>0</v>
          </cell>
          <cell r="G19">
            <v>0</v>
          </cell>
          <cell r="H19">
            <v>0</v>
          </cell>
          <cell r="I19">
            <v>0</v>
          </cell>
        </row>
        <row r="20">
          <cell r="A20">
            <v>10917</v>
          </cell>
          <cell r="B20" t="str">
            <v>MEHMET GÖKDAĞ</v>
          </cell>
          <cell r="C20">
            <v>0</v>
          </cell>
          <cell r="D20">
            <v>0</v>
          </cell>
          <cell r="E20">
            <v>0</v>
          </cell>
          <cell r="F20">
            <v>0</v>
          </cell>
          <cell r="G20">
            <v>0</v>
          </cell>
          <cell r="H20">
            <v>0</v>
          </cell>
          <cell r="I20">
            <v>0</v>
          </cell>
        </row>
        <row r="21">
          <cell r="A21">
            <v>11360</v>
          </cell>
          <cell r="B21" t="str">
            <v>İSMAİL GÖKÇETİN</v>
          </cell>
          <cell r="C21">
            <v>0</v>
          </cell>
          <cell r="D21">
            <v>0</v>
          </cell>
          <cell r="E21">
            <v>0</v>
          </cell>
          <cell r="F21">
            <v>0</v>
          </cell>
          <cell r="G21">
            <v>0</v>
          </cell>
          <cell r="H21">
            <v>0</v>
          </cell>
          <cell r="I21">
            <v>0</v>
          </cell>
        </row>
        <row r="22">
          <cell r="A22">
            <v>11373</v>
          </cell>
          <cell r="B22" t="str">
            <v>MEHMET ÖZEN</v>
          </cell>
          <cell r="C22">
            <v>0</v>
          </cell>
          <cell r="D22">
            <v>0</v>
          </cell>
          <cell r="E22">
            <v>0</v>
          </cell>
          <cell r="F22">
            <v>0</v>
          </cell>
          <cell r="G22">
            <v>0</v>
          </cell>
          <cell r="H22">
            <v>0</v>
          </cell>
          <cell r="I22">
            <v>0</v>
          </cell>
        </row>
        <row r="23">
          <cell r="A23">
            <v>11379</v>
          </cell>
          <cell r="B23" t="str">
            <v>MURAT KARARMAN</v>
          </cell>
          <cell r="C23">
            <v>0</v>
          </cell>
          <cell r="D23">
            <v>0</v>
          </cell>
          <cell r="E23">
            <v>0</v>
          </cell>
          <cell r="F23">
            <v>0</v>
          </cell>
          <cell r="G23">
            <v>0</v>
          </cell>
          <cell r="H23">
            <v>0</v>
          </cell>
          <cell r="I23">
            <v>0</v>
          </cell>
        </row>
        <row r="24">
          <cell r="A24">
            <v>11615</v>
          </cell>
          <cell r="B24" t="str">
            <v>FARUK AKMAN</v>
          </cell>
          <cell r="C24">
            <v>0</v>
          </cell>
          <cell r="D24">
            <v>0</v>
          </cell>
          <cell r="E24">
            <v>0</v>
          </cell>
          <cell r="F24">
            <v>0</v>
          </cell>
          <cell r="G24">
            <v>0</v>
          </cell>
          <cell r="H24">
            <v>0</v>
          </cell>
          <cell r="I24">
            <v>0</v>
          </cell>
        </row>
        <row r="25">
          <cell r="A25">
            <v>11628</v>
          </cell>
          <cell r="B25" t="str">
            <v>ÜNAL SALON</v>
          </cell>
          <cell r="C25">
            <v>0</v>
          </cell>
          <cell r="D25">
            <v>0</v>
          </cell>
          <cell r="E25">
            <v>0</v>
          </cell>
          <cell r="F25">
            <v>0</v>
          </cell>
          <cell r="G25">
            <v>0</v>
          </cell>
          <cell r="H25">
            <v>0</v>
          </cell>
          <cell r="I25">
            <v>0</v>
          </cell>
        </row>
        <row r="26">
          <cell r="A26">
            <v>11903</v>
          </cell>
          <cell r="B26" t="str">
            <v>PINAR PEKER</v>
          </cell>
          <cell r="C26">
            <v>0</v>
          </cell>
          <cell r="D26">
            <v>0</v>
          </cell>
          <cell r="E26">
            <v>0</v>
          </cell>
          <cell r="F26">
            <v>0</v>
          </cell>
          <cell r="G26">
            <v>0</v>
          </cell>
          <cell r="H26">
            <v>0</v>
          </cell>
          <cell r="I26">
            <v>0</v>
          </cell>
        </row>
        <row r="27">
          <cell r="A27">
            <v>11978</v>
          </cell>
          <cell r="B27" t="str">
            <v>RECEP YENİPINAR</v>
          </cell>
          <cell r="C27">
            <v>0</v>
          </cell>
          <cell r="D27">
            <v>0</v>
          </cell>
          <cell r="E27">
            <v>0</v>
          </cell>
          <cell r="F27">
            <v>0</v>
          </cell>
          <cell r="G27">
            <v>0</v>
          </cell>
          <cell r="H27">
            <v>0</v>
          </cell>
          <cell r="I27">
            <v>0</v>
          </cell>
        </row>
        <row r="28">
          <cell r="A28">
            <v>12818</v>
          </cell>
          <cell r="B28" t="str">
            <v>KENAN KIRTAŞ</v>
          </cell>
          <cell r="C28">
            <v>0</v>
          </cell>
          <cell r="D28">
            <v>0</v>
          </cell>
          <cell r="E28">
            <v>0</v>
          </cell>
          <cell r="F28">
            <v>0</v>
          </cell>
          <cell r="G28">
            <v>0</v>
          </cell>
          <cell r="H28">
            <v>0</v>
          </cell>
          <cell r="I28">
            <v>0</v>
          </cell>
        </row>
        <row r="29">
          <cell r="A29">
            <v>13580</v>
          </cell>
          <cell r="B29" t="str">
            <v>MUHAMMET DEMİREL</v>
          </cell>
          <cell r="C29">
            <v>0</v>
          </cell>
          <cell r="D29">
            <v>0</v>
          </cell>
          <cell r="E29">
            <v>0</v>
          </cell>
          <cell r="F29">
            <v>0</v>
          </cell>
          <cell r="G29">
            <v>0</v>
          </cell>
          <cell r="H29">
            <v>0</v>
          </cell>
          <cell r="I29">
            <v>0</v>
          </cell>
        </row>
        <row r="30">
          <cell r="A30">
            <v>13737</v>
          </cell>
          <cell r="B30" t="str">
            <v>OSMAN ÇETİN</v>
          </cell>
          <cell r="C30">
            <v>0</v>
          </cell>
          <cell r="D30">
            <v>0</v>
          </cell>
          <cell r="E30">
            <v>0</v>
          </cell>
          <cell r="F30">
            <v>0</v>
          </cell>
          <cell r="G30">
            <v>0</v>
          </cell>
          <cell r="H30">
            <v>0</v>
          </cell>
          <cell r="I30">
            <v>0</v>
          </cell>
        </row>
        <row r="31">
          <cell r="A31">
            <v>13749</v>
          </cell>
          <cell r="B31" t="str">
            <v>YUSUF HİSABCI</v>
          </cell>
          <cell r="C31">
            <v>0</v>
          </cell>
          <cell r="D31">
            <v>0</v>
          </cell>
          <cell r="E31">
            <v>0</v>
          </cell>
          <cell r="F31">
            <v>0</v>
          </cell>
          <cell r="G31">
            <v>0</v>
          </cell>
          <cell r="H31">
            <v>0</v>
          </cell>
          <cell r="I31">
            <v>0</v>
          </cell>
        </row>
        <row r="32">
          <cell r="A32">
            <v>15291</v>
          </cell>
          <cell r="B32" t="str">
            <v>ERSİN PEHLİVAN</v>
          </cell>
          <cell r="C32">
            <v>0</v>
          </cell>
          <cell r="D32">
            <v>0</v>
          </cell>
          <cell r="E32">
            <v>0</v>
          </cell>
          <cell r="F32">
            <v>0</v>
          </cell>
          <cell r="G32">
            <v>0</v>
          </cell>
          <cell r="H32">
            <v>0</v>
          </cell>
          <cell r="I32">
            <v>0</v>
          </cell>
        </row>
        <row r="33">
          <cell r="A33">
            <v>15296</v>
          </cell>
          <cell r="B33" t="str">
            <v>ALİ DURAN ÖZDEMİR</v>
          </cell>
          <cell r="C33">
            <v>0</v>
          </cell>
          <cell r="D33">
            <v>0</v>
          </cell>
          <cell r="E33">
            <v>0</v>
          </cell>
          <cell r="F33">
            <v>0</v>
          </cell>
          <cell r="G33">
            <v>0</v>
          </cell>
          <cell r="H33">
            <v>0</v>
          </cell>
          <cell r="I33">
            <v>0</v>
          </cell>
        </row>
        <row r="34">
          <cell r="A34">
            <v>19183</v>
          </cell>
          <cell r="B34" t="str">
            <v>BASRİ DURGUN</v>
          </cell>
          <cell r="C34">
            <v>0</v>
          </cell>
          <cell r="D34">
            <v>0</v>
          </cell>
          <cell r="E34">
            <v>0</v>
          </cell>
          <cell r="F34">
            <v>0</v>
          </cell>
          <cell r="G34">
            <v>0</v>
          </cell>
          <cell r="H34">
            <v>0</v>
          </cell>
          <cell r="I34">
            <v>0</v>
          </cell>
        </row>
        <row r="35">
          <cell r="A35">
            <v>19395</v>
          </cell>
          <cell r="B35" t="str">
            <v>SİNAN GÜNGÖRLER</v>
          </cell>
          <cell r="C35">
            <v>0</v>
          </cell>
          <cell r="D35">
            <v>0</v>
          </cell>
          <cell r="E35">
            <v>0</v>
          </cell>
          <cell r="F35">
            <v>0</v>
          </cell>
          <cell r="G35">
            <v>0</v>
          </cell>
          <cell r="H35">
            <v>0</v>
          </cell>
          <cell r="I35">
            <v>0</v>
          </cell>
        </row>
        <row r="36">
          <cell r="A36">
            <v>19675</v>
          </cell>
          <cell r="B36" t="str">
            <v>BİLAL UMUTLU</v>
          </cell>
          <cell r="C36">
            <v>0</v>
          </cell>
          <cell r="D36">
            <v>0</v>
          </cell>
          <cell r="E36">
            <v>0</v>
          </cell>
          <cell r="F36">
            <v>0</v>
          </cell>
          <cell r="G36">
            <v>0</v>
          </cell>
          <cell r="H36">
            <v>0</v>
          </cell>
          <cell r="I36">
            <v>0</v>
          </cell>
        </row>
        <row r="37">
          <cell r="A37">
            <v>19922</v>
          </cell>
          <cell r="B37" t="str">
            <v>MEHMET SAKA</v>
          </cell>
          <cell r="C37">
            <v>0</v>
          </cell>
          <cell r="D37">
            <v>0</v>
          </cell>
          <cell r="E37">
            <v>0</v>
          </cell>
          <cell r="F37">
            <v>0</v>
          </cell>
          <cell r="G37">
            <v>0</v>
          </cell>
          <cell r="H37">
            <v>0</v>
          </cell>
          <cell r="I37">
            <v>0</v>
          </cell>
        </row>
        <row r="38">
          <cell r="A38">
            <v>21370</v>
          </cell>
          <cell r="B38" t="str">
            <v>MEHMET ALİ EREN</v>
          </cell>
          <cell r="C38">
            <v>0</v>
          </cell>
          <cell r="D38">
            <v>0</v>
          </cell>
          <cell r="E38">
            <v>0</v>
          </cell>
          <cell r="F38">
            <v>0</v>
          </cell>
          <cell r="G38">
            <v>0</v>
          </cell>
          <cell r="H38">
            <v>0</v>
          </cell>
          <cell r="I38">
            <v>0</v>
          </cell>
        </row>
        <row r="39">
          <cell r="A39">
            <v>23981</v>
          </cell>
          <cell r="B39" t="str">
            <v>HAYRİ ÇAVDAR</v>
          </cell>
          <cell r="C39">
            <v>0</v>
          </cell>
          <cell r="D39">
            <v>0</v>
          </cell>
          <cell r="E39">
            <v>0</v>
          </cell>
          <cell r="F39">
            <v>0</v>
          </cell>
          <cell r="G39">
            <v>0</v>
          </cell>
          <cell r="H39">
            <v>0</v>
          </cell>
          <cell r="I39">
            <v>0</v>
          </cell>
        </row>
        <row r="40">
          <cell r="A40">
            <v>25466</v>
          </cell>
          <cell r="B40" t="str">
            <v>AHMET AKIN BUZACI</v>
          </cell>
          <cell r="C40">
            <v>0</v>
          </cell>
          <cell r="D40">
            <v>0</v>
          </cell>
          <cell r="E40">
            <v>0</v>
          </cell>
          <cell r="F40">
            <v>0</v>
          </cell>
          <cell r="G40">
            <v>0</v>
          </cell>
          <cell r="H40">
            <v>0</v>
          </cell>
          <cell r="I40">
            <v>0</v>
          </cell>
        </row>
        <row r="41">
          <cell r="A41">
            <v>25489</v>
          </cell>
          <cell r="B41" t="str">
            <v>AHMET KAVAK</v>
          </cell>
          <cell r="C41">
            <v>0</v>
          </cell>
          <cell r="D41">
            <v>0</v>
          </cell>
          <cell r="E41">
            <v>0</v>
          </cell>
          <cell r="F41">
            <v>0</v>
          </cell>
          <cell r="G41">
            <v>0</v>
          </cell>
          <cell r="H41">
            <v>0</v>
          </cell>
          <cell r="I41">
            <v>0</v>
          </cell>
        </row>
        <row r="42">
          <cell r="A42">
            <v>25664</v>
          </cell>
          <cell r="B42" t="str">
            <v>OSMAN OLKU</v>
          </cell>
          <cell r="C42">
            <v>0</v>
          </cell>
          <cell r="D42">
            <v>0</v>
          </cell>
          <cell r="E42">
            <v>0</v>
          </cell>
          <cell r="F42">
            <v>0</v>
          </cell>
          <cell r="G42">
            <v>0</v>
          </cell>
          <cell r="H42">
            <v>0</v>
          </cell>
          <cell r="I42">
            <v>0</v>
          </cell>
        </row>
        <row r="43">
          <cell r="A43">
            <v>25830</v>
          </cell>
          <cell r="B43" t="str">
            <v>MUSTAFA SERT</v>
          </cell>
          <cell r="C43">
            <v>0</v>
          </cell>
          <cell r="D43">
            <v>0</v>
          </cell>
          <cell r="E43">
            <v>0</v>
          </cell>
          <cell r="F43">
            <v>0</v>
          </cell>
          <cell r="G43">
            <v>0</v>
          </cell>
          <cell r="H43">
            <v>0</v>
          </cell>
          <cell r="I43">
            <v>0</v>
          </cell>
        </row>
        <row r="44">
          <cell r="A44">
            <v>27879</v>
          </cell>
          <cell r="B44" t="str">
            <v>MEHMET YEŞİL</v>
          </cell>
          <cell r="C44">
            <v>0</v>
          </cell>
          <cell r="D44">
            <v>0</v>
          </cell>
          <cell r="E44">
            <v>0</v>
          </cell>
          <cell r="F44">
            <v>0</v>
          </cell>
          <cell r="G44">
            <v>0</v>
          </cell>
          <cell r="H44">
            <v>0</v>
          </cell>
          <cell r="I44">
            <v>0</v>
          </cell>
        </row>
        <row r="45">
          <cell r="A45">
            <v>30705</v>
          </cell>
          <cell r="B45" t="str">
            <v>AYHAN DEMİR</v>
          </cell>
          <cell r="C45">
            <v>0</v>
          </cell>
          <cell r="D45">
            <v>0</v>
          </cell>
          <cell r="E45">
            <v>0</v>
          </cell>
          <cell r="F45">
            <v>0</v>
          </cell>
          <cell r="G45">
            <v>0</v>
          </cell>
          <cell r="H45">
            <v>0</v>
          </cell>
          <cell r="I45">
            <v>0</v>
          </cell>
        </row>
        <row r="46">
          <cell r="A46">
            <v>34995</v>
          </cell>
          <cell r="B46" t="str">
            <v>SEHER OKÇU</v>
          </cell>
          <cell r="C46">
            <v>0</v>
          </cell>
          <cell r="D46">
            <v>0</v>
          </cell>
          <cell r="E46">
            <v>0</v>
          </cell>
          <cell r="F46">
            <v>0</v>
          </cell>
          <cell r="G46">
            <v>0</v>
          </cell>
          <cell r="H46">
            <v>0</v>
          </cell>
          <cell r="I46">
            <v>0</v>
          </cell>
        </row>
        <row r="47">
          <cell r="A47">
            <v>36300</v>
          </cell>
          <cell r="B47" t="str">
            <v>ÇETİN ERDUĞAN</v>
          </cell>
          <cell r="C47">
            <v>0</v>
          </cell>
          <cell r="D47">
            <v>0</v>
          </cell>
          <cell r="E47">
            <v>0</v>
          </cell>
          <cell r="F47">
            <v>0</v>
          </cell>
          <cell r="G47">
            <v>0</v>
          </cell>
          <cell r="H47">
            <v>0</v>
          </cell>
          <cell r="I47">
            <v>0</v>
          </cell>
        </row>
        <row r="48">
          <cell r="A48">
            <v>39123</v>
          </cell>
          <cell r="B48" t="str">
            <v>OKAN ÇAY</v>
          </cell>
          <cell r="C48">
            <v>0</v>
          </cell>
          <cell r="D48">
            <v>0</v>
          </cell>
          <cell r="E48">
            <v>0</v>
          </cell>
          <cell r="F48">
            <v>0</v>
          </cell>
          <cell r="G48">
            <v>0</v>
          </cell>
          <cell r="H48">
            <v>0</v>
          </cell>
          <cell r="I48">
            <v>0</v>
          </cell>
        </row>
        <row r="49">
          <cell r="A49">
            <v>39144</v>
          </cell>
          <cell r="B49" t="str">
            <v>YETKİN KARAUSTA</v>
          </cell>
          <cell r="C49">
            <v>0</v>
          </cell>
          <cell r="D49">
            <v>0</v>
          </cell>
          <cell r="E49">
            <v>0</v>
          </cell>
          <cell r="F49">
            <v>0</v>
          </cell>
          <cell r="G49">
            <v>0</v>
          </cell>
          <cell r="H49">
            <v>0</v>
          </cell>
          <cell r="I49">
            <v>202.5</v>
          </cell>
        </row>
        <row r="50">
          <cell r="A50">
            <v>29889</v>
          </cell>
          <cell r="B50" t="str">
            <v>HASAN COŞKUN</v>
          </cell>
          <cell r="C50">
            <v>45</v>
          </cell>
          <cell r="D50">
            <v>131.99751917562725</v>
          </cell>
          <cell r="E50">
            <v>0</v>
          </cell>
          <cell r="F50">
            <v>131.99751917562725</v>
          </cell>
          <cell r="G50">
            <v>0</v>
          </cell>
          <cell r="H50">
            <v>131.99751917562725</v>
          </cell>
          <cell r="I50">
            <v>0</v>
          </cell>
        </row>
        <row r="51">
          <cell r="A51">
            <v>24434</v>
          </cell>
          <cell r="B51" t="str">
            <v>AYTEKİN BOYACI</v>
          </cell>
          <cell r="C51">
            <v>37.5</v>
          </cell>
          <cell r="D51">
            <v>138.41134891065616</v>
          </cell>
          <cell r="E51">
            <v>0</v>
          </cell>
          <cell r="F51">
            <v>138.41134891065616</v>
          </cell>
          <cell r="G51">
            <v>0</v>
          </cell>
          <cell r="H51">
            <v>138.41134891065616</v>
          </cell>
          <cell r="I51">
            <v>0</v>
          </cell>
        </row>
        <row r="52">
          <cell r="A52">
            <v>2286</v>
          </cell>
          <cell r="B52" t="str">
            <v>KEREM KAYA</v>
          </cell>
          <cell r="C52">
            <v>45</v>
          </cell>
          <cell r="D52">
            <v>139.26755802754104</v>
          </cell>
          <cell r="E52">
            <v>0</v>
          </cell>
          <cell r="F52">
            <v>139.26755802754104</v>
          </cell>
          <cell r="G52">
            <v>0</v>
          </cell>
          <cell r="H52">
            <v>139.26755802754104</v>
          </cell>
          <cell r="I52">
            <v>0</v>
          </cell>
        </row>
        <row r="53">
          <cell r="A53">
            <v>38559</v>
          </cell>
          <cell r="B53" t="str">
            <v>YUNUS EMRE EYVAZ</v>
          </cell>
          <cell r="C53">
            <v>117.5</v>
          </cell>
          <cell r="D53">
            <v>142.7820391828952</v>
          </cell>
          <cell r="E53">
            <v>19.538414268217139</v>
          </cell>
          <cell r="F53">
            <v>162.32045345111234</v>
          </cell>
          <cell r="G53">
            <v>0</v>
          </cell>
          <cell r="H53">
            <v>162.32045345111234</v>
          </cell>
          <cell r="I53">
            <v>7.5</v>
          </cell>
        </row>
        <row r="54">
          <cell r="A54">
            <v>41439</v>
          </cell>
          <cell r="B54" t="str">
            <v>ABDÜSSAMET USLU</v>
          </cell>
          <cell r="C54">
            <v>82.5</v>
          </cell>
          <cell r="D54">
            <v>162.17373116049382</v>
          </cell>
          <cell r="E54">
            <v>22.163955198497856</v>
          </cell>
          <cell r="F54">
            <v>184.33768635899168</v>
          </cell>
          <cell r="G54">
            <v>25.084390385185184</v>
          </cell>
          <cell r="H54">
            <v>209.42207674417685</v>
          </cell>
          <cell r="I54">
            <v>7.5</v>
          </cell>
        </row>
        <row r="55">
          <cell r="A55">
            <v>2184</v>
          </cell>
          <cell r="B55" t="str">
            <v>HÜSEYİN ÇİLOĞLU</v>
          </cell>
          <cell r="C55">
            <v>0</v>
          </cell>
          <cell r="D55">
            <v>0</v>
          </cell>
          <cell r="E55">
            <v>197.82765070643771</v>
          </cell>
          <cell r="F55">
            <v>197.82765070643771</v>
          </cell>
          <cell r="G55">
            <v>0</v>
          </cell>
          <cell r="H55">
            <v>197.82765070643771</v>
          </cell>
          <cell r="I55">
            <v>172.5</v>
          </cell>
        </row>
        <row r="56">
          <cell r="A56">
            <v>40090</v>
          </cell>
          <cell r="B56" t="str">
            <v>RAMAZAN SAĞGÜL</v>
          </cell>
          <cell r="C56">
            <v>30</v>
          </cell>
          <cell r="D56">
            <v>103.66551648726845</v>
          </cell>
          <cell r="E56">
            <v>100.803020095416</v>
          </cell>
          <cell r="F56">
            <v>204.46853658268446</v>
          </cell>
          <cell r="G56">
            <v>0</v>
          </cell>
          <cell r="H56">
            <v>204.46853658268446</v>
          </cell>
          <cell r="I56">
            <v>0</v>
          </cell>
        </row>
        <row r="57">
          <cell r="A57">
            <v>40091</v>
          </cell>
          <cell r="B57" t="str">
            <v>ÖZGÜR ÖZER</v>
          </cell>
          <cell r="C57">
            <v>67.5</v>
          </cell>
          <cell r="D57">
            <v>222.0430667358512</v>
          </cell>
          <cell r="E57">
            <v>0</v>
          </cell>
          <cell r="F57">
            <v>222.0430667358512</v>
          </cell>
          <cell r="G57">
            <v>0</v>
          </cell>
          <cell r="H57">
            <v>222.0430667358512</v>
          </cell>
          <cell r="I57">
            <v>0</v>
          </cell>
        </row>
        <row r="58">
          <cell r="A58">
            <v>28191</v>
          </cell>
          <cell r="B58" t="str">
            <v>FATMA KARAGÖZ</v>
          </cell>
          <cell r="C58">
            <v>124.5</v>
          </cell>
          <cell r="D58">
            <v>227.63341686928109</v>
          </cell>
          <cell r="E58">
            <v>0</v>
          </cell>
          <cell r="F58">
            <v>227.63341686928109</v>
          </cell>
          <cell r="G58">
            <v>0</v>
          </cell>
          <cell r="H58">
            <v>227.63341686928109</v>
          </cell>
          <cell r="I58">
            <v>0</v>
          </cell>
        </row>
        <row r="59">
          <cell r="A59">
            <v>39662</v>
          </cell>
          <cell r="B59" t="str">
            <v>AYKUT TUNA</v>
          </cell>
          <cell r="C59">
            <v>226.5</v>
          </cell>
          <cell r="D59">
            <v>229.78442505132384</v>
          </cell>
          <cell r="E59">
            <v>0</v>
          </cell>
          <cell r="F59">
            <v>229.78442505132384</v>
          </cell>
          <cell r="G59">
            <v>0</v>
          </cell>
          <cell r="H59">
            <v>229.78442505132384</v>
          </cell>
          <cell r="I59">
            <v>0</v>
          </cell>
        </row>
        <row r="60">
          <cell r="A60">
            <v>18409</v>
          </cell>
          <cell r="B60" t="str">
            <v>METİN TOPAL</v>
          </cell>
          <cell r="C60">
            <v>229</v>
          </cell>
          <cell r="D60">
            <v>232.32067698345764</v>
          </cell>
          <cell r="E60">
            <v>0</v>
          </cell>
          <cell r="F60">
            <v>232.32067698345764</v>
          </cell>
          <cell r="G60">
            <v>0</v>
          </cell>
          <cell r="H60">
            <v>232.32067698345764</v>
          </cell>
          <cell r="I60">
            <v>0</v>
          </cell>
        </row>
        <row r="61">
          <cell r="A61">
            <v>37390</v>
          </cell>
          <cell r="B61" t="str">
            <v>FEYZULLAH YILMAZ</v>
          </cell>
          <cell r="C61">
            <v>135</v>
          </cell>
          <cell r="D61">
            <v>228.70099999999996</v>
          </cell>
          <cell r="E61">
            <v>5.3750538177670437</v>
          </cell>
          <cell r="F61">
            <v>234.07605381776702</v>
          </cell>
          <cell r="G61">
            <v>31.417511111111111</v>
          </cell>
          <cell r="H61">
            <v>265.49356492887813</v>
          </cell>
          <cell r="I61">
            <v>7.5</v>
          </cell>
        </row>
        <row r="62">
          <cell r="A62">
            <v>26225</v>
          </cell>
          <cell r="B62" t="str">
            <v>ÇETİN BOZKURT</v>
          </cell>
          <cell r="C62">
            <v>232.5</v>
          </cell>
          <cell r="D62">
            <v>236.26980590123449</v>
          </cell>
          <cell r="E62">
            <v>0</v>
          </cell>
          <cell r="F62">
            <v>236.26980590123449</v>
          </cell>
          <cell r="G62">
            <v>0</v>
          </cell>
          <cell r="H62">
            <v>236.26980590123449</v>
          </cell>
          <cell r="I62">
            <v>0</v>
          </cell>
        </row>
        <row r="63">
          <cell r="A63">
            <v>39704</v>
          </cell>
          <cell r="B63" t="str">
            <v>MAHİR GÖRGÜLÜ</v>
          </cell>
          <cell r="C63">
            <v>228.5</v>
          </cell>
          <cell r="D63">
            <v>241.05366753450579</v>
          </cell>
          <cell r="E63">
            <v>0</v>
          </cell>
          <cell r="F63">
            <v>241.05366753450579</v>
          </cell>
          <cell r="G63">
            <v>45.362396953977026</v>
          </cell>
          <cell r="H63">
            <v>286.41606448848279</v>
          </cell>
          <cell r="I63">
            <v>0</v>
          </cell>
        </row>
        <row r="64">
          <cell r="A64">
            <v>11401</v>
          </cell>
          <cell r="B64" t="str">
            <v>FERHAT GÜLEN</v>
          </cell>
          <cell r="C64">
            <v>200.5</v>
          </cell>
          <cell r="D64">
            <v>213.88443915441562</v>
          </cell>
          <cell r="E64">
            <v>32.074133144547652</v>
          </cell>
          <cell r="F64">
            <v>245.95857229896328</v>
          </cell>
          <cell r="G64">
            <v>8.5340424600265621</v>
          </cell>
          <cell r="H64">
            <v>254.49261475898984</v>
          </cell>
          <cell r="I64">
            <v>30</v>
          </cell>
        </row>
        <row r="65">
          <cell r="A65">
            <v>34145</v>
          </cell>
          <cell r="B65" t="str">
            <v>MUHAMMED OĞUZ</v>
          </cell>
          <cell r="C65">
            <v>127.5</v>
          </cell>
          <cell r="D65">
            <v>253.28321762171234</v>
          </cell>
          <cell r="E65">
            <v>0</v>
          </cell>
          <cell r="F65">
            <v>253.28321762171234</v>
          </cell>
          <cell r="G65">
            <v>43.196412026821122</v>
          </cell>
          <cell r="H65">
            <v>296.47962964853343</v>
          </cell>
          <cell r="I65">
            <v>0</v>
          </cell>
        </row>
        <row r="66">
          <cell r="A66">
            <v>11622</v>
          </cell>
          <cell r="B66" t="str">
            <v>FEYZULLAH BAYRAM</v>
          </cell>
          <cell r="C66">
            <v>97.5</v>
          </cell>
          <cell r="D66">
            <v>268.25472035147686</v>
          </cell>
          <cell r="E66">
            <v>0</v>
          </cell>
          <cell r="F66">
            <v>268.25472035147686</v>
          </cell>
          <cell r="G66">
            <v>0</v>
          </cell>
          <cell r="H66">
            <v>268.25472035147686</v>
          </cell>
          <cell r="I66">
            <v>0</v>
          </cell>
        </row>
        <row r="67">
          <cell r="A67">
            <v>11625</v>
          </cell>
          <cell r="B67" t="str">
            <v>İBRAHİM TÜREYEN</v>
          </cell>
          <cell r="C67">
            <v>147</v>
          </cell>
          <cell r="D67">
            <v>293.29999999999995</v>
          </cell>
          <cell r="E67">
            <v>0</v>
          </cell>
          <cell r="F67">
            <v>293.29999999999995</v>
          </cell>
          <cell r="G67">
            <v>0</v>
          </cell>
          <cell r="H67">
            <v>293.29999999999995</v>
          </cell>
          <cell r="I67">
            <v>0</v>
          </cell>
        </row>
        <row r="68">
          <cell r="A68">
            <v>33382</v>
          </cell>
          <cell r="B68" t="str">
            <v>MEHMET DOYGUN</v>
          </cell>
          <cell r="C68">
            <v>225</v>
          </cell>
          <cell r="D68">
            <v>306.88062333333335</v>
          </cell>
          <cell r="E68">
            <v>0</v>
          </cell>
          <cell r="F68">
            <v>306.88062333333335</v>
          </cell>
          <cell r="G68">
            <v>4.4607688888888832</v>
          </cell>
          <cell r="H68">
            <v>311.34139222222223</v>
          </cell>
          <cell r="I68">
            <v>0</v>
          </cell>
        </row>
        <row r="69">
          <cell r="A69">
            <v>41848</v>
          </cell>
          <cell r="B69" t="str">
            <v>GÖKER DEDE</v>
          </cell>
          <cell r="C69">
            <v>105</v>
          </cell>
          <cell r="D69">
            <v>307.74367173539883</v>
          </cell>
          <cell r="E69">
            <v>0</v>
          </cell>
          <cell r="F69">
            <v>307.74367173539883</v>
          </cell>
          <cell r="G69">
            <v>0</v>
          </cell>
          <cell r="H69">
            <v>307.74367173539883</v>
          </cell>
          <cell r="I69">
            <v>0</v>
          </cell>
        </row>
        <row r="70">
          <cell r="A70">
            <v>13736</v>
          </cell>
          <cell r="B70" t="str">
            <v>YÜKSEL DİBEKKAYA</v>
          </cell>
          <cell r="C70">
            <v>82.5</v>
          </cell>
          <cell r="D70">
            <v>310.01879114351846</v>
          </cell>
          <cell r="E70">
            <v>0</v>
          </cell>
          <cell r="F70">
            <v>310.01879114351846</v>
          </cell>
          <cell r="G70">
            <v>0</v>
          </cell>
          <cell r="H70">
            <v>310.01879114351846</v>
          </cell>
          <cell r="I70">
            <v>0</v>
          </cell>
        </row>
        <row r="71">
          <cell r="A71">
            <v>42617</v>
          </cell>
          <cell r="B71" t="str">
            <v>ARİF GÜRCAN</v>
          </cell>
          <cell r="C71">
            <v>117</v>
          </cell>
          <cell r="D71">
            <v>295.7875809571687</v>
          </cell>
          <cell r="E71">
            <v>15</v>
          </cell>
          <cell r="F71">
            <v>310.7875809571687</v>
          </cell>
          <cell r="G71">
            <v>73.098311212957213</v>
          </cell>
          <cell r="H71">
            <v>383.88589217012589</v>
          </cell>
          <cell r="I71">
            <v>0</v>
          </cell>
        </row>
        <row r="72">
          <cell r="A72">
            <v>39101</v>
          </cell>
          <cell r="B72" t="str">
            <v>BEDİR SEHLİKOĞLU</v>
          </cell>
          <cell r="C72">
            <v>232.5</v>
          </cell>
          <cell r="D72">
            <v>314.61401105424937</v>
          </cell>
          <cell r="E72">
            <v>0</v>
          </cell>
          <cell r="F72">
            <v>314.61401105424937</v>
          </cell>
          <cell r="G72">
            <v>366.43260479666225</v>
          </cell>
          <cell r="H72">
            <v>681.04661585091162</v>
          </cell>
          <cell r="I72">
            <v>0</v>
          </cell>
        </row>
        <row r="73">
          <cell r="A73">
            <v>2297</v>
          </cell>
          <cell r="B73" t="str">
            <v>ŞENOL ÇAKMAK</v>
          </cell>
          <cell r="C73">
            <v>22.5</v>
          </cell>
          <cell r="D73">
            <v>72.070019224092604</v>
          </cell>
          <cell r="E73">
            <v>247.5</v>
          </cell>
          <cell r="F73">
            <v>319.57001922409262</v>
          </cell>
          <cell r="G73">
            <v>0</v>
          </cell>
          <cell r="H73">
            <v>319.57001922409262</v>
          </cell>
          <cell r="I73">
            <v>75</v>
          </cell>
        </row>
        <row r="74">
          <cell r="A74">
            <v>40061</v>
          </cell>
          <cell r="B74" t="str">
            <v>RAMAZAN BAŞER</v>
          </cell>
          <cell r="C74">
            <v>225</v>
          </cell>
          <cell r="D74">
            <v>314.90532820512811</v>
          </cell>
          <cell r="E74">
            <v>12.718547445518102</v>
          </cell>
          <cell r="F74">
            <v>327.6238756506462</v>
          </cell>
          <cell r="G74">
            <v>5.069055555555555</v>
          </cell>
          <cell r="H74">
            <v>332.69293120620176</v>
          </cell>
          <cell r="I74">
            <v>7.5</v>
          </cell>
        </row>
        <row r="75">
          <cell r="A75">
            <v>2083</v>
          </cell>
          <cell r="B75" t="str">
            <v>ADİL KAHRAMAN</v>
          </cell>
          <cell r="C75">
            <v>0</v>
          </cell>
          <cell r="D75">
            <v>0</v>
          </cell>
          <cell r="E75">
            <v>327.75</v>
          </cell>
          <cell r="F75">
            <v>327.75</v>
          </cell>
          <cell r="G75">
            <v>0</v>
          </cell>
          <cell r="H75">
            <v>327.75</v>
          </cell>
          <cell r="I75">
            <v>172.5</v>
          </cell>
        </row>
        <row r="76">
          <cell r="A76">
            <v>41386</v>
          </cell>
          <cell r="B76" t="str">
            <v>SERKAN ŞENGÜL</v>
          </cell>
          <cell r="C76">
            <v>164</v>
          </cell>
          <cell r="D76">
            <v>302.15740841565702</v>
          </cell>
          <cell r="E76">
            <v>28.666334472080621</v>
          </cell>
          <cell r="F76">
            <v>330.82374288773764</v>
          </cell>
          <cell r="G76">
            <v>0</v>
          </cell>
          <cell r="H76">
            <v>330.82374288773764</v>
          </cell>
          <cell r="I76">
            <v>0</v>
          </cell>
        </row>
        <row r="77">
          <cell r="A77">
            <v>29370</v>
          </cell>
          <cell r="B77" t="str">
            <v>RECEP BACAK</v>
          </cell>
          <cell r="C77">
            <v>133.5</v>
          </cell>
          <cell r="D77">
            <v>336.42</v>
          </cell>
          <cell r="E77">
            <v>0</v>
          </cell>
          <cell r="F77">
            <v>336.42</v>
          </cell>
          <cell r="G77">
            <v>0</v>
          </cell>
          <cell r="H77">
            <v>336.42</v>
          </cell>
          <cell r="I77">
            <v>0</v>
          </cell>
        </row>
        <row r="78">
          <cell r="A78">
            <v>31778</v>
          </cell>
          <cell r="B78" t="str">
            <v>SEFER DUMAN</v>
          </cell>
          <cell r="C78">
            <v>97</v>
          </cell>
          <cell r="D78">
            <v>318.00028933881498</v>
          </cell>
          <cell r="E78">
            <v>23.978876852035974</v>
          </cell>
          <cell r="F78">
            <v>341.97916619085095</v>
          </cell>
          <cell r="G78">
            <v>0</v>
          </cell>
          <cell r="H78">
            <v>341.97916619085095</v>
          </cell>
          <cell r="I78">
            <v>7.5</v>
          </cell>
        </row>
        <row r="79">
          <cell r="A79">
            <v>2096</v>
          </cell>
          <cell r="B79" t="str">
            <v>VEYSEL KIRCA</v>
          </cell>
          <cell r="C79">
            <v>97.5</v>
          </cell>
          <cell r="D79">
            <v>343.75566942148771</v>
          </cell>
          <cell r="E79">
            <v>0</v>
          </cell>
          <cell r="F79">
            <v>343.75566942148771</v>
          </cell>
          <cell r="G79">
            <v>20.329636363636368</v>
          </cell>
          <cell r="H79">
            <v>364.08530578512409</v>
          </cell>
          <cell r="I79">
            <v>0</v>
          </cell>
        </row>
        <row r="80">
          <cell r="A80">
            <v>41406</v>
          </cell>
          <cell r="B80" t="str">
            <v>SERACETTİN NİZAMOĞULLARI</v>
          </cell>
          <cell r="C80">
            <v>205.5</v>
          </cell>
          <cell r="D80">
            <v>327.89996145069375</v>
          </cell>
          <cell r="E80">
            <v>16.546213479314403</v>
          </cell>
          <cell r="F80">
            <v>344.44617493000817</v>
          </cell>
          <cell r="G80">
            <v>80.959880216927942</v>
          </cell>
          <cell r="H80">
            <v>425.40605514693613</v>
          </cell>
          <cell r="I80">
            <v>0</v>
          </cell>
        </row>
        <row r="81">
          <cell r="A81">
            <v>30716</v>
          </cell>
          <cell r="B81" t="str">
            <v>HARUN DEMİRKAN</v>
          </cell>
          <cell r="C81">
            <v>127.5</v>
          </cell>
          <cell r="D81">
            <v>350.625</v>
          </cell>
          <cell r="E81">
            <v>0</v>
          </cell>
          <cell r="F81">
            <v>350.625</v>
          </cell>
          <cell r="G81">
            <v>41.25</v>
          </cell>
          <cell r="H81">
            <v>391.875</v>
          </cell>
          <cell r="I81">
            <v>0</v>
          </cell>
        </row>
        <row r="82">
          <cell r="A82">
            <v>27273</v>
          </cell>
          <cell r="B82" t="str">
            <v>SEDAT YÜCEL</v>
          </cell>
          <cell r="C82">
            <v>215.5</v>
          </cell>
          <cell r="D82">
            <v>311.66393381773457</v>
          </cell>
          <cell r="E82">
            <v>41.241062115204898</v>
          </cell>
          <cell r="F82">
            <v>352.90499593293947</v>
          </cell>
          <cell r="G82">
            <v>15.663923831347972</v>
          </cell>
          <cell r="H82">
            <v>368.56891976428744</v>
          </cell>
          <cell r="I82">
            <v>0</v>
          </cell>
        </row>
        <row r="83">
          <cell r="A83">
            <v>40365</v>
          </cell>
          <cell r="B83" t="str">
            <v>MEHMET BAŞGÜDEN</v>
          </cell>
          <cell r="C83">
            <v>226.5</v>
          </cell>
          <cell r="D83">
            <v>360.94881377328704</v>
          </cell>
          <cell r="E83">
            <v>0</v>
          </cell>
          <cell r="F83">
            <v>360.94881377328704</v>
          </cell>
          <cell r="G83">
            <v>91.842915602235024</v>
          </cell>
          <cell r="H83">
            <v>452.7917293755221</v>
          </cell>
          <cell r="I83">
            <v>0</v>
          </cell>
        </row>
        <row r="84">
          <cell r="A84">
            <v>42180</v>
          </cell>
          <cell r="B84" t="str">
            <v>MEHMET EMİN AKDAŞ</v>
          </cell>
          <cell r="C84">
            <v>184.5</v>
          </cell>
          <cell r="D84">
            <v>268.41383609973889</v>
          </cell>
          <cell r="E84">
            <v>97.431660472475031</v>
          </cell>
          <cell r="F84">
            <v>365.8454965722139</v>
          </cell>
          <cell r="G84">
            <v>54.82373340971791</v>
          </cell>
          <cell r="H84">
            <v>420.66922998193184</v>
          </cell>
          <cell r="I84">
            <v>0</v>
          </cell>
        </row>
        <row r="85">
          <cell r="A85">
            <v>38061</v>
          </cell>
          <cell r="B85" t="str">
            <v>MUSTAFA SADIŞ</v>
          </cell>
          <cell r="C85">
            <v>149.5</v>
          </cell>
          <cell r="D85">
            <v>350.28007777859693</v>
          </cell>
          <cell r="E85">
            <v>17.138605339454401</v>
          </cell>
          <cell r="F85">
            <v>367.41868311805132</v>
          </cell>
          <cell r="G85">
            <v>50.485648829254231</v>
          </cell>
          <cell r="H85">
            <v>417.90433194730554</v>
          </cell>
          <cell r="I85">
            <v>0</v>
          </cell>
        </row>
        <row r="86">
          <cell r="A86">
            <v>42182</v>
          </cell>
          <cell r="B86" t="str">
            <v>FEDAİL BERBER</v>
          </cell>
          <cell r="C86">
            <v>230.5</v>
          </cell>
          <cell r="D86">
            <v>368.30841115165759</v>
          </cell>
          <cell r="E86">
            <v>0</v>
          </cell>
          <cell r="F86">
            <v>368.30841115165759</v>
          </cell>
          <cell r="G86">
            <v>146.19662242591446</v>
          </cell>
          <cell r="H86">
            <v>514.50503357757202</v>
          </cell>
          <cell r="I86">
            <v>0</v>
          </cell>
        </row>
        <row r="87">
          <cell r="A87">
            <v>31975</v>
          </cell>
          <cell r="B87" t="str">
            <v>GÖKHAN TAŞ</v>
          </cell>
          <cell r="C87">
            <v>82.5</v>
          </cell>
          <cell r="D87">
            <v>372.2553877777778</v>
          </cell>
          <cell r="E87">
            <v>0</v>
          </cell>
          <cell r="F87">
            <v>372.2553877777778</v>
          </cell>
          <cell r="G87">
            <v>0</v>
          </cell>
          <cell r="H87">
            <v>372.2553877777778</v>
          </cell>
          <cell r="I87">
            <v>0</v>
          </cell>
        </row>
        <row r="88">
          <cell r="A88">
            <v>38432</v>
          </cell>
          <cell r="B88" t="str">
            <v>MURAT ENER</v>
          </cell>
          <cell r="C88">
            <v>150</v>
          </cell>
          <cell r="D88">
            <v>355.84093764705892</v>
          </cell>
          <cell r="E88">
            <v>18.429734138597709</v>
          </cell>
          <cell r="F88">
            <v>374.27067178565665</v>
          </cell>
          <cell r="G88">
            <v>34.968524021712334</v>
          </cell>
          <cell r="H88">
            <v>409.23919580736896</v>
          </cell>
          <cell r="I88">
            <v>7.5</v>
          </cell>
        </row>
        <row r="89">
          <cell r="A89">
            <v>37893</v>
          </cell>
          <cell r="B89" t="str">
            <v>HANDE YALCIN</v>
          </cell>
          <cell r="C89">
            <v>127.5</v>
          </cell>
          <cell r="D89">
            <v>375.30984515976627</v>
          </cell>
          <cell r="E89">
            <v>0</v>
          </cell>
          <cell r="F89">
            <v>375.30984515976627</v>
          </cell>
          <cell r="G89">
            <v>0</v>
          </cell>
          <cell r="H89">
            <v>375.30984515976627</v>
          </cell>
          <cell r="I89">
            <v>0</v>
          </cell>
        </row>
        <row r="90">
          <cell r="A90">
            <v>30709</v>
          </cell>
          <cell r="B90" t="str">
            <v>MUSTAFA ULUTÜRK</v>
          </cell>
          <cell r="C90">
            <v>128</v>
          </cell>
          <cell r="D90">
            <v>364.25540627466393</v>
          </cell>
          <cell r="E90">
            <v>25.904126220953259</v>
          </cell>
          <cell r="F90">
            <v>390.15953249561721</v>
          </cell>
          <cell r="G90">
            <v>33.50339263927205</v>
          </cell>
          <cell r="H90">
            <v>423.66292513488929</v>
          </cell>
          <cell r="I90">
            <v>0</v>
          </cell>
        </row>
        <row r="91">
          <cell r="A91">
            <v>38649</v>
          </cell>
          <cell r="B91" t="str">
            <v>CENGİZ DEMİRCAN</v>
          </cell>
          <cell r="C91">
            <v>232.5</v>
          </cell>
          <cell r="D91">
            <v>392.61759571881703</v>
          </cell>
          <cell r="E91">
            <v>0</v>
          </cell>
          <cell r="F91">
            <v>392.61759571881703</v>
          </cell>
          <cell r="G91">
            <v>0</v>
          </cell>
          <cell r="H91">
            <v>392.61759571881703</v>
          </cell>
          <cell r="I91">
            <v>0</v>
          </cell>
        </row>
        <row r="92">
          <cell r="A92">
            <v>2275</v>
          </cell>
          <cell r="B92" t="str">
            <v>FAHRİ ŞAHİN</v>
          </cell>
          <cell r="C92">
            <v>202.5</v>
          </cell>
          <cell r="D92">
            <v>346.91990737305906</v>
          </cell>
          <cell r="E92">
            <v>52.036169289546081</v>
          </cell>
          <cell r="F92">
            <v>398.95607666260514</v>
          </cell>
          <cell r="G92">
            <v>0</v>
          </cell>
          <cell r="H92">
            <v>398.95607666260514</v>
          </cell>
          <cell r="I92">
            <v>30</v>
          </cell>
        </row>
        <row r="93">
          <cell r="A93">
            <v>39384</v>
          </cell>
          <cell r="B93" t="str">
            <v>GÖKAN TELLİ</v>
          </cell>
          <cell r="C93">
            <v>225</v>
          </cell>
          <cell r="D93">
            <v>384.3687431126458</v>
          </cell>
          <cell r="E93">
            <v>17.964730657727774</v>
          </cell>
          <cell r="F93">
            <v>402.33347377037359</v>
          </cell>
          <cell r="G93">
            <v>24.683664015326354</v>
          </cell>
          <cell r="H93">
            <v>427.01713778569996</v>
          </cell>
          <cell r="I93">
            <v>7.5</v>
          </cell>
        </row>
        <row r="94">
          <cell r="A94">
            <v>28176</v>
          </cell>
          <cell r="B94" t="str">
            <v>YASİN İŞBİLİRLER</v>
          </cell>
          <cell r="C94">
            <v>232.5</v>
          </cell>
          <cell r="D94">
            <v>402.76701130639964</v>
          </cell>
          <cell r="E94">
            <v>0</v>
          </cell>
          <cell r="F94">
            <v>402.76701130639964</v>
          </cell>
          <cell r="G94">
            <v>0</v>
          </cell>
          <cell r="H94">
            <v>402.76701130639964</v>
          </cell>
          <cell r="I94">
            <v>0</v>
          </cell>
        </row>
        <row r="95">
          <cell r="A95">
            <v>25095</v>
          </cell>
          <cell r="B95" t="str">
            <v>ASIM 	KART</v>
          </cell>
          <cell r="C95">
            <v>232.5</v>
          </cell>
          <cell r="D95">
            <v>405.88647816207498</v>
          </cell>
          <cell r="E95">
            <v>0</v>
          </cell>
          <cell r="F95">
            <v>405.88647816207498</v>
          </cell>
          <cell r="G95">
            <v>20.450122779815409</v>
          </cell>
          <cell r="H95">
            <v>426.33660094189037</v>
          </cell>
          <cell r="I95">
            <v>0</v>
          </cell>
        </row>
        <row r="96">
          <cell r="A96">
            <v>37323</v>
          </cell>
          <cell r="B96" t="str">
            <v>MEHMET ORHAN</v>
          </cell>
          <cell r="C96">
            <v>232.5</v>
          </cell>
          <cell r="D96">
            <v>411.49168679059841</v>
          </cell>
          <cell r="E96">
            <v>0</v>
          </cell>
          <cell r="F96">
            <v>411.49168679059841</v>
          </cell>
          <cell r="G96">
            <v>0</v>
          </cell>
          <cell r="H96">
            <v>411.49168679059841</v>
          </cell>
          <cell r="I96">
            <v>0</v>
          </cell>
        </row>
        <row r="97">
          <cell r="A97">
            <v>38903</v>
          </cell>
          <cell r="B97" t="str">
            <v>BAYRAM GÖKBUNAR</v>
          </cell>
          <cell r="C97">
            <v>232.5</v>
          </cell>
          <cell r="D97">
            <v>412.92642001548643</v>
          </cell>
          <cell r="E97">
            <v>0</v>
          </cell>
          <cell r="F97">
            <v>412.92642001548643</v>
          </cell>
          <cell r="G97">
            <v>0</v>
          </cell>
          <cell r="H97">
            <v>412.92642001548643</v>
          </cell>
          <cell r="I97">
            <v>0</v>
          </cell>
        </row>
        <row r="98">
          <cell r="A98">
            <v>41474</v>
          </cell>
          <cell r="B98" t="str">
            <v>KAMİL ÇANKAYA</v>
          </cell>
          <cell r="C98">
            <v>224.5</v>
          </cell>
          <cell r="D98">
            <v>413.62401334948174</v>
          </cell>
          <cell r="E98">
            <v>0</v>
          </cell>
          <cell r="F98">
            <v>413.62401334948174</v>
          </cell>
          <cell r="G98">
            <v>0</v>
          </cell>
          <cell r="H98">
            <v>413.62401334948174</v>
          </cell>
          <cell r="I98">
            <v>0</v>
          </cell>
        </row>
        <row r="99">
          <cell r="A99">
            <v>35890</v>
          </cell>
          <cell r="B99" t="str">
            <v>DURMUŞ SÜRÜCÜ</v>
          </cell>
          <cell r="C99">
            <v>217.5</v>
          </cell>
          <cell r="D99">
            <v>391.28204576640246</v>
          </cell>
          <cell r="E99">
            <v>26.830295136149097</v>
          </cell>
          <cell r="F99">
            <v>418.11234090255158</v>
          </cell>
          <cell r="G99">
            <v>0</v>
          </cell>
          <cell r="H99">
            <v>418.11234090255158</v>
          </cell>
          <cell r="I99">
            <v>15</v>
          </cell>
        </row>
        <row r="100">
          <cell r="A100">
            <v>41473</v>
          </cell>
          <cell r="B100" t="str">
            <v>FATİH ALÇI</v>
          </cell>
          <cell r="C100">
            <v>220</v>
          </cell>
          <cell r="D100">
            <v>405.33310885027169</v>
          </cell>
          <cell r="E100">
            <v>14.254238356514556</v>
          </cell>
          <cell r="F100">
            <v>419.58734720678626</v>
          </cell>
          <cell r="G100">
            <v>0</v>
          </cell>
          <cell r="H100">
            <v>419.58734720678626</v>
          </cell>
          <cell r="I100">
            <v>0</v>
          </cell>
        </row>
        <row r="101">
          <cell r="A101">
            <v>39124</v>
          </cell>
          <cell r="B101" t="str">
            <v>ONUR NİLÜFER</v>
          </cell>
          <cell r="C101">
            <v>210</v>
          </cell>
          <cell r="D101">
            <v>419.82550422778684</v>
          </cell>
          <cell r="E101">
            <v>0</v>
          </cell>
          <cell r="F101">
            <v>419.82550422778684</v>
          </cell>
          <cell r="G101">
            <v>85.966477879623881</v>
          </cell>
          <cell r="H101">
            <v>505.79198210741072</v>
          </cell>
          <cell r="I101">
            <v>0</v>
          </cell>
        </row>
        <row r="102">
          <cell r="A102">
            <v>40097</v>
          </cell>
          <cell r="B102" t="str">
            <v>SELMAN SARIKAYA</v>
          </cell>
          <cell r="C102">
            <v>187.5</v>
          </cell>
          <cell r="D102">
            <v>340.7586460899509</v>
          </cell>
          <cell r="E102">
            <v>79.975402694082675</v>
          </cell>
          <cell r="F102">
            <v>420.73404878403358</v>
          </cell>
          <cell r="G102">
            <v>0</v>
          </cell>
          <cell r="H102">
            <v>420.73404878403358</v>
          </cell>
          <cell r="I102">
            <v>45</v>
          </cell>
        </row>
        <row r="103">
          <cell r="A103">
            <v>35574</v>
          </cell>
          <cell r="B103" t="str">
            <v>CENGİZ TURHAN</v>
          </cell>
          <cell r="C103">
            <v>199</v>
          </cell>
          <cell r="D103">
            <v>372.67848494010332</v>
          </cell>
          <cell r="E103">
            <v>50.434057525178758</v>
          </cell>
          <cell r="F103">
            <v>423.1125424652821</v>
          </cell>
          <cell r="G103">
            <v>0</v>
          </cell>
          <cell r="H103">
            <v>423.1125424652821</v>
          </cell>
          <cell r="I103">
            <v>26</v>
          </cell>
        </row>
        <row r="104">
          <cell r="A104">
            <v>28623</v>
          </cell>
          <cell r="B104" t="str">
            <v>FERDİ BOZLUSUN</v>
          </cell>
          <cell r="C104">
            <v>225</v>
          </cell>
          <cell r="D104">
            <v>403.52689107816144</v>
          </cell>
          <cell r="E104">
            <v>20.568168767146776</v>
          </cell>
          <cell r="F104">
            <v>424.09505984530824</v>
          </cell>
          <cell r="G104">
            <v>0</v>
          </cell>
          <cell r="H104">
            <v>424.09505984530824</v>
          </cell>
          <cell r="I104">
            <v>7.5</v>
          </cell>
        </row>
        <row r="105">
          <cell r="A105">
            <v>23961</v>
          </cell>
          <cell r="B105" t="str">
            <v>BURAK YAŞA</v>
          </cell>
          <cell r="C105">
            <v>202.5</v>
          </cell>
          <cell r="D105">
            <v>392.04952145454547</v>
          </cell>
          <cell r="E105">
            <v>35.969875570236567</v>
          </cell>
          <cell r="F105">
            <v>428.01939702478205</v>
          </cell>
          <cell r="G105">
            <v>0</v>
          </cell>
          <cell r="H105">
            <v>428.01939702478205</v>
          </cell>
          <cell r="I105">
            <v>15</v>
          </cell>
        </row>
        <row r="106">
          <cell r="A106">
            <v>31973</v>
          </cell>
          <cell r="B106" t="str">
            <v>KADİR AKKOL</v>
          </cell>
          <cell r="C106">
            <v>127.5</v>
          </cell>
          <cell r="D106">
            <v>500.37293106189145</v>
          </cell>
          <cell r="E106">
            <v>0</v>
          </cell>
          <cell r="F106">
            <v>430.37293106189145</v>
          </cell>
          <cell r="G106">
            <v>0</v>
          </cell>
          <cell r="H106">
            <v>430.37293106189145</v>
          </cell>
          <cell r="I106">
            <v>0</v>
          </cell>
        </row>
        <row r="107">
          <cell r="A107">
            <v>40096</v>
          </cell>
          <cell r="B107" t="str">
            <v>FATİH LEVENT ERGÖL</v>
          </cell>
          <cell r="C107">
            <v>232.5</v>
          </cell>
          <cell r="D107">
            <v>432.25451926405111</v>
          </cell>
          <cell r="E107">
            <v>0</v>
          </cell>
          <cell r="F107">
            <v>432.25451926405111</v>
          </cell>
          <cell r="G107">
            <v>4.6060580551167218</v>
          </cell>
          <cell r="H107">
            <v>436.86057731916782</v>
          </cell>
          <cell r="I107">
            <v>0</v>
          </cell>
        </row>
        <row r="108">
          <cell r="A108">
            <v>20817</v>
          </cell>
          <cell r="B108" t="str">
            <v>SÜLEYMAN DEMİREL</v>
          </cell>
          <cell r="C108">
            <v>112.5</v>
          </cell>
          <cell r="D108">
            <v>432.40388843929657</v>
          </cell>
          <cell r="E108">
            <v>0</v>
          </cell>
          <cell r="F108">
            <v>432.40388843929657</v>
          </cell>
          <cell r="G108">
            <v>0</v>
          </cell>
          <cell r="H108">
            <v>432.40388843929657</v>
          </cell>
          <cell r="I108">
            <v>0</v>
          </cell>
        </row>
        <row r="109">
          <cell r="A109">
            <v>34125</v>
          </cell>
          <cell r="B109" t="str">
            <v>HASAN ÇAKIR</v>
          </cell>
          <cell r="C109">
            <v>225</v>
          </cell>
          <cell r="D109">
            <v>410.22835976609599</v>
          </cell>
          <cell r="E109">
            <v>22.321839120013948</v>
          </cell>
          <cell r="F109">
            <v>432.55019888610991</v>
          </cell>
          <cell r="G109">
            <v>217.78156475110296</v>
          </cell>
          <cell r="H109">
            <v>650.33176363721282</v>
          </cell>
          <cell r="I109">
            <v>7.5</v>
          </cell>
        </row>
        <row r="110">
          <cell r="A110">
            <v>39660</v>
          </cell>
          <cell r="B110" t="str">
            <v>RAMAZAN KOÇ</v>
          </cell>
          <cell r="C110">
            <v>210</v>
          </cell>
          <cell r="D110">
            <v>405.72136191643381</v>
          </cell>
          <cell r="E110">
            <v>27.338527866286579</v>
          </cell>
          <cell r="F110">
            <v>433.0598897827204</v>
          </cell>
          <cell r="G110">
            <v>4.6060580551167218</v>
          </cell>
          <cell r="H110">
            <v>437.66594783783711</v>
          </cell>
          <cell r="I110">
            <v>15</v>
          </cell>
        </row>
        <row r="111">
          <cell r="A111">
            <v>30762</v>
          </cell>
          <cell r="B111" t="str">
            <v>SAMET YASA</v>
          </cell>
          <cell r="C111">
            <v>232.5</v>
          </cell>
          <cell r="D111">
            <v>435.9199979617984</v>
          </cell>
          <cell r="E111">
            <v>0</v>
          </cell>
          <cell r="F111">
            <v>435.9199979617984</v>
          </cell>
          <cell r="G111">
            <v>0</v>
          </cell>
          <cell r="H111">
            <v>435.9199979617984</v>
          </cell>
          <cell r="I111">
            <v>0</v>
          </cell>
        </row>
        <row r="112">
          <cell r="A112">
            <v>40321</v>
          </cell>
          <cell r="B112" t="str">
            <v>MURAT ALİOĞLU</v>
          </cell>
          <cell r="C112">
            <v>210</v>
          </cell>
          <cell r="D112">
            <v>394.05444620406831</v>
          </cell>
          <cell r="E112">
            <v>42.029765437624476</v>
          </cell>
          <cell r="F112">
            <v>436.08421164169278</v>
          </cell>
          <cell r="G112">
            <v>0</v>
          </cell>
          <cell r="H112">
            <v>436.08421164169278</v>
          </cell>
          <cell r="I112">
            <v>22.5</v>
          </cell>
        </row>
        <row r="113">
          <cell r="A113">
            <v>36856</v>
          </cell>
          <cell r="B113" t="str">
            <v>ALİ CAN EFE</v>
          </cell>
          <cell r="C113">
            <v>186.5</v>
          </cell>
          <cell r="D113">
            <v>437.1009564198564</v>
          </cell>
          <cell r="E113">
            <v>0</v>
          </cell>
          <cell r="F113">
            <v>437.1009564198564</v>
          </cell>
          <cell r="G113">
            <v>0</v>
          </cell>
          <cell r="H113">
            <v>437.1009564198564</v>
          </cell>
          <cell r="I113">
            <v>0</v>
          </cell>
        </row>
        <row r="114">
          <cell r="A114">
            <v>38623</v>
          </cell>
          <cell r="B114" t="str">
            <v>ONUR TUĞRUL</v>
          </cell>
          <cell r="C114">
            <v>212.5</v>
          </cell>
          <cell r="D114">
            <v>391.51493468492151</v>
          </cell>
          <cell r="E114">
            <v>46.970512513311924</v>
          </cell>
          <cell r="F114">
            <v>438.48544719823343</v>
          </cell>
          <cell r="G114">
            <v>0</v>
          </cell>
          <cell r="H114">
            <v>438.48544719823343</v>
          </cell>
          <cell r="I114">
            <v>20</v>
          </cell>
        </row>
        <row r="115">
          <cell r="A115">
            <v>38902</v>
          </cell>
          <cell r="B115" t="str">
            <v>CEMİL YARIMDAĞ</v>
          </cell>
          <cell r="C115">
            <v>232.5</v>
          </cell>
          <cell r="D115">
            <v>438.4901058480429</v>
          </cell>
          <cell r="E115">
            <v>0</v>
          </cell>
          <cell r="F115">
            <v>438.4901058480429</v>
          </cell>
          <cell r="G115">
            <v>0</v>
          </cell>
          <cell r="H115">
            <v>438.4901058480429</v>
          </cell>
          <cell r="I115">
            <v>0</v>
          </cell>
        </row>
        <row r="116">
          <cell r="A116">
            <v>41472</v>
          </cell>
          <cell r="B116" t="str">
            <v>ŞENOL TEKİN</v>
          </cell>
          <cell r="C116">
            <v>127.5</v>
          </cell>
          <cell r="D116">
            <v>440.0970866010378</v>
          </cell>
          <cell r="E116">
            <v>0</v>
          </cell>
          <cell r="F116">
            <v>440.0970866010378</v>
          </cell>
          <cell r="G116">
            <v>34.517418556944129</v>
          </cell>
          <cell r="H116">
            <v>474.61450515798191</v>
          </cell>
          <cell r="I116">
            <v>0</v>
          </cell>
        </row>
        <row r="117">
          <cell r="A117">
            <v>38869</v>
          </cell>
          <cell r="B117" t="str">
            <v>MUSTAFA ÖZAYDIN</v>
          </cell>
          <cell r="C117">
            <v>202.5</v>
          </cell>
          <cell r="D117">
            <v>480.25216240469206</v>
          </cell>
          <cell r="E117">
            <v>0</v>
          </cell>
          <cell r="F117">
            <v>440.25216240469206</v>
          </cell>
          <cell r="G117">
            <v>0</v>
          </cell>
          <cell r="H117">
            <v>440.25216240469206</v>
          </cell>
          <cell r="I117">
            <v>0</v>
          </cell>
        </row>
        <row r="118">
          <cell r="A118">
            <v>36307</v>
          </cell>
          <cell r="B118" t="str">
            <v>FİGEN UYANIK</v>
          </cell>
          <cell r="C118">
            <v>134</v>
          </cell>
          <cell r="D118">
            <v>443.23478928635689</v>
          </cell>
          <cell r="E118">
            <v>0</v>
          </cell>
          <cell r="F118">
            <v>443.23478928635689</v>
          </cell>
          <cell r="G118">
            <v>0</v>
          </cell>
          <cell r="H118">
            <v>443.23478928635689</v>
          </cell>
          <cell r="I118">
            <v>0</v>
          </cell>
        </row>
        <row r="119">
          <cell r="A119">
            <v>26232</v>
          </cell>
          <cell r="B119" t="str">
            <v>COŞKUN ARSLAN</v>
          </cell>
          <cell r="C119">
            <v>232.5</v>
          </cell>
          <cell r="D119">
            <v>443.33179646153837</v>
          </cell>
          <cell r="E119">
            <v>0</v>
          </cell>
          <cell r="F119">
            <v>443.33179646153837</v>
          </cell>
          <cell r="G119">
            <v>14.398804008940374</v>
          </cell>
          <cell r="H119">
            <v>457.73060047047875</v>
          </cell>
          <cell r="I119">
            <v>0</v>
          </cell>
        </row>
        <row r="120">
          <cell r="A120">
            <v>39420</v>
          </cell>
          <cell r="B120" t="str">
            <v>HASAN HÜSEYİN ERTEK</v>
          </cell>
          <cell r="C120">
            <v>180</v>
          </cell>
          <cell r="D120">
            <v>317.50715027816136</v>
          </cell>
          <cell r="E120">
            <v>127.69838956812092</v>
          </cell>
          <cell r="F120">
            <v>445.20553984628225</v>
          </cell>
          <cell r="G120">
            <v>48.688226685824617</v>
          </cell>
          <cell r="H120">
            <v>493.89376653210684</v>
          </cell>
          <cell r="I120">
            <v>52.5</v>
          </cell>
        </row>
        <row r="121">
          <cell r="A121">
            <v>41600</v>
          </cell>
          <cell r="B121" t="str">
            <v>ABDÜLKADİR GÜÇLÜ</v>
          </cell>
          <cell r="C121">
            <v>180</v>
          </cell>
          <cell r="D121">
            <v>318.74560704174337</v>
          </cell>
          <cell r="E121">
            <v>126.68762340381979</v>
          </cell>
          <cell r="F121">
            <v>445.43323044556314</v>
          </cell>
          <cell r="G121">
            <v>0</v>
          </cell>
          <cell r="H121">
            <v>445.43323044556314</v>
          </cell>
          <cell r="I121">
            <v>52.5</v>
          </cell>
        </row>
        <row r="122">
          <cell r="A122">
            <v>38343</v>
          </cell>
          <cell r="B122" t="str">
            <v>RESUL MERTCAN GÜLMEZ</v>
          </cell>
          <cell r="C122">
            <v>120</v>
          </cell>
          <cell r="D122">
            <v>445.48941258741252</v>
          </cell>
          <cell r="E122">
            <v>0</v>
          </cell>
          <cell r="F122">
            <v>445.48941258741252</v>
          </cell>
          <cell r="G122">
            <v>69.575863636363621</v>
          </cell>
          <cell r="H122">
            <v>515.0652762237761</v>
          </cell>
          <cell r="I122">
            <v>0</v>
          </cell>
        </row>
        <row r="123">
          <cell r="A123">
            <v>39138</v>
          </cell>
          <cell r="B123" t="str">
            <v>FERDİ ŞEN</v>
          </cell>
          <cell r="C123">
            <v>187.5</v>
          </cell>
          <cell r="D123">
            <v>428.12282375000001</v>
          </cell>
          <cell r="E123">
            <v>18.570920802217145</v>
          </cell>
          <cell r="F123">
            <v>446.69374455221714</v>
          </cell>
          <cell r="G123">
            <v>8.2278880051087846</v>
          </cell>
          <cell r="H123">
            <v>454.92163255732595</v>
          </cell>
          <cell r="I123">
            <v>7.5</v>
          </cell>
        </row>
        <row r="124">
          <cell r="A124">
            <v>30755</v>
          </cell>
          <cell r="B124" t="str">
            <v>ALİ PARLAK</v>
          </cell>
          <cell r="C124">
            <v>232.5</v>
          </cell>
          <cell r="D124">
            <v>447.142913119414</v>
          </cell>
          <cell r="E124">
            <v>0</v>
          </cell>
          <cell r="F124">
            <v>447.142913119414</v>
          </cell>
          <cell r="G124">
            <v>0</v>
          </cell>
          <cell r="H124">
            <v>447.142913119414</v>
          </cell>
          <cell r="I124">
            <v>0</v>
          </cell>
        </row>
        <row r="125">
          <cell r="A125">
            <v>32795</v>
          </cell>
          <cell r="B125" t="str">
            <v>HASAN HÜSEYİN FINDIK</v>
          </cell>
          <cell r="C125">
            <v>232.5</v>
          </cell>
          <cell r="D125">
            <v>448.2277118149147</v>
          </cell>
          <cell r="E125">
            <v>0</v>
          </cell>
          <cell r="F125">
            <v>448.2277118149147</v>
          </cell>
          <cell r="G125">
            <v>9.2121161102334437</v>
          </cell>
          <cell r="H125">
            <v>457.43982792514817</v>
          </cell>
          <cell r="I125">
            <v>0</v>
          </cell>
        </row>
        <row r="126">
          <cell r="A126">
            <v>15295</v>
          </cell>
          <cell r="B126" t="str">
            <v>MÜCAHİT AKANSEL</v>
          </cell>
          <cell r="C126">
            <v>157.5</v>
          </cell>
          <cell r="D126">
            <v>421.79621211594849</v>
          </cell>
          <cell r="E126">
            <v>28.360189557752076</v>
          </cell>
          <cell r="F126">
            <v>450.15640167370054</v>
          </cell>
          <cell r="G126">
            <v>58.421637878787863</v>
          </cell>
          <cell r="H126">
            <v>508.57803955248841</v>
          </cell>
          <cell r="I126">
            <v>7.5</v>
          </cell>
        </row>
        <row r="127">
          <cell r="A127">
            <v>25086</v>
          </cell>
          <cell r="B127" t="str">
            <v>MEHMET ALTINTAŞ</v>
          </cell>
          <cell r="C127">
            <v>225</v>
          </cell>
          <cell r="D127">
            <v>433.60311294871786</v>
          </cell>
          <cell r="E127">
            <v>17.535820975565624</v>
          </cell>
          <cell r="F127">
            <v>451.13893392428349</v>
          </cell>
          <cell r="G127">
            <v>1.0138111111111074</v>
          </cell>
          <cell r="H127">
            <v>452.15274503539462</v>
          </cell>
          <cell r="I127">
            <v>7.5</v>
          </cell>
        </row>
        <row r="128">
          <cell r="A128">
            <v>35835</v>
          </cell>
          <cell r="B128" t="str">
            <v>NİHAT ÖZDEMİR</v>
          </cell>
          <cell r="C128">
            <v>150</v>
          </cell>
          <cell r="D128">
            <v>396.25326905172523</v>
          </cell>
          <cell r="E128">
            <v>55.470906520042597</v>
          </cell>
          <cell r="F128">
            <v>451.72417557176783</v>
          </cell>
          <cell r="G128">
            <v>0</v>
          </cell>
          <cell r="H128">
            <v>451.72417557176783</v>
          </cell>
          <cell r="I128">
            <v>22.5</v>
          </cell>
        </row>
        <row r="129">
          <cell r="A129">
            <v>26234</v>
          </cell>
          <cell r="B129" t="str">
            <v>KENAN TANDOĞAN</v>
          </cell>
          <cell r="C129">
            <v>232.5</v>
          </cell>
          <cell r="D129">
            <v>452.84146958503891</v>
          </cell>
          <cell r="E129">
            <v>0</v>
          </cell>
          <cell r="F129">
            <v>452.84146958503891</v>
          </cell>
          <cell r="G129">
            <v>4.8196528152141376</v>
          </cell>
          <cell r="H129">
            <v>457.66112240025302</v>
          </cell>
          <cell r="I129">
            <v>0</v>
          </cell>
        </row>
        <row r="130">
          <cell r="A130">
            <v>14161</v>
          </cell>
          <cell r="B130" t="str">
            <v>ŞABAN TUNCA</v>
          </cell>
          <cell r="C130">
            <v>232.5</v>
          </cell>
          <cell r="D130">
            <v>453.53687881069965</v>
          </cell>
          <cell r="E130">
            <v>0</v>
          </cell>
          <cell r="F130">
            <v>453.53687881069965</v>
          </cell>
          <cell r="G130">
            <v>0</v>
          </cell>
          <cell r="H130">
            <v>453.53687881069965</v>
          </cell>
          <cell r="I130">
            <v>0</v>
          </cell>
        </row>
        <row r="131">
          <cell r="A131">
            <v>33148</v>
          </cell>
          <cell r="B131" t="str">
            <v>MUSTAFA SEVİNÇ</v>
          </cell>
          <cell r="C131">
            <v>172.5</v>
          </cell>
          <cell r="D131">
            <v>434.7</v>
          </cell>
          <cell r="E131">
            <v>19.875</v>
          </cell>
          <cell r="F131">
            <v>454.57499999999999</v>
          </cell>
          <cell r="G131">
            <v>37.799999999999997</v>
          </cell>
          <cell r="H131">
            <v>492.375</v>
          </cell>
          <cell r="I131">
            <v>7.5</v>
          </cell>
        </row>
        <row r="132">
          <cell r="A132">
            <v>25784</v>
          </cell>
          <cell r="B132" t="str">
            <v>BAYRAM KOCATEPE</v>
          </cell>
          <cell r="C132">
            <v>225</v>
          </cell>
          <cell r="D132">
            <v>436.21099746666675</v>
          </cell>
          <cell r="E132">
            <v>18.604716065328635</v>
          </cell>
          <cell r="F132">
            <v>454.81571353199541</v>
          </cell>
          <cell r="G132">
            <v>30.85458001915794</v>
          </cell>
          <cell r="H132">
            <v>485.67029355115335</v>
          </cell>
          <cell r="I132">
            <v>7.5</v>
          </cell>
        </row>
        <row r="133">
          <cell r="A133">
            <v>32112</v>
          </cell>
          <cell r="B133" t="str">
            <v>YİĞİT ÇETİNKAYA</v>
          </cell>
          <cell r="C133">
            <v>217.5</v>
          </cell>
          <cell r="D133">
            <v>423.36116670222333</v>
          </cell>
          <cell r="E133">
            <v>35.665053122731067</v>
          </cell>
          <cell r="F133">
            <v>459.02621982495441</v>
          </cell>
          <cell r="G133">
            <v>30.85458001915794</v>
          </cell>
          <cell r="H133">
            <v>489.88079984411235</v>
          </cell>
          <cell r="I133">
            <v>7.5</v>
          </cell>
        </row>
        <row r="134">
          <cell r="A134">
            <v>25679</v>
          </cell>
          <cell r="B134" t="str">
            <v>MEHMET ALİ TUNÇ</v>
          </cell>
          <cell r="C134">
            <v>217.5</v>
          </cell>
          <cell r="D134">
            <v>432.43831274932614</v>
          </cell>
          <cell r="E134">
            <v>31.36580322991254</v>
          </cell>
          <cell r="F134">
            <v>463.8041159792387</v>
          </cell>
          <cell r="G134">
            <v>0</v>
          </cell>
          <cell r="H134">
            <v>463.8041159792387</v>
          </cell>
          <cell r="I134">
            <v>15</v>
          </cell>
        </row>
        <row r="135">
          <cell r="A135">
            <v>25660</v>
          </cell>
          <cell r="B135" t="str">
            <v>EMRULLAH PEKBEY</v>
          </cell>
          <cell r="C135">
            <v>120</v>
          </cell>
          <cell r="D135">
            <v>409.29417028138357</v>
          </cell>
          <cell r="E135">
            <v>55.415147466800605</v>
          </cell>
          <cell r="F135">
            <v>464.70931774818416</v>
          </cell>
          <cell r="G135">
            <v>0</v>
          </cell>
          <cell r="H135">
            <v>464.70931774818416</v>
          </cell>
          <cell r="I135">
            <v>15</v>
          </cell>
        </row>
        <row r="136">
          <cell r="A136">
            <v>38066</v>
          </cell>
          <cell r="B136" t="str">
            <v>ÖZKAN ÖZEN</v>
          </cell>
          <cell r="C136">
            <v>229</v>
          </cell>
          <cell r="D136">
            <v>466.77341811521336</v>
          </cell>
          <cell r="E136">
            <v>0</v>
          </cell>
          <cell r="F136">
            <v>466.77341811521336</v>
          </cell>
          <cell r="G136">
            <v>13.053269859456645</v>
          </cell>
          <cell r="H136">
            <v>479.82668797466999</v>
          </cell>
          <cell r="I136">
            <v>0</v>
          </cell>
        </row>
        <row r="137">
          <cell r="A137">
            <v>39890</v>
          </cell>
          <cell r="B137" t="str">
            <v>BURAK TEKAYAK</v>
          </cell>
          <cell r="C137">
            <v>157</v>
          </cell>
          <cell r="D137">
            <v>371.34938024703536</v>
          </cell>
          <cell r="E137">
            <v>96.574209181348763</v>
          </cell>
          <cell r="F137">
            <v>467.9235894283841</v>
          </cell>
          <cell r="G137">
            <v>0</v>
          </cell>
          <cell r="H137">
            <v>467.9235894283841</v>
          </cell>
          <cell r="I137">
            <v>30</v>
          </cell>
        </row>
        <row r="138">
          <cell r="A138">
            <v>41400</v>
          </cell>
          <cell r="B138" t="str">
            <v>MUSTAFA NEHİR</v>
          </cell>
          <cell r="C138">
            <v>135</v>
          </cell>
          <cell r="D138">
            <v>468.14616818181798</v>
          </cell>
          <cell r="E138">
            <v>0</v>
          </cell>
          <cell r="F138">
            <v>468.14616818181798</v>
          </cell>
          <cell r="G138">
            <v>81.613592424242398</v>
          </cell>
          <cell r="H138">
            <v>549.75976060606035</v>
          </cell>
          <cell r="I138">
            <v>0</v>
          </cell>
        </row>
        <row r="139">
          <cell r="A139">
            <v>40348</v>
          </cell>
          <cell r="B139" t="str">
            <v>EMEL UĞURLU</v>
          </cell>
          <cell r="C139">
            <v>210</v>
          </cell>
          <cell r="D139">
            <v>510.32323561423857</v>
          </cell>
          <cell r="E139">
            <v>0</v>
          </cell>
          <cell r="F139">
            <v>470.32323561423857</v>
          </cell>
          <cell r="G139">
            <v>0</v>
          </cell>
          <cell r="H139">
            <v>470.32323561423857</v>
          </cell>
          <cell r="I139">
            <v>0</v>
          </cell>
        </row>
        <row r="140">
          <cell r="A140">
            <v>21588</v>
          </cell>
          <cell r="B140" t="str">
            <v>GÜRKAN YILDIZ</v>
          </cell>
          <cell r="C140">
            <v>210</v>
          </cell>
          <cell r="D140">
            <v>428.14594202898559</v>
          </cell>
          <cell r="E140">
            <v>43.265729103146946</v>
          </cell>
          <cell r="F140">
            <v>471.41167113213254</v>
          </cell>
          <cell r="G140">
            <v>0</v>
          </cell>
          <cell r="H140">
            <v>471.41167113213254</v>
          </cell>
          <cell r="I140">
            <v>22.5</v>
          </cell>
        </row>
        <row r="141">
          <cell r="A141">
            <v>29061</v>
          </cell>
          <cell r="B141" t="str">
            <v>ÖZGÜR ÖZGÜN</v>
          </cell>
          <cell r="C141">
            <v>202.5</v>
          </cell>
          <cell r="D141">
            <v>471.6958125000001</v>
          </cell>
          <cell r="E141">
            <v>0</v>
          </cell>
          <cell r="F141">
            <v>471.6958125000001</v>
          </cell>
          <cell r="G141">
            <v>28.183355555555554</v>
          </cell>
          <cell r="H141">
            <v>499.87916805555568</v>
          </cell>
          <cell r="I141">
            <v>0</v>
          </cell>
        </row>
        <row r="142">
          <cell r="A142">
            <v>35691</v>
          </cell>
          <cell r="B142" t="str">
            <v>İBRAHİM AYTEKİN</v>
          </cell>
          <cell r="C142">
            <v>157.5</v>
          </cell>
          <cell r="D142">
            <v>448.89081672615265</v>
          </cell>
          <cell r="E142">
            <v>24.815284305086575</v>
          </cell>
          <cell r="F142">
            <v>473.7061010312392</v>
          </cell>
          <cell r="G142">
            <v>132.63589242424237</v>
          </cell>
          <cell r="H142">
            <v>606.34199345548154</v>
          </cell>
          <cell r="I142">
            <v>7.5</v>
          </cell>
        </row>
        <row r="143">
          <cell r="A143">
            <v>20796</v>
          </cell>
          <cell r="B143" t="str">
            <v>GÜRKAN GÖKBAŞ</v>
          </cell>
          <cell r="C143">
            <v>232</v>
          </cell>
          <cell r="D143">
            <v>477.21750429630976</v>
          </cell>
          <cell r="E143">
            <v>0</v>
          </cell>
          <cell r="F143">
            <v>477.21750429630976</v>
          </cell>
          <cell r="G143">
            <v>14.398804008940374</v>
          </cell>
          <cell r="H143">
            <v>491.61630830525013</v>
          </cell>
          <cell r="I143">
            <v>0</v>
          </cell>
        </row>
        <row r="144">
          <cell r="A144">
            <v>21366</v>
          </cell>
          <cell r="B144" t="str">
            <v>RECEP ÜLLEĞİ</v>
          </cell>
          <cell r="C144">
            <v>232.5</v>
          </cell>
          <cell r="D144">
            <v>478.24599029694832</v>
          </cell>
          <cell r="E144">
            <v>0</v>
          </cell>
          <cell r="F144">
            <v>478.24599029694832</v>
          </cell>
          <cell r="G144">
            <v>90.50676805619662</v>
          </cell>
          <cell r="H144">
            <v>568.75275835314494</v>
          </cell>
          <cell r="I144">
            <v>0</v>
          </cell>
        </row>
        <row r="145">
          <cell r="A145">
            <v>25781</v>
          </cell>
          <cell r="B145" t="str">
            <v>FEVZİ KURNAZ</v>
          </cell>
          <cell r="C145">
            <v>232.5</v>
          </cell>
          <cell r="D145">
            <v>478.24599029694832</v>
          </cell>
          <cell r="E145">
            <v>0</v>
          </cell>
          <cell r="F145">
            <v>478.24599029694832</v>
          </cell>
          <cell r="G145">
            <v>51.424300031929903</v>
          </cell>
          <cell r="H145">
            <v>529.6702903288782</v>
          </cell>
          <cell r="I145">
            <v>0</v>
          </cell>
        </row>
        <row r="146">
          <cell r="A146">
            <v>34069</v>
          </cell>
          <cell r="B146" t="str">
            <v>RAMAZAN UÇAK</v>
          </cell>
          <cell r="C146">
            <v>232.5</v>
          </cell>
          <cell r="D146">
            <v>478.24599029694832</v>
          </cell>
          <cell r="E146">
            <v>0</v>
          </cell>
          <cell r="F146">
            <v>478.24599029694832</v>
          </cell>
          <cell r="G146">
            <v>0</v>
          </cell>
          <cell r="H146">
            <v>478.24599029694832</v>
          </cell>
          <cell r="I146">
            <v>0</v>
          </cell>
        </row>
        <row r="147">
          <cell r="A147">
            <v>40309</v>
          </cell>
          <cell r="B147" t="str">
            <v>ŞÜKRÜ UYGUN</v>
          </cell>
          <cell r="C147">
            <v>232.5</v>
          </cell>
          <cell r="D147">
            <v>478.24599029694832</v>
          </cell>
          <cell r="E147">
            <v>0</v>
          </cell>
          <cell r="F147">
            <v>478.24599029694832</v>
          </cell>
          <cell r="G147">
            <v>0</v>
          </cell>
          <cell r="H147">
            <v>478.24599029694832</v>
          </cell>
          <cell r="I147">
            <v>0</v>
          </cell>
        </row>
        <row r="148">
          <cell r="A148">
            <v>41573</v>
          </cell>
          <cell r="B148" t="str">
            <v>ÖZLEM KAR</v>
          </cell>
          <cell r="C148">
            <v>195</v>
          </cell>
          <cell r="D148">
            <v>479.60618299446071</v>
          </cell>
          <cell r="E148">
            <v>0</v>
          </cell>
          <cell r="F148">
            <v>479.60618299446071</v>
          </cell>
          <cell r="G148">
            <v>0</v>
          </cell>
          <cell r="H148">
            <v>479.60618299446071</v>
          </cell>
          <cell r="I148">
            <v>0</v>
          </cell>
        </row>
        <row r="149">
          <cell r="A149">
            <v>19915</v>
          </cell>
          <cell r="B149" t="str">
            <v>ADEM ŞAVKLI</v>
          </cell>
          <cell r="C149">
            <v>225</v>
          </cell>
          <cell r="D149">
            <v>462.81870028736932</v>
          </cell>
          <cell r="E149">
            <v>17.96892482034302</v>
          </cell>
          <cell r="F149">
            <v>480.78762510771236</v>
          </cell>
          <cell r="G149">
            <v>51.424300031929903</v>
          </cell>
          <cell r="H149">
            <v>532.21192513964229</v>
          </cell>
          <cell r="I149">
            <v>7.5</v>
          </cell>
        </row>
        <row r="150">
          <cell r="A150">
            <v>42176</v>
          </cell>
          <cell r="B150" t="str">
            <v>YALÇIN DİKMEN</v>
          </cell>
          <cell r="C150">
            <v>231.5</v>
          </cell>
          <cell r="D150">
            <v>481.24896759665387</v>
          </cell>
          <cell r="E150">
            <v>0</v>
          </cell>
          <cell r="F150">
            <v>481.24896759665387</v>
          </cell>
          <cell r="G150">
            <v>263.55472096955788</v>
          </cell>
          <cell r="H150">
            <v>744.8036885662118</v>
          </cell>
          <cell r="I150">
            <v>0</v>
          </cell>
        </row>
        <row r="151">
          <cell r="A151">
            <v>29069</v>
          </cell>
          <cell r="B151" t="str">
            <v>YAŞAR ÖZKAN</v>
          </cell>
          <cell r="C151">
            <v>232.5</v>
          </cell>
          <cell r="D151">
            <v>481.27499999999986</v>
          </cell>
          <cell r="E151">
            <v>0</v>
          </cell>
          <cell r="F151">
            <v>481.27499999999986</v>
          </cell>
          <cell r="G151">
            <v>72.449999999999989</v>
          </cell>
          <cell r="H151">
            <v>553.72499999999991</v>
          </cell>
          <cell r="I151">
            <v>0</v>
          </cell>
        </row>
        <row r="152">
          <cell r="A152">
            <v>38447</v>
          </cell>
          <cell r="B152" t="str">
            <v>ANIL DENİZ</v>
          </cell>
          <cell r="C152">
            <v>229</v>
          </cell>
          <cell r="D152">
            <v>474.0299999999998</v>
          </cell>
          <cell r="E152">
            <v>7.6750154679040996</v>
          </cell>
          <cell r="F152">
            <v>481.70501546790388</v>
          </cell>
          <cell r="G152">
            <v>57.959999999999994</v>
          </cell>
          <cell r="H152">
            <v>539.66501546790391</v>
          </cell>
          <cell r="I152">
            <v>3.5</v>
          </cell>
        </row>
        <row r="153">
          <cell r="A153">
            <v>37998</v>
          </cell>
          <cell r="B153" t="str">
            <v>NEZİR ÜNVER</v>
          </cell>
          <cell r="C153">
            <v>225</v>
          </cell>
          <cell r="D153">
            <v>465.74999999999983</v>
          </cell>
          <cell r="E153">
            <v>16.489887640449439</v>
          </cell>
          <cell r="F153">
            <v>482.2398876404493</v>
          </cell>
          <cell r="G153">
            <v>76.59</v>
          </cell>
          <cell r="H153">
            <v>558.82988764044933</v>
          </cell>
          <cell r="I153">
            <v>7.5</v>
          </cell>
        </row>
        <row r="154">
          <cell r="A154">
            <v>31762</v>
          </cell>
          <cell r="B154" t="str">
            <v>AZİZ YÜCEL</v>
          </cell>
          <cell r="C154">
            <v>225</v>
          </cell>
          <cell r="D154">
            <v>465.74999999999983</v>
          </cell>
          <cell r="E154">
            <v>16.589634146341467</v>
          </cell>
          <cell r="F154">
            <v>482.33963414634127</v>
          </cell>
          <cell r="G154">
            <v>12.419999999999998</v>
          </cell>
          <cell r="H154">
            <v>494.75963414634128</v>
          </cell>
          <cell r="I154">
            <v>7.5</v>
          </cell>
        </row>
        <row r="155">
          <cell r="A155">
            <v>26886</v>
          </cell>
          <cell r="B155" t="str">
            <v>MESUT YILMAZ</v>
          </cell>
          <cell r="C155">
            <v>228</v>
          </cell>
          <cell r="D155">
            <v>482.90323810471193</v>
          </cell>
          <cell r="E155">
            <v>0</v>
          </cell>
          <cell r="F155">
            <v>482.90323810471193</v>
          </cell>
          <cell r="G155">
            <v>10.666460317460317</v>
          </cell>
          <cell r="H155">
            <v>493.56969842217222</v>
          </cell>
          <cell r="I155">
            <v>0</v>
          </cell>
        </row>
        <row r="156">
          <cell r="A156">
            <v>42618</v>
          </cell>
          <cell r="B156" t="str">
            <v>BÜNYAMİN YİĞİT</v>
          </cell>
          <cell r="C156">
            <v>217.5</v>
          </cell>
          <cell r="D156">
            <v>453.49906581055018</v>
          </cell>
          <cell r="E156">
            <v>30</v>
          </cell>
          <cell r="F156">
            <v>483.49906581055018</v>
          </cell>
          <cell r="G156">
            <v>239.00402909258111</v>
          </cell>
          <cell r="H156">
            <v>722.50309490313134</v>
          </cell>
          <cell r="I156">
            <v>0</v>
          </cell>
        </row>
        <row r="157">
          <cell r="A157">
            <v>39616</v>
          </cell>
          <cell r="B157" t="str">
            <v>YASİN ÖNER</v>
          </cell>
          <cell r="C157">
            <v>180</v>
          </cell>
          <cell r="D157">
            <v>483.59464520120895</v>
          </cell>
          <cell r="E157">
            <v>0</v>
          </cell>
          <cell r="F157">
            <v>483.59464520120895</v>
          </cell>
          <cell r="G157">
            <v>0</v>
          </cell>
          <cell r="H157">
            <v>483.59464520120895</v>
          </cell>
          <cell r="I157">
            <v>0</v>
          </cell>
        </row>
        <row r="158">
          <cell r="A158">
            <v>40117</v>
          </cell>
          <cell r="B158" t="str">
            <v>ŞABAN YILDIZ</v>
          </cell>
          <cell r="C158">
            <v>225</v>
          </cell>
          <cell r="D158">
            <v>465.40921989390017</v>
          </cell>
          <cell r="E158">
            <v>18.423272285771695</v>
          </cell>
          <cell r="F158">
            <v>483.83249217967187</v>
          </cell>
          <cell r="G158">
            <v>28.697822222222225</v>
          </cell>
          <cell r="H158">
            <v>512.53031440189409</v>
          </cell>
          <cell r="I158">
            <v>7.5</v>
          </cell>
        </row>
        <row r="159">
          <cell r="A159">
            <v>41909</v>
          </cell>
          <cell r="B159" t="str">
            <v>AHMET ÜÇOK</v>
          </cell>
          <cell r="C159">
            <v>202.5</v>
          </cell>
          <cell r="D159">
            <v>484.04943025946704</v>
          </cell>
          <cell r="E159">
            <v>0</v>
          </cell>
          <cell r="F159">
            <v>484.04943025946704</v>
          </cell>
          <cell r="G159">
            <v>0</v>
          </cell>
          <cell r="H159">
            <v>484.04943025946704</v>
          </cell>
          <cell r="I159">
            <v>0</v>
          </cell>
        </row>
        <row r="160">
          <cell r="A160">
            <v>34150</v>
          </cell>
          <cell r="B160" t="str">
            <v>UMUT BİÇİCİ</v>
          </cell>
          <cell r="C160">
            <v>232.5</v>
          </cell>
          <cell r="D160">
            <v>484.18402790265452</v>
          </cell>
          <cell r="E160">
            <v>0</v>
          </cell>
          <cell r="F160">
            <v>484.18402790265452</v>
          </cell>
          <cell r="G160">
            <v>0</v>
          </cell>
          <cell r="H160">
            <v>484.18402790265452</v>
          </cell>
          <cell r="I160">
            <v>0</v>
          </cell>
        </row>
        <row r="161">
          <cell r="A161">
            <v>36306</v>
          </cell>
          <cell r="B161" t="str">
            <v>SERHAT ERBAY</v>
          </cell>
          <cell r="C161">
            <v>138</v>
          </cell>
          <cell r="D161">
            <v>484.26669589495111</v>
          </cell>
          <cell r="E161">
            <v>0</v>
          </cell>
          <cell r="F161">
            <v>484.26669589495111</v>
          </cell>
          <cell r="G161">
            <v>41.425448224852339</v>
          </cell>
          <cell r="H161">
            <v>525.6921441198034</v>
          </cell>
          <cell r="I161">
            <v>0</v>
          </cell>
        </row>
        <row r="162">
          <cell r="A162">
            <v>39967</v>
          </cell>
          <cell r="B162" t="str">
            <v>VEYSEL KAYA</v>
          </cell>
          <cell r="C162">
            <v>202.5</v>
          </cell>
          <cell r="D162">
            <v>466.55763973913048</v>
          </cell>
          <cell r="E162">
            <v>17.797633679839993</v>
          </cell>
          <cell r="F162">
            <v>484.35527341897046</v>
          </cell>
          <cell r="G162">
            <v>0</v>
          </cell>
          <cell r="H162">
            <v>484.35527341897046</v>
          </cell>
          <cell r="I162">
            <v>7.5</v>
          </cell>
        </row>
        <row r="163">
          <cell r="A163">
            <v>40349</v>
          </cell>
          <cell r="B163" t="str">
            <v>MEHMET KARTAL</v>
          </cell>
          <cell r="C163">
            <v>195</v>
          </cell>
          <cell r="D163">
            <v>484.43159684750736</v>
          </cell>
          <cell r="E163">
            <v>0</v>
          </cell>
          <cell r="F163">
            <v>484.43159684750736</v>
          </cell>
          <cell r="G163">
            <v>0</v>
          </cell>
          <cell r="H163">
            <v>484.43159684750736</v>
          </cell>
          <cell r="I163">
            <v>0</v>
          </cell>
        </row>
        <row r="164">
          <cell r="A164">
            <v>38462</v>
          </cell>
          <cell r="B164" t="str">
            <v>HÜSEYİN KAMBER</v>
          </cell>
          <cell r="C164">
            <v>199.5</v>
          </cell>
          <cell r="D164">
            <v>412.96499999999997</v>
          </cell>
          <cell r="E164">
            <v>72.624919050517349</v>
          </cell>
          <cell r="F164">
            <v>485.58991905051732</v>
          </cell>
          <cell r="G164">
            <v>64.169999999999987</v>
          </cell>
          <cell r="H164">
            <v>549.75991905051728</v>
          </cell>
          <cell r="I164">
            <v>37.5</v>
          </cell>
        </row>
        <row r="165">
          <cell r="A165">
            <v>39414</v>
          </cell>
          <cell r="B165" t="str">
            <v>ÇAĞLAR GEZGİNER</v>
          </cell>
          <cell r="C165">
            <v>232.5</v>
          </cell>
          <cell r="D165">
            <v>486.06535396707818</v>
          </cell>
          <cell r="E165">
            <v>0</v>
          </cell>
          <cell r="F165">
            <v>486.06535396707818</v>
          </cell>
          <cell r="G165">
            <v>6.0828666666666624</v>
          </cell>
          <cell r="H165">
            <v>492.14822063374487</v>
          </cell>
          <cell r="I165">
            <v>0</v>
          </cell>
        </row>
        <row r="166">
          <cell r="A166">
            <v>38803</v>
          </cell>
          <cell r="B166" t="str">
            <v>SERVET KELEŞ</v>
          </cell>
          <cell r="C166">
            <v>225</v>
          </cell>
          <cell r="D166">
            <v>467.16003052644265</v>
          </cell>
          <cell r="E166">
            <v>19.572365588702336</v>
          </cell>
          <cell r="F166">
            <v>486.73239611514498</v>
          </cell>
          <cell r="G166">
            <v>2.8542266666666687</v>
          </cell>
          <cell r="H166">
            <v>489.58662278181163</v>
          </cell>
          <cell r="I166">
            <v>7.5</v>
          </cell>
        </row>
        <row r="167">
          <cell r="A167">
            <v>38318</v>
          </cell>
          <cell r="B167" t="str">
            <v>RAMAZAN KAHYA</v>
          </cell>
          <cell r="C167">
            <v>230.5</v>
          </cell>
          <cell r="D167">
            <v>527.31233730577094</v>
          </cell>
          <cell r="E167">
            <v>0</v>
          </cell>
          <cell r="F167">
            <v>487.31233730577094</v>
          </cell>
          <cell r="G167">
            <v>0</v>
          </cell>
          <cell r="H167">
            <v>487.31233730577094</v>
          </cell>
          <cell r="I167">
            <v>0</v>
          </cell>
        </row>
        <row r="168">
          <cell r="A168">
            <v>40064</v>
          </cell>
          <cell r="B168" t="str">
            <v>BİLGİN AYDEMİR</v>
          </cell>
          <cell r="C168">
            <v>230</v>
          </cell>
          <cell r="D168">
            <v>488.52963950143408</v>
          </cell>
          <cell r="E168">
            <v>0</v>
          </cell>
          <cell r="F168">
            <v>488.52963950143408</v>
          </cell>
          <cell r="G168">
            <v>12.57125777777777</v>
          </cell>
          <cell r="H168">
            <v>501.10089727921184</v>
          </cell>
          <cell r="I168">
            <v>0</v>
          </cell>
        </row>
        <row r="169">
          <cell r="A169">
            <v>26373</v>
          </cell>
          <cell r="B169" t="str">
            <v>ALİ CEYLAN</v>
          </cell>
          <cell r="C169">
            <v>217.5</v>
          </cell>
          <cell r="D169">
            <v>488.89511976620645</v>
          </cell>
          <cell r="E169">
            <v>0</v>
          </cell>
          <cell r="F169">
            <v>488.89511976620645</v>
          </cell>
          <cell r="G169">
            <v>63.849830038315886</v>
          </cell>
          <cell r="H169">
            <v>552.74494980452232</v>
          </cell>
          <cell r="I169">
            <v>0</v>
          </cell>
        </row>
        <row r="170">
          <cell r="A170">
            <v>41912</v>
          </cell>
          <cell r="B170" t="str">
            <v>MERVE SAVUR</v>
          </cell>
          <cell r="C170">
            <v>202.5</v>
          </cell>
          <cell r="D170">
            <v>489.45652420454536</v>
          </cell>
          <cell r="E170">
            <v>0</v>
          </cell>
          <cell r="F170">
            <v>489.45652420454536</v>
          </cell>
          <cell r="G170">
            <v>161.0812865990726</v>
          </cell>
          <cell r="H170">
            <v>650.53781080361796</v>
          </cell>
          <cell r="I170">
            <v>0</v>
          </cell>
        </row>
        <row r="171">
          <cell r="A171">
            <v>41339</v>
          </cell>
          <cell r="B171" t="str">
            <v>SANİYE DUVARCI</v>
          </cell>
          <cell r="C171">
            <v>232.5</v>
          </cell>
          <cell r="D171">
            <v>490.90633657937849</v>
          </cell>
          <cell r="E171">
            <v>0</v>
          </cell>
          <cell r="F171">
            <v>490.90633657937849</v>
          </cell>
          <cell r="G171">
            <v>0</v>
          </cell>
          <cell r="H171">
            <v>490.90633657937849</v>
          </cell>
          <cell r="I171">
            <v>0</v>
          </cell>
        </row>
        <row r="172">
          <cell r="A172">
            <v>34137</v>
          </cell>
          <cell r="B172" t="str">
            <v>ALİ OKAN OĞUL</v>
          </cell>
          <cell r="C172">
            <v>188.5</v>
          </cell>
          <cell r="D172">
            <v>491.49647494108103</v>
          </cell>
          <cell r="E172">
            <v>0</v>
          </cell>
          <cell r="F172">
            <v>491.49647494108103</v>
          </cell>
          <cell r="G172">
            <v>174.61871160538152</v>
          </cell>
          <cell r="H172">
            <v>666.11518654646261</v>
          </cell>
          <cell r="I172">
            <v>0</v>
          </cell>
        </row>
        <row r="173">
          <cell r="A173">
            <v>11856</v>
          </cell>
          <cell r="B173" t="str">
            <v>YAHYA AVCI</v>
          </cell>
          <cell r="C173">
            <v>232.5</v>
          </cell>
          <cell r="D173">
            <v>491.68394959976524</v>
          </cell>
          <cell r="E173">
            <v>0</v>
          </cell>
          <cell r="F173">
            <v>491.68394959976524</v>
          </cell>
          <cell r="G173">
            <v>116.05854804342468</v>
          </cell>
          <cell r="H173">
            <v>607.74249764318995</v>
          </cell>
          <cell r="I173">
            <v>0</v>
          </cell>
        </row>
        <row r="174">
          <cell r="A174">
            <v>37313</v>
          </cell>
          <cell r="B174" t="str">
            <v>BARIŞ GÜRER</v>
          </cell>
          <cell r="C174">
            <v>195</v>
          </cell>
          <cell r="D174">
            <v>470.02234301485976</v>
          </cell>
          <cell r="E174">
            <v>22.086170386523001</v>
          </cell>
          <cell r="F174">
            <v>492.10851340138277</v>
          </cell>
          <cell r="G174">
            <v>13.053269859456645</v>
          </cell>
          <cell r="H174">
            <v>505.1617832608394</v>
          </cell>
          <cell r="I174">
            <v>0</v>
          </cell>
        </row>
        <row r="175">
          <cell r="A175">
            <v>38765</v>
          </cell>
          <cell r="B175" t="str">
            <v>KÜRŞAT ÇELİKTAŞ</v>
          </cell>
          <cell r="C175">
            <v>210</v>
          </cell>
          <cell r="D175">
            <v>475.15481301117552</v>
          </cell>
          <cell r="E175">
            <v>18.586563852244776</v>
          </cell>
          <cell r="F175">
            <v>493.74137686342027</v>
          </cell>
          <cell r="G175">
            <v>0</v>
          </cell>
          <cell r="H175">
            <v>493.74137686342027</v>
          </cell>
          <cell r="I175">
            <v>7.5</v>
          </cell>
        </row>
        <row r="176">
          <cell r="A176">
            <v>22009</v>
          </cell>
          <cell r="B176" t="str">
            <v>HÜSEYİN CODA</v>
          </cell>
          <cell r="C176">
            <v>225</v>
          </cell>
          <cell r="D176">
            <v>477.62726028965619</v>
          </cell>
          <cell r="E176">
            <v>18.087135162097987</v>
          </cell>
          <cell r="F176">
            <v>495.71439545175417</v>
          </cell>
          <cell r="G176">
            <v>10.28486000638598</v>
          </cell>
          <cell r="H176">
            <v>505.99925545814017</v>
          </cell>
          <cell r="I176">
            <v>7.5</v>
          </cell>
        </row>
        <row r="177">
          <cell r="A177">
            <v>32109</v>
          </cell>
          <cell r="B177" t="str">
            <v>EMRE ÇETİN</v>
          </cell>
          <cell r="C177">
            <v>163.5</v>
          </cell>
          <cell r="D177">
            <v>336.3149222088216</v>
          </cell>
          <cell r="E177">
            <v>161.01294977237106</v>
          </cell>
          <cell r="F177">
            <v>497.32787198119263</v>
          </cell>
          <cell r="G177">
            <v>0</v>
          </cell>
          <cell r="H177">
            <v>497.32787198119263</v>
          </cell>
          <cell r="I177">
            <v>67.5</v>
          </cell>
        </row>
        <row r="178">
          <cell r="A178">
            <v>37869</v>
          </cell>
          <cell r="B178" t="str">
            <v>ERHAN ÖZER</v>
          </cell>
          <cell r="C178">
            <v>232.5</v>
          </cell>
          <cell r="D178">
            <v>500.26986845263013</v>
          </cell>
          <cell r="E178">
            <v>0</v>
          </cell>
          <cell r="F178">
            <v>500.26986845263013</v>
          </cell>
          <cell r="G178">
            <v>0</v>
          </cell>
          <cell r="H178">
            <v>500.26986845263013</v>
          </cell>
          <cell r="I178">
            <v>0</v>
          </cell>
        </row>
        <row r="179">
          <cell r="A179">
            <v>41649</v>
          </cell>
          <cell r="B179" t="str">
            <v>MERT YILDIZ</v>
          </cell>
          <cell r="C179">
            <v>232.5</v>
          </cell>
          <cell r="D179">
            <v>500.26986845263013</v>
          </cell>
          <cell r="E179">
            <v>0</v>
          </cell>
          <cell r="F179">
            <v>500.26986845263013</v>
          </cell>
          <cell r="G179">
            <v>0</v>
          </cell>
          <cell r="H179">
            <v>500.26986845263013</v>
          </cell>
          <cell r="I179">
            <v>0</v>
          </cell>
        </row>
        <row r="180">
          <cell r="A180">
            <v>39968</v>
          </cell>
          <cell r="B180" t="str">
            <v>ZOZAN GÜN</v>
          </cell>
          <cell r="C180">
            <v>210</v>
          </cell>
          <cell r="D180">
            <v>501.2824309833793</v>
          </cell>
          <cell r="E180">
            <v>0</v>
          </cell>
          <cell r="F180">
            <v>501.2824309833793</v>
          </cell>
          <cell r="G180">
            <v>0</v>
          </cell>
          <cell r="H180">
            <v>501.2824309833793</v>
          </cell>
          <cell r="I180">
            <v>0</v>
          </cell>
        </row>
        <row r="181">
          <cell r="A181">
            <v>13106</v>
          </cell>
          <cell r="B181" t="str">
            <v>VEDAT TURAN</v>
          </cell>
          <cell r="C181">
            <v>142.5</v>
          </cell>
          <cell r="D181">
            <v>477.07935999999995</v>
          </cell>
          <cell r="E181">
            <v>24.225000000000001</v>
          </cell>
          <cell r="F181">
            <v>501.30435999999997</v>
          </cell>
          <cell r="G181">
            <v>220.96307199999998</v>
          </cell>
          <cell r="H181">
            <v>722.26743199999999</v>
          </cell>
          <cell r="I181">
            <v>0</v>
          </cell>
        </row>
        <row r="182">
          <cell r="A182">
            <v>1967</v>
          </cell>
          <cell r="B182" t="str">
            <v>MEHMET ALİ YILDIRIM</v>
          </cell>
          <cell r="C182">
            <v>150</v>
          </cell>
          <cell r="D182">
            <v>502.18879999999996</v>
          </cell>
          <cell r="E182">
            <v>0</v>
          </cell>
          <cell r="F182">
            <v>502.18879999999996</v>
          </cell>
          <cell r="G182">
            <v>281.22572799999995</v>
          </cell>
          <cell r="H182">
            <v>783.4145279999999</v>
          </cell>
          <cell r="I182">
            <v>0</v>
          </cell>
        </row>
        <row r="183">
          <cell r="A183">
            <v>41517</v>
          </cell>
          <cell r="B183" t="str">
            <v>OĞUZHAN ADA</v>
          </cell>
          <cell r="C183">
            <v>195</v>
          </cell>
          <cell r="D183">
            <v>502.26735488597296</v>
          </cell>
          <cell r="E183">
            <v>0</v>
          </cell>
          <cell r="F183">
            <v>502.26735488597296</v>
          </cell>
          <cell r="G183">
            <v>2.1406700000000014</v>
          </cell>
          <cell r="H183">
            <v>504.40802488597296</v>
          </cell>
          <cell r="I183">
            <v>0</v>
          </cell>
        </row>
        <row r="184">
          <cell r="A184">
            <v>27278</v>
          </cell>
          <cell r="B184" t="str">
            <v>MURAT EREN</v>
          </cell>
          <cell r="C184">
            <v>172.5</v>
          </cell>
          <cell r="D184">
            <v>503.64274577977369</v>
          </cell>
          <cell r="E184">
            <v>0</v>
          </cell>
          <cell r="F184">
            <v>503.64274577977369</v>
          </cell>
          <cell r="G184">
            <v>14.598340457384751</v>
          </cell>
          <cell r="H184">
            <v>518.24108623715847</v>
          </cell>
          <cell r="I184">
            <v>0</v>
          </cell>
        </row>
        <row r="185">
          <cell r="A185">
            <v>36771</v>
          </cell>
          <cell r="B185" t="str">
            <v>EROL BİZEK</v>
          </cell>
          <cell r="C185">
            <v>232.5</v>
          </cell>
          <cell r="D185">
            <v>503.79812067489712</v>
          </cell>
          <cell r="E185">
            <v>0</v>
          </cell>
          <cell r="F185">
            <v>503.79812067489712</v>
          </cell>
          <cell r="G185">
            <v>0</v>
          </cell>
          <cell r="H185">
            <v>503.79812067489712</v>
          </cell>
          <cell r="I185">
            <v>0</v>
          </cell>
        </row>
        <row r="186">
          <cell r="A186">
            <v>38429</v>
          </cell>
          <cell r="B186" t="str">
            <v>İBRAHİM HALİL ORTAÇ</v>
          </cell>
          <cell r="C186">
            <v>127.5</v>
          </cell>
          <cell r="D186">
            <v>503.85330823703703</v>
          </cell>
          <cell r="E186">
            <v>0</v>
          </cell>
          <cell r="F186">
            <v>503.85330823703703</v>
          </cell>
          <cell r="G186">
            <v>0</v>
          </cell>
          <cell r="H186">
            <v>503.85330823703703</v>
          </cell>
          <cell r="I186">
            <v>0</v>
          </cell>
        </row>
        <row r="187">
          <cell r="A187">
            <v>31970</v>
          </cell>
          <cell r="B187" t="str">
            <v>TOLGA YÜKSEL</v>
          </cell>
          <cell r="C187">
            <v>202.5</v>
          </cell>
          <cell r="D187">
            <v>430.88453076621261</v>
          </cell>
          <cell r="E187">
            <v>73.271824034944032</v>
          </cell>
          <cell r="F187">
            <v>504.15635480115662</v>
          </cell>
          <cell r="G187">
            <v>0</v>
          </cell>
          <cell r="H187">
            <v>504.15635480115662</v>
          </cell>
          <cell r="I187">
            <v>0</v>
          </cell>
        </row>
        <row r="188">
          <cell r="A188">
            <v>41466</v>
          </cell>
          <cell r="B188" t="str">
            <v>AYDIN AKGÜN</v>
          </cell>
          <cell r="C188">
            <v>225</v>
          </cell>
          <cell r="D188">
            <v>485.38797135632285</v>
          </cell>
          <cell r="E188">
            <v>18.95935361258061</v>
          </cell>
          <cell r="F188">
            <v>504.34732496890348</v>
          </cell>
          <cell r="G188">
            <v>0</v>
          </cell>
          <cell r="H188">
            <v>504.34732496890348</v>
          </cell>
          <cell r="I188">
            <v>7.5</v>
          </cell>
        </row>
        <row r="189">
          <cell r="A189">
            <v>35504</v>
          </cell>
          <cell r="B189" t="str">
            <v>AHMET EMRE KARAMAN</v>
          </cell>
          <cell r="C189">
            <v>186</v>
          </cell>
          <cell r="D189">
            <v>349.67780574906664</v>
          </cell>
          <cell r="E189">
            <v>155.17440834987036</v>
          </cell>
          <cell r="F189">
            <v>504.852214098937</v>
          </cell>
          <cell r="G189">
            <v>33.729027450980389</v>
          </cell>
          <cell r="H189">
            <v>538.58124154991742</v>
          </cell>
          <cell r="I189">
            <v>0</v>
          </cell>
        </row>
        <row r="190">
          <cell r="A190">
            <v>19667</v>
          </cell>
          <cell r="B190" t="str">
            <v>İSMAİL ALBAYRAK</v>
          </cell>
          <cell r="C190">
            <v>232.5</v>
          </cell>
          <cell r="D190">
            <v>504.91950671484676</v>
          </cell>
          <cell r="E190">
            <v>0</v>
          </cell>
          <cell r="F190">
            <v>504.91950671484676</v>
          </cell>
          <cell r="G190">
            <v>34.968524021712334</v>
          </cell>
          <cell r="H190">
            <v>539.88803073655913</v>
          </cell>
          <cell r="I190">
            <v>0</v>
          </cell>
        </row>
        <row r="191">
          <cell r="A191">
            <v>42276</v>
          </cell>
          <cell r="B191" t="str">
            <v>ONUR ÇELİK</v>
          </cell>
          <cell r="C191">
            <v>217</v>
          </cell>
          <cell r="D191">
            <v>505.12613240705087</v>
          </cell>
          <cell r="E191">
            <v>0</v>
          </cell>
          <cell r="F191">
            <v>505.12613240705087</v>
          </cell>
          <cell r="G191">
            <v>0</v>
          </cell>
          <cell r="H191">
            <v>505.12613240705087</v>
          </cell>
          <cell r="I191">
            <v>0</v>
          </cell>
        </row>
        <row r="192">
          <cell r="A192">
            <v>42052</v>
          </cell>
          <cell r="B192" t="str">
            <v>SELÇUK TEKİN</v>
          </cell>
          <cell r="C192">
            <v>202.5</v>
          </cell>
          <cell r="D192">
            <v>505.71495055950902</v>
          </cell>
          <cell r="E192">
            <v>0</v>
          </cell>
          <cell r="F192">
            <v>505.71495055950902</v>
          </cell>
          <cell r="G192">
            <v>282.89276875152314</v>
          </cell>
          <cell r="H192">
            <v>788.60771931103216</v>
          </cell>
          <cell r="I192">
            <v>0</v>
          </cell>
        </row>
        <row r="193">
          <cell r="A193">
            <v>41571</v>
          </cell>
          <cell r="B193" t="str">
            <v>NAGEHAN YILDIRIM</v>
          </cell>
          <cell r="C193">
            <v>225</v>
          </cell>
          <cell r="D193">
            <v>506.5811359999999</v>
          </cell>
          <cell r="E193">
            <v>0</v>
          </cell>
          <cell r="F193">
            <v>506.5811359999999</v>
          </cell>
          <cell r="G193">
            <v>10.949159999999999</v>
          </cell>
          <cell r="H193">
            <v>517.53029599999991</v>
          </cell>
          <cell r="I193">
            <v>0</v>
          </cell>
        </row>
        <row r="194">
          <cell r="A194">
            <v>38227</v>
          </cell>
          <cell r="B194" t="str">
            <v>TUNCAY YILDIZ</v>
          </cell>
          <cell r="C194">
            <v>217.5</v>
          </cell>
          <cell r="D194">
            <v>508.14813663860014</v>
          </cell>
          <cell r="E194">
            <v>0</v>
          </cell>
          <cell r="F194">
            <v>508.14813663860014</v>
          </cell>
          <cell r="G194">
            <v>0</v>
          </cell>
          <cell r="H194">
            <v>508.14813663860014</v>
          </cell>
          <cell r="I194">
            <v>0</v>
          </cell>
        </row>
        <row r="195">
          <cell r="A195">
            <v>41923</v>
          </cell>
          <cell r="B195" t="str">
            <v>MAHMUT FIRAT SARI</v>
          </cell>
          <cell r="C195">
            <v>174.5</v>
          </cell>
          <cell r="D195">
            <v>413.16393654057708</v>
          </cell>
          <cell r="E195">
            <v>96.0573076289281</v>
          </cell>
          <cell r="F195">
            <v>509.22124416950521</v>
          </cell>
          <cell r="G195">
            <v>16.350141312270921</v>
          </cell>
          <cell r="H195">
            <v>525.57138548177613</v>
          </cell>
          <cell r="I195">
            <v>45</v>
          </cell>
        </row>
        <row r="196">
          <cell r="A196">
            <v>38683</v>
          </cell>
          <cell r="B196" t="str">
            <v>RAMAZAN CAN</v>
          </cell>
          <cell r="C196">
            <v>210</v>
          </cell>
          <cell r="D196">
            <v>492.64940102618931</v>
          </cell>
          <cell r="E196">
            <v>17.643154178033978</v>
          </cell>
          <cell r="F196">
            <v>510.29255520422328</v>
          </cell>
          <cell r="G196">
            <v>0</v>
          </cell>
          <cell r="H196">
            <v>510.29255520422328</v>
          </cell>
          <cell r="I196">
            <v>0</v>
          </cell>
        </row>
        <row r="197">
          <cell r="A197">
            <v>26600</v>
          </cell>
          <cell r="B197" t="str">
            <v>MEHMET VURUCU</v>
          </cell>
          <cell r="C197">
            <v>217.5</v>
          </cell>
          <cell r="D197">
            <v>510.51270746787748</v>
          </cell>
          <cell r="E197">
            <v>0</v>
          </cell>
          <cell r="F197">
            <v>510.51270746787748</v>
          </cell>
          <cell r="G197">
            <v>0</v>
          </cell>
          <cell r="H197">
            <v>510.51270746787748</v>
          </cell>
          <cell r="I197">
            <v>0</v>
          </cell>
        </row>
        <row r="198">
          <cell r="A198">
            <v>38759</v>
          </cell>
          <cell r="B198" t="str">
            <v>ENES AVDAN</v>
          </cell>
          <cell r="C198">
            <v>214</v>
          </cell>
          <cell r="D198">
            <v>493.2480803763367</v>
          </cell>
          <cell r="E198">
            <v>17.633389815285341</v>
          </cell>
          <cell r="F198">
            <v>510.88147019162204</v>
          </cell>
          <cell r="G198">
            <v>0</v>
          </cell>
          <cell r="H198">
            <v>510.88147019162204</v>
          </cell>
          <cell r="I198">
            <v>7.5</v>
          </cell>
        </row>
        <row r="199">
          <cell r="A199">
            <v>38643</v>
          </cell>
          <cell r="B199" t="str">
            <v>CUMALİ TUNÇER</v>
          </cell>
          <cell r="C199">
            <v>210</v>
          </cell>
          <cell r="D199">
            <v>510.94808577064782</v>
          </cell>
          <cell r="E199">
            <v>0</v>
          </cell>
          <cell r="F199">
            <v>510.94808577064782</v>
          </cell>
          <cell r="G199">
            <v>0</v>
          </cell>
          <cell r="H199">
            <v>510.94808577064782</v>
          </cell>
          <cell r="I199">
            <v>0</v>
          </cell>
        </row>
        <row r="200">
          <cell r="A200">
            <v>39265</v>
          </cell>
          <cell r="B200" t="str">
            <v>HASAN ÜSTÜN</v>
          </cell>
          <cell r="C200">
            <v>195</v>
          </cell>
          <cell r="D200">
            <v>491.4</v>
          </cell>
          <cell r="E200">
            <v>19.878529411764706</v>
          </cell>
          <cell r="F200">
            <v>511.27852941176468</v>
          </cell>
          <cell r="G200">
            <v>17.64</v>
          </cell>
          <cell r="H200">
            <v>528.91852941176467</v>
          </cell>
          <cell r="I200">
            <v>7.5</v>
          </cell>
        </row>
        <row r="201">
          <cell r="A201">
            <v>19919</v>
          </cell>
          <cell r="B201" t="str">
            <v>CENGİZ SİNOP</v>
          </cell>
          <cell r="C201">
            <v>217.5</v>
          </cell>
          <cell r="D201">
            <v>480.50503721244945</v>
          </cell>
          <cell r="E201">
            <v>32.568537944451812</v>
          </cell>
          <cell r="F201">
            <v>513.07357515690126</v>
          </cell>
          <cell r="G201">
            <v>46.069079974704181</v>
          </cell>
          <cell r="H201">
            <v>559.14265513160547</v>
          </cell>
          <cell r="I201">
            <v>15</v>
          </cell>
        </row>
        <row r="202">
          <cell r="A202">
            <v>34151</v>
          </cell>
          <cell r="B202" t="str">
            <v>OĞUZ KAYAR</v>
          </cell>
          <cell r="C202">
            <v>208.5</v>
          </cell>
          <cell r="D202">
            <v>495.58657745841879</v>
          </cell>
          <cell r="E202">
            <v>18.158195473883058</v>
          </cell>
          <cell r="F202">
            <v>513.74477293230188</v>
          </cell>
          <cell r="G202">
            <v>20.56972001277196</v>
          </cell>
          <cell r="H202">
            <v>534.31449294507388</v>
          </cell>
          <cell r="I202">
            <v>7.5</v>
          </cell>
        </row>
        <row r="203">
          <cell r="A203">
            <v>23969</v>
          </cell>
          <cell r="B203" t="str">
            <v>MEHMET GEDİK</v>
          </cell>
          <cell r="C203">
            <v>210</v>
          </cell>
          <cell r="D203">
            <v>514.5</v>
          </cell>
          <cell r="E203">
            <v>0</v>
          </cell>
          <cell r="F203">
            <v>514.5</v>
          </cell>
          <cell r="G203">
            <v>19.600000000000001</v>
          </cell>
          <cell r="H203">
            <v>534.1</v>
          </cell>
          <cell r="I203">
            <v>0</v>
          </cell>
        </row>
        <row r="204">
          <cell r="A204">
            <v>2406</v>
          </cell>
          <cell r="B204" t="str">
            <v>MESUT UYAR</v>
          </cell>
          <cell r="C204">
            <v>210</v>
          </cell>
          <cell r="D204">
            <v>464.08263233752609</v>
          </cell>
          <cell r="E204">
            <v>50.557538091897534</v>
          </cell>
          <cell r="F204">
            <v>514.64017042942362</v>
          </cell>
          <cell r="G204">
            <v>2.817555555555554</v>
          </cell>
          <cell r="H204">
            <v>517.45772598497922</v>
          </cell>
          <cell r="I204">
            <v>22.5</v>
          </cell>
        </row>
        <row r="205">
          <cell r="A205">
            <v>37157</v>
          </cell>
          <cell r="B205" t="str">
            <v>İBİŞ ARISOY</v>
          </cell>
          <cell r="C205">
            <v>210</v>
          </cell>
          <cell r="D205">
            <v>460.9138758951334</v>
          </cell>
          <cell r="E205">
            <v>53.731392083344957</v>
          </cell>
          <cell r="F205">
            <v>514.64526797847839</v>
          </cell>
          <cell r="G205">
            <v>0</v>
          </cell>
          <cell r="H205">
            <v>514.64526797847839</v>
          </cell>
          <cell r="I205">
            <v>0</v>
          </cell>
        </row>
        <row r="206">
          <cell r="A206">
            <v>31307</v>
          </cell>
          <cell r="B206" t="str">
            <v>GÖKHAN YUMRUKAYA</v>
          </cell>
          <cell r="C206">
            <v>221.5</v>
          </cell>
          <cell r="D206">
            <v>514.7367121940905</v>
          </cell>
          <cell r="E206">
            <v>0</v>
          </cell>
          <cell r="F206">
            <v>514.7367121940905</v>
          </cell>
          <cell r="G206">
            <v>0</v>
          </cell>
          <cell r="H206">
            <v>514.7367121940905</v>
          </cell>
          <cell r="I206">
            <v>0</v>
          </cell>
        </row>
        <row r="207">
          <cell r="A207">
            <v>39130</v>
          </cell>
          <cell r="B207" t="str">
            <v>RECEP ÖZCAN</v>
          </cell>
          <cell r="C207">
            <v>225.5</v>
          </cell>
          <cell r="D207">
            <v>514.84554044427193</v>
          </cell>
          <cell r="E207">
            <v>0</v>
          </cell>
          <cell r="F207">
            <v>514.84554044427193</v>
          </cell>
          <cell r="G207">
            <v>129.97625940778482</v>
          </cell>
          <cell r="H207">
            <v>644.82179985205676</v>
          </cell>
          <cell r="I207">
            <v>0</v>
          </cell>
        </row>
        <row r="208">
          <cell r="A208">
            <v>38434</v>
          </cell>
          <cell r="B208" t="str">
            <v>MEHMET KADER YAMAN</v>
          </cell>
          <cell r="C208">
            <v>172.5</v>
          </cell>
          <cell r="D208">
            <v>366.01621579619035</v>
          </cell>
          <cell r="E208">
            <v>149.71309939938482</v>
          </cell>
          <cell r="F208">
            <v>515.72931519557517</v>
          </cell>
          <cell r="G208">
            <v>0</v>
          </cell>
          <cell r="H208">
            <v>515.72931519557517</v>
          </cell>
          <cell r="I208">
            <v>60</v>
          </cell>
        </row>
        <row r="209">
          <cell r="A209">
            <v>28022</v>
          </cell>
          <cell r="B209" t="str">
            <v>İSMAİL HEYBETOĞLU</v>
          </cell>
          <cell r="C209">
            <v>232.5</v>
          </cell>
          <cell r="D209">
            <v>515.95018287606854</v>
          </cell>
          <cell r="E209">
            <v>0</v>
          </cell>
          <cell r="F209">
            <v>515.95018287606854</v>
          </cell>
          <cell r="G209">
            <v>10.28486000638598</v>
          </cell>
          <cell r="H209">
            <v>526.23504288245454</v>
          </cell>
          <cell r="I209">
            <v>0</v>
          </cell>
        </row>
        <row r="210">
          <cell r="A210">
            <v>41360</v>
          </cell>
          <cell r="B210" t="str">
            <v>AHMET SERTAN KALAYCI</v>
          </cell>
          <cell r="C210">
            <v>177</v>
          </cell>
          <cell r="D210">
            <v>411.09395776194049</v>
          </cell>
          <cell r="E210">
            <v>105.20704319200311</v>
          </cell>
          <cell r="F210">
            <v>516.30100095394357</v>
          </cell>
          <cell r="G210">
            <v>0</v>
          </cell>
          <cell r="H210">
            <v>516.30100095394357</v>
          </cell>
          <cell r="I210">
            <v>45</v>
          </cell>
        </row>
        <row r="211">
          <cell r="A211">
            <v>34318</v>
          </cell>
          <cell r="B211" t="str">
            <v>HÜSEYİN METİN</v>
          </cell>
          <cell r="C211">
            <v>225</v>
          </cell>
          <cell r="D211">
            <v>496.91219682298947</v>
          </cell>
          <cell r="E211">
            <v>19.610507495221874</v>
          </cell>
          <cell r="F211">
            <v>516.52270431821137</v>
          </cell>
          <cell r="G211">
            <v>0</v>
          </cell>
          <cell r="H211">
            <v>516.52270431821137</v>
          </cell>
          <cell r="I211">
            <v>7.5</v>
          </cell>
        </row>
        <row r="212">
          <cell r="A212">
            <v>32118</v>
          </cell>
          <cell r="B212" t="str">
            <v>ÖZER MERT TAYKURT</v>
          </cell>
          <cell r="C212">
            <v>217</v>
          </cell>
          <cell r="D212">
            <v>517.01857280634238</v>
          </cell>
          <cell r="E212">
            <v>0</v>
          </cell>
          <cell r="F212">
            <v>517.01857280634238</v>
          </cell>
          <cell r="G212">
            <v>74.743503141809924</v>
          </cell>
          <cell r="H212">
            <v>591.7620759481523</v>
          </cell>
          <cell r="I212">
            <v>0</v>
          </cell>
        </row>
        <row r="213">
          <cell r="A213">
            <v>35385</v>
          </cell>
          <cell r="B213" t="str">
            <v>AHMET KAYA</v>
          </cell>
          <cell r="C213">
            <v>217.5</v>
          </cell>
          <cell r="D213">
            <v>467.99439306858949</v>
          </cell>
          <cell r="E213">
            <v>49.452133202648668</v>
          </cell>
          <cell r="F213">
            <v>517.4465262712381</v>
          </cell>
          <cell r="G213">
            <v>0</v>
          </cell>
          <cell r="H213">
            <v>517.4465262712381</v>
          </cell>
          <cell r="I213">
            <v>15</v>
          </cell>
        </row>
        <row r="214">
          <cell r="A214">
            <v>38700</v>
          </cell>
          <cell r="B214" t="str">
            <v>MEHMET ALİ KOÇAK</v>
          </cell>
          <cell r="C214">
            <v>232.5</v>
          </cell>
          <cell r="D214">
            <v>517.7427653499409</v>
          </cell>
          <cell r="E214">
            <v>0</v>
          </cell>
          <cell r="F214">
            <v>517.7427653499409</v>
          </cell>
          <cell r="G214">
            <v>0</v>
          </cell>
          <cell r="H214">
            <v>517.7427653499409</v>
          </cell>
          <cell r="I214">
            <v>0</v>
          </cell>
        </row>
        <row r="215">
          <cell r="A215">
            <v>40366</v>
          </cell>
          <cell r="B215" t="str">
            <v>BÜLENT BAŞER</v>
          </cell>
          <cell r="C215">
            <v>150</v>
          </cell>
          <cell r="D215">
            <v>517.76127835416207</v>
          </cell>
          <cell r="E215">
            <v>0</v>
          </cell>
          <cell r="F215">
            <v>517.76127835416207</v>
          </cell>
          <cell r="G215">
            <v>141.52141608347094</v>
          </cell>
          <cell r="H215">
            <v>659.28269443763304</v>
          </cell>
          <cell r="I215">
            <v>0</v>
          </cell>
        </row>
        <row r="216">
          <cell r="A216">
            <v>37025</v>
          </cell>
          <cell r="B216" t="str">
            <v>HASAN HÜSEYİN ATICI</v>
          </cell>
          <cell r="C216">
            <v>217.5</v>
          </cell>
          <cell r="D216">
            <v>467.99439306858949</v>
          </cell>
          <cell r="E216">
            <v>50.316292728531707</v>
          </cell>
          <cell r="F216">
            <v>518.31068579712121</v>
          </cell>
          <cell r="G216">
            <v>0</v>
          </cell>
          <cell r="H216">
            <v>518.31068579712121</v>
          </cell>
          <cell r="I216">
            <v>15</v>
          </cell>
        </row>
        <row r="217">
          <cell r="A217">
            <v>2179</v>
          </cell>
          <cell r="B217" t="str">
            <v>RÜSTEM ÖZCAN</v>
          </cell>
          <cell r="C217">
            <v>22.5</v>
          </cell>
          <cell r="D217">
            <v>61.875</v>
          </cell>
          <cell r="E217">
            <v>457.125</v>
          </cell>
          <cell r="F217">
            <v>519</v>
          </cell>
          <cell r="G217">
            <v>0</v>
          </cell>
          <cell r="H217">
            <v>519</v>
          </cell>
          <cell r="I217">
            <v>172.5</v>
          </cell>
        </row>
        <row r="218">
          <cell r="A218">
            <v>41893</v>
          </cell>
          <cell r="B218" t="str">
            <v>MUHAMMET FIRAT POLAT</v>
          </cell>
          <cell r="C218">
            <v>232.5</v>
          </cell>
          <cell r="D218">
            <v>519.37178102180269</v>
          </cell>
          <cell r="E218">
            <v>0</v>
          </cell>
          <cell r="F218">
            <v>519.37178102180269</v>
          </cell>
          <cell r="G218">
            <v>0</v>
          </cell>
          <cell r="H218">
            <v>519.37178102180269</v>
          </cell>
          <cell r="I218">
            <v>0</v>
          </cell>
        </row>
        <row r="219">
          <cell r="A219">
            <v>41441</v>
          </cell>
          <cell r="B219" t="str">
            <v>EBRU ER</v>
          </cell>
          <cell r="C219">
            <v>232.5</v>
          </cell>
          <cell r="D219">
            <v>519.39395648166533</v>
          </cell>
          <cell r="E219">
            <v>0</v>
          </cell>
          <cell r="F219">
            <v>519.39395648166533</v>
          </cell>
          <cell r="G219">
            <v>0</v>
          </cell>
          <cell r="H219">
            <v>519.39395648166533</v>
          </cell>
          <cell r="I219">
            <v>0</v>
          </cell>
        </row>
        <row r="220">
          <cell r="A220">
            <v>42277</v>
          </cell>
          <cell r="B220" t="str">
            <v>ENGİN UZUN</v>
          </cell>
          <cell r="C220">
            <v>232.5</v>
          </cell>
          <cell r="D220">
            <v>519.70355879790452</v>
          </cell>
          <cell r="E220">
            <v>0</v>
          </cell>
          <cell r="F220">
            <v>519.70355879790452</v>
          </cell>
          <cell r="G220">
            <v>6.899193818446415</v>
          </cell>
          <cell r="H220">
            <v>526.60275261635093</v>
          </cell>
          <cell r="I220">
            <v>0</v>
          </cell>
        </row>
        <row r="221">
          <cell r="A221">
            <v>2195</v>
          </cell>
          <cell r="B221" t="str">
            <v>NUMAN ÖZER</v>
          </cell>
          <cell r="C221">
            <v>30</v>
          </cell>
          <cell r="D221">
            <v>82.5</v>
          </cell>
          <cell r="E221">
            <v>437.25</v>
          </cell>
          <cell r="F221">
            <v>519.75</v>
          </cell>
          <cell r="G221">
            <v>0</v>
          </cell>
          <cell r="H221">
            <v>519.75</v>
          </cell>
          <cell r="I221">
            <v>165</v>
          </cell>
        </row>
        <row r="222">
          <cell r="A222">
            <v>39125</v>
          </cell>
          <cell r="B222" t="str">
            <v>NEVZAT DURAN</v>
          </cell>
          <cell r="C222">
            <v>232.5</v>
          </cell>
          <cell r="D222">
            <v>519.82494026765517</v>
          </cell>
          <cell r="E222">
            <v>0</v>
          </cell>
          <cell r="F222">
            <v>519.82494026765517</v>
          </cell>
          <cell r="G222">
            <v>0</v>
          </cell>
          <cell r="H222">
            <v>519.82494026765517</v>
          </cell>
          <cell r="I222">
            <v>0</v>
          </cell>
        </row>
        <row r="223">
          <cell r="A223">
            <v>38629</v>
          </cell>
          <cell r="B223" t="str">
            <v>EMRE BEKAR</v>
          </cell>
          <cell r="C223">
            <v>232.5</v>
          </cell>
          <cell r="D223">
            <v>520.2073449346567</v>
          </cell>
          <cell r="E223">
            <v>0</v>
          </cell>
          <cell r="F223">
            <v>520.2073449346567</v>
          </cell>
          <cell r="G223">
            <v>0</v>
          </cell>
          <cell r="H223">
            <v>520.2073449346567</v>
          </cell>
          <cell r="I223">
            <v>0</v>
          </cell>
        </row>
        <row r="224">
          <cell r="A224">
            <v>39877</v>
          </cell>
          <cell r="B224" t="str">
            <v>AZİZ KARABACAK</v>
          </cell>
          <cell r="C224">
            <v>202.5</v>
          </cell>
          <cell r="D224">
            <v>446.89864588423472</v>
          </cell>
          <cell r="E224">
            <v>74.006251827126263</v>
          </cell>
          <cell r="F224">
            <v>520.90489771136095</v>
          </cell>
          <cell r="G224">
            <v>0</v>
          </cell>
          <cell r="H224">
            <v>520.90489771136095</v>
          </cell>
          <cell r="I224">
            <v>30</v>
          </cell>
        </row>
        <row r="225">
          <cell r="A225">
            <v>40389</v>
          </cell>
          <cell r="B225" t="str">
            <v>GAZİ ŞAHİN</v>
          </cell>
          <cell r="C225">
            <v>186.5</v>
          </cell>
          <cell r="D225">
            <v>415.80821779182259</v>
          </cell>
          <cell r="E225">
            <v>105.3369417316934</v>
          </cell>
          <cell r="F225">
            <v>521.14515952351599</v>
          </cell>
          <cell r="G225">
            <v>0</v>
          </cell>
          <cell r="H225">
            <v>521.14515952351599</v>
          </cell>
          <cell r="I225">
            <v>45</v>
          </cell>
        </row>
        <row r="226">
          <cell r="A226">
            <v>29387</v>
          </cell>
          <cell r="B226" t="str">
            <v>HÜSEYİN ÇELİK</v>
          </cell>
          <cell r="C226">
            <v>227</v>
          </cell>
          <cell r="D226">
            <v>521.34278011894912</v>
          </cell>
          <cell r="E226">
            <v>0</v>
          </cell>
          <cell r="F226">
            <v>521.34278011894912</v>
          </cell>
          <cell r="G226">
            <v>36.549155606478607</v>
          </cell>
          <cell r="H226">
            <v>557.89193572542774</v>
          </cell>
          <cell r="I226">
            <v>0</v>
          </cell>
        </row>
        <row r="227">
          <cell r="A227">
            <v>41870</v>
          </cell>
          <cell r="B227" t="str">
            <v>EMRE ŞAHAN</v>
          </cell>
          <cell r="C227">
            <v>231.5</v>
          </cell>
          <cell r="D227">
            <v>521.58126855428384</v>
          </cell>
          <cell r="E227">
            <v>0</v>
          </cell>
          <cell r="F227">
            <v>521.58126855428384</v>
          </cell>
          <cell r="G227">
            <v>0</v>
          </cell>
          <cell r="H227">
            <v>521.58126855428384</v>
          </cell>
          <cell r="I227">
            <v>0</v>
          </cell>
        </row>
        <row r="228">
          <cell r="A228">
            <v>38053</v>
          </cell>
          <cell r="B228" t="str">
            <v>TOLGA ÖZEL</v>
          </cell>
          <cell r="C228">
            <v>217.5</v>
          </cell>
          <cell r="D228">
            <v>501.72016082166272</v>
          </cell>
          <cell r="E228">
            <v>20.310904718713225</v>
          </cell>
          <cell r="F228">
            <v>522.03106554037595</v>
          </cell>
          <cell r="G228">
            <v>13.79838763689283</v>
          </cell>
          <cell r="H228">
            <v>535.82945317726876</v>
          </cell>
          <cell r="I228">
            <v>7.5</v>
          </cell>
        </row>
        <row r="229">
          <cell r="A229">
            <v>41470</v>
          </cell>
          <cell r="B229" t="str">
            <v>HAKAN FIÇI</v>
          </cell>
          <cell r="C229">
            <v>187.5</v>
          </cell>
          <cell r="D229">
            <v>416.78652708206937</v>
          </cell>
          <cell r="E229">
            <v>105.48058316261739</v>
          </cell>
          <cell r="F229">
            <v>522.26711024468682</v>
          </cell>
          <cell r="G229">
            <v>0</v>
          </cell>
          <cell r="H229">
            <v>522.26711024468682</v>
          </cell>
          <cell r="I229">
            <v>37.5</v>
          </cell>
        </row>
        <row r="230">
          <cell r="A230">
            <v>38617</v>
          </cell>
          <cell r="B230" t="str">
            <v>OSMAN SAMET ÜNVER</v>
          </cell>
          <cell r="C230">
            <v>232.5</v>
          </cell>
          <cell r="D230">
            <v>522.30163029204823</v>
          </cell>
          <cell r="E230">
            <v>0</v>
          </cell>
          <cell r="F230">
            <v>522.30163029204823</v>
          </cell>
          <cell r="G230">
            <v>0</v>
          </cell>
          <cell r="H230">
            <v>522.30163029204823</v>
          </cell>
          <cell r="I230">
            <v>0</v>
          </cell>
        </row>
        <row r="231">
          <cell r="A231">
            <v>42521</v>
          </cell>
          <cell r="B231" t="str">
            <v>SAMET KILINÇ</v>
          </cell>
          <cell r="C231">
            <v>232.5</v>
          </cell>
          <cell r="D231">
            <v>523.26983307582464</v>
          </cell>
          <cell r="E231">
            <v>0</v>
          </cell>
          <cell r="F231">
            <v>523.26983307582464</v>
          </cell>
          <cell r="G231">
            <v>28.797608017880744</v>
          </cell>
          <cell r="H231">
            <v>552.06744109370538</v>
          </cell>
          <cell r="I231">
            <v>0</v>
          </cell>
        </row>
        <row r="232">
          <cell r="A232">
            <v>37874</v>
          </cell>
          <cell r="B232" t="str">
            <v>MURAT KEÇECİ</v>
          </cell>
          <cell r="C232">
            <v>229.5</v>
          </cell>
          <cell r="D232">
            <v>523.91032221043201</v>
          </cell>
          <cell r="E232">
            <v>0</v>
          </cell>
          <cell r="F232">
            <v>523.91032221043201</v>
          </cell>
          <cell r="G232">
            <v>21.03716</v>
          </cell>
          <cell r="H232">
            <v>544.94748221043199</v>
          </cell>
          <cell r="I232">
            <v>0</v>
          </cell>
        </row>
        <row r="233">
          <cell r="A233">
            <v>27900</v>
          </cell>
          <cell r="B233" t="str">
            <v>EMRE CEBELİ</v>
          </cell>
          <cell r="C233">
            <v>205.5</v>
          </cell>
          <cell r="D233">
            <v>465.15977245905674</v>
          </cell>
          <cell r="E233">
            <v>58.91081863398108</v>
          </cell>
          <cell r="F233">
            <v>524.07059109303782</v>
          </cell>
          <cell r="G233">
            <v>0</v>
          </cell>
          <cell r="H233">
            <v>524.07059109303782</v>
          </cell>
          <cell r="I233">
            <v>0</v>
          </cell>
        </row>
        <row r="234">
          <cell r="A234">
            <v>38573</v>
          </cell>
          <cell r="B234" t="str">
            <v>MUSTAFA AKYOL</v>
          </cell>
          <cell r="C234">
            <v>225</v>
          </cell>
          <cell r="D234">
            <v>508.22834287987564</v>
          </cell>
          <cell r="E234">
            <v>17.560935717461884</v>
          </cell>
          <cell r="F234">
            <v>525.78927859733756</v>
          </cell>
          <cell r="G234">
            <v>0</v>
          </cell>
          <cell r="H234">
            <v>525.78927859733756</v>
          </cell>
          <cell r="I234">
            <v>7.5</v>
          </cell>
        </row>
        <row r="235">
          <cell r="A235">
            <v>41596</v>
          </cell>
          <cell r="B235" t="str">
            <v>AHMET OĞMAÇ</v>
          </cell>
          <cell r="C235">
            <v>232.5</v>
          </cell>
          <cell r="D235">
            <v>526.08385789300405</v>
          </cell>
          <cell r="E235">
            <v>0</v>
          </cell>
          <cell r="F235">
            <v>526.08385789300405</v>
          </cell>
          <cell r="G235">
            <v>13.17954444444444</v>
          </cell>
          <cell r="H235">
            <v>539.2634023374485</v>
          </cell>
          <cell r="I235">
            <v>0</v>
          </cell>
        </row>
        <row r="236">
          <cell r="A236">
            <v>34915</v>
          </cell>
          <cell r="B236" t="str">
            <v>ALPEREN GÖKTUĞ ATAK</v>
          </cell>
          <cell r="C236">
            <v>210</v>
          </cell>
          <cell r="D236">
            <v>451.85665537656917</v>
          </cell>
          <cell r="E236">
            <v>74.707879764588398</v>
          </cell>
          <cell r="F236">
            <v>526.56453514115753</v>
          </cell>
          <cell r="G236">
            <v>0</v>
          </cell>
          <cell r="H236">
            <v>526.56453514115753</v>
          </cell>
          <cell r="I236">
            <v>22.5</v>
          </cell>
        </row>
        <row r="237">
          <cell r="A237">
            <v>42672</v>
          </cell>
          <cell r="B237" t="str">
            <v>ÖZCAN ÖZALP</v>
          </cell>
          <cell r="C237">
            <v>230</v>
          </cell>
          <cell r="D237">
            <v>526.73313181600952</v>
          </cell>
          <cell r="E237">
            <v>0</v>
          </cell>
          <cell r="F237">
            <v>526.73313181600952</v>
          </cell>
          <cell r="G237">
            <v>0</v>
          </cell>
          <cell r="H237">
            <v>526.73313181600952</v>
          </cell>
          <cell r="I237">
            <v>0</v>
          </cell>
        </row>
        <row r="238">
          <cell r="A238">
            <v>22334</v>
          </cell>
          <cell r="B238" t="str">
            <v>KEMAL ER</v>
          </cell>
          <cell r="C238">
            <v>229.5</v>
          </cell>
          <cell r="D238">
            <v>526.96041184277897</v>
          </cell>
          <cell r="E238">
            <v>0</v>
          </cell>
          <cell r="F238">
            <v>526.96041184277897</v>
          </cell>
          <cell r="G238">
            <v>35.728206641370846</v>
          </cell>
          <cell r="H238">
            <v>562.68861848414986</v>
          </cell>
          <cell r="I238">
            <v>0</v>
          </cell>
        </row>
        <row r="239">
          <cell r="A239">
            <v>26374</v>
          </cell>
          <cell r="B239" t="str">
            <v>SERDAR ŞİMŞEK</v>
          </cell>
          <cell r="C239">
            <v>223</v>
          </cell>
          <cell r="D239">
            <v>509.89510903755041</v>
          </cell>
          <cell r="E239">
            <v>17.932506871621701</v>
          </cell>
          <cell r="F239">
            <v>527.8276159091721</v>
          </cell>
          <cell r="G239">
            <v>0</v>
          </cell>
          <cell r="H239">
            <v>527.8276159091721</v>
          </cell>
          <cell r="I239">
            <v>7.5</v>
          </cell>
        </row>
        <row r="240">
          <cell r="A240">
            <v>33400</v>
          </cell>
          <cell r="B240" t="str">
            <v>GÖKHAN ÇAKIR</v>
          </cell>
          <cell r="C240">
            <v>209.5</v>
          </cell>
          <cell r="D240">
            <v>527.94000000000005</v>
          </cell>
          <cell r="E240">
            <v>0</v>
          </cell>
          <cell r="F240">
            <v>527.94000000000005</v>
          </cell>
          <cell r="G240">
            <v>98.28</v>
          </cell>
          <cell r="H240">
            <v>626.22</v>
          </cell>
          <cell r="I240">
            <v>0</v>
          </cell>
        </row>
        <row r="241">
          <cell r="A241">
            <v>39230</v>
          </cell>
          <cell r="B241" t="str">
            <v>RAMAZAN ÇİMEN</v>
          </cell>
          <cell r="C241">
            <v>215.5</v>
          </cell>
          <cell r="D241">
            <v>492.12388571881979</v>
          </cell>
          <cell r="E241">
            <v>36.212379090917409</v>
          </cell>
          <cell r="F241">
            <v>528.33626480973726</v>
          </cell>
          <cell r="G241">
            <v>6.899193818446415</v>
          </cell>
          <cell r="H241">
            <v>535.23545862818366</v>
          </cell>
          <cell r="I241">
            <v>15</v>
          </cell>
        </row>
        <row r="242">
          <cell r="A242">
            <v>28624</v>
          </cell>
          <cell r="B242" t="str">
            <v>FERDİ KUZUCU</v>
          </cell>
          <cell r="C242">
            <v>217.5</v>
          </cell>
          <cell r="D242">
            <v>485.67826916889288</v>
          </cell>
          <cell r="E242">
            <v>42.658325733115866</v>
          </cell>
          <cell r="F242">
            <v>528.33659490200876</v>
          </cell>
          <cell r="G242">
            <v>36.077262222222217</v>
          </cell>
          <cell r="H242">
            <v>564.41385712423096</v>
          </cell>
          <cell r="I242">
            <v>7.5</v>
          </cell>
        </row>
        <row r="243">
          <cell r="A243">
            <v>35699</v>
          </cell>
          <cell r="B243" t="str">
            <v>ERKAN KAYA</v>
          </cell>
          <cell r="C243">
            <v>231</v>
          </cell>
          <cell r="D243">
            <v>529.15880635401481</v>
          </cell>
          <cell r="E243">
            <v>0</v>
          </cell>
          <cell r="F243">
            <v>529.15880635401481</v>
          </cell>
          <cell r="G243">
            <v>6.899193818446415</v>
          </cell>
          <cell r="H243">
            <v>536.05800017246122</v>
          </cell>
          <cell r="I243">
            <v>0</v>
          </cell>
        </row>
        <row r="244">
          <cell r="A244">
            <v>38052</v>
          </cell>
          <cell r="B244" t="str">
            <v>M.ENES BARIŞ</v>
          </cell>
          <cell r="C244">
            <v>232.5</v>
          </cell>
          <cell r="D244">
            <v>530</v>
          </cell>
          <cell r="E244">
            <v>0</v>
          </cell>
          <cell r="F244">
            <v>530</v>
          </cell>
          <cell r="G244">
            <v>13.79838763689283</v>
          </cell>
          <cell r="H244">
            <v>543.79838763689281</v>
          </cell>
          <cell r="I244">
            <v>0</v>
          </cell>
        </row>
        <row r="245">
          <cell r="A245">
            <v>2547</v>
          </cell>
          <cell r="B245" t="str">
            <v>MESUT DEMİR</v>
          </cell>
          <cell r="C245">
            <v>232.5</v>
          </cell>
          <cell r="D245">
            <v>530</v>
          </cell>
          <cell r="E245">
            <v>0</v>
          </cell>
          <cell r="F245">
            <v>530</v>
          </cell>
          <cell r="G245">
            <v>6.899193818446415</v>
          </cell>
          <cell r="H245">
            <v>536.89919381844641</v>
          </cell>
          <cell r="I245">
            <v>0</v>
          </cell>
        </row>
        <row r="246">
          <cell r="A246">
            <v>42181</v>
          </cell>
          <cell r="B246" t="str">
            <v>RECEP YOL</v>
          </cell>
          <cell r="C246">
            <v>232.5</v>
          </cell>
          <cell r="D246">
            <v>530</v>
          </cell>
          <cell r="E246">
            <v>0</v>
          </cell>
          <cell r="F246">
            <v>530</v>
          </cell>
          <cell r="G246">
            <v>6.899193818446415</v>
          </cell>
          <cell r="H246">
            <v>536.89919381844641</v>
          </cell>
          <cell r="I246">
            <v>0</v>
          </cell>
        </row>
        <row r="247">
          <cell r="A247">
            <v>42279</v>
          </cell>
          <cell r="B247" t="str">
            <v>İBRAHİM ŞENTÜRK</v>
          </cell>
          <cell r="C247">
            <v>232.5</v>
          </cell>
          <cell r="D247">
            <v>530</v>
          </cell>
          <cell r="E247">
            <v>0</v>
          </cell>
          <cell r="F247">
            <v>530</v>
          </cell>
          <cell r="G247">
            <v>6.899193818446415</v>
          </cell>
          <cell r="H247">
            <v>536.89919381844641</v>
          </cell>
          <cell r="I247">
            <v>0</v>
          </cell>
        </row>
        <row r="248">
          <cell r="A248">
            <v>42614</v>
          </cell>
          <cell r="B248" t="str">
            <v>ALİ YILMAZ</v>
          </cell>
          <cell r="C248">
            <v>232.5</v>
          </cell>
          <cell r="D248">
            <v>530</v>
          </cell>
          <cell r="E248">
            <v>0</v>
          </cell>
          <cell r="F248">
            <v>530</v>
          </cell>
          <cell r="G248">
            <v>6.899193818446415</v>
          </cell>
          <cell r="H248">
            <v>536.89919381844641</v>
          </cell>
          <cell r="I248">
            <v>0</v>
          </cell>
        </row>
        <row r="249">
          <cell r="A249">
            <v>42671</v>
          </cell>
          <cell r="B249" t="str">
            <v>AHMET YARDIMCI</v>
          </cell>
          <cell r="C249">
            <v>232.5</v>
          </cell>
          <cell r="D249">
            <v>530</v>
          </cell>
          <cell r="E249">
            <v>0</v>
          </cell>
          <cell r="F249">
            <v>530</v>
          </cell>
          <cell r="G249">
            <v>6.899193818446415</v>
          </cell>
          <cell r="H249">
            <v>536.89919381844641</v>
          </cell>
          <cell r="I249">
            <v>0</v>
          </cell>
        </row>
        <row r="250">
          <cell r="A250">
            <v>27088</v>
          </cell>
          <cell r="B250" t="str">
            <v>ERHAN DÜVENCİ</v>
          </cell>
          <cell r="C250">
            <v>232.5</v>
          </cell>
          <cell r="D250">
            <v>530</v>
          </cell>
          <cell r="E250">
            <v>0</v>
          </cell>
          <cell r="F250">
            <v>530</v>
          </cell>
          <cell r="G250">
            <v>0</v>
          </cell>
          <cell r="H250">
            <v>530</v>
          </cell>
          <cell r="I250">
            <v>0</v>
          </cell>
        </row>
        <row r="251">
          <cell r="A251">
            <v>35870</v>
          </cell>
          <cell r="B251" t="str">
            <v>ALİ ERCAN TUNÇ</v>
          </cell>
          <cell r="C251">
            <v>232.5</v>
          </cell>
          <cell r="D251">
            <v>530</v>
          </cell>
          <cell r="E251">
            <v>0</v>
          </cell>
          <cell r="F251">
            <v>530</v>
          </cell>
          <cell r="G251">
            <v>0</v>
          </cell>
          <cell r="H251">
            <v>530</v>
          </cell>
          <cell r="I251">
            <v>0</v>
          </cell>
        </row>
        <row r="252">
          <cell r="A252">
            <v>38760</v>
          </cell>
          <cell r="B252" t="str">
            <v>MAHMUT ÇELİKKAYA</v>
          </cell>
          <cell r="C252">
            <v>232.5</v>
          </cell>
          <cell r="D252">
            <v>530</v>
          </cell>
          <cell r="E252">
            <v>0</v>
          </cell>
          <cell r="F252">
            <v>530</v>
          </cell>
          <cell r="G252">
            <v>0</v>
          </cell>
          <cell r="H252">
            <v>530</v>
          </cell>
          <cell r="I252">
            <v>0</v>
          </cell>
        </row>
        <row r="253">
          <cell r="A253">
            <v>38879</v>
          </cell>
          <cell r="B253" t="str">
            <v>RAMAZAN BAYDUR</v>
          </cell>
          <cell r="C253">
            <v>232.5</v>
          </cell>
          <cell r="D253">
            <v>530</v>
          </cell>
          <cell r="E253">
            <v>0</v>
          </cell>
          <cell r="F253">
            <v>530</v>
          </cell>
          <cell r="G253">
            <v>0</v>
          </cell>
          <cell r="H253">
            <v>530</v>
          </cell>
          <cell r="I253">
            <v>0</v>
          </cell>
        </row>
        <row r="254">
          <cell r="A254">
            <v>38883</v>
          </cell>
          <cell r="B254" t="str">
            <v>METİN ERBEK</v>
          </cell>
          <cell r="C254">
            <v>232.5</v>
          </cell>
          <cell r="D254">
            <v>530</v>
          </cell>
          <cell r="E254">
            <v>0</v>
          </cell>
          <cell r="F254">
            <v>530</v>
          </cell>
          <cell r="G254">
            <v>0</v>
          </cell>
          <cell r="H254">
            <v>530</v>
          </cell>
          <cell r="I254">
            <v>0</v>
          </cell>
        </row>
        <row r="255">
          <cell r="A255">
            <v>39700</v>
          </cell>
          <cell r="B255" t="str">
            <v>HATİCE ÇETİN</v>
          </cell>
          <cell r="C255">
            <v>195</v>
          </cell>
          <cell r="D255">
            <v>438.19613536158687</v>
          </cell>
          <cell r="E255">
            <v>91.803864638413117</v>
          </cell>
          <cell r="F255">
            <v>530</v>
          </cell>
          <cell r="G255">
            <v>0</v>
          </cell>
          <cell r="H255">
            <v>530</v>
          </cell>
          <cell r="I255">
            <v>37.5</v>
          </cell>
        </row>
        <row r="256">
          <cell r="A256">
            <v>40216</v>
          </cell>
          <cell r="B256" t="str">
            <v>SALİM ARICI</v>
          </cell>
          <cell r="C256">
            <v>232.5</v>
          </cell>
          <cell r="D256">
            <v>530</v>
          </cell>
          <cell r="E256">
            <v>0</v>
          </cell>
          <cell r="F256">
            <v>530</v>
          </cell>
          <cell r="G256">
            <v>0</v>
          </cell>
          <cell r="H256">
            <v>530</v>
          </cell>
          <cell r="I256">
            <v>0</v>
          </cell>
        </row>
        <row r="257">
          <cell r="A257">
            <v>40763</v>
          </cell>
          <cell r="B257" t="str">
            <v>SERKAN KILIÇ</v>
          </cell>
          <cell r="C257">
            <v>232.5</v>
          </cell>
          <cell r="D257">
            <v>530</v>
          </cell>
          <cell r="E257">
            <v>0</v>
          </cell>
          <cell r="F257">
            <v>530</v>
          </cell>
          <cell r="G257">
            <v>0</v>
          </cell>
          <cell r="H257">
            <v>530</v>
          </cell>
          <cell r="I257">
            <v>0</v>
          </cell>
        </row>
        <row r="258">
          <cell r="A258">
            <v>41891</v>
          </cell>
          <cell r="B258" t="str">
            <v>EMRE ŞAHİN</v>
          </cell>
          <cell r="C258">
            <v>232.5</v>
          </cell>
          <cell r="D258">
            <v>530</v>
          </cell>
          <cell r="E258">
            <v>0</v>
          </cell>
          <cell r="F258">
            <v>530</v>
          </cell>
          <cell r="G258">
            <v>0</v>
          </cell>
          <cell r="H258">
            <v>530</v>
          </cell>
          <cell r="I258">
            <v>0</v>
          </cell>
        </row>
        <row r="259">
          <cell r="A259">
            <v>41911</v>
          </cell>
          <cell r="B259" t="str">
            <v>HÜLYA SALI</v>
          </cell>
          <cell r="C259">
            <v>232.5</v>
          </cell>
          <cell r="D259">
            <v>530</v>
          </cell>
          <cell r="E259">
            <v>0</v>
          </cell>
          <cell r="F259">
            <v>530</v>
          </cell>
          <cell r="G259">
            <v>0</v>
          </cell>
          <cell r="H259">
            <v>530</v>
          </cell>
          <cell r="I259">
            <v>0</v>
          </cell>
        </row>
        <row r="260">
          <cell r="A260">
            <v>42275</v>
          </cell>
          <cell r="B260" t="str">
            <v>SİNAN ERKAL</v>
          </cell>
          <cell r="C260">
            <v>232.5</v>
          </cell>
          <cell r="D260">
            <v>530</v>
          </cell>
          <cell r="E260">
            <v>0</v>
          </cell>
          <cell r="F260">
            <v>530</v>
          </cell>
          <cell r="G260">
            <v>0</v>
          </cell>
          <cell r="H260">
            <v>530</v>
          </cell>
          <cell r="I260">
            <v>0</v>
          </cell>
        </row>
        <row r="261">
          <cell r="A261">
            <v>37001</v>
          </cell>
          <cell r="B261" t="str">
            <v>MEHMET TEKİN</v>
          </cell>
          <cell r="C261">
            <v>216.5</v>
          </cell>
          <cell r="D261">
            <v>530.42500000000007</v>
          </cell>
          <cell r="E261">
            <v>0</v>
          </cell>
          <cell r="F261">
            <v>530.42500000000007</v>
          </cell>
          <cell r="G261">
            <v>0</v>
          </cell>
          <cell r="H261">
            <v>530.42500000000007</v>
          </cell>
          <cell r="I261">
            <v>0</v>
          </cell>
        </row>
        <row r="262">
          <cell r="A262">
            <v>39065</v>
          </cell>
          <cell r="B262" t="str">
            <v>MURAT ERDOĞAN</v>
          </cell>
          <cell r="C262">
            <v>232.5</v>
          </cell>
          <cell r="D262">
            <v>531.38443366327579</v>
          </cell>
          <cell r="E262">
            <v>0</v>
          </cell>
          <cell r="F262">
            <v>531.38443366327579</v>
          </cell>
          <cell r="G262">
            <v>0</v>
          </cell>
          <cell r="H262">
            <v>531.38443366327579</v>
          </cell>
          <cell r="I262">
            <v>7.5</v>
          </cell>
        </row>
        <row r="263">
          <cell r="A263">
            <v>26485</v>
          </cell>
          <cell r="B263" t="str">
            <v>MEHMET BAKİ İLHAN</v>
          </cell>
          <cell r="C263">
            <v>225</v>
          </cell>
          <cell r="D263">
            <v>514.2430003192992</v>
          </cell>
          <cell r="E263">
            <v>18.080673056647925</v>
          </cell>
          <cell r="F263">
            <v>532.32367337594712</v>
          </cell>
          <cell r="G263">
            <v>45.710488917271022</v>
          </cell>
          <cell r="H263">
            <v>578.03416229321817</v>
          </cell>
          <cell r="I263">
            <v>7.5</v>
          </cell>
        </row>
        <row r="264">
          <cell r="A264">
            <v>42520</v>
          </cell>
          <cell r="B264" t="str">
            <v>AHMET KARAGÖZ</v>
          </cell>
          <cell r="C264">
            <v>189.5</v>
          </cell>
          <cell r="D264">
            <v>494.77008204123547</v>
          </cell>
          <cell r="E264">
            <v>37.593977693675399</v>
          </cell>
          <cell r="F264">
            <v>532.36405973491082</v>
          </cell>
          <cell r="G264">
            <v>0</v>
          </cell>
          <cell r="H264">
            <v>532.36405973491082</v>
          </cell>
          <cell r="I264">
            <v>22.5</v>
          </cell>
        </row>
        <row r="265">
          <cell r="A265">
            <v>28923</v>
          </cell>
          <cell r="B265" t="str">
            <v>MELEK KABA</v>
          </cell>
          <cell r="C265">
            <v>209.5</v>
          </cell>
          <cell r="D265">
            <v>533.10524134945456</v>
          </cell>
          <cell r="E265">
            <v>0</v>
          </cell>
          <cell r="F265">
            <v>533.10524134945456</v>
          </cell>
          <cell r="G265">
            <v>23.729518785352266</v>
          </cell>
          <cell r="H265">
            <v>556.83476013480686</v>
          </cell>
          <cell r="I265">
            <v>0</v>
          </cell>
        </row>
        <row r="266">
          <cell r="A266">
            <v>32787</v>
          </cell>
          <cell r="B266" t="str">
            <v>HAKKI YAMAN</v>
          </cell>
          <cell r="C266">
            <v>229.5</v>
          </cell>
          <cell r="D266">
            <v>533.17679102343743</v>
          </cell>
          <cell r="E266">
            <v>0</v>
          </cell>
          <cell r="F266">
            <v>533.17679102343743</v>
          </cell>
          <cell r="G266">
            <v>18.120624888888891</v>
          </cell>
          <cell r="H266">
            <v>551.2974159123263</v>
          </cell>
          <cell r="I266">
            <v>0</v>
          </cell>
        </row>
        <row r="267">
          <cell r="A267">
            <v>41980</v>
          </cell>
          <cell r="B267" t="str">
            <v>ATAKAN ŞENBEL</v>
          </cell>
          <cell r="C267">
            <v>226.5</v>
          </cell>
          <cell r="D267">
            <v>534.4515016606174</v>
          </cell>
          <cell r="E267">
            <v>0</v>
          </cell>
          <cell r="F267">
            <v>534.4515016606174</v>
          </cell>
          <cell r="G267">
            <v>135.25916627211777</v>
          </cell>
          <cell r="H267">
            <v>669.71066793273519</v>
          </cell>
          <cell r="I267">
            <v>0</v>
          </cell>
        </row>
        <row r="268">
          <cell r="A268">
            <v>39717</v>
          </cell>
          <cell r="B268" t="str">
            <v>ZÜLKÜF CENGİZ</v>
          </cell>
          <cell r="C268">
            <v>232.5</v>
          </cell>
          <cell r="D268">
            <v>537.36871116469501</v>
          </cell>
          <cell r="E268">
            <v>0</v>
          </cell>
          <cell r="F268">
            <v>537.36871116469501</v>
          </cell>
          <cell r="G268">
            <v>130.42052319524561</v>
          </cell>
          <cell r="H268">
            <v>667.78923435994056</v>
          </cell>
          <cell r="I268">
            <v>0</v>
          </cell>
        </row>
        <row r="269">
          <cell r="A269">
            <v>39122</v>
          </cell>
          <cell r="B269" t="str">
            <v>KAMBER DEVECİ</v>
          </cell>
          <cell r="C269">
            <v>223.5</v>
          </cell>
          <cell r="D269">
            <v>517.98051549295019</v>
          </cell>
          <cell r="E269">
            <v>19.476527766236973</v>
          </cell>
          <cell r="F269">
            <v>537.45704325918712</v>
          </cell>
          <cell r="G269">
            <v>301.1080869826298</v>
          </cell>
          <cell r="H269">
            <v>838.56513024181686</v>
          </cell>
          <cell r="I269">
            <v>0</v>
          </cell>
        </row>
        <row r="270">
          <cell r="A270">
            <v>11178</v>
          </cell>
          <cell r="B270" t="str">
            <v>SERKAN ÖZSOY</v>
          </cell>
          <cell r="C270">
            <v>217.5</v>
          </cell>
          <cell r="D270">
            <v>537.88855407345477</v>
          </cell>
          <cell r="E270">
            <v>0</v>
          </cell>
          <cell r="F270">
            <v>537.88855407345477</v>
          </cell>
          <cell r="G270">
            <v>67.877003269174566</v>
          </cell>
          <cell r="H270">
            <v>605.76555734262934</v>
          </cell>
          <cell r="I270">
            <v>0</v>
          </cell>
        </row>
        <row r="271">
          <cell r="A271">
            <v>42184</v>
          </cell>
          <cell r="B271" t="str">
            <v>OĞUZHAN DOKUZLAR</v>
          </cell>
          <cell r="C271">
            <v>229.5</v>
          </cell>
          <cell r="D271">
            <v>538.7651917181314</v>
          </cell>
          <cell r="E271">
            <v>0</v>
          </cell>
          <cell r="F271">
            <v>538.7651917181314</v>
          </cell>
          <cell r="G271">
            <v>62.655695325391889</v>
          </cell>
          <cell r="H271">
            <v>601.42088704352329</v>
          </cell>
          <cell r="I271">
            <v>0</v>
          </cell>
        </row>
        <row r="272">
          <cell r="A272">
            <v>34132</v>
          </cell>
          <cell r="B272" t="str">
            <v>İSMAİL KÖSE</v>
          </cell>
          <cell r="C272">
            <v>119</v>
          </cell>
          <cell r="D272">
            <v>539.37092165151898</v>
          </cell>
          <cell r="E272">
            <v>0</v>
          </cell>
          <cell r="F272">
            <v>539.37092165151898</v>
          </cell>
          <cell r="G272">
            <v>22.153728744965527</v>
          </cell>
          <cell r="H272">
            <v>561.5246503964845</v>
          </cell>
          <cell r="I272">
            <v>0</v>
          </cell>
        </row>
        <row r="273">
          <cell r="A273">
            <v>42183</v>
          </cell>
          <cell r="B273" t="str">
            <v>MUHAMMET HÜSEYİN AKSOY</v>
          </cell>
          <cell r="C273">
            <v>228.5</v>
          </cell>
          <cell r="D273">
            <v>540.29382379334504</v>
          </cell>
          <cell r="E273">
            <v>0</v>
          </cell>
          <cell r="F273">
            <v>540.29382379334504</v>
          </cell>
          <cell r="G273">
            <v>164.47120022915377</v>
          </cell>
          <cell r="H273">
            <v>704.76502402249878</v>
          </cell>
          <cell r="I273">
            <v>0</v>
          </cell>
        </row>
        <row r="274">
          <cell r="A274">
            <v>41982</v>
          </cell>
          <cell r="B274" t="str">
            <v>YILMAZ GÜRBÜZ</v>
          </cell>
          <cell r="C274">
            <v>232.5</v>
          </cell>
          <cell r="D274">
            <v>542.92569899504588</v>
          </cell>
          <cell r="E274">
            <v>0</v>
          </cell>
          <cell r="F274">
            <v>542.92569899504588</v>
          </cell>
          <cell r="G274">
            <v>293.69578381626638</v>
          </cell>
          <cell r="H274">
            <v>836.62148281131226</v>
          </cell>
          <cell r="I274">
            <v>0</v>
          </cell>
        </row>
        <row r="275">
          <cell r="A275">
            <v>42333</v>
          </cell>
          <cell r="B275" t="str">
            <v>OKTAY BUYUN</v>
          </cell>
          <cell r="C275">
            <v>222.5</v>
          </cell>
          <cell r="D275">
            <v>526.36691586286656</v>
          </cell>
          <cell r="E275">
            <v>17.72960469835672</v>
          </cell>
          <cell r="F275">
            <v>544.09652056122331</v>
          </cell>
          <cell r="G275">
            <v>255.84408924535032</v>
          </cell>
          <cell r="H275">
            <v>799.94060980657366</v>
          </cell>
          <cell r="I275">
            <v>0</v>
          </cell>
        </row>
        <row r="276">
          <cell r="A276">
            <v>29377</v>
          </cell>
          <cell r="B276" t="str">
            <v>SÜLEYMAN KAVAS</v>
          </cell>
          <cell r="C276">
            <v>229.5</v>
          </cell>
          <cell r="D276">
            <v>545.72614936724381</v>
          </cell>
          <cell r="E276">
            <v>0</v>
          </cell>
          <cell r="F276">
            <v>545.72614936724381</v>
          </cell>
          <cell r="G276">
            <v>0</v>
          </cell>
          <cell r="H276">
            <v>545.72614936724381</v>
          </cell>
          <cell r="I276">
            <v>0</v>
          </cell>
        </row>
        <row r="277">
          <cell r="A277">
            <v>38106</v>
          </cell>
          <cell r="B277" t="str">
            <v>ABDÜLBAKİ ATAY</v>
          </cell>
          <cell r="C277">
            <v>101.5</v>
          </cell>
          <cell r="D277">
            <v>349.83868407473619</v>
          </cell>
          <cell r="E277">
            <v>196.15306281757248</v>
          </cell>
          <cell r="F277">
            <v>545.9917468923087</v>
          </cell>
          <cell r="G277">
            <v>38.331035526315794</v>
          </cell>
          <cell r="H277">
            <v>584.32278241862446</v>
          </cell>
          <cell r="I277">
            <v>56</v>
          </cell>
        </row>
        <row r="278">
          <cell r="A278">
            <v>39268</v>
          </cell>
          <cell r="B278" t="str">
            <v>MUAMMER AKARSU</v>
          </cell>
          <cell r="C278">
            <v>217.5</v>
          </cell>
          <cell r="D278">
            <v>508.02224791698933</v>
          </cell>
          <cell r="E278">
            <v>38.315476637588098</v>
          </cell>
          <cell r="F278">
            <v>546.33772455457745</v>
          </cell>
          <cell r="G278">
            <v>54.305826501471273</v>
          </cell>
          <cell r="H278">
            <v>600.64355105604875</v>
          </cell>
          <cell r="I278">
            <v>15</v>
          </cell>
        </row>
        <row r="279">
          <cell r="A279">
            <v>27674</v>
          </cell>
          <cell r="B279" t="str">
            <v>İBRAHİM 	KİREZ</v>
          </cell>
          <cell r="C279">
            <v>217.5</v>
          </cell>
          <cell r="D279">
            <v>548.1</v>
          </cell>
          <cell r="E279">
            <v>0</v>
          </cell>
          <cell r="F279">
            <v>548.1</v>
          </cell>
          <cell r="G279">
            <v>131.04</v>
          </cell>
          <cell r="H279">
            <v>679.14</v>
          </cell>
          <cell r="I279">
            <v>0</v>
          </cell>
        </row>
        <row r="280">
          <cell r="A280">
            <v>42611</v>
          </cell>
          <cell r="B280" t="str">
            <v>CAN TUNÇSOY</v>
          </cell>
          <cell r="C280">
            <v>217.5</v>
          </cell>
          <cell r="D280">
            <v>506.88107194223556</v>
          </cell>
          <cell r="E280">
            <v>41.25</v>
          </cell>
          <cell r="F280">
            <v>548.13107194223562</v>
          </cell>
          <cell r="G280">
            <v>0</v>
          </cell>
          <cell r="H280">
            <v>548.13107194223562</v>
          </cell>
          <cell r="I280">
            <v>15</v>
          </cell>
        </row>
        <row r="281">
          <cell r="A281">
            <v>41698</v>
          </cell>
          <cell r="B281" t="str">
            <v>YUSUF TEKİN</v>
          </cell>
          <cell r="C281">
            <v>225</v>
          </cell>
          <cell r="D281">
            <v>530.59352816263799</v>
          </cell>
          <cell r="E281">
            <v>19.129418817860255</v>
          </cell>
          <cell r="F281">
            <v>549.72294698049825</v>
          </cell>
          <cell r="G281">
            <v>80.582839324763825</v>
          </cell>
          <cell r="H281">
            <v>630.30578630526202</v>
          </cell>
          <cell r="I281">
            <v>7.5</v>
          </cell>
        </row>
        <row r="282">
          <cell r="A282">
            <v>2221</v>
          </cell>
          <cell r="B282" t="str">
            <v>RECEP CİN</v>
          </cell>
          <cell r="C282">
            <v>225</v>
          </cell>
          <cell r="D282">
            <v>551.25</v>
          </cell>
          <cell r="E282">
            <v>0</v>
          </cell>
          <cell r="F282">
            <v>551.25</v>
          </cell>
          <cell r="G282">
            <v>53.900000000000006</v>
          </cell>
          <cell r="H282">
            <v>605.15</v>
          </cell>
          <cell r="I282">
            <v>0</v>
          </cell>
        </row>
        <row r="283">
          <cell r="A283">
            <v>41551</v>
          </cell>
          <cell r="B283" t="str">
            <v>AHMET ŞAHAN</v>
          </cell>
          <cell r="C283">
            <v>225</v>
          </cell>
          <cell r="D283">
            <v>551.25</v>
          </cell>
          <cell r="E283">
            <v>0</v>
          </cell>
          <cell r="F283">
            <v>551.25</v>
          </cell>
          <cell r="G283">
            <v>17.150000000000002</v>
          </cell>
          <cell r="H283">
            <v>568.4</v>
          </cell>
          <cell r="I283">
            <v>0</v>
          </cell>
        </row>
        <row r="284">
          <cell r="A284">
            <v>39615</v>
          </cell>
          <cell r="B284" t="str">
            <v>ABDULKADİR KURT</v>
          </cell>
          <cell r="C284">
            <v>225</v>
          </cell>
          <cell r="D284">
            <v>532.77031014666647</v>
          </cell>
          <cell r="E284">
            <v>18.793831236309522</v>
          </cell>
          <cell r="F284">
            <v>551.564141382976</v>
          </cell>
          <cell r="G284">
            <v>17.559959987352091</v>
          </cell>
          <cell r="H284">
            <v>569.12410137032805</v>
          </cell>
          <cell r="I284">
            <v>7.5</v>
          </cell>
        </row>
        <row r="285">
          <cell r="A285">
            <v>26608</v>
          </cell>
          <cell r="B285" t="str">
            <v>EROL CANSEVER</v>
          </cell>
          <cell r="C285">
            <v>232.5</v>
          </cell>
          <cell r="D285">
            <v>554.29046460493828</v>
          </cell>
          <cell r="E285">
            <v>0</v>
          </cell>
          <cell r="F285">
            <v>554.29046460493828</v>
          </cell>
          <cell r="G285">
            <v>0</v>
          </cell>
          <cell r="H285">
            <v>554.29046460493828</v>
          </cell>
          <cell r="I285">
            <v>0</v>
          </cell>
        </row>
        <row r="286">
          <cell r="A286">
            <v>9573</v>
          </cell>
          <cell r="B286" t="str">
            <v>MEHMET SARIOĞLU</v>
          </cell>
          <cell r="C286">
            <v>142.5</v>
          </cell>
          <cell r="D286">
            <v>555.10492881571349</v>
          </cell>
          <cell r="E286">
            <v>0</v>
          </cell>
          <cell r="F286">
            <v>555.10492881571349</v>
          </cell>
          <cell r="G286">
            <v>0</v>
          </cell>
          <cell r="H286">
            <v>555.10492881571349</v>
          </cell>
          <cell r="I286">
            <v>0</v>
          </cell>
        </row>
        <row r="287">
          <cell r="A287">
            <v>18423</v>
          </cell>
          <cell r="B287" t="str">
            <v>AHMET DALKILIÇ</v>
          </cell>
          <cell r="C287">
            <v>187.5</v>
          </cell>
          <cell r="D287">
            <v>558.05239295274384</v>
          </cell>
          <cell r="E287">
            <v>0</v>
          </cell>
          <cell r="F287">
            <v>558.05239295274384</v>
          </cell>
          <cell r="G287">
            <v>0</v>
          </cell>
          <cell r="H287">
            <v>558.05239295274384</v>
          </cell>
          <cell r="I287">
            <v>0</v>
          </cell>
        </row>
        <row r="288">
          <cell r="A288">
            <v>31187</v>
          </cell>
          <cell r="B288" t="str">
            <v>DENİZ CENGİZ</v>
          </cell>
          <cell r="C288">
            <v>221.5</v>
          </cell>
          <cell r="D288">
            <v>558.17999999999995</v>
          </cell>
          <cell r="E288">
            <v>0</v>
          </cell>
          <cell r="F288">
            <v>558.17999999999995</v>
          </cell>
          <cell r="G288">
            <v>143.64000000000001</v>
          </cell>
          <cell r="H288">
            <v>701.81999999999994</v>
          </cell>
          <cell r="I288">
            <v>0</v>
          </cell>
        </row>
        <row r="289">
          <cell r="A289">
            <v>41542</v>
          </cell>
          <cell r="B289" t="str">
            <v>FATİH KILIÇ</v>
          </cell>
          <cell r="C289">
            <v>228.5</v>
          </cell>
          <cell r="D289">
            <v>559.80163998702255</v>
          </cell>
          <cell r="E289">
            <v>0</v>
          </cell>
          <cell r="F289">
            <v>559.80163998702255</v>
          </cell>
          <cell r="G289">
            <v>23.23730220957431</v>
          </cell>
          <cell r="H289">
            <v>583.03894219659685</v>
          </cell>
          <cell r="I289">
            <v>0</v>
          </cell>
        </row>
        <row r="290">
          <cell r="A290">
            <v>38664</v>
          </cell>
          <cell r="B290" t="str">
            <v xml:space="preserve">İBRAHİM ALTAY </v>
          </cell>
          <cell r="C290">
            <v>232.5</v>
          </cell>
          <cell r="D290">
            <v>561.21987176367566</v>
          </cell>
          <cell r="E290">
            <v>0</v>
          </cell>
          <cell r="F290">
            <v>561.21987176367566</v>
          </cell>
          <cell r="G290">
            <v>16.405793650793647</v>
          </cell>
          <cell r="H290">
            <v>577.62566541446927</v>
          </cell>
          <cell r="I290">
            <v>0</v>
          </cell>
        </row>
        <row r="291">
          <cell r="A291">
            <v>38777</v>
          </cell>
          <cell r="B291" t="str">
            <v>CANER KARABULUT</v>
          </cell>
          <cell r="C291">
            <v>215</v>
          </cell>
          <cell r="D291">
            <v>523.11351638423469</v>
          </cell>
          <cell r="E291">
            <v>39.230431756407036</v>
          </cell>
          <cell r="F291">
            <v>562.34394814064171</v>
          </cell>
          <cell r="G291">
            <v>340.63205718043162</v>
          </cell>
          <cell r="H291">
            <v>902.97600532107333</v>
          </cell>
          <cell r="I291">
            <v>7.5</v>
          </cell>
        </row>
        <row r="292">
          <cell r="A292">
            <v>41520</v>
          </cell>
          <cell r="B292" t="str">
            <v>SAMET ÖZTÜRK</v>
          </cell>
          <cell r="C292">
            <v>209.5</v>
          </cell>
          <cell r="D292">
            <v>541.05302944661094</v>
          </cell>
          <cell r="E292">
            <v>21.641926359356432</v>
          </cell>
          <cell r="F292">
            <v>562.69495580596731</v>
          </cell>
          <cell r="G292">
            <v>7.907726666666667</v>
          </cell>
          <cell r="H292">
            <v>570.602682472634</v>
          </cell>
          <cell r="I292">
            <v>0</v>
          </cell>
        </row>
        <row r="293">
          <cell r="A293">
            <v>32709</v>
          </cell>
          <cell r="B293" t="str">
            <v>ERCAN AKKUŞ</v>
          </cell>
          <cell r="C293">
            <v>230</v>
          </cell>
          <cell r="D293">
            <v>563.5</v>
          </cell>
          <cell r="E293">
            <v>0</v>
          </cell>
          <cell r="F293">
            <v>563.5</v>
          </cell>
          <cell r="G293">
            <v>0</v>
          </cell>
          <cell r="H293">
            <v>563.5</v>
          </cell>
          <cell r="I293">
            <v>0</v>
          </cell>
        </row>
        <row r="294">
          <cell r="A294">
            <v>31979</v>
          </cell>
          <cell r="B294" t="str">
            <v>KAZIM ÜNAL</v>
          </cell>
          <cell r="C294">
            <v>208</v>
          </cell>
          <cell r="D294">
            <v>524.16</v>
          </cell>
          <cell r="E294">
            <v>39.88321201091901</v>
          </cell>
          <cell r="F294">
            <v>564.04321201091898</v>
          </cell>
          <cell r="G294">
            <v>0</v>
          </cell>
          <cell r="H294">
            <v>564.04321201091898</v>
          </cell>
          <cell r="I294">
            <v>15</v>
          </cell>
        </row>
        <row r="295">
          <cell r="A295">
            <v>14474</v>
          </cell>
          <cell r="B295" t="str">
            <v>YAVUZ YAĞIZ</v>
          </cell>
          <cell r="C295">
            <v>232.5</v>
          </cell>
          <cell r="D295">
            <v>565.69252353178877</v>
          </cell>
          <cell r="E295">
            <v>0</v>
          </cell>
          <cell r="F295">
            <v>565.69252353178877</v>
          </cell>
          <cell r="G295">
            <v>459.85327719358264</v>
          </cell>
          <cell r="H295">
            <v>1025.5458007253715</v>
          </cell>
          <cell r="I295">
            <v>0</v>
          </cell>
        </row>
        <row r="296">
          <cell r="A296">
            <v>39991</v>
          </cell>
          <cell r="B296" t="str">
            <v>İBRAHİM AYDEMİR</v>
          </cell>
          <cell r="C296">
            <v>232.5</v>
          </cell>
          <cell r="D296">
            <v>565.69252353178877</v>
          </cell>
          <cell r="E296">
            <v>0</v>
          </cell>
          <cell r="F296">
            <v>565.69252353178877</v>
          </cell>
          <cell r="G296">
            <v>221.41083716728059</v>
          </cell>
          <cell r="H296">
            <v>787.1033606990693</v>
          </cell>
          <cell r="I296">
            <v>0</v>
          </cell>
        </row>
        <row r="297">
          <cell r="A297">
            <v>35390</v>
          </cell>
          <cell r="B297" t="str">
            <v>LATİF MUSUL</v>
          </cell>
          <cell r="C297">
            <v>232.5</v>
          </cell>
          <cell r="D297">
            <v>565.69252353178877</v>
          </cell>
          <cell r="E297">
            <v>0</v>
          </cell>
          <cell r="F297">
            <v>565.69252353178877</v>
          </cell>
          <cell r="G297">
            <v>160.58368409934639</v>
          </cell>
          <cell r="H297">
            <v>726.27620763113509</v>
          </cell>
          <cell r="I297">
            <v>0</v>
          </cell>
        </row>
        <row r="298">
          <cell r="A298">
            <v>42531</v>
          </cell>
          <cell r="B298" t="str">
            <v>ORHAN KAÇIK</v>
          </cell>
          <cell r="C298">
            <v>232.5</v>
          </cell>
          <cell r="D298">
            <v>565.69252353178877</v>
          </cell>
          <cell r="E298">
            <v>0</v>
          </cell>
          <cell r="F298">
            <v>565.69252353178877</v>
          </cell>
          <cell r="G298">
            <v>58.394066945216878</v>
          </cell>
          <cell r="H298">
            <v>624.08659047700564</v>
          </cell>
          <cell r="I298">
            <v>0</v>
          </cell>
        </row>
        <row r="299">
          <cell r="A299">
            <v>38985</v>
          </cell>
          <cell r="B299" t="str">
            <v>HALİL DELİCE</v>
          </cell>
          <cell r="C299">
            <v>232.5</v>
          </cell>
          <cell r="D299">
            <v>565.69252353178877</v>
          </cell>
          <cell r="E299">
            <v>0</v>
          </cell>
          <cell r="F299">
            <v>565.69252353178877</v>
          </cell>
          <cell r="G299">
            <v>34.063205718043179</v>
          </cell>
          <cell r="H299">
            <v>599.75572924983192</v>
          </cell>
          <cell r="I299">
            <v>0</v>
          </cell>
        </row>
        <row r="300">
          <cell r="A300">
            <v>30756</v>
          </cell>
          <cell r="B300" t="str">
            <v>MUALLA SEMA YILDIRIM</v>
          </cell>
          <cell r="C300">
            <v>217.5</v>
          </cell>
          <cell r="D300">
            <v>529.53546123148158</v>
          </cell>
          <cell r="E300">
            <v>36.186244847557859</v>
          </cell>
          <cell r="F300">
            <v>565.72170607903945</v>
          </cell>
          <cell r="G300">
            <v>0</v>
          </cell>
          <cell r="H300">
            <v>565.72170607903945</v>
          </cell>
          <cell r="I300">
            <v>15</v>
          </cell>
        </row>
        <row r="301">
          <cell r="A301">
            <v>39422</v>
          </cell>
          <cell r="B301" t="str">
            <v>BAHRİ DEMİR</v>
          </cell>
          <cell r="C301">
            <v>232.5</v>
          </cell>
          <cell r="D301">
            <v>565.9286462386832</v>
          </cell>
          <cell r="E301">
            <v>0</v>
          </cell>
          <cell r="F301">
            <v>565.9286462386832</v>
          </cell>
          <cell r="G301">
            <v>10.28486000638598</v>
          </cell>
          <cell r="H301">
            <v>576.2135062450692</v>
          </cell>
          <cell r="I301">
            <v>0</v>
          </cell>
        </row>
        <row r="302">
          <cell r="A302">
            <v>38260</v>
          </cell>
          <cell r="B302" t="str">
            <v>ERKAN GÜNAYDIN</v>
          </cell>
          <cell r="C302">
            <v>225</v>
          </cell>
          <cell r="D302">
            <v>567</v>
          </cell>
          <cell r="E302">
            <v>0</v>
          </cell>
          <cell r="F302">
            <v>567</v>
          </cell>
          <cell r="G302">
            <v>133.56</v>
          </cell>
          <cell r="H302">
            <v>700.56</v>
          </cell>
          <cell r="I302">
            <v>0</v>
          </cell>
        </row>
        <row r="303">
          <cell r="A303">
            <v>38426</v>
          </cell>
          <cell r="B303" t="str">
            <v xml:space="preserve">HÜSAMETTİN YAYANGİL </v>
          </cell>
          <cell r="C303">
            <v>225</v>
          </cell>
          <cell r="D303">
            <v>547.44437761140841</v>
          </cell>
          <cell r="E303">
            <v>19.615215878203518</v>
          </cell>
          <cell r="F303">
            <v>567.05959348961198</v>
          </cell>
          <cell r="G303">
            <v>58.394066945216878</v>
          </cell>
          <cell r="H303">
            <v>625.45366043482886</v>
          </cell>
          <cell r="I303">
            <v>7.5</v>
          </cell>
        </row>
        <row r="304">
          <cell r="A304">
            <v>42456</v>
          </cell>
          <cell r="B304" t="str">
            <v>RECEP BAZU</v>
          </cell>
          <cell r="C304">
            <v>165</v>
          </cell>
          <cell r="D304">
            <v>567.53400000000033</v>
          </cell>
          <cell r="E304">
            <v>0</v>
          </cell>
          <cell r="F304">
            <v>567.53400000000033</v>
          </cell>
          <cell r="G304">
            <v>82.550399999999996</v>
          </cell>
          <cell r="H304">
            <v>650.0844000000003</v>
          </cell>
          <cell r="I304">
            <v>0</v>
          </cell>
        </row>
        <row r="305">
          <cell r="A305">
            <v>42015</v>
          </cell>
          <cell r="B305" t="str">
            <v>KADİR DEMİR</v>
          </cell>
          <cell r="C305">
            <v>232.5</v>
          </cell>
          <cell r="D305">
            <v>569.36810684915667</v>
          </cell>
          <cell r="E305">
            <v>0</v>
          </cell>
          <cell r="F305">
            <v>569.36810684915667</v>
          </cell>
          <cell r="G305">
            <v>0</v>
          </cell>
          <cell r="H305">
            <v>569.36810684915667</v>
          </cell>
          <cell r="I305">
            <v>0</v>
          </cell>
        </row>
        <row r="306">
          <cell r="A306">
            <v>20665</v>
          </cell>
          <cell r="B306" t="str">
            <v>SERDAR UŞAK</v>
          </cell>
          <cell r="C306">
            <v>217.5</v>
          </cell>
          <cell r="D306">
            <v>533.88390667430303</v>
          </cell>
          <cell r="E306">
            <v>35.679195179520043</v>
          </cell>
          <cell r="F306">
            <v>569.56310185382313</v>
          </cell>
          <cell r="G306">
            <v>187.35237774494374</v>
          </cell>
          <cell r="H306">
            <v>756.91547959876686</v>
          </cell>
          <cell r="I306">
            <v>15</v>
          </cell>
        </row>
        <row r="307">
          <cell r="A307">
            <v>38842</v>
          </cell>
          <cell r="B307" t="str">
            <v>SELAHATTİN EREN</v>
          </cell>
          <cell r="C307">
            <v>232.5</v>
          </cell>
          <cell r="D307">
            <v>569.625</v>
          </cell>
          <cell r="E307">
            <v>0</v>
          </cell>
          <cell r="F307">
            <v>569.625</v>
          </cell>
          <cell r="G307">
            <v>129.85000000000002</v>
          </cell>
          <cell r="H307">
            <v>699.47500000000002</v>
          </cell>
          <cell r="I307">
            <v>0</v>
          </cell>
        </row>
        <row r="308">
          <cell r="A308">
            <v>28759</v>
          </cell>
          <cell r="B308" t="str">
            <v>İLHAN KOCABIYIK</v>
          </cell>
          <cell r="C308">
            <v>232.5</v>
          </cell>
          <cell r="D308">
            <v>569.625</v>
          </cell>
          <cell r="E308">
            <v>0</v>
          </cell>
          <cell r="F308">
            <v>569.625</v>
          </cell>
          <cell r="G308">
            <v>39.200000000000003</v>
          </cell>
          <cell r="H308">
            <v>608.82500000000005</v>
          </cell>
          <cell r="I308">
            <v>0</v>
          </cell>
        </row>
        <row r="309">
          <cell r="A309">
            <v>39658</v>
          </cell>
          <cell r="B309" t="str">
            <v>ZÜLFÜ DEMİR</v>
          </cell>
          <cell r="C309">
            <v>232.5</v>
          </cell>
          <cell r="D309">
            <v>569.625</v>
          </cell>
          <cell r="E309">
            <v>0</v>
          </cell>
          <cell r="F309">
            <v>569.625</v>
          </cell>
          <cell r="G309">
            <v>19.600000000000001</v>
          </cell>
          <cell r="H309">
            <v>589.22500000000002</v>
          </cell>
          <cell r="I309">
            <v>0</v>
          </cell>
        </row>
        <row r="310">
          <cell r="A310">
            <v>41448</v>
          </cell>
          <cell r="B310" t="str">
            <v>İLKAY YILDIRIM</v>
          </cell>
          <cell r="C310">
            <v>232.5</v>
          </cell>
          <cell r="D310">
            <v>569.625</v>
          </cell>
          <cell r="E310">
            <v>0</v>
          </cell>
          <cell r="F310">
            <v>569.625</v>
          </cell>
          <cell r="G310">
            <v>19.600000000000001</v>
          </cell>
          <cell r="H310">
            <v>589.22500000000002</v>
          </cell>
          <cell r="I310">
            <v>0</v>
          </cell>
        </row>
        <row r="311">
          <cell r="A311">
            <v>41602</v>
          </cell>
          <cell r="B311" t="str">
            <v>ÜMİT ÇAĞRI SOYER</v>
          </cell>
          <cell r="C311">
            <v>225</v>
          </cell>
          <cell r="D311">
            <v>551.33813350574906</v>
          </cell>
          <cell r="E311">
            <v>19.254500647539047</v>
          </cell>
          <cell r="F311">
            <v>570.59263415328815</v>
          </cell>
          <cell r="G311">
            <v>85.203968024266729</v>
          </cell>
          <cell r="H311">
            <v>655.79660217755486</v>
          </cell>
          <cell r="I311">
            <v>7.5</v>
          </cell>
        </row>
        <row r="312">
          <cell r="A312">
            <v>38564</v>
          </cell>
          <cell r="B312" t="str">
            <v>İSMAİL EROĞLU</v>
          </cell>
          <cell r="C312">
            <v>202.5</v>
          </cell>
          <cell r="D312">
            <v>492.69993985026753</v>
          </cell>
          <cell r="E312">
            <v>78.429168630192322</v>
          </cell>
          <cell r="F312">
            <v>571.12910848045988</v>
          </cell>
          <cell r="G312">
            <v>330.89971268956214</v>
          </cell>
          <cell r="H312">
            <v>902.02882117002196</v>
          </cell>
          <cell r="I312">
            <v>30</v>
          </cell>
        </row>
        <row r="313">
          <cell r="A313">
            <v>38230</v>
          </cell>
          <cell r="B313" t="str">
            <v>EMRE KOCATEPE</v>
          </cell>
          <cell r="C313">
            <v>222.5</v>
          </cell>
          <cell r="D313">
            <v>553.14192399344302</v>
          </cell>
          <cell r="E313">
            <v>18.94538362749374</v>
          </cell>
          <cell r="F313">
            <v>572.08730762093671</v>
          </cell>
          <cell r="G313">
            <v>238.24702047606735</v>
          </cell>
          <cell r="H313">
            <v>810.33432809700412</v>
          </cell>
          <cell r="I313">
            <v>0</v>
          </cell>
        </row>
        <row r="314">
          <cell r="A314">
            <v>20826</v>
          </cell>
          <cell r="B314" t="str">
            <v>VEDAT BAYIR</v>
          </cell>
          <cell r="C314">
            <v>206.5</v>
          </cell>
          <cell r="D314">
            <v>518.0188196268864</v>
          </cell>
          <cell r="E314">
            <v>54.118481694088089</v>
          </cell>
          <cell r="F314">
            <v>572.13730132097453</v>
          </cell>
          <cell r="G314">
            <v>70.239839949408363</v>
          </cell>
          <cell r="H314">
            <v>642.37714127038294</v>
          </cell>
          <cell r="I314">
            <v>22.5</v>
          </cell>
        </row>
        <row r="315">
          <cell r="A315">
            <v>32102</v>
          </cell>
          <cell r="B315" t="str">
            <v>İBRAHİM YILMAZ</v>
          </cell>
          <cell r="C315">
            <v>120</v>
          </cell>
          <cell r="D315">
            <v>291.97033472608433</v>
          </cell>
          <cell r="E315">
            <v>280.34999999999997</v>
          </cell>
          <cell r="F315">
            <v>572.3203347260843</v>
          </cell>
          <cell r="G315">
            <v>0</v>
          </cell>
          <cell r="H315">
            <v>572.3203347260843</v>
          </cell>
          <cell r="I315">
            <v>105</v>
          </cell>
        </row>
        <row r="316">
          <cell r="A316">
            <v>41399</v>
          </cell>
          <cell r="B316" t="str">
            <v>ERDAL YAMAN</v>
          </cell>
          <cell r="C316">
            <v>225</v>
          </cell>
          <cell r="D316">
            <v>552.6845862051282</v>
          </cell>
          <cell r="E316">
            <v>19.740964855964275</v>
          </cell>
          <cell r="F316">
            <v>572.42555106109251</v>
          </cell>
          <cell r="G316">
            <v>12.165733333333334</v>
          </cell>
          <cell r="H316">
            <v>584.59128439442588</v>
          </cell>
          <cell r="I316">
            <v>7.5</v>
          </cell>
        </row>
        <row r="317">
          <cell r="A317">
            <v>17719</v>
          </cell>
          <cell r="B317" t="str">
            <v>Y.MUHAMMET EYİGÜN</v>
          </cell>
          <cell r="C317">
            <v>232.5</v>
          </cell>
          <cell r="D317">
            <v>572.87506230908616</v>
          </cell>
          <cell r="E317">
            <v>0</v>
          </cell>
          <cell r="F317">
            <v>572.87506230908616</v>
          </cell>
          <cell r="G317">
            <v>36.959681439295878</v>
          </cell>
          <cell r="H317">
            <v>609.83474374838204</v>
          </cell>
          <cell r="I317">
            <v>0</v>
          </cell>
        </row>
        <row r="318">
          <cell r="A318">
            <v>33397</v>
          </cell>
          <cell r="B318" t="str">
            <v>MUTLU ÇİFTÇİ</v>
          </cell>
          <cell r="C318">
            <v>232.5</v>
          </cell>
          <cell r="D318">
            <v>572.87506230908616</v>
          </cell>
          <cell r="E318">
            <v>0</v>
          </cell>
          <cell r="F318">
            <v>572.87506230908616</v>
          </cell>
          <cell r="G318">
            <v>0</v>
          </cell>
          <cell r="H318">
            <v>572.87506230908616</v>
          </cell>
          <cell r="I318">
            <v>0</v>
          </cell>
        </row>
        <row r="319">
          <cell r="A319">
            <v>37758</v>
          </cell>
          <cell r="B319" t="str">
            <v>İHSAN TARIM</v>
          </cell>
          <cell r="C319">
            <v>225</v>
          </cell>
          <cell r="D319">
            <v>547.44437761140841</v>
          </cell>
          <cell r="E319">
            <v>25.761542758285461</v>
          </cell>
          <cell r="F319">
            <v>573.2059203696939</v>
          </cell>
          <cell r="G319">
            <v>41.362464086195288</v>
          </cell>
          <cell r="H319">
            <v>614.56838445588915</v>
          </cell>
          <cell r="I319">
            <v>7.5</v>
          </cell>
        </row>
        <row r="320">
          <cell r="A320">
            <v>41522</v>
          </cell>
          <cell r="B320" t="str">
            <v>HAKAN DEMİR</v>
          </cell>
          <cell r="C320">
            <v>157.5</v>
          </cell>
          <cell r="D320">
            <v>575.92755276995092</v>
          </cell>
          <cell r="E320">
            <v>0</v>
          </cell>
          <cell r="F320">
            <v>575.92755276995092</v>
          </cell>
          <cell r="G320">
            <v>50.783011219793835</v>
          </cell>
          <cell r="H320">
            <v>626.71056398974474</v>
          </cell>
          <cell r="I320">
            <v>0</v>
          </cell>
        </row>
        <row r="321">
          <cell r="A321">
            <v>42467</v>
          </cell>
          <cell r="B321" t="str">
            <v>MEHMET CAN TOSUN</v>
          </cell>
          <cell r="C321">
            <v>232.5</v>
          </cell>
          <cell r="D321">
            <v>577.94099343617256</v>
          </cell>
          <cell r="E321">
            <v>0</v>
          </cell>
          <cell r="F321">
            <v>577.94099343617256</v>
          </cell>
          <cell r="G321">
            <v>511.66139168377117</v>
          </cell>
          <cell r="H321">
            <v>1089.6023851199438</v>
          </cell>
          <cell r="I321">
            <v>0</v>
          </cell>
        </row>
        <row r="322">
          <cell r="A322">
            <v>37265</v>
          </cell>
          <cell r="B322" t="str">
            <v>MEHMET ZÜBEYİR TURAN</v>
          </cell>
          <cell r="C322">
            <v>169.5</v>
          </cell>
          <cell r="D322">
            <v>578.83126071405991</v>
          </cell>
          <cell r="E322">
            <v>0</v>
          </cell>
          <cell r="F322">
            <v>578.83126071405991</v>
          </cell>
          <cell r="G322">
            <v>0</v>
          </cell>
          <cell r="H322">
            <v>578.83126071405991</v>
          </cell>
          <cell r="I322">
            <v>0</v>
          </cell>
        </row>
        <row r="323">
          <cell r="A323">
            <v>41854</v>
          </cell>
          <cell r="B323" t="str">
            <v>HÜSEYİN YALÇIN</v>
          </cell>
          <cell r="C323">
            <v>209</v>
          </cell>
          <cell r="D323">
            <v>542.50634716949367</v>
          </cell>
          <cell r="E323">
            <v>37.310854267482327</v>
          </cell>
          <cell r="F323">
            <v>579.81720143697601</v>
          </cell>
          <cell r="G323">
            <v>30.85458001915794</v>
          </cell>
          <cell r="H323">
            <v>610.671781456134</v>
          </cell>
          <cell r="I323">
            <v>7.5</v>
          </cell>
        </row>
        <row r="324">
          <cell r="A324">
            <v>35144</v>
          </cell>
          <cell r="B324" t="str">
            <v>GÜROL BAYRAM</v>
          </cell>
          <cell r="C324">
            <v>225</v>
          </cell>
          <cell r="D324">
            <v>560.73268671794858</v>
          </cell>
          <cell r="E324">
            <v>19.236511959130052</v>
          </cell>
          <cell r="F324">
            <v>579.96919867707868</v>
          </cell>
          <cell r="G324">
            <v>0</v>
          </cell>
          <cell r="H324">
            <v>579.96919867707868</v>
          </cell>
          <cell r="I324">
            <v>7.5</v>
          </cell>
        </row>
        <row r="325">
          <cell r="A325">
            <v>19300</v>
          </cell>
          <cell r="B325" t="str">
            <v>GÖKSEL PORTA</v>
          </cell>
          <cell r="C325">
            <v>210</v>
          </cell>
          <cell r="D325">
            <v>526.79879962056248</v>
          </cell>
          <cell r="E325">
            <v>54.118481694088089</v>
          </cell>
          <cell r="F325">
            <v>580.91728131465061</v>
          </cell>
          <cell r="G325">
            <v>35.119919974704182</v>
          </cell>
          <cell r="H325">
            <v>616.03720128935481</v>
          </cell>
          <cell r="I325">
            <v>22.5</v>
          </cell>
        </row>
        <row r="326">
          <cell r="A326">
            <v>39386</v>
          </cell>
          <cell r="B326" t="str">
            <v>GÖKHAN PÜRTEK</v>
          </cell>
          <cell r="C326">
            <v>228.5</v>
          </cell>
          <cell r="D326">
            <v>581.34718316326973</v>
          </cell>
          <cell r="E326">
            <v>0</v>
          </cell>
          <cell r="F326">
            <v>581.34718316326973</v>
          </cell>
          <cell r="G326">
            <v>138.42377819990722</v>
          </cell>
          <cell r="H326">
            <v>719.77096136317698</v>
          </cell>
          <cell r="I326">
            <v>0</v>
          </cell>
        </row>
        <row r="327">
          <cell r="A327">
            <v>38866</v>
          </cell>
          <cell r="B327" t="str">
            <v>YASİN AKIN</v>
          </cell>
          <cell r="C327">
            <v>232.5</v>
          </cell>
          <cell r="D327">
            <v>582.18074213063039</v>
          </cell>
          <cell r="E327">
            <v>0</v>
          </cell>
          <cell r="F327">
            <v>582.18074213063039</v>
          </cell>
          <cell r="G327">
            <v>0</v>
          </cell>
          <cell r="H327">
            <v>582.18074213063039</v>
          </cell>
          <cell r="I327">
            <v>0</v>
          </cell>
        </row>
        <row r="328">
          <cell r="A328">
            <v>26217</v>
          </cell>
          <cell r="B328" t="str">
            <v>UĞUR UYGUN</v>
          </cell>
          <cell r="C328">
            <v>225</v>
          </cell>
          <cell r="D328">
            <v>564.42728530774548</v>
          </cell>
          <cell r="E328">
            <v>18.048691576627974</v>
          </cell>
          <cell r="F328">
            <v>582.47597688437349</v>
          </cell>
          <cell r="G328">
            <v>52.679879962056276</v>
          </cell>
          <cell r="H328">
            <v>635.15585684642974</v>
          </cell>
          <cell r="I328">
            <v>7.5</v>
          </cell>
        </row>
        <row r="329">
          <cell r="A329">
            <v>22940</v>
          </cell>
          <cell r="B329" t="str">
            <v>YAŞAR ER</v>
          </cell>
          <cell r="C329">
            <v>232.5</v>
          </cell>
          <cell r="D329">
            <v>583.24152815133687</v>
          </cell>
          <cell r="E329">
            <v>0</v>
          </cell>
          <cell r="F329">
            <v>583.24152815133687</v>
          </cell>
          <cell r="G329">
            <v>52.679879962056276</v>
          </cell>
          <cell r="H329">
            <v>635.92140811339311</v>
          </cell>
          <cell r="I329">
            <v>0</v>
          </cell>
        </row>
        <row r="330">
          <cell r="A330">
            <v>32640</v>
          </cell>
          <cell r="B330" t="str">
            <v>ERHAN TEMELLİ</v>
          </cell>
          <cell r="C330">
            <v>232.5</v>
          </cell>
          <cell r="D330">
            <v>583.24152815133687</v>
          </cell>
          <cell r="E330">
            <v>0</v>
          </cell>
          <cell r="F330">
            <v>583.24152815133687</v>
          </cell>
          <cell r="G330">
            <v>42.119919974704182</v>
          </cell>
          <cell r="H330">
            <v>625.36144812604107</v>
          </cell>
          <cell r="I330">
            <v>0</v>
          </cell>
        </row>
        <row r="331">
          <cell r="A331">
            <v>38107</v>
          </cell>
          <cell r="B331" t="str">
            <v>MUSTAFA BAYRAM</v>
          </cell>
          <cell r="C331">
            <v>232.5</v>
          </cell>
          <cell r="D331">
            <v>583.24152815133687</v>
          </cell>
          <cell r="E331">
            <v>0</v>
          </cell>
          <cell r="F331">
            <v>583.24152815133687</v>
          </cell>
          <cell r="G331">
            <v>0</v>
          </cell>
          <cell r="H331">
            <v>583.24152815133687</v>
          </cell>
          <cell r="I331">
            <v>0</v>
          </cell>
        </row>
        <row r="332">
          <cell r="A332">
            <v>22332</v>
          </cell>
          <cell r="B332" t="str">
            <v>BASRİ ÖZTÜRK</v>
          </cell>
          <cell r="C332">
            <v>232.5</v>
          </cell>
          <cell r="D332">
            <v>583.24152815133698</v>
          </cell>
          <cell r="E332">
            <v>0</v>
          </cell>
          <cell r="F332">
            <v>583.24152815133698</v>
          </cell>
          <cell r="G332">
            <v>0</v>
          </cell>
          <cell r="H332">
            <v>583.24152815133698</v>
          </cell>
          <cell r="I332">
            <v>0</v>
          </cell>
        </row>
        <row r="333">
          <cell r="A333">
            <v>2099</v>
          </cell>
          <cell r="B333" t="str">
            <v>SELÇUK  YAVUZ</v>
          </cell>
          <cell r="C333">
            <v>232.5</v>
          </cell>
          <cell r="D333">
            <v>585.9</v>
          </cell>
          <cell r="E333">
            <v>0</v>
          </cell>
          <cell r="F333">
            <v>585.9</v>
          </cell>
          <cell r="G333">
            <v>219.24</v>
          </cell>
          <cell r="H333">
            <v>805.14</v>
          </cell>
          <cell r="I333">
            <v>0</v>
          </cell>
        </row>
        <row r="334">
          <cell r="A334">
            <v>26881</v>
          </cell>
          <cell r="B334" t="str">
            <v>HÜSNÜ 	ŞAHİN</v>
          </cell>
          <cell r="C334">
            <v>232.5</v>
          </cell>
          <cell r="D334">
            <v>585.9</v>
          </cell>
          <cell r="E334">
            <v>0</v>
          </cell>
          <cell r="F334">
            <v>585.9</v>
          </cell>
          <cell r="G334">
            <v>146.16</v>
          </cell>
          <cell r="H334">
            <v>732.06</v>
          </cell>
          <cell r="I334">
            <v>0</v>
          </cell>
        </row>
        <row r="335">
          <cell r="A335">
            <v>2377</v>
          </cell>
          <cell r="B335" t="str">
            <v>ENGİN SÖĞÜT</v>
          </cell>
          <cell r="C335">
            <v>210</v>
          </cell>
          <cell r="D335">
            <v>585.9</v>
          </cell>
          <cell r="E335">
            <v>0</v>
          </cell>
          <cell r="F335">
            <v>585.9</v>
          </cell>
          <cell r="G335">
            <v>92.070000000000007</v>
          </cell>
          <cell r="H335">
            <v>677.97</v>
          </cell>
          <cell r="I335">
            <v>0</v>
          </cell>
        </row>
        <row r="336">
          <cell r="A336">
            <v>2103</v>
          </cell>
          <cell r="B336" t="str">
            <v>YAŞAR MADANKAYA</v>
          </cell>
          <cell r="C336">
            <v>232.5</v>
          </cell>
          <cell r="D336">
            <v>585.9</v>
          </cell>
          <cell r="E336">
            <v>0</v>
          </cell>
          <cell r="F336">
            <v>585.9</v>
          </cell>
          <cell r="G336">
            <v>90.72</v>
          </cell>
          <cell r="H336">
            <v>676.62</v>
          </cell>
          <cell r="I336">
            <v>0</v>
          </cell>
        </row>
        <row r="337">
          <cell r="A337">
            <v>11979</v>
          </cell>
          <cell r="B337" t="str">
            <v>İBRAHİM BEKDEMİR</v>
          </cell>
          <cell r="C337">
            <v>232.5</v>
          </cell>
          <cell r="D337">
            <v>585.9</v>
          </cell>
          <cell r="E337">
            <v>0</v>
          </cell>
          <cell r="F337">
            <v>585.9</v>
          </cell>
          <cell r="G337">
            <v>80.64</v>
          </cell>
          <cell r="H337">
            <v>666.54</v>
          </cell>
          <cell r="I337">
            <v>0</v>
          </cell>
        </row>
        <row r="338">
          <cell r="A338">
            <v>2121</v>
          </cell>
          <cell r="B338" t="str">
            <v>MUSTAFA CIRAK</v>
          </cell>
          <cell r="C338">
            <v>225</v>
          </cell>
          <cell r="D338">
            <v>567</v>
          </cell>
          <cell r="E338">
            <v>19.863461538461539</v>
          </cell>
          <cell r="F338">
            <v>586.86346153846159</v>
          </cell>
          <cell r="G338">
            <v>50.4</v>
          </cell>
          <cell r="H338">
            <v>637.26346153846157</v>
          </cell>
          <cell r="I338">
            <v>7.5</v>
          </cell>
        </row>
        <row r="339">
          <cell r="A339">
            <v>38233</v>
          </cell>
          <cell r="B339" t="str">
            <v>HARUN KARAKAHYA</v>
          </cell>
          <cell r="C339">
            <v>232.5</v>
          </cell>
          <cell r="D339">
            <v>587.14937819711827</v>
          </cell>
          <cell r="E339">
            <v>0</v>
          </cell>
          <cell r="F339">
            <v>587.14937819711827</v>
          </cell>
          <cell r="G339">
            <v>589.52234489810451</v>
          </cell>
          <cell r="H339">
            <v>1176.6717230952227</v>
          </cell>
          <cell r="I339">
            <v>0</v>
          </cell>
        </row>
        <row r="340">
          <cell r="A340">
            <v>38798</v>
          </cell>
          <cell r="B340" t="str">
            <v>MUSTAFA TORANLI</v>
          </cell>
          <cell r="C340">
            <v>232.5</v>
          </cell>
          <cell r="D340">
            <v>587.68265499510335</v>
          </cell>
          <cell r="E340">
            <v>0</v>
          </cell>
          <cell r="F340">
            <v>587.68265499510335</v>
          </cell>
          <cell r="G340">
            <v>0</v>
          </cell>
          <cell r="H340">
            <v>587.68265499510335</v>
          </cell>
          <cell r="I340">
            <v>0</v>
          </cell>
        </row>
        <row r="341">
          <cell r="A341">
            <v>36772</v>
          </cell>
          <cell r="B341" t="str">
            <v>SÜLEYMAN YÖRÜ</v>
          </cell>
          <cell r="C341">
            <v>232.5</v>
          </cell>
          <cell r="D341">
            <v>587.95175738888884</v>
          </cell>
          <cell r="E341">
            <v>0</v>
          </cell>
          <cell r="F341">
            <v>587.95175738888884</v>
          </cell>
          <cell r="G341">
            <v>0</v>
          </cell>
          <cell r="H341">
            <v>587.95175738888884</v>
          </cell>
          <cell r="I341">
            <v>0</v>
          </cell>
        </row>
        <row r="342">
          <cell r="A342">
            <v>39081</v>
          </cell>
          <cell r="B342" t="str">
            <v>KADİR YAYLA</v>
          </cell>
          <cell r="C342">
            <v>225.5</v>
          </cell>
          <cell r="D342">
            <v>588.70247066149489</v>
          </cell>
          <cell r="E342">
            <v>0</v>
          </cell>
          <cell r="F342">
            <v>588.70247066149489</v>
          </cell>
          <cell r="G342">
            <v>210.59275373256722</v>
          </cell>
          <cell r="H342">
            <v>799.29522439406207</v>
          </cell>
          <cell r="I342">
            <v>0</v>
          </cell>
        </row>
        <row r="343">
          <cell r="A343">
            <v>42168</v>
          </cell>
          <cell r="B343" t="str">
            <v>BARIŞ YILDIZ</v>
          </cell>
          <cell r="C343">
            <v>195</v>
          </cell>
          <cell r="D343">
            <v>588.76193956030204</v>
          </cell>
          <cell r="E343">
            <v>0</v>
          </cell>
          <cell r="F343">
            <v>588.76193956030204</v>
          </cell>
          <cell r="G343">
            <v>0</v>
          </cell>
          <cell r="H343">
            <v>588.76193956030204</v>
          </cell>
          <cell r="I343">
            <v>0</v>
          </cell>
        </row>
        <row r="344">
          <cell r="A344">
            <v>40388</v>
          </cell>
          <cell r="B344" t="str">
            <v>RECEP BAŞ</v>
          </cell>
          <cell r="C344">
            <v>232.5</v>
          </cell>
          <cell r="D344">
            <v>590.55639139269988</v>
          </cell>
          <cell r="E344">
            <v>0</v>
          </cell>
          <cell r="F344">
            <v>590.55639139269988</v>
          </cell>
          <cell r="G344">
            <v>44.967612417809988</v>
          </cell>
          <cell r="H344">
            <v>635.52400381050984</v>
          </cell>
          <cell r="I344">
            <v>0</v>
          </cell>
        </row>
        <row r="345">
          <cell r="A345">
            <v>33379</v>
          </cell>
          <cell r="B345" t="str">
            <v>ÖZKAN KAYA</v>
          </cell>
          <cell r="C345">
            <v>202.5</v>
          </cell>
          <cell r="D345">
            <v>590.59430181872722</v>
          </cell>
          <cell r="E345">
            <v>0</v>
          </cell>
          <cell r="F345">
            <v>590.59430181872722</v>
          </cell>
          <cell r="G345">
            <v>118.35842349957812</v>
          </cell>
          <cell r="H345">
            <v>708.95272531830528</v>
          </cell>
          <cell r="I345">
            <v>0</v>
          </cell>
        </row>
        <row r="346">
          <cell r="A346">
            <v>38727</v>
          </cell>
          <cell r="B346" t="str">
            <v>YUNUS EMRE SEZER</v>
          </cell>
          <cell r="C346">
            <v>180</v>
          </cell>
          <cell r="D346">
            <v>431.33087244525211</v>
          </cell>
          <cell r="E346">
            <v>159.54047067193977</v>
          </cell>
          <cell r="F346">
            <v>590.87134311719183</v>
          </cell>
          <cell r="G346">
            <v>0</v>
          </cell>
          <cell r="H346">
            <v>590.87134311719183</v>
          </cell>
          <cell r="I346">
            <v>52.5</v>
          </cell>
        </row>
        <row r="347">
          <cell r="A347">
            <v>19147</v>
          </cell>
          <cell r="B347" t="str">
            <v>İSMAİL TUNA</v>
          </cell>
          <cell r="C347">
            <v>171</v>
          </cell>
          <cell r="D347">
            <v>591.41487057826191</v>
          </cell>
          <cell r="E347">
            <v>0</v>
          </cell>
          <cell r="F347">
            <v>591.41487057826191</v>
          </cell>
          <cell r="G347">
            <v>56.988594371318719</v>
          </cell>
          <cell r="H347">
            <v>648.40346494958067</v>
          </cell>
          <cell r="I347">
            <v>0</v>
          </cell>
        </row>
        <row r="348">
          <cell r="A348">
            <v>41640</v>
          </cell>
          <cell r="B348" t="str">
            <v>UMUT YAŞAR</v>
          </cell>
          <cell r="C348">
            <v>212</v>
          </cell>
          <cell r="D348">
            <v>566.68173825689018</v>
          </cell>
          <cell r="E348">
            <v>24.982622960180588</v>
          </cell>
          <cell r="F348">
            <v>591.66436121707079</v>
          </cell>
          <cell r="G348">
            <v>0</v>
          </cell>
          <cell r="H348">
            <v>591.66436121707079</v>
          </cell>
          <cell r="I348">
            <v>0</v>
          </cell>
        </row>
        <row r="349">
          <cell r="A349">
            <v>27085</v>
          </cell>
          <cell r="B349" t="str">
            <v>TAYFUN 	ÖZTÜRK</v>
          </cell>
          <cell r="C349">
            <v>232.5</v>
          </cell>
          <cell r="D349">
            <v>593.76963895763583</v>
          </cell>
          <cell r="E349">
            <v>0</v>
          </cell>
          <cell r="F349">
            <v>593.76963895763583</v>
          </cell>
          <cell r="G349">
            <v>86.687975550975324</v>
          </cell>
          <cell r="H349">
            <v>680.45761450861119</v>
          </cell>
          <cell r="I349">
            <v>0</v>
          </cell>
        </row>
        <row r="350">
          <cell r="A350">
            <v>25484</v>
          </cell>
          <cell r="B350" t="str">
            <v>YAVUZ BAŞ</v>
          </cell>
          <cell r="C350">
            <v>187.5</v>
          </cell>
          <cell r="D350">
            <v>594.19030332390673</v>
          </cell>
          <cell r="E350">
            <v>0</v>
          </cell>
          <cell r="F350">
            <v>594.19030332390673</v>
          </cell>
          <cell r="G350">
            <v>24.615254161072805</v>
          </cell>
          <cell r="H350">
            <v>618.80555748497954</v>
          </cell>
          <cell r="I350">
            <v>0</v>
          </cell>
        </row>
        <row r="351">
          <cell r="A351">
            <v>36863</v>
          </cell>
          <cell r="B351" t="str">
            <v>MURAT GÜVENER</v>
          </cell>
          <cell r="C351">
            <v>225</v>
          </cell>
          <cell r="D351">
            <v>576.32953358974351</v>
          </cell>
          <cell r="E351">
            <v>18.145098549262567</v>
          </cell>
          <cell r="F351">
            <v>594.47463213900608</v>
          </cell>
          <cell r="G351">
            <v>0</v>
          </cell>
          <cell r="H351">
            <v>594.47463213900608</v>
          </cell>
          <cell r="I351">
            <v>7.5</v>
          </cell>
        </row>
        <row r="352">
          <cell r="A352">
            <v>39289</v>
          </cell>
          <cell r="B352" t="str">
            <v>EMİN ÇINAR</v>
          </cell>
          <cell r="C352">
            <v>172.5</v>
          </cell>
          <cell r="D352">
            <v>595.4254701072864</v>
          </cell>
          <cell r="E352">
            <v>0</v>
          </cell>
          <cell r="F352">
            <v>595.4254701072864</v>
          </cell>
          <cell r="G352">
            <v>0</v>
          </cell>
          <cell r="H352">
            <v>595.4254701072864</v>
          </cell>
          <cell r="I352">
            <v>0</v>
          </cell>
        </row>
        <row r="353">
          <cell r="A353">
            <v>30704</v>
          </cell>
          <cell r="B353" t="str">
            <v>HABİL KURU</v>
          </cell>
          <cell r="C353">
            <v>142.5</v>
          </cell>
          <cell r="D353">
            <v>539.23049650572239</v>
          </cell>
          <cell r="E353">
            <v>57.150208553640425</v>
          </cell>
          <cell r="F353">
            <v>596.38070505936275</v>
          </cell>
          <cell r="G353">
            <v>0</v>
          </cell>
          <cell r="H353">
            <v>596.38070505936275</v>
          </cell>
          <cell r="I353">
            <v>15</v>
          </cell>
        </row>
        <row r="354">
          <cell r="A354">
            <v>31301</v>
          </cell>
          <cell r="B354" t="str">
            <v>SEMİH CANDÜZ</v>
          </cell>
          <cell r="C354">
            <v>222.5</v>
          </cell>
          <cell r="D354">
            <v>575.64785549411954</v>
          </cell>
          <cell r="E354">
            <v>20.860211488748863</v>
          </cell>
          <cell r="F354">
            <v>596.5080669828684</v>
          </cell>
          <cell r="G354">
            <v>118.5202492431209</v>
          </cell>
          <cell r="H354">
            <v>715.02831622598933</v>
          </cell>
          <cell r="I354">
            <v>7.5</v>
          </cell>
        </row>
        <row r="355">
          <cell r="A355">
            <v>30595</v>
          </cell>
          <cell r="B355" t="str">
            <v>FATMA ENGİ</v>
          </cell>
          <cell r="C355">
            <v>202.5</v>
          </cell>
          <cell r="D355">
            <v>572.3797812272727</v>
          </cell>
          <cell r="E355">
            <v>24.34748111725769</v>
          </cell>
          <cell r="F355">
            <v>596.72726234453035</v>
          </cell>
          <cell r="G355">
            <v>0</v>
          </cell>
          <cell r="H355">
            <v>596.72726234453035</v>
          </cell>
          <cell r="I355">
            <v>7.5</v>
          </cell>
        </row>
        <row r="356">
          <cell r="A356">
            <v>18598</v>
          </cell>
          <cell r="B356" t="str">
            <v>CENGİZ BÜYÜKERÇEVİK</v>
          </cell>
          <cell r="C356">
            <v>232.5</v>
          </cell>
          <cell r="D356">
            <v>596.72734257201637</v>
          </cell>
          <cell r="E356">
            <v>0</v>
          </cell>
          <cell r="F356">
            <v>596.72734257201637</v>
          </cell>
          <cell r="G356">
            <v>39.052755542907633</v>
          </cell>
          <cell r="H356">
            <v>635.78009811492404</v>
          </cell>
          <cell r="I356">
            <v>0</v>
          </cell>
        </row>
        <row r="357">
          <cell r="A357">
            <v>40775</v>
          </cell>
          <cell r="B357" t="str">
            <v>MEHMET ORTAÇ</v>
          </cell>
          <cell r="C357">
            <v>176.5</v>
          </cell>
          <cell r="D357">
            <v>596.77348579709712</v>
          </cell>
          <cell r="E357">
            <v>0</v>
          </cell>
          <cell r="F357">
            <v>596.77348579709712</v>
          </cell>
          <cell r="G357">
            <v>0</v>
          </cell>
          <cell r="H357">
            <v>596.77348579709712</v>
          </cell>
          <cell r="I357">
            <v>0</v>
          </cell>
        </row>
        <row r="358">
          <cell r="A358">
            <v>29653</v>
          </cell>
          <cell r="B358" t="str">
            <v>AHMET YAVUZ</v>
          </cell>
          <cell r="C358">
            <v>210</v>
          </cell>
          <cell r="D358">
            <v>597.60467199999994</v>
          </cell>
          <cell r="E358">
            <v>0</v>
          </cell>
          <cell r="F358">
            <v>597.60467199999994</v>
          </cell>
          <cell r="G358">
            <v>125.21240746666666</v>
          </cell>
          <cell r="H358">
            <v>722.81707946666666</v>
          </cell>
          <cell r="I358">
            <v>0</v>
          </cell>
        </row>
        <row r="359">
          <cell r="A359">
            <v>42044</v>
          </cell>
          <cell r="B359" t="str">
            <v>ERGÜN ŞAHİN</v>
          </cell>
          <cell r="C359">
            <v>195</v>
          </cell>
          <cell r="D359">
            <v>597.75224757575734</v>
          </cell>
          <cell r="E359">
            <v>0</v>
          </cell>
          <cell r="F359">
            <v>597.75224757575734</v>
          </cell>
          <cell r="G359">
            <v>6.6911533333333342</v>
          </cell>
          <cell r="H359">
            <v>604.44340090909066</v>
          </cell>
          <cell r="I359">
            <v>0</v>
          </cell>
        </row>
        <row r="360">
          <cell r="A360">
            <v>15492</v>
          </cell>
          <cell r="B360" t="str">
            <v>MUSTAFA ELİTAŞ</v>
          </cell>
          <cell r="C360">
            <v>85.5</v>
          </cell>
          <cell r="D360">
            <v>307.6334206241591</v>
          </cell>
          <cell r="E360">
            <v>290.53337286737485</v>
          </cell>
          <cell r="F360">
            <v>598.16679349153401</v>
          </cell>
          <cell r="G360">
            <v>0</v>
          </cell>
          <cell r="H360">
            <v>598.16679349153401</v>
          </cell>
          <cell r="I360">
            <v>82.5</v>
          </cell>
        </row>
        <row r="361">
          <cell r="A361">
            <v>41666</v>
          </cell>
          <cell r="B361" t="str">
            <v>ONUR KOÇAK</v>
          </cell>
          <cell r="C361">
            <v>228.5</v>
          </cell>
          <cell r="D361">
            <v>599.4105729318153</v>
          </cell>
          <cell r="E361">
            <v>0</v>
          </cell>
          <cell r="F361">
            <v>599.4105729318153</v>
          </cell>
          <cell r="G361">
            <v>0</v>
          </cell>
          <cell r="H361">
            <v>599.4105729318153</v>
          </cell>
          <cell r="I361">
            <v>0</v>
          </cell>
        </row>
        <row r="362">
          <cell r="A362">
            <v>32788</v>
          </cell>
          <cell r="B362" t="str">
            <v>DENİZ ÇAKIR</v>
          </cell>
          <cell r="C362">
            <v>232.5</v>
          </cell>
          <cell r="D362">
            <v>530.00000000000011</v>
          </cell>
          <cell r="E362">
            <v>0</v>
          </cell>
          <cell r="F362">
            <v>600.00000000000011</v>
          </cell>
          <cell r="G362">
            <v>0</v>
          </cell>
          <cell r="H362">
            <v>600.00000000000011</v>
          </cell>
          <cell r="I362">
            <v>0</v>
          </cell>
        </row>
        <row r="363">
          <cell r="A363">
            <v>34911</v>
          </cell>
          <cell r="B363" t="str">
            <v>ALİ  ÖZCAN</v>
          </cell>
          <cell r="C363">
            <v>230</v>
          </cell>
          <cell r="D363">
            <v>601.76509628282838</v>
          </cell>
          <cell r="E363">
            <v>0</v>
          </cell>
          <cell r="F363">
            <v>601.76509628282838</v>
          </cell>
          <cell r="G363">
            <v>0.81104888888888949</v>
          </cell>
          <cell r="H363">
            <v>602.57614517171726</v>
          </cell>
          <cell r="I363">
            <v>0</v>
          </cell>
        </row>
        <row r="364">
          <cell r="A364">
            <v>39085</v>
          </cell>
          <cell r="B364" t="str">
            <v>ZEKİ SÜLEYMAN DEMİR</v>
          </cell>
          <cell r="C364">
            <v>187.5</v>
          </cell>
          <cell r="D364">
            <v>553.91501124338618</v>
          </cell>
          <cell r="E364">
            <v>48.474404272744749</v>
          </cell>
          <cell r="F364">
            <v>602.38941551613095</v>
          </cell>
          <cell r="G364">
            <v>0</v>
          </cell>
          <cell r="H364">
            <v>602.38941551613095</v>
          </cell>
          <cell r="I364">
            <v>15</v>
          </cell>
        </row>
        <row r="365">
          <cell r="A365">
            <v>41515</v>
          </cell>
          <cell r="B365" t="str">
            <v>MEHMET BODUR</v>
          </cell>
          <cell r="C365">
            <v>225</v>
          </cell>
          <cell r="D365">
            <v>584.91442128205119</v>
          </cell>
          <cell r="E365">
            <v>18.127229704981101</v>
          </cell>
          <cell r="F365">
            <v>603.04165098703231</v>
          </cell>
          <cell r="G365">
            <v>16.018215555555557</v>
          </cell>
          <cell r="H365">
            <v>619.05986654258788</v>
          </cell>
          <cell r="I365">
            <v>7.5</v>
          </cell>
        </row>
        <row r="366">
          <cell r="A366">
            <v>42173</v>
          </cell>
          <cell r="B366" t="str">
            <v>CİHAN YAŞAR</v>
          </cell>
          <cell r="C366">
            <v>223</v>
          </cell>
          <cell r="D366">
            <v>581.72614324265976</v>
          </cell>
          <cell r="E366">
            <v>21.846824666386542</v>
          </cell>
          <cell r="F366">
            <v>603.57296790904627</v>
          </cell>
          <cell r="G366">
            <v>229.39232973147574</v>
          </cell>
          <cell r="H366">
            <v>832.96529764052207</v>
          </cell>
          <cell r="I366">
            <v>0</v>
          </cell>
        </row>
        <row r="367">
          <cell r="A367">
            <v>26227</v>
          </cell>
          <cell r="B367" t="str">
            <v>İSMAİL YAĞCI</v>
          </cell>
          <cell r="C367">
            <v>229</v>
          </cell>
          <cell r="D367">
            <v>603.86777656176196</v>
          </cell>
          <cell r="E367">
            <v>0</v>
          </cell>
          <cell r="F367">
            <v>603.86777656176196</v>
          </cell>
          <cell r="G367">
            <v>13.053269859456645</v>
          </cell>
          <cell r="H367">
            <v>616.92104642121865</v>
          </cell>
          <cell r="I367">
            <v>0</v>
          </cell>
        </row>
        <row r="368">
          <cell r="A368">
            <v>41340</v>
          </cell>
          <cell r="B368" t="str">
            <v>RAMAZAN BAYRAM</v>
          </cell>
          <cell r="C368">
            <v>222</v>
          </cell>
          <cell r="D368">
            <v>604.50130038268219</v>
          </cell>
          <cell r="E368">
            <v>0</v>
          </cell>
          <cell r="F368">
            <v>604.50130038268219</v>
          </cell>
          <cell r="G368">
            <v>229.03552981266125</v>
          </cell>
          <cell r="H368">
            <v>833.53683019534344</v>
          </cell>
          <cell r="I368">
            <v>0</v>
          </cell>
        </row>
        <row r="369">
          <cell r="A369">
            <v>38839</v>
          </cell>
          <cell r="B369" t="str">
            <v>ŞENOL GÜRCAN</v>
          </cell>
          <cell r="C369">
            <v>224.5</v>
          </cell>
          <cell r="D369">
            <v>586.09181668960355</v>
          </cell>
          <cell r="E369">
            <v>20.705941224391324</v>
          </cell>
          <cell r="F369">
            <v>606.79775791399493</v>
          </cell>
          <cell r="G369">
            <v>112.25812079132714</v>
          </cell>
          <cell r="H369">
            <v>719.05587870532213</v>
          </cell>
          <cell r="I369">
            <v>7.5</v>
          </cell>
        </row>
        <row r="370">
          <cell r="A370">
            <v>40209</v>
          </cell>
          <cell r="B370" t="str">
            <v>HALİL EMRAH ÖZCAN</v>
          </cell>
          <cell r="C370">
            <v>232.5</v>
          </cell>
          <cell r="D370">
            <v>606.97704846473425</v>
          </cell>
          <cell r="E370">
            <v>0</v>
          </cell>
          <cell r="F370">
            <v>606.97704846473425</v>
          </cell>
          <cell r="G370">
            <v>511.68817849070064</v>
          </cell>
          <cell r="H370">
            <v>1118.6652269554349</v>
          </cell>
          <cell r="I370">
            <v>0</v>
          </cell>
        </row>
        <row r="371">
          <cell r="A371">
            <v>29058</v>
          </cell>
          <cell r="B371" t="str">
            <v>SİBEL TEZCAN</v>
          </cell>
          <cell r="C371">
            <v>232.5</v>
          </cell>
          <cell r="D371">
            <v>606.97704846473425</v>
          </cell>
          <cell r="E371">
            <v>0</v>
          </cell>
          <cell r="F371">
            <v>606.97704846473425</v>
          </cell>
          <cell r="G371">
            <v>127.92204462267514</v>
          </cell>
          <cell r="H371">
            <v>734.89909308740937</v>
          </cell>
          <cell r="I371">
            <v>0</v>
          </cell>
        </row>
        <row r="372">
          <cell r="A372">
            <v>41384</v>
          </cell>
          <cell r="B372" t="str">
            <v>YUSUF AYDEMİR</v>
          </cell>
          <cell r="C372">
            <v>208.5</v>
          </cell>
          <cell r="D372">
            <v>569.50058302669072</v>
          </cell>
          <cell r="E372">
            <v>39.005757058752586</v>
          </cell>
          <cell r="F372">
            <v>608.5063400854433</v>
          </cell>
          <cell r="G372">
            <v>305.31554489683634</v>
          </cell>
          <cell r="H372">
            <v>913.8218849822797</v>
          </cell>
          <cell r="I372">
            <v>15</v>
          </cell>
        </row>
        <row r="373">
          <cell r="A373">
            <v>25791</v>
          </cell>
          <cell r="B373" t="str">
            <v>MUSTAFA ÜNAL</v>
          </cell>
          <cell r="C373">
            <v>202</v>
          </cell>
          <cell r="D373">
            <v>609.17903482656936</v>
          </cell>
          <cell r="E373">
            <v>0</v>
          </cell>
          <cell r="F373">
            <v>609.17903482656936</v>
          </cell>
          <cell r="G373">
            <v>8.7501836855431137</v>
          </cell>
          <cell r="H373">
            <v>617.92921851211247</v>
          </cell>
          <cell r="I373">
            <v>0</v>
          </cell>
        </row>
        <row r="374">
          <cell r="A374">
            <v>32727</v>
          </cell>
          <cell r="B374" t="str">
            <v>ÖNDER KABAK</v>
          </cell>
          <cell r="C374">
            <v>232.5</v>
          </cell>
          <cell r="D374">
            <v>609.64930646155142</v>
          </cell>
          <cell r="E374">
            <v>0</v>
          </cell>
          <cell r="F374">
            <v>609.64930646155142</v>
          </cell>
          <cell r="G374">
            <v>0</v>
          </cell>
          <cell r="H374">
            <v>609.64930646155142</v>
          </cell>
          <cell r="I374">
            <v>0</v>
          </cell>
        </row>
        <row r="375">
          <cell r="A375">
            <v>28175</v>
          </cell>
          <cell r="B375" t="str">
            <v>AYSUN YAVUZ</v>
          </cell>
          <cell r="C375">
            <v>202.5</v>
          </cell>
          <cell r="D375">
            <v>610.63739877415981</v>
          </cell>
          <cell r="E375">
            <v>0</v>
          </cell>
          <cell r="F375">
            <v>610.63739877415981</v>
          </cell>
          <cell r="G375">
            <v>75.83492527470699</v>
          </cell>
          <cell r="H375">
            <v>686.47232404886677</v>
          </cell>
          <cell r="I375">
            <v>0</v>
          </cell>
        </row>
        <row r="376">
          <cell r="A376">
            <v>41576</v>
          </cell>
          <cell r="B376" t="str">
            <v>GÜZİN SARAÇ</v>
          </cell>
          <cell r="C376">
            <v>232.5</v>
          </cell>
          <cell r="D376">
            <v>612.39846440254178</v>
          </cell>
          <cell r="E376">
            <v>0</v>
          </cell>
          <cell r="F376">
            <v>612.39846440254178</v>
          </cell>
          <cell r="G376">
            <v>0</v>
          </cell>
          <cell r="H376">
            <v>612.39846440254178</v>
          </cell>
          <cell r="I376">
            <v>0</v>
          </cell>
        </row>
        <row r="377">
          <cell r="A377">
            <v>42174</v>
          </cell>
          <cell r="B377" t="str">
            <v>UFUK AY</v>
          </cell>
          <cell r="C377">
            <v>222</v>
          </cell>
          <cell r="D377">
            <v>613.44987172181675</v>
          </cell>
          <cell r="E377">
            <v>0</v>
          </cell>
          <cell r="F377">
            <v>613.44987172181675</v>
          </cell>
          <cell r="G377">
            <v>40.784241277115989</v>
          </cell>
          <cell r="H377">
            <v>654.23411299893269</v>
          </cell>
          <cell r="I377">
            <v>0</v>
          </cell>
        </row>
        <row r="378">
          <cell r="A378">
            <v>42669</v>
          </cell>
          <cell r="B378" t="str">
            <v>ABDİL MELİH KAKLIKKAYA</v>
          </cell>
          <cell r="C378">
            <v>232.5</v>
          </cell>
          <cell r="D378">
            <v>614.16170075793002</v>
          </cell>
          <cell r="E378">
            <v>0</v>
          </cell>
          <cell r="F378">
            <v>614.16170075793002</v>
          </cell>
          <cell r="G378">
            <v>0</v>
          </cell>
          <cell r="H378">
            <v>614.16170075793002</v>
          </cell>
          <cell r="I378">
            <v>0</v>
          </cell>
        </row>
        <row r="379">
          <cell r="A379">
            <v>25476</v>
          </cell>
          <cell r="B379" t="str">
            <v>BÜLENT ÖZ</v>
          </cell>
          <cell r="C379">
            <v>232.5</v>
          </cell>
          <cell r="D379">
            <v>614.79038976497714</v>
          </cell>
          <cell r="E379">
            <v>0</v>
          </cell>
          <cell r="F379">
            <v>614.79038976497714</v>
          </cell>
          <cell r="G379">
            <v>0</v>
          </cell>
          <cell r="H379">
            <v>614.79038976497714</v>
          </cell>
          <cell r="I379">
            <v>0</v>
          </cell>
        </row>
        <row r="380">
          <cell r="A380">
            <v>25657</v>
          </cell>
          <cell r="B380" t="str">
            <v>SATILMIŞ BOZDAĞ</v>
          </cell>
          <cell r="C380">
            <v>204</v>
          </cell>
          <cell r="D380">
            <v>615.57994473363772</v>
          </cell>
          <cell r="E380">
            <v>0</v>
          </cell>
          <cell r="F380">
            <v>615.57994473363772</v>
          </cell>
          <cell r="G380">
            <v>39.159809578369931</v>
          </cell>
          <cell r="H380">
            <v>654.73975431200768</v>
          </cell>
          <cell r="I380">
            <v>0</v>
          </cell>
        </row>
        <row r="381">
          <cell r="A381">
            <v>29068</v>
          </cell>
          <cell r="B381" t="str">
            <v>NURDAN ÇEŞME</v>
          </cell>
          <cell r="C381">
            <v>180</v>
          </cell>
          <cell r="D381">
            <v>616.29126983843366</v>
          </cell>
          <cell r="E381">
            <v>0</v>
          </cell>
          <cell r="F381">
            <v>616.29126983843366</v>
          </cell>
          <cell r="G381">
            <v>0</v>
          </cell>
          <cell r="H381">
            <v>616.29126983843366</v>
          </cell>
          <cell r="I381">
            <v>0</v>
          </cell>
        </row>
        <row r="382">
          <cell r="A382">
            <v>31346</v>
          </cell>
          <cell r="B382" t="str">
            <v>HÜSEYİN KİRAZLI</v>
          </cell>
          <cell r="C382">
            <v>225</v>
          </cell>
          <cell r="D382">
            <v>617.82825131999994</v>
          </cell>
          <cell r="E382">
            <v>0</v>
          </cell>
          <cell r="F382">
            <v>617.82825131999994</v>
          </cell>
          <cell r="G382">
            <v>19.511066652613412</v>
          </cell>
          <cell r="H382">
            <v>637.33931797261334</v>
          </cell>
          <cell r="I382">
            <v>0</v>
          </cell>
        </row>
        <row r="383">
          <cell r="A383">
            <v>17161</v>
          </cell>
          <cell r="B383" t="str">
            <v>MUSTAFA 	ULUS</v>
          </cell>
          <cell r="C383">
            <v>208.5</v>
          </cell>
          <cell r="D383">
            <v>593.33606719999989</v>
          </cell>
          <cell r="E383">
            <v>25.611628799999998</v>
          </cell>
          <cell r="F383">
            <v>618.94769599999984</v>
          </cell>
          <cell r="G383">
            <v>0</v>
          </cell>
          <cell r="H383">
            <v>618.94769599999984</v>
          </cell>
          <cell r="I383">
            <v>9</v>
          </cell>
        </row>
        <row r="384">
          <cell r="A384">
            <v>23074</v>
          </cell>
          <cell r="B384" t="str">
            <v>SELMAN ÇINAR</v>
          </cell>
          <cell r="C384">
            <v>229</v>
          </cell>
          <cell r="D384">
            <v>618.98266294773578</v>
          </cell>
          <cell r="E384">
            <v>0</v>
          </cell>
          <cell r="F384">
            <v>618.98266294773578</v>
          </cell>
          <cell r="G384">
            <v>449.40120974482335</v>
          </cell>
          <cell r="H384">
            <v>1068.3838726925592</v>
          </cell>
          <cell r="I384">
            <v>0</v>
          </cell>
        </row>
        <row r="385">
          <cell r="A385">
            <v>30715</v>
          </cell>
          <cell r="B385" t="str">
            <v>İSMAİL KAÇAR</v>
          </cell>
          <cell r="C385">
            <v>218</v>
          </cell>
          <cell r="D385">
            <v>599.5</v>
          </cell>
          <cell r="E385">
            <v>19.578483412322274</v>
          </cell>
          <cell r="F385">
            <v>619.07848341232227</v>
          </cell>
          <cell r="G385">
            <v>27.5</v>
          </cell>
          <cell r="H385">
            <v>646.57848341232227</v>
          </cell>
          <cell r="I385">
            <v>7.5</v>
          </cell>
        </row>
        <row r="386">
          <cell r="A386">
            <v>42615</v>
          </cell>
          <cell r="B386" t="str">
            <v>GÜVEN YAŞAR ERKUŞ</v>
          </cell>
          <cell r="C386">
            <v>232.5</v>
          </cell>
          <cell r="D386">
            <v>619.33991230590345</v>
          </cell>
          <cell r="E386">
            <v>0</v>
          </cell>
          <cell r="F386">
            <v>619.33991230590345</v>
          </cell>
          <cell r="G386">
            <v>40.736952118685593</v>
          </cell>
          <cell r="H386">
            <v>660.07686442458908</v>
          </cell>
          <cell r="I386">
            <v>0</v>
          </cell>
        </row>
        <row r="387">
          <cell r="A387">
            <v>41467</v>
          </cell>
          <cell r="B387" t="str">
            <v>COŞKUN KARABACAK</v>
          </cell>
          <cell r="C387">
            <v>195</v>
          </cell>
          <cell r="D387">
            <v>619.87589731351898</v>
          </cell>
          <cell r="E387">
            <v>0</v>
          </cell>
          <cell r="F387">
            <v>619.87589731351898</v>
          </cell>
          <cell r="G387">
            <v>0</v>
          </cell>
          <cell r="H387">
            <v>619.87589731351898</v>
          </cell>
          <cell r="I387">
            <v>0</v>
          </cell>
        </row>
        <row r="388">
          <cell r="A388">
            <v>39006</v>
          </cell>
          <cell r="B388" t="str">
            <v>BİROL GÖRDEBİL</v>
          </cell>
          <cell r="C388">
            <v>229.5</v>
          </cell>
          <cell r="D388">
            <v>620.36518631340778</v>
          </cell>
          <cell r="E388">
            <v>0</v>
          </cell>
          <cell r="F388">
            <v>620.36518631340778</v>
          </cell>
          <cell r="G388">
            <v>194.3907582163242</v>
          </cell>
          <cell r="H388">
            <v>814.75594452973201</v>
          </cell>
          <cell r="I388">
            <v>0</v>
          </cell>
        </row>
        <row r="389">
          <cell r="A389">
            <v>2287</v>
          </cell>
          <cell r="B389" t="str">
            <v>HALİS BAYIR</v>
          </cell>
          <cell r="C389">
            <v>225</v>
          </cell>
          <cell r="D389">
            <v>601.99475323112085</v>
          </cell>
          <cell r="E389">
            <v>19.391733062287518</v>
          </cell>
          <cell r="F389">
            <v>621.38648629340832</v>
          </cell>
          <cell r="G389">
            <v>0</v>
          </cell>
          <cell r="H389">
            <v>621.38648629340832</v>
          </cell>
          <cell r="I389">
            <v>7.5</v>
          </cell>
        </row>
        <row r="390">
          <cell r="A390">
            <v>30775</v>
          </cell>
          <cell r="B390" t="str">
            <v>GALİP BULUT</v>
          </cell>
          <cell r="C390">
            <v>226</v>
          </cell>
          <cell r="D390">
            <v>621.52446018364469</v>
          </cell>
          <cell r="E390">
            <v>0</v>
          </cell>
          <cell r="F390">
            <v>621.52446018364469</v>
          </cell>
          <cell r="G390">
            <v>266.88427266864056</v>
          </cell>
          <cell r="H390">
            <v>888.40873285228531</v>
          </cell>
          <cell r="I390">
            <v>0</v>
          </cell>
        </row>
        <row r="391">
          <cell r="A391">
            <v>40319</v>
          </cell>
          <cell r="B391" t="str">
            <v>LOKMAN TAŞTİMUR</v>
          </cell>
          <cell r="C391">
            <v>205.5</v>
          </cell>
          <cell r="D391">
            <v>535.49487186877718</v>
          </cell>
          <cell r="E391">
            <v>86.085509849870604</v>
          </cell>
          <cell r="F391">
            <v>621.5803817186478</v>
          </cell>
          <cell r="G391">
            <v>0</v>
          </cell>
          <cell r="H391">
            <v>621.5803817186478</v>
          </cell>
          <cell r="I391">
            <v>15</v>
          </cell>
        </row>
        <row r="392">
          <cell r="A392">
            <v>41636</v>
          </cell>
          <cell r="B392" t="str">
            <v>SERHAT VARİŞ</v>
          </cell>
          <cell r="C392">
            <v>232.5</v>
          </cell>
          <cell r="D392">
            <v>622.45857621794858</v>
          </cell>
          <cell r="E392">
            <v>0</v>
          </cell>
          <cell r="F392">
            <v>622.45857621794858</v>
          </cell>
          <cell r="G392">
            <v>8.3132511111111036</v>
          </cell>
          <cell r="H392">
            <v>630.77182732905965</v>
          </cell>
          <cell r="I392">
            <v>0</v>
          </cell>
        </row>
        <row r="393">
          <cell r="A393">
            <v>41401</v>
          </cell>
          <cell r="B393" t="str">
            <v>ÜZEYİR TUNÇ</v>
          </cell>
          <cell r="C393">
            <v>210</v>
          </cell>
          <cell r="D393">
            <v>622.75944822600684</v>
          </cell>
          <cell r="E393">
            <v>0</v>
          </cell>
          <cell r="F393">
            <v>622.75944822600684</v>
          </cell>
          <cell r="G393">
            <v>158.02197939141283</v>
          </cell>
          <cell r="H393">
            <v>780.78142761741969</v>
          </cell>
          <cell r="I393">
            <v>0</v>
          </cell>
        </row>
        <row r="394">
          <cell r="A394">
            <v>36047</v>
          </cell>
          <cell r="B394" t="str">
            <v>ÖZGÜR AKÇELENK</v>
          </cell>
          <cell r="C394">
            <v>195</v>
          </cell>
          <cell r="D394">
            <v>622.86760483297803</v>
          </cell>
          <cell r="E394">
            <v>0</v>
          </cell>
          <cell r="F394">
            <v>622.86760483297803</v>
          </cell>
          <cell r="G394">
            <v>33.399278938640137</v>
          </cell>
          <cell r="H394">
            <v>656.26688377161815</v>
          </cell>
          <cell r="I394">
            <v>0</v>
          </cell>
        </row>
        <row r="395">
          <cell r="A395">
            <v>23045</v>
          </cell>
          <cell r="B395" t="str">
            <v>UMUT SİSLİGÜN</v>
          </cell>
          <cell r="C395">
            <v>150</v>
          </cell>
          <cell r="D395">
            <v>622.9331418283823</v>
          </cell>
          <cell r="E395">
            <v>0</v>
          </cell>
          <cell r="F395">
            <v>622.9331418283823</v>
          </cell>
          <cell r="G395">
            <v>15.35785429441014</v>
          </cell>
          <cell r="H395">
            <v>638.29099612279242</v>
          </cell>
          <cell r="I395">
            <v>0</v>
          </cell>
        </row>
        <row r="396">
          <cell r="A396">
            <v>20939</v>
          </cell>
          <cell r="B396" t="str">
            <v>İBRAHİM SALMAN</v>
          </cell>
          <cell r="C396">
            <v>202.5</v>
          </cell>
          <cell r="D396">
            <v>623.7600957274168</v>
          </cell>
          <cell r="E396">
            <v>0</v>
          </cell>
          <cell r="F396">
            <v>623.7600957274168</v>
          </cell>
          <cell r="G396">
            <v>0</v>
          </cell>
          <cell r="H396">
            <v>623.7600957274168</v>
          </cell>
          <cell r="I396">
            <v>0</v>
          </cell>
        </row>
        <row r="397">
          <cell r="A397">
            <v>25894</v>
          </cell>
          <cell r="B397" t="str">
            <v>TURGAY BOZKURT</v>
          </cell>
          <cell r="C397">
            <v>225</v>
          </cell>
          <cell r="D397">
            <v>624.36771142546183</v>
          </cell>
          <cell r="E397">
            <v>0</v>
          </cell>
          <cell r="F397">
            <v>624.36771142546183</v>
          </cell>
          <cell r="G397">
            <v>0</v>
          </cell>
          <cell r="H397">
            <v>624.36771142546183</v>
          </cell>
          <cell r="I397">
            <v>0</v>
          </cell>
        </row>
        <row r="398">
          <cell r="A398">
            <v>38431</v>
          </cell>
          <cell r="B398" t="str">
            <v>ERCAN BOZOK</v>
          </cell>
          <cell r="C398">
            <v>225</v>
          </cell>
          <cell r="D398">
            <v>604.57604443491311</v>
          </cell>
          <cell r="E398">
            <v>20.794826888572398</v>
          </cell>
          <cell r="F398">
            <v>625.37087132348552</v>
          </cell>
          <cell r="G398">
            <v>0</v>
          </cell>
          <cell r="H398">
            <v>625.37087132348552</v>
          </cell>
          <cell r="I398">
            <v>7.5</v>
          </cell>
        </row>
        <row r="399">
          <cell r="A399">
            <v>33648</v>
          </cell>
          <cell r="B399" t="str">
            <v>ONUR ÇOLAK</v>
          </cell>
          <cell r="C399">
            <v>225</v>
          </cell>
          <cell r="D399">
            <v>625.78660615384615</v>
          </cell>
          <cell r="E399">
            <v>0</v>
          </cell>
          <cell r="F399">
            <v>625.78660615384615</v>
          </cell>
          <cell r="G399">
            <v>0</v>
          </cell>
          <cell r="H399">
            <v>625.78660615384615</v>
          </cell>
          <cell r="I399">
            <v>0</v>
          </cell>
        </row>
        <row r="400">
          <cell r="A400">
            <v>38748</v>
          </cell>
          <cell r="B400" t="str">
            <v>MEVLÜT ÖZKAN</v>
          </cell>
          <cell r="C400">
            <v>180</v>
          </cell>
          <cell r="D400">
            <v>502.2</v>
          </cell>
          <cell r="E400">
            <v>123.61898734177214</v>
          </cell>
          <cell r="F400">
            <v>625.81898734177207</v>
          </cell>
          <cell r="G400">
            <v>33.480000000000004</v>
          </cell>
          <cell r="H400">
            <v>659.29898734177209</v>
          </cell>
          <cell r="I400">
            <v>45</v>
          </cell>
        </row>
        <row r="401">
          <cell r="A401">
            <v>28753</v>
          </cell>
          <cell r="B401" t="str">
            <v>ERKAN ÇIRAKLI</v>
          </cell>
          <cell r="C401">
            <v>202.5</v>
          </cell>
          <cell r="D401">
            <v>564.97500000000002</v>
          </cell>
          <cell r="E401">
            <v>63.665384615384625</v>
          </cell>
          <cell r="F401">
            <v>628.64038461538462</v>
          </cell>
          <cell r="G401">
            <v>114.39</v>
          </cell>
          <cell r="H401">
            <v>743.03038461538461</v>
          </cell>
          <cell r="I401">
            <v>22.5</v>
          </cell>
        </row>
        <row r="402">
          <cell r="A402">
            <v>20799</v>
          </cell>
          <cell r="B402" t="str">
            <v>MAHİR ŞİMŞEK</v>
          </cell>
          <cell r="C402">
            <v>195</v>
          </cell>
          <cell r="D402">
            <v>544.04999999999995</v>
          </cell>
          <cell r="E402">
            <v>84.709472049689452</v>
          </cell>
          <cell r="F402">
            <v>628.75947204968941</v>
          </cell>
          <cell r="G402">
            <v>142.29</v>
          </cell>
          <cell r="H402">
            <v>771.04947204968937</v>
          </cell>
          <cell r="I402">
            <v>30</v>
          </cell>
        </row>
        <row r="403">
          <cell r="A403">
            <v>22944</v>
          </cell>
          <cell r="B403" t="str">
            <v>KENAN UZUN</v>
          </cell>
          <cell r="C403">
            <v>217.5</v>
          </cell>
          <cell r="D403">
            <v>593.70192765777779</v>
          </cell>
          <cell r="E403">
            <v>36.575276857881136</v>
          </cell>
          <cell r="F403">
            <v>630.27720451565892</v>
          </cell>
          <cell r="G403">
            <v>0</v>
          </cell>
          <cell r="H403">
            <v>630.27720451565892</v>
          </cell>
          <cell r="I403">
            <v>15</v>
          </cell>
        </row>
        <row r="404">
          <cell r="A404">
            <v>19137</v>
          </cell>
          <cell r="B404" t="str">
            <v>EROL ÖZTÜRK</v>
          </cell>
          <cell r="C404">
            <v>225</v>
          </cell>
          <cell r="D404">
            <v>610.67350703897637</v>
          </cell>
          <cell r="E404">
            <v>20.331623073504918</v>
          </cell>
          <cell r="F404">
            <v>631.00513011248131</v>
          </cell>
          <cell r="G404">
            <v>4.4607688888888832</v>
          </cell>
          <cell r="H404">
            <v>635.46589900137019</v>
          </cell>
          <cell r="I404">
            <v>7.5</v>
          </cell>
        </row>
        <row r="405">
          <cell r="A405">
            <v>9802</v>
          </cell>
          <cell r="B405" t="str">
            <v>ÖNDER YILDIRIM</v>
          </cell>
          <cell r="C405">
            <v>22.5</v>
          </cell>
          <cell r="D405">
            <v>0</v>
          </cell>
          <cell r="E405">
            <v>631.35</v>
          </cell>
          <cell r="F405">
            <v>631.35</v>
          </cell>
          <cell r="G405">
            <v>0</v>
          </cell>
          <cell r="H405">
            <v>631.35</v>
          </cell>
          <cell r="I405">
            <v>172.5</v>
          </cell>
        </row>
        <row r="406">
          <cell r="A406">
            <v>38326</v>
          </cell>
          <cell r="B406" t="str">
            <v>ÜNAL KARATEK</v>
          </cell>
          <cell r="C406">
            <v>217.5</v>
          </cell>
          <cell r="D406">
            <v>596.38716842666656</v>
          </cell>
          <cell r="E406">
            <v>37.223306733385009</v>
          </cell>
          <cell r="F406">
            <v>633.61047516005158</v>
          </cell>
          <cell r="G406">
            <v>65.823104040870277</v>
          </cell>
          <cell r="H406">
            <v>699.43357920092183</v>
          </cell>
          <cell r="I406">
            <v>15</v>
          </cell>
        </row>
        <row r="407">
          <cell r="A407">
            <v>25083</v>
          </cell>
          <cell r="B407" t="str">
            <v>YUNUS AKALIN</v>
          </cell>
          <cell r="C407">
            <v>232.5</v>
          </cell>
          <cell r="D407">
            <v>634.13387144158003</v>
          </cell>
          <cell r="E407">
            <v>0</v>
          </cell>
          <cell r="F407">
            <v>634.13387144158003</v>
          </cell>
          <cell r="G407">
            <v>0</v>
          </cell>
          <cell r="H407">
            <v>634.13387144158003</v>
          </cell>
          <cell r="I407">
            <v>0</v>
          </cell>
        </row>
        <row r="408">
          <cell r="A408">
            <v>40062</v>
          </cell>
          <cell r="B408" t="str">
            <v>OĞUZ KAHYA</v>
          </cell>
          <cell r="C408">
            <v>225</v>
          </cell>
          <cell r="D408">
            <v>634.18564128205128</v>
          </cell>
          <cell r="E408">
            <v>0</v>
          </cell>
          <cell r="F408">
            <v>634.18564128205128</v>
          </cell>
          <cell r="G408">
            <v>18.04583777777777</v>
          </cell>
          <cell r="H408">
            <v>652.2314790598291</v>
          </cell>
          <cell r="I408">
            <v>0</v>
          </cell>
        </row>
        <row r="409">
          <cell r="A409">
            <v>30594</v>
          </cell>
          <cell r="B409" t="str">
            <v>AYLİN KARACA</v>
          </cell>
          <cell r="C409">
            <v>202.5</v>
          </cell>
          <cell r="D409">
            <v>590.63739877415981</v>
          </cell>
          <cell r="E409">
            <v>44.55</v>
          </cell>
          <cell r="F409">
            <v>635.18739877415976</v>
          </cell>
          <cell r="G409">
            <v>20.417095266267264</v>
          </cell>
          <cell r="H409">
            <v>655.60449404042697</v>
          </cell>
          <cell r="I409">
            <v>22.5</v>
          </cell>
        </row>
        <row r="410">
          <cell r="A410">
            <v>36433</v>
          </cell>
          <cell r="B410" t="str">
            <v>ONUR ARIDORU</v>
          </cell>
          <cell r="C410">
            <v>228.5</v>
          </cell>
          <cell r="D410">
            <v>636.18632859680883</v>
          </cell>
          <cell r="E410">
            <v>0</v>
          </cell>
          <cell r="F410">
            <v>636.18632859680883</v>
          </cell>
          <cell r="G410">
            <v>0</v>
          </cell>
          <cell r="H410">
            <v>636.18632859680883</v>
          </cell>
          <cell r="I410">
            <v>0</v>
          </cell>
        </row>
        <row r="411">
          <cell r="A411">
            <v>39893</v>
          </cell>
          <cell r="B411" t="str">
            <v>AHMET İRFAN ACET</v>
          </cell>
          <cell r="C411">
            <v>210</v>
          </cell>
          <cell r="D411">
            <v>636.24066737563317</v>
          </cell>
          <cell r="E411">
            <v>0</v>
          </cell>
          <cell r="F411">
            <v>636.24066737563317</v>
          </cell>
          <cell r="G411">
            <v>18.274577803239303</v>
          </cell>
          <cell r="H411">
            <v>654.51524517887242</v>
          </cell>
          <cell r="I411">
            <v>0</v>
          </cell>
        </row>
        <row r="412">
          <cell r="A412">
            <v>25500</v>
          </cell>
          <cell r="B412" t="str">
            <v>MEHMET GÜL</v>
          </cell>
          <cell r="C412">
            <v>225</v>
          </cell>
          <cell r="D412">
            <v>618.75</v>
          </cell>
          <cell r="E412">
            <v>19.642105263157895</v>
          </cell>
          <cell r="F412">
            <v>638.39210526315787</v>
          </cell>
          <cell r="G412">
            <v>41.25</v>
          </cell>
          <cell r="H412">
            <v>679.64210526315787</v>
          </cell>
          <cell r="I412">
            <v>7.5</v>
          </cell>
        </row>
        <row r="413">
          <cell r="A413">
            <v>32081</v>
          </cell>
          <cell r="B413" t="str">
            <v>BEYTİ DERE</v>
          </cell>
          <cell r="C413">
            <v>225</v>
          </cell>
          <cell r="D413">
            <v>618.75</v>
          </cell>
          <cell r="E413">
            <v>19.643258426966291</v>
          </cell>
          <cell r="F413">
            <v>638.39325842696633</v>
          </cell>
          <cell r="G413">
            <v>0</v>
          </cell>
          <cell r="H413">
            <v>638.39325842696633</v>
          </cell>
          <cell r="I413">
            <v>7.5</v>
          </cell>
        </row>
        <row r="414">
          <cell r="A414">
            <v>39257</v>
          </cell>
          <cell r="B414" t="str">
            <v>SADETTİN TOPAL</v>
          </cell>
          <cell r="C414">
            <v>232.5</v>
          </cell>
          <cell r="D414">
            <v>638.59629311915273</v>
          </cell>
          <cell r="E414">
            <v>0</v>
          </cell>
          <cell r="F414">
            <v>638.59629311915273</v>
          </cell>
          <cell r="G414">
            <v>77.663171233286874</v>
          </cell>
          <cell r="H414">
            <v>716.25946435243964</v>
          </cell>
          <cell r="I414">
            <v>0</v>
          </cell>
        </row>
        <row r="415">
          <cell r="A415">
            <v>32786</v>
          </cell>
          <cell r="B415" t="str">
            <v>VEYSİ TEKİN</v>
          </cell>
          <cell r="C415">
            <v>232.5</v>
          </cell>
          <cell r="D415">
            <v>638.7702481728395</v>
          </cell>
          <cell r="E415">
            <v>0</v>
          </cell>
          <cell r="F415">
            <v>638.7702481728395</v>
          </cell>
          <cell r="G415">
            <v>0</v>
          </cell>
          <cell r="H415">
            <v>638.7702481728395</v>
          </cell>
          <cell r="I415">
            <v>0</v>
          </cell>
        </row>
        <row r="416">
          <cell r="A416">
            <v>34421</v>
          </cell>
          <cell r="B416" t="str">
            <v>MUSTAFA TİMUR</v>
          </cell>
          <cell r="C416">
            <v>224.5</v>
          </cell>
          <cell r="D416">
            <v>638.86785173333328</v>
          </cell>
          <cell r="E416">
            <v>0</v>
          </cell>
          <cell r="F416">
            <v>638.86785173333328</v>
          </cell>
          <cell r="G416">
            <v>0</v>
          </cell>
          <cell r="H416">
            <v>638.86785173333328</v>
          </cell>
          <cell r="I416">
            <v>0</v>
          </cell>
        </row>
        <row r="417">
          <cell r="A417">
            <v>20800</v>
          </cell>
          <cell r="B417" t="str">
            <v>GANİ DEMİR</v>
          </cell>
          <cell r="C417">
            <v>232.5</v>
          </cell>
          <cell r="D417">
            <v>639.375</v>
          </cell>
          <cell r="E417">
            <v>0</v>
          </cell>
          <cell r="F417">
            <v>639.375</v>
          </cell>
          <cell r="G417">
            <v>134.75</v>
          </cell>
          <cell r="H417">
            <v>774.125</v>
          </cell>
          <cell r="I417">
            <v>0</v>
          </cell>
        </row>
        <row r="418">
          <cell r="A418">
            <v>38832</v>
          </cell>
          <cell r="B418" t="str">
            <v>SERKAN GÜNAYDIN</v>
          </cell>
          <cell r="C418">
            <v>232.5</v>
          </cell>
          <cell r="D418">
            <v>639.375</v>
          </cell>
          <cell r="E418">
            <v>0</v>
          </cell>
          <cell r="F418">
            <v>639.375</v>
          </cell>
          <cell r="G418">
            <v>33</v>
          </cell>
          <cell r="H418">
            <v>672.375</v>
          </cell>
          <cell r="I418">
            <v>0</v>
          </cell>
        </row>
        <row r="419">
          <cell r="A419">
            <v>38561</v>
          </cell>
          <cell r="B419" t="str">
            <v>SEYDİ TUNÇ</v>
          </cell>
          <cell r="C419">
            <v>232.5</v>
          </cell>
          <cell r="D419">
            <v>639.375</v>
          </cell>
          <cell r="E419">
            <v>0</v>
          </cell>
          <cell r="F419">
            <v>639.375</v>
          </cell>
          <cell r="G419">
            <v>24.75</v>
          </cell>
          <cell r="H419">
            <v>664.125</v>
          </cell>
          <cell r="I419">
            <v>0</v>
          </cell>
        </row>
        <row r="420">
          <cell r="A420">
            <v>31749</v>
          </cell>
          <cell r="B420" t="str">
            <v>ALİ ÇETİNKAYA</v>
          </cell>
          <cell r="C420">
            <v>232.5</v>
          </cell>
          <cell r="D420">
            <v>639.375</v>
          </cell>
          <cell r="E420">
            <v>0</v>
          </cell>
          <cell r="F420">
            <v>639.375</v>
          </cell>
          <cell r="G420">
            <v>22</v>
          </cell>
          <cell r="H420">
            <v>661.375</v>
          </cell>
          <cell r="I420">
            <v>0</v>
          </cell>
        </row>
        <row r="421">
          <cell r="A421">
            <v>18430</v>
          </cell>
          <cell r="B421" t="str">
            <v>SERKAN DOMBAYCI</v>
          </cell>
          <cell r="C421">
            <v>232.5</v>
          </cell>
          <cell r="D421">
            <v>639.375</v>
          </cell>
          <cell r="E421">
            <v>0</v>
          </cell>
          <cell r="F421">
            <v>639.375</v>
          </cell>
          <cell r="G421">
            <v>0</v>
          </cell>
          <cell r="H421">
            <v>639.375</v>
          </cell>
          <cell r="I421">
            <v>0</v>
          </cell>
        </row>
        <row r="422">
          <cell r="A422">
            <v>25496</v>
          </cell>
          <cell r="B422" t="str">
            <v>MEHMET 	YAŞAR</v>
          </cell>
          <cell r="C422">
            <v>232.5</v>
          </cell>
          <cell r="D422">
            <v>639.375</v>
          </cell>
          <cell r="E422">
            <v>0</v>
          </cell>
          <cell r="F422">
            <v>639.375</v>
          </cell>
          <cell r="G422">
            <v>0</v>
          </cell>
          <cell r="H422">
            <v>639.375</v>
          </cell>
          <cell r="I422">
            <v>0</v>
          </cell>
        </row>
        <row r="423">
          <cell r="A423">
            <v>32740</v>
          </cell>
          <cell r="B423" t="str">
            <v>MURAT TÜRKEKUL</v>
          </cell>
          <cell r="C423">
            <v>232.5</v>
          </cell>
          <cell r="D423">
            <v>639.68433314582944</v>
          </cell>
          <cell r="E423">
            <v>0</v>
          </cell>
          <cell r="F423">
            <v>639.68433314582944</v>
          </cell>
          <cell r="G423">
            <v>0</v>
          </cell>
          <cell r="H423">
            <v>639.68433314582944</v>
          </cell>
          <cell r="I423">
            <v>0</v>
          </cell>
        </row>
        <row r="424">
          <cell r="A424">
            <v>37029</v>
          </cell>
          <cell r="B424" t="str">
            <v>EFTAL ÖZKAN</v>
          </cell>
          <cell r="C424">
            <v>232.5</v>
          </cell>
          <cell r="D424">
            <v>639.68433314582944</v>
          </cell>
          <cell r="E424">
            <v>0</v>
          </cell>
          <cell r="F424">
            <v>639.68433314582944</v>
          </cell>
          <cell r="G424">
            <v>0</v>
          </cell>
          <cell r="H424">
            <v>639.68433314582944</v>
          </cell>
          <cell r="I424">
            <v>0</v>
          </cell>
        </row>
        <row r="425">
          <cell r="A425">
            <v>37628</v>
          </cell>
          <cell r="B425" t="str">
            <v>ÖZKAN YILMAZ</v>
          </cell>
          <cell r="C425">
            <v>232.5</v>
          </cell>
          <cell r="D425">
            <v>639.68433314582944</v>
          </cell>
          <cell r="E425">
            <v>0</v>
          </cell>
          <cell r="F425">
            <v>639.68433314582944</v>
          </cell>
          <cell r="G425">
            <v>0</v>
          </cell>
          <cell r="H425">
            <v>639.68433314582944</v>
          </cell>
          <cell r="I425">
            <v>0</v>
          </cell>
        </row>
        <row r="426">
          <cell r="A426">
            <v>38497</v>
          </cell>
          <cell r="B426" t="str">
            <v>TAYFUN TALİH</v>
          </cell>
          <cell r="C426">
            <v>232.5</v>
          </cell>
          <cell r="D426">
            <v>639.68433314582944</v>
          </cell>
          <cell r="E426">
            <v>0</v>
          </cell>
          <cell r="F426">
            <v>639.68433314582944</v>
          </cell>
          <cell r="G426">
            <v>0</v>
          </cell>
          <cell r="H426">
            <v>639.68433314582944</v>
          </cell>
          <cell r="I426">
            <v>0</v>
          </cell>
        </row>
        <row r="427">
          <cell r="A427">
            <v>42135</v>
          </cell>
          <cell r="B427" t="str">
            <v>NAİL CAN TAŞYÜREK</v>
          </cell>
          <cell r="C427">
            <v>232.5</v>
          </cell>
          <cell r="D427">
            <v>639.68433314582944</v>
          </cell>
          <cell r="E427">
            <v>0</v>
          </cell>
          <cell r="F427">
            <v>639.68433314582944</v>
          </cell>
          <cell r="G427">
            <v>0</v>
          </cell>
          <cell r="H427">
            <v>639.68433314582944</v>
          </cell>
          <cell r="I427">
            <v>0</v>
          </cell>
        </row>
        <row r="428">
          <cell r="A428">
            <v>9598</v>
          </cell>
          <cell r="B428" t="str">
            <v>İLHAN FIÇI</v>
          </cell>
          <cell r="C428">
            <v>187.5</v>
          </cell>
          <cell r="D428">
            <v>513.92349472614421</v>
          </cell>
          <cell r="E428">
            <v>125.83496309418553</v>
          </cell>
          <cell r="F428">
            <v>639.7584578203298</v>
          </cell>
          <cell r="G428">
            <v>0</v>
          </cell>
          <cell r="H428">
            <v>639.7584578203298</v>
          </cell>
          <cell r="I428">
            <v>45</v>
          </cell>
        </row>
        <row r="429">
          <cell r="A429">
            <v>37789</v>
          </cell>
          <cell r="B429" t="str">
            <v>MUSTAFA YEŞİL</v>
          </cell>
          <cell r="C429">
            <v>232.5</v>
          </cell>
          <cell r="D429">
            <v>640.08034457304666</v>
          </cell>
          <cell r="E429">
            <v>0</v>
          </cell>
          <cell r="F429">
            <v>640.08034457304666</v>
          </cell>
          <cell r="G429">
            <v>82.712745549687241</v>
          </cell>
          <cell r="H429">
            <v>722.79309012273393</v>
          </cell>
          <cell r="I429">
            <v>0</v>
          </cell>
        </row>
        <row r="430">
          <cell r="A430">
            <v>42331</v>
          </cell>
          <cell r="B430" t="str">
            <v>SEMİH SÜZGÜN</v>
          </cell>
          <cell r="C430">
            <v>222.5</v>
          </cell>
          <cell r="D430">
            <v>619.46439498989889</v>
          </cell>
          <cell r="E430">
            <v>20.917242054994858</v>
          </cell>
          <cell r="F430">
            <v>640.38163704489375</v>
          </cell>
          <cell r="G430">
            <v>0</v>
          </cell>
          <cell r="H430">
            <v>640.38163704489375</v>
          </cell>
          <cell r="I430">
            <v>7.5</v>
          </cell>
        </row>
        <row r="431">
          <cell r="A431">
            <v>27890</v>
          </cell>
          <cell r="B431" t="str">
            <v>SERPİL USTA</v>
          </cell>
          <cell r="C431">
            <v>225</v>
          </cell>
          <cell r="D431">
            <v>619.0493546572543</v>
          </cell>
          <cell r="E431">
            <v>21.617009034290803</v>
          </cell>
          <cell r="F431">
            <v>640.66636369154514</v>
          </cell>
          <cell r="G431">
            <v>0</v>
          </cell>
          <cell r="H431">
            <v>640.66636369154514</v>
          </cell>
          <cell r="I431">
            <v>7.5</v>
          </cell>
        </row>
        <row r="432">
          <cell r="A432">
            <v>41572</v>
          </cell>
          <cell r="B432" t="str">
            <v>SEMA KARASAKAL</v>
          </cell>
          <cell r="C432">
            <v>210</v>
          </cell>
          <cell r="D432">
            <v>640.69700720451112</v>
          </cell>
          <cell r="E432">
            <v>0</v>
          </cell>
          <cell r="F432">
            <v>640.69700720451112</v>
          </cell>
          <cell r="G432">
            <v>64.069700720451124</v>
          </cell>
          <cell r="H432">
            <v>704.76670792496225</v>
          </cell>
          <cell r="I432">
            <v>0</v>
          </cell>
        </row>
        <row r="433">
          <cell r="A433">
            <v>31357</v>
          </cell>
          <cell r="B433" t="str">
            <v>İSMAİL ÇINAR</v>
          </cell>
          <cell r="C433">
            <v>225</v>
          </cell>
          <cell r="D433">
            <v>619.0493546572543</v>
          </cell>
          <cell r="E433">
            <v>21.649164117448308</v>
          </cell>
          <cell r="F433">
            <v>640.69851877470262</v>
          </cell>
          <cell r="G433">
            <v>0</v>
          </cell>
          <cell r="H433">
            <v>640.69851877470262</v>
          </cell>
          <cell r="I433">
            <v>7.5</v>
          </cell>
        </row>
        <row r="434">
          <cell r="A434">
            <v>32741</v>
          </cell>
          <cell r="B434" t="str">
            <v>MUSTAFA YÜCEL</v>
          </cell>
          <cell r="C434">
            <v>225</v>
          </cell>
          <cell r="D434">
            <v>619.0493546572543</v>
          </cell>
          <cell r="E434">
            <v>21.660119343729502</v>
          </cell>
          <cell r="F434">
            <v>640.70947400098385</v>
          </cell>
          <cell r="G434">
            <v>0</v>
          </cell>
          <cell r="H434">
            <v>640.70947400098385</v>
          </cell>
          <cell r="I434">
            <v>7.5</v>
          </cell>
        </row>
        <row r="435">
          <cell r="A435">
            <v>22631</v>
          </cell>
          <cell r="B435" t="str">
            <v>FATİH OSMAN YILDIRIM</v>
          </cell>
          <cell r="C435">
            <v>212.5</v>
          </cell>
          <cell r="D435">
            <v>589.46710872026961</v>
          </cell>
          <cell r="E435">
            <v>51.83144756696916</v>
          </cell>
          <cell r="F435">
            <v>641.29855628723874</v>
          </cell>
          <cell r="G435">
            <v>150.43032564494953</v>
          </cell>
          <cell r="H435">
            <v>791.7288819321883</v>
          </cell>
          <cell r="I435">
            <v>15</v>
          </cell>
        </row>
        <row r="436">
          <cell r="A436">
            <v>41974</v>
          </cell>
          <cell r="B436" t="str">
            <v>RAMAZAN TEKEŞ</v>
          </cell>
          <cell r="C436">
            <v>225</v>
          </cell>
          <cell r="D436">
            <v>642.08474785838223</v>
          </cell>
          <cell r="E436">
            <v>0</v>
          </cell>
          <cell r="F436">
            <v>642.08474785838223</v>
          </cell>
          <cell r="G436">
            <v>352.62982181565525</v>
          </cell>
          <cell r="H436">
            <v>994.71456967403742</v>
          </cell>
          <cell r="I436">
            <v>0</v>
          </cell>
        </row>
        <row r="437">
          <cell r="A437">
            <v>39405</v>
          </cell>
          <cell r="B437" t="str">
            <v>ABBAS KILIÇ</v>
          </cell>
          <cell r="C437">
            <v>232.5</v>
          </cell>
          <cell r="D437">
            <v>642.19786847863236</v>
          </cell>
          <cell r="E437">
            <v>0</v>
          </cell>
          <cell r="F437">
            <v>642.19786847863236</v>
          </cell>
          <cell r="G437">
            <v>0</v>
          </cell>
          <cell r="H437">
            <v>642.19786847863236</v>
          </cell>
          <cell r="I437">
            <v>0</v>
          </cell>
        </row>
        <row r="438">
          <cell r="A438">
            <v>30766</v>
          </cell>
          <cell r="B438" t="str">
            <v>YASİN CAN</v>
          </cell>
          <cell r="C438">
            <v>180</v>
          </cell>
          <cell r="D438">
            <v>491.14696392465169</v>
          </cell>
          <cell r="E438">
            <v>151.45328624137153</v>
          </cell>
          <cell r="F438">
            <v>642.60025016602322</v>
          </cell>
          <cell r="G438">
            <v>0</v>
          </cell>
          <cell r="H438">
            <v>642.60025016602322</v>
          </cell>
          <cell r="I438">
            <v>52.5</v>
          </cell>
        </row>
        <row r="439">
          <cell r="A439">
            <v>41382</v>
          </cell>
          <cell r="B439" t="str">
            <v>MUHAMMED AYDEMİR</v>
          </cell>
          <cell r="C439">
            <v>162</v>
          </cell>
          <cell r="D439">
            <v>642.70302256899822</v>
          </cell>
          <cell r="E439">
            <v>0</v>
          </cell>
          <cell r="F439">
            <v>642.70302256899822</v>
          </cell>
          <cell r="G439">
            <v>0</v>
          </cell>
          <cell r="H439">
            <v>642.70302256899822</v>
          </cell>
          <cell r="I439">
            <v>0</v>
          </cell>
        </row>
        <row r="440">
          <cell r="A440">
            <v>40098</v>
          </cell>
          <cell r="B440" t="str">
            <v>MEHMET DÖNMEZ</v>
          </cell>
          <cell r="C440">
            <v>210</v>
          </cell>
          <cell r="D440">
            <v>577.77939768010401</v>
          </cell>
          <cell r="E440">
            <v>64.966919279150162</v>
          </cell>
          <cell r="F440">
            <v>642.74631695925416</v>
          </cell>
          <cell r="G440">
            <v>0</v>
          </cell>
          <cell r="H440">
            <v>642.74631695925416</v>
          </cell>
          <cell r="I440">
            <v>22.5</v>
          </cell>
        </row>
        <row r="441">
          <cell r="A441">
            <v>23646</v>
          </cell>
          <cell r="B441" t="str">
            <v>KEMAL KANMAZ</v>
          </cell>
          <cell r="C441">
            <v>225</v>
          </cell>
          <cell r="D441">
            <v>620.7930405333334</v>
          </cell>
          <cell r="E441">
            <v>22.093465536995417</v>
          </cell>
          <cell r="F441">
            <v>642.88650607032878</v>
          </cell>
          <cell r="G441">
            <v>18.158032874074067</v>
          </cell>
          <cell r="H441">
            <v>661.0445389444028</v>
          </cell>
          <cell r="I441">
            <v>0</v>
          </cell>
        </row>
        <row r="442">
          <cell r="A442">
            <v>39132</v>
          </cell>
          <cell r="B442" t="str">
            <v>NECATİ DEMİR</v>
          </cell>
          <cell r="C442">
            <v>226</v>
          </cell>
          <cell r="D442">
            <v>643.13645653333333</v>
          </cell>
          <cell r="E442">
            <v>0</v>
          </cell>
          <cell r="F442">
            <v>643.13645653333333</v>
          </cell>
          <cell r="G442">
            <v>0</v>
          </cell>
          <cell r="H442">
            <v>643.13645653333333</v>
          </cell>
          <cell r="I442">
            <v>0</v>
          </cell>
        </row>
        <row r="443">
          <cell r="A443">
            <v>39067</v>
          </cell>
          <cell r="B443" t="str">
            <v>ZÜHTÜ GÖKŞEN</v>
          </cell>
          <cell r="C443">
            <v>213.5</v>
          </cell>
          <cell r="D443">
            <v>600.94898284027818</v>
          </cell>
          <cell r="E443">
            <v>43.291968822445334</v>
          </cell>
          <cell r="F443">
            <v>644.24095166272355</v>
          </cell>
          <cell r="G443">
            <v>18.274577803239303</v>
          </cell>
          <cell r="H443">
            <v>662.5155294659628</v>
          </cell>
          <cell r="I443">
            <v>15</v>
          </cell>
        </row>
        <row r="444">
          <cell r="A444">
            <v>42519</v>
          </cell>
          <cell r="B444" t="str">
            <v>TANJU DEMİRCİOĞLU</v>
          </cell>
          <cell r="C444">
            <v>210</v>
          </cell>
          <cell r="D444">
            <v>644.40795654470173</v>
          </cell>
          <cell r="E444">
            <v>0</v>
          </cell>
          <cell r="F444">
            <v>644.40795654470173</v>
          </cell>
          <cell r="G444">
            <v>0</v>
          </cell>
          <cell r="H444">
            <v>644.40795654470173</v>
          </cell>
          <cell r="I444">
            <v>0</v>
          </cell>
        </row>
        <row r="445">
          <cell r="A445">
            <v>38636</v>
          </cell>
          <cell r="B445" t="str">
            <v>ÇAĞLAR OBRUKLU</v>
          </cell>
          <cell r="C445">
            <v>220</v>
          </cell>
          <cell r="D445">
            <v>623.91799890411369</v>
          </cell>
          <cell r="E445">
            <v>20.512109033793255</v>
          </cell>
          <cell r="F445">
            <v>644.430107937907</v>
          </cell>
          <cell r="G445">
            <v>0</v>
          </cell>
          <cell r="H445">
            <v>644.430107937907</v>
          </cell>
          <cell r="I445">
            <v>0</v>
          </cell>
        </row>
        <row r="446">
          <cell r="A446">
            <v>40368</v>
          </cell>
          <cell r="B446" t="str">
            <v>İBRAHİM YILDIZ</v>
          </cell>
          <cell r="C446">
            <v>180</v>
          </cell>
          <cell r="D446">
            <v>619.12800000000038</v>
          </cell>
          <cell r="E446">
            <v>26.340659406946205</v>
          </cell>
          <cell r="F446">
            <v>645.46865940694659</v>
          </cell>
          <cell r="G446">
            <v>17.198</v>
          </cell>
          <cell r="H446">
            <v>662.66665940694656</v>
          </cell>
          <cell r="I446">
            <v>7.5</v>
          </cell>
        </row>
        <row r="447">
          <cell r="A447">
            <v>41378</v>
          </cell>
          <cell r="B447" t="str">
            <v>GÖKHAN GÖKKUYU</v>
          </cell>
          <cell r="C447">
            <v>165</v>
          </cell>
          <cell r="D447">
            <v>645.92117125506104</v>
          </cell>
          <cell r="E447">
            <v>0</v>
          </cell>
          <cell r="F447">
            <v>645.92117125506104</v>
          </cell>
          <cell r="G447">
            <v>29.855394230769235</v>
          </cell>
          <cell r="H447">
            <v>675.77656548583025</v>
          </cell>
          <cell r="I447">
            <v>0</v>
          </cell>
        </row>
        <row r="448">
          <cell r="A448">
            <v>41851</v>
          </cell>
          <cell r="B448" t="str">
            <v>İSA AKAR</v>
          </cell>
          <cell r="C448">
            <v>232.5</v>
          </cell>
          <cell r="D448">
            <v>646.09559505555558</v>
          </cell>
          <cell r="E448">
            <v>0</v>
          </cell>
          <cell r="F448">
            <v>646.09559505555558</v>
          </cell>
          <cell r="G448">
            <v>28.11850667305265</v>
          </cell>
          <cell r="H448">
            <v>674.21410172860828</v>
          </cell>
          <cell r="I448">
            <v>0</v>
          </cell>
        </row>
        <row r="449">
          <cell r="A449">
            <v>10020</v>
          </cell>
          <cell r="B449" t="str">
            <v>MUSTAFA AVCILAR</v>
          </cell>
          <cell r="C449">
            <v>187.5</v>
          </cell>
          <cell r="D449">
            <v>523.125</v>
          </cell>
          <cell r="E449">
            <v>123.57732558139534</v>
          </cell>
          <cell r="F449">
            <v>646.70232558139537</v>
          </cell>
          <cell r="G449">
            <v>19.53</v>
          </cell>
          <cell r="H449">
            <v>666.23232558139534</v>
          </cell>
          <cell r="I449">
            <v>45</v>
          </cell>
        </row>
        <row r="450">
          <cell r="A450">
            <v>42136</v>
          </cell>
          <cell r="B450" t="str">
            <v>DOĞAN İŞLER</v>
          </cell>
          <cell r="C450">
            <v>157.5</v>
          </cell>
          <cell r="D450">
            <v>433.33454826007801</v>
          </cell>
          <cell r="E450">
            <v>213.70476146293601</v>
          </cell>
          <cell r="F450">
            <v>647.03930972301396</v>
          </cell>
          <cell r="G450">
            <v>0</v>
          </cell>
          <cell r="H450">
            <v>647.03930972301396</v>
          </cell>
          <cell r="I450">
            <v>75</v>
          </cell>
        </row>
        <row r="451">
          <cell r="A451">
            <v>38711</v>
          </cell>
          <cell r="B451" t="str">
            <v>MEHMET ARSLANGÖZ</v>
          </cell>
          <cell r="C451">
            <v>217.5</v>
          </cell>
          <cell r="D451">
            <v>629.07874201007996</v>
          </cell>
          <cell r="E451">
            <v>19.172603528115118</v>
          </cell>
          <cell r="F451">
            <v>648.2513455381951</v>
          </cell>
          <cell r="G451">
            <v>23.729518785352266</v>
          </cell>
          <cell r="H451">
            <v>671.98086432354739</v>
          </cell>
          <cell r="I451">
            <v>7.5</v>
          </cell>
        </row>
        <row r="452">
          <cell r="A452">
            <v>35317</v>
          </cell>
          <cell r="B452" t="str">
            <v>İSMAİL ÜNLÜ</v>
          </cell>
          <cell r="C452">
            <v>232.5</v>
          </cell>
          <cell r="D452">
            <v>648.67499999999995</v>
          </cell>
          <cell r="E452">
            <v>0</v>
          </cell>
          <cell r="F452">
            <v>648.67499999999995</v>
          </cell>
          <cell r="G452">
            <v>39.06</v>
          </cell>
          <cell r="H452">
            <v>687.7349999999999</v>
          </cell>
          <cell r="I452">
            <v>0</v>
          </cell>
        </row>
        <row r="453">
          <cell r="A453">
            <v>37252</v>
          </cell>
          <cell r="B453" t="str">
            <v>MUHAMMED BAHADIR CAN EREN</v>
          </cell>
          <cell r="C453">
            <v>219</v>
          </cell>
          <cell r="D453">
            <v>623.2163008</v>
          </cell>
          <cell r="E453">
            <v>25.611628799999998</v>
          </cell>
          <cell r="F453">
            <v>648.82792959999995</v>
          </cell>
          <cell r="G453">
            <v>0</v>
          </cell>
          <cell r="H453">
            <v>648.82792959999995</v>
          </cell>
          <cell r="I453">
            <v>9</v>
          </cell>
        </row>
        <row r="454">
          <cell r="A454">
            <v>32758</v>
          </cell>
          <cell r="B454" t="str">
            <v>HALİL KUTLU</v>
          </cell>
          <cell r="C454">
            <v>228</v>
          </cell>
          <cell r="D454">
            <v>648.82792960000006</v>
          </cell>
          <cell r="E454">
            <v>0</v>
          </cell>
          <cell r="F454">
            <v>648.82792960000006</v>
          </cell>
          <cell r="G454">
            <v>0</v>
          </cell>
          <cell r="H454">
            <v>648.82792960000006</v>
          </cell>
          <cell r="I454">
            <v>0</v>
          </cell>
        </row>
        <row r="455">
          <cell r="A455">
            <v>39318</v>
          </cell>
          <cell r="B455" t="str">
            <v>İSMAİL ENES SABANCA</v>
          </cell>
          <cell r="C455">
            <v>228</v>
          </cell>
          <cell r="D455">
            <v>648.82792960000006</v>
          </cell>
          <cell r="E455">
            <v>0</v>
          </cell>
          <cell r="F455">
            <v>648.82792960000006</v>
          </cell>
          <cell r="G455">
            <v>0</v>
          </cell>
          <cell r="H455">
            <v>648.82792960000006</v>
          </cell>
          <cell r="I455">
            <v>0</v>
          </cell>
        </row>
        <row r="456">
          <cell r="A456">
            <v>40396</v>
          </cell>
          <cell r="B456" t="str">
            <v>BÜŞRA EREN</v>
          </cell>
          <cell r="C456">
            <v>213.5</v>
          </cell>
          <cell r="D456">
            <v>607.56474986666672</v>
          </cell>
          <cell r="E456">
            <v>41.263179733333331</v>
          </cell>
          <cell r="F456">
            <v>648.82792960000006</v>
          </cell>
          <cell r="G456">
            <v>0</v>
          </cell>
          <cell r="H456">
            <v>648.82792960000006</v>
          </cell>
          <cell r="I456">
            <v>14.5</v>
          </cell>
        </row>
        <row r="457">
          <cell r="A457">
            <v>24462</v>
          </cell>
          <cell r="B457" t="str">
            <v>MEHMET ÖZSOY</v>
          </cell>
          <cell r="C457">
            <v>210</v>
          </cell>
          <cell r="D457">
            <v>585.9</v>
          </cell>
          <cell r="E457">
            <v>63.503448275862077</v>
          </cell>
          <cell r="F457">
            <v>649.40344827586205</v>
          </cell>
          <cell r="G457">
            <v>36.270000000000003</v>
          </cell>
          <cell r="H457">
            <v>685.67344827586203</v>
          </cell>
          <cell r="I457">
            <v>22.5</v>
          </cell>
        </row>
        <row r="458">
          <cell r="A458">
            <v>38439</v>
          </cell>
          <cell r="B458" t="str">
            <v>İBRAHİM SELVİ</v>
          </cell>
          <cell r="C458">
            <v>225</v>
          </cell>
          <cell r="D458">
            <v>628.57145634804601</v>
          </cell>
          <cell r="E458">
            <v>21.237042313921176</v>
          </cell>
          <cell r="F458">
            <v>649.80849866196718</v>
          </cell>
          <cell r="G458">
            <v>0</v>
          </cell>
          <cell r="H458">
            <v>649.80849866196718</v>
          </cell>
          <cell r="I458">
            <v>7.5</v>
          </cell>
        </row>
        <row r="459">
          <cell r="A459">
            <v>42178</v>
          </cell>
          <cell r="B459" t="str">
            <v>ERKAN HORASAN</v>
          </cell>
          <cell r="C459">
            <v>232.5</v>
          </cell>
          <cell r="D459">
            <v>650.20606469831603</v>
          </cell>
          <cell r="E459">
            <v>0</v>
          </cell>
          <cell r="F459">
            <v>650.20606469831603</v>
          </cell>
          <cell r="G459">
            <v>0</v>
          </cell>
          <cell r="H459">
            <v>650.20606469831603</v>
          </cell>
          <cell r="I459">
            <v>0</v>
          </cell>
        </row>
        <row r="460">
          <cell r="A460">
            <v>40186</v>
          </cell>
          <cell r="B460" t="str">
            <v>ALPER KÖSEOĞLU</v>
          </cell>
          <cell r="C460">
            <v>223.5</v>
          </cell>
          <cell r="D460">
            <v>651.88868457296155</v>
          </cell>
          <cell r="E460">
            <v>0</v>
          </cell>
          <cell r="F460">
            <v>651.88868457296155</v>
          </cell>
          <cell r="G460">
            <v>107.91893212169839</v>
          </cell>
          <cell r="H460">
            <v>759.80761669465994</v>
          </cell>
          <cell r="I460">
            <v>0</v>
          </cell>
        </row>
        <row r="461">
          <cell r="A461">
            <v>39423</v>
          </cell>
          <cell r="B461" t="str">
            <v>FATİH KILIÇ</v>
          </cell>
          <cell r="C461">
            <v>225</v>
          </cell>
          <cell r="D461">
            <v>626.2633170614414</v>
          </cell>
          <cell r="E461">
            <v>26.388578645368906</v>
          </cell>
          <cell r="F461">
            <v>652.65189570681025</v>
          </cell>
          <cell r="G461">
            <v>0</v>
          </cell>
          <cell r="H461">
            <v>652.65189570681025</v>
          </cell>
          <cell r="I461">
            <v>7.5</v>
          </cell>
        </row>
        <row r="462">
          <cell r="A462">
            <v>40180</v>
          </cell>
          <cell r="B462" t="str">
            <v>SAKİN KOCABEY</v>
          </cell>
          <cell r="C462">
            <v>232.5</v>
          </cell>
          <cell r="D462">
            <v>652.88180982053132</v>
          </cell>
          <cell r="E462">
            <v>0</v>
          </cell>
          <cell r="F462">
            <v>652.88180982053132</v>
          </cell>
          <cell r="G462">
            <v>0</v>
          </cell>
          <cell r="H462">
            <v>652.88180982053132</v>
          </cell>
          <cell r="I462">
            <v>0</v>
          </cell>
        </row>
        <row r="463">
          <cell r="A463">
            <v>41361</v>
          </cell>
          <cell r="B463" t="str">
            <v>CAN AYDEMİR</v>
          </cell>
          <cell r="C463">
            <v>232.5</v>
          </cell>
          <cell r="D463">
            <v>653.12093701890831</v>
          </cell>
          <cell r="E463">
            <v>0</v>
          </cell>
          <cell r="F463">
            <v>653.12093701890831</v>
          </cell>
          <cell r="G463">
            <v>89.89191391227979</v>
          </cell>
          <cell r="H463">
            <v>743.01285093118804</v>
          </cell>
          <cell r="I463">
            <v>0</v>
          </cell>
        </row>
        <row r="464">
          <cell r="A464">
            <v>34393</v>
          </cell>
          <cell r="B464" t="str">
            <v>ERDİ ACAR</v>
          </cell>
          <cell r="C464">
            <v>232.5</v>
          </cell>
          <cell r="D464">
            <v>653.12093701890831</v>
          </cell>
          <cell r="E464">
            <v>0</v>
          </cell>
          <cell r="F464">
            <v>653.12093701890831</v>
          </cell>
          <cell r="G464">
            <v>67.418935434209857</v>
          </cell>
          <cell r="H464">
            <v>720.53987245311816</v>
          </cell>
          <cell r="I464">
            <v>0</v>
          </cell>
        </row>
        <row r="465">
          <cell r="A465">
            <v>39009</v>
          </cell>
          <cell r="B465" t="str">
            <v>YAŞAR ARSLAN</v>
          </cell>
          <cell r="C465">
            <v>232.5</v>
          </cell>
          <cell r="D465">
            <v>653.12093701890831</v>
          </cell>
          <cell r="E465">
            <v>0</v>
          </cell>
          <cell r="F465">
            <v>653.12093701890831</v>
          </cell>
          <cell r="G465">
            <v>16.854733858552464</v>
          </cell>
          <cell r="H465">
            <v>669.97567087746074</v>
          </cell>
          <cell r="I465">
            <v>0</v>
          </cell>
        </row>
        <row r="466">
          <cell r="A466">
            <v>13895</v>
          </cell>
          <cell r="B466" t="str">
            <v>RAMAZAN YAZ</v>
          </cell>
          <cell r="C466">
            <v>232.5</v>
          </cell>
          <cell r="D466">
            <v>653.12093701890831</v>
          </cell>
          <cell r="E466">
            <v>0</v>
          </cell>
          <cell r="F466">
            <v>653.12093701890831</v>
          </cell>
          <cell r="G466">
            <v>11.236489239034976</v>
          </cell>
          <cell r="H466">
            <v>664.3574262579433</v>
          </cell>
          <cell r="I466">
            <v>0</v>
          </cell>
        </row>
        <row r="467">
          <cell r="A467">
            <v>30103</v>
          </cell>
          <cell r="B467" t="str">
            <v>İSMAİL KABLAN</v>
          </cell>
          <cell r="C467">
            <v>210</v>
          </cell>
          <cell r="D467">
            <v>589.91568504933639</v>
          </cell>
          <cell r="E467">
            <v>63.354637411760642</v>
          </cell>
          <cell r="F467">
            <v>653.27032246109707</v>
          </cell>
          <cell r="G467">
            <v>0</v>
          </cell>
          <cell r="H467">
            <v>653.27032246109707</v>
          </cell>
          <cell r="I467">
            <v>22.5</v>
          </cell>
        </row>
        <row r="468">
          <cell r="A468">
            <v>11385</v>
          </cell>
          <cell r="B468" t="str">
            <v>SİNAN ÇOBAN</v>
          </cell>
          <cell r="C468">
            <v>195</v>
          </cell>
          <cell r="D468">
            <v>547.77885040295519</v>
          </cell>
          <cell r="E468">
            <v>105.54216356104631</v>
          </cell>
          <cell r="F468">
            <v>653.32101396400151</v>
          </cell>
          <cell r="G468">
            <v>11.236489239034976</v>
          </cell>
          <cell r="H468">
            <v>664.5575032030365</v>
          </cell>
          <cell r="I468">
            <v>37.5</v>
          </cell>
        </row>
        <row r="469">
          <cell r="A469">
            <v>32762</v>
          </cell>
          <cell r="B469" t="str">
            <v>İSMAİL BÖYÜT</v>
          </cell>
          <cell r="C469">
            <v>224</v>
          </cell>
          <cell r="D469">
            <v>653.34511805871625</v>
          </cell>
          <cell r="E469">
            <v>0</v>
          </cell>
          <cell r="F469">
            <v>653.34511805871625</v>
          </cell>
          <cell r="G469">
            <v>123.5905874034334</v>
          </cell>
          <cell r="H469">
            <v>776.9357054621496</v>
          </cell>
          <cell r="I469">
            <v>0</v>
          </cell>
        </row>
        <row r="470">
          <cell r="A470">
            <v>32944</v>
          </cell>
          <cell r="B470" t="str">
            <v>SEYHAN ORUÇ</v>
          </cell>
          <cell r="C470">
            <v>220.5</v>
          </cell>
          <cell r="D470">
            <v>635.18562992913382</v>
          </cell>
          <cell r="E470">
            <v>18.189164577392685</v>
          </cell>
          <cell r="F470">
            <v>653.37479450652654</v>
          </cell>
          <cell r="G470">
            <v>2.0276222222222238</v>
          </cell>
          <cell r="H470">
            <v>655.40241672874879</v>
          </cell>
          <cell r="I470">
            <v>7.5</v>
          </cell>
        </row>
        <row r="471">
          <cell r="A471">
            <v>23655</v>
          </cell>
          <cell r="B471" t="str">
            <v>MUSTAFA IŞIKSAÇAR</v>
          </cell>
          <cell r="C471">
            <v>112.5</v>
          </cell>
          <cell r="D471">
            <v>316.02625984785863</v>
          </cell>
          <cell r="E471">
            <v>337.89139952939007</v>
          </cell>
          <cell r="F471">
            <v>653.9176593772487</v>
          </cell>
          <cell r="G471">
            <v>0</v>
          </cell>
          <cell r="H471">
            <v>653.9176593772487</v>
          </cell>
          <cell r="I471">
            <v>120</v>
          </cell>
        </row>
        <row r="472">
          <cell r="A472">
            <v>39654</v>
          </cell>
          <cell r="B472" t="str">
            <v>BİRNUR DERE</v>
          </cell>
          <cell r="C472">
            <v>217.5</v>
          </cell>
          <cell r="D472">
            <v>654.38831720187534</v>
          </cell>
          <cell r="E472">
            <v>0</v>
          </cell>
          <cell r="F472">
            <v>654.38831720187534</v>
          </cell>
          <cell r="G472">
            <v>131.25275528314671</v>
          </cell>
          <cell r="H472">
            <v>785.64107248502205</v>
          </cell>
          <cell r="I472">
            <v>0</v>
          </cell>
        </row>
        <row r="473">
          <cell r="A473">
            <v>41338</v>
          </cell>
          <cell r="B473" t="str">
            <v>FURKAN SAFA ÇETİN</v>
          </cell>
          <cell r="C473">
            <v>217.5</v>
          </cell>
          <cell r="D473">
            <v>654.38831720187534</v>
          </cell>
          <cell r="E473">
            <v>0</v>
          </cell>
          <cell r="F473">
            <v>654.38831720187534</v>
          </cell>
          <cell r="G473">
            <v>46.667646322896601</v>
          </cell>
          <cell r="H473">
            <v>701.05596352477198</v>
          </cell>
          <cell r="I473">
            <v>0</v>
          </cell>
        </row>
        <row r="474">
          <cell r="A474">
            <v>38100</v>
          </cell>
          <cell r="B474" t="str">
            <v>RAMAZAN OKÇU</v>
          </cell>
          <cell r="C474">
            <v>232.5</v>
          </cell>
          <cell r="D474">
            <v>655.96391015357437</v>
          </cell>
          <cell r="E474">
            <v>0</v>
          </cell>
          <cell r="F474">
            <v>655.96391015357437</v>
          </cell>
          <cell r="G474">
            <v>280.00587793737964</v>
          </cell>
          <cell r="H474">
            <v>935.96978809095401</v>
          </cell>
          <cell r="I474">
            <v>0</v>
          </cell>
        </row>
        <row r="475">
          <cell r="A475">
            <v>42175</v>
          </cell>
          <cell r="B475" t="str">
            <v>MUHAMMED ARIKAN</v>
          </cell>
          <cell r="C475">
            <v>232.5</v>
          </cell>
          <cell r="D475">
            <v>656.00936936071503</v>
          </cell>
          <cell r="E475">
            <v>0</v>
          </cell>
          <cell r="F475">
            <v>656.00936936071503</v>
          </cell>
          <cell r="G475">
            <v>213.31250452811958</v>
          </cell>
          <cell r="H475">
            <v>869.3218738888346</v>
          </cell>
          <cell r="I475">
            <v>0</v>
          </cell>
        </row>
        <row r="476">
          <cell r="A476">
            <v>38840</v>
          </cell>
          <cell r="B476" t="str">
            <v>SERDAR ÖZEN</v>
          </cell>
          <cell r="C476">
            <v>212.5</v>
          </cell>
          <cell r="D476">
            <v>657.77250000000026</v>
          </cell>
          <cell r="E476">
            <v>0</v>
          </cell>
          <cell r="F476">
            <v>657.77250000000026</v>
          </cell>
          <cell r="G476">
            <v>55.717199999999998</v>
          </cell>
          <cell r="H476">
            <v>713.48970000000031</v>
          </cell>
          <cell r="I476">
            <v>0</v>
          </cell>
        </row>
        <row r="477">
          <cell r="A477">
            <v>20806</v>
          </cell>
          <cell r="B477" t="str">
            <v>YALÇIN OVALI</v>
          </cell>
          <cell r="C477">
            <v>165</v>
          </cell>
          <cell r="D477">
            <v>503.73025730146571</v>
          </cell>
          <cell r="E477">
            <v>154.2548506509186</v>
          </cell>
          <cell r="F477">
            <v>657.98510795238428</v>
          </cell>
          <cell r="G477">
            <v>0</v>
          </cell>
          <cell r="H477">
            <v>657.98510795238428</v>
          </cell>
          <cell r="I477">
            <v>45</v>
          </cell>
        </row>
        <row r="478">
          <cell r="A478">
            <v>36777</v>
          </cell>
          <cell r="B478" t="str">
            <v>SEMİH BÜYÜKERÇEVİK</v>
          </cell>
          <cell r="C478">
            <v>232.5</v>
          </cell>
          <cell r="D478">
            <v>658.65009917037037</v>
          </cell>
          <cell r="E478">
            <v>0</v>
          </cell>
          <cell r="F478">
            <v>658.65009917037037</v>
          </cell>
          <cell r="G478">
            <v>17.437551111111105</v>
          </cell>
          <cell r="H478">
            <v>676.0876502814815</v>
          </cell>
          <cell r="I478">
            <v>0</v>
          </cell>
        </row>
        <row r="479">
          <cell r="A479">
            <v>42667</v>
          </cell>
          <cell r="B479" t="str">
            <v>DOĞANCAN DİKBIYIK</v>
          </cell>
          <cell r="C479">
            <v>220</v>
          </cell>
          <cell r="D479">
            <v>659.68778470177961</v>
          </cell>
          <cell r="E479">
            <v>0</v>
          </cell>
          <cell r="F479">
            <v>659.68778470177961</v>
          </cell>
          <cell r="G479">
            <v>0</v>
          </cell>
          <cell r="H479">
            <v>659.68778470177961</v>
          </cell>
          <cell r="I479">
            <v>0</v>
          </cell>
        </row>
        <row r="480">
          <cell r="A480">
            <v>35666</v>
          </cell>
          <cell r="B480" t="str">
            <v>OZKAN BOLEKMEK</v>
          </cell>
          <cell r="C480">
            <v>232.5</v>
          </cell>
          <cell r="D480">
            <v>660.23762539255188</v>
          </cell>
          <cell r="E480">
            <v>0</v>
          </cell>
          <cell r="F480">
            <v>660.23762539255188</v>
          </cell>
          <cell r="G480">
            <v>139.68185086776967</v>
          </cell>
          <cell r="H480">
            <v>799.91947626032152</v>
          </cell>
          <cell r="I480">
            <v>0</v>
          </cell>
        </row>
        <row r="481">
          <cell r="A481">
            <v>37098</v>
          </cell>
          <cell r="B481" t="str">
            <v>UĞUR DURAN</v>
          </cell>
          <cell r="C481">
            <v>157.5</v>
          </cell>
          <cell r="D481">
            <v>571.97686041441716</v>
          </cell>
          <cell r="E481">
            <v>89.353591809080342</v>
          </cell>
          <cell r="F481">
            <v>661.33045222349756</v>
          </cell>
          <cell r="G481">
            <v>0</v>
          </cell>
          <cell r="H481">
            <v>661.33045222349756</v>
          </cell>
          <cell r="I481">
            <v>22.5</v>
          </cell>
        </row>
        <row r="482">
          <cell r="A482">
            <v>31736</v>
          </cell>
          <cell r="B482" t="str">
            <v>MEHMET ÖZKAN</v>
          </cell>
          <cell r="C482">
            <v>225</v>
          </cell>
          <cell r="D482">
            <v>640.29071999999985</v>
          </cell>
          <cell r="E482">
            <v>21.343024</v>
          </cell>
          <cell r="F482">
            <v>661.63374399999987</v>
          </cell>
          <cell r="G482">
            <v>0</v>
          </cell>
          <cell r="H482">
            <v>661.63374399999987</v>
          </cell>
          <cell r="I482">
            <v>7.5</v>
          </cell>
        </row>
        <row r="483">
          <cell r="A483">
            <v>34811</v>
          </cell>
          <cell r="B483" t="str">
            <v>REŞİT YEŞİL</v>
          </cell>
          <cell r="C483">
            <v>187.5</v>
          </cell>
          <cell r="D483">
            <v>662.81269632194312</v>
          </cell>
          <cell r="E483">
            <v>0</v>
          </cell>
          <cell r="F483">
            <v>662.81269632194312</v>
          </cell>
          <cell r="G483">
            <v>15.399867266373285</v>
          </cell>
          <cell r="H483">
            <v>678.21256358831636</v>
          </cell>
          <cell r="I483">
            <v>0</v>
          </cell>
        </row>
        <row r="484">
          <cell r="A484">
            <v>30719</v>
          </cell>
          <cell r="B484" t="str">
            <v>MEHMET ŞAH LAMA</v>
          </cell>
          <cell r="C484">
            <v>232.5</v>
          </cell>
          <cell r="D484">
            <v>665.98126489269839</v>
          </cell>
          <cell r="E484">
            <v>0</v>
          </cell>
          <cell r="F484">
            <v>665.98126489269839</v>
          </cell>
          <cell r="G484">
            <v>0</v>
          </cell>
          <cell r="H484">
            <v>665.98126489269839</v>
          </cell>
          <cell r="I484">
            <v>0</v>
          </cell>
        </row>
        <row r="485">
          <cell r="A485">
            <v>24420</v>
          </cell>
          <cell r="B485" t="str">
            <v>SEMİH ÇENGEL</v>
          </cell>
          <cell r="C485">
            <v>217.5</v>
          </cell>
          <cell r="D485">
            <v>666.17259149786412</v>
          </cell>
          <cell r="E485">
            <v>0</v>
          </cell>
          <cell r="F485">
            <v>666.17259149786412</v>
          </cell>
          <cell r="G485">
            <v>21.559814172922596</v>
          </cell>
          <cell r="H485">
            <v>687.73240567078676</v>
          </cell>
          <cell r="I485">
            <v>0</v>
          </cell>
        </row>
        <row r="486">
          <cell r="A486">
            <v>41624</v>
          </cell>
          <cell r="B486" t="str">
            <v>YASİN BAŞAR</v>
          </cell>
          <cell r="C486">
            <v>224.5</v>
          </cell>
          <cell r="D486">
            <v>646.2803717517852</v>
          </cell>
          <cell r="E486">
            <v>20.011139376182847</v>
          </cell>
          <cell r="F486">
            <v>666.29151112796808</v>
          </cell>
          <cell r="G486">
            <v>2.2303844444444416</v>
          </cell>
          <cell r="H486">
            <v>668.52189557241252</v>
          </cell>
          <cell r="I486">
            <v>15</v>
          </cell>
        </row>
        <row r="487">
          <cell r="A487">
            <v>38686</v>
          </cell>
          <cell r="B487" t="str">
            <v>MEHMET EMİN BAŞ</v>
          </cell>
          <cell r="C487">
            <v>229.5</v>
          </cell>
          <cell r="D487">
            <v>666.99348564355296</v>
          </cell>
          <cell r="E487">
            <v>0</v>
          </cell>
          <cell r="F487">
            <v>666.99348564355296</v>
          </cell>
          <cell r="G487">
            <v>23.671684699915623</v>
          </cell>
          <cell r="H487">
            <v>690.66517034346862</v>
          </cell>
          <cell r="I487">
            <v>0</v>
          </cell>
        </row>
        <row r="488">
          <cell r="A488">
            <v>28925</v>
          </cell>
          <cell r="B488" t="str">
            <v>DÖNDÜ EFE</v>
          </cell>
          <cell r="C488">
            <v>210</v>
          </cell>
          <cell r="D488">
            <v>622.93120939428968</v>
          </cell>
          <cell r="E488">
            <v>44.221712452315344</v>
          </cell>
          <cell r="F488">
            <v>667.15292184660507</v>
          </cell>
          <cell r="G488">
            <v>0</v>
          </cell>
          <cell r="H488">
            <v>667.15292184660507</v>
          </cell>
          <cell r="I488">
            <v>15</v>
          </cell>
        </row>
        <row r="489">
          <cell r="A489">
            <v>35946</v>
          </cell>
          <cell r="B489" t="str">
            <v>DOĞUKAN ÖZGEN</v>
          </cell>
          <cell r="C489">
            <v>232.5</v>
          </cell>
          <cell r="D489">
            <v>667.24368205128189</v>
          </cell>
          <cell r="E489">
            <v>0</v>
          </cell>
          <cell r="F489">
            <v>667.24368205128189</v>
          </cell>
          <cell r="G489">
            <v>0</v>
          </cell>
          <cell r="H489">
            <v>667.24368205128189</v>
          </cell>
          <cell r="I489">
            <v>0</v>
          </cell>
        </row>
        <row r="490">
          <cell r="A490">
            <v>19153</v>
          </cell>
          <cell r="B490" t="str">
            <v>EMRE TEK</v>
          </cell>
          <cell r="C490">
            <v>232.5</v>
          </cell>
          <cell r="D490">
            <v>667.58811051939006</v>
          </cell>
          <cell r="E490">
            <v>0</v>
          </cell>
          <cell r="F490">
            <v>667.58811051939006</v>
          </cell>
          <cell r="G490">
            <v>273.40240826980397</v>
          </cell>
          <cell r="H490">
            <v>940.99051878919408</v>
          </cell>
          <cell r="I490">
            <v>0</v>
          </cell>
        </row>
        <row r="491">
          <cell r="A491">
            <v>32724</v>
          </cell>
          <cell r="B491" t="str">
            <v>MURAT ERBEY</v>
          </cell>
          <cell r="C491">
            <v>226.5</v>
          </cell>
          <cell r="D491">
            <v>667.98796377518306</v>
          </cell>
          <cell r="E491">
            <v>0</v>
          </cell>
          <cell r="F491">
            <v>667.98796377518306</v>
          </cell>
          <cell r="G491">
            <v>183.19004181985383</v>
          </cell>
          <cell r="H491">
            <v>851.17800559503689</v>
          </cell>
          <cell r="I491">
            <v>0</v>
          </cell>
        </row>
        <row r="492">
          <cell r="A492">
            <v>21957</v>
          </cell>
          <cell r="B492" t="str">
            <v>AHMET AYYILDIZ</v>
          </cell>
          <cell r="C492">
            <v>232.5</v>
          </cell>
          <cell r="D492">
            <v>668.35423936060045</v>
          </cell>
          <cell r="E492">
            <v>0</v>
          </cell>
          <cell r="F492">
            <v>668.35423936060045</v>
          </cell>
          <cell r="G492">
            <v>43.119628345845193</v>
          </cell>
          <cell r="H492">
            <v>711.47386770644562</v>
          </cell>
          <cell r="I492">
            <v>0</v>
          </cell>
        </row>
        <row r="493">
          <cell r="A493">
            <v>38889</v>
          </cell>
          <cell r="B493" t="str">
            <v>HAYDAR KARA</v>
          </cell>
          <cell r="C493">
            <v>225</v>
          </cell>
          <cell r="D493">
            <v>647.14401893333331</v>
          </cell>
          <cell r="E493">
            <v>21.403472808366811</v>
          </cell>
          <cell r="F493">
            <v>668.54749174170013</v>
          </cell>
          <cell r="G493">
            <v>0</v>
          </cell>
          <cell r="H493">
            <v>668.54749174170013</v>
          </cell>
          <cell r="I493">
            <v>7.5</v>
          </cell>
        </row>
        <row r="494">
          <cell r="A494">
            <v>41397</v>
          </cell>
          <cell r="B494" t="str">
            <v>YUNUS DABAN</v>
          </cell>
          <cell r="C494">
            <v>217</v>
          </cell>
          <cell r="D494">
            <v>668.65305405063577</v>
          </cell>
          <cell r="E494">
            <v>0</v>
          </cell>
          <cell r="F494">
            <v>668.65305405063577</v>
          </cell>
          <cell r="G494">
            <v>15.536584580604924</v>
          </cell>
          <cell r="H494">
            <v>684.18963863124065</v>
          </cell>
          <cell r="I494">
            <v>0</v>
          </cell>
        </row>
        <row r="495">
          <cell r="A495">
            <v>22343</v>
          </cell>
          <cell r="B495" t="str">
            <v>ALİ OSMAN GİRCİ</v>
          </cell>
          <cell r="C495">
            <v>177</v>
          </cell>
          <cell r="D495">
            <v>525.74186031000272</v>
          </cell>
          <cell r="E495">
            <v>143.67533823949793</v>
          </cell>
          <cell r="F495">
            <v>669.41719854950065</v>
          </cell>
          <cell r="G495">
            <v>0</v>
          </cell>
          <cell r="H495">
            <v>669.41719854950065</v>
          </cell>
          <cell r="I495">
            <v>45</v>
          </cell>
        </row>
        <row r="496">
          <cell r="A496">
            <v>18410</v>
          </cell>
          <cell r="B496" t="str">
            <v>UĞUR TUNÇ</v>
          </cell>
          <cell r="C496">
            <v>210</v>
          </cell>
          <cell r="D496">
            <v>647.0676480688453</v>
          </cell>
          <cell r="E496">
            <v>22.95376330523003</v>
          </cell>
          <cell r="F496">
            <v>670.02141137407534</v>
          </cell>
          <cell r="G496">
            <v>143.210785284183</v>
          </cell>
          <cell r="H496">
            <v>813.23219665825832</v>
          </cell>
          <cell r="I496">
            <v>7.5</v>
          </cell>
        </row>
        <row r="497">
          <cell r="A497">
            <v>38317</v>
          </cell>
          <cell r="B497" t="str">
            <v>ÜMİT ATİŞ</v>
          </cell>
          <cell r="C497">
            <v>212</v>
          </cell>
          <cell r="D497">
            <v>627.42438292039651</v>
          </cell>
          <cell r="E497">
            <v>42.888348646575643</v>
          </cell>
          <cell r="F497">
            <v>670.31273156697216</v>
          </cell>
          <cell r="G497">
            <v>36.549155606478607</v>
          </cell>
          <cell r="H497">
            <v>706.86188717345078</v>
          </cell>
          <cell r="I497">
            <v>0</v>
          </cell>
        </row>
        <row r="498">
          <cell r="A498">
            <v>22478</v>
          </cell>
          <cell r="B498" t="str">
            <v>UMUTCAN ERKE</v>
          </cell>
          <cell r="C498">
            <v>210</v>
          </cell>
          <cell r="D498">
            <v>649.40778588919261</v>
          </cell>
          <cell r="E498">
            <v>21.538916296541629</v>
          </cell>
          <cell r="F498">
            <v>670.94670218573424</v>
          </cell>
          <cell r="G498">
            <v>43.52168727272727</v>
          </cell>
          <cell r="H498">
            <v>714.4683894584615</v>
          </cell>
          <cell r="I498">
            <v>7.5</v>
          </cell>
        </row>
        <row r="499">
          <cell r="A499">
            <v>41924</v>
          </cell>
          <cell r="B499" t="str">
            <v>BURAK ŞİMŞEK</v>
          </cell>
          <cell r="C499">
            <v>230.5</v>
          </cell>
          <cell r="D499">
            <v>670.95078755456302</v>
          </cell>
          <cell r="E499">
            <v>0</v>
          </cell>
          <cell r="F499">
            <v>670.95078755456302</v>
          </cell>
          <cell r="G499">
            <v>61.127837477856062</v>
          </cell>
          <cell r="H499">
            <v>732.07862503241904</v>
          </cell>
          <cell r="I499">
            <v>0</v>
          </cell>
        </row>
        <row r="500">
          <cell r="A500">
            <v>42041</v>
          </cell>
          <cell r="B500" t="str">
            <v>GÖRKEM TÜRKER</v>
          </cell>
          <cell r="C500">
            <v>232.5</v>
          </cell>
          <cell r="D500">
            <v>671.89050517732323</v>
          </cell>
          <cell r="E500">
            <v>0</v>
          </cell>
          <cell r="F500">
            <v>671.89050517732323</v>
          </cell>
          <cell r="G500">
            <v>33.879707986021224</v>
          </cell>
          <cell r="H500">
            <v>705.77021316334447</v>
          </cell>
          <cell r="I500">
            <v>0</v>
          </cell>
        </row>
        <row r="501">
          <cell r="A501">
            <v>39613</v>
          </cell>
          <cell r="B501" t="str">
            <v>İBRAHİM BERK ŞİMŞEK</v>
          </cell>
          <cell r="C501">
            <v>183.5</v>
          </cell>
          <cell r="D501">
            <v>619.11155988665951</v>
          </cell>
          <cell r="E501">
            <v>52.942342273676729</v>
          </cell>
          <cell r="F501">
            <v>672.05390216033629</v>
          </cell>
          <cell r="G501">
            <v>0</v>
          </cell>
          <cell r="H501">
            <v>672.05390216033629</v>
          </cell>
          <cell r="I501">
            <v>0</v>
          </cell>
        </row>
        <row r="502">
          <cell r="A502">
            <v>39721</v>
          </cell>
          <cell r="B502" t="str">
            <v>UĞUR KARAGÖZ</v>
          </cell>
          <cell r="C502">
            <v>222</v>
          </cell>
          <cell r="D502">
            <v>651.72226825938083</v>
          </cell>
          <cell r="E502">
            <v>20.959965171601606</v>
          </cell>
          <cell r="F502">
            <v>672.68223343098248</v>
          </cell>
          <cell r="G502">
            <v>185.06767519082211</v>
          </cell>
          <cell r="H502">
            <v>857.74990862180459</v>
          </cell>
          <cell r="I502">
            <v>7.5</v>
          </cell>
        </row>
        <row r="503">
          <cell r="A503">
            <v>41539</v>
          </cell>
          <cell r="B503" t="str">
            <v>AKIN KISA</v>
          </cell>
          <cell r="C503">
            <v>232.5</v>
          </cell>
          <cell r="D503">
            <v>672.85892829617933</v>
          </cell>
          <cell r="E503">
            <v>0</v>
          </cell>
          <cell r="F503">
            <v>672.85892829617933</v>
          </cell>
          <cell r="G503">
            <v>61.127837477856062</v>
          </cell>
          <cell r="H503">
            <v>733.98676577403535</v>
          </cell>
          <cell r="I503">
            <v>0</v>
          </cell>
        </row>
        <row r="504">
          <cell r="A504">
            <v>39888</v>
          </cell>
          <cell r="B504" t="str">
            <v>FİLİZ SARI</v>
          </cell>
          <cell r="C504">
            <v>195</v>
          </cell>
          <cell r="D504">
            <v>673.08966186041073</v>
          </cell>
          <cell r="E504">
            <v>0</v>
          </cell>
          <cell r="F504">
            <v>673.08966186041073</v>
          </cell>
          <cell r="G504">
            <v>82.841804536665904</v>
          </cell>
          <cell r="H504">
            <v>755.93146639707663</v>
          </cell>
          <cell r="I504">
            <v>0</v>
          </cell>
        </row>
        <row r="505">
          <cell r="A505">
            <v>39063</v>
          </cell>
          <cell r="B505" t="str">
            <v>BÜNYAMİN ÇAKMAK</v>
          </cell>
          <cell r="C505">
            <v>231.5</v>
          </cell>
          <cell r="D505">
            <v>673.29860200225983</v>
          </cell>
          <cell r="E505">
            <v>0</v>
          </cell>
          <cell r="F505">
            <v>673.29860200225983</v>
          </cell>
          <cell r="G505">
            <v>0</v>
          </cell>
          <cell r="H505">
            <v>673.29860200225983</v>
          </cell>
          <cell r="I505">
            <v>0</v>
          </cell>
        </row>
        <row r="506">
          <cell r="A506">
            <v>33122</v>
          </cell>
          <cell r="B506" t="str">
            <v>HASAN HÜSEYİN ÖNCÜ</v>
          </cell>
          <cell r="C506">
            <v>195</v>
          </cell>
          <cell r="D506">
            <v>673.46742310217337</v>
          </cell>
          <cell r="E506">
            <v>0</v>
          </cell>
          <cell r="F506">
            <v>673.46742310217337</v>
          </cell>
          <cell r="G506">
            <v>32.787270676691733</v>
          </cell>
          <cell r="H506">
            <v>706.25469377886509</v>
          </cell>
          <cell r="I506">
            <v>0</v>
          </cell>
        </row>
        <row r="507">
          <cell r="A507">
            <v>31015</v>
          </cell>
          <cell r="B507" t="str">
            <v>AYHAN YILDIZ</v>
          </cell>
          <cell r="C507">
            <v>232.5</v>
          </cell>
          <cell r="D507">
            <v>673.79451399973595</v>
          </cell>
          <cell r="E507">
            <v>0</v>
          </cell>
          <cell r="F507">
            <v>673.79451399973595</v>
          </cell>
          <cell r="G507">
            <v>29.196680914769502</v>
          </cell>
          <cell r="H507">
            <v>702.99119491450551</v>
          </cell>
          <cell r="I507">
            <v>0</v>
          </cell>
        </row>
        <row r="508">
          <cell r="A508">
            <v>39266</v>
          </cell>
          <cell r="B508" t="str">
            <v>DAVUT ŞENOL</v>
          </cell>
          <cell r="C508">
            <v>172.5</v>
          </cell>
          <cell r="D508">
            <v>674.36603004629603</v>
          </cell>
          <cell r="E508">
            <v>0</v>
          </cell>
          <cell r="F508">
            <v>674.36603004629603</v>
          </cell>
          <cell r="G508">
            <v>2.1965907407407448</v>
          </cell>
          <cell r="H508">
            <v>676.56262078703674</v>
          </cell>
          <cell r="I508">
            <v>0</v>
          </cell>
        </row>
        <row r="509">
          <cell r="A509">
            <v>20777</v>
          </cell>
          <cell r="B509" t="str">
            <v>ENGİN AYDIN</v>
          </cell>
          <cell r="C509">
            <v>202.5</v>
          </cell>
          <cell r="D509">
            <v>588.46303434429296</v>
          </cell>
          <cell r="E509">
            <v>86.459408607586454</v>
          </cell>
          <cell r="F509">
            <v>674.92244295187948</v>
          </cell>
          <cell r="G509">
            <v>0</v>
          </cell>
          <cell r="H509">
            <v>674.92244295187948</v>
          </cell>
          <cell r="I509">
            <v>30</v>
          </cell>
        </row>
        <row r="510">
          <cell r="A510">
            <v>41603</v>
          </cell>
          <cell r="B510" t="str">
            <v>YÜKSEL ERDOĞAN</v>
          </cell>
          <cell r="C510">
            <v>232.5</v>
          </cell>
          <cell r="D510">
            <v>674.93216137860065</v>
          </cell>
          <cell r="E510">
            <v>0</v>
          </cell>
          <cell r="F510">
            <v>674.93216137860065</v>
          </cell>
          <cell r="G510">
            <v>0</v>
          </cell>
          <cell r="H510">
            <v>674.93216137860065</v>
          </cell>
          <cell r="I510">
            <v>0</v>
          </cell>
        </row>
        <row r="511">
          <cell r="A511">
            <v>33119</v>
          </cell>
          <cell r="B511" t="str">
            <v>MEHMET ATA</v>
          </cell>
          <cell r="C511">
            <v>187.5</v>
          </cell>
          <cell r="D511">
            <v>675.08299419191906</v>
          </cell>
          <cell r="E511">
            <v>0</v>
          </cell>
          <cell r="F511">
            <v>675.08299419191906</v>
          </cell>
          <cell r="G511">
            <v>0</v>
          </cell>
          <cell r="H511">
            <v>675.08299419191906</v>
          </cell>
          <cell r="I511">
            <v>0</v>
          </cell>
        </row>
        <row r="512">
          <cell r="A512">
            <v>2373</v>
          </cell>
          <cell r="B512" t="str">
            <v>AHMET ÖZGÜR</v>
          </cell>
          <cell r="C512">
            <v>232.5</v>
          </cell>
          <cell r="D512">
            <v>675.64274313604005</v>
          </cell>
          <cell r="E512">
            <v>0</v>
          </cell>
          <cell r="F512">
            <v>675.64274313604005</v>
          </cell>
          <cell r="G512">
            <v>14.529951465291187</v>
          </cell>
          <cell r="H512">
            <v>690.17269460133127</v>
          </cell>
          <cell r="I512">
            <v>0</v>
          </cell>
        </row>
        <row r="513">
          <cell r="A513">
            <v>2410</v>
          </cell>
          <cell r="B513" t="str">
            <v>ÇETİN AYDIN</v>
          </cell>
          <cell r="C513">
            <v>225</v>
          </cell>
          <cell r="D513">
            <v>655.12120000000004</v>
          </cell>
          <cell r="E513">
            <v>20.618743248956747</v>
          </cell>
          <cell r="F513">
            <v>675.73994324895682</v>
          </cell>
          <cell r="G513">
            <v>0</v>
          </cell>
          <cell r="H513">
            <v>675.73994324895682</v>
          </cell>
          <cell r="I513">
            <v>0</v>
          </cell>
        </row>
        <row r="514">
          <cell r="A514">
            <v>27082</v>
          </cell>
          <cell r="B514" t="str">
            <v>BÜNYAMİN AYDAR</v>
          </cell>
          <cell r="C514">
            <v>214</v>
          </cell>
          <cell r="D514">
            <v>633.67994998474455</v>
          </cell>
          <cell r="E514">
            <v>42.227870175853404</v>
          </cell>
          <cell r="F514">
            <v>675.90782016059791</v>
          </cell>
          <cell r="G514">
            <v>52.213079437826579</v>
          </cell>
          <cell r="H514">
            <v>728.12089959842444</v>
          </cell>
          <cell r="I514">
            <v>0</v>
          </cell>
        </row>
        <row r="515">
          <cell r="A515">
            <v>36616</v>
          </cell>
          <cell r="B515" t="str">
            <v>METİN KAŞÇIOĞLU</v>
          </cell>
          <cell r="C515">
            <v>229.5</v>
          </cell>
          <cell r="D515">
            <v>676.29157184378187</v>
          </cell>
          <cell r="E515">
            <v>0</v>
          </cell>
          <cell r="F515">
            <v>676.29157184378187</v>
          </cell>
          <cell r="G515">
            <v>0</v>
          </cell>
          <cell r="H515">
            <v>676.29157184378187</v>
          </cell>
          <cell r="I515">
            <v>0</v>
          </cell>
        </row>
        <row r="516">
          <cell r="A516">
            <v>22939</v>
          </cell>
          <cell r="B516" t="str">
            <v>GÜRSOY KOÇ</v>
          </cell>
          <cell r="C516">
            <v>195</v>
          </cell>
          <cell r="D516">
            <v>571.16151312761622</v>
          </cell>
          <cell r="E516">
            <v>105.42817177491575</v>
          </cell>
          <cell r="F516">
            <v>676.58968490253199</v>
          </cell>
          <cell r="G516">
            <v>183.86920973113911</v>
          </cell>
          <cell r="H516">
            <v>860.45889463367109</v>
          </cell>
          <cell r="I516">
            <v>37.5</v>
          </cell>
        </row>
        <row r="517">
          <cell r="A517">
            <v>34158</v>
          </cell>
          <cell r="B517" t="str">
            <v>BASRİ DURU</v>
          </cell>
          <cell r="C517">
            <v>224.5</v>
          </cell>
          <cell r="D517">
            <v>653.93301174209728</v>
          </cell>
          <cell r="E517">
            <v>22.795164673393234</v>
          </cell>
          <cell r="F517">
            <v>676.72817641549057</v>
          </cell>
          <cell r="G517">
            <v>459.25986650383948</v>
          </cell>
          <cell r="H517">
            <v>1135.9880429193299</v>
          </cell>
          <cell r="I517">
            <v>0</v>
          </cell>
        </row>
        <row r="518">
          <cell r="A518">
            <v>38010</v>
          </cell>
          <cell r="B518" t="str">
            <v>HAYRETTİN ŞIK</v>
          </cell>
          <cell r="C518">
            <v>232.5</v>
          </cell>
          <cell r="D518">
            <v>676.77248636197783</v>
          </cell>
          <cell r="E518">
            <v>0</v>
          </cell>
          <cell r="F518">
            <v>676.77248636197783</v>
          </cell>
          <cell r="G518">
            <v>163.00756660761616</v>
          </cell>
          <cell r="H518">
            <v>839.78005296959395</v>
          </cell>
          <cell r="I518">
            <v>0</v>
          </cell>
        </row>
        <row r="519">
          <cell r="A519">
            <v>28626</v>
          </cell>
          <cell r="B519" t="str">
            <v>ZEYNEP ER</v>
          </cell>
          <cell r="C519">
            <v>232.5</v>
          </cell>
          <cell r="D519">
            <v>676.77248636197783</v>
          </cell>
          <cell r="E519">
            <v>0</v>
          </cell>
          <cell r="F519">
            <v>676.77248636197783</v>
          </cell>
          <cell r="G519">
            <v>122.25567495571211</v>
          </cell>
          <cell r="H519">
            <v>799.02816131768998</v>
          </cell>
          <cell r="I519">
            <v>0</v>
          </cell>
        </row>
        <row r="520">
          <cell r="A520">
            <v>19301</v>
          </cell>
          <cell r="B520" t="str">
            <v>KADİR BEYGE</v>
          </cell>
          <cell r="C520">
            <v>232.5</v>
          </cell>
          <cell r="D520">
            <v>676.77248636197783</v>
          </cell>
          <cell r="E520">
            <v>0</v>
          </cell>
          <cell r="F520">
            <v>676.77248636197783</v>
          </cell>
          <cell r="G520">
            <v>101.87972912976009</v>
          </cell>
          <cell r="H520">
            <v>778.65221549173793</v>
          </cell>
          <cell r="I520">
            <v>0</v>
          </cell>
        </row>
        <row r="521">
          <cell r="A521">
            <v>21562</v>
          </cell>
          <cell r="B521" t="str">
            <v>SERDAR ÖZTÜRK</v>
          </cell>
          <cell r="C521">
            <v>232.5</v>
          </cell>
          <cell r="D521">
            <v>676.77248636197783</v>
          </cell>
          <cell r="E521">
            <v>0</v>
          </cell>
          <cell r="F521">
            <v>676.77248636197783</v>
          </cell>
          <cell r="G521">
            <v>101.87972912976009</v>
          </cell>
          <cell r="H521">
            <v>778.65221549173793</v>
          </cell>
          <cell r="I521">
            <v>0</v>
          </cell>
        </row>
        <row r="522">
          <cell r="A522">
            <v>22348</v>
          </cell>
          <cell r="B522" t="str">
            <v>KAMİL KIRCI</v>
          </cell>
          <cell r="C522">
            <v>232.5</v>
          </cell>
          <cell r="D522">
            <v>676.77248636197783</v>
          </cell>
          <cell r="E522">
            <v>0</v>
          </cell>
          <cell r="F522">
            <v>676.77248636197783</v>
          </cell>
          <cell r="G522">
            <v>101.87972912976009</v>
          </cell>
          <cell r="H522">
            <v>778.65221549173793</v>
          </cell>
          <cell r="I522">
            <v>0</v>
          </cell>
        </row>
        <row r="523">
          <cell r="A523">
            <v>13075</v>
          </cell>
          <cell r="B523" t="str">
            <v>İLHAN DERE</v>
          </cell>
          <cell r="C523">
            <v>232.5</v>
          </cell>
          <cell r="D523">
            <v>676.77248636197783</v>
          </cell>
          <cell r="E523">
            <v>0</v>
          </cell>
          <cell r="F523">
            <v>676.77248636197783</v>
          </cell>
          <cell r="G523">
            <v>61.127837477856062</v>
          </cell>
          <cell r="H523">
            <v>737.90032383983385</v>
          </cell>
          <cell r="I523">
            <v>0</v>
          </cell>
        </row>
        <row r="524">
          <cell r="A524">
            <v>41950</v>
          </cell>
          <cell r="B524" t="str">
            <v>ERTUĞRUL BİÇER</v>
          </cell>
          <cell r="C524">
            <v>232.5</v>
          </cell>
          <cell r="D524">
            <v>676.77248636197783</v>
          </cell>
          <cell r="E524">
            <v>0</v>
          </cell>
          <cell r="F524">
            <v>676.77248636197783</v>
          </cell>
          <cell r="G524">
            <v>61.127837477856062</v>
          </cell>
          <cell r="H524">
            <v>737.90032383983385</v>
          </cell>
          <cell r="I524">
            <v>0</v>
          </cell>
        </row>
        <row r="525">
          <cell r="A525">
            <v>28473</v>
          </cell>
          <cell r="B525" t="str">
            <v>ZELİHA KAYIKÇI</v>
          </cell>
          <cell r="C525">
            <v>232.5</v>
          </cell>
          <cell r="D525">
            <v>676.77248636197783</v>
          </cell>
          <cell r="E525">
            <v>0</v>
          </cell>
          <cell r="F525">
            <v>676.77248636197783</v>
          </cell>
          <cell r="G525">
            <v>40.751891651904039</v>
          </cell>
          <cell r="H525">
            <v>717.52437801388191</v>
          </cell>
          <cell r="I525">
            <v>0</v>
          </cell>
        </row>
        <row r="526">
          <cell r="A526">
            <v>9404</v>
          </cell>
          <cell r="B526" t="str">
            <v>MURAT KAHVECİ</v>
          </cell>
          <cell r="C526">
            <v>232.5</v>
          </cell>
          <cell r="D526">
            <v>676.77248636197783</v>
          </cell>
          <cell r="E526">
            <v>0</v>
          </cell>
          <cell r="F526">
            <v>676.77248636197783</v>
          </cell>
          <cell r="G526">
            <v>0</v>
          </cell>
          <cell r="H526">
            <v>676.77248636197783</v>
          </cell>
          <cell r="I526">
            <v>0</v>
          </cell>
        </row>
        <row r="527">
          <cell r="A527">
            <v>38249</v>
          </cell>
          <cell r="B527" t="str">
            <v>OKAN ÇELİK</v>
          </cell>
          <cell r="C527">
            <v>225</v>
          </cell>
          <cell r="D527">
            <v>676.77989566886572</v>
          </cell>
          <cell r="E527">
            <v>0</v>
          </cell>
          <cell r="F527">
            <v>676.77989566886572</v>
          </cell>
          <cell r="G527">
            <v>292.39324485182891</v>
          </cell>
          <cell r="H527">
            <v>969.17314052069469</v>
          </cell>
          <cell r="I527">
            <v>0</v>
          </cell>
        </row>
        <row r="528">
          <cell r="A528">
            <v>26879</v>
          </cell>
          <cell r="B528" t="str">
            <v>SAMET 	BULUT</v>
          </cell>
          <cell r="C528">
            <v>219.5</v>
          </cell>
          <cell r="D528">
            <v>656.23329188785578</v>
          </cell>
          <cell r="E528">
            <v>20.891413622912797</v>
          </cell>
          <cell r="F528">
            <v>677.12470551076854</v>
          </cell>
          <cell r="G528">
            <v>39.159809578369931</v>
          </cell>
          <cell r="H528">
            <v>716.28451508913849</v>
          </cell>
          <cell r="I528">
            <v>0</v>
          </cell>
        </row>
        <row r="529">
          <cell r="A529">
            <v>39284</v>
          </cell>
          <cell r="B529" t="str">
            <v>BAŞAR ARSLAN</v>
          </cell>
          <cell r="C529">
            <v>232.5</v>
          </cell>
          <cell r="D529">
            <v>677.40608221264858</v>
          </cell>
          <cell r="E529">
            <v>0</v>
          </cell>
          <cell r="F529">
            <v>677.40608221264858</v>
          </cell>
          <cell r="G529">
            <v>90.735563035103951</v>
          </cell>
          <cell r="H529">
            <v>768.14164524775254</v>
          </cell>
          <cell r="I529">
            <v>0</v>
          </cell>
        </row>
        <row r="530">
          <cell r="A530">
            <v>30105</v>
          </cell>
          <cell r="B530" t="str">
            <v>KEREM EKEN</v>
          </cell>
          <cell r="C530">
            <v>232.5</v>
          </cell>
          <cell r="D530">
            <v>678.05012864102548</v>
          </cell>
          <cell r="E530">
            <v>0</v>
          </cell>
          <cell r="F530">
            <v>678.05012864102548</v>
          </cell>
          <cell r="G530">
            <v>21.615204431796531</v>
          </cell>
          <cell r="H530">
            <v>699.66533307282202</v>
          </cell>
          <cell r="I530">
            <v>0</v>
          </cell>
        </row>
        <row r="531">
          <cell r="A531">
            <v>37258</v>
          </cell>
          <cell r="B531" t="str">
            <v>SELİM AYKUŞ</v>
          </cell>
          <cell r="C531">
            <v>224</v>
          </cell>
          <cell r="D531">
            <v>678.34704852055211</v>
          </cell>
          <cell r="E531">
            <v>0</v>
          </cell>
          <cell r="F531">
            <v>678.34704852055211</v>
          </cell>
          <cell r="G531">
            <v>70.001469484344909</v>
          </cell>
          <cell r="H531">
            <v>748.34851800489696</v>
          </cell>
          <cell r="I531">
            <v>0</v>
          </cell>
        </row>
        <row r="532">
          <cell r="A532">
            <v>38716</v>
          </cell>
          <cell r="B532" t="str">
            <v>FERDİ DOĞU</v>
          </cell>
          <cell r="C532">
            <v>217.5</v>
          </cell>
          <cell r="D532">
            <v>678.63461414222206</v>
          </cell>
          <cell r="E532">
            <v>0</v>
          </cell>
          <cell r="F532">
            <v>678.63461414222206</v>
          </cell>
          <cell r="G532">
            <v>0</v>
          </cell>
          <cell r="H532">
            <v>678.63461414222206</v>
          </cell>
          <cell r="I532">
            <v>0</v>
          </cell>
        </row>
        <row r="533">
          <cell r="A533">
            <v>36130</v>
          </cell>
          <cell r="B533" t="str">
            <v xml:space="preserve">MEVLÜT KAYHAN </v>
          </cell>
          <cell r="C533">
            <v>232.5</v>
          </cell>
          <cell r="D533">
            <v>678.82283126839059</v>
          </cell>
          <cell r="E533">
            <v>0</v>
          </cell>
          <cell r="F533">
            <v>678.82283126839059</v>
          </cell>
          <cell r="G533">
            <v>55.473693738062053</v>
          </cell>
          <cell r="H533">
            <v>734.29652500645261</v>
          </cell>
          <cell r="I533">
            <v>0</v>
          </cell>
        </row>
        <row r="534">
          <cell r="A534">
            <v>33040</v>
          </cell>
          <cell r="B534" t="str">
            <v>RAHİM GÜLEÇ</v>
          </cell>
          <cell r="C534">
            <v>232.5</v>
          </cell>
          <cell r="D534">
            <v>678.82283126839059</v>
          </cell>
          <cell r="E534">
            <v>0</v>
          </cell>
          <cell r="F534">
            <v>678.82283126839059</v>
          </cell>
          <cell r="G534">
            <v>14.598340457384751</v>
          </cell>
          <cell r="H534">
            <v>693.42117172577537</v>
          </cell>
          <cell r="I534">
            <v>0</v>
          </cell>
        </row>
        <row r="535">
          <cell r="A535">
            <v>2337</v>
          </cell>
          <cell r="B535" t="str">
            <v>VEYSEL ÜNER</v>
          </cell>
          <cell r="C535">
            <v>232.5</v>
          </cell>
          <cell r="D535">
            <v>678.82283126839059</v>
          </cell>
          <cell r="E535">
            <v>0</v>
          </cell>
          <cell r="F535">
            <v>678.82283126839059</v>
          </cell>
          <cell r="G535">
            <v>0</v>
          </cell>
          <cell r="H535">
            <v>678.82283126839059</v>
          </cell>
          <cell r="I535">
            <v>0</v>
          </cell>
        </row>
        <row r="536">
          <cell r="A536">
            <v>33293</v>
          </cell>
          <cell r="B536" t="str">
            <v>MURAT ÖZTÜRK</v>
          </cell>
          <cell r="C536">
            <v>232.5</v>
          </cell>
          <cell r="D536">
            <v>678.82283126839059</v>
          </cell>
          <cell r="E536">
            <v>0</v>
          </cell>
          <cell r="F536">
            <v>678.82283126839059</v>
          </cell>
          <cell r="G536">
            <v>0</v>
          </cell>
          <cell r="H536">
            <v>678.82283126839059</v>
          </cell>
          <cell r="I536">
            <v>0</v>
          </cell>
        </row>
        <row r="537">
          <cell r="A537">
            <v>31016</v>
          </cell>
          <cell r="B537" t="str">
            <v>MİKAİL EKİNCİ</v>
          </cell>
          <cell r="C537">
            <v>229.5</v>
          </cell>
          <cell r="D537">
            <v>670.06382699395976</v>
          </cell>
          <cell r="E537">
            <v>9.5364597497968671</v>
          </cell>
          <cell r="F537">
            <v>679.60028674375667</v>
          </cell>
          <cell r="G537">
            <v>30.948481769655672</v>
          </cell>
          <cell r="H537">
            <v>710.54876851341237</v>
          </cell>
          <cell r="I537">
            <v>3</v>
          </cell>
        </row>
        <row r="538">
          <cell r="A538">
            <v>24458</v>
          </cell>
          <cell r="B538" t="str">
            <v>ENGİN ÖZTÜRK</v>
          </cell>
          <cell r="C538">
            <v>232.5</v>
          </cell>
          <cell r="D538">
            <v>679.84487125220426</v>
          </cell>
          <cell r="E538">
            <v>0</v>
          </cell>
          <cell r="F538">
            <v>679.84487125220426</v>
          </cell>
          <cell r="G538">
            <v>0</v>
          </cell>
          <cell r="H538">
            <v>679.84487125220426</v>
          </cell>
          <cell r="I538">
            <v>0</v>
          </cell>
        </row>
        <row r="539">
          <cell r="A539">
            <v>39782</v>
          </cell>
          <cell r="B539" t="str">
            <v>İLKER YILDIRIM</v>
          </cell>
          <cell r="C539">
            <v>225</v>
          </cell>
          <cell r="D539">
            <v>657.88232961946653</v>
          </cell>
          <cell r="E539">
            <v>22.720489032512798</v>
          </cell>
          <cell r="F539">
            <v>680.60281865197931</v>
          </cell>
          <cell r="G539">
            <v>128.12689565622574</v>
          </cell>
          <cell r="H539">
            <v>808.72971430820508</v>
          </cell>
          <cell r="I539">
            <v>7.5</v>
          </cell>
        </row>
        <row r="540">
          <cell r="A540">
            <v>39724</v>
          </cell>
          <cell r="B540" t="str">
            <v>MURAT EZER</v>
          </cell>
          <cell r="C540">
            <v>225</v>
          </cell>
          <cell r="D540">
            <v>656.1492672752006</v>
          </cell>
          <cell r="E540">
            <v>24.471019286364452</v>
          </cell>
          <cell r="F540">
            <v>680.62028656156508</v>
          </cell>
          <cell r="G540">
            <v>19.434555555555551</v>
          </cell>
          <cell r="H540">
            <v>700.05484211712064</v>
          </cell>
          <cell r="I540">
            <v>7.5</v>
          </cell>
        </row>
        <row r="541">
          <cell r="A541">
            <v>30738</v>
          </cell>
          <cell r="B541" t="str">
            <v>DİLEK KAYIKÇI</v>
          </cell>
          <cell r="C541">
            <v>225</v>
          </cell>
          <cell r="D541">
            <v>681.2637764157331</v>
          </cell>
          <cell r="E541">
            <v>0</v>
          </cell>
          <cell r="F541">
            <v>681.2637764157331</v>
          </cell>
          <cell r="G541">
            <v>107.9189321216984</v>
          </cell>
          <cell r="H541">
            <v>789.18270853743149</v>
          </cell>
          <cell r="I541">
            <v>0</v>
          </cell>
        </row>
        <row r="542">
          <cell r="A542">
            <v>38989</v>
          </cell>
          <cell r="B542" t="str">
            <v>KADİR İŞLER</v>
          </cell>
          <cell r="C542">
            <v>225</v>
          </cell>
          <cell r="D542">
            <v>681.2637764157331</v>
          </cell>
          <cell r="E542">
            <v>0</v>
          </cell>
          <cell r="F542">
            <v>681.2637764157331</v>
          </cell>
          <cell r="G542">
            <v>46.667646322896601</v>
          </cell>
          <cell r="H542">
            <v>727.93142273862975</v>
          </cell>
          <cell r="I542">
            <v>0</v>
          </cell>
        </row>
        <row r="543">
          <cell r="A543">
            <v>15218</v>
          </cell>
          <cell r="B543" t="str">
            <v>CÜNEYT ÇALIŞKAN</v>
          </cell>
          <cell r="C543">
            <v>225</v>
          </cell>
          <cell r="D543">
            <v>662.2201870020499</v>
          </cell>
          <cell r="E543">
            <v>20.537258119879148</v>
          </cell>
          <cell r="F543">
            <v>682.75744512192909</v>
          </cell>
          <cell r="G543">
            <v>203.342329984419</v>
          </cell>
          <cell r="H543">
            <v>886.09977510634803</v>
          </cell>
          <cell r="I543">
            <v>0</v>
          </cell>
        </row>
        <row r="544">
          <cell r="A544">
            <v>38640</v>
          </cell>
          <cell r="B544" t="str">
            <v>NECATİ AKIN</v>
          </cell>
          <cell r="C544">
            <v>230</v>
          </cell>
          <cell r="D544">
            <v>682.84887150941495</v>
          </cell>
          <cell r="E544">
            <v>0</v>
          </cell>
          <cell r="F544">
            <v>682.84887150941495</v>
          </cell>
          <cell r="G544">
            <v>0</v>
          </cell>
          <cell r="H544">
            <v>682.84887150941495</v>
          </cell>
          <cell r="I544">
            <v>0</v>
          </cell>
        </row>
        <row r="545">
          <cell r="A545">
            <v>31544</v>
          </cell>
          <cell r="B545" t="str">
            <v>YÜKSEL UĞUZMAN</v>
          </cell>
          <cell r="C545">
            <v>232.5</v>
          </cell>
          <cell r="D545">
            <v>682.93008676172826</v>
          </cell>
          <cell r="E545">
            <v>0</v>
          </cell>
          <cell r="F545">
            <v>682.93008676172826</v>
          </cell>
          <cell r="G545">
            <v>2.0276222222222238</v>
          </cell>
          <cell r="H545">
            <v>684.95770898395051</v>
          </cell>
          <cell r="I545">
            <v>0</v>
          </cell>
        </row>
        <row r="546">
          <cell r="A546">
            <v>37317</v>
          </cell>
          <cell r="B546" t="str">
            <v>MERT ÇETİNKAYA</v>
          </cell>
          <cell r="C546">
            <v>195</v>
          </cell>
          <cell r="D546">
            <v>591.57042049616916</v>
          </cell>
          <cell r="E546">
            <v>91.797783480596536</v>
          </cell>
          <cell r="F546">
            <v>683.3682039767657</v>
          </cell>
          <cell r="G546">
            <v>0</v>
          </cell>
          <cell r="H546">
            <v>683.3682039767657</v>
          </cell>
          <cell r="I546">
            <v>37.5</v>
          </cell>
        </row>
        <row r="547">
          <cell r="A547">
            <v>34837</v>
          </cell>
          <cell r="B547" t="str">
            <v>ÖZKAN DEMİRBAŞ</v>
          </cell>
          <cell r="C547">
            <v>224</v>
          </cell>
          <cell r="D547">
            <v>683.41014101814505</v>
          </cell>
          <cell r="E547">
            <v>0</v>
          </cell>
          <cell r="F547">
            <v>683.41014101814505</v>
          </cell>
          <cell r="G547">
            <v>366.11257554543494</v>
          </cell>
          <cell r="H547">
            <v>1049.5227165635799</v>
          </cell>
          <cell r="I547">
            <v>0</v>
          </cell>
        </row>
        <row r="548">
          <cell r="A548">
            <v>1887</v>
          </cell>
          <cell r="B548" t="str">
            <v>YAŞAR SAFRAN</v>
          </cell>
          <cell r="C548">
            <v>232.5</v>
          </cell>
          <cell r="D548">
            <v>683.4402349822916</v>
          </cell>
          <cell r="E548">
            <v>0</v>
          </cell>
          <cell r="F548">
            <v>683.4402349822916</v>
          </cell>
          <cell r="G548">
            <v>73.989170378400701</v>
          </cell>
          <cell r="H548">
            <v>757.42940536069227</v>
          </cell>
          <cell r="I548">
            <v>0</v>
          </cell>
        </row>
        <row r="549">
          <cell r="A549">
            <v>11047</v>
          </cell>
          <cell r="B549" t="str">
            <v>ALİ KABASAKAL</v>
          </cell>
          <cell r="C549">
            <v>210</v>
          </cell>
          <cell r="D549">
            <v>639.13548689772199</v>
          </cell>
          <cell r="E549">
            <v>44.37391822223325</v>
          </cell>
          <cell r="F549">
            <v>683.5094051199552</v>
          </cell>
          <cell r="G549">
            <v>450.43834314696568</v>
          </cell>
          <cell r="H549">
            <v>1133.9477482669208</v>
          </cell>
          <cell r="I549">
            <v>15</v>
          </cell>
        </row>
        <row r="550">
          <cell r="A550">
            <v>39071</v>
          </cell>
          <cell r="B550" t="str">
            <v>RAMAZAN YILMAZ</v>
          </cell>
          <cell r="C550">
            <v>207.5</v>
          </cell>
          <cell r="D550">
            <v>615.23664241183781</v>
          </cell>
          <cell r="E550">
            <v>68.612395680147671</v>
          </cell>
          <cell r="F550">
            <v>683.84903809198545</v>
          </cell>
          <cell r="G550">
            <v>18.274577803239303</v>
          </cell>
          <cell r="H550">
            <v>702.1236158952247</v>
          </cell>
          <cell r="I550">
            <v>0</v>
          </cell>
        </row>
        <row r="551">
          <cell r="A551">
            <v>35944</v>
          </cell>
          <cell r="B551" t="str">
            <v>TURGAY KARTAL</v>
          </cell>
          <cell r="C551">
            <v>232.5</v>
          </cell>
          <cell r="D551">
            <v>684.75120904047878</v>
          </cell>
          <cell r="E551">
            <v>0</v>
          </cell>
          <cell r="F551">
            <v>684.75120904047878</v>
          </cell>
          <cell r="G551">
            <v>0</v>
          </cell>
          <cell r="H551">
            <v>684.75120904047878</v>
          </cell>
          <cell r="I551">
            <v>0</v>
          </cell>
        </row>
        <row r="552">
          <cell r="A552">
            <v>41598</v>
          </cell>
          <cell r="B552" t="str">
            <v>RESUL AKÇİN</v>
          </cell>
          <cell r="C552">
            <v>202.5</v>
          </cell>
          <cell r="D552">
            <v>590.82619460869569</v>
          </cell>
          <cell r="E552">
            <v>94.694973634849248</v>
          </cell>
          <cell r="F552">
            <v>685.52116824354493</v>
          </cell>
          <cell r="G552">
            <v>5.6773422222222178</v>
          </cell>
          <cell r="H552">
            <v>691.19851046576719</v>
          </cell>
          <cell r="I552">
            <v>30</v>
          </cell>
        </row>
        <row r="553">
          <cell r="A553">
            <v>29376</v>
          </cell>
          <cell r="B553" t="str">
            <v>MURAT UZUN</v>
          </cell>
          <cell r="C553">
            <v>210</v>
          </cell>
          <cell r="D553">
            <v>667.68876911909979</v>
          </cell>
          <cell r="E553">
            <v>18.360663063019391</v>
          </cell>
          <cell r="F553">
            <v>686.04943218211918</v>
          </cell>
          <cell r="G553">
            <v>0</v>
          </cell>
          <cell r="H553">
            <v>686.04943218211918</v>
          </cell>
          <cell r="I553">
            <v>7.5</v>
          </cell>
        </row>
        <row r="554">
          <cell r="A554">
            <v>41497</v>
          </cell>
          <cell r="B554" t="str">
            <v>ÖMER DÖNDER</v>
          </cell>
          <cell r="C554">
            <v>225</v>
          </cell>
          <cell r="D554">
            <v>659.40528009178126</v>
          </cell>
          <cell r="E554">
            <v>26.939744756566522</v>
          </cell>
          <cell r="F554">
            <v>686.34502484834775</v>
          </cell>
          <cell r="G554">
            <v>33.57311515151514</v>
          </cell>
          <cell r="H554">
            <v>719.91813999986289</v>
          </cell>
          <cell r="I554">
            <v>7.5</v>
          </cell>
        </row>
        <row r="555">
          <cell r="A555">
            <v>2147</v>
          </cell>
          <cell r="B555" t="str">
            <v>CELAL YILMAZ</v>
          </cell>
          <cell r="C555">
            <v>214</v>
          </cell>
          <cell r="D555">
            <v>662.41560000000027</v>
          </cell>
          <cell r="E555">
            <v>24.969560000000005</v>
          </cell>
          <cell r="F555">
            <v>687.38516000000027</v>
          </cell>
          <cell r="G555">
            <v>15.477</v>
          </cell>
          <cell r="H555">
            <v>702.86216000000024</v>
          </cell>
          <cell r="I555">
            <v>7.5</v>
          </cell>
        </row>
        <row r="556">
          <cell r="A556">
            <v>21371</v>
          </cell>
          <cell r="B556" t="str">
            <v>YUNUS AY</v>
          </cell>
          <cell r="C556">
            <v>232.5</v>
          </cell>
          <cell r="D556">
            <v>687.74687384330787</v>
          </cell>
          <cell r="E556">
            <v>0</v>
          </cell>
          <cell r="F556">
            <v>687.74687384330787</v>
          </cell>
          <cell r="G556">
            <v>42.609032459848123</v>
          </cell>
          <cell r="H556">
            <v>730.35590630315596</v>
          </cell>
          <cell r="I556">
            <v>0</v>
          </cell>
        </row>
        <row r="557">
          <cell r="A557">
            <v>25777</v>
          </cell>
          <cell r="B557" t="str">
            <v>RECEP ALKAN</v>
          </cell>
          <cell r="C557">
            <v>225</v>
          </cell>
          <cell r="D557">
            <v>664.28413346153843</v>
          </cell>
          <cell r="E557">
            <v>23.777666319938572</v>
          </cell>
          <cell r="F557">
            <v>688.06179978147702</v>
          </cell>
          <cell r="G557">
            <v>0</v>
          </cell>
          <cell r="H557">
            <v>688.06179978147702</v>
          </cell>
          <cell r="I557">
            <v>7.5</v>
          </cell>
        </row>
        <row r="558">
          <cell r="A558">
            <v>34275</v>
          </cell>
          <cell r="B558" t="str">
            <v>ETEM PEKBAY</v>
          </cell>
          <cell r="C558">
            <v>232.5</v>
          </cell>
          <cell r="D558">
            <v>688.64884504526742</v>
          </cell>
          <cell r="E558">
            <v>0</v>
          </cell>
          <cell r="F558">
            <v>688.64884504526742</v>
          </cell>
          <cell r="G558">
            <v>0</v>
          </cell>
          <cell r="H558">
            <v>688.64884504526742</v>
          </cell>
          <cell r="I558">
            <v>0</v>
          </cell>
        </row>
        <row r="559">
          <cell r="A559">
            <v>29066</v>
          </cell>
          <cell r="B559" t="str">
            <v>İSMAİL UYSAL</v>
          </cell>
          <cell r="C559">
            <v>232.5</v>
          </cell>
          <cell r="D559">
            <v>689.7462440982905</v>
          </cell>
          <cell r="E559">
            <v>0</v>
          </cell>
          <cell r="F559">
            <v>689.7462440982905</v>
          </cell>
          <cell r="G559">
            <v>36.077262222222217</v>
          </cell>
          <cell r="H559">
            <v>725.82350632051271</v>
          </cell>
          <cell r="I559">
            <v>0</v>
          </cell>
        </row>
        <row r="560">
          <cell r="A560">
            <v>23075</v>
          </cell>
          <cell r="B560" t="str">
            <v xml:space="preserve">HASAN CEBELİ </v>
          </cell>
          <cell r="C560">
            <v>194</v>
          </cell>
          <cell r="D560">
            <v>646.88179465633652</v>
          </cell>
          <cell r="E560">
            <v>43.789895607658238</v>
          </cell>
          <cell r="F560">
            <v>690.67169026399472</v>
          </cell>
          <cell r="G560">
            <v>8.9215377777777753</v>
          </cell>
          <cell r="H560">
            <v>699.59322804177248</v>
          </cell>
          <cell r="I560">
            <v>15</v>
          </cell>
        </row>
        <row r="561">
          <cell r="A561">
            <v>36972</v>
          </cell>
          <cell r="B561" t="str">
            <v>YUNUS YILDIRIM</v>
          </cell>
          <cell r="C561">
            <v>210</v>
          </cell>
          <cell r="D561">
            <v>665.54208968587136</v>
          </cell>
          <cell r="E561">
            <v>25.782653562389108</v>
          </cell>
          <cell r="F561">
            <v>691.32474324826046</v>
          </cell>
          <cell r="G561">
            <v>22.800873560560298</v>
          </cell>
          <cell r="H561">
            <v>714.12561680882072</v>
          </cell>
          <cell r="I561">
            <v>7.5</v>
          </cell>
        </row>
        <row r="562">
          <cell r="A562">
            <v>38334</v>
          </cell>
          <cell r="B562" t="str">
            <v>ÖMER PALABIYIK</v>
          </cell>
          <cell r="C562">
            <v>217.5</v>
          </cell>
          <cell r="D562">
            <v>666.92220708859247</v>
          </cell>
          <cell r="E562">
            <v>25.307169515993643</v>
          </cell>
          <cell r="F562">
            <v>692.22937660458615</v>
          </cell>
          <cell r="G562">
            <v>47.472275882068985</v>
          </cell>
          <cell r="H562">
            <v>739.70165248665512</v>
          </cell>
          <cell r="I562">
            <v>7.5</v>
          </cell>
        </row>
        <row r="563">
          <cell r="A563">
            <v>29383</v>
          </cell>
          <cell r="B563" t="str">
            <v>MUSTAFA KASSERCİ</v>
          </cell>
          <cell r="C563">
            <v>192</v>
          </cell>
          <cell r="D563">
            <v>692.68553454527716</v>
          </cell>
          <cell r="E563">
            <v>0</v>
          </cell>
          <cell r="F563">
            <v>692.68553454527716</v>
          </cell>
          <cell r="G563">
            <v>0</v>
          </cell>
          <cell r="H563">
            <v>692.68553454527716</v>
          </cell>
          <cell r="I563">
            <v>0</v>
          </cell>
        </row>
        <row r="564">
          <cell r="A564">
            <v>41359</v>
          </cell>
          <cell r="B564" t="str">
            <v>SELÇUK IŞIK</v>
          </cell>
          <cell r="C564">
            <v>180</v>
          </cell>
          <cell r="D564">
            <v>571.78896512876759</v>
          </cell>
          <cell r="E564">
            <v>120.98084106219149</v>
          </cell>
          <cell r="F564">
            <v>692.76980619095912</v>
          </cell>
          <cell r="G564">
            <v>81.637753934340893</v>
          </cell>
          <cell r="H564">
            <v>774.40756012530005</v>
          </cell>
          <cell r="I564">
            <v>37.5</v>
          </cell>
        </row>
        <row r="565">
          <cell r="A565">
            <v>14154</v>
          </cell>
          <cell r="B565" t="str">
            <v>ÖZER TIKIZ</v>
          </cell>
          <cell r="C565">
            <v>195</v>
          </cell>
          <cell r="D565">
            <v>586.85216312108514</v>
          </cell>
          <cell r="E565">
            <v>106.10784692661218</v>
          </cell>
          <cell r="F565">
            <v>692.96001004769732</v>
          </cell>
          <cell r="G565">
            <v>20.375945825952019</v>
          </cell>
          <cell r="H565">
            <v>713.33595587364937</v>
          </cell>
          <cell r="I565">
            <v>37.5</v>
          </cell>
        </row>
        <row r="566">
          <cell r="A566">
            <v>12257</v>
          </cell>
          <cell r="B566" t="str">
            <v>ERDAL YEREBAKAN</v>
          </cell>
          <cell r="C566">
            <v>225</v>
          </cell>
          <cell r="D566">
            <v>692.99402698679773</v>
          </cell>
          <cell r="E566">
            <v>0</v>
          </cell>
          <cell r="F566">
            <v>692.99402698679773</v>
          </cell>
          <cell r="G566">
            <v>0</v>
          </cell>
          <cell r="H566">
            <v>692.99402698679773</v>
          </cell>
          <cell r="I566">
            <v>0</v>
          </cell>
        </row>
        <row r="567">
          <cell r="A567">
            <v>32116</v>
          </cell>
          <cell r="B567" t="str">
            <v>ÖNDER ÖZCAN</v>
          </cell>
          <cell r="C567">
            <v>232.5</v>
          </cell>
          <cell r="D567">
            <v>694.19394622646041</v>
          </cell>
          <cell r="E567">
            <v>0</v>
          </cell>
          <cell r="F567">
            <v>694.19394622646041</v>
          </cell>
          <cell r="G567">
            <v>0</v>
          </cell>
          <cell r="H567">
            <v>694.19394622646041</v>
          </cell>
          <cell r="I567">
            <v>0</v>
          </cell>
        </row>
        <row r="568">
          <cell r="A568">
            <v>32589</v>
          </cell>
          <cell r="B568" t="str">
            <v>OĞUZ ÖZCAL</v>
          </cell>
          <cell r="C568">
            <v>215.5</v>
          </cell>
          <cell r="D568">
            <v>675.26912208116198</v>
          </cell>
          <cell r="E568">
            <v>19.469873749930812</v>
          </cell>
          <cell r="F568">
            <v>694.73899583109278</v>
          </cell>
          <cell r="G568">
            <v>0</v>
          </cell>
          <cell r="H568">
            <v>694.73899583109278</v>
          </cell>
          <cell r="I568">
            <v>7.5</v>
          </cell>
        </row>
        <row r="569">
          <cell r="A569">
            <v>12278</v>
          </cell>
          <cell r="B569" t="str">
            <v>FATİH BEYTAR</v>
          </cell>
          <cell r="C569">
            <v>232.5</v>
          </cell>
          <cell r="D569">
            <v>695.08140132630604</v>
          </cell>
          <cell r="E569">
            <v>0</v>
          </cell>
          <cell r="F569">
            <v>695.08140132630604</v>
          </cell>
          <cell r="G569">
            <v>0</v>
          </cell>
          <cell r="H569">
            <v>695.08140132630604</v>
          </cell>
          <cell r="I569">
            <v>0</v>
          </cell>
        </row>
        <row r="570">
          <cell r="A570">
            <v>37712</v>
          </cell>
          <cell r="B570" t="str">
            <v>İSMAİL HAKKI DİNÇ</v>
          </cell>
          <cell r="C570">
            <v>232.5</v>
          </cell>
          <cell r="D570">
            <v>695.46857331196566</v>
          </cell>
          <cell r="E570">
            <v>0</v>
          </cell>
          <cell r="F570">
            <v>695.46857331196566</v>
          </cell>
          <cell r="G570">
            <v>31.463289896296292</v>
          </cell>
          <cell r="H570">
            <v>726.93186320826192</v>
          </cell>
          <cell r="I570">
            <v>0</v>
          </cell>
        </row>
        <row r="571">
          <cell r="A571">
            <v>39281</v>
          </cell>
          <cell r="B571" t="str">
            <v>ENSAR AKKAR</v>
          </cell>
          <cell r="C571">
            <v>232.5</v>
          </cell>
          <cell r="D571">
            <v>695.97408980487148</v>
          </cell>
          <cell r="E571">
            <v>0</v>
          </cell>
          <cell r="F571">
            <v>695.97408980487148</v>
          </cell>
          <cell r="G571">
            <v>54.186407428625344</v>
          </cell>
          <cell r="H571">
            <v>750.16049723349681</v>
          </cell>
          <cell r="I571">
            <v>0</v>
          </cell>
        </row>
        <row r="572">
          <cell r="A572">
            <v>35922</v>
          </cell>
          <cell r="B572" t="str">
            <v>MUHAMMET SARIKAYA</v>
          </cell>
          <cell r="C572">
            <v>207.5</v>
          </cell>
          <cell r="D572">
            <v>678.71763870050245</v>
          </cell>
          <cell r="E572">
            <v>17.602887739792671</v>
          </cell>
          <cell r="F572">
            <v>696.32052644029511</v>
          </cell>
          <cell r="G572">
            <v>0</v>
          </cell>
          <cell r="H572">
            <v>696.32052644029511</v>
          </cell>
          <cell r="I572">
            <v>7.5</v>
          </cell>
        </row>
        <row r="573">
          <cell r="A573">
            <v>40780</v>
          </cell>
          <cell r="B573" t="str">
            <v>İLHAN SON</v>
          </cell>
          <cell r="C573">
            <v>231</v>
          </cell>
          <cell r="D573">
            <v>696.36363426203854</v>
          </cell>
          <cell r="E573">
            <v>0</v>
          </cell>
          <cell r="F573">
            <v>696.36363426203854</v>
          </cell>
          <cell r="G573">
            <v>0</v>
          </cell>
          <cell r="H573">
            <v>696.36363426203854</v>
          </cell>
          <cell r="I573">
            <v>0</v>
          </cell>
        </row>
        <row r="574">
          <cell r="A574">
            <v>38529</v>
          </cell>
          <cell r="B574" t="str">
            <v>MUSTAFA EROL</v>
          </cell>
          <cell r="C574">
            <v>210</v>
          </cell>
          <cell r="D574">
            <v>671.15543937989332</v>
          </cell>
          <cell r="E574">
            <v>26.730772988981922</v>
          </cell>
          <cell r="F574">
            <v>697.88621236887525</v>
          </cell>
          <cell r="G574">
            <v>181.73698101687879</v>
          </cell>
          <cell r="H574">
            <v>879.62319338575401</v>
          </cell>
          <cell r="I574">
            <v>7.5</v>
          </cell>
        </row>
        <row r="575">
          <cell r="A575">
            <v>36963</v>
          </cell>
          <cell r="B575" t="str">
            <v>ÖMER GÜMÜŞSABAN</v>
          </cell>
          <cell r="C575">
            <v>232.5</v>
          </cell>
          <cell r="D575">
            <v>698.07140562350878</v>
          </cell>
          <cell r="E575">
            <v>0</v>
          </cell>
          <cell r="F575">
            <v>698.07140562350878</v>
          </cell>
          <cell r="G575">
            <v>40.465603524936711</v>
          </cell>
          <cell r="H575">
            <v>738.53700914844546</v>
          </cell>
          <cell r="I575">
            <v>0</v>
          </cell>
        </row>
        <row r="576">
          <cell r="A576">
            <v>36360</v>
          </cell>
          <cell r="B576" t="str">
            <v>SAVAŞ ÖNAL</v>
          </cell>
          <cell r="C576">
            <v>230.5</v>
          </cell>
          <cell r="D576">
            <v>698.10001121903031</v>
          </cell>
          <cell r="E576">
            <v>0</v>
          </cell>
          <cell r="F576">
            <v>698.10001121903031</v>
          </cell>
          <cell r="G576">
            <v>245.57370027158964</v>
          </cell>
          <cell r="H576">
            <v>943.67371149062001</v>
          </cell>
          <cell r="I576">
            <v>0</v>
          </cell>
        </row>
        <row r="577">
          <cell r="A577">
            <v>30099</v>
          </cell>
          <cell r="B577" t="str">
            <v>İSMAİL BALCI</v>
          </cell>
          <cell r="C577">
            <v>229.5</v>
          </cell>
          <cell r="D577">
            <v>698.48378210965313</v>
          </cell>
          <cell r="E577">
            <v>0</v>
          </cell>
          <cell r="F577">
            <v>698.48378210965313</v>
          </cell>
          <cell r="G577">
            <v>85.218064919696246</v>
          </cell>
          <cell r="H577">
            <v>783.70184702934944</v>
          </cell>
          <cell r="I577">
            <v>0</v>
          </cell>
        </row>
        <row r="578">
          <cell r="A578">
            <v>40358</v>
          </cell>
          <cell r="B578" t="str">
            <v>BEYZA NUR KARABEKTAŞ</v>
          </cell>
          <cell r="C578">
            <v>210</v>
          </cell>
          <cell r="D578">
            <v>698.60143594616966</v>
          </cell>
          <cell r="E578">
            <v>0</v>
          </cell>
          <cell r="F578">
            <v>698.60143594616966</v>
          </cell>
          <cell r="G578">
            <v>27.613934845555303</v>
          </cell>
          <cell r="H578">
            <v>726.21537079172492</v>
          </cell>
          <cell r="I578">
            <v>0</v>
          </cell>
        </row>
        <row r="579">
          <cell r="A579">
            <v>38787</v>
          </cell>
          <cell r="B579" t="str">
            <v>SÜLEYMAN ŞİŞİK</v>
          </cell>
          <cell r="C579">
            <v>230</v>
          </cell>
          <cell r="D579">
            <v>699.4005963896002</v>
          </cell>
          <cell r="E579">
            <v>0</v>
          </cell>
          <cell r="F579">
            <v>699.4005963896002</v>
          </cell>
          <cell r="G579">
            <v>322.92881720890136</v>
          </cell>
          <cell r="H579">
            <v>1022.3294135985016</v>
          </cell>
          <cell r="I579">
            <v>0</v>
          </cell>
        </row>
        <row r="580">
          <cell r="A580">
            <v>39969</v>
          </cell>
          <cell r="B580" t="str">
            <v>ŞEYMA DOĞAN</v>
          </cell>
          <cell r="C580">
            <v>195</v>
          </cell>
          <cell r="D580">
            <v>644.55492930330547</v>
          </cell>
          <cell r="E580">
            <v>105.13458297184211</v>
          </cell>
          <cell r="F580">
            <v>699.68951227514754</v>
          </cell>
          <cell r="G580">
            <v>40.338060634920637</v>
          </cell>
          <cell r="H580">
            <v>740.02757291006822</v>
          </cell>
          <cell r="I580">
            <v>0</v>
          </cell>
        </row>
        <row r="581">
          <cell r="A581">
            <v>42064</v>
          </cell>
          <cell r="B581" t="str">
            <v>UĞURCAN ÇAKIR</v>
          </cell>
          <cell r="C581">
            <v>232.5</v>
          </cell>
          <cell r="D581">
            <v>701.07406123590465</v>
          </cell>
          <cell r="E581">
            <v>0</v>
          </cell>
          <cell r="F581">
            <v>701.07406123590465</v>
          </cell>
          <cell r="G581">
            <v>47.459037570704531</v>
          </cell>
          <cell r="H581">
            <v>748.53309880660913</v>
          </cell>
          <cell r="I581">
            <v>0</v>
          </cell>
        </row>
        <row r="582">
          <cell r="A582">
            <v>13108</v>
          </cell>
          <cell r="B582" t="str">
            <v>UĞUR ZENGİN</v>
          </cell>
          <cell r="C582">
            <v>226.5</v>
          </cell>
          <cell r="D582">
            <v>701.10810000000004</v>
          </cell>
          <cell r="E582">
            <v>0</v>
          </cell>
          <cell r="F582">
            <v>701.10810000000004</v>
          </cell>
          <cell r="G582">
            <v>139.29300000000001</v>
          </cell>
          <cell r="H582">
            <v>840.40110000000004</v>
          </cell>
          <cell r="I582">
            <v>0</v>
          </cell>
        </row>
        <row r="583">
          <cell r="A583">
            <v>41403</v>
          </cell>
          <cell r="B583" t="str">
            <v>ÖNDER CAN</v>
          </cell>
          <cell r="C583">
            <v>202.5</v>
          </cell>
          <cell r="D583">
            <v>611.58561341349252</v>
          </cell>
          <cell r="E583">
            <v>90.21390034087274</v>
          </cell>
          <cell r="F583">
            <v>701.79951375436531</v>
          </cell>
          <cell r="G583">
            <v>0</v>
          </cell>
          <cell r="H583">
            <v>701.79951375436531</v>
          </cell>
          <cell r="I583">
            <v>30</v>
          </cell>
        </row>
        <row r="584">
          <cell r="A584">
            <v>39882</v>
          </cell>
          <cell r="B584" t="str">
            <v>DİLEK YENER</v>
          </cell>
          <cell r="C584">
            <v>225</v>
          </cell>
          <cell r="D584">
            <v>702.37165654545436</v>
          </cell>
          <cell r="E584">
            <v>0</v>
          </cell>
          <cell r="F584">
            <v>702.37165654545436</v>
          </cell>
          <cell r="G584">
            <v>90.779936363636338</v>
          </cell>
          <cell r="H584">
            <v>793.15159290909071</v>
          </cell>
          <cell r="I584">
            <v>0</v>
          </cell>
        </row>
        <row r="585">
          <cell r="A585">
            <v>33383</v>
          </cell>
          <cell r="B585" t="str">
            <v>SERKAN TEKİN</v>
          </cell>
          <cell r="C585">
            <v>225</v>
          </cell>
          <cell r="D585">
            <v>702.41367535364452</v>
          </cell>
          <cell r="E585">
            <v>0</v>
          </cell>
          <cell r="F585">
            <v>702.41367535364452</v>
          </cell>
          <cell r="G585">
            <v>0</v>
          </cell>
          <cell r="H585">
            <v>702.41367535364452</v>
          </cell>
          <cell r="I585">
            <v>0</v>
          </cell>
        </row>
        <row r="586">
          <cell r="A586">
            <v>34307</v>
          </cell>
          <cell r="B586" t="str">
            <v>ALİ KURUNÇ</v>
          </cell>
          <cell r="C586">
            <v>230.5</v>
          </cell>
          <cell r="D586">
            <v>702.70900252468141</v>
          </cell>
          <cell r="E586">
            <v>0</v>
          </cell>
          <cell r="F586">
            <v>702.70900252468141</v>
          </cell>
          <cell r="G586">
            <v>149.88006535492866</v>
          </cell>
          <cell r="H586">
            <v>852.58906787961007</v>
          </cell>
          <cell r="I586">
            <v>0</v>
          </cell>
        </row>
        <row r="587">
          <cell r="A587">
            <v>41662</v>
          </cell>
          <cell r="B587" t="str">
            <v>ÖMER FARUK SEZER</v>
          </cell>
          <cell r="C587">
            <v>232.5</v>
          </cell>
          <cell r="D587">
            <v>702.81792401282041</v>
          </cell>
          <cell r="E587">
            <v>0</v>
          </cell>
          <cell r="F587">
            <v>702.81792401282041</v>
          </cell>
          <cell r="G587">
            <v>24.251113320685427</v>
          </cell>
          <cell r="H587">
            <v>727.06903733350589</v>
          </cell>
          <cell r="I587">
            <v>0</v>
          </cell>
        </row>
        <row r="588">
          <cell r="A588">
            <v>39098</v>
          </cell>
          <cell r="B588" t="str">
            <v>FATİH ÇOLAK</v>
          </cell>
          <cell r="C588">
            <v>214</v>
          </cell>
          <cell r="D588">
            <v>657.13955398063092</v>
          </cell>
          <cell r="E588">
            <v>45.692228730743075</v>
          </cell>
          <cell r="F588">
            <v>702.83178271137399</v>
          </cell>
          <cell r="G588">
            <v>42.990438110882401</v>
          </cell>
          <cell r="H588">
            <v>745.82222082225644</v>
          </cell>
          <cell r="I588">
            <v>15</v>
          </cell>
        </row>
        <row r="589">
          <cell r="A589">
            <v>28174</v>
          </cell>
          <cell r="B589" t="str">
            <v>VİLDAN DOĞAN</v>
          </cell>
          <cell r="C589">
            <v>232.5</v>
          </cell>
          <cell r="D589">
            <v>703.13923562959087</v>
          </cell>
          <cell r="E589">
            <v>0</v>
          </cell>
          <cell r="F589">
            <v>703.13923562959087</v>
          </cell>
          <cell r="G589">
            <v>122.50257159760359</v>
          </cell>
          <cell r="H589">
            <v>825.64180722719448</v>
          </cell>
          <cell r="I589">
            <v>0</v>
          </cell>
        </row>
        <row r="590">
          <cell r="A590">
            <v>37036</v>
          </cell>
          <cell r="B590" t="str">
            <v>SÜLEYMAN ATASEVEN</v>
          </cell>
          <cell r="C590">
            <v>225</v>
          </cell>
          <cell r="D590">
            <v>677.82089612467723</v>
          </cell>
          <cell r="E590">
            <v>25.347309317030216</v>
          </cell>
          <cell r="F590">
            <v>703.16820544170741</v>
          </cell>
          <cell r="G590">
            <v>90.85661249261868</v>
          </cell>
          <cell r="H590">
            <v>794.02481793432605</v>
          </cell>
          <cell r="I590">
            <v>7.5</v>
          </cell>
        </row>
        <row r="591">
          <cell r="A591">
            <v>27884</v>
          </cell>
          <cell r="B591" t="str">
            <v>BERRİN EMİR</v>
          </cell>
          <cell r="C591">
            <v>225</v>
          </cell>
          <cell r="D591">
            <v>703.17119819230754</v>
          </cell>
          <cell r="E591">
            <v>0</v>
          </cell>
          <cell r="F591">
            <v>703.17119819230754</v>
          </cell>
          <cell r="G591">
            <v>9.3270622222222208</v>
          </cell>
          <cell r="H591">
            <v>712.4982604145298</v>
          </cell>
          <cell r="I591">
            <v>0</v>
          </cell>
        </row>
        <row r="592">
          <cell r="A592">
            <v>38253</v>
          </cell>
          <cell r="B592" t="str">
            <v>HAMZA ÇETİNKAYA</v>
          </cell>
          <cell r="C592">
            <v>206</v>
          </cell>
          <cell r="D592">
            <v>637.12059098712302</v>
          </cell>
          <cell r="E592">
            <v>66.702324785961764</v>
          </cell>
          <cell r="F592">
            <v>703.82291577308479</v>
          </cell>
          <cell r="G592">
            <v>177.63313757234999</v>
          </cell>
          <cell r="H592">
            <v>881.45605334543484</v>
          </cell>
          <cell r="I592">
            <v>22.5</v>
          </cell>
        </row>
        <row r="593">
          <cell r="A593">
            <v>19144</v>
          </cell>
          <cell r="B593" t="str">
            <v>AHMET YILDIZ</v>
          </cell>
          <cell r="C593">
            <v>227.5</v>
          </cell>
          <cell r="D593">
            <v>704.20350000000008</v>
          </cell>
          <cell r="E593">
            <v>0</v>
          </cell>
          <cell r="F593">
            <v>704.20350000000008</v>
          </cell>
          <cell r="G593">
            <v>108.339</v>
          </cell>
          <cell r="H593">
            <v>812.54250000000002</v>
          </cell>
          <cell r="I593">
            <v>0</v>
          </cell>
        </row>
        <row r="594">
          <cell r="A594">
            <v>42061</v>
          </cell>
          <cell r="B594" t="str">
            <v>HİCRAN ARIKAN</v>
          </cell>
          <cell r="C594">
            <v>225</v>
          </cell>
          <cell r="D594">
            <v>704.23938759468797</v>
          </cell>
          <cell r="E594">
            <v>0</v>
          </cell>
          <cell r="F594">
            <v>704.23938759468797</v>
          </cell>
          <cell r="G594">
            <v>23.729518785352266</v>
          </cell>
          <cell r="H594">
            <v>727.96890638004027</v>
          </cell>
          <cell r="I594">
            <v>0</v>
          </cell>
        </row>
        <row r="595">
          <cell r="A595">
            <v>24926</v>
          </cell>
          <cell r="B595" t="str">
            <v>HALİL ÇAKICI</v>
          </cell>
          <cell r="C595">
            <v>231.5</v>
          </cell>
          <cell r="D595">
            <v>704.57078674677427</v>
          </cell>
          <cell r="E595">
            <v>0</v>
          </cell>
          <cell r="F595">
            <v>704.57078674677427</v>
          </cell>
          <cell r="G595">
            <v>0</v>
          </cell>
          <cell r="H595">
            <v>704.57078674677427</v>
          </cell>
          <cell r="I595">
            <v>0</v>
          </cell>
        </row>
        <row r="596">
          <cell r="A596">
            <v>19184</v>
          </cell>
          <cell r="B596" t="str">
            <v>NURİ ÜNAL</v>
          </cell>
          <cell r="C596">
            <v>231.5</v>
          </cell>
          <cell r="D596">
            <v>704.68395587219106</v>
          </cell>
          <cell r="E596">
            <v>0</v>
          </cell>
          <cell r="F596">
            <v>704.68395587219106</v>
          </cell>
          <cell r="G596">
            <v>37.354730158730149</v>
          </cell>
          <cell r="H596">
            <v>742.03868603092121</v>
          </cell>
          <cell r="I596">
            <v>0</v>
          </cell>
        </row>
        <row r="597">
          <cell r="A597">
            <v>38778</v>
          </cell>
          <cell r="B597" t="str">
            <v>ADEM YILDIZ</v>
          </cell>
          <cell r="C597">
            <v>232.5</v>
          </cell>
          <cell r="D597">
            <v>705.10468210425074</v>
          </cell>
          <cell r="E597">
            <v>0</v>
          </cell>
          <cell r="F597">
            <v>705.10468210425074</v>
          </cell>
          <cell r="G597">
            <v>15.350865151515146</v>
          </cell>
          <cell r="H597">
            <v>720.45554725576585</v>
          </cell>
          <cell r="I597">
            <v>0</v>
          </cell>
        </row>
        <row r="598">
          <cell r="A598">
            <v>27876</v>
          </cell>
          <cell r="B598" t="str">
            <v>MÜZEYYEN AK</v>
          </cell>
          <cell r="C598">
            <v>232</v>
          </cell>
          <cell r="D598">
            <v>706.09253790605453</v>
          </cell>
          <cell r="E598">
            <v>0</v>
          </cell>
          <cell r="F598">
            <v>706.09253790605453</v>
          </cell>
          <cell r="G598">
            <v>322.61124576742145</v>
          </cell>
          <cell r="H598">
            <v>1028.703783673476</v>
          </cell>
          <cell r="I598">
            <v>0</v>
          </cell>
        </row>
        <row r="599">
          <cell r="A599">
            <v>35671</v>
          </cell>
          <cell r="B599" t="str">
            <v>ONUR BÜYÜKÇAVUŞOĞLU</v>
          </cell>
          <cell r="C599">
            <v>225</v>
          </cell>
          <cell r="D599">
            <v>706.2637764157331</v>
          </cell>
          <cell r="E599">
            <v>0</v>
          </cell>
          <cell r="F599">
            <v>706.2637764157331</v>
          </cell>
          <cell r="G599">
            <v>119.58584370242255</v>
          </cell>
          <cell r="H599">
            <v>825.8496201181556</v>
          </cell>
          <cell r="I599">
            <v>0</v>
          </cell>
        </row>
        <row r="600">
          <cell r="A600">
            <v>35591</v>
          </cell>
          <cell r="B600" t="str">
            <v>HÜSEYİN EDİŞ</v>
          </cell>
          <cell r="C600">
            <v>225</v>
          </cell>
          <cell r="D600">
            <v>682.81348115384606</v>
          </cell>
          <cell r="E600">
            <v>23.620083712250963</v>
          </cell>
          <cell r="F600">
            <v>706.43356486609707</v>
          </cell>
          <cell r="G600">
            <v>0</v>
          </cell>
          <cell r="H600">
            <v>706.43356486609707</v>
          </cell>
          <cell r="I600">
            <v>7.5</v>
          </cell>
        </row>
        <row r="601">
          <cell r="A601">
            <v>28119</v>
          </cell>
          <cell r="B601" t="str">
            <v>YUSUF TURHAN</v>
          </cell>
          <cell r="C601">
            <v>126</v>
          </cell>
          <cell r="D601">
            <v>412.13165985185185</v>
          </cell>
          <cell r="E601">
            <v>294.3792275054812</v>
          </cell>
          <cell r="F601">
            <v>706.5108873573331</v>
          </cell>
          <cell r="G601">
            <v>38.600789333333339</v>
          </cell>
          <cell r="H601">
            <v>745.1116766906664</v>
          </cell>
          <cell r="I601">
            <v>90</v>
          </cell>
        </row>
        <row r="602">
          <cell r="A602">
            <v>39267</v>
          </cell>
          <cell r="B602" t="str">
            <v>ERHAN YANIK</v>
          </cell>
          <cell r="C602">
            <v>232.5</v>
          </cell>
          <cell r="D602">
            <v>706.81656734305363</v>
          </cell>
          <cell r="E602">
            <v>0</v>
          </cell>
          <cell r="F602">
            <v>706.81656734305363</v>
          </cell>
          <cell r="G602">
            <v>11.151922222222217</v>
          </cell>
          <cell r="H602">
            <v>717.96848956527583</v>
          </cell>
          <cell r="I602">
            <v>0</v>
          </cell>
        </row>
        <row r="603">
          <cell r="A603">
            <v>41363</v>
          </cell>
          <cell r="B603" t="str">
            <v>HALİL FATİH DOĞAN</v>
          </cell>
          <cell r="C603">
            <v>210</v>
          </cell>
          <cell r="D603">
            <v>757.20671648741086</v>
          </cell>
          <cell r="E603">
            <v>0</v>
          </cell>
          <cell r="F603">
            <v>707.20671648741086</v>
          </cell>
          <cell r="G603">
            <v>0</v>
          </cell>
          <cell r="H603">
            <v>707.20671648741086</v>
          </cell>
          <cell r="I603">
            <v>0</v>
          </cell>
        </row>
        <row r="604">
          <cell r="A604">
            <v>28469</v>
          </cell>
          <cell r="B604" t="str">
            <v>MUHSİN DİNÇ</v>
          </cell>
          <cell r="C604">
            <v>200</v>
          </cell>
          <cell r="D604">
            <v>625.43011397256384</v>
          </cell>
          <cell r="E604">
            <v>82.005809667501552</v>
          </cell>
          <cell r="F604">
            <v>707.43592364006543</v>
          </cell>
          <cell r="G604">
            <v>0</v>
          </cell>
          <cell r="H604">
            <v>707.43592364006543</v>
          </cell>
          <cell r="I604">
            <v>22.5</v>
          </cell>
        </row>
        <row r="605">
          <cell r="A605">
            <v>25652</v>
          </cell>
          <cell r="B605" t="str">
            <v>EMRAH IŞIK</v>
          </cell>
          <cell r="C605">
            <v>217.5</v>
          </cell>
          <cell r="D605">
            <v>660.07700451555536</v>
          </cell>
          <cell r="E605">
            <v>47.455070432588478</v>
          </cell>
          <cell r="F605">
            <v>707.53207494814387</v>
          </cell>
          <cell r="G605">
            <v>0</v>
          </cell>
          <cell r="H605">
            <v>707.53207494814387</v>
          </cell>
          <cell r="I605">
            <v>15</v>
          </cell>
        </row>
        <row r="606">
          <cell r="A606">
            <v>20811</v>
          </cell>
          <cell r="B606" t="str">
            <v>MUSA ESER</v>
          </cell>
          <cell r="C606">
            <v>232.5</v>
          </cell>
          <cell r="D606">
            <v>707.6142890653349</v>
          </cell>
          <cell r="E606">
            <v>0</v>
          </cell>
          <cell r="F606">
            <v>707.6142890653349</v>
          </cell>
          <cell r="G606">
            <v>231.30617621060412</v>
          </cell>
          <cell r="H606">
            <v>938.92046527593902</v>
          </cell>
          <cell r="I606">
            <v>0</v>
          </cell>
        </row>
        <row r="607">
          <cell r="A607">
            <v>38658</v>
          </cell>
          <cell r="B607" t="str">
            <v>ÖMER İLKER ÇELİKTAŞ</v>
          </cell>
          <cell r="C607">
            <v>232.5</v>
          </cell>
          <cell r="D607">
            <v>707.6142890653349</v>
          </cell>
          <cell r="E607">
            <v>0</v>
          </cell>
          <cell r="F607">
            <v>707.6142890653349</v>
          </cell>
          <cell r="G607">
            <v>194.78414838787711</v>
          </cell>
          <cell r="H607">
            <v>902.39843745321195</v>
          </cell>
          <cell r="I607">
            <v>0</v>
          </cell>
        </row>
        <row r="608">
          <cell r="A608">
            <v>13590</v>
          </cell>
          <cell r="B608" t="str">
            <v>VOLKAN YALÇIN</v>
          </cell>
          <cell r="C608">
            <v>232.5</v>
          </cell>
          <cell r="D608">
            <v>707.6142890653349</v>
          </cell>
          <cell r="E608">
            <v>0</v>
          </cell>
          <cell r="F608">
            <v>707.6142890653349</v>
          </cell>
          <cell r="G608">
            <v>127.82709737954437</v>
          </cell>
          <cell r="H608">
            <v>835.4413864448793</v>
          </cell>
          <cell r="I608">
            <v>0</v>
          </cell>
        </row>
        <row r="609">
          <cell r="A609">
            <v>38863</v>
          </cell>
          <cell r="B609" t="str">
            <v>MUHAMMET TAHA KAHYA</v>
          </cell>
          <cell r="C609">
            <v>157.5</v>
          </cell>
          <cell r="D609">
            <v>460.36544381005308</v>
          </cell>
          <cell r="E609">
            <v>247.59610138129096</v>
          </cell>
          <cell r="F609">
            <v>707.96154519134404</v>
          </cell>
          <cell r="G609">
            <v>0</v>
          </cell>
          <cell r="H609">
            <v>707.96154519134404</v>
          </cell>
          <cell r="I609">
            <v>67.5</v>
          </cell>
        </row>
        <row r="610">
          <cell r="A610">
            <v>26363</v>
          </cell>
          <cell r="B610" t="str">
            <v>YUSUF BÜYÜKÇETİNTAŞ</v>
          </cell>
          <cell r="C610">
            <v>209</v>
          </cell>
          <cell r="D610">
            <v>708.49563230551735</v>
          </cell>
          <cell r="E610">
            <v>0</v>
          </cell>
          <cell r="F610">
            <v>708.49563230551735</v>
          </cell>
          <cell r="G610">
            <v>23.729518785352266</v>
          </cell>
          <cell r="H610">
            <v>732.22515109086964</v>
          </cell>
          <cell r="I610">
            <v>0</v>
          </cell>
        </row>
        <row r="611">
          <cell r="A611">
            <v>31171</v>
          </cell>
          <cell r="B611" t="str">
            <v>GÖKHAN MEMİŞ</v>
          </cell>
          <cell r="C611">
            <v>232.5</v>
          </cell>
          <cell r="D611">
            <v>708.66391703497948</v>
          </cell>
          <cell r="E611">
            <v>0</v>
          </cell>
          <cell r="F611">
            <v>708.66391703497948</v>
          </cell>
          <cell r="G611">
            <v>4.2580066666666649</v>
          </cell>
          <cell r="H611">
            <v>712.92192370164616</v>
          </cell>
          <cell r="I611">
            <v>0</v>
          </cell>
        </row>
        <row r="612">
          <cell r="A612">
            <v>19942</v>
          </cell>
          <cell r="B612" t="str">
            <v>MUSTAFA ERTEKİN</v>
          </cell>
          <cell r="C612">
            <v>192</v>
          </cell>
          <cell r="D612">
            <v>615.43850377476747</v>
          </cell>
          <cell r="E612">
            <v>93.406121537670018</v>
          </cell>
          <cell r="F612">
            <v>708.84462531243753</v>
          </cell>
          <cell r="G612">
            <v>17.753763524936716</v>
          </cell>
          <cell r="H612">
            <v>726.59838883737427</v>
          </cell>
          <cell r="I612">
            <v>37.5</v>
          </cell>
        </row>
        <row r="613">
          <cell r="A613">
            <v>9834</v>
          </cell>
          <cell r="B613" t="str">
            <v>RECEP ÖZDEMİR</v>
          </cell>
          <cell r="C613">
            <v>232.5</v>
          </cell>
          <cell r="D613">
            <v>709.34311511928001</v>
          </cell>
          <cell r="E613">
            <v>0</v>
          </cell>
          <cell r="F613">
            <v>709.34311511928001</v>
          </cell>
          <cell r="G613">
            <v>271.53349352953097</v>
          </cell>
          <cell r="H613">
            <v>980.87660864881104</v>
          </cell>
          <cell r="I613">
            <v>0</v>
          </cell>
        </row>
        <row r="614">
          <cell r="A614">
            <v>9804</v>
          </cell>
          <cell r="B614" t="str">
            <v>ÜMİT ÖZSARIKAMIŞ</v>
          </cell>
          <cell r="C614">
            <v>232.5</v>
          </cell>
          <cell r="D614">
            <v>709.34311511928001</v>
          </cell>
          <cell r="E614">
            <v>0</v>
          </cell>
          <cell r="F614">
            <v>709.34311511928001</v>
          </cell>
          <cell r="G614">
            <v>128.13940144090225</v>
          </cell>
          <cell r="H614">
            <v>837.48251656018226</v>
          </cell>
          <cell r="I614">
            <v>0</v>
          </cell>
        </row>
        <row r="615">
          <cell r="A615">
            <v>15484</v>
          </cell>
          <cell r="B615" t="str">
            <v>FETHİ ASLAN</v>
          </cell>
          <cell r="C615">
            <v>232.5</v>
          </cell>
          <cell r="D615">
            <v>709.34311511928001</v>
          </cell>
          <cell r="E615">
            <v>0</v>
          </cell>
          <cell r="F615">
            <v>709.34311511928001</v>
          </cell>
          <cell r="G615">
            <v>79.324391368177572</v>
          </cell>
          <cell r="H615">
            <v>788.66750648745756</v>
          </cell>
          <cell r="I615">
            <v>0</v>
          </cell>
        </row>
        <row r="616">
          <cell r="A616">
            <v>40112</v>
          </cell>
          <cell r="B616" t="str">
            <v>HÜSEYİN ATEŞ</v>
          </cell>
          <cell r="C616">
            <v>217.5</v>
          </cell>
          <cell r="D616">
            <v>709.55248976987491</v>
          </cell>
          <cell r="E616">
            <v>0</v>
          </cell>
          <cell r="F616">
            <v>709.55248976987491</v>
          </cell>
          <cell r="G616">
            <v>0</v>
          </cell>
          <cell r="H616">
            <v>709.55248976987491</v>
          </cell>
          <cell r="I616">
            <v>0</v>
          </cell>
        </row>
        <row r="617">
          <cell r="A617">
            <v>13079</v>
          </cell>
          <cell r="B617" t="str">
            <v>VOLKAN TOKA</v>
          </cell>
          <cell r="C617">
            <v>191</v>
          </cell>
          <cell r="D617">
            <v>629.58619912481856</v>
          </cell>
          <cell r="E617">
            <v>80.068214943153492</v>
          </cell>
          <cell r="F617">
            <v>709.65441406797208</v>
          </cell>
          <cell r="G617">
            <v>61.383978947368448</v>
          </cell>
          <cell r="H617">
            <v>771.03839301534049</v>
          </cell>
          <cell r="I617">
            <v>22.5</v>
          </cell>
        </row>
        <row r="618">
          <cell r="A618">
            <v>32087</v>
          </cell>
          <cell r="B618" t="str">
            <v>MEHMET TEKİN</v>
          </cell>
          <cell r="C618">
            <v>232.5</v>
          </cell>
          <cell r="D618">
            <v>710.38332198400326</v>
          </cell>
          <cell r="E618">
            <v>0</v>
          </cell>
          <cell r="F618">
            <v>710.38332198400326</v>
          </cell>
          <cell r="G618">
            <v>0</v>
          </cell>
          <cell r="H618">
            <v>710.38332198400326</v>
          </cell>
          <cell r="I618">
            <v>0</v>
          </cell>
        </row>
        <row r="619">
          <cell r="A619">
            <v>34628</v>
          </cell>
          <cell r="B619" t="str">
            <v>UĞUR ARZU</v>
          </cell>
          <cell r="C619">
            <v>232.5</v>
          </cell>
          <cell r="D619">
            <v>710.38989769750731</v>
          </cell>
          <cell r="E619">
            <v>0</v>
          </cell>
          <cell r="F619">
            <v>710.38989769750731</v>
          </cell>
          <cell r="G619">
            <v>0</v>
          </cell>
          <cell r="H619">
            <v>710.38989769750731</v>
          </cell>
          <cell r="I619">
            <v>0</v>
          </cell>
        </row>
        <row r="620">
          <cell r="A620">
            <v>19171</v>
          </cell>
          <cell r="B620" t="str">
            <v>ÜMİT ÜNAL</v>
          </cell>
          <cell r="C620">
            <v>225</v>
          </cell>
          <cell r="D620">
            <v>686.46107914769038</v>
          </cell>
          <cell r="E620">
            <v>24.123727271574282</v>
          </cell>
          <cell r="F620">
            <v>710.58480641926462</v>
          </cell>
          <cell r="G620">
            <v>39.662195684088786</v>
          </cell>
          <cell r="H620">
            <v>750.24700210335345</v>
          </cell>
          <cell r="I620">
            <v>7.5</v>
          </cell>
        </row>
        <row r="621">
          <cell r="A621">
            <v>41350</v>
          </cell>
          <cell r="B621" t="str">
            <v>MURAT ALTINTAŞ</v>
          </cell>
          <cell r="C621">
            <v>199</v>
          </cell>
          <cell r="D621">
            <v>685.23537852021946</v>
          </cell>
          <cell r="E621">
            <v>25.615578095646775</v>
          </cell>
          <cell r="F621">
            <v>710.85095661586627</v>
          </cell>
          <cell r="G621">
            <v>56.032429346273645</v>
          </cell>
          <cell r="H621">
            <v>766.88338596213987</v>
          </cell>
          <cell r="I621">
            <v>7.5</v>
          </cell>
        </row>
        <row r="622">
          <cell r="A622">
            <v>28468</v>
          </cell>
          <cell r="B622" t="str">
            <v>MUSTAFA TÜRKEN</v>
          </cell>
          <cell r="C622">
            <v>225</v>
          </cell>
          <cell r="D622">
            <v>682.23726168086239</v>
          </cell>
          <cell r="E622">
            <v>28.653836511670058</v>
          </cell>
          <cell r="F622">
            <v>710.89109819253247</v>
          </cell>
          <cell r="G622">
            <v>0</v>
          </cell>
          <cell r="H622">
            <v>710.89109819253247</v>
          </cell>
          <cell r="I622">
            <v>7.5</v>
          </cell>
        </row>
        <row r="623">
          <cell r="A623">
            <v>36611</v>
          </cell>
          <cell r="B623" t="str">
            <v>MUZAFFER SOLAK</v>
          </cell>
          <cell r="C623">
            <v>232.5</v>
          </cell>
          <cell r="D623">
            <v>711.48753732740101</v>
          </cell>
          <cell r="E623">
            <v>0</v>
          </cell>
          <cell r="F623">
            <v>711.48753732740101</v>
          </cell>
          <cell r="G623">
            <v>17.549348076923074</v>
          </cell>
          <cell r="H623">
            <v>729.03688540432404</v>
          </cell>
          <cell r="I623">
            <v>0</v>
          </cell>
        </row>
        <row r="624">
          <cell r="A624">
            <v>42179</v>
          </cell>
          <cell r="B624" t="str">
            <v>ONUR OĞUZ</v>
          </cell>
          <cell r="C624">
            <v>232.5</v>
          </cell>
          <cell r="D624">
            <v>711.58551506024924</v>
          </cell>
          <cell r="E624">
            <v>0</v>
          </cell>
          <cell r="F624">
            <v>711.58551506024924</v>
          </cell>
          <cell r="G624">
            <v>142.42797795600848</v>
          </cell>
          <cell r="H624">
            <v>854.01349301625771</v>
          </cell>
          <cell r="I624">
            <v>0</v>
          </cell>
        </row>
        <row r="625">
          <cell r="A625">
            <v>40317</v>
          </cell>
          <cell r="B625" t="str">
            <v>MERT GÜNDOĞDU</v>
          </cell>
          <cell r="C625">
            <v>225</v>
          </cell>
          <cell r="D625">
            <v>712.08413823103467</v>
          </cell>
          <cell r="E625">
            <v>0</v>
          </cell>
          <cell r="F625">
            <v>712.08413823103467</v>
          </cell>
          <cell r="G625">
            <v>107.60382533268969</v>
          </cell>
          <cell r="H625">
            <v>819.68796356372434</v>
          </cell>
          <cell r="I625">
            <v>0</v>
          </cell>
        </row>
        <row r="626">
          <cell r="A626">
            <v>41907</v>
          </cell>
          <cell r="B626" t="str">
            <v>SİNAN ARSLAN</v>
          </cell>
          <cell r="C626">
            <v>232.5</v>
          </cell>
          <cell r="D626">
            <v>712.16175311111112</v>
          </cell>
          <cell r="E626">
            <v>0</v>
          </cell>
          <cell r="F626">
            <v>712.16175311111112</v>
          </cell>
          <cell r="G626">
            <v>0</v>
          </cell>
          <cell r="H626">
            <v>712.16175311111112</v>
          </cell>
          <cell r="I626">
            <v>0</v>
          </cell>
        </row>
        <row r="627">
          <cell r="A627">
            <v>28745</v>
          </cell>
          <cell r="B627" t="str">
            <v>İSKENDER KAHVECİ</v>
          </cell>
          <cell r="C627">
            <v>172.5</v>
          </cell>
          <cell r="D627">
            <v>529.70361243765808</v>
          </cell>
          <cell r="E627">
            <v>182.78747115713685</v>
          </cell>
          <cell r="F627">
            <v>712.49108359479487</v>
          </cell>
          <cell r="G627">
            <v>15.353727896743713</v>
          </cell>
          <cell r="H627">
            <v>727.84481149153862</v>
          </cell>
          <cell r="I627">
            <v>60</v>
          </cell>
        </row>
        <row r="628">
          <cell r="A628">
            <v>39089</v>
          </cell>
          <cell r="B628" t="str">
            <v>YASİN PAMUKCI</v>
          </cell>
          <cell r="C628">
            <v>217.5</v>
          </cell>
          <cell r="D628">
            <v>659.97341790819701</v>
          </cell>
          <cell r="E628">
            <v>52.531110417223253</v>
          </cell>
          <cell r="F628">
            <v>712.50452832542021</v>
          </cell>
          <cell r="G628">
            <v>0</v>
          </cell>
          <cell r="H628">
            <v>712.50452832542021</v>
          </cell>
          <cell r="I628">
            <v>15</v>
          </cell>
        </row>
        <row r="629">
          <cell r="A629">
            <v>25069</v>
          </cell>
          <cell r="B629" t="str">
            <v>ABDÜLKADİR BÜYÜKÇAVDAR</v>
          </cell>
          <cell r="C629">
            <v>225</v>
          </cell>
          <cell r="D629">
            <v>691.57629422964533</v>
          </cell>
          <cell r="E629">
            <v>21.065202867331127</v>
          </cell>
          <cell r="F629">
            <v>712.64149709697642</v>
          </cell>
          <cell r="G629">
            <v>166.88537713440516</v>
          </cell>
          <cell r="H629">
            <v>879.52687423138161</v>
          </cell>
          <cell r="I629">
            <v>7.5</v>
          </cell>
        </row>
        <row r="630">
          <cell r="A630">
            <v>30596</v>
          </cell>
          <cell r="B630" t="str">
            <v>GÜLSÜM ÖZBURUN</v>
          </cell>
          <cell r="C630">
            <v>180</v>
          </cell>
          <cell r="D630">
            <v>547.41656917201487</v>
          </cell>
          <cell r="E630">
            <v>165.46530831076311</v>
          </cell>
          <cell r="F630">
            <v>712.88187748277801</v>
          </cell>
          <cell r="G630">
            <v>14.829119655152269</v>
          </cell>
          <cell r="H630">
            <v>727.71099713793024</v>
          </cell>
          <cell r="I630">
            <v>7.5</v>
          </cell>
        </row>
        <row r="631">
          <cell r="A631">
            <v>1623</v>
          </cell>
          <cell r="B631" t="str">
            <v>SAİM KURNAZ</v>
          </cell>
          <cell r="C631">
            <v>202.5</v>
          </cell>
          <cell r="D631">
            <v>621.82597981812035</v>
          </cell>
          <cell r="E631">
            <v>91.393735578568425</v>
          </cell>
          <cell r="F631">
            <v>713.2197153966888</v>
          </cell>
          <cell r="G631">
            <v>42.990438110882401</v>
          </cell>
          <cell r="H631">
            <v>756.21015350757125</v>
          </cell>
          <cell r="I631">
            <v>30</v>
          </cell>
        </row>
        <row r="632">
          <cell r="A632">
            <v>39431</v>
          </cell>
          <cell r="B632" t="str">
            <v>OĞUZ KAAN DÜNDAR</v>
          </cell>
          <cell r="C632">
            <v>219.5</v>
          </cell>
          <cell r="D632">
            <v>689.81315600448056</v>
          </cell>
          <cell r="E632">
            <v>23.517454529021862</v>
          </cell>
          <cell r="F632">
            <v>713.33061053350241</v>
          </cell>
          <cell r="G632">
            <v>68.017007753152257</v>
          </cell>
          <cell r="H632">
            <v>781.34761828665467</v>
          </cell>
          <cell r="I632">
            <v>7.5</v>
          </cell>
        </row>
        <row r="633">
          <cell r="A633">
            <v>31323</v>
          </cell>
          <cell r="B633" t="str">
            <v>ADEM UYSAL</v>
          </cell>
          <cell r="C633">
            <v>202.5</v>
          </cell>
          <cell r="D633">
            <v>622.44722552622591</v>
          </cell>
          <cell r="E633">
            <v>91.046961416618004</v>
          </cell>
          <cell r="F633">
            <v>713.49418694284395</v>
          </cell>
          <cell r="G633">
            <v>7.5022022222222233</v>
          </cell>
          <cell r="H633">
            <v>720.99638916506615</v>
          </cell>
          <cell r="I633">
            <v>30</v>
          </cell>
        </row>
        <row r="634">
          <cell r="A634">
            <v>34536</v>
          </cell>
          <cell r="B634" t="str">
            <v>MUSTAFA KAYI</v>
          </cell>
          <cell r="C634">
            <v>225</v>
          </cell>
          <cell r="D634">
            <v>693.3008112</v>
          </cell>
          <cell r="E634">
            <v>20.43447243473231</v>
          </cell>
          <cell r="F634">
            <v>713.73528363473235</v>
          </cell>
          <cell r="G634">
            <v>20.796645259259257</v>
          </cell>
          <cell r="H634">
            <v>734.53192889399156</v>
          </cell>
          <cell r="I634">
            <v>7.5</v>
          </cell>
        </row>
        <row r="635">
          <cell r="A635">
            <v>41895</v>
          </cell>
          <cell r="B635" t="str">
            <v>MUSTAFA KÖLEOĞLU</v>
          </cell>
          <cell r="C635">
            <v>232.5</v>
          </cell>
          <cell r="D635">
            <v>713.7573358290598</v>
          </cell>
          <cell r="E635">
            <v>0</v>
          </cell>
          <cell r="F635">
            <v>713.7573358290598</v>
          </cell>
          <cell r="G635">
            <v>4.0552444444444387</v>
          </cell>
          <cell r="H635">
            <v>717.81258027350418</v>
          </cell>
          <cell r="I635">
            <v>0</v>
          </cell>
        </row>
        <row r="636">
          <cell r="A636">
            <v>21586</v>
          </cell>
          <cell r="B636" t="str">
            <v>İSMAİL ÇIBIK</v>
          </cell>
          <cell r="C636">
            <v>225</v>
          </cell>
          <cell r="D636">
            <v>690.91775535346721</v>
          </cell>
          <cell r="E636">
            <v>22.848433894642106</v>
          </cell>
          <cell r="F636">
            <v>713.7661892481093</v>
          </cell>
          <cell r="G636">
            <v>279.43784772073565</v>
          </cell>
          <cell r="H636">
            <v>993.204036968845</v>
          </cell>
          <cell r="I636">
            <v>7.5</v>
          </cell>
        </row>
        <row r="637">
          <cell r="A637">
            <v>19109</v>
          </cell>
          <cell r="B637" t="str">
            <v>UFUK TORUN</v>
          </cell>
          <cell r="C637">
            <v>232.5</v>
          </cell>
          <cell r="D637">
            <v>713.94834719858284</v>
          </cell>
          <cell r="E637">
            <v>0</v>
          </cell>
          <cell r="F637">
            <v>713.94834719858284</v>
          </cell>
          <cell r="G637">
            <v>322.4282858316181</v>
          </cell>
          <cell r="H637">
            <v>1036.376633030201</v>
          </cell>
          <cell r="I637">
            <v>0</v>
          </cell>
        </row>
        <row r="638">
          <cell r="A638">
            <v>42171</v>
          </cell>
          <cell r="B638" t="str">
            <v>MEHMET EMİN MEMİŞ</v>
          </cell>
          <cell r="C638">
            <v>232.5</v>
          </cell>
          <cell r="D638">
            <v>713.94834719858284</v>
          </cell>
          <cell r="E638">
            <v>0</v>
          </cell>
          <cell r="F638">
            <v>713.94834719858284</v>
          </cell>
          <cell r="G638">
            <v>254.87188308594568</v>
          </cell>
          <cell r="H638">
            <v>968.82023028452852</v>
          </cell>
          <cell r="I638">
            <v>0</v>
          </cell>
        </row>
        <row r="639">
          <cell r="A639">
            <v>28615</v>
          </cell>
          <cell r="B639" t="str">
            <v>ÖZCAN GENÇLER</v>
          </cell>
          <cell r="C639">
            <v>232.5</v>
          </cell>
          <cell r="D639">
            <v>713.94834719858284</v>
          </cell>
          <cell r="E639">
            <v>0</v>
          </cell>
          <cell r="F639">
            <v>713.94834719858284</v>
          </cell>
          <cell r="G639">
            <v>211.88144497506329</v>
          </cell>
          <cell r="H639">
            <v>925.82979217364618</v>
          </cell>
          <cell r="I639">
            <v>0</v>
          </cell>
        </row>
        <row r="640">
          <cell r="A640">
            <v>20805</v>
          </cell>
          <cell r="B640" t="str">
            <v>TAYFUN BAYIR</v>
          </cell>
          <cell r="C640">
            <v>232.5</v>
          </cell>
          <cell r="D640">
            <v>713.94834719858284</v>
          </cell>
          <cell r="E640">
            <v>0</v>
          </cell>
          <cell r="F640">
            <v>713.94834719858284</v>
          </cell>
          <cell r="G640">
            <v>92.122367380462293</v>
          </cell>
          <cell r="H640">
            <v>806.0707145790451</v>
          </cell>
          <cell r="I640">
            <v>0</v>
          </cell>
        </row>
        <row r="641">
          <cell r="A641">
            <v>39627</v>
          </cell>
          <cell r="B641" t="str">
            <v>CEMALETTİN DELİBAŞ</v>
          </cell>
          <cell r="C641">
            <v>232.5</v>
          </cell>
          <cell r="D641">
            <v>713.94834719858284</v>
          </cell>
          <cell r="E641">
            <v>0</v>
          </cell>
          <cell r="F641">
            <v>713.94834719858284</v>
          </cell>
          <cell r="G641">
            <v>85.980876221764802</v>
          </cell>
          <cell r="H641">
            <v>799.92922342034763</v>
          </cell>
          <cell r="I641">
            <v>0</v>
          </cell>
        </row>
        <row r="642">
          <cell r="A642">
            <v>22953</v>
          </cell>
          <cell r="B642" t="str">
            <v>MESUT ÇEVEN</v>
          </cell>
          <cell r="C642">
            <v>232.5</v>
          </cell>
          <cell r="D642">
            <v>713.94834719858284</v>
          </cell>
          <cell r="E642">
            <v>0</v>
          </cell>
          <cell r="F642">
            <v>713.94834719858284</v>
          </cell>
          <cell r="G642">
            <v>76.768639483718573</v>
          </cell>
          <cell r="H642">
            <v>790.71698668230147</v>
          </cell>
          <cell r="I642">
            <v>0</v>
          </cell>
        </row>
        <row r="643">
          <cell r="A643">
            <v>30718</v>
          </cell>
          <cell r="B643" t="str">
            <v>VELİ ATA</v>
          </cell>
          <cell r="C643">
            <v>232.5</v>
          </cell>
          <cell r="D643">
            <v>713.94834719858284</v>
          </cell>
          <cell r="E643">
            <v>0</v>
          </cell>
          <cell r="F643">
            <v>713.94834719858284</v>
          </cell>
          <cell r="G643">
            <v>21.495219055441201</v>
          </cell>
          <cell r="H643">
            <v>735.44356625402406</v>
          </cell>
          <cell r="I643">
            <v>0</v>
          </cell>
        </row>
        <row r="644">
          <cell r="A644">
            <v>32119</v>
          </cell>
          <cell r="B644" t="str">
            <v>EMRE KAHYA</v>
          </cell>
          <cell r="C644">
            <v>225</v>
          </cell>
          <cell r="D644">
            <v>691.62221475210458</v>
          </cell>
          <cell r="E644">
            <v>22.798343448476388</v>
          </cell>
          <cell r="F644">
            <v>714.42055820058101</v>
          </cell>
          <cell r="G644">
            <v>0</v>
          </cell>
          <cell r="H644">
            <v>714.42055820058101</v>
          </cell>
          <cell r="I644">
            <v>0</v>
          </cell>
        </row>
        <row r="645">
          <cell r="A645">
            <v>41696</v>
          </cell>
          <cell r="B645" t="str">
            <v>ABDÜLMUTTALİP SEZER</v>
          </cell>
          <cell r="C645">
            <v>215.5</v>
          </cell>
          <cell r="D645">
            <v>666.2666946469659</v>
          </cell>
          <cell r="E645">
            <v>48.469809391347731</v>
          </cell>
          <cell r="F645">
            <v>714.73650403831368</v>
          </cell>
          <cell r="G645">
            <v>17.559959987352091</v>
          </cell>
          <cell r="H645">
            <v>732.29646402566573</v>
          </cell>
          <cell r="I645">
            <v>15</v>
          </cell>
        </row>
        <row r="646">
          <cell r="A646">
            <v>31011</v>
          </cell>
          <cell r="B646" t="str">
            <v>MUSTAFA FATİH TAŞKIN</v>
          </cell>
          <cell r="C646">
            <v>217.5</v>
          </cell>
          <cell r="D646">
            <v>668.17489808078881</v>
          </cell>
          <cell r="E646">
            <v>47.000833567906291</v>
          </cell>
          <cell r="F646">
            <v>715.17573164869509</v>
          </cell>
          <cell r="G646">
            <v>67.893002983864008</v>
          </cell>
          <cell r="H646">
            <v>783.06873463255909</v>
          </cell>
          <cell r="I646">
            <v>15</v>
          </cell>
        </row>
        <row r="647">
          <cell r="A647">
            <v>31768</v>
          </cell>
          <cell r="B647" t="str">
            <v>BİLAL KEMİK</v>
          </cell>
          <cell r="C647">
            <v>202.5</v>
          </cell>
          <cell r="D647">
            <v>613.95408710179584</v>
          </cell>
          <cell r="E647">
            <v>101.26712422107288</v>
          </cell>
          <cell r="F647">
            <v>715.22121132286873</v>
          </cell>
          <cell r="G647">
            <v>48.270892857142854</v>
          </cell>
          <cell r="H647">
            <v>763.49210418001155</v>
          </cell>
          <cell r="I647">
            <v>37.5</v>
          </cell>
        </row>
        <row r="648">
          <cell r="A648">
            <v>14808</v>
          </cell>
          <cell r="B648" t="str">
            <v>İSMAİL GÜNDOĞDU</v>
          </cell>
          <cell r="C648">
            <v>232.5</v>
          </cell>
          <cell r="D648">
            <v>716.09382788635764</v>
          </cell>
          <cell r="E648">
            <v>0</v>
          </cell>
          <cell r="F648">
            <v>716.09382788635764</v>
          </cell>
          <cell r="G648">
            <v>0</v>
          </cell>
          <cell r="H648">
            <v>716.09382788635764</v>
          </cell>
          <cell r="I648">
            <v>0</v>
          </cell>
        </row>
        <row r="649">
          <cell r="A649">
            <v>41498</v>
          </cell>
          <cell r="B649" t="str">
            <v>ERHAN MENTEŞE</v>
          </cell>
          <cell r="C649">
            <v>217</v>
          </cell>
          <cell r="D649">
            <v>716.63285985909704</v>
          </cell>
          <cell r="E649">
            <v>0</v>
          </cell>
          <cell r="F649">
            <v>716.63285985909704</v>
          </cell>
          <cell r="G649">
            <v>182.42875060353404</v>
          </cell>
          <cell r="H649">
            <v>899.06161046263105</v>
          </cell>
          <cell r="I649">
            <v>0</v>
          </cell>
        </row>
        <row r="650">
          <cell r="A650">
            <v>36212</v>
          </cell>
          <cell r="B650" t="str">
            <v>ÖMER GÜNGÖR</v>
          </cell>
          <cell r="C650">
            <v>232.5</v>
          </cell>
          <cell r="D650">
            <v>716.64630756837607</v>
          </cell>
          <cell r="E650">
            <v>0</v>
          </cell>
          <cell r="F650">
            <v>716.64630756837607</v>
          </cell>
          <cell r="G650">
            <v>0</v>
          </cell>
          <cell r="H650">
            <v>716.64630756837607</v>
          </cell>
          <cell r="I650">
            <v>0</v>
          </cell>
        </row>
        <row r="651">
          <cell r="A651">
            <v>30740</v>
          </cell>
          <cell r="B651" t="str">
            <v>ÖMER KIVANÇ</v>
          </cell>
          <cell r="C651">
            <v>226</v>
          </cell>
          <cell r="D651">
            <v>705.53551391077178</v>
          </cell>
          <cell r="E651">
            <v>11.162597372116718</v>
          </cell>
          <cell r="F651">
            <v>716.69811128288848</v>
          </cell>
          <cell r="G651">
            <v>0</v>
          </cell>
          <cell r="H651">
            <v>716.69811128288848</v>
          </cell>
          <cell r="I651">
            <v>3.5</v>
          </cell>
        </row>
        <row r="652">
          <cell r="A652">
            <v>41379</v>
          </cell>
          <cell r="B652" t="str">
            <v>ALPARSLAN ÇALIŞKAN</v>
          </cell>
          <cell r="C652">
            <v>232.5</v>
          </cell>
          <cell r="D652">
            <v>717.09969275369826</v>
          </cell>
          <cell r="E652">
            <v>0</v>
          </cell>
          <cell r="F652">
            <v>717.09969275369826</v>
          </cell>
          <cell r="G652">
            <v>0</v>
          </cell>
          <cell r="H652">
            <v>717.09969275369826</v>
          </cell>
          <cell r="I652">
            <v>0</v>
          </cell>
        </row>
        <row r="653">
          <cell r="A653">
            <v>17534</v>
          </cell>
          <cell r="B653" t="str">
            <v>MEHMET ALİ ÖZTÜRK</v>
          </cell>
          <cell r="C653">
            <v>225</v>
          </cell>
          <cell r="D653">
            <v>692.99402698679773</v>
          </cell>
          <cell r="E653">
            <v>24.151143612147642</v>
          </cell>
          <cell r="F653">
            <v>717.14517059894536</v>
          </cell>
          <cell r="G653">
            <v>15.399867266373285</v>
          </cell>
          <cell r="H653">
            <v>732.54503786531859</v>
          </cell>
          <cell r="I653">
            <v>7.5</v>
          </cell>
        </row>
        <row r="654">
          <cell r="A654">
            <v>2349</v>
          </cell>
          <cell r="B654" t="str">
            <v>HÜSEYİN ÖREN</v>
          </cell>
          <cell r="C654">
            <v>232.5</v>
          </cell>
          <cell r="D654">
            <v>717.25583747591577</v>
          </cell>
          <cell r="E654">
            <v>0</v>
          </cell>
          <cell r="F654">
            <v>717.25583747591577</v>
          </cell>
          <cell r="G654">
            <v>16.126874999999998</v>
          </cell>
          <cell r="H654">
            <v>733.38271247591581</v>
          </cell>
          <cell r="I654">
            <v>0</v>
          </cell>
        </row>
        <row r="655">
          <cell r="A655">
            <v>22005</v>
          </cell>
          <cell r="B655" t="str">
            <v>HASAN HÜSEYİN YAKUT</v>
          </cell>
          <cell r="C655">
            <v>225</v>
          </cell>
          <cell r="D655">
            <v>692.99402698679773</v>
          </cell>
          <cell r="E655">
            <v>24.266159750668596</v>
          </cell>
          <cell r="F655">
            <v>717.26018673746637</v>
          </cell>
          <cell r="G655">
            <v>55.439522158943817</v>
          </cell>
          <cell r="H655">
            <v>772.69970889641013</v>
          </cell>
          <cell r="I655">
            <v>7.5</v>
          </cell>
        </row>
        <row r="656">
          <cell r="A656">
            <v>41852</v>
          </cell>
          <cell r="B656" t="str">
            <v>ONUR SUCU</v>
          </cell>
          <cell r="C656">
            <v>232.5</v>
          </cell>
          <cell r="D656">
            <v>717.53096574074073</v>
          </cell>
          <cell r="E656">
            <v>0</v>
          </cell>
          <cell r="F656">
            <v>717.53096574074073</v>
          </cell>
          <cell r="G656">
            <v>34.968524021712334</v>
          </cell>
          <cell r="H656">
            <v>752.49948976245309</v>
          </cell>
          <cell r="I656">
            <v>0</v>
          </cell>
        </row>
        <row r="657">
          <cell r="A657">
            <v>39402</v>
          </cell>
          <cell r="B657" t="str">
            <v>MURAT BALCI</v>
          </cell>
          <cell r="C657">
            <v>231</v>
          </cell>
          <cell r="D657">
            <v>717.79020762394737</v>
          </cell>
          <cell r="E657">
            <v>0</v>
          </cell>
          <cell r="F657">
            <v>717.79020762394737</v>
          </cell>
          <cell r="G657">
            <v>0</v>
          </cell>
          <cell r="H657">
            <v>717.79020762394737</v>
          </cell>
          <cell r="I657">
            <v>0</v>
          </cell>
        </row>
        <row r="658">
          <cell r="A658">
            <v>14249</v>
          </cell>
          <cell r="B658" t="str">
            <v>TUNCAY SAPAN</v>
          </cell>
          <cell r="C658">
            <v>219.5</v>
          </cell>
          <cell r="D658">
            <v>676.05417299378701</v>
          </cell>
          <cell r="E658">
            <v>41.744605214126729</v>
          </cell>
          <cell r="F658">
            <v>717.79877820791376</v>
          </cell>
          <cell r="G658">
            <v>0</v>
          </cell>
          <cell r="H658">
            <v>717.79877820791376</v>
          </cell>
          <cell r="I658">
            <v>13</v>
          </cell>
        </row>
        <row r="659">
          <cell r="A659">
            <v>14045</v>
          </cell>
          <cell r="B659" t="str">
            <v>İSA ÇELİK</v>
          </cell>
          <cell r="C659">
            <v>225</v>
          </cell>
          <cell r="D659">
            <v>695.12940560960374</v>
          </cell>
          <cell r="E659">
            <v>22.853611661185198</v>
          </cell>
          <cell r="F659">
            <v>717.98301727078888</v>
          </cell>
          <cell r="G659">
            <v>0</v>
          </cell>
          <cell r="H659">
            <v>717.98301727078888</v>
          </cell>
          <cell r="I659">
            <v>7.5</v>
          </cell>
        </row>
        <row r="660">
          <cell r="A660">
            <v>38067</v>
          </cell>
          <cell r="B660" t="str">
            <v>MUHAMMED ELDEM</v>
          </cell>
          <cell r="C660">
            <v>225.5</v>
          </cell>
          <cell r="D660">
            <v>718.66440033735785</v>
          </cell>
          <cell r="E660">
            <v>0</v>
          </cell>
          <cell r="F660">
            <v>718.66440033735785</v>
          </cell>
          <cell r="G660">
            <v>15.22881483603275</v>
          </cell>
          <cell r="H660">
            <v>733.89321517339056</v>
          </cell>
          <cell r="I660">
            <v>0</v>
          </cell>
        </row>
        <row r="661">
          <cell r="A661">
            <v>19930</v>
          </cell>
          <cell r="B661" t="str">
            <v>HÜSNÜ KOÇUM</v>
          </cell>
          <cell r="C661">
            <v>225</v>
          </cell>
          <cell r="D661">
            <v>692.60235268906581</v>
          </cell>
          <cell r="E661">
            <v>26.220868954349516</v>
          </cell>
          <cell r="F661">
            <v>718.82322164341531</v>
          </cell>
          <cell r="G661">
            <v>66.461186234896587</v>
          </cell>
          <cell r="H661">
            <v>785.28440787831187</v>
          </cell>
          <cell r="I661">
            <v>7.5</v>
          </cell>
        </row>
        <row r="662">
          <cell r="A662">
            <v>42138</v>
          </cell>
          <cell r="B662" t="str">
            <v>BEYZA TAŞ</v>
          </cell>
          <cell r="C662">
            <v>210</v>
          </cell>
          <cell r="D662">
            <v>696.7646040992538</v>
          </cell>
          <cell r="E662">
            <v>22.568523011419906</v>
          </cell>
          <cell r="F662">
            <v>719.33312711067367</v>
          </cell>
          <cell r="G662">
            <v>22.40186145756973</v>
          </cell>
          <cell r="H662">
            <v>741.73498856824335</v>
          </cell>
          <cell r="I662">
            <v>7.5</v>
          </cell>
        </row>
        <row r="663">
          <cell r="A663">
            <v>26203</v>
          </cell>
          <cell r="B663" t="str">
            <v>HÜSEYİN COŞU</v>
          </cell>
          <cell r="C663">
            <v>232.5</v>
          </cell>
          <cell r="D663">
            <v>720.30043599825706</v>
          </cell>
          <cell r="E663">
            <v>0</v>
          </cell>
          <cell r="F663">
            <v>720.30043599825706</v>
          </cell>
          <cell r="G663">
            <v>227.83534022483661</v>
          </cell>
          <cell r="H663">
            <v>948.13577622309367</v>
          </cell>
          <cell r="I663">
            <v>0</v>
          </cell>
        </row>
        <row r="664">
          <cell r="A664">
            <v>39411</v>
          </cell>
          <cell r="B664" t="str">
            <v>METİN YOL</v>
          </cell>
          <cell r="C664">
            <v>225</v>
          </cell>
          <cell r="D664">
            <v>699.73648413333308</v>
          </cell>
          <cell r="E664">
            <v>21.214827410816643</v>
          </cell>
          <cell r="F664">
            <v>720.95131154414969</v>
          </cell>
          <cell r="G664">
            <v>7.9077266666666617</v>
          </cell>
          <cell r="H664">
            <v>728.85903821081638</v>
          </cell>
          <cell r="I664">
            <v>7.5</v>
          </cell>
        </row>
        <row r="665">
          <cell r="A665">
            <v>34704</v>
          </cell>
          <cell r="B665" t="str">
            <v>RAMAZAN MATARA</v>
          </cell>
          <cell r="C665">
            <v>217.5</v>
          </cell>
          <cell r="D665">
            <v>682.61287093703186</v>
          </cell>
          <cell r="E665">
            <v>38.373236606156134</v>
          </cell>
          <cell r="F665">
            <v>720.98610754318804</v>
          </cell>
          <cell r="G665">
            <v>6.488391111111107</v>
          </cell>
          <cell r="H665">
            <v>727.47449865429917</v>
          </cell>
          <cell r="I665">
            <v>15</v>
          </cell>
        </row>
        <row r="666">
          <cell r="A666">
            <v>17716</v>
          </cell>
          <cell r="B666" t="str">
            <v>ŞENOL KARASU</v>
          </cell>
          <cell r="C666">
            <v>225</v>
          </cell>
          <cell r="D666">
            <v>699.14630612722146</v>
          </cell>
          <cell r="E666">
            <v>22.385944874277541</v>
          </cell>
          <cell r="F666">
            <v>721.53225100149905</v>
          </cell>
          <cell r="G666">
            <v>0</v>
          </cell>
          <cell r="H666">
            <v>721.53225100149905</v>
          </cell>
          <cell r="I666">
            <v>7.5</v>
          </cell>
        </row>
        <row r="667">
          <cell r="A667">
            <v>29384</v>
          </cell>
          <cell r="B667" t="str">
            <v>HAMDİ SARI</v>
          </cell>
          <cell r="C667">
            <v>210.5</v>
          </cell>
          <cell r="D667">
            <v>672.9706933304293</v>
          </cell>
          <cell r="E667">
            <v>48.56419165418977</v>
          </cell>
          <cell r="F667">
            <v>721.53488498461911</v>
          </cell>
          <cell r="G667">
            <v>200.37220525937371</v>
          </cell>
          <cell r="H667">
            <v>921.9070902439928</v>
          </cell>
          <cell r="I667">
            <v>15</v>
          </cell>
        </row>
        <row r="668">
          <cell r="A668">
            <v>30101</v>
          </cell>
          <cell r="B668" t="str">
            <v>EMİNE TAŞDELER</v>
          </cell>
          <cell r="C668">
            <v>232.5</v>
          </cell>
          <cell r="D668">
            <v>721.63242925957911</v>
          </cell>
          <cell r="E668">
            <v>0</v>
          </cell>
          <cell r="F668">
            <v>721.63242925957911</v>
          </cell>
          <cell r="G668">
            <v>53.239545210646718</v>
          </cell>
          <cell r="H668">
            <v>774.87197447022584</v>
          </cell>
          <cell r="I668">
            <v>0</v>
          </cell>
        </row>
        <row r="669">
          <cell r="A669">
            <v>41353</v>
          </cell>
          <cell r="B669" t="str">
            <v>MEHMET TURAN</v>
          </cell>
          <cell r="C669">
            <v>187.5</v>
          </cell>
          <cell r="D669">
            <v>582.62192177268457</v>
          </cell>
          <cell r="E669">
            <v>139.07919336104916</v>
          </cell>
          <cell r="F669">
            <v>721.70111513373377</v>
          </cell>
          <cell r="G669">
            <v>0</v>
          </cell>
          <cell r="H669">
            <v>721.70111513373377</v>
          </cell>
          <cell r="I669">
            <v>45</v>
          </cell>
        </row>
        <row r="670">
          <cell r="A670">
            <v>2355</v>
          </cell>
          <cell r="B670" t="str">
            <v>OĞUZ YAVUZ</v>
          </cell>
          <cell r="C670">
            <v>210</v>
          </cell>
          <cell r="D670">
            <v>652.53655238540671</v>
          </cell>
          <cell r="E670">
            <v>69.577907680581518</v>
          </cell>
          <cell r="F670">
            <v>722.11446006598817</v>
          </cell>
          <cell r="G670">
            <v>0</v>
          </cell>
          <cell r="H670">
            <v>722.11446006598817</v>
          </cell>
          <cell r="I670">
            <v>0</v>
          </cell>
        </row>
        <row r="671">
          <cell r="A671">
            <v>18399</v>
          </cell>
          <cell r="B671" t="str">
            <v>SALİH SEZEN</v>
          </cell>
          <cell r="C671">
            <v>217.5</v>
          </cell>
          <cell r="D671">
            <v>675.84142925631409</v>
          </cell>
          <cell r="E671">
            <v>46.377318117152136</v>
          </cell>
          <cell r="F671">
            <v>722.21874737346627</v>
          </cell>
          <cell r="G671">
            <v>0</v>
          </cell>
          <cell r="H671">
            <v>722.21874737346627</v>
          </cell>
          <cell r="I671">
            <v>15</v>
          </cell>
        </row>
        <row r="672">
          <cell r="A672">
            <v>2353</v>
          </cell>
          <cell r="B672" t="str">
            <v>HALİL SOLAK</v>
          </cell>
          <cell r="C672">
            <v>232.5</v>
          </cell>
          <cell r="D672">
            <v>722.45118299812884</v>
          </cell>
          <cell r="E672">
            <v>0</v>
          </cell>
          <cell r="F672">
            <v>722.45118299812884</v>
          </cell>
          <cell r="G672">
            <v>52.824387574056743</v>
          </cell>
          <cell r="H672">
            <v>775.27557057218564</v>
          </cell>
          <cell r="I672">
            <v>0</v>
          </cell>
        </row>
        <row r="673">
          <cell r="A673">
            <v>31017</v>
          </cell>
          <cell r="B673" t="str">
            <v>RECEP ATEŞ</v>
          </cell>
          <cell r="C673">
            <v>232.5</v>
          </cell>
          <cell r="D673">
            <v>722.45118299812884</v>
          </cell>
          <cell r="E673">
            <v>0</v>
          </cell>
          <cell r="F673">
            <v>722.45118299812884</v>
          </cell>
          <cell r="G673">
            <v>0</v>
          </cell>
          <cell r="H673">
            <v>722.45118299812884</v>
          </cell>
          <cell r="I673">
            <v>0</v>
          </cell>
        </row>
        <row r="674">
          <cell r="A674">
            <v>38531</v>
          </cell>
          <cell r="B674" t="str">
            <v>EMRAH KAYASAN</v>
          </cell>
          <cell r="C674">
            <v>232.5</v>
          </cell>
          <cell r="D674">
            <v>722.45118299812884</v>
          </cell>
          <cell r="E674">
            <v>0</v>
          </cell>
          <cell r="F674">
            <v>722.45118299812884</v>
          </cell>
          <cell r="G674">
            <v>0</v>
          </cell>
          <cell r="H674">
            <v>722.45118299812884</v>
          </cell>
          <cell r="I674">
            <v>0</v>
          </cell>
        </row>
        <row r="675">
          <cell r="A675">
            <v>38876</v>
          </cell>
          <cell r="B675" t="str">
            <v>İBRAHİM DÜZDAĞ</v>
          </cell>
          <cell r="C675">
            <v>232.5</v>
          </cell>
          <cell r="D675">
            <v>722.45118299812884</v>
          </cell>
          <cell r="E675">
            <v>0</v>
          </cell>
          <cell r="F675">
            <v>722.45118299812884</v>
          </cell>
          <cell r="G675">
            <v>0</v>
          </cell>
          <cell r="H675">
            <v>722.45118299812884</v>
          </cell>
          <cell r="I675">
            <v>0</v>
          </cell>
        </row>
        <row r="676">
          <cell r="A676">
            <v>41398</v>
          </cell>
          <cell r="B676" t="str">
            <v>OZAN BUZUNOĞLU</v>
          </cell>
          <cell r="C676">
            <v>232.5</v>
          </cell>
          <cell r="D676">
            <v>722.45118299812884</v>
          </cell>
          <cell r="E676">
            <v>0</v>
          </cell>
          <cell r="F676">
            <v>722.45118299812884</v>
          </cell>
          <cell r="G676">
            <v>0</v>
          </cell>
          <cell r="H676">
            <v>722.45118299812884</v>
          </cell>
          <cell r="I676">
            <v>0</v>
          </cell>
        </row>
        <row r="677">
          <cell r="A677">
            <v>36417</v>
          </cell>
          <cell r="B677" t="str">
            <v>HASAN KONCA</v>
          </cell>
          <cell r="C677">
            <v>217.5</v>
          </cell>
          <cell r="D677">
            <v>698.37088875179484</v>
          </cell>
          <cell r="E677">
            <v>24.319180605302481</v>
          </cell>
          <cell r="F677">
            <v>722.69006935709729</v>
          </cell>
          <cell r="G677">
            <v>76.315808479795436</v>
          </cell>
          <cell r="H677">
            <v>799.00587783689275</v>
          </cell>
          <cell r="I677">
            <v>7.5</v>
          </cell>
        </row>
        <row r="678">
          <cell r="A678">
            <v>32736</v>
          </cell>
          <cell r="B678" t="str">
            <v>ALİ YÜCE</v>
          </cell>
          <cell r="C678">
            <v>157.5</v>
          </cell>
          <cell r="D678">
            <v>482.72317336045387</v>
          </cell>
          <cell r="E678">
            <v>240.10979585283147</v>
          </cell>
          <cell r="F678">
            <v>722.83296921328531</v>
          </cell>
          <cell r="G678">
            <v>0</v>
          </cell>
          <cell r="H678">
            <v>722.83296921328531</v>
          </cell>
          <cell r="I678">
            <v>0</v>
          </cell>
        </row>
        <row r="679">
          <cell r="A679">
            <v>37261</v>
          </cell>
          <cell r="B679" t="str">
            <v>VELİ SANDIKÇI</v>
          </cell>
          <cell r="C679">
            <v>225</v>
          </cell>
          <cell r="D679">
            <v>723.35953919725421</v>
          </cell>
          <cell r="E679">
            <v>0</v>
          </cell>
          <cell r="F679">
            <v>723.35953919725421</v>
          </cell>
          <cell r="G679">
            <v>100.71934545454542</v>
          </cell>
          <cell r="H679">
            <v>824.07888465179963</v>
          </cell>
          <cell r="I679">
            <v>0</v>
          </cell>
        </row>
        <row r="680">
          <cell r="A680">
            <v>41513</v>
          </cell>
          <cell r="B680" t="str">
            <v>HAKAN KOKTAY</v>
          </cell>
          <cell r="C680">
            <v>142.5</v>
          </cell>
          <cell r="D680">
            <v>403.56035438518506</v>
          </cell>
          <cell r="E680">
            <v>320.79291087389373</v>
          </cell>
          <cell r="F680">
            <v>724.35326525907885</v>
          </cell>
          <cell r="G680">
            <v>0</v>
          </cell>
          <cell r="H680">
            <v>724.35326525907885</v>
          </cell>
          <cell r="I680">
            <v>90</v>
          </cell>
        </row>
        <row r="681">
          <cell r="A681">
            <v>20821</v>
          </cell>
          <cell r="B681" t="str">
            <v>HARUN GELİR</v>
          </cell>
          <cell r="C681">
            <v>210</v>
          </cell>
          <cell r="D681">
            <v>659.4498055555556</v>
          </cell>
          <cell r="E681">
            <v>64.965290014991382</v>
          </cell>
          <cell r="F681">
            <v>724.41509557054701</v>
          </cell>
          <cell r="G681">
            <v>0</v>
          </cell>
          <cell r="H681">
            <v>724.41509557054701</v>
          </cell>
          <cell r="I681">
            <v>22.5</v>
          </cell>
        </row>
        <row r="682">
          <cell r="A682">
            <v>23083</v>
          </cell>
          <cell r="B682" t="str">
            <v>AYKUT GÜNER</v>
          </cell>
          <cell r="C682">
            <v>232.5</v>
          </cell>
          <cell r="D682">
            <v>724.72620204316013</v>
          </cell>
          <cell r="E682">
            <v>0</v>
          </cell>
          <cell r="F682">
            <v>724.72620204316013</v>
          </cell>
          <cell r="G682">
            <v>81.486869655152262</v>
          </cell>
          <cell r="H682">
            <v>806.21307169831243</v>
          </cell>
          <cell r="I682">
            <v>0</v>
          </cell>
        </row>
        <row r="683">
          <cell r="A683">
            <v>2141</v>
          </cell>
          <cell r="B683" t="str">
            <v>MESUT TAŞ</v>
          </cell>
          <cell r="C683">
            <v>189</v>
          </cell>
          <cell r="D683">
            <v>604.85025935438284</v>
          </cell>
          <cell r="E683">
            <v>120.29361533878595</v>
          </cell>
          <cell r="F683">
            <v>725.14387469316875</v>
          </cell>
          <cell r="G683">
            <v>197.88310954186599</v>
          </cell>
          <cell r="H683">
            <v>923.02698423503477</v>
          </cell>
          <cell r="I683">
            <v>37.5</v>
          </cell>
        </row>
        <row r="684">
          <cell r="A684">
            <v>42050</v>
          </cell>
          <cell r="B684" t="str">
            <v>CANBERK KÖNKENTİ</v>
          </cell>
          <cell r="C684">
            <v>227</v>
          </cell>
          <cell r="D684">
            <v>725.52115172281913</v>
          </cell>
          <cell r="E684">
            <v>0</v>
          </cell>
          <cell r="F684">
            <v>725.52115172281913</v>
          </cell>
          <cell r="G684">
            <v>0</v>
          </cell>
          <cell r="H684">
            <v>725.52115172281913</v>
          </cell>
          <cell r="I684">
            <v>0</v>
          </cell>
        </row>
        <row r="685">
          <cell r="A685">
            <v>12283</v>
          </cell>
          <cell r="B685" t="str">
            <v>KENAN ER</v>
          </cell>
          <cell r="C685">
            <v>232.5</v>
          </cell>
          <cell r="D685">
            <v>725.82746453209938</v>
          </cell>
          <cell r="E685">
            <v>0</v>
          </cell>
          <cell r="F685">
            <v>725.82746453209938</v>
          </cell>
          <cell r="G685">
            <v>0</v>
          </cell>
          <cell r="H685">
            <v>725.82746453209938</v>
          </cell>
          <cell r="I685">
            <v>0</v>
          </cell>
        </row>
        <row r="686">
          <cell r="A686">
            <v>29890</v>
          </cell>
          <cell r="B686" t="str">
            <v>SEDAT ÖZDEMİR</v>
          </cell>
          <cell r="C686">
            <v>232.5</v>
          </cell>
          <cell r="D686">
            <v>725.82746453209938</v>
          </cell>
          <cell r="E686">
            <v>0</v>
          </cell>
          <cell r="F686">
            <v>725.82746453209938</v>
          </cell>
          <cell r="G686">
            <v>0</v>
          </cell>
          <cell r="H686">
            <v>725.82746453209938</v>
          </cell>
          <cell r="I686">
            <v>0</v>
          </cell>
        </row>
        <row r="687">
          <cell r="A687">
            <v>37160</v>
          </cell>
          <cell r="B687" t="str">
            <v>KUBİLAY SÖNMEZ</v>
          </cell>
          <cell r="C687">
            <v>232.5</v>
          </cell>
          <cell r="D687">
            <v>725.82746453209938</v>
          </cell>
          <cell r="E687">
            <v>0</v>
          </cell>
          <cell r="F687">
            <v>725.82746453209938</v>
          </cell>
          <cell r="G687">
            <v>0</v>
          </cell>
          <cell r="H687">
            <v>725.82746453209938</v>
          </cell>
          <cell r="I687">
            <v>0</v>
          </cell>
        </row>
        <row r="688">
          <cell r="A688">
            <v>31364</v>
          </cell>
          <cell r="B688" t="str">
            <v>OĞUZHAN YILMAZ</v>
          </cell>
          <cell r="C688">
            <v>228</v>
          </cell>
          <cell r="D688">
            <v>726.25650563230806</v>
          </cell>
          <cell r="E688">
            <v>0</v>
          </cell>
          <cell r="F688">
            <v>726.25650563230806</v>
          </cell>
          <cell r="G688">
            <v>0</v>
          </cell>
          <cell r="H688">
            <v>726.25650563230806</v>
          </cell>
          <cell r="I688">
            <v>0</v>
          </cell>
        </row>
        <row r="689">
          <cell r="A689">
            <v>27886</v>
          </cell>
          <cell r="B689" t="str">
            <v>MERYEM PEHLİVAN</v>
          </cell>
          <cell r="C689">
            <v>232.5</v>
          </cell>
          <cell r="D689">
            <v>726.27782506581207</v>
          </cell>
          <cell r="E689">
            <v>0</v>
          </cell>
          <cell r="F689">
            <v>726.27782506581207</v>
          </cell>
          <cell r="G689">
            <v>13.17954444444444</v>
          </cell>
          <cell r="H689">
            <v>739.45736951025651</v>
          </cell>
          <cell r="I689">
            <v>0</v>
          </cell>
        </row>
        <row r="690">
          <cell r="A690">
            <v>31551</v>
          </cell>
          <cell r="B690" t="str">
            <v>UFUK ALTINDİŞ</v>
          </cell>
          <cell r="C690">
            <v>225</v>
          </cell>
          <cell r="D690">
            <v>702.64638268918293</v>
          </cell>
          <cell r="E690">
            <v>23.878573046711178</v>
          </cell>
          <cell r="F690">
            <v>726.52495573589408</v>
          </cell>
          <cell r="G690">
            <v>12.97148492336717</v>
          </cell>
          <cell r="H690">
            <v>739.49644065926122</v>
          </cell>
          <cell r="I690">
            <v>7.5</v>
          </cell>
        </row>
        <row r="691">
          <cell r="A691">
            <v>41864</v>
          </cell>
          <cell r="B691" t="str">
            <v>ŞAHİN AKKAYA</v>
          </cell>
          <cell r="C691">
            <v>225</v>
          </cell>
          <cell r="D691">
            <v>700.42993093333325</v>
          </cell>
          <cell r="E691">
            <v>26.514300337654369</v>
          </cell>
          <cell r="F691">
            <v>726.94423127098764</v>
          </cell>
          <cell r="G691">
            <v>0</v>
          </cell>
          <cell r="H691">
            <v>726.94423127098764</v>
          </cell>
          <cell r="I691">
            <v>7.5</v>
          </cell>
        </row>
        <row r="692">
          <cell r="A692">
            <v>17545</v>
          </cell>
          <cell r="B692" t="str">
            <v>ORHAN DÜVENCİ</v>
          </cell>
          <cell r="C692">
            <v>210</v>
          </cell>
          <cell r="D692">
            <v>655.5860969967348</v>
          </cell>
          <cell r="E692">
            <v>71.806480487657311</v>
          </cell>
          <cell r="F692">
            <v>727.39257748439206</v>
          </cell>
          <cell r="G692">
            <v>0</v>
          </cell>
          <cell r="H692">
            <v>727.39257748439206</v>
          </cell>
          <cell r="I692">
            <v>22.5</v>
          </cell>
        </row>
        <row r="693">
          <cell r="A693">
            <v>38848</v>
          </cell>
          <cell r="B693" t="str">
            <v>EMRE SARAÇ</v>
          </cell>
          <cell r="C693">
            <v>232.5</v>
          </cell>
          <cell r="D693">
            <v>727.73630165738098</v>
          </cell>
          <cell r="E693">
            <v>0</v>
          </cell>
          <cell r="F693">
            <v>727.73630165738098</v>
          </cell>
          <cell r="G693">
            <v>23.671684699915623</v>
          </cell>
          <cell r="H693">
            <v>751.40798635729664</v>
          </cell>
          <cell r="I693">
            <v>0</v>
          </cell>
        </row>
        <row r="694">
          <cell r="A694">
            <v>39323</v>
          </cell>
          <cell r="B694" t="str">
            <v>BAKİ SUBAŞI</v>
          </cell>
          <cell r="C694">
            <v>225</v>
          </cell>
          <cell r="D694">
            <v>727.75</v>
          </cell>
          <cell r="E694">
            <v>0</v>
          </cell>
          <cell r="F694">
            <v>727.75</v>
          </cell>
          <cell r="G694">
            <v>89.28</v>
          </cell>
          <cell r="H694">
            <v>817.03</v>
          </cell>
          <cell r="I694">
            <v>0</v>
          </cell>
        </row>
        <row r="695">
          <cell r="A695">
            <v>30737</v>
          </cell>
          <cell r="B695" t="str">
            <v>EMEL KAPLAN</v>
          </cell>
          <cell r="C695">
            <v>232.5</v>
          </cell>
          <cell r="D695">
            <v>728.13923562959087</v>
          </cell>
          <cell r="E695">
            <v>0</v>
          </cell>
          <cell r="F695">
            <v>728.13923562959087</v>
          </cell>
          <cell r="G695">
            <v>96.252020540974257</v>
          </cell>
          <cell r="H695">
            <v>824.39125617056516</v>
          </cell>
          <cell r="I695">
            <v>0</v>
          </cell>
        </row>
        <row r="696">
          <cell r="A696">
            <v>1715</v>
          </cell>
          <cell r="B696" t="str">
            <v>TEVFİK PAMUK</v>
          </cell>
          <cell r="C696">
            <v>202.5</v>
          </cell>
          <cell r="D696">
            <v>677.95488</v>
          </cell>
          <cell r="E696">
            <v>50.218879999999992</v>
          </cell>
          <cell r="F696">
            <v>728.17376000000002</v>
          </cell>
          <cell r="G696">
            <v>224.31099733333332</v>
          </cell>
          <cell r="H696">
            <v>952.48475733333339</v>
          </cell>
          <cell r="I696">
            <v>15</v>
          </cell>
        </row>
        <row r="697">
          <cell r="A697">
            <v>41978</v>
          </cell>
          <cell r="B697" t="str">
            <v>HAKAN KANDEMİR</v>
          </cell>
          <cell r="C697">
            <v>232.5</v>
          </cell>
          <cell r="D697">
            <v>728.64674683371584</v>
          </cell>
          <cell r="E697">
            <v>0</v>
          </cell>
          <cell r="F697">
            <v>728.64674683371584</v>
          </cell>
          <cell r="G697">
            <v>392.10472283543351</v>
          </cell>
          <cell r="H697">
            <v>1120.7514696691494</v>
          </cell>
          <cell r="I697">
            <v>0</v>
          </cell>
        </row>
        <row r="698">
          <cell r="A698">
            <v>18797</v>
          </cell>
          <cell r="B698" t="str">
            <v>YASİN YILDIRIM</v>
          </cell>
          <cell r="C698">
            <v>142.5</v>
          </cell>
          <cell r="D698">
            <v>440.75177119971215</v>
          </cell>
          <cell r="E698">
            <v>288.07360209588774</v>
          </cell>
          <cell r="F698">
            <v>728.82537329559989</v>
          </cell>
          <cell r="G698">
            <v>71.262702564102568</v>
          </cell>
          <cell r="H698">
            <v>800.08807585970249</v>
          </cell>
          <cell r="I698">
            <v>75</v>
          </cell>
        </row>
        <row r="699">
          <cell r="A699">
            <v>41536</v>
          </cell>
          <cell r="B699" t="str">
            <v>RESULCAN KARAV</v>
          </cell>
          <cell r="C699">
            <v>225</v>
          </cell>
          <cell r="D699">
            <v>709.53485036782854</v>
          </cell>
          <cell r="E699">
            <v>19.780119924982838</v>
          </cell>
          <cell r="F699">
            <v>729.31497029281138</v>
          </cell>
          <cell r="G699">
            <v>15.4818</v>
          </cell>
          <cell r="H699">
            <v>744.7967702928114</v>
          </cell>
          <cell r="I699">
            <v>7.5</v>
          </cell>
        </row>
        <row r="700">
          <cell r="A700">
            <v>38750</v>
          </cell>
          <cell r="B700" t="str">
            <v>YENER ODABAŞ</v>
          </cell>
          <cell r="C700">
            <v>232.5</v>
          </cell>
          <cell r="D700">
            <v>729.95326165321057</v>
          </cell>
          <cell r="E700">
            <v>0</v>
          </cell>
          <cell r="F700">
            <v>729.95326165321057</v>
          </cell>
          <cell r="G700">
            <v>0</v>
          </cell>
          <cell r="H700">
            <v>729.95326165321057</v>
          </cell>
          <cell r="I700">
            <v>0</v>
          </cell>
        </row>
        <row r="701">
          <cell r="A701">
            <v>40120</v>
          </cell>
          <cell r="B701" t="str">
            <v>LEVENT VURAL</v>
          </cell>
          <cell r="C701">
            <v>223</v>
          </cell>
          <cell r="D701">
            <v>730.19134314405983</v>
          </cell>
          <cell r="E701">
            <v>0</v>
          </cell>
          <cell r="F701">
            <v>730.19134314405983</v>
          </cell>
          <cell r="G701">
            <v>0</v>
          </cell>
          <cell r="H701">
            <v>730.19134314405983</v>
          </cell>
          <cell r="I701">
            <v>0</v>
          </cell>
        </row>
        <row r="702">
          <cell r="A702">
            <v>15300</v>
          </cell>
          <cell r="B702" t="str">
            <v>HASAN TAHSİN CANSIZ</v>
          </cell>
          <cell r="C702">
            <v>232.5</v>
          </cell>
          <cell r="D702">
            <v>730.27530417283958</v>
          </cell>
          <cell r="E702">
            <v>0</v>
          </cell>
          <cell r="F702">
            <v>730.27530417283958</v>
          </cell>
          <cell r="G702">
            <v>0</v>
          </cell>
          <cell r="H702">
            <v>730.27530417283958</v>
          </cell>
          <cell r="I702">
            <v>0</v>
          </cell>
        </row>
        <row r="703">
          <cell r="A703">
            <v>32726</v>
          </cell>
          <cell r="B703" t="str">
            <v>KEMAL KURT</v>
          </cell>
          <cell r="C703">
            <v>232.5</v>
          </cell>
          <cell r="D703">
            <v>730.61644333072695</v>
          </cell>
          <cell r="E703">
            <v>0</v>
          </cell>
          <cell r="F703">
            <v>730.61644333072695</v>
          </cell>
          <cell r="G703">
            <v>0</v>
          </cell>
          <cell r="H703">
            <v>730.61644333072695</v>
          </cell>
          <cell r="I703">
            <v>0</v>
          </cell>
        </row>
        <row r="704">
          <cell r="A704">
            <v>40078</v>
          </cell>
          <cell r="B704" t="str">
            <v>ÜZEYİR ATEŞ</v>
          </cell>
          <cell r="C704">
            <v>225</v>
          </cell>
          <cell r="D704">
            <v>706.72758568812174</v>
          </cell>
          <cell r="E704">
            <v>23.925037306765322</v>
          </cell>
          <cell r="F704">
            <v>730.65262299488711</v>
          </cell>
          <cell r="G704">
            <v>0</v>
          </cell>
          <cell r="H704">
            <v>730.65262299488711</v>
          </cell>
          <cell r="I704">
            <v>7.5</v>
          </cell>
        </row>
        <row r="705">
          <cell r="A705">
            <v>22016</v>
          </cell>
          <cell r="B705" t="str">
            <v>FATİH TUNÇ</v>
          </cell>
          <cell r="C705">
            <v>225</v>
          </cell>
          <cell r="D705">
            <v>730.90881786718057</v>
          </cell>
          <cell r="E705">
            <v>0</v>
          </cell>
          <cell r="F705">
            <v>730.90881786718057</v>
          </cell>
          <cell r="G705">
            <v>0</v>
          </cell>
          <cell r="H705">
            <v>730.90881786718057</v>
          </cell>
          <cell r="I705">
            <v>0</v>
          </cell>
        </row>
        <row r="706">
          <cell r="A706">
            <v>42462</v>
          </cell>
          <cell r="B706" t="str">
            <v>GÜLAMİ ÇELİK</v>
          </cell>
          <cell r="C706">
            <v>232.5</v>
          </cell>
          <cell r="D706">
            <v>731.36881017300368</v>
          </cell>
          <cell r="E706">
            <v>0</v>
          </cell>
          <cell r="F706">
            <v>731.36881017300368</v>
          </cell>
          <cell r="G706">
            <v>108.3249339368674</v>
          </cell>
          <cell r="H706">
            <v>839.69374410987109</v>
          </cell>
          <cell r="I706">
            <v>0</v>
          </cell>
        </row>
        <row r="707">
          <cell r="A707">
            <v>42070</v>
          </cell>
          <cell r="B707" t="str">
            <v>OSMAN CAN</v>
          </cell>
          <cell r="C707">
            <v>232.5</v>
          </cell>
          <cell r="D707">
            <v>732.51466616823097</v>
          </cell>
          <cell r="E707">
            <v>0</v>
          </cell>
          <cell r="F707">
            <v>732.51466616823097</v>
          </cell>
          <cell r="G707">
            <v>59.861413579339334</v>
          </cell>
          <cell r="H707">
            <v>792.37607974757032</v>
          </cell>
          <cell r="I707">
            <v>0</v>
          </cell>
        </row>
        <row r="708">
          <cell r="A708">
            <v>41657</v>
          </cell>
          <cell r="B708" t="str">
            <v>MURAT ERTÜK</v>
          </cell>
          <cell r="C708">
            <v>232.5</v>
          </cell>
          <cell r="D708">
            <v>732.51466616823097</v>
          </cell>
          <cell r="E708">
            <v>0</v>
          </cell>
          <cell r="F708">
            <v>732.51466616823097</v>
          </cell>
          <cell r="G708">
            <v>37.807208576424841</v>
          </cell>
          <cell r="H708">
            <v>770.32187474465582</v>
          </cell>
          <cell r="I708">
            <v>0</v>
          </cell>
        </row>
        <row r="709">
          <cell r="A709">
            <v>37625</v>
          </cell>
          <cell r="B709" t="str">
            <v>EBRU DEMİRTAŞ</v>
          </cell>
          <cell r="C709">
            <v>232.5</v>
          </cell>
          <cell r="D709">
            <v>732.5273481277942</v>
          </cell>
          <cell r="E709">
            <v>0</v>
          </cell>
          <cell r="F709">
            <v>732.5273481277942</v>
          </cell>
          <cell r="G709">
            <v>0</v>
          </cell>
          <cell r="H709">
            <v>732.5273481277942</v>
          </cell>
          <cell r="I709">
            <v>0</v>
          </cell>
        </row>
        <row r="710">
          <cell r="A710">
            <v>42517</v>
          </cell>
          <cell r="B710" t="str">
            <v>ALİ SARI</v>
          </cell>
          <cell r="C710">
            <v>202</v>
          </cell>
          <cell r="D710">
            <v>733.01322422819885</v>
          </cell>
          <cell r="E710">
            <v>0</v>
          </cell>
          <cell r="F710">
            <v>733.01322422819885</v>
          </cell>
          <cell r="G710">
            <v>0</v>
          </cell>
          <cell r="H710">
            <v>733.01322422819885</v>
          </cell>
          <cell r="I710">
            <v>0</v>
          </cell>
        </row>
        <row r="711">
          <cell r="A711">
            <v>38984</v>
          </cell>
          <cell r="B711" t="str">
            <v>YASİN GÖKALP ÇILDIR</v>
          </cell>
          <cell r="C711">
            <v>225</v>
          </cell>
          <cell r="D711">
            <v>711.31319783367508</v>
          </cell>
          <cell r="E711">
            <v>21.900414622698683</v>
          </cell>
          <cell r="F711">
            <v>733.21361245637377</v>
          </cell>
          <cell r="G711">
            <v>466.55085127840459</v>
          </cell>
          <cell r="H711">
            <v>1199.7644637347785</v>
          </cell>
          <cell r="I711">
            <v>0</v>
          </cell>
        </row>
        <row r="712">
          <cell r="A712">
            <v>37159</v>
          </cell>
          <cell r="B712" t="str">
            <v>ZAFER EROĞLU</v>
          </cell>
          <cell r="C712">
            <v>202.5</v>
          </cell>
          <cell r="D712">
            <v>704.34613845653871</v>
          </cell>
          <cell r="E712">
            <v>29.556045131805273</v>
          </cell>
          <cell r="F712">
            <v>733.90218358834397</v>
          </cell>
          <cell r="G712">
            <v>12.319893813098625</v>
          </cell>
          <cell r="H712">
            <v>746.22207740144256</v>
          </cell>
          <cell r="I712">
            <v>7.5</v>
          </cell>
        </row>
        <row r="713">
          <cell r="A713">
            <v>36313</v>
          </cell>
          <cell r="B713" t="str">
            <v>ŞAZİYE TEYİN</v>
          </cell>
          <cell r="C713">
            <v>232.5</v>
          </cell>
          <cell r="D713">
            <v>734.34311511928001</v>
          </cell>
          <cell r="E713">
            <v>0</v>
          </cell>
          <cell r="F713">
            <v>734.34311511928001</v>
          </cell>
          <cell r="G713">
            <v>51.865948202269955</v>
          </cell>
          <cell r="H713">
            <v>786.20906332154993</v>
          </cell>
          <cell r="I713">
            <v>0</v>
          </cell>
        </row>
        <row r="714">
          <cell r="A714">
            <v>34249</v>
          </cell>
          <cell r="B714" t="str">
            <v>EMEL İBİŞ</v>
          </cell>
          <cell r="C714">
            <v>232.5</v>
          </cell>
          <cell r="D714">
            <v>734.34311511928001</v>
          </cell>
          <cell r="E714">
            <v>0</v>
          </cell>
          <cell r="F714">
            <v>734.34311511928001</v>
          </cell>
          <cell r="G714">
            <v>36.611257554543499</v>
          </cell>
          <cell r="H714">
            <v>770.95437267382351</v>
          </cell>
          <cell r="I714">
            <v>0</v>
          </cell>
        </row>
        <row r="715">
          <cell r="A715">
            <v>25772</v>
          </cell>
          <cell r="B715" t="str">
            <v>CİHANGİR ÇİFTÇİ</v>
          </cell>
          <cell r="C715">
            <v>232.5</v>
          </cell>
          <cell r="D715">
            <v>734.39689536980734</v>
          </cell>
          <cell r="E715">
            <v>0</v>
          </cell>
          <cell r="F715">
            <v>734.39689536980734</v>
          </cell>
          <cell r="G715">
            <v>75.362444469905967</v>
          </cell>
          <cell r="H715">
            <v>809.75933983971333</v>
          </cell>
          <cell r="I715">
            <v>0</v>
          </cell>
        </row>
        <row r="716">
          <cell r="A716">
            <v>19674</v>
          </cell>
          <cell r="B716" t="str">
            <v>TANER GÖDELEK</v>
          </cell>
          <cell r="C716">
            <v>183.5</v>
          </cell>
          <cell r="D716">
            <v>586.4226720085702</v>
          </cell>
          <cell r="E716">
            <v>148.00181999194746</v>
          </cell>
          <cell r="F716">
            <v>734.4244920005176</v>
          </cell>
          <cell r="G716">
            <v>0</v>
          </cell>
          <cell r="H716">
            <v>734.4244920005176</v>
          </cell>
          <cell r="I716">
            <v>45</v>
          </cell>
        </row>
        <row r="717">
          <cell r="A717">
            <v>41502</v>
          </cell>
          <cell r="B717" t="str">
            <v>HASAN TUNAHAN KASAP</v>
          </cell>
          <cell r="C717">
            <v>230.5</v>
          </cell>
          <cell r="D717">
            <v>734.450978296892</v>
          </cell>
          <cell r="E717">
            <v>0</v>
          </cell>
          <cell r="F717">
            <v>734.450978296892</v>
          </cell>
          <cell r="G717">
            <v>198.6631187853522</v>
          </cell>
          <cell r="H717">
            <v>933.11409708224414</v>
          </cell>
          <cell r="I717">
            <v>0</v>
          </cell>
        </row>
        <row r="718">
          <cell r="A718">
            <v>39080</v>
          </cell>
          <cell r="B718" t="str">
            <v>GÖKHAN ÇAĞSUR</v>
          </cell>
          <cell r="C718">
            <v>232.5</v>
          </cell>
          <cell r="D718">
            <v>735.18176887947413</v>
          </cell>
          <cell r="E718">
            <v>0</v>
          </cell>
          <cell r="F718">
            <v>735.18176887947413</v>
          </cell>
          <cell r="G718">
            <v>0</v>
          </cell>
          <cell r="H718">
            <v>735.18176887947413</v>
          </cell>
          <cell r="I718">
            <v>0</v>
          </cell>
        </row>
        <row r="719">
          <cell r="A719">
            <v>42668</v>
          </cell>
          <cell r="B719" t="str">
            <v>RAMAZAN BAYRAM</v>
          </cell>
          <cell r="C719">
            <v>232</v>
          </cell>
          <cell r="D719">
            <v>735.41437753546006</v>
          </cell>
          <cell r="E719">
            <v>0</v>
          </cell>
          <cell r="F719">
            <v>735.41437753546006</v>
          </cell>
          <cell r="G719">
            <v>0</v>
          </cell>
          <cell r="H719">
            <v>735.41437753546006</v>
          </cell>
          <cell r="I719">
            <v>0</v>
          </cell>
        </row>
        <row r="720">
          <cell r="A720">
            <v>32701</v>
          </cell>
          <cell r="B720" t="str">
            <v>NESRİ BADILLI</v>
          </cell>
          <cell r="C720">
            <v>232.5</v>
          </cell>
          <cell r="D720">
            <v>735.82027617206916</v>
          </cell>
          <cell r="E720">
            <v>0</v>
          </cell>
          <cell r="F720">
            <v>735.82027617206916</v>
          </cell>
          <cell r="G720">
            <v>208.8780138811035</v>
          </cell>
          <cell r="H720">
            <v>944.69829005317263</v>
          </cell>
          <cell r="I720">
            <v>0</v>
          </cell>
        </row>
        <row r="721">
          <cell r="A721">
            <v>2500</v>
          </cell>
          <cell r="B721" t="str">
            <v>İSMAİL YILDIZHAN</v>
          </cell>
          <cell r="C721">
            <v>232.5</v>
          </cell>
          <cell r="D721">
            <v>735.82027617206916</v>
          </cell>
          <cell r="E721">
            <v>0</v>
          </cell>
          <cell r="F721">
            <v>735.82027617206916</v>
          </cell>
          <cell r="G721">
            <v>186.72428513613798</v>
          </cell>
          <cell r="H721">
            <v>922.54456130820711</v>
          </cell>
          <cell r="I721">
            <v>0</v>
          </cell>
        </row>
        <row r="722">
          <cell r="A722">
            <v>31303</v>
          </cell>
          <cell r="B722" t="str">
            <v>EMRE ATMACA</v>
          </cell>
          <cell r="C722">
            <v>232.5</v>
          </cell>
          <cell r="D722">
            <v>735.82027617206916</v>
          </cell>
          <cell r="E722">
            <v>0</v>
          </cell>
          <cell r="F722">
            <v>735.82027617206916</v>
          </cell>
          <cell r="G722">
            <v>180.92211808388512</v>
          </cell>
          <cell r="H722">
            <v>916.74239425595431</v>
          </cell>
          <cell r="I722">
            <v>0</v>
          </cell>
        </row>
        <row r="723">
          <cell r="A723">
            <v>21561</v>
          </cell>
          <cell r="B723" t="str">
            <v>MURAT ERKAN</v>
          </cell>
          <cell r="C723">
            <v>207</v>
          </cell>
          <cell r="D723">
            <v>660.14956001265773</v>
          </cell>
          <cell r="E723">
            <v>75.739214298604551</v>
          </cell>
          <cell r="F723">
            <v>735.8887743112623</v>
          </cell>
          <cell r="G723">
            <v>44.446900385226186</v>
          </cell>
          <cell r="H723">
            <v>780.33567469648847</v>
          </cell>
          <cell r="I723">
            <v>22.5</v>
          </cell>
        </row>
        <row r="724">
          <cell r="A724">
            <v>40190</v>
          </cell>
          <cell r="B724" t="str">
            <v>DİLEK DAĞ</v>
          </cell>
          <cell r="C724">
            <v>187.5</v>
          </cell>
          <cell r="D724">
            <v>593.40344852586225</v>
          </cell>
          <cell r="E724">
            <v>143.14358552092065</v>
          </cell>
          <cell r="F724">
            <v>736.54703404678287</v>
          </cell>
          <cell r="G724">
            <v>82.285278195586244</v>
          </cell>
          <cell r="H724">
            <v>818.83231224236908</v>
          </cell>
          <cell r="I724">
            <v>45</v>
          </cell>
        </row>
        <row r="725">
          <cell r="A725">
            <v>31300</v>
          </cell>
          <cell r="B725" t="str">
            <v>ALİCAN TURAN</v>
          </cell>
          <cell r="C725">
            <v>225</v>
          </cell>
          <cell r="D725">
            <v>712.08413823103467</v>
          </cell>
          <cell r="E725">
            <v>24.739248640015287</v>
          </cell>
          <cell r="F725">
            <v>736.82338687104993</v>
          </cell>
          <cell r="G725">
            <v>98.109370156275901</v>
          </cell>
          <cell r="H725">
            <v>834.93275702732581</v>
          </cell>
          <cell r="I725">
            <v>7.5</v>
          </cell>
        </row>
        <row r="726">
          <cell r="A726">
            <v>41859</v>
          </cell>
          <cell r="B726" t="str">
            <v>ALİ TÜZEN</v>
          </cell>
          <cell r="C726">
            <v>217.5</v>
          </cell>
          <cell r="D726">
            <v>737.31004797344508</v>
          </cell>
          <cell r="E726">
            <v>0</v>
          </cell>
          <cell r="F726">
            <v>737.31004797344508</v>
          </cell>
          <cell r="G726">
            <v>45.086085692169306</v>
          </cell>
          <cell r="H726">
            <v>782.39613366561434</v>
          </cell>
          <cell r="I726">
            <v>0</v>
          </cell>
        </row>
        <row r="727">
          <cell r="A727">
            <v>35593</v>
          </cell>
          <cell r="B727" t="str">
            <v>BAYRAM IŞIK</v>
          </cell>
          <cell r="C727">
            <v>217.5</v>
          </cell>
          <cell r="D727">
            <v>737.31004797344508</v>
          </cell>
          <cell r="E727">
            <v>0</v>
          </cell>
          <cell r="F727">
            <v>737.31004797344508</v>
          </cell>
          <cell r="G727">
            <v>23.729518785352266</v>
          </cell>
          <cell r="H727">
            <v>761.03956675879738</v>
          </cell>
          <cell r="I727">
            <v>0</v>
          </cell>
        </row>
        <row r="728">
          <cell r="A728">
            <v>39263</v>
          </cell>
          <cell r="B728" t="str">
            <v>ONUR KILIÇ</v>
          </cell>
          <cell r="C728">
            <v>232.5</v>
          </cell>
          <cell r="D728">
            <v>737.96818753111347</v>
          </cell>
          <cell r="E728">
            <v>0</v>
          </cell>
          <cell r="F728">
            <v>737.96818753111347</v>
          </cell>
          <cell r="G728">
            <v>123.48013320677654</v>
          </cell>
          <cell r="H728">
            <v>861.44832073789007</v>
          </cell>
          <cell r="I728">
            <v>0</v>
          </cell>
        </row>
        <row r="729">
          <cell r="A729">
            <v>34316</v>
          </cell>
          <cell r="B729" t="str">
            <v>RAMAZAN BUÇUK</v>
          </cell>
          <cell r="C729">
            <v>232.5</v>
          </cell>
          <cell r="D729">
            <v>738.08552435489503</v>
          </cell>
          <cell r="E729">
            <v>0</v>
          </cell>
          <cell r="F729">
            <v>738.08552435489503</v>
          </cell>
          <cell r="G729">
            <v>59.931391928556039</v>
          </cell>
          <cell r="H729">
            <v>798.01691628345111</v>
          </cell>
          <cell r="I729">
            <v>0</v>
          </cell>
        </row>
        <row r="730">
          <cell r="A730">
            <v>38631</v>
          </cell>
          <cell r="B730" t="str">
            <v>ABBAS ŞİMŞEK</v>
          </cell>
          <cell r="C730">
            <v>221.5</v>
          </cell>
          <cell r="D730">
            <v>738.14022367267728</v>
          </cell>
          <cell r="E730">
            <v>0</v>
          </cell>
          <cell r="F730">
            <v>738.14022367267728</v>
          </cell>
          <cell r="G730">
            <v>200.45414827545579</v>
          </cell>
          <cell r="H730">
            <v>938.59437194813313</v>
          </cell>
          <cell r="I730">
            <v>0</v>
          </cell>
        </row>
        <row r="731">
          <cell r="A731">
            <v>19952</v>
          </cell>
          <cell r="B731" t="str">
            <v>RAHMİ KIRLI</v>
          </cell>
          <cell r="C731">
            <v>232.5</v>
          </cell>
          <cell r="D731">
            <v>738.49369597069574</v>
          </cell>
          <cell r="E731">
            <v>0</v>
          </cell>
          <cell r="F731">
            <v>738.49369597069574</v>
          </cell>
          <cell r="G731">
            <v>0</v>
          </cell>
          <cell r="H731">
            <v>738.49369597069574</v>
          </cell>
          <cell r="I731">
            <v>0</v>
          </cell>
        </row>
        <row r="732">
          <cell r="A732">
            <v>1864</v>
          </cell>
          <cell r="B732" t="str">
            <v>ŞENER ORHAN</v>
          </cell>
          <cell r="C732">
            <v>217.5</v>
          </cell>
          <cell r="D732">
            <v>687.96671914913111</v>
          </cell>
          <cell r="E732">
            <v>51.044593317729287</v>
          </cell>
          <cell r="F732">
            <v>739.01131246686043</v>
          </cell>
          <cell r="G732">
            <v>72.949807898448171</v>
          </cell>
          <cell r="H732">
            <v>811.9611203653086</v>
          </cell>
          <cell r="I732">
            <v>15</v>
          </cell>
        </row>
        <row r="733">
          <cell r="A733">
            <v>34139</v>
          </cell>
          <cell r="B733" t="str">
            <v>HÜSEYİN YALÇIN</v>
          </cell>
          <cell r="C733">
            <v>220.5</v>
          </cell>
          <cell r="D733">
            <v>739.18539538621371</v>
          </cell>
          <cell r="E733">
            <v>0</v>
          </cell>
          <cell r="F733">
            <v>739.18539538621371</v>
          </cell>
          <cell r="G733">
            <v>0</v>
          </cell>
          <cell r="H733">
            <v>739.18539538621371</v>
          </cell>
          <cell r="I733">
            <v>0</v>
          </cell>
        </row>
        <row r="734">
          <cell r="A734">
            <v>39884</v>
          </cell>
          <cell r="B734" t="str">
            <v>İSMAİL ÜNAL</v>
          </cell>
          <cell r="C734">
            <v>232.5</v>
          </cell>
          <cell r="D734">
            <v>739.23671129651859</v>
          </cell>
          <cell r="E734">
            <v>0</v>
          </cell>
          <cell r="F734">
            <v>739.23671129651859</v>
          </cell>
          <cell r="G734">
            <v>0</v>
          </cell>
          <cell r="H734">
            <v>739.23671129651859</v>
          </cell>
          <cell r="I734">
            <v>0</v>
          </cell>
        </row>
        <row r="735">
          <cell r="A735">
            <v>24436</v>
          </cell>
          <cell r="B735" t="str">
            <v>MUAMMER YILMAZ</v>
          </cell>
          <cell r="C735">
            <v>232.5</v>
          </cell>
          <cell r="D735">
            <v>739.7208749315372</v>
          </cell>
          <cell r="E735">
            <v>0</v>
          </cell>
          <cell r="F735">
            <v>739.7208749315372</v>
          </cell>
          <cell r="G735">
            <v>12.681259660669085</v>
          </cell>
          <cell r="H735">
            <v>752.40213459220627</v>
          </cell>
          <cell r="I735">
            <v>0</v>
          </cell>
        </row>
        <row r="736">
          <cell r="A736">
            <v>30669</v>
          </cell>
          <cell r="B736" t="str">
            <v>HİKMET ARSLAN</v>
          </cell>
          <cell r="C736">
            <v>159.5</v>
          </cell>
          <cell r="D736">
            <v>525.4085668168168</v>
          </cell>
          <cell r="E736">
            <v>214.69057625282557</v>
          </cell>
          <cell r="F736">
            <v>740.09914306964242</v>
          </cell>
          <cell r="G736">
            <v>44.307457489931053</v>
          </cell>
          <cell r="H736">
            <v>784.40660055957346</v>
          </cell>
          <cell r="I736">
            <v>67.5</v>
          </cell>
        </row>
        <row r="737">
          <cell r="A737">
            <v>31767</v>
          </cell>
          <cell r="B737" t="str">
            <v>TAHSİN AZAK</v>
          </cell>
          <cell r="C737">
            <v>232.5</v>
          </cell>
          <cell r="D737">
            <v>740.52967156849627</v>
          </cell>
          <cell r="E737">
            <v>0</v>
          </cell>
          <cell r="F737">
            <v>740.52967156849627</v>
          </cell>
          <cell r="G737">
            <v>0</v>
          </cell>
          <cell r="H737">
            <v>740.52967156849627</v>
          </cell>
          <cell r="I737">
            <v>0</v>
          </cell>
        </row>
        <row r="738">
          <cell r="A738">
            <v>35387</v>
          </cell>
          <cell r="B738" t="str">
            <v>HAKAN DEMİR</v>
          </cell>
          <cell r="C738">
            <v>225</v>
          </cell>
          <cell r="D738">
            <v>740.55665690923649</v>
          </cell>
          <cell r="E738">
            <v>0</v>
          </cell>
          <cell r="F738">
            <v>740.55665690923649</v>
          </cell>
          <cell r="G738">
            <v>0</v>
          </cell>
          <cell r="H738">
            <v>740.55665690923649</v>
          </cell>
          <cell r="I738">
            <v>0</v>
          </cell>
        </row>
        <row r="739">
          <cell r="A739">
            <v>38801</v>
          </cell>
          <cell r="B739" t="str">
            <v>ŞEREF SAĞ</v>
          </cell>
          <cell r="C739">
            <v>203.5</v>
          </cell>
          <cell r="D739">
            <v>674.09713438372683</v>
          </cell>
          <cell r="E739">
            <v>66.493781138546268</v>
          </cell>
          <cell r="F739">
            <v>740.59091552227312</v>
          </cell>
          <cell r="G739">
            <v>288.79455333897062</v>
          </cell>
          <cell r="H739">
            <v>1029.3854688612437</v>
          </cell>
          <cell r="I739">
            <v>22.5</v>
          </cell>
        </row>
        <row r="740">
          <cell r="A740">
            <v>38701</v>
          </cell>
          <cell r="B740" t="str">
            <v>TUNCAY GÖZÜAÇIK</v>
          </cell>
          <cell r="C740">
            <v>232.5</v>
          </cell>
          <cell r="D740">
            <v>740.81662422565194</v>
          </cell>
          <cell r="E740">
            <v>0</v>
          </cell>
          <cell r="F740">
            <v>740.81662422565194</v>
          </cell>
          <cell r="G740">
            <v>0</v>
          </cell>
          <cell r="H740">
            <v>740.81662422565194</v>
          </cell>
          <cell r="I740">
            <v>0</v>
          </cell>
        </row>
        <row r="741">
          <cell r="A741">
            <v>26470</v>
          </cell>
          <cell r="B741" t="str">
            <v>TOLGA 	ÇANBULAT</v>
          </cell>
          <cell r="C741">
            <v>202.5</v>
          </cell>
          <cell r="D741">
            <v>633.8902834464019</v>
          </cell>
          <cell r="E741">
            <v>107.21464049786181</v>
          </cell>
          <cell r="F741">
            <v>741.10492394426365</v>
          </cell>
          <cell r="G741">
            <v>102.58479139186119</v>
          </cell>
          <cell r="H741">
            <v>843.68971533612489</v>
          </cell>
          <cell r="I741">
            <v>30</v>
          </cell>
        </row>
        <row r="742">
          <cell r="A742">
            <v>19940</v>
          </cell>
          <cell r="B742" t="str">
            <v>ABDULLAH ÇIRAK</v>
          </cell>
          <cell r="C742">
            <v>232.5</v>
          </cell>
          <cell r="D742">
            <v>741.61821551719709</v>
          </cell>
          <cell r="E742">
            <v>0</v>
          </cell>
          <cell r="F742">
            <v>741.61821551719709</v>
          </cell>
          <cell r="G742">
            <v>223.92115994928278</v>
          </cell>
          <cell r="H742">
            <v>965.5393754664799</v>
          </cell>
          <cell r="I742">
            <v>0</v>
          </cell>
        </row>
        <row r="743">
          <cell r="A743">
            <v>37878</v>
          </cell>
          <cell r="B743" t="str">
            <v>GÜLSÜM SOYDEMİR</v>
          </cell>
          <cell r="C743">
            <v>225</v>
          </cell>
          <cell r="D743">
            <v>718.74758097839469</v>
          </cell>
          <cell r="E743">
            <v>22.970047547922679</v>
          </cell>
          <cell r="F743">
            <v>741.71762852631741</v>
          </cell>
          <cell r="G743">
            <v>87.539769478137799</v>
          </cell>
          <cell r="H743">
            <v>829.25739800445524</v>
          </cell>
          <cell r="I743">
            <v>7.5</v>
          </cell>
        </row>
        <row r="744">
          <cell r="A744">
            <v>19125</v>
          </cell>
          <cell r="B744" t="str">
            <v>HALİL GİRCİ</v>
          </cell>
          <cell r="C744">
            <v>232.5</v>
          </cell>
          <cell r="D744">
            <v>742.12714392090402</v>
          </cell>
          <cell r="E744">
            <v>0</v>
          </cell>
          <cell r="F744">
            <v>742.12714392090402</v>
          </cell>
          <cell r="G744">
            <v>65.086858576476629</v>
          </cell>
          <cell r="H744">
            <v>807.21400249738065</v>
          </cell>
          <cell r="I744">
            <v>0</v>
          </cell>
        </row>
        <row r="745">
          <cell r="A745">
            <v>19122</v>
          </cell>
          <cell r="B745" t="str">
            <v>FATİH ÇETİN</v>
          </cell>
          <cell r="C745">
            <v>199</v>
          </cell>
          <cell r="D745">
            <v>616.96228189822602</v>
          </cell>
          <cell r="E745">
            <v>125.57197935104287</v>
          </cell>
          <cell r="F745">
            <v>742.53426124926887</v>
          </cell>
          <cell r="G745">
            <v>54.335855535872049</v>
          </cell>
          <cell r="H745">
            <v>796.87011678514091</v>
          </cell>
          <cell r="I745">
            <v>26</v>
          </cell>
        </row>
        <row r="746">
          <cell r="A746">
            <v>33153</v>
          </cell>
          <cell r="B746" t="str">
            <v>UĞUR DEMİR</v>
          </cell>
          <cell r="C746">
            <v>232.5</v>
          </cell>
          <cell r="D746">
            <v>743.61317766255149</v>
          </cell>
          <cell r="E746">
            <v>0</v>
          </cell>
          <cell r="F746">
            <v>743.61317766255149</v>
          </cell>
          <cell r="G746">
            <v>0</v>
          </cell>
          <cell r="H746">
            <v>743.61317766255149</v>
          </cell>
          <cell r="I746">
            <v>0</v>
          </cell>
        </row>
        <row r="747">
          <cell r="A747">
            <v>39710</v>
          </cell>
          <cell r="B747" t="str">
            <v>RIDVAN ÇETİN</v>
          </cell>
          <cell r="C747">
            <v>225</v>
          </cell>
          <cell r="D747">
            <v>743.96190199650766</v>
          </cell>
          <cell r="E747">
            <v>0</v>
          </cell>
          <cell r="F747">
            <v>743.96190199650766</v>
          </cell>
          <cell r="G747">
            <v>0</v>
          </cell>
          <cell r="H747">
            <v>743.96190199650766</v>
          </cell>
          <cell r="I747">
            <v>0</v>
          </cell>
        </row>
        <row r="748">
          <cell r="A748">
            <v>39139</v>
          </cell>
          <cell r="B748" t="str">
            <v>MEHMET AYDİLEK</v>
          </cell>
          <cell r="C748">
            <v>232.5</v>
          </cell>
          <cell r="D748">
            <v>743.99153330547438</v>
          </cell>
          <cell r="E748">
            <v>0</v>
          </cell>
          <cell r="F748">
            <v>743.99153330547438</v>
          </cell>
          <cell r="G748">
            <v>30.977824999999989</v>
          </cell>
          <cell r="H748">
            <v>774.96935830547432</v>
          </cell>
          <cell r="I748">
            <v>0</v>
          </cell>
        </row>
        <row r="749">
          <cell r="A749">
            <v>37899</v>
          </cell>
          <cell r="B749" t="str">
            <v>ALİ BAGATIR</v>
          </cell>
          <cell r="C749">
            <v>232.5</v>
          </cell>
          <cell r="D749">
            <v>744.06182698356588</v>
          </cell>
          <cell r="E749">
            <v>0</v>
          </cell>
          <cell r="F749">
            <v>744.06182698356588</v>
          </cell>
          <cell r="G749">
            <v>309.33497210338663</v>
          </cell>
          <cell r="H749">
            <v>1053.3967990869526</v>
          </cell>
          <cell r="I749">
            <v>0</v>
          </cell>
        </row>
        <row r="750">
          <cell r="A750">
            <v>24931</v>
          </cell>
          <cell r="B750" t="str">
            <v>AYDIN SAĞLAM</v>
          </cell>
          <cell r="C750">
            <v>217.5</v>
          </cell>
          <cell r="D750">
            <v>744.20543454545464</v>
          </cell>
          <cell r="E750">
            <v>0</v>
          </cell>
          <cell r="F750">
            <v>744.20543454545464</v>
          </cell>
          <cell r="G750">
            <v>0</v>
          </cell>
          <cell r="H750">
            <v>744.20543454545464</v>
          </cell>
          <cell r="I750">
            <v>0</v>
          </cell>
        </row>
        <row r="751">
          <cell r="A751">
            <v>39883</v>
          </cell>
          <cell r="B751" t="str">
            <v>MÜNEVVER KIŞÇI</v>
          </cell>
          <cell r="C751">
            <v>225</v>
          </cell>
          <cell r="D751">
            <v>744.23751932410642</v>
          </cell>
          <cell r="E751">
            <v>0</v>
          </cell>
          <cell r="F751">
            <v>744.23751932410642</v>
          </cell>
          <cell r="G751">
            <v>23.154056156749984</v>
          </cell>
          <cell r="H751">
            <v>767.39157548085643</v>
          </cell>
          <cell r="I751">
            <v>0</v>
          </cell>
        </row>
        <row r="752">
          <cell r="A752">
            <v>37101</v>
          </cell>
          <cell r="B752" t="str">
            <v>HABİBE FARAYİN</v>
          </cell>
          <cell r="C752">
            <v>225</v>
          </cell>
          <cell r="D752">
            <v>744.23751932410642</v>
          </cell>
          <cell r="E752">
            <v>0</v>
          </cell>
          <cell r="F752">
            <v>744.23751932410642</v>
          </cell>
          <cell r="G752">
            <v>0</v>
          </cell>
          <cell r="H752">
            <v>744.23751932410642</v>
          </cell>
          <cell r="I752">
            <v>0</v>
          </cell>
        </row>
        <row r="753">
          <cell r="A753">
            <v>37876</v>
          </cell>
          <cell r="B753" t="str">
            <v>HAFİZE ÇOLAK</v>
          </cell>
          <cell r="C753">
            <v>225</v>
          </cell>
          <cell r="D753">
            <v>744.23751932410642</v>
          </cell>
          <cell r="E753">
            <v>0</v>
          </cell>
          <cell r="F753">
            <v>744.23751932410642</v>
          </cell>
          <cell r="G753">
            <v>0</v>
          </cell>
          <cell r="H753">
            <v>744.23751932410642</v>
          </cell>
          <cell r="I753">
            <v>0</v>
          </cell>
        </row>
        <row r="754">
          <cell r="A754">
            <v>37897</v>
          </cell>
          <cell r="B754" t="str">
            <v>ALİ TİRYAKİ</v>
          </cell>
          <cell r="C754">
            <v>195</v>
          </cell>
          <cell r="D754">
            <v>624.05185488944267</v>
          </cell>
          <cell r="E754">
            <v>120.30751384747415</v>
          </cell>
          <cell r="F754">
            <v>744.35936873691685</v>
          </cell>
          <cell r="G754">
            <v>22.40186145756973</v>
          </cell>
          <cell r="H754">
            <v>766.76123019448653</v>
          </cell>
          <cell r="I754">
            <v>37.5</v>
          </cell>
        </row>
        <row r="755">
          <cell r="A755">
            <v>19703</v>
          </cell>
          <cell r="B755" t="str">
            <v>SERKAN GÖDELEK</v>
          </cell>
          <cell r="C755">
            <v>232.5</v>
          </cell>
          <cell r="D755">
            <v>745.02024225033404</v>
          </cell>
          <cell r="E755">
            <v>0</v>
          </cell>
          <cell r="F755">
            <v>745.02024225033404</v>
          </cell>
          <cell r="G755">
            <v>0</v>
          </cell>
          <cell r="H755">
            <v>745.02024225033404</v>
          </cell>
          <cell r="I755">
            <v>0</v>
          </cell>
        </row>
        <row r="756">
          <cell r="A756">
            <v>22358</v>
          </cell>
          <cell r="B756" t="str">
            <v>SERKAN ERDAL</v>
          </cell>
          <cell r="C756">
            <v>232.5</v>
          </cell>
          <cell r="D756">
            <v>745.69349223076483</v>
          </cell>
          <cell r="E756">
            <v>0</v>
          </cell>
          <cell r="F756">
            <v>745.69349223076483</v>
          </cell>
          <cell r="G756">
            <v>134.06234791021018</v>
          </cell>
          <cell r="H756">
            <v>879.75584014097501</v>
          </cell>
          <cell r="I756">
            <v>0</v>
          </cell>
        </row>
        <row r="757">
          <cell r="A757">
            <v>41540</v>
          </cell>
          <cell r="B757" t="str">
            <v>CÜNEYT AVCİL</v>
          </cell>
          <cell r="C757">
            <v>216.5</v>
          </cell>
          <cell r="D757">
            <v>746.17676004949374</v>
          </cell>
          <cell r="E757">
            <v>0</v>
          </cell>
          <cell r="F757">
            <v>746.17676004949374</v>
          </cell>
          <cell r="G757">
            <v>0</v>
          </cell>
          <cell r="H757">
            <v>746.17676004949374</v>
          </cell>
          <cell r="I757">
            <v>0</v>
          </cell>
        </row>
        <row r="758">
          <cell r="A758">
            <v>38325</v>
          </cell>
          <cell r="B758" t="str">
            <v>ÖMER FARUK UYSAL</v>
          </cell>
          <cell r="C758">
            <v>225</v>
          </cell>
          <cell r="D758">
            <v>746.22175119999997</v>
          </cell>
          <cell r="E758">
            <v>0</v>
          </cell>
          <cell r="F758">
            <v>746.22175119999997</v>
          </cell>
          <cell r="G758">
            <v>0</v>
          </cell>
          <cell r="H758">
            <v>746.22175119999997</v>
          </cell>
          <cell r="I758">
            <v>0</v>
          </cell>
        </row>
        <row r="759">
          <cell r="A759">
            <v>37314</v>
          </cell>
          <cell r="B759" t="str">
            <v>BÜNYAMİN UYSAL</v>
          </cell>
          <cell r="C759">
            <v>203.5</v>
          </cell>
          <cell r="D759">
            <v>746.38686805060217</v>
          </cell>
          <cell r="E759">
            <v>0</v>
          </cell>
          <cell r="F759">
            <v>746.38686805060217</v>
          </cell>
          <cell r="G759">
            <v>0</v>
          </cell>
          <cell r="H759">
            <v>746.38686805060217</v>
          </cell>
          <cell r="I759">
            <v>0</v>
          </cell>
        </row>
        <row r="760">
          <cell r="A760">
            <v>41968</v>
          </cell>
          <cell r="B760" t="str">
            <v>MUHAMMED İKBAL YALÇIN</v>
          </cell>
          <cell r="C760">
            <v>223.5</v>
          </cell>
          <cell r="D760">
            <v>723.38409409676217</v>
          </cell>
          <cell r="E760">
            <v>23.562878740594986</v>
          </cell>
          <cell r="F760">
            <v>746.94697283735718</v>
          </cell>
          <cell r="G760">
            <v>16.126874999999998</v>
          </cell>
          <cell r="H760">
            <v>763.07384783735722</v>
          </cell>
          <cell r="I760">
            <v>0</v>
          </cell>
        </row>
        <row r="761">
          <cell r="A761">
            <v>21557</v>
          </cell>
          <cell r="B761" t="str">
            <v>RIDVAN ÖNCÜ</v>
          </cell>
          <cell r="C761">
            <v>232.5</v>
          </cell>
          <cell r="D761">
            <v>747.3518824491166</v>
          </cell>
          <cell r="E761">
            <v>0</v>
          </cell>
          <cell r="F761">
            <v>747.3518824491166</v>
          </cell>
          <cell r="G761">
            <v>19.167942857142855</v>
          </cell>
          <cell r="H761">
            <v>766.51982530625946</v>
          </cell>
          <cell r="I761">
            <v>0</v>
          </cell>
        </row>
        <row r="762">
          <cell r="A762">
            <v>40213</v>
          </cell>
          <cell r="B762" t="str">
            <v>YUNUS YÜKSEL</v>
          </cell>
          <cell r="C762">
            <v>230.5</v>
          </cell>
          <cell r="D762">
            <v>747.63614235068167</v>
          </cell>
          <cell r="E762">
            <v>0</v>
          </cell>
          <cell r="F762">
            <v>747.63614235068167</v>
          </cell>
          <cell r="G762">
            <v>46.394888910106829</v>
          </cell>
          <cell r="H762">
            <v>794.0310312607885</v>
          </cell>
          <cell r="I762">
            <v>0</v>
          </cell>
        </row>
        <row r="763">
          <cell r="A763">
            <v>33117</v>
          </cell>
          <cell r="B763" t="str">
            <v>UĞUR BAŞ</v>
          </cell>
          <cell r="C763">
            <v>220.5</v>
          </cell>
          <cell r="D763">
            <v>719.58566929133872</v>
          </cell>
          <cell r="E763">
            <v>28.170679839421208</v>
          </cell>
          <cell r="F763">
            <v>747.75634913075987</v>
          </cell>
          <cell r="G763">
            <v>88.614914979862107</v>
          </cell>
          <cell r="H763">
            <v>836.37126411062195</v>
          </cell>
          <cell r="I763">
            <v>7.5</v>
          </cell>
        </row>
        <row r="764">
          <cell r="A764">
            <v>28618</v>
          </cell>
          <cell r="B764" t="str">
            <v>SERDAR ATİŞ</v>
          </cell>
          <cell r="C764">
            <v>213</v>
          </cell>
          <cell r="D764">
            <v>692.72100644107695</v>
          </cell>
          <cell r="E764">
            <v>55.437087646772802</v>
          </cell>
          <cell r="F764">
            <v>748.1580940878498</v>
          </cell>
          <cell r="G764">
            <v>0</v>
          </cell>
          <cell r="H764">
            <v>748.1580940878498</v>
          </cell>
          <cell r="I764">
            <v>15</v>
          </cell>
        </row>
        <row r="765">
          <cell r="A765">
            <v>32122</v>
          </cell>
          <cell r="B765" t="str">
            <v>ÖMER ÖLMEZ</v>
          </cell>
          <cell r="C765">
            <v>180</v>
          </cell>
          <cell r="D765">
            <v>616.13676617543854</v>
          </cell>
          <cell r="E765">
            <v>132.1849608908372</v>
          </cell>
          <cell r="F765">
            <v>748.3217270662758</v>
          </cell>
          <cell r="G765">
            <v>0</v>
          </cell>
          <cell r="H765">
            <v>748.3217270662758</v>
          </cell>
          <cell r="I765">
            <v>0</v>
          </cell>
        </row>
        <row r="766">
          <cell r="A766">
            <v>35395</v>
          </cell>
          <cell r="B766" t="str">
            <v>HÜSEYİN KARABACAK</v>
          </cell>
          <cell r="C766">
            <v>232.5</v>
          </cell>
          <cell r="D766">
            <v>748.67499999999995</v>
          </cell>
          <cell r="E766">
            <v>0</v>
          </cell>
          <cell r="F766">
            <v>748.67499999999995</v>
          </cell>
          <cell r="G766">
            <v>64.17</v>
          </cell>
          <cell r="H766">
            <v>812.84499999999991</v>
          </cell>
          <cell r="I766">
            <v>0</v>
          </cell>
        </row>
        <row r="767">
          <cell r="A767">
            <v>39972</v>
          </cell>
          <cell r="B767" t="str">
            <v>EMRAH İNAN</v>
          </cell>
          <cell r="C767">
            <v>224</v>
          </cell>
          <cell r="D767">
            <v>749.30582127816092</v>
          </cell>
          <cell r="E767">
            <v>0</v>
          </cell>
          <cell r="F767">
            <v>749.30582127816092</v>
          </cell>
          <cell r="G767">
            <v>56.539916993358887</v>
          </cell>
          <cell r="H767">
            <v>805.84573827151985</v>
          </cell>
          <cell r="I767">
            <v>0</v>
          </cell>
        </row>
        <row r="768">
          <cell r="A768">
            <v>21992</v>
          </cell>
          <cell r="B768" t="str">
            <v>SELAHATTİN DEMİR</v>
          </cell>
          <cell r="C768">
            <v>187.5</v>
          </cell>
          <cell r="D768">
            <v>609.3580498866213</v>
          </cell>
          <cell r="E768">
            <v>140.15934785618185</v>
          </cell>
          <cell r="F768">
            <v>749.51739774280315</v>
          </cell>
          <cell r="G768">
            <v>0</v>
          </cell>
          <cell r="H768">
            <v>749.51739774280315</v>
          </cell>
          <cell r="I768">
            <v>45</v>
          </cell>
        </row>
        <row r="769">
          <cell r="A769">
            <v>26214</v>
          </cell>
          <cell r="B769" t="str">
            <v xml:space="preserve">AHMET KÖKSAL </v>
          </cell>
          <cell r="C769">
            <v>217.5</v>
          </cell>
          <cell r="D769">
            <v>750.46448720850867</v>
          </cell>
          <cell r="E769">
            <v>0</v>
          </cell>
          <cell r="F769">
            <v>750.46448720850867</v>
          </cell>
          <cell r="G769">
            <v>44.896245901639325</v>
          </cell>
          <cell r="H769">
            <v>795.36073311014798</v>
          </cell>
          <cell r="I769">
            <v>0</v>
          </cell>
        </row>
        <row r="770">
          <cell r="A770">
            <v>25674</v>
          </cell>
          <cell r="B770" t="str">
            <v>TURGUT YILDIZ</v>
          </cell>
          <cell r="C770">
            <v>221.5</v>
          </cell>
          <cell r="D770">
            <v>738.32397708321389</v>
          </cell>
          <cell r="E770">
            <v>12.190219988927741</v>
          </cell>
          <cell r="F770">
            <v>750.51419707214166</v>
          </cell>
          <cell r="G770">
            <v>64.277264310304531</v>
          </cell>
          <cell r="H770">
            <v>814.79146138244619</v>
          </cell>
          <cell r="I770">
            <v>3.5</v>
          </cell>
        </row>
        <row r="771">
          <cell r="A771">
            <v>41524</v>
          </cell>
          <cell r="B771" t="str">
            <v>SEMİH DELİBALLI</v>
          </cell>
          <cell r="C771">
            <v>232.5</v>
          </cell>
          <cell r="D771">
            <v>751.0538899043421</v>
          </cell>
          <cell r="E771">
            <v>0</v>
          </cell>
          <cell r="F771">
            <v>751.0538899043421</v>
          </cell>
          <cell r="G771">
            <v>23.729518785352266</v>
          </cell>
          <cell r="H771">
            <v>774.7834086896944</v>
          </cell>
          <cell r="I771">
            <v>0</v>
          </cell>
        </row>
        <row r="772">
          <cell r="A772">
            <v>33290</v>
          </cell>
          <cell r="B772" t="str">
            <v>YILMAZ GÜNEY</v>
          </cell>
          <cell r="C772">
            <v>232.5</v>
          </cell>
          <cell r="D772">
            <v>751.77551874224014</v>
          </cell>
          <cell r="E772">
            <v>0</v>
          </cell>
          <cell r="F772">
            <v>751.77551874224014</v>
          </cell>
          <cell r="G772">
            <v>234.65260087284929</v>
          </cell>
          <cell r="H772">
            <v>986.42811961508937</v>
          </cell>
          <cell r="I772">
            <v>0</v>
          </cell>
        </row>
        <row r="773">
          <cell r="A773">
            <v>34996</v>
          </cell>
          <cell r="B773" t="str">
            <v>FERHAT YURT</v>
          </cell>
          <cell r="C773">
            <v>202</v>
          </cell>
          <cell r="D773">
            <v>751.92637249159873</v>
          </cell>
          <cell r="E773">
            <v>0</v>
          </cell>
          <cell r="F773">
            <v>751.92637249159873</v>
          </cell>
          <cell r="G773">
            <v>0</v>
          </cell>
          <cell r="H773">
            <v>751.92637249159873</v>
          </cell>
          <cell r="I773">
            <v>0</v>
          </cell>
        </row>
        <row r="774">
          <cell r="A774">
            <v>27451</v>
          </cell>
          <cell r="B774" t="str">
            <v>HASAN TÜRK</v>
          </cell>
          <cell r="C774">
            <v>225</v>
          </cell>
          <cell r="D774">
            <v>730.59428072860101</v>
          </cell>
          <cell r="E774">
            <v>21.938787610879334</v>
          </cell>
          <cell r="F774">
            <v>752.53306833948034</v>
          </cell>
          <cell r="G774">
            <v>47.152854578519438</v>
          </cell>
          <cell r="H774">
            <v>799.68592291799973</v>
          </cell>
          <cell r="I774">
            <v>7.5</v>
          </cell>
        </row>
        <row r="775">
          <cell r="A775">
            <v>31974</v>
          </cell>
          <cell r="B775" t="str">
            <v>ALİ KABA</v>
          </cell>
          <cell r="C775">
            <v>228.5</v>
          </cell>
          <cell r="D775">
            <v>752.98974248939862</v>
          </cell>
          <cell r="E775">
            <v>0</v>
          </cell>
          <cell r="F775">
            <v>752.98974248939862</v>
          </cell>
          <cell r="G775">
            <v>72.497918314077765</v>
          </cell>
          <cell r="H775">
            <v>825.48766080347639</v>
          </cell>
          <cell r="I775">
            <v>0</v>
          </cell>
        </row>
        <row r="776">
          <cell r="A776">
            <v>31292</v>
          </cell>
          <cell r="B776" t="str">
            <v>SÜLEYMAN ARSLAN</v>
          </cell>
          <cell r="C776">
            <v>225</v>
          </cell>
          <cell r="D776">
            <v>753.28319999999997</v>
          </cell>
          <cell r="E776">
            <v>0</v>
          </cell>
          <cell r="F776">
            <v>753.28319999999997</v>
          </cell>
          <cell r="G776">
            <v>321.40083199999998</v>
          </cell>
          <cell r="H776">
            <v>1074.6840319999999</v>
          </cell>
          <cell r="I776">
            <v>7.5</v>
          </cell>
        </row>
        <row r="777">
          <cell r="A777">
            <v>34126</v>
          </cell>
          <cell r="B777" t="str">
            <v>HAYRİ DANIŞMENT</v>
          </cell>
          <cell r="C777">
            <v>175</v>
          </cell>
          <cell r="D777">
            <v>577.96149283617842</v>
          </cell>
          <cell r="E777">
            <v>175.56071195328315</v>
          </cell>
          <cell r="F777">
            <v>753.52220478946151</v>
          </cell>
          <cell r="G777">
            <v>179.77113348610251</v>
          </cell>
          <cell r="H777">
            <v>933.293338275564</v>
          </cell>
          <cell r="I777">
            <v>52.5</v>
          </cell>
        </row>
        <row r="778">
          <cell r="A778">
            <v>31019</v>
          </cell>
          <cell r="B778" t="str">
            <v>FURKAN TANRIKULU</v>
          </cell>
          <cell r="C778">
            <v>217.5</v>
          </cell>
          <cell r="D778">
            <v>728.0509402494705</v>
          </cell>
          <cell r="E778">
            <v>25.790664888520016</v>
          </cell>
          <cell r="F778">
            <v>753.84160513799054</v>
          </cell>
          <cell r="G778">
            <v>92.421654545454572</v>
          </cell>
          <cell r="H778">
            <v>846.26325968344509</v>
          </cell>
          <cell r="I778">
            <v>0</v>
          </cell>
        </row>
        <row r="779">
          <cell r="A779">
            <v>40124</v>
          </cell>
          <cell r="B779" t="str">
            <v>YASİN SOYDAŞ</v>
          </cell>
          <cell r="C779">
            <v>232.5</v>
          </cell>
          <cell r="D779">
            <v>756.45279692863153</v>
          </cell>
          <cell r="E779">
            <v>0</v>
          </cell>
          <cell r="F779">
            <v>756.45279692863153</v>
          </cell>
          <cell r="G779">
            <v>22.153728744965527</v>
          </cell>
          <cell r="H779">
            <v>778.60652567359705</v>
          </cell>
          <cell r="I779">
            <v>0</v>
          </cell>
        </row>
        <row r="780">
          <cell r="A780">
            <v>41702</v>
          </cell>
          <cell r="B780" t="str">
            <v>BUĞRAHAN AYDEMİR</v>
          </cell>
          <cell r="C780">
            <v>232.5</v>
          </cell>
          <cell r="D780">
            <v>756.62986801275247</v>
          </cell>
          <cell r="E780">
            <v>0</v>
          </cell>
          <cell r="F780">
            <v>756.62986801275247</v>
          </cell>
          <cell r="G780">
            <v>46.768982906038332</v>
          </cell>
          <cell r="H780">
            <v>803.3988509187908</v>
          </cell>
          <cell r="I780">
            <v>0</v>
          </cell>
        </row>
        <row r="781">
          <cell r="A781">
            <v>36244</v>
          </cell>
          <cell r="B781" t="str">
            <v>UMUT ERDAL</v>
          </cell>
          <cell r="C781">
            <v>232.5</v>
          </cell>
          <cell r="D781">
            <v>756.88907744635696</v>
          </cell>
          <cell r="E781">
            <v>0</v>
          </cell>
          <cell r="F781">
            <v>756.88907744635696</v>
          </cell>
          <cell r="G781">
            <v>122.89568139161003</v>
          </cell>
          <cell r="H781">
            <v>879.78475883796705</v>
          </cell>
          <cell r="I781">
            <v>0</v>
          </cell>
        </row>
        <row r="782">
          <cell r="A782">
            <v>38466</v>
          </cell>
          <cell r="B782" t="str">
            <v>HAKAN UZUN</v>
          </cell>
          <cell r="C782">
            <v>164.5</v>
          </cell>
          <cell r="D782">
            <v>667.96690136431289</v>
          </cell>
          <cell r="E782">
            <v>89.301208385342463</v>
          </cell>
          <cell r="F782">
            <v>757.26810974965531</v>
          </cell>
          <cell r="G782">
            <v>180.42252170053126</v>
          </cell>
          <cell r="H782">
            <v>937.69063145018663</v>
          </cell>
          <cell r="I782">
            <v>22.5</v>
          </cell>
        </row>
        <row r="783">
          <cell r="A783">
            <v>31971</v>
          </cell>
          <cell r="B783" t="str">
            <v>SERHAT SAĞLAM</v>
          </cell>
          <cell r="C783">
            <v>232.5</v>
          </cell>
          <cell r="D783">
            <v>807.27498822034363</v>
          </cell>
          <cell r="E783">
            <v>0</v>
          </cell>
          <cell r="F783">
            <v>757.27498822034363</v>
          </cell>
          <cell r="G783">
            <v>0</v>
          </cell>
          <cell r="H783">
            <v>757.27498822034363</v>
          </cell>
          <cell r="I783">
            <v>0</v>
          </cell>
        </row>
        <row r="784">
          <cell r="A784">
            <v>42466</v>
          </cell>
          <cell r="B784" t="str">
            <v>AHMET GÜL</v>
          </cell>
          <cell r="C784">
            <v>220.5</v>
          </cell>
          <cell r="D784">
            <v>740.68138499608779</v>
          </cell>
          <cell r="E784">
            <v>17.546037912681129</v>
          </cell>
          <cell r="F784">
            <v>758.22742290876886</v>
          </cell>
          <cell r="G784">
            <v>126.22407222607308</v>
          </cell>
          <cell r="H784">
            <v>884.45149513484193</v>
          </cell>
          <cell r="I784">
            <v>0</v>
          </cell>
        </row>
        <row r="785">
          <cell r="A785">
            <v>25075</v>
          </cell>
          <cell r="B785" t="str">
            <v>MUSTAFA TOP</v>
          </cell>
          <cell r="C785">
            <v>172.5</v>
          </cell>
          <cell r="D785">
            <v>758.26341802316563</v>
          </cell>
          <cell r="E785">
            <v>0</v>
          </cell>
          <cell r="F785">
            <v>758.26341802316563</v>
          </cell>
          <cell r="G785">
            <v>214.47248863264724</v>
          </cell>
          <cell r="H785">
            <v>972.73590665581287</v>
          </cell>
          <cell r="I785">
            <v>0</v>
          </cell>
        </row>
        <row r="786">
          <cell r="A786">
            <v>39719</v>
          </cell>
          <cell r="B786" t="str">
            <v>SİNAN SOSA</v>
          </cell>
          <cell r="C786">
            <v>227</v>
          </cell>
          <cell r="D786">
            <v>758.75944531633968</v>
          </cell>
          <cell r="E786">
            <v>0</v>
          </cell>
          <cell r="F786">
            <v>758.75944531633968</v>
          </cell>
          <cell r="G786">
            <v>58.419818879803387</v>
          </cell>
          <cell r="H786">
            <v>817.17926419614309</v>
          </cell>
          <cell r="I786">
            <v>0</v>
          </cell>
        </row>
        <row r="787">
          <cell r="A787">
            <v>42068</v>
          </cell>
          <cell r="B787" t="str">
            <v>ZAFER İLÇİN</v>
          </cell>
          <cell r="C787">
            <v>195</v>
          </cell>
          <cell r="D787">
            <v>759.01337094041946</v>
          </cell>
          <cell r="E787">
            <v>0</v>
          </cell>
          <cell r="F787">
            <v>759.01337094041946</v>
          </cell>
          <cell r="G787">
            <v>0</v>
          </cell>
          <cell r="H787">
            <v>759.01337094041946</v>
          </cell>
          <cell r="I787">
            <v>0</v>
          </cell>
        </row>
        <row r="788">
          <cell r="A788">
            <v>40344</v>
          </cell>
          <cell r="B788" t="str">
            <v>VELİ YILMAZ</v>
          </cell>
          <cell r="C788">
            <v>217.5</v>
          </cell>
          <cell r="D788">
            <v>759.20723530092573</v>
          </cell>
          <cell r="E788">
            <v>0</v>
          </cell>
          <cell r="F788">
            <v>759.20723530092573</v>
          </cell>
          <cell r="G788">
            <v>0</v>
          </cell>
          <cell r="H788">
            <v>759.20723530092573</v>
          </cell>
          <cell r="I788">
            <v>0</v>
          </cell>
        </row>
        <row r="789">
          <cell r="A789">
            <v>13755</v>
          </cell>
          <cell r="B789" t="str">
            <v>KENAN ŞEN</v>
          </cell>
          <cell r="C789">
            <v>232.5</v>
          </cell>
          <cell r="D789">
            <v>759.34311511928001</v>
          </cell>
          <cell r="E789">
            <v>0</v>
          </cell>
          <cell r="F789">
            <v>759.34311511928001</v>
          </cell>
          <cell r="G789">
            <v>128.13940144090225</v>
          </cell>
          <cell r="H789">
            <v>887.48251656018226</v>
          </cell>
          <cell r="I789">
            <v>0</v>
          </cell>
        </row>
        <row r="790">
          <cell r="A790">
            <v>30658</v>
          </cell>
          <cell r="B790" t="str">
            <v>NURGÜL KUTLU</v>
          </cell>
          <cell r="C790">
            <v>232.5</v>
          </cell>
          <cell r="D790">
            <v>759.34311511928001</v>
          </cell>
          <cell r="E790">
            <v>0</v>
          </cell>
          <cell r="F790">
            <v>759.34311511928001</v>
          </cell>
          <cell r="G790">
            <v>12.203752518181165</v>
          </cell>
          <cell r="H790">
            <v>771.54686763746122</v>
          </cell>
          <cell r="I790">
            <v>0</v>
          </cell>
        </row>
        <row r="791">
          <cell r="A791">
            <v>41499</v>
          </cell>
          <cell r="B791" t="str">
            <v>TANER AYDİLEK</v>
          </cell>
          <cell r="C791">
            <v>224.5</v>
          </cell>
          <cell r="D791">
            <v>759.86553969764304</v>
          </cell>
          <cell r="E791">
            <v>0</v>
          </cell>
          <cell r="F791">
            <v>759.86553969764304</v>
          </cell>
          <cell r="G791">
            <v>33.729027450980389</v>
          </cell>
          <cell r="H791">
            <v>793.59456714862347</v>
          </cell>
          <cell r="I791">
            <v>0</v>
          </cell>
        </row>
        <row r="792">
          <cell r="A792">
            <v>29063</v>
          </cell>
          <cell r="B792" t="str">
            <v>UĞUR ÇAĞLAYAN</v>
          </cell>
          <cell r="C792">
            <v>180</v>
          </cell>
          <cell r="D792">
            <v>558.65074197802187</v>
          </cell>
          <cell r="E792">
            <v>201.44889775133726</v>
          </cell>
          <cell r="F792">
            <v>760.09963972935907</v>
          </cell>
          <cell r="G792">
            <v>58.046206581330942</v>
          </cell>
          <cell r="H792">
            <v>818.14584631068999</v>
          </cell>
          <cell r="I792">
            <v>52.5</v>
          </cell>
        </row>
        <row r="793">
          <cell r="A793">
            <v>18814</v>
          </cell>
          <cell r="B793" t="str">
            <v>RAMAZAN DUMAN</v>
          </cell>
          <cell r="C793">
            <v>232.5</v>
          </cell>
          <cell r="D793">
            <v>760.48103901234572</v>
          </cell>
          <cell r="E793">
            <v>0</v>
          </cell>
          <cell r="F793">
            <v>760.48103901234572</v>
          </cell>
          <cell r="G793">
            <v>38.600789333333339</v>
          </cell>
          <cell r="H793">
            <v>799.08182834567901</v>
          </cell>
          <cell r="I793">
            <v>0</v>
          </cell>
        </row>
        <row r="794">
          <cell r="A794">
            <v>40125</v>
          </cell>
          <cell r="B794" t="str">
            <v>MUSTAFA KORKMAZ</v>
          </cell>
          <cell r="C794">
            <v>232.5</v>
          </cell>
          <cell r="D794">
            <v>760.48103901234572</v>
          </cell>
          <cell r="E794">
            <v>0</v>
          </cell>
          <cell r="F794">
            <v>760.48103901234572</v>
          </cell>
          <cell r="G794">
            <v>19.300394666666669</v>
          </cell>
          <cell r="H794">
            <v>779.78143367901237</v>
          </cell>
          <cell r="I794">
            <v>0</v>
          </cell>
        </row>
        <row r="795">
          <cell r="A795">
            <v>21925</v>
          </cell>
          <cell r="B795" t="str">
            <v>AKİF BAYAÇLI</v>
          </cell>
          <cell r="C795">
            <v>225</v>
          </cell>
          <cell r="D795">
            <v>736.24868684100431</v>
          </cell>
          <cell r="E795">
            <v>24.872860868057248</v>
          </cell>
          <cell r="F795">
            <v>761.12154770906159</v>
          </cell>
          <cell r="G795">
            <v>0</v>
          </cell>
          <cell r="H795">
            <v>761.12154770906159</v>
          </cell>
          <cell r="I795">
            <v>7.5</v>
          </cell>
        </row>
        <row r="796">
          <cell r="A796">
            <v>34274</v>
          </cell>
          <cell r="B796" t="str">
            <v>SAMİ KARA</v>
          </cell>
          <cell r="C796">
            <v>232.5</v>
          </cell>
          <cell r="D796">
            <v>761.18171181537275</v>
          </cell>
          <cell r="E796">
            <v>0</v>
          </cell>
          <cell r="F796">
            <v>761.18171181537275</v>
          </cell>
          <cell r="G796">
            <v>0</v>
          </cell>
          <cell r="H796">
            <v>761.18171181537275</v>
          </cell>
          <cell r="I796">
            <v>0</v>
          </cell>
        </row>
        <row r="797">
          <cell r="A797">
            <v>38847</v>
          </cell>
          <cell r="B797" t="str">
            <v>ERKAN MERCAN</v>
          </cell>
          <cell r="C797">
            <v>232.5</v>
          </cell>
          <cell r="D797">
            <v>761.43041853080456</v>
          </cell>
          <cell r="E797">
            <v>0</v>
          </cell>
          <cell r="F797">
            <v>761.43041853080456</v>
          </cell>
          <cell r="G797">
            <v>67.779607267674223</v>
          </cell>
          <cell r="H797">
            <v>829.2100257984788</v>
          </cell>
          <cell r="I797">
            <v>0</v>
          </cell>
        </row>
        <row r="798">
          <cell r="A798">
            <v>36059</v>
          </cell>
          <cell r="B798" t="str">
            <v xml:space="preserve">KADİR KUŞ   </v>
          </cell>
          <cell r="C798">
            <v>216.5</v>
          </cell>
          <cell r="D798">
            <v>707.11709859092844</v>
          </cell>
          <cell r="E798">
            <v>54.733246183154108</v>
          </cell>
          <cell r="F798">
            <v>761.85034477408249</v>
          </cell>
          <cell r="G798">
            <v>113.59978686605082</v>
          </cell>
          <cell r="H798">
            <v>875.45013164013335</v>
          </cell>
          <cell r="I798">
            <v>0</v>
          </cell>
        </row>
        <row r="799">
          <cell r="A799">
            <v>26354</v>
          </cell>
          <cell r="B799" t="str">
            <v>SEMİH ŞEN</v>
          </cell>
          <cell r="C799">
            <v>217.5</v>
          </cell>
          <cell r="D799">
            <v>762.11925759600786</v>
          </cell>
          <cell r="E799">
            <v>0</v>
          </cell>
          <cell r="F799">
            <v>762.11925759600786</v>
          </cell>
          <cell r="G799">
            <v>58.393361829539003</v>
          </cell>
          <cell r="H799">
            <v>820.51261942554686</v>
          </cell>
          <cell r="I799">
            <v>0</v>
          </cell>
        </row>
        <row r="800">
          <cell r="A800">
            <v>25085</v>
          </cell>
          <cell r="B800" t="str">
            <v>HAKAN ÖZKALAY</v>
          </cell>
          <cell r="C800">
            <v>225</v>
          </cell>
          <cell r="D800">
            <v>738.2244888485294</v>
          </cell>
          <cell r="E800">
            <v>24.128413017990901</v>
          </cell>
          <cell r="F800">
            <v>762.35290186652026</v>
          </cell>
          <cell r="G800">
            <v>19.623853174603173</v>
          </cell>
          <cell r="H800">
            <v>781.9767550411234</v>
          </cell>
          <cell r="I800">
            <v>7.5</v>
          </cell>
        </row>
        <row r="801">
          <cell r="A801">
            <v>38582</v>
          </cell>
          <cell r="B801" t="str">
            <v>HASAN GÜNDOĞDU</v>
          </cell>
          <cell r="C801">
            <v>225</v>
          </cell>
          <cell r="D801">
            <v>762.7345323863226</v>
          </cell>
          <cell r="E801">
            <v>0</v>
          </cell>
          <cell r="F801">
            <v>762.7345323863226</v>
          </cell>
          <cell r="G801">
            <v>71.188556356056793</v>
          </cell>
          <cell r="H801">
            <v>833.92308874237938</v>
          </cell>
          <cell r="I801">
            <v>0</v>
          </cell>
        </row>
        <row r="802">
          <cell r="A802">
            <v>41443</v>
          </cell>
          <cell r="B802" t="str">
            <v>HAKAN ÜREN</v>
          </cell>
          <cell r="C802">
            <v>225</v>
          </cell>
          <cell r="D802">
            <v>762.7345323863226</v>
          </cell>
          <cell r="E802">
            <v>0</v>
          </cell>
          <cell r="F802">
            <v>762.7345323863226</v>
          </cell>
          <cell r="G802">
            <v>23.729518785352266</v>
          </cell>
          <cell r="H802">
            <v>786.4640511716749</v>
          </cell>
          <cell r="I802">
            <v>0</v>
          </cell>
        </row>
        <row r="803">
          <cell r="A803">
            <v>39140</v>
          </cell>
          <cell r="B803" t="str">
            <v>ÖZCAN MANAVOĞLU</v>
          </cell>
          <cell r="C803">
            <v>225</v>
          </cell>
          <cell r="D803">
            <v>737.72352968286202</v>
          </cell>
          <cell r="E803">
            <v>25.430340193474411</v>
          </cell>
          <cell r="F803">
            <v>763.15386987633644</v>
          </cell>
          <cell r="G803">
            <v>24.896361830065356</v>
          </cell>
          <cell r="H803">
            <v>788.05023170640175</v>
          </cell>
          <cell r="I803">
            <v>7.5</v>
          </cell>
        </row>
        <row r="804">
          <cell r="A804">
            <v>26368</v>
          </cell>
          <cell r="B804" t="str">
            <v>KEMAL POLAT</v>
          </cell>
          <cell r="C804">
            <v>211.5</v>
          </cell>
          <cell r="D804">
            <v>692.55429243014862</v>
          </cell>
          <cell r="E804">
            <v>70.627015195712517</v>
          </cell>
          <cell r="F804">
            <v>763.18130762586111</v>
          </cell>
          <cell r="G804">
            <v>0</v>
          </cell>
          <cell r="H804">
            <v>763.18130762586111</v>
          </cell>
          <cell r="I804">
            <v>3.5</v>
          </cell>
        </row>
        <row r="805">
          <cell r="A805">
            <v>37322</v>
          </cell>
          <cell r="B805" t="str">
            <v>BURHAN AYDIN</v>
          </cell>
          <cell r="C805">
            <v>217.5</v>
          </cell>
          <cell r="D805">
            <v>763.54007025530791</v>
          </cell>
          <cell r="E805">
            <v>0</v>
          </cell>
          <cell r="F805">
            <v>763.54007025530791</v>
          </cell>
          <cell r="G805">
            <v>0</v>
          </cell>
          <cell r="H805">
            <v>763.54007025530791</v>
          </cell>
          <cell r="I805">
            <v>0</v>
          </cell>
        </row>
        <row r="806">
          <cell r="A806">
            <v>31550</v>
          </cell>
          <cell r="B806" t="str">
            <v>YASİN DURMAZ</v>
          </cell>
          <cell r="C806">
            <v>232.5</v>
          </cell>
          <cell r="D806">
            <v>763.83341641211484</v>
          </cell>
          <cell r="E806">
            <v>0</v>
          </cell>
          <cell r="F806">
            <v>763.83341641211484</v>
          </cell>
          <cell r="G806">
            <v>36.959681439295878</v>
          </cell>
          <cell r="H806">
            <v>800.79309785141072</v>
          </cell>
          <cell r="I806">
            <v>0</v>
          </cell>
        </row>
        <row r="807">
          <cell r="A807">
            <v>25111</v>
          </cell>
          <cell r="B807" t="str">
            <v>AYHAN BAYRAK</v>
          </cell>
          <cell r="C807">
            <v>232.5</v>
          </cell>
          <cell r="D807">
            <v>763.83341641211484</v>
          </cell>
          <cell r="E807">
            <v>0</v>
          </cell>
          <cell r="F807">
            <v>763.83341641211484</v>
          </cell>
          <cell r="G807">
            <v>22.997135117784104</v>
          </cell>
          <cell r="H807">
            <v>786.83055152989891</v>
          </cell>
          <cell r="I807">
            <v>0</v>
          </cell>
        </row>
        <row r="808">
          <cell r="A808">
            <v>42017</v>
          </cell>
          <cell r="B808" t="str">
            <v>MUSTAFA ŞAHİN</v>
          </cell>
          <cell r="C808">
            <v>164</v>
          </cell>
          <cell r="D808">
            <v>764.19326611700035</v>
          </cell>
          <cell r="E808">
            <v>0</v>
          </cell>
          <cell r="F808">
            <v>764.19326611700035</v>
          </cell>
          <cell r="G808">
            <v>0</v>
          </cell>
          <cell r="H808">
            <v>764.19326611700035</v>
          </cell>
          <cell r="I808">
            <v>0</v>
          </cell>
        </row>
        <row r="809">
          <cell r="A809">
            <v>15289</v>
          </cell>
          <cell r="B809" t="str">
            <v>RAMAZAN ILGIN</v>
          </cell>
          <cell r="C809">
            <v>232.5</v>
          </cell>
          <cell r="D809">
            <v>765.05366826490535</v>
          </cell>
          <cell r="E809">
            <v>0</v>
          </cell>
          <cell r="F809">
            <v>765.05366826490535</v>
          </cell>
          <cell r="G809">
            <v>134.00351236136248</v>
          </cell>
          <cell r="H809">
            <v>899.05718062626784</v>
          </cell>
          <cell r="I809">
            <v>0</v>
          </cell>
        </row>
        <row r="810">
          <cell r="A810">
            <v>11611</v>
          </cell>
          <cell r="B810" t="str">
            <v>ZAFER BALKAN</v>
          </cell>
          <cell r="C810">
            <v>225</v>
          </cell>
          <cell r="D810">
            <v>740.76057942738737</v>
          </cell>
          <cell r="E810">
            <v>24.803920133664608</v>
          </cell>
          <cell r="F810">
            <v>765.564499561052</v>
          </cell>
          <cell r="G810">
            <v>22.153728744965527</v>
          </cell>
          <cell r="H810">
            <v>787.71822830601752</v>
          </cell>
          <cell r="I810">
            <v>7.5</v>
          </cell>
        </row>
        <row r="811">
          <cell r="A811">
            <v>30710</v>
          </cell>
          <cell r="B811" t="str">
            <v>MUHAMMED ORCAN</v>
          </cell>
          <cell r="C811">
            <v>212</v>
          </cell>
          <cell r="D811">
            <v>709.08757380271936</v>
          </cell>
          <cell r="E811">
            <v>56.725628988251074</v>
          </cell>
          <cell r="F811">
            <v>765.81320279097042</v>
          </cell>
          <cell r="G811">
            <v>23.671684699915623</v>
          </cell>
          <cell r="H811">
            <v>789.48488749088608</v>
          </cell>
          <cell r="I811">
            <v>15</v>
          </cell>
        </row>
        <row r="812">
          <cell r="A812">
            <v>19672</v>
          </cell>
          <cell r="B812" t="str">
            <v>İBRAHİM SARI</v>
          </cell>
          <cell r="C812">
            <v>187.5</v>
          </cell>
          <cell r="D812">
            <v>622.01179014317017</v>
          </cell>
          <cell r="E812">
            <v>144.46732307135426</v>
          </cell>
          <cell r="F812">
            <v>766.47911321452443</v>
          </cell>
          <cell r="G812">
            <v>0</v>
          </cell>
          <cell r="H812">
            <v>766.47911321452443</v>
          </cell>
          <cell r="I812">
            <v>45</v>
          </cell>
        </row>
        <row r="813">
          <cell r="A813">
            <v>38444</v>
          </cell>
          <cell r="B813" t="str">
            <v>MURAT SARI</v>
          </cell>
          <cell r="C813">
            <v>215.5</v>
          </cell>
          <cell r="D813">
            <v>717.67252263927367</v>
          </cell>
          <cell r="E813">
            <v>49.385972522796102</v>
          </cell>
          <cell r="F813">
            <v>767.05849516206979</v>
          </cell>
          <cell r="G813">
            <v>169.67270202545379</v>
          </cell>
          <cell r="H813">
            <v>936.73119718752355</v>
          </cell>
          <cell r="I813">
            <v>15</v>
          </cell>
        </row>
        <row r="814">
          <cell r="A814">
            <v>29382</v>
          </cell>
          <cell r="B814" t="str">
            <v>EFDAL AKALIN</v>
          </cell>
          <cell r="C814">
            <v>232.5</v>
          </cell>
          <cell r="D814">
            <v>767.71784882567886</v>
          </cell>
          <cell r="E814">
            <v>0</v>
          </cell>
          <cell r="F814">
            <v>767.71784882567886</v>
          </cell>
          <cell r="G814">
            <v>212.38602861160714</v>
          </cell>
          <cell r="H814">
            <v>980.10387743728597</v>
          </cell>
          <cell r="I814">
            <v>0</v>
          </cell>
        </row>
        <row r="815">
          <cell r="A815">
            <v>13588</v>
          </cell>
          <cell r="B815" t="str">
            <v>GÜRHAN ÇİMEN</v>
          </cell>
          <cell r="C815">
            <v>217.5</v>
          </cell>
          <cell r="D815">
            <v>714.9808300581027</v>
          </cell>
          <cell r="E815">
            <v>52.76338141987052</v>
          </cell>
          <cell r="F815">
            <v>767.74421147797318</v>
          </cell>
          <cell r="G815">
            <v>0</v>
          </cell>
          <cell r="H815">
            <v>767.74421147797318</v>
          </cell>
          <cell r="I815">
            <v>15</v>
          </cell>
        </row>
        <row r="816">
          <cell r="A816">
            <v>30649</v>
          </cell>
          <cell r="B816" t="str">
            <v>NEVİN SEVİN</v>
          </cell>
          <cell r="C816">
            <v>232.5</v>
          </cell>
          <cell r="D816">
            <v>769.04543663490995</v>
          </cell>
          <cell r="E816">
            <v>0</v>
          </cell>
          <cell r="F816">
            <v>769.04543663490995</v>
          </cell>
          <cell r="G816">
            <v>49.615834621607114</v>
          </cell>
          <cell r="H816">
            <v>818.66127125651701</v>
          </cell>
          <cell r="I816">
            <v>0</v>
          </cell>
        </row>
        <row r="817">
          <cell r="A817">
            <v>32759</v>
          </cell>
          <cell r="B817" t="str">
            <v>ESİN YAVAŞ</v>
          </cell>
          <cell r="C817">
            <v>232.5</v>
          </cell>
          <cell r="D817">
            <v>769.04543663490995</v>
          </cell>
          <cell r="E817">
            <v>0</v>
          </cell>
          <cell r="F817">
            <v>769.04543663490995</v>
          </cell>
          <cell r="G817">
            <v>49.615834621607114</v>
          </cell>
          <cell r="H817">
            <v>818.66127125651701</v>
          </cell>
          <cell r="I817">
            <v>0</v>
          </cell>
        </row>
        <row r="818">
          <cell r="A818">
            <v>31505</v>
          </cell>
          <cell r="B818" t="str">
            <v>ZÜLFİYE ÖZEN</v>
          </cell>
          <cell r="C818">
            <v>232.5</v>
          </cell>
          <cell r="D818">
            <v>769.04543663490995</v>
          </cell>
          <cell r="E818">
            <v>0</v>
          </cell>
          <cell r="F818">
            <v>769.04543663490995</v>
          </cell>
          <cell r="G818">
            <v>23.154056156749984</v>
          </cell>
          <cell r="H818">
            <v>792.19949279165996</v>
          </cell>
          <cell r="I818">
            <v>0</v>
          </cell>
        </row>
        <row r="819">
          <cell r="A819">
            <v>28017</v>
          </cell>
          <cell r="B819" t="str">
            <v>SERPİL KAYA</v>
          </cell>
          <cell r="C819">
            <v>232.5</v>
          </cell>
          <cell r="D819">
            <v>769.04543663490995</v>
          </cell>
          <cell r="E819">
            <v>0</v>
          </cell>
          <cell r="F819">
            <v>769.04543663490995</v>
          </cell>
          <cell r="G819">
            <v>0</v>
          </cell>
          <cell r="H819">
            <v>769.04543663490995</v>
          </cell>
          <cell r="I819">
            <v>0</v>
          </cell>
        </row>
        <row r="820">
          <cell r="A820">
            <v>30650</v>
          </cell>
          <cell r="B820" t="str">
            <v>NEZAHAT ÖZEN</v>
          </cell>
          <cell r="C820">
            <v>232.5</v>
          </cell>
          <cell r="D820">
            <v>769.04543663490995</v>
          </cell>
          <cell r="E820">
            <v>0</v>
          </cell>
          <cell r="F820">
            <v>769.04543663490995</v>
          </cell>
          <cell r="G820">
            <v>0</v>
          </cell>
          <cell r="H820">
            <v>769.04543663490995</v>
          </cell>
          <cell r="I820">
            <v>0</v>
          </cell>
        </row>
        <row r="821">
          <cell r="A821">
            <v>32702</v>
          </cell>
          <cell r="B821" t="str">
            <v>MELAHAT KARAHİSAR</v>
          </cell>
          <cell r="C821">
            <v>232.5</v>
          </cell>
          <cell r="D821">
            <v>769.04543663490995</v>
          </cell>
          <cell r="E821">
            <v>0</v>
          </cell>
          <cell r="F821">
            <v>769.04543663490995</v>
          </cell>
          <cell r="G821">
            <v>0</v>
          </cell>
          <cell r="H821">
            <v>769.04543663490995</v>
          </cell>
          <cell r="I821">
            <v>0</v>
          </cell>
        </row>
        <row r="822">
          <cell r="A822">
            <v>39789</v>
          </cell>
          <cell r="B822" t="str">
            <v>AYSEL ENGİNAR</v>
          </cell>
          <cell r="C822">
            <v>232.5</v>
          </cell>
          <cell r="D822">
            <v>769.04543663490995</v>
          </cell>
          <cell r="E822">
            <v>0</v>
          </cell>
          <cell r="F822">
            <v>769.04543663490995</v>
          </cell>
          <cell r="G822">
            <v>0</v>
          </cell>
          <cell r="H822">
            <v>769.04543663490995</v>
          </cell>
          <cell r="I822">
            <v>0</v>
          </cell>
        </row>
        <row r="823">
          <cell r="A823">
            <v>13566</v>
          </cell>
          <cell r="B823" t="str">
            <v>HALİS TAN</v>
          </cell>
          <cell r="C823">
            <v>225</v>
          </cell>
          <cell r="D823">
            <v>746.06093149780986</v>
          </cell>
          <cell r="E823">
            <v>24.015569450810244</v>
          </cell>
          <cell r="F823">
            <v>770.07650094862015</v>
          </cell>
          <cell r="G823">
            <v>0</v>
          </cell>
          <cell r="H823">
            <v>770.07650094862015</v>
          </cell>
          <cell r="I823">
            <v>7.5</v>
          </cell>
        </row>
        <row r="824">
          <cell r="A824">
            <v>36978</v>
          </cell>
          <cell r="B824" t="str">
            <v>AYŞE FIÇI</v>
          </cell>
          <cell r="C824">
            <v>225</v>
          </cell>
          <cell r="D824">
            <v>744.23751932410642</v>
          </cell>
          <cell r="E824">
            <v>26.161318789886497</v>
          </cell>
          <cell r="F824">
            <v>770.39883811399295</v>
          </cell>
          <cell r="G824">
            <v>0</v>
          </cell>
          <cell r="H824">
            <v>770.39883811399295</v>
          </cell>
          <cell r="I824">
            <v>7.5</v>
          </cell>
        </row>
        <row r="825">
          <cell r="A825">
            <v>30654</v>
          </cell>
          <cell r="B825" t="str">
            <v>ŞÜKRAN ÖLMEZ</v>
          </cell>
          <cell r="C825">
            <v>225</v>
          </cell>
          <cell r="D825">
            <v>744.23751932410642</v>
          </cell>
          <cell r="E825">
            <v>26.16249389006153</v>
          </cell>
          <cell r="F825">
            <v>770.40001321416798</v>
          </cell>
          <cell r="G825">
            <v>0</v>
          </cell>
          <cell r="H825">
            <v>770.40001321416798</v>
          </cell>
          <cell r="I825">
            <v>7.5</v>
          </cell>
        </row>
        <row r="826">
          <cell r="A826">
            <v>37289</v>
          </cell>
          <cell r="B826" t="str">
            <v>ALİME GÖKÇEKUYU</v>
          </cell>
          <cell r="C826">
            <v>232.5</v>
          </cell>
          <cell r="D826">
            <v>770.8989440743577</v>
          </cell>
          <cell r="E826">
            <v>0</v>
          </cell>
          <cell r="F826">
            <v>770.8989440743577</v>
          </cell>
          <cell r="G826">
            <v>49.615834621607114</v>
          </cell>
          <cell r="H826">
            <v>820.51477869596476</v>
          </cell>
          <cell r="I826">
            <v>0</v>
          </cell>
        </row>
        <row r="827">
          <cell r="A827">
            <v>28221</v>
          </cell>
          <cell r="B827" t="str">
            <v>ARZU İNAL</v>
          </cell>
          <cell r="C827">
            <v>225</v>
          </cell>
          <cell r="D827">
            <v>745.88950668845314</v>
          </cell>
          <cell r="E827">
            <v>25.506484806645751</v>
          </cell>
          <cell r="F827">
            <v>771.39599149509888</v>
          </cell>
          <cell r="G827">
            <v>205.05180620235296</v>
          </cell>
          <cell r="H827">
            <v>976.44779769745185</v>
          </cell>
          <cell r="I827">
            <v>7.5</v>
          </cell>
        </row>
        <row r="828">
          <cell r="A828">
            <v>34707</v>
          </cell>
          <cell r="B828" t="str">
            <v>SAMET GÜVEN</v>
          </cell>
          <cell r="C828">
            <v>225</v>
          </cell>
          <cell r="D828">
            <v>745.88950668845314</v>
          </cell>
          <cell r="E828">
            <v>25.75470961298377</v>
          </cell>
          <cell r="F828">
            <v>771.64421630143693</v>
          </cell>
          <cell r="G828">
            <v>250.61887424732026</v>
          </cell>
          <cell r="H828">
            <v>1022.2630905487572</v>
          </cell>
          <cell r="I828">
            <v>7.5</v>
          </cell>
        </row>
        <row r="829">
          <cell r="A829">
            <v>42053</v>
          </cell>
          <cell r="B829" t="str">
            <v>YASEMİN ARSLAN</v>
          </cell>
          <cell r="C829">
            <v>210</v>
          </cell>
          <cell r="D829">
            <v>724.86578969582695</v>
          </cell>
          <cell r="E829">
            <v>47.739477915209484</v>
          </cell>
          <cell r="F829">
            <v>772.60526761103642</v>
          </cell>
          <cell r="G829">
            <v>131.1661905163877</v>
          </cell>
          <cell r="H829">
            <v>903.77145812742413</v>
          </cell>
          <cell r="I829">
            <v>15</v>
          </cell>
        </row>
        <row r="830">
          <cell r="A830">
            <v>37650</v>
          </cell>
          <cell r="B830" t="str">
            <v>ALİ ÜZÜM</v>
          </cell>
          <cell r="C830">
            <v>226</v>
          </cell>
          <cell r="D830">
            <v>772.99770402210083</v>
          </cell>
          <cell r="E830">
            <v>0</v>
          </cell>
          <cell r="F830">
            <v>772.99770402210083</v>
          </cell>
          <cell r="G830">
            <v>51.4158570184293</v>
          </cell>
          <cell r="H830">
            <v>824.41356104053011</v>
          </cell>
          <cell r="I830">
            <v>0</v>
          </cell>
        </row>
        <row r="831">
          <cell r="A831">
            <v>26376</v>
          </cell>
          <cell r="B831" t="str">
            <v>FATMA HORASAN</v>
          </cell>
          <cell r="C831">
            <v>232.5</v>
          </cell>
          <cell r="D831">
            <v>773.01276147712417</v>
          </cell>
          <cell r="E831">
            <v>0</v>
          </cell>
          <cell r="F831">
            <v>773.01276147712417</v>
          </cell>
          <cell r="G831">
            <v>227.83534022483661</v>
          </cell>
          <cell r="H831">
            <v>1000.8481017019608</v>
          </cell>
          <cell r="I831">
            <v>0</v>
          </cell>
        </row>
        <row r="832">
          <cell r="A832">
            <v>36894</v>
          </cell>
          <cell r="B832" t="str">
            <v>OKTAY TANRIVERDİ</v>
          </cell>
          <cell r="C832">
            <v>112.5</v>
          </cell>
          <cell r="D832">
            <v>386.95500000000004</v>
          </cell>
          <cell r="E832">
            <v>386.33725574712662</v>
          </cell>
          <cell r="F832">
            <v>773.29225574712666</v>
          </cell>
          <cell r="G832">
            <v>0</v>
          </cell>
          <cell r="H832">
            <v>773.29225574712666</v>
          </cell>
          <cell r="I832">
            <v>112.5</v>
          </cell>
        </row>
        <row r="833">
          <cell r="A833">
            <v>42616</v>
          </cell>
          <cell r="B833" t="str">
            <v>EMİR CEMAL KESER</v>
          </cell>
          <cell r="C833">
            <v>225</v>
          </cell>
          <cell r="D833">
            <v>773.64760961538434</v>
          </cell>
          <cell r="E833">
            <v>0</v>
          </cell>
          <cell r="F833">
            <v>773.64760961538434</v>
          </cell>
          <cell r="G833">
            <v>343.20697230295804</v>
          </cell>
          <cell r="H833">
            <v>1116.8545819183423</v>
          </cell>
          <cell r="I833">
            <v>0</v>
          </cell>
        </row>
        <row r="834">
          <cell r="A834">
            <v>28742</v>
          </cell>
          <cell r="B834" t="str">
            <v>ÜMİT ÜNLÜ</v>
          </cell>
          <cell r="C834">
            <v>232.5</v>
          </cell>
          <cell r="D834">
            <v>774.19560943318652</v>
          </cell>
          <cell r="E834">
            <v>0</v>
          </cell>
          <cell r="F834">
            <v>774.19560943318652</v>
          </cell>
          <cell r="G834">
            <v>84.748281376258092</v>
          </cell>
          <cell r="H834">
            <v>858.94389080944461</v>
          </cell>
          <cell r="I834">
            <v>0</v>
          </cell>
        </row>
        <row r="835">
          <cell r="A835">
            <v>28457</v>
          </cell>
          <cell r="B835" t="str">
            <v>OSMAN AYGÜN</v>
          </cell>
          <cell r="C835">
            <v>212.5</v>
          </cell>
          <cell r="D835">
            <v>720.36039169819355</v>
          </cell>
          <cell r="E835">
            <v>53.851988147502567</v>
          </cell>
          <cell r="F835">
            <v>774.21237984569609</v>
          </cell>
          <cell r="G835">
            <v>0</v>
          </cell>
          <cell r="H835">
            <v>774.21237984569609</v>
          </cell>
          <cell r="I835">
            <v>15</v>
          </cell>
        </row>
        <row r="836">
          <cell r="A836">
            <v>38618</v>
          </cell>
          <cell r="B836" t="str">
            <v>MEHMET CAN DEMİRAL</v>
          </cell>
          <cell r="C836">
            <v>228</v>
          </cell>
          <cell r="D836">
            <v>774.75165919253072</v>
          </cell>
          <cell r="E836">
            <v>0</v>
          </cell>
          <cell r="F836">
            <v>774.75165919253072</v>
          </cell>
          <cell r="G836">
            <v>0</v>
          </cell>
          <cell r="H836">
            <v>774.75165919253072</v>
          </cell>
          <cell r="I836">
            <v>0</v>
          </cell>
        </row>
        <row r="837">
          <cell r="A837">
            <v>38622</v>
          </cell>
          <cell r="B837" t="str">
            <v>AHMET MELİH ÇAM</v>
          </cell>
          <cell r="C837">
            <v>228</v>
          </cell>
          <cell r="D837">
            <v>774.75165919253072</v>
          </cell>
          <cell r="E837">
            <v>0</v>
          </cell>
          <cell r="F837">
            <v>774.75165919253072</v>
          </cell>
          <cell r="G837">
            <v>0</v>
          </cell>
          <cell r="H837">
            <v>774.75165919253072</v>
          </cell>
          <cell r="I837">
            <v>0</v>
          </cell>
        </row>
        <row r="838">
          <cell r="A838">
            <v>36143</v>
          </cell>
          <cell r="B838" t="str">
            <v>OSMAN MADEN</v>
          </cell>
          <cell r="C838">
            <v>218.5</v>
          </cell>
          <cell r="D838">
            <v>751.82594721452585</v>
          </cell>
          <cell r="E838">
            <v>23.861791737630821</v>
          </cell>
          <cell r="F838">
            <v>775.68773895215668</v>
          </cell>
          <cell r="G838">
            <v>34.964967407407414</v>
          </cell>
          <cell r="H838">
            <v>810.65270635956404</v>
          </cell>
          <cell r="I838">
            <v>0</v>
          </cell>
        </row>
        <row r="839">
          <cell r="A839">
            <v>26471</v>
          </cell>
          <cell r="B839" t="str">
            <v>ALİ GÜMÜŞOĞLU</v>
          </cell>
          <cell r="C839">
            <v>220.5</v>
          </cell>
          <cell r="D839">
            <v>751.61767568375126</v>
          </cell>
          <cell r="E839">
            <v>24.993237929186499</v>
          </cell>
          <cell r="F839">
            <v>776.61091361293779</v>
          </cell>
          <cell r="G839">
            <v>0</v>
          </cell>
          <cell r="H839">
            <v>776.61091361293779</v>
          </cell>
          <cell r="I839">
            <v>0</v>
          </cell>
        </row>
        <row r="840">
          <cell r="A840">
            <v>37622</v>
          </cell>
          <cell r="B840" t="str">
            <v>GÖKHAN ÜZMEZ</v>
          </cell>
          <cell r="C840">
            <v>225</v>
          </cell>
          <cell r="D840">
            <v>776.64</v>
          </cell>
          <cell r="E840">
            <v>0</v>
          </cell>
          <cell r="F840">
            <v>776.64</v>
          </cell>
          <cell r="G840">
            <v>155.328</v>
          </cell>
          <cell r="H840">
            <v>931.96799999999996</v>
          </cell>
          <cell r="I840">
            <v>0</v>
          </cell>
        </row>
        <row r="841">
          <cell r="A841">
            <v>38464</v>
          </cell>
          <cell r="B841" t="str">
            <v>YASİN YANPALA</v>
          </cell>
          <cell r="C841">
            <v>180</v>
          </cell>
          <cell r="D841">
            <v>621.31200000000001</v>
          </cell>
          <cell r="E841">
            <v>155.32800000000003</v>
          </cell>
          <cell r="F841">
            <v>776.6400000000001</v>
          </cell>
          <cell r="G841">
            <v>124.2624</v>
          </cell>
          <cell r="H841">
            <v>900.90240000000006</v>
          </cell>
          <cell r="I841">
            <v>45</v>
          </cell>
        </row>
        <row r="842">
          <cell r="A842">
            <v>36311</v>
          </cell>
          <cell r="B842" t="str">
            <v>NURAY KAYA</v>
          </cell>
          <cell r="C842">
            <v>187.5</v>
          </cell>
          <cell r="D842">
            <v>620.19793277008864</v>
          </cell>
          <cell r="E842">
            <v>156.79952663097851</v>
          </cell>
          <cell r="F842">
            <v>776.99745940106709</v>
          </cell>
          <cell r="G842">
            <v>49.615834621607114</v>
          </cell>
          <cell r="H842">
            <v>826.61329402267415</v>
          </cell>
          <cell r="I842">
            <v>45</v>
          </cell>
        </row>
        <row r="843">
          <cell r="A843">
            <v>40764</v>
          </cell>
          <cell r="B843" t="str">
            <v>UMUT CAN ÇAKIR</v>
          </cell>
          <cell r="C843">
            <v>232.5</v>
          </cell>
          <cell r="D843">
            <v>777.52283452997483</v>
          </cell>
          <cell r="E843">
            <v>0</v>
          </cell>
          <cell r="F843">
            <v>777.52283452997483</v>
          </cell>
          <cell r="G843">
            <v>154.45774266694946</v>
          </cell>
          <cell r="H843">
            <v>931.98057719692429</v>
          </cell>
          <cell r="I843">
            <v>0</v>
          </cell>
        </row>
        <row r="844">
          <cell r="A844">
            <v>25789</v>
          </cell>
          <cell r="B844" t="str">
            <v>HAKKI GÜRCAN</v>
          </cell>
          <cell r="C844">
            <v>232.5</v>
          </cell>
          <cell r="D844">
            <v>777.98964891685671</v>
          </cell>
          <cell r="E844">
            <v>0</v>
          </cell>
          <cell r="F844">
            <v>777.98964891685671</v>
          </cell>
          <cell r="G844">
            <v>98.46101664429122</v>
          </cell>
          <cell r="H844">
            <v>876.45066556114796</v>
          </cell>
          <cell r="I844">
            <v>0</v>
          </cell>
        </row>
        <row r="845">
          <cell r="A845">
            <v>35405</v>
          </cell>
          <cell r="B845" t="str">
            <v>HASAN BEKAR</v>
          </cell>
          <cell r="C845">
            <v>232.5</v>
          </cell>
          <cell r="D845">
            <v>778.39263999999991</v>
          </cell>
          <cell r="E845">
            <v>0</v>
          </cell>
          <cell r="F845">
            <v>778.39263999999991</v>
          </cell>
          <cell r="G845">
            <v>381.66348799999997</v>
          </cell>
          <cell r="H845">
            <v>1160.0561279999999</v>
          </cell>
          <cell r="I845">
            <v>0</v>
          </cell>
        </row>
        <row r="846">
          <cell r="A846">
            <v>42608</v>
          </cell>
          <cell r="B846" t="str">
            <v>CANER AYIK</v>
          </cell>
          <cell r="C846">
            <v>232.5</v>
          </cell>
          <cell r="D846">
            <v>778.39263999999991</v>
          </cell>
          <cell r="E846">
            <v>0</v>
          </cell>
          <cell r="F846">
            <v>778.39263999999991</v>
          </cell>
          <cell r="G846">
            <v>361.57593599999996</v>
          </cell>
          <cell r="H846">
            <v>1139.9685759999998</v>
          </cell>
          <cell r="I846">
            <v>0</v>
          </cell>
        </row>
        <row r="847">
          <cell r="A847">
            <v>1923</v>
          </cell>
          <cell r="B847" t="str">
            <v>RAMİ ÖZAY</v>
          </cell>
          <cell r="C847">
            <v>225</v>
          </cell>
          <cell r="D847">
            <v>753.28319999999997</v>
          </cell>
          <cell r="E847">
            <v>25.109439999999996</v>
          </cell>
          <cell r="F847">
            <v>778.39263999999991</v>
          </cell>
          <cell r="G847">
            <v>321.40083199999998</v>
          </cell>
          <cell r="H847">
            <v>1099.7934719999998</v>
          </cell>
          <cell r="I847">
            <v>7.5</v>
          </cell>
        </row>
        <row r="848">
          <cell r="A848">
            <v>12380</v>
          </cell>
          <cell r="B848" t="str">
            <v>İSMAİL İPEKOĞLU</v>
          </cell>
          <cell r="C848">
            <v>232.5</v>
          </cell>
          <cell r="D848">
            <v>778.39263999999991</v>
          </cell>
          <cell r="E848">
            <v>0</v>
          </cell>
          <cell r="F848">
            <v>778.39263999999991</v>
          </cell>
          <cell r="G848">
            <v>321.40083199999998</v>
          </cell>
          <cell r="H848">
            <v>1099.7934719999998</v>
          </cell>
          <cell r="I848">
            <v>0</v>
          </cell>
        </row>
        <row r="849">
          <cell r="A849">
            <v>1950</v>
          </cell>
          <cell r="B849" t="str">
            <v>CEMİL AKAR</v>
          </cell>
          <cell r="C849">
            <v>232.5</v>
          </cell>
          <cell r="D849">
            <v>778.39263999999991</v>
          </cell>
          <cell r="E849">
            <v>0</v>
          </cell>
          <cell r="F849">
            <v>778.39263999999991</v>
          </cell>
          <cell r="G849">
            <v>301.31327999999996</v>
          </cell>
          <cell r="H849">
            <v>1079.7059199999999</v>
          </cell>
          <cell r="I849">
            <v>0</v>
          </cell>
        </row>
        <row r="850">
          <cell r="A850">
            <v>1960</v>
          </cell>
          <cell r="B850" t="str">
            <v>MURAT GÜNEŞ</v>
          </cell>
          <cell r="C850">
            <v>232.5</v>
          </cell>
          <cell r="D850">
            <v>778.39263999999991</v>
          </cell>
          <cell r="E850">
            <v>0</v>
          </cell>
          <cell r="F850">
            <v>778.39263999999991</v>
          </cell>
          <cell r="G850">
            <v>301.31327999999996</v>
          </cell>
          <cell r="H850">
            <v>1079.7059199999999</v>
          </cell>
          <cell r="I850">
            <v>0</v>
          </cell>
        </row>
        <row r="851">
          <cell r="A851">
            <v>13567</v>
          </cell>
          <cell r="B851" t="str">
            <v>ALİ ATEŞ</v>
          </cell>
          <cell r="C851">
            <v>232.5</v>
          </cell>
          <cell r="D851">
            <v>778.39263999999991</v>
          </cell>
          <cell r="E851">
            <v>0</v>
          </cell>
          <cell r="F851">
            <v>778.39263999999991</v>
          </cell>
          <cell r="G851">
            <v>241.05062399999997</v>
          </cell>
          <cell r="H851">
            <v>1019.4432639999999</v>
          </cell>
          <cell r="I851">
            <v>0</v>
          </cell>
        </row>
        <row r="852">
          <cell r="A852">
            <v>38068</v>
          </cell>
          <cell r="B852" t="str">
            <v>İSMAİL BÜBER</v>
          </cell>
          <cell r="C852">
            <v>232.5</v>
          </cell>
          <cell r="D852">
            <v>778.39263999999991</v>
          </cell>
          <cell r="E852">
            <v>0</v>
          </cell>
          <cell r="F852">
            <v>778.39263999999991</v>
          </cell>
          <cell r="G852">
            <v>234.3547733333333</v>
          </cell>
          <cell r="H852">
            <v>1012.7474133333333</v>
          </cell>
          <cell r="I852">
            <v>0</v>
          </cell>
        </row>
        <row r="853">
          <cell r="A853">
            <v>36299</v>
          </cell>
          <cell r="B853" t="str">
            <v>MURAT ACAR</v>
          </cell>
          <cell r="C853">
            <v>232.5</v>
          </cell>
          <cell r="D853">
            <v>778.39263999999991</v>
          </cell>
          <cell r="E853">
            <v>0</v>
          </cell>
          <cell r="F853">
            <v>778.39263999999991</v>
          </cell>
          <cell r="G853">
            <v>214.26722133333331</v>
          </cell>
          <cell r="H853">
            <v>992.6598613333332</v>
          </cell>
          <cell r="I853">
            <v>7.5</v>
          </cell>
        </row>
        <row r="854">
          <cell r="A854">
            <v>32074</v>
          </cell>
          <cell r="B854" t="str">
            <v>BARIŞ DİNÇ</v>
          </cell>
          <cell r="C854">
            <v>225</v>
          </cell>
          <cell r="D854">
            <v>753.28319999999997</v>
          </cell>
          <cell r="E854">
            <v>25.109439999999996</v>
          </cell>
          <cell r="F854">
            <v>778.39263999999991</v>
          </cell>
          <cell r="G854">
            <v>197.52759466666666</v>
          </cell>
          <cell r="H854">
            <v>975.9202346666666</v>
          </cell>
          <cell r="I854">
            <v>7.5</v>
          </cell>
        </row>
        <row r="855">
          <cell r="A855">
            <v>1953</v>
          </cell>
          <cell r="B855" t="str">
            <v>HALİL AVCI</v>
          </cell>
          <cell r="C855">
            <v>232.5</v>
          </cell>
          <cell r="D855">
            <v>778.39263999999991</v>
          </cell>
          <cell r="E855">
            <v>0</v>
          </cell>
          <cell r="F855">
            <v>778.39263999999991</v>
          </cell>
          <cell r="G855">
            <v>180.78796799999998</v>
          </cell>
          <cell r="H855">
            <v>959.18060799999989</v>
          </cell>
          <cell r="I855">
            <v>7.5</v>
          </cell>
        </row>
        <row r="856">
          <cell r="A856">
            <v>1938</v>
          </cell>
          <cell r="B856" t="str">
            <v>MUSTAFA YILDIRIM</v>
          </cell>
          <cell r="C856">
            <v>232.5</v>
          </cell>
          <cell r="D856">
            <v>778.39263999999991</v>
          </cell>
          <cell r="E856">
            <v>0</v>
          </cell>
          <cell r="F856">
            <v>778.39263999999991</v>
          </cell>
          <cell r="G856">
            <v>113.82946133333333</v>
          </cell>
          <cell r="H856">
            <v>892.22210133333328</v>
          </cell>
          <cell r="I856">
            <v>7.5</v>
          </cell>
        </row>
        <row r="857">
          <cell r="A857">
            <v>1928</v>
          </cell>
          <cell r="B857" t="str">
            <v>NURETTİN YILMAZ</v>
          </cell>
          <cell r="C857">
            <v>225</v>
          </cell>
          <cell r="D857">
            <v>753.28319999999997</v>
          </cell>
          <cell r="E857">
            <v>25.109439999999996</v>
          </cell>
          <cell r="F857">
            <v>778.39263999999991</v>
          </cell>
          <cell r="G857">
            <v>40.175103999999997</v>
          </cell>
          <cell r="H857">
            <v>818.56774399999995</v>
          </cell>
          <cell r="I857">
            <v>7.5</v>
          </cell>
        </row>
        <row r="858">
          <cell r="A858">
            <v>36419</v>
          </cell>
          <cell r="B858" t="str">
            <v>MEVLÜT ALPAY</v>
          </cell>
          <cell r="C858">
            <v>232.5</v>
          </cell>
          <cell r="D858">
            <v>778.99441190850007</v>
          </cell>
          <cell r="E858">
            <v>0</v>
          </cell>
          <cell r="F858">
            <v>778.99441190850007</v>
          </cell>
          <cell r="G858">
            <v>68.922711651003851</v>
          </cell>
          <cell r="H858">
            <v>847.91712355950392</v>
          </cell>
          <cell r="I858">
            <v>0</v>
          </cell>
        </row>
        <row r="859">
          <cell r="A859">
            <v>37641</v>
          </cell>
          <cell r="B859" t="str">
            <v>YİĞİT UZUN</v>
          </cell>
          <cell r="C859">
            <v>225</v>
          </cell>
          <cell r="D859">
            <v>752.14646333333326</v>
          </cell>
          <cell r="E859">
            <v>26.877984433876346</v>
          </cell>
          <cell r="F859">
            <v>779.02444776720961</v>
          </cell>
          <cell r="G859">
            <v>0</v>
          </cell>
          <cell r="H859">
            <v>779.02444776720961</v>
          </cell>
          <cell r="I859">
            <v>7.5</v>
          </cell>
        </row>
        <row r="860">
          <cell r="A860">
            <v>41381</v>
          </cell>
          <cell r="B860" t="str">
            <v>MUSTAFA TUNA</v>
          </cell>
          <cell r="C860">
            <v>232.5</v>
          </cell>
          <cell r="D860">
            <v>779.8228953592577</v>
          </cell>
          <cell r="E860">
            <v>0</v>
          </cell>
          <cell r="F860">
            <v>779.8228953592577</v>
          </cell>
          <cell r="G860">
            <v>103.06634001690661</v>
          </cell>
          <cell r="H860">
            <v>882.88923537616427</v>
          </cell>
          <cell r="I860">
            <v>0</v>
          </cell>
        </row>
        <row r="861">
          <cell r="A861">
            <v>26241</v>
          </cell>
          <cell r="B861" t="str">
            <v>OSMAN ERSÖZ</v>
          </cell>
          <cell r="C861">
            <v>232.5</v>
          </cell>
          <cell r="D861">
            <v>780.24852217927344</v>
          </cell>
          <cell r="E861">
            <v>0</v>
          </cell>
          <cell r="F861">
            <v>780.24852217927344</v>
          </cell>
          <cell r="G861">
            <v>0</v>
          </cell>
          <cell r="H861">
            <v>780.24852217927344</v>
          </cell>
          <cell r="I861">
            <v>0</v>
          </cell>
        </row>
        <row r="862">
          <cell r="A862">
            <v>36207</v>
          </cell>
          <cell r="B862" t="str">
            <v>AYHAN YILDIRIM</v>
          </cell>
          <cell r="C862">
            <v>232.5</v>
          </cell>
          <cell r="D862">
            <v>780.46558703703693</v>
          </cell>
          <cell r="E862">
            <v>0</v>
          </cell>
          <cell r="F862">
            <v>780.46558703703693</v>
          </cell>
          <cell r="G862">
            <v>0</v>
          </cell>
          <cell r="H862">
            <v>780.46558703703693</v>
          </cell>
          <cell r="I862">
            <v>0</v>
          </cell>
        </row>
        <row r="863">
          <cell r="A863">
            <v>2371</v>
          </cell>
          <cell r="B863" t="str">
            <v>ŞAFAK GÖL</v>
          </cell>
          <cell r="C863">
            <v>232.5</v>
          </cell>
          <cell r="D863">
            <v>780.69877467327433</v>
          </cell>
          <cell r="E863">
            <v>0</v>
          </cell>
          <cell r="F863">
            <v>780.69877467327433</v>
          </cell>
          <cell r="G863">
            <v>16.77195</v>
          </cell>
          <cell r="H863">
            <v>797.47072467327428</v>
          </cell>
          <cell r="I863">
            <v>0</v>
          </cell>
        </row>
        <row r="864">
          <cell r="A864">
            <v>40364</v>
          </cell>
          <cell r="B864" t="str">
            <v>ERSİN DURKAN</v>
          </cell>
          <cell r="C864">
            <v>221</v>
          </cell>
          <cell r="D864">
            <v>754.70627239610462</v>
          </cell>
          <cell r="E864">
            <v>26.811473502625319</v>
          </cell>
          <cell r="F864">
            <v>781.51774589872991</v>
          </cell>
          <cell r="G864">
            <v>0</v>
          </cell>
          <cell r="H864">
            <v>781.51774589872991</v>
          </cell>
          <cell r="I864">
            <v>0</v>
          </cell>
        </row>
        <row r="865">
          <cell r="A865">
            <v>23656</v>
          </cell>
          <cell r="B865" t="str">
            <v>ERCAN BUYRUK</v>
          </cell>
          <cell r="C865">
            <v>202.5</v>
          </cell>
          <cell r="D865">
            <v>752.67576670283552</v>
          </cell>
          <cell r="E865">
            <v>28.920907880019357</v>
          </cell>
          <cell r="F865">
            <v>781.59667458285492</v>
          </cell>
          <cell r="G865">
            <v>23.882809999999999</v>
          </cell>
          <cell r="H865">
            <v>805.47948458285487</v>
          </cell>
          <cell r="I865">
            <v>7.5</v>
          </cell>
        </row>
        <row r="866">
          <cell r="A866">
            <v>1698</v>
          </cell>
          <cell r="B866" t="str">
            <v>ERGÜN TURGUT</v>
          </cell>
          <cell r="C866">
            <v>225</v>
          </cell>
          <cell r="D866">
            <v>763.37999483024021</v>
          </cell>
          <cell r="E866">
            <v>18.254582012816929</v>
          </cell>
          <cell r="F866">
            <v>781.63457684305718</v>
          </cell>
          <cell r="G866">
            <v>0</v>
          </cell>
          <cell r="H866">
            <v>781.63457684305718</v>
          </cell>
          <cell r="I866">
            <v>7.5</v>
          </cell>
        </row>
        <row r="867">
          <cell r="A867">
            <v>28919</v>
          </cell>
          <cell r="B867" t="str">
            <v>FERHAT DEMİR</v>
          </cell>
          <cell r="C867">
            <v>229</v>
          </cell>
          <cell r="D867">
            <v>781.69217785479782</v>
          </cell>
          <cell r="E867">
            <v>0</v>
          </cell>
          <cell r="F867">
            <v>781.69217785479782</v>
          </cell>
          <cell r="G867">
            <v>22.40186145756973</v>
          </cell>
          <cell r="H867">
            <v>804.0940393123675</v>
          </cell>
          <cell r="I867">
            <v>0</v>
          </cell>
        </row>
        <row r="868">
          <cell r="A868">
            <v>29891</v>
          </cell>
          <cell r="B868" t="str">
            <v>MUSTAFA YURDAKUL</v>
          </cell>
          <cell r="C868">
            <v>217.5</v>
          </cell>
          <cell r="D868">
            <v>782.15189285185158</v>
          </cell>
          <cell r="E868">
            <v>0</v>
          </cell>
          <cell r="F868">
            <v>782.15189285185158</v>
          </cell>
          <cell r="G868">
            <v>0</v>
          </cell>
          <cell r="H868">
            <v>782.15189285185158</v>
          </cell>
          <cell r="I868">
            <v>0</v>
          </cell>
        </row>
        <row r="869">
          <cell r="A869">
            <v>38584</v>
          </cell>
          <cell r="B869" t="str">
            <v>MAHMUT DUNAR</v>
          </cell>
          <cell r="C869">
            <v>217.5</v>
          </cell>
          <cell r="D869">
            <v>730.24250818380358</v>
          </cell>
          <cell r="E869">
            <v>51.982255618927347</v>
          </cell>
          <cell r="F869">
            <v>782.22476380273088</v>
          </cell>
          <cell r="G869">
            <v>187.35691467507749</v>
          </cell>
          <cell r="H869">
            <v>969.5816784778084</v>
          </cell>
          <cell r="I869">
            <v>15</v>
          </cell>
        </row>
        <row r="870">
          <cell r="A870">
            <v>37645</v>
          </cell>
          <cell r="B870" t="str">
            <v>MUSTAFA YAĞCI</v>
          </cell>
          <cell r="C870">
            <v>216</v>
          </cell>
          <cell r="D870">
            <v>782.50262701221777</v>
          </cell>
          <cell r="E870">
            <v>0</v>
          </cell>
          <cell r="F870">
            <v>782.50262701221777</v>
          </cell>
          <cell r="G870">
            <v>0</v>
          </cell>
          <cell r="H870">
            <v>782.50262701221777</v>
          </cell>
          <cell r="I870">
            <v>0</v>
          </cell>
        </row>
        <row r="871">
          <cell r="A871">
            <v>34420</v>
          </cell>
          <cell r="B871" t="str">
            <v>NAİM BABUŞ</v>
          </cell>
          <cell r="C871">
            <v>225</v>
          </cell>
          <cell r="D871">
            <v>782.50807848888883</v>
          </cell>
          <cell r="E871">
            <v>0</v>
          </cell>
          <cell r="F871">
            <v>782.50807848888883</v>
          </cell>
          <cell r="G871">
            <v>58.760491999999985</v>
          </cell>
          <cell r="H871">
            <v>841.26857048888883</v>
          </cell>
          <cell r="I871">
            <v>0</v>
          </cell>
        </row>
        <row r="872">
          <cell r="A872">
            <v>32801</v>
          </cell>
          <cell r="B872" t="str">
            <v>ORHAN BEKAR</v>
          </cell>
          <cell r="C872">
            <v>232.5</v>
          </cell>
          <cell r="D872">
            <v>782.86458688614528</v>
          </cell>
          <cell r="E872">
            <v>0</v>
          </cell>
          <cell r="F872">
            <v>782.86458688614528</v>
          </cell>
          <cell r="G872">
            <v>235.40632888888894</v>
          </cell>
          <cell r="H872">
            <v>1018.2709157750342</v>
          </cell>
          <cell r="I872">
            <v>0</v>
          </cell>
        </row>
        <row r="873">
          <cell r="A873">
            <v>15290</v>
          </cell>
          <cell r="B873" t="str">
            <v>NURİ ÖLMEZ</v>
          </cell>
          <cell r="C873">
            <v>217.5</v>
          </cell>
          <cell r="D873">
            <v>736.04587421448855</v>
          </cell>
          <cell r="E873">
            <v>46.860974186969244</v>
          </cell>
          <cell r="F873">
            <v>782.90684840145775</v>
          </cell>
          <cell r="G873">
            <v>80.840527272727243</v>
          </cell>
          <cell r="H873">
            <v>863.74737567418504</v>
          </cell>
          <cell r="I873">
            <v>15</v>
          </cell>
        </row>
        <row r="874">
          <cell r="A874">
            <v>34833</v>
          </cell>
          <cell r="B874" t="str">
            <v>AHMET ÇETİN</v>
          </cell>
          <cell r="C874">
            <v>222.5</v>
          </cell>
          <cell r="D874">
            <v>783.1078425796336</v>
          </cell>
          <cell r="E874">
            <v>0</v>
          </cell>
          <cell r="F874">
            <v>783.1078425796336</v>
          </cell>
          <cell r="G874">
            <v>0</v>
          </cell>
          <cell r="H874">
            <v>783.1078425796336</v>
          </cell>
          <cell r="I874">
            <v>0</v>
          </cell>
        </row>
        <row r="875">
          <cell r="A875">
            <v>27671</v>
          </cell>
          <cell r="B875" t="str">
            <v>FARUK AYDIN</v>
          </cell>
          <cell r="C875">
            <v>210</v>
          </cell>
          <cell r="D875">
            <v>783.71674499999983</v>
          </cell>
          <cell r="E875">
            <v>0</v>
          </cell>
          <cell r="F875">
            <v>783.71674499999983</v>
          </cell>
          <cell r="G875">
            <v>63.201897331792807</v>
          </cell>
          <cell r="H875">
            <v>846.91864233179263</v>
          </cell>
          <cell r="I875">
            <v>0</v>
          </cell>
        </row>
        <row r="876">
          <cell r="A876">
            <v>16493</v>
          </cell>
          <cell r="B876" t="str">
            <v>ATA KELEŞ</v>
          </cell>
          <cell r="C876">
            <v>232.5</v>
          </cell>
          <cell r="D876">
            <v>784.5104423076923</v>
          </cell>
          <cell r="E876">
            <v>0</v>
          </cell>
          <cell r="F876">
            <v>784.5104423076923</v>
          </cell>
          <cell r="G876">
            <v>36.38884615384616</v>
          </cell>
          <cell r="H876">
            <v>820.8992884615385</v>
          </cell>
          <cell r="I876">
            <v>0</v>
          </cell>
        </row>
        <row r="877">
          <cell r="A877">
            <v>32737</v>
          </cell>
          <cell r="B877" t="str">
            <v>MUSA ÇETİN</v>
          </cell>
          <cell r="C877">
            <v>210</v>
          </cell>
          <cell r="D877">
            <v>785.11116828227136</v>
          </cell>
          <cell r="E877">
            <v>0</v>
          </cell>
          <cell r="F877">
            <v>785.11116828227136</v>
          </cell>
          <cell r="G877">
            <v>0</v>
          </cell>
          <cell r="H877">
            <v>785.11116828227136</v>
          </cell>
          <cell r="I877">
            <v>0</v>
          </cell>
        </row>
        <row r="878">
          <cell r="A878">
            <v>34412</v>
          </cell>
          <cell r="B878" t="str">
            <v>ALİ ŞEN</v>
          </cell>
          <cell r="C878">
            <v>157.5</v>
          </cell>
          <cell r="D878">
            <v>605.60699870298311</v>
          </cell>
          <cell r="E878">
            <v>179.92392639710778</v>
          </cell>
          <cell r="F878">
            <v>785.53092510009083</v>
          </cell>
          <cell r="G878">
            <v>0</v>
          </cell>
          <cell r="H878">
            <v>785.53092510009083</v>
          </cell>
          <cell r="I878">
            <v>37.5</v>
          </cell>
        </row>
        <row r="879">
          <cell r="A879">
            <v>2185</v>
          </cell>
          <cell r="B879" t="str">
            <v>HAYATİ  ÇINAR</v>
          </cell>
          <cell r="C879">
            <v>0</v>
          </cell>
          <cell r="D879">
            <v>0</v>
          </cell>
          <cell r="E879">
            <v>785.85</v>
          </cell>
          <cell r="F879">
            <v>785.85</v>
          </cell>
          <cell r="G879">
            <v>0</v>
          </cell>
          <cell r="H879">
            <v>785.85</v>
          </cell>
          <cell r="I879">
            <v>202.5</v>
          </cell>
        </row>
        <row r="880">
          <cell r="A880">
            <v>25673</v>
          </cell>
          <cell r="B880" t="str">
            <v>KERİM DENGİZ</v>
          </cell>
          <cell r="C880">
            <v>232.5</v>
          </cell>
          <cell r="D880">
            <v>785.97374557326907</v>
          </cell>
          <cell r="E880">
            <v>0</v>
          </cell>
          <cell r="F880">
            <v>785.97374557326907</v>
          </cell>
          <cell r="G880">
            <v>165.46835489919079</v>
          </cell>
          <cell r="H880">
            <v>951.44210047245986</v>
          </cell>
          <cell r="I880">
            <v>0</v>
          </cell>
        </row>
        <row r="881">
          <cell r="A881">
            <v>19164</v>
          </cell>
          <cell r="B881" t="str">
            <v>SAVAŞ YARDIMCI</v>
          </cell>
          <cell r="C881">
            <v>232.5</v>
          </cell>
          <cell r="D881">
            <v>786.23809896148282</v>
          </cell>
          <cell r="E881">
            <v>0</v>
          </cell>
          <cell r="F881">
            <v>786.23809896148282</v>
          </cell>
          <cell r="G881">
            <v>331.40358579881871</v>
          </cell>
          <cell r="H881">
            <v>1117.6416847603016</v>
          </cell>
          <cell r="I881">
            <v>0</v>
          </cell>
        </row>
        <row r="882">
          <cell r="A882">
            <v>2271</v>
          </cell>
          <cell r="B882" t="str">
            <v>MURAT ÇAY</v>
          </cell>
          <cell r="C882">
            <v>217.5</v>
          </cell>
          <cell r="D882">
            <v>735.22287748918825</v>
          </cell>
          <cell r="E882">
            <v>51.219054798096352</v>
          </cell>
          <cell r="F882">
            <v>786.44193228728454</v>
          </cell>
          <cell r="G882">
            <v>0</v>
          </cell>
          <cell r="H882">
            <v>786.44193228728454</v>
          </cell>
          <cell r="I882">
            <v>15</v>
          </cell>
        </row>
        <row r="883">
          <cell r="A883">
            <v>25479</v>
          </cell>
          <cell r="B883" t="str">
            <v>RECEP CANBAZ</v>
          </cell>
          <cell r="C883">
            <v>202.5</v>
          </cell>
          <cell r="D883">
            <v>687.56837148170939</v>
          </cell>
          <cell r="E883">
            <v>99.53264008721375</v>
          </cell>
          <cell r="F883">
            <v>787.10101156892313</v>
          </cell>
          <cell r="G883">
            <v>44.307457489931053</v>
          </cell>
          <cell r="H883">
            <v>831.40846905885417</v>
          </cell>
          <cell r="I883">
            <v>30</v>
          </cell>
        </row>
        <row r="884">
          <cell r="A884">
            <v>42051</v>
          </cell>
          <cell r="B884" t="str">
            <v>SAFİYE CAN GİRGİN</v>
          </cell>
          <cell r="C884">
            <v>231.5</v>
          </cell>
          <cell r="D884">
            <v>788.00596653059415</v>
          </cell>
          <cell r="E884">
            <v>0</v>
          </cell>
          <cell r="F884">
            <v>788.00596653059415</v>
          </cell>
          <cell r="G884">
            <v>248.90957175077472</v>
          </cell>
          <cell r="H884">
            <v>1036.9155382813688</v>
          </cell>
          <cell r="I884">
            <v>0</v>
          </cell>
        </row>
        <row r="885">
          <cell r="A885">
            <v>11186</v>
          </cell>
          <cell r="B885" t="str">
            <v>H.HÜSEYİN ÖZTÜRK</v>
          </cell>
          <cell r="C885">
            <v>232.5</v>
          </cell>
          <cell r="D885">
            <v>788.15901679919989</v>
          </cell>
          <cell r="E885">
            <v>0</v>
          </cell>
          <cell r="F885">
            <v>788.15901679919989</v>
          </cell>
          <cell r="G885">
            <v>71.188556356056793</v>
          </cell>
          <cell r="H885">
            <v>859.34757315525667</v>
          </cell>
          <cell r="I885">
            <v>0</v>
          </cell>
        </row>
        <row r="886">
          <cell r="A886">
            <v>40073</v>
          </cell>
          <cell r="B886" t="str">
            <v>MEHMET ALİ KARA</v>
          </cell>
          <cell r="C886">
            <v>232.5</v>
          </cell>
          <cell r="D886">
            <v>788.15901679919989</v>
          </cell>
          <cell r="E886">
            <v>0</v>
          </cell>
          <cell r="F886">
            <v>788.15901679919989</v>
          </cell>
          <cell r="G886">
            <v>23.729518785352266</v>
          </cell>
          <cell r="H886">
            <v>811.88853558455219</v>
          </cell>
          <cell r="I886">
            <v>0</v>
          </cell>
        </row>
        <row r="887">
          <cell r="A887">
            <v>15485</v>
          </cell>
          <cell r="B887" t="str">
            <v>FATİH İPEK</v>
          </cell>
          <cell r="C887">
            <v>232.5</v>
          </cell>
          <cell r="D887">
            <v>788.15901679919989</v>
          </cell>
          <cell r="E887">
            <v>0</v>
          </cell>
          <cell r="F887">
            <v>788.15901679919989</v>
          </cell>
          <cell r="G887">
            <v>0</v>
          </cell>
          <cell r="H887">
            <v>788.15901679919989</v>
          </cell>
          <cell r="I887">
            <v>0</v>
          </cell>
        </row>
        <row r="888">
          <cell r="A888">
            <v>41552</v>
          </cell>
          <cell r="B888" t="str">
            <v>EMRAH KAYA</v>
          </cell>
          <cell r="C888">
            <v>232.5</v>
          </cell>
          <cell r="D888">
            <v>838.33600753963367</v>
          </cell>
          <cell r="E888">
            <v>0</v>
          </cell>
          <cell r="F888">
            <v>788.33600753963367</v>
          </cell>
          <cell r="G888">
            <v>126.20111941456857</v>
          </cell>
          <cell r="H888">
            <v>914.53712695420222</v>
          </cell>
          <cell r="I888">
            <v>0</v>
          </cell>
        </row>
        <row r="889">
          <cell r="A889">
            <v>38552</v>
          </cell>
          <cell r="B889" t="str">
            <v>ZAFER KORKMAZ</v>
          </cell>
          <cell r="C889">
            <v>232.5</v>
          </cell>
          <cell r="D889">
            <v>838.33600753963367</v>
          </cell>
          <cell r="E889">
            <v>0</v>
          </cell>
          <cell r="F889">
            <v>788.33600753963367</v>
          </cell>
          <cell r="G889">
            <v>18.028731344938365</v>
          </cell>
          <cell r="H889">
            <v>806.36473888457203</v>
          </cell>
          <cell r="I889">
            <v>0</v>
          </cell>
        </row>
        <row r="890">
          <cell r="A890">
            <v>41452</v>
          </cell>
          <cell r="B890" t="str">
            <v>SİNAN DURMUŞ</v>
          </cell>
          <cell r="C890">
            <v>232.5</v>
          </cell>
          <cell r="D890">
            <v>838.33600753963367</v>
          </cell>
          <cell r="E890">
            <v>0</v>
          </cell>
          <cell r="F890">
            <v>788.33600753963367</v>
          </cell>
          <cell r="G890">
            <v>18.028731344938365</v>
          </cell>
          <cell r="H890">
            <v>806.36473888457203</v>
          </cell>
          <cell r="I890">
            <v>0</v>
          </cell>
        </row>
        <row r="891">
          <cell r="A891">
            <v>25470</v>
          </cell>
          <cell r="B891" t="str">
            <v>İLHAN ERGEN</v>
          </cell>
          <cell r="C891">
            <v>232.5</v>
          </cell>
          <cell r="D891">
            <v>838.33600753963367</v>
          </cell>
          <cell r="E891">
            <v>0</v>
          </cell>
          <cell r="F891">
            <v>788.33600753963367</v>
          </cell>
          <cell r="G891">
            <v>0</v>
          </cell>
          <cell r="H891">
            <v>788.33600753963367</v>
          </cell>
          <cell r="I891">
            <v>0</v>
          </cell>
        </row>
        <row r="892">
          <cell r="A892">
            <v>36541</v>
          </cell>
          <cell r="B892" t="str">
            <v>HASAN HÜSEYİN BULUT</v>
          </cell>
          <cell r="C892">
            <v>232.5</v>
          </cell>
          <cell r="D892">
            <v>789.45183804670455</v>
          </cell>
          <cell r="E892">
            <v>0</v>
          </cell>
          <cell r="F892">
            <v>789.45183804670455</v>
          </cell>
          <cell r="G892">
            <v>39.519331578947373</v>
          </cell>
          <cell r="H892">
            <v>828.9711696256519</v>
          </cell>
          <cell r="I892">
            <v>0</v>
          </cell>
        </row>
        <row r="893">
          <cell r="A893">
            <v>35949</v>
          </cell>
          <cell r="B893" t="str">
            <v>MUSTAFA ESKİOĞLU</v>
          </cell>
          <cell r="C893">
            <v>232.5</v>
          </cell>
          <cell r="D893">
            <v>790.49092879010686</v>
          </cell>
          <cell r="E893">
            <v>0</v>
          </cell>
          <cell r="F893">
            <v>790.49092879010686</v>
          </cell>
          <cell r="G893">
            <v>317.07530649350656</v>
          </cell>
          <cell r="H893">
            <v>1107.5662352836134</v>
          </cell>
          <cell r="I893">
            <v>0</v>
          </cell>
        </row>
        <row r="894">
          <cell r="A894">
            <v>36427</v>
          </cell>
          <cell r="B894" t="str">
            <v>HALİL ACIKAYA</v>
          </cell>
          <cell r="C894">
            <v>224</v>
          </cell>
          <cell r="D894">
            <v>790.5876512657843</v>
          </cell>
          <cell r="E894">
            <v>0</v>
          </cell>
          <cell r="F894">
            <v>790.5876512657843</v>
          </cell>
          <cell r="G894">
            <v>0</v>
          </cell>
          <cell r="H894">
            <v>790.5876512657843</v>
          </cell>
          <cell r="I894">
            <v>0</v>
          </cell>
        </row>
        <row r="895">
          <cell r="A895">
            <v>36434</v>
          </cell>
          <cell r="B895" t="str">
            <v>FIRAT TEKİN</v>
          </cell>
          <cell r="C895">
            <v>225</v>
          </cell>
          <cell r="D895">
            <v>790.75674096267733</v>
          </cell>
          <cell r="E895">
            <v>0</v>
          </cell>
          <cell r="F895">
            <v>790.75674096267733</v>
          </cell>
          <cell r="G895">
            <v>0</v>
          </cell>
          <cell r="H895">
            <v>790.75674096267733</v>
          </cell>
          <cell r="I895">
            <v>0</v>
          </cell>
        </row>
        <row r="896">
          <cell r="A896">
            <v>41979</v>
          </cell>
          <cell r="B896" t="str">
            <v>MUSTAFA PELVAN</v>
          </cell>
          <cell r="C896">
            <v>224.5</v>
          </cell>
          <cell r="D896">
            <v>765.3662611694906</v>
          </cell>
          <cell r="E896">
            <v>25.544923474969117</v>
          </cell>
          <cell r="F896">
            <v>790.91118464445969</v>
          </cell>
          <cell r="G896">
            <v>98.497073392806584</v>
          </cell>
          <cell r="H896">
            <v>889.40825803726625</v>
          </cell>
          <cell r="I896">
            <v>0</v>
          </cell>
        </row>
        <row r="897">
          <cell r="A897">
            <v>39381</v>
          </cell>
          <cell r="B897" t="str">
            <v>BEYTULLAH EMİR</v>
          </cell>
          <cell r="C897">
            <v>230</v>
          </cell>
          <cell r="D897">
            <v>791.10800000000052</v>
          </cell>
          <cell r="E897">
            <v>0</v>
          </cell>
          <cell r="F897">
            <v>791.10800000000052</v>
          </cell>
          <cell r="G897">
            <v>51.594000000000001</v>
          </cell>
          <cell r="H897">
            <v>842.70200000000057</v>
          </cell>
          <cell r="I897">
            <v>0</v>
          </cell>
        </row>
        <row r="898">
          <cell r="A898">
            <v>23964</v>
          </cell>
          <cell r="B898" t="str">
            <v>KADİR DİNÇER</v>
          </cell>
          <cell r="C898">
            <v>232.5</v>
          </cell>
          <cell r="D898">
            <v>791.64362496088131</v>
          </cell>
          <cell r="E898">
            <v>0</v>
          </cell>
          <cell r="F898">
            <v>791.64362496088131</v>
          </cell>
          <cell r="G898">
            <v>8.5037166666666657</v>
          </cell>
          <cell r="H898">
            <v>800.14734162754803</v>
          </cell>
          <cell r="I898">
            <v>0</v>
          </cell>
        </row>
        <row r="899">
          <cell r="A899">
            <v>14472</v>
          </cell>
          <cell r="B899" t="str">
            <v>SERKAN GÖK</v>
          </cell>
          <cell r="C899">
            <v>215.5</v>
          </cell>
          <cell r="D899">
            <v>741.17633333333333</v>
          </cell>
          <cell r="E899">
            <v>50.677648887796494</v>
          </cell>
          <cell r="F899">
            <v>791.85398222112985</v>
          </cell>
          <cell r="G899">
            <v>240.75333333333333</v>
          </cell>
          <cell r="H899">
            <v>1032.6073155544632</v>
          </cell>
          <cell r="I899">
            <v>15</v>
          </cell>
        </row>
        <row r="900">
          <cell r="A900">
            <v>41969</v>
          </cell>
          <cell r="B900" t="str">
            <v>SEMİH KARADUMAN</v>
          </cell>
          <cell r="C900">
            <v>232.5</v>
          </cell>
          <cell r="D900">
            <v>792.56120975686076</v>
          </cell>
          <cell r="E900">
            <v>0</v>
          </cell>
          <cell r="F900">
            <v>792.56120975686076</v>
          </cell>
          <cell r="G900">
            <v>0</v>
          </cell>
          <cell r="H900">
            <v>792.56120975686076</v>
          </cell>
          <cell r="I900">
            <v>0</v>
          </cell>
        </row>
        <row r="901">
          <cell r="A901">
            <v>22359</v>
          </cell>
          <cell r="B901" t="str">
            <v>ERDİ AĞIR</v>
          </cell>
          <cell r="C901">
            <v>175</v>
          </cell>
          <cell r="D901">
            <v>591.79211749789033</v>
          </cell>
          <cell r="E901">
            <v>201.80753886617038</v>
          </cell>
          <cell r="F901">
            <v>793.59965636406071</v>
          </cell>
          <cell r="G901">
            <v>0</v>
          </cell>
          <cell r="H901">
            <v>793.59965636406071</v>
          </cell>
          <cell r="I901">
            <v>57.5</v>
          </cell>
        </row>
        <row r="902">
          <cell r="A902">
            <v>25776</v>
          </cell>
          <cell r="B902" t="str">
            <v>HASAN KOÇUM</v>
          </cell>
          <cell r="C902">
            <v>232.5</v>
          </cell>
          <cell r="D902">
            <v>794.28033417379083</v>
          </cell>
          <cell r="E902">
            <v>0</v>
          </cell>
          <cell r="F902">
            <v>794.28033417379083</v>
          </cell>
          <cell r="G902">
            <v>67.107956754968797</v>
          </cell>
          <cell r="H902">
            <v>861.3882909287596</v>
          </cell>
          <cell r="I902">
            <v>0</v>
          </cell>
        </row>
        <row r="903">
          <cell r="A903">
            <v>39436</v>
          </cell>
          <cell r="B903" t="str">
            <v>YAHYA KIZILÇAY</v>
          </cell>
          <cell r="C903">
            <v>230.5</v>
          </cell>
          <cell r="D903">
            <v>795.62649773756243</v>
          </cell>
          <cell r="E903">
            <v>0</v>
          </cell>
          <cell r="F903">
            <v>795.62649773756243</v>
          </cell>
          <cell r="G903">
            <v>24.162192989860891</v>
          </cell>
          <cell r="H903">
            <v>819.78869072742327</v>
          </cell>
          <cell r="I903">
            <v>0</v>
          </cell>
        </row>
        <row r="904">
          <cell r="A904">
            <v>36982</v>
          </cell>
          <cell r="B904" t="str">
            <v>TUNCAY ERYILMAZ</v>
          </cell>
          <cell r="C904">
            <v>232.5</v>
          </cell>
          <cell r="D904">
            <v>795.63257256489555</v>
          </cell>
          <cell r="E904">
            <v>0</v>
          </cell>
          <cell r="F904">
            <v>795.63257256489555</v>
          </cell>
          <cell r="G904">
            <v>127.72484999999999</v>
          </cell>
          <cell r="H904">
            <v>923.3574225648955</v>
          </cell>
          <cell r="I904">
            <v>0</v>
          </cell>
        </row>
        <row r="905">
          <cell r="A905">
            <v>15564</v>
          </cell>
          <cell r="B905" t="str">
            <v>HÜSEYİN KAYA</v>
          </cell>
          <cell r="C905">
            <v>223</v>
          </cell>
          <cell r="D905">
            <v>770.5803392220289</v>
          </cell>
          <cell r="E905">
            <v>25.202386651847743</v>
          </cell>
          <cell r="F905">
            <v>795.78272587387664</v>
          </cell>
          <cell r="G905">
            <v>20.733103297453692</v>
          </cell>
          <cell r="H905">
            <v>816.51582917133032</v>
          </cell>
          <cell r="I905">
            <v>7.5</v>
          </cell>
        </row>
        <row r="906">
          <cell r="A906">
            <v>36428</v>
          </cell>
          <cell r="B906" t="str">
            <v>MUSTAFA ÇAKMAK</v>
          </cell>
          <cell r="C906">
            <v>207.5</v>
          </cell>
          <cell r="D906">
            <v>786.68251792731689</v>
          </cell>
          <cell r="E906">
            <v>9.2045760168556985</v>
          </cell>
          <cell r="F906">
            <v>795.88709394417265</v>
          </cell>
          <cell r="G906">
            <v>0</v>
          </cell>
          <cell r="H906">
            <v>795.88709394417265</v>
          </cell>
          <cell r="I906">
            <v>2.5</v>
          </cell>
        </row>
        <row r="907">
          <cell r="A907">
            <v>31182</v>
          </cell>
          <cell r="B907" t="str">
            <v>EYÜP SARAÇ</v>
          </cell>
          <cell r="C907">
            <v>172.5</v>
          </cell>
          <cell r="D907">
            <v>578.486313588249</v>
          </cell>
          <cell r="E907">
            <v>217.47786287194708</v>
          </cell>
          <cell r="F907">
            <v>795.96417646019609</v>
          </cell>
          <cell r="G907">
            <v>20.076311111111114</v>
          </cell>
          <cell r="H907">
            <v>816.04048757130715</v>
          </cell>
          <cell r="I907">
            <v>52.5</v>
          </cell>
        </row>
        <row r="908">
          <cell r="A908">
            <v>36860</v>
          </cell>
          <cell r="B908" t="str">
            <v>SAMET KAYA</v>
          </cell>
          <cell r="C908">
            <v>232.5</v>
          </cell>
          <cell r="D908">
            <v>796.53423319658111</v>
          </cell>
          <cell r="E908">
            <v>0</v>
          </cell>
          <cell r="F908">
            <v>796.53423319658111</v>
          </cell>
          <cell r="G908">
            <v>0</v>
          </cell>
          <cell r="H908">
            <v>796.53423319658111</v>
          </cell>
          <cell r="I908">
            <v>0</v>
          </cell>
        </row>
        <row r="909">
          <cell r="A909">
            <v>38034</v>
          </cell>
          <cell r="B909" t="str">
            <v>BİHTER ALTINTAŞ</v>
          </cell>
          <cell r="C909">
            <v>210</v>
          </cell>
          <cell r="D909">
            <v>713.46724044466214</v>
          </cell>
          <cell r="E909">
            <v>83.146266846268531</v>
          </cell>
          <cell r="F909">
            <v>796.61350729093067</v>
          </cell>
          <cell r="G909">
            <v>24.903741666666658</v>
          </cell>
          <cell r="H909">
            <v>821.5172489575973</v>
          </cell>
          <cell r="I909">
            <v>22.5</v>
          </cell>
        </row>
        <row r="910">
          <cell r="A910">
            <v>18437</v>
          </cell>
          <cell r="B910" t="str">
            <v>ERKAN ÖZSOY</v>
          </cell>
          <cell r="C910">
            <v>232.5</v>
          </cell>
          <cell r="D910">
            <v>796.98767688042722</v>
          </cell>
          <cell r="E910">
            <v>0</v>
          </cell>
          <cell r="F910">
            <v>796.98767688042722</v>
          </cell>
          <cell r="G910">
            <v>117.52879855367752</v>
          </cell>
          <cell r="H910">
            <v>914.51647543410468</v>
          </cell>
          <cell r="I910">
            <v>0</v>
          </cell>
        </row>
        <row r="911">
          <cell r="A911">
            <v>39618</v>
          </cell>
          <cell r="B911" t="str">
            <v>ÜNAL AYYILDIZ</v>
          </cell>
          <cell r="C911">
            <v>232.5</v>
          </cell>
          <cell r="D911">
            <v>797.04653472766086</v>
          </cell>
          <cell r="E911">
            <v>0</v>
          </cell>
          <cell r="F911">
            <v>797.04653472766086</v>
          </cell>
          <cell r="G911">
            <v>0</v>
          </cell>
          <cell r="H911">
            <v>797.04653472766086</v>
          </cell>
          <cell r="I911">
            <v>0</v>
          </cell>
        </row>
        <row r="912">
          <cell r="A912">
            <v>28216</v>
          </cell>
          <cell r="B912" t="str">
            <v>HALİL İBRAHİM DAL</v>
          </cell>
          <cell r="C912">
            <v>217.5</v>
          </cell>
          <cell r="D912">
            <v>751.01233164939845</v>
          </cell>
          <cell r="E912">
            <v>46.354156760673014</v>
          </cell>
          <cell r="F912">
            <v>797.3664884100715</v>
          </cell>
          <cell r="G912">
            <v>17.753763524936716</v>
          </cell>
          <cell r="H912">
            <v>815.12025193500824</v>
          </cell>
          <cell r="I912">
            <v>15</v>
          </cell>
        </row>
        <row r="913">
          <cell r="A913">
            <v>2171</v>
          </cell>
          <cell r="B913" t="str">
            <v>BÜNYAMİN AYTAÇ</v>
          </cell>
          <cell r="C913">
            <v>0</v>
          </cell>
          <cell r="D913">
            <v>0</v>
          </cell>
          <cell r="E913">
            <v>797.55</v>
          </cell>
          <cell r="F913">
            <v>797.55</v>
          </cell>
          <cell r="G913">
            <v>0</v>
          </cell>
          <cell r="H913">
            <v>797.55</v>
          </cell>
          <cell r="I913">
            <v>165</v>
          </cell>
        </row>
        <row r="914">
          <cell r="A914">
            <v>42528</v>
          </cell>
          <cell r="B914" t="str">
            <v>MURAT ÖRÜM</v>
          </cell>
          <cell r="C914">
            <v>232.5</v>
          </cell>
          <cell r="D914">
            <v>797.58334506261167</v>
          </cell>
          <cell r="E914">
            <v>0</v>
          </cell>
          <cell r="F914">
            <v>797.58334506261167</v>
          </cell>
          <cell r="G914">
            <v>225.49956311812761</v>
          </cell>
          <cell r="H914">
            <v>1023.0829081807393</v>
          </cell>
          <cell r="I914">
            <v>0</v>
          </cell>
        </row>
        <row r="915">
          <cell r="A915">
            <v>30730</v>
          </cell>
          <cell r="B915" t="str">
            <v>TEZCAN ÇETİN</v>
          </cell>
          <cell r="C915">
            <v>195</v>
          </cell>
          <cell r="D915">
            <v>797.79715248156003</v>
          </cell>
          <cell r="E915">
            <v>0</v>
          </cell>
          <cell r="F915">
            <v>797.79715248156003</v>
          </cell>
          <cell r="G915">
            <v>0</v>
          </cell>
          <cell r="H915">
            <v>797.79715248156003</v>
          </cell>
          <cell r="I915">
            <v>0</v>
          </cell>
        </row>
        <row r="916">
          <cell r="A916">
            <v>41358</v>
          </cell>
          <cell r="B916" t="str">
            <v>ATAKAN CEBECİ</v>
          </cell>
          <cell r="C916">
            <v>232.5</v>
          </cell>
          <cell r="D916">
            <v>797.98187041698941</v>
          </cell>
          <cell r="E916">
            <v>0</v>
          </cell>
          <cell r="F916">
            <v>797.98187041698941</v>
          </cell>
          <cell r="G916">
            <v>0</v>
          </cell>
          <cell r="H916">
            <v>797.98187041698941</v>
          </cell>
          <cell r="I916">
            <v>0</v>
          </cell>
        </row>
        <row r="917">
          <cell r="A917">
            <v>25658</v>
          </cell>
          <cell r="B917" t="str">
            <v>MUSTAFA AVDAN</v>
          </cell>
          <cell r="C917">
            <v>210</v>
          </cell>
          <cell r="D917">
            <v>770.82648368055538</v>
          </cell>
          <cell r="E917">
            <v>27.539793114414753</v>
          </cell>
          <cell r="F917">
            <v>798.36627679497019</v>
          </cell>
          <cell r="G917">
            <v>0</v>
          </cell>
          <cell r="H917">
            <v>798.36627679497019</v>
          </cell>
          <cell r="I917">
            <v>7.5</v>
          </cell>
        </row>
        <row r="918">
          <cell r="A918">
            <v>18422</v>
          </cell>
          <cell r="B918" t="str">
            <v>VEDAT EKİCİ</v>
          </cell>
          <cell r="C918">
            <v>232.5</v>
          </cell>
          <cell r="D918">
            <v>798.41421707818927</v>
          </cell>
          <cell r="E918">
            <v>0</v>
          </cell>
          <cell r="F918">
            <v>798.41421707818927</v>
          </cell>
          <cell r="G918">
            <v>0</v>
          </cell>
          <cell r="H918">
            <v>798.41421707818927</v>
          </cell>
          <cell r="I918">
            <v>0</v>
          </cell>
        </row>
        <row r="919">
          <cell r="A919">
            <v>33386</v>
          </cell>
          <cell r="B919" t="str">
            <v>HALİL SARAÇ</v>
          </cell>
          <cell r="C919">
            <v>232.5</v>
          </cell>
          <cell r="D919">
            <v>798.47411498322879</v>
          </cell>
          <cell r="E919">
            <v>0</v>
          </cell>
          <cell r="F919">
            <v>798.47411498322879</v>
          </cell>
          <cell r="G919">
            <v>15.614908641975312</v>
          </cell>
          <cell r="H919">
            <v>814.08902362520405</v>
          </cell>
          <cell r="I919">
            <v>0</v>
          </cell>
        </row>
        <row r="920">
          <cell r="A920">
            <v>36054</v>
          </cell>
          <cell r="B920" t="str">
            <v>KADİR BEYAZKAYA</v>
          </cell>
          <cell r="C920">
            <v>216.5</v>
          </cell>
          <cell r="D920">
            <v>748.11947731645398</v>
          </cell>
          <cell r="E920">
            <v>50.456084112279598</v>
          </cell>
          <cell r="F920">
            <v>798.57556142873364</v>
          </cell>
          <cell r="G920">
            <v>44.921723811149661</v>
          </cell>
          <cell r="H920">
            <v>843.49728523988324</v>
          </cell>
          <cell r="I920">
            <v>0</v>
          </cell>
        </row>
        <row r="921">
          <cell r="A921">
            <v>36129</v>
          </cell>
          <cell r="B921" t="str">
            <v>BAHRİYE KÖSE</v>
          </cell>
          <cell r="C921">
            <v>232.5</v>
          </cell>
          <cell r="D921">
            <v>798.6347777777778</v>
          </cell>
          <cell r="E921">
            <v>0</v>
          </cell>
          <cell r="F921">
            <v>798.6347777777778</v>
          </cell>
          <cell r="G921">
            <v>219.46244444444446</v>
          </cell>
          <cell r="H921">
            <v>1018.0972222222223</v>
          </cell>
          <cell r="I921">
            <v>0</v>
          </cell>
        </row>
        <row r="922">
          <cell r="A922">
            <v>37282</v>
          </cell>
          <cell r="B922" t="str">
            <v>CİHAN MERT</v>
          </cell>
          <cell r="C922">
            <v>194.5</v>
          </cell>
          <cell r="D922">
            <v>716.07548792699936</v>
          </cell>
          <cell r="E922">
            <v>82.567439465114262</v>
          </cell>
          <cell r="F922">
            <v>798.64292739211362</v>
          </cell>
          <cell r="G922">
            <v>0</v>
          </cell>
          <cell r="H922">
            <v>798.64292739211362</v>
          </cell>
          <cell r="I922">
            <v>22.5</v>
          </cell>
        </row>
        <row r="923">
          <cell r="A923">
            <v>30626</v>
          </cell>
          <cell r="B923" t="str">
            <v>HARUN KARATEKE</v>
          </cell>
          <cell r="C923">
            <v>217.5</v>
          </cell>
          <cell r="D923">
            <v>747.78240000000005</v>
          </cell>
          <cell r="E923">
            <v>51.439085393258431</v>
          </cell>
          <cell r="F923">
            <v>799.22148539325849</v>
          </cell>
          <cell r="G923">
            <v>148.2672</v>
          </cell>
          <cell r="H923">
            <v>947.48868539325849</v>
          </cell>
          <cell r="I923">
            <v>15</v>
          </cell>
        </row>
        <row r="924">
          <cell r="A924">
            <v>32274</v>
          </cell>
          <cell r="B924" t="str">
            <v>İZZET GÖCECİ</v>
          </cell>
          <cell r="C924">
            <v>217.5</v>
          </cell>
          <cell r="D924">
            <v>748.05500000000006</v>
          </cell>
          <cell r="E924">
            <v>51.590000000000011</v>
          </cell>
          <cell r="F924">
            <v>799.6450000000001</v>
          </cell>
          <cell r="G924">
            <v>192.60266666666666</v>
          </cell>
          <cell r="H924">
            <v>992.24766666666676</v>
          </cell>
          <cell r="I924">
            <v>15</v>
          </cell>
        </row>
        <row r="925">
          <cell r="A925">
            <v>25112</v>
          </cell>
          <cell r="B925" t="str">
            <v>OĞUZHAN TÖRE</v>
          </cell>
          <cell r="C925">
            <v>217.5</v>
          </cell>
          <cell r="D925">
            <v>748.11300000000051</v>
          </cell>
          <cell r="E925">
            <v>51.534127010804355</v>
          </cell>
          <cell r="F925">
            <v>799.64712701080487</v>
          </cell>
          <cell r="G925">
            <v>99.748400000000004</v>
          </cell>
          <cell r="H925">
            <v>899.39552701080493</v>
          </cell>
          <cell r="I925">
            <v>15</v>
          </cell>
        </row>
        <row r="926">
          <cell r="A926">
            <v>20775</v>
          </cell>
          <cell r="B926" t="str">
            <v>HÜSEYİN BİRGÖL</v>
          </cell>
          <cell r="C926">
            <v>217.5</v>
          </cell>
          <cell r="D926">
            <v>748.11300000000051</v>
          </cell>
          <cell r="E926">
            <v>51.535503401360579</v>
          </cell>
          <cell r="F926">
            <v>799.64850340136104</v>
          </cell>
          <cell r="G926">
            <v>151.3424</v>
          </cell>
          <cell r="H926">
            <v>950.99090340136104</v>
          </cell>
          <cell r="I926">
            <v>15</v>
          </cell>
        </row>
        <row r="927">
          <cell r="A927">
            <v>40367</v>
          </cell>
          <cell r="B927" t="str">
            <v>CANER CEYLAN</v>
          </cell>
          <cell r="C927">
            <v>225</v>
          </cell>
          <cell r="D927">
            <v>773.91000000000054</v>
          </cell>
          <cell r="E927">
            <v>25.768858841496684</v>
          </cell>
          <cell r="F927">
            <v>799.67885884149723</v>
          </cell>
          <cell r="G927">
            <v>103.188</v>
          </cell>
          <cell r="H927">
            <v>902.86685884149722</v>
          </cell>
          <cell r="I927">
            <v>7.5</v>
          </cell>
        </row>
        <row r="928">
          <cell r="A928">
            <v>26208</v>
          </cell>
          <cell r="B928" t="str">
            <v>SÜLEYMAN SEYİT</v>
          </cell>
          <cell r="C928">
            <v>232.5</v>
          </cell>
          <cell r="D928">
            <v>799.70700000000056</v>
          </cell>
          <cell r="E928">
            <v>0</v>
          </cell>
          <cell r="F928">
            <v>799.70700000000056</v>
          </cell>
          <cell r="G928">
            <v>189.178</v>
          </cell>
          <cell r="H928">
            <v>988.88500000000056</v>
          </cell>
          <cell r="I928">
            <v>0</v>
          </cell>
        </row>
        <row r="929">
          <cell r="A929">
            <v>40542</v>
          </cell>
          <cell r="B929" t="str">
            <v>AHMET YAKAR</v>
          </cell>
          <cell r="C929">
            <v>232.5</v>
          </cell>
          <cell r="D929">
            <v>799.70700000000056</v>
          </cell>
          <cell r="E929">
            <v>0</v>
          </cell>
          <cell r="F929">
            <v>799.70700000000056</v>
          </cell>
          <cell r="G929">
            <v>134.14439999999999</v>
          </cell>
          <cell r="H929">
            <v>933.85140000000058</v>
          </cell>
          <cell r="I929">
            <v>0</v>
          </cell>
        </row>
        <row r="930">
          <cell r="A930">
            <v>38003</v>
          </cell>
          <cell r="B930" t="str">
            <v>MURAT ESKİOĞLU</v>
          </cell>
          <cell r="C930">
            <v>232.5</v>
          </cell>
          <cell r="D930">
            <v>799.70700000000056</v>
          </cell>
          <cell r="E930">
            <v>0</v>
          </cell>
          <cell r="F930">
            <v>799.70700000000056</v>
          </cell>
          <cell r="G930">
            <v>120.386</v>
          </cell>
          <cell r="H930">
            <v>920.09300000000053</v>
          </cell>
          <cell r="I930">
            <v>0</v>
          </cell>
        </row>
        <row r="931">
          <cell r="A931">
            <v>41632</v>
          </cell>
          <cell r="B931" t="str">
            <v>YASİN ÇAKAR</v>
          </cell>
          <cell r="C931">
            <v>232.5</v>
          </cell>
          <cell r="D931">
            <v>799.70700000000056</v>
          </cell>
          <cell r="E931">
            <v>0</v>
          </cell>
          <cell r="F931">
            <v>799.70700000000056</v>
          </cell>
          <cell r="G931">
            <v>103.188</v>
          </cell>
          <cell r="H931">
            <v>902.89500000000055</v>
          </cell>
          <cell r="I931">
            <v>0</v>
          </cell>
        </row>
        <row r="932">
          <cell r="A932">
            <v>34812</v>
          </cell>
          <cell r="B932" t="str">
            <v>AHMET ÖZHÜNER</v>
          </cell>
          <cell r="C932">
            <v>232.5</v>
          </cell>
          <cell r="D932">
            <v>799.70700000000056</v>
          </cell>
          <cell r="E932">
            <v>0</v>
          </cell>
          <cell r="F932">
            <v>799.70700000000056</v>
          </cell>
          <cell r="G932">
            <v>34.396000000000001</v>
          </cell>
          <cell r="H932">
            <v>834.10300000000052</v>
          </cell>
          <cell r="I932">
            <v>0</v>
          </cell>
        </row>
        <row r="933">
          <cell r="A933">
            <v>40762</v>
          </cell>
          <cell r="B933" t="str">
            <v>ONUR MERCAN</v>
          </cell>
          <cell r="C933">
            <v>232.5</v>
          </cell>
          <cell r="D933">
            <v>799.70700000000056</v>
          </cell>
          <cell r="E933">
            <v>0</v>
          </cell>
          <cell r="F933">
            <v>799.70700000000056</v>
          </cell>
          <cell r="G933">
            <v>17.198</v>
          </cell>
          <cell r="H933">
            <v>816.90500000000054</v>
          </cell>
          <cell r="I933">
            <v>0</v>
          </cell>
        </row>
        <row r="934">
          <cell r="A934">
            <v>38498</v>
          </cell>
          <cell r="B934" t="str">
            <v>ERKAN CİRİT</v>
          </cell>
          <cell r="C934">
            <v>232.5</v>
          </cell>
          <cell r="D934">
            <v>799.70700000000056</v>
          </cell>
          <cell r="E934">
            <v>0</v>
          </cell>
          <cell r="F934">
            <v>799.70700000000056</v>
          </cell>
          <cell r="G934">
            <v>0</v>
          </cell>
          <cell r="H934">
            <v>799.70700000000056</v>
          </cell>
          <cell r="I934">
            <v>0</v>
          </cell>
        </row>
        <row r="935">
          <cell r="A935">
            <v>39781</v>
          </cell>
          <cell r="B935" t="str">
            <v>KAMİL KORKMAZ</v>
          </cell>
          <cell r="C935">
            <v>232.5</v>
          </cell>
          <cell r="D935">
            <v>799.70700000000056</v>
          </cell>
          <cell r="E935">
            <v>0</v>
          </cell>
          <cell r="F935">
            <v>799.70700000000056</v>
          </cell>
          <cell r="G935">
            <v>0</v>
          </cell>
          <cell r="H935">
            <v>799.70700000000056</v>
          </cell>
          <cell r="I935">
            <v>0</v>
          </cell>
        </row>
        <row r="936">
          <cell r="A936">
            <v>40761</v>
          </cell>
          <cell r="B936" t="str">
            <v>İHSAN BAYTEKİN</v>
          </cell>
          <cell r="C936">
            <v>217.5</v>
          </cell>
          <cell r="D936">
            <v>748.11300000000051</v>
          </cell>
          <cell r="E936">
            <v>51.887563243096338</v>
          </cell>
          <cell r="F936">
            <v>800.00056324309685</v>
          </cell>
          <cell r="G936">
            <v>51.594000000000001</v>
          </cell>
          <cell r="H936">
            <v>851.5945632430969</v>
          </cell>
          <cell r="I936">
            <v>15</v>
          </cell>
        </row>
        <row r="937">
          <cell r="A937">
            <v>30621</v>
          </cell>
          <cell r="B937" t="str">
            <v>HÜSEYİN TOK</v>
          </cell>
          <cell r="C937">
            <v>180</v>
          </cell>
          <cell r="D937">
            <v>622.87850308339398</v>
          </cell>
          <cell r="E937">
            <v>177.48672223110631</v>
          </cell>
          <cell r="F937">
            <v>800.36522531450032</v>
          </cell>
          <cell r="G937">
            <v>17.202000000000002</v>
          </cell>
          <cell r="H937">
            <v>817.56722531450032</v>
          </cell>
          <cell r="I937">
            <v>52.5</v>
          </cell>
        </row>
        <row r="938">
          <cell r="A938">
            <v>38487</v>
          </cell>
          <cell r="B938" t="str">
            <v>ZÜLFİYE AVŞAR</v>
          </cell>
          <cell r="C938">
            <v>225</v>
          </cell>
          <cell r="D938">
            <v>772.12357428337771</v>
          </cell>
          <cell r="E938">
            <v>28.577693888319384</v>
          </cell>
          <cell r="F938">
            <v>800.70126817169705</v>
          </cell>
          <cell r="G938">
            <v>0</v>
          </cell>
          <cell r="H938">
            <v>800.70126817169705</v>
          </cell>
          <cell r="I938">
            <v>7.5</v>
          </cell>
        </row>
        <row r="939">
          <cell r="A939">
            <v>25475</v>
          </cell>
          <cell r="B939" t="str">
            <v>UFUK KESKİNER</v>
          </cell>
          <cell r="C939">
            <v>202.5</v>
          </cell>
          <cell r="D939">
            <v>747.97898929570613</v>
          </cell>
          <cell r="E939">
            <v>53.221772697991589</v>
          </cell>
          <cell r="F939">
            <v>801.20076199369771</v>
          </cell>
          <cell r="G939">
            <v>21.99851111111111</v>
          </cell>
          <cell r="H939">
            <v>823.19927310480887</v>
          </cell>
          <cell r="I939">
            <v>7.5</v>
          </cell>
        </row>
        <row r="940">
          <cell r="A940">
            <v>36852</v>
          </cell>
          <cell r="B940" t="str">
            <v>MEMET YEŞİL</v>
          </cell>
          <cell r="C940">
            <v>232.5</v>
          </cell>
          <cell r="D940">
            <v>801.63875555555535</v>
          </cell>
          <cell r="E940">
            <v>0</v>
          </cell>
          <cell r="F940">
            <v>801.63875555555535</v>
          </cell>
          <cell r="G940">
            <v>175.17562222222219</v>
          </cell>
          <cell r="H940">
            <v>976.81437777777751</v>
          </cell>
          <cell r="I940">
            <v>0</v>
          </cell>
        </row>
        <row r="941">
          <cell r="A941">
            <v>25078</v>
          </cell>
          <cell r="B941" t="str">
            <v>MURAT KALE</v>
          </cell>
          <cell r="C941">
            <v>225</v>
          </cell>
          <cell r="D941">
            <v>801.68069192970825</v>
          </cell>
          <cell r="E941">
            <v>0</v>
          </cell>
          <cell r="F941">
            <v>801.68069192970825</v>
          </cell>
          <cell r="G941">
            <v>0</v>
          </cell>
          <cell r="H941">
            <v>801.68069192970825</v>
          </cell>
          <cell r="I941">
            <v>0</v>
          </cell>
        </row>
        <row r="942">
          <cell r="A942">
            <v>35125</v>
          </cell>
          <cell r="B942" t="str">
            <v>ARİF KIRIKKAYA</v>
          </cell>
          <cell r="C942">
            <v>222.5</v>
          </cell>
          <cell r="D942">
            <v>772.07429860782418</v>
          </cell>
          <cell r="E942">
            <v>29.645384399253249</v>
          </cell>
          <cell r="F942">
            <v>801.71968300707738</v>
          </cell>
          <cell r="G942">
            <v>55.473693738062053</v>
          </cell>
          <cell r="H942">
            <v>857.1933767451394</v>
          </cell>
          <cell r="I942">
            <v>7.5</v>
          </cell>
        </row>
        <row r="943">
          <cell r="A943">
            <v>41433</v>
          </cell>
          <cell r="B943" t="str">
            <v>ÖMER ULUS</v>
          </cell>
          <cell r="C943">
            <v>210</v>
          </cell>
          <cell r="D943">
            <v>723.66196304347818</v>
          </cell>
          <cell r="E943">
            <v>78.085949130600682</v>
          </cell>
          <cell r="F943">
            <v>801.74791217407892</v>
          </cell>
          <cell r="G943">
            <v>0</v>
          </cell>
          <cell r="H943">
            <v>801.74791217407892</v>
          </cell>
          <cell r="I943">
            <v>0</v>
          </cell>
        </row>
        <row r="944">
          <cell r="A944">
            <v>39963</v>
          </cell>
          <cell r="B944" t="str">
            <v>KADİR BEŞKARDEŞLER</v>
          </cell>
          <cell r="C944">
            <v>232.5</v>
          </cell>
          <cell r="D944">
            <v>801.81581971153821</v>
          </cell>
          <cell r="E944">
            <v>0</v>
          </cell>
          <cell r="F944">
            <v>801.81581971153821</v>
          </cell>
          <cell r="G944">
            <v>0</v>
          </cell>
          <cell r="H944">
            <v>801.81581971153821</v>
          </cell>
          <cell r="I944">
            <v>0</v>
          </cell>
        </row>
        <row r="945">
          <cell r="A945">
            <v>23638</v>
          </cell>
          <cell r="B945" t="str">
            <v>İRFAN KITAY</v>
          </cell>
          <cell r="C945">
            <v>150</v>
          </cell>
          <cell r="D945">
            <v>509.51613333333336</v>
          </cell>
          <cell r="E945">
            <v>292.38686610407876</v>
          </cell>
          <cell r="F945">
            <v>801.90299943741206</v>
          </cell>
          <cell r="G945">
            <v>112.63362222222223</v>
          </cell>
          <cell r="H945">
            <v>914.53662165963431</v>
          </cell>
          <cell r="I945">
            <v>82.5</v>
          </cell>
        </row>
        <row r="946">
          <cell r="A946">
            <v>40083</v>
          </cell>
          <cell r="B946" t="str">
            <v>ZAFER MUTLU</v>
          </cell>
          <cell r="C946">
            <v>232.5</v>
          </cell>
          <cell r="D946">
            <v>802.40255025977046</v>
          </cell>
          <cell r="E946">
            <v>0</v>
          </cell>
          <cell r="F946">
            <v>802.40255025977046</v>
          </cell>
          <cell r="G946">
            <v>297.93510671583647</v>
          </cell>
          <cell r="H946">
            <v>1100.3376569756069</v>
          </cell>
          <cell r="I946">
            <v>0</v>
          </cell>
        </row>
        <row r="947">
          <cell r="A947">
            <v>22936</v>
          </cell>
          <cell r="B947" t="str">
            <v>KADİR YÜKSEL</v>
          </cell>
          <cell r="C947">
            <v>232.5</v>
          </cell>
          <cell r="D947">
            <v>802.52800000000002</v>
          </cell>
          <cell r="E947">
            <v>0</v>
          </cell>
          <cell r="F947">
            <v>802.52800000000002</v>
          </cell>
          <cell r="G947">
            <v>300.30079999999998</v>
          </cell>
          <cell r="H947">
            <v>1102.8288</v>
          </cell>
          <cell r="I947">
            <v>0</v>
          </cell>
        </row>
        <row r="948">
          <cell r="A948">
            <v>29884</v>
          </cell>
          <cell r="B948" t="str">
            <v>HÜSEYİN GİLİK</v>
          </cell>
          <cell r="C948">
            <v>232.5</v>
          </cell>
          <cell r="D948">
            <v>802.52800000000002</v>
          </cell>
          <cell r="E948">
            <v>0</v>
          </cell>
          <cell r="F948">
            <v>802.52800000000002</v>
          </cell>
          <cell r="G948">
            <v>279.59039999999999</v>
          </cell>
          <cell r="H948">
            <v>1082.1184000000001</v>
          </cell>
          <cell r="I948">
            <v>0</v>
          </cell>
        </row>
        <row r="949">
          <cell r="A949">
            <v>17117</v>
          </cell>
          <cell r="B949" t="str">
            <v>EMRE KOCALAR</v>
          </cell>
          <cell r="C949">
            <v>187.5</v>
          </cell>
          <cell r="D949">
            <v>647.20000000000005</v>
          </cell>
          <cell r="E949">
            <v>155.32800000000003</v>
          </cell>
          <cell r="F949">
            <v>802.52800000000002</v>
          </cell>
          <cell r="G949">
            <v>248.5248</v>
          </cell>
          <cell r="H949">
            <v>1051.0527999999999</v>
          </cell>
          <cell r="I949">
            <v>37.5</v>
          </cell>
        </row>
        <row r="950">
          <cell r="A950">
            <v>21997</v>
          </cell>
          <cell r="B950" t="str">
            <v>MEHMET GÖKHAN ÇELİK</v>
          </cell>
          <cell r="C950">
            <v>225</v>
          </cell>
          <cell r="D950">
            <v>776.64</v>
          </cell>
          <cell r="E950">
            <v>25.888000000000002</v>
          </cell>
          <cell r="F950">
            <v>802.52800000000002</v>
          </cell>
          <cell r="G950">
            <v>238.1696</v>
          </cell>
          <cell r="H950">
            <v>1040.6976</v>
          </cell>
          <cell r="I950">
            <v>7.5</v>
          </cell>
        </row>
        <row r="951">
          <cell r="A951">
            <v>19150</v>
          </cell>
          <cell r="B951" t="str">
            <v>TOLGA KAPTAN</v>
          </cell>
          <cell r="C951">
            <v>232.5</v>
          </cell>
          <cell r="D951">
            <v>802.52800000000002</v>
          </cell>
          <cell r="E951">
            <v>0</v>
          </cell>
          <cell r="F951">
            <v>802.52800000000002</v>
          </cell>
          <cell r="G951">
            <v>217.45920000000001</v>
          </cell>
          <cell r="H951">
            <v>1019.9872</v>
          </cell>
          <cell r="I951">
            <v>0</v>
          </cell>
        </row>
        <row r="952">
          <cell r="A952">
            <v>1927</v>
          </cell>
          <cell r="B952" t="str">
            <v>MEHMET ÇINAR</v>
          </cell>
          <cell r="C952">
            <v>202.5</v>
          </cell>
          <cell r="D952">
            <v>698.976</v>
          </cell>
          <cell r="E952">
            <v>103.55199999999999</v>
          </cell>
          <cell r="F952">
            <v>802.52800000000002</v>
          </cell>
          <cell r="G952">
            <v>196.74879999999999</v>
          </cell>
          <cell r="H952">
            <v>999.27679999999998</v>
          </cell>
          <cell r="I952">
            <v>30</v>
          </cell>
        </row>
        <row r="953">
          <cell r="A953">
            <v>1937</v>
          </cell>
          <cell r="B953" t="str">
            <v>BÜNYAMİN EREN</v>
          </cell>
          <cell r="C953">
            <v>232.5</v>
          </cell>
          <cell r="D953">
            <v>802.52800000000002</v>
          </cell>
          <cell r="E953">
            <v>0</v>
          </cell>
          <cell r="F953">
            <v>802.52800000000002</v>
          </cell>
          <cell r="G953">
            <v>196.74879999999999</v>
          </cell>
          <cell r="H953">
            <v>999.27679999999998</v>
          </cell>
          <cell r="I953">
            <v>0</v>
          </cell>
        </row>
        <row r="954">
          <cell r="A954">
            <v>35694</v>
          </cell>
          <cell r="B954" t="str">
            <v>HAKAN KALDIR</v>
          </cell>
          <cell r="C954">
            <v>180</v>
          </cell>
          <cell r="D954">
            <v>621.31200000000001</v>
          </cell>
          <cell r="E954">
            <v>181.21600000000001</v>
          </cell>
          <cell r="F954">
            <v>802.52800000000002</v>
          </cell>
          <cell r="G954">
            <v>196.74879999999999</v>
          </cell>
          <cell r="H954">
            <v>999.27679999999998</v>
          </cell>
          <cell r="I954">
            <v>52.5</v>
          </cell>
        </row>
        <row r="955">
          <cell r="A955">
            <v>20774</v>
          </cell>
          <cell r="B955" t="str">
            <v>SERDAR OYDU</v>
          </cell>
          <cell r="C955">
            <v>232.5</v>
          </cell>
          <cell r="D955">
            <v>802.52800000000002</v>
          </cell>
          <cell r="E955">
            <v>0</v>
          </cell>
          <cell r="F955">
            <v>802.52800000000002</v>
          </cell>
          <cell r="G955">
            <v>186.39359999999999</v>
          </cell>
          <cell r="H955">
            <v>988.92160000000001</v>
          </cell>
          <cell r="I955">
            <v>0</v>
          </cell>
        </row>
        <row r="956">
          <cell r="A956">
            <v>1939</v>
          </cell>
          <cell r="B956" t="str">
            <v>YÜKSEL TEKİR</v>
          </cell>
          <cell r="C956">
            <v>232.5</v>
          </cell>
          <cell r="D956">
            <v>802.52800000000002</v>
          </cell>
          <cell r="E956">
            <v>0</v>
          </cell>
          <cell r="F956">
            <v>802.52800000000002</v>
          </cell>
          <cell r="G956">
            <v>176.0384</v>
          </cell>
          <cell r="H956">
            <v>978.56640000000004</v>
          </cell>
          <cell r="I956">
            <v>0</v>
          </cell>
        </row>
        <row r="957">
          <cell r="A957">
            <v>33265</v>
          </cell>
          <cell r="B957" t="str">
            <v>İSMAİL YEŞİL</v>
          </cell>
          <cell r="C957">
            <v>225</v>
          </cell>
          <cell r="D957">
            <v>776.64</v>
          </cell>
          <cell r="E957">
            <v>25.888000000000002</v>
          </cell>
          <cell r="F957">
            <v>802.52800000000002</v>
          </cell>
          <cell r="G957">
            <v>124.2624</v>
          </cell>
          <cell r="H957">
            <v>926.79039999999998</v>
          </cell>
          <cell r="I957">
            <v>0</v>
          </cell>
        </row>
        <row r="958">
          <cell r="A958">
            <v>9587</v>
          </cell>
          <cell r="B958" t="str">
            <v>RAMAZAN AYAZ</v>
          </cell>
          <cell r="C958">
            <v>232.5</v>
          </cell>
          <cell r="D958">
            <v>802.52800000000002</v>
          </cell>
          <cell r="E958">
            <v>0</v>
          </cell>
          <cell r="F958">
            <v>802.52800000000002</v>
          </cell>
          <cell r="G958">
            <v>117.35893333333334</v>
          </cell>
          <cell r="H958">
            <v>919.88693333333333</v>
          </cell>
          <cell r="I958">
            <v>0</v>
          </cell>
        </row>
        <row r="959">
          <cell r="A959">
            <v>38007</v>
          </cell>
          <cell r="B959" t="str">
            <v>HALİL YILDIZ</v>
          </cell>
          <cell r="C959">
            <v>180</v>
          </cell>
          <cell r="D959">
            <v>621.31200000000001</v>
          </cell>
          <cell r="E959">
            <v>181.21599999999998</v>
          </cell>
          <cell r="F959">
            <v>802.52800000000002</v>
          </cell>
          <cell r="G959">
            <v>93.196799999999996</v>
          </cell>
          <cell r="H959">
            <v>895.72479999999996</v>
          </cell>
          <cell r="I959">
            <v>52.5</v>
          </cell>
        </row>
        <row r="960">
          <cell r="A960">
            <v>33145</v>
          </cell>
          <cell r="B960" t="str">
            <v>ÖMER ŞAKRAK</v>
          </cell>
          <cell r="C960">
            <v>225</v>
          </cell>
          <cell r="D960">
            <v>776.64</v>
          </cell>
          <cell r="E960">
            <v>25.888000000000002</v>
          </cell>
          <cell r="F960">
            <v>802.52800000000002</v>
          </cell>
          <cell r="G960">
            <v>72.486400000000003</v>
          </cell>
          <cell r="H960">
            <v>875.01440000000002</v>
          </cell>
          <cell r="I960">
            <v>7.5</v>
          </cell>
        </row>
        <row r="961">
          <cell r="A961">
            <v>1932</v>
          </cell>
          <cell r="B961" t="str">
            <v>RECEP GÖDELEK</v>
          </cell>
          <cell r="C961">
            <v>210</v>
          </cell>
          <cell r="D961">
            <v>724.86400000000003</v>
          </cell>
          <cell r="E961">
            <v>77.664000000000001</v>
          </cell>
          <cell r="F961">
            <v>802.52800000000002</v>
          </cell>
          <cell r="G961">
            <v>0</v>
          </cell>
          <cell r="H961">
            <v>802.52800000000002</v>
          </cell>
          <cell r="I961">
            <v>7.5</v>
          </cell>
        </row>
        <row r="962">
          <cell r="A962">
            <v>39434</v>
          </cell>
          <cell r="B962" t="str">
            <v>ERMAN GÜNEY</v>
          </cell>
          <cell r="C962">
            <v>232.5</v>
          </cell>
          <cell r="D962">
            <v>802.52998144895128</v>
          </cell>
          <cell r="E962">
            <v>0</v>
          </cell>
          <cell r="F962">
            <v>802.52998144895128</v>
          </cell>
          <cell r="G962">
            <v>148.42489979485975</v>
          </cell>
          <cell r="H962">
            <v>950.95488124381109</v>
          </cell>
          <cell r="I962">
            <v>0</v>
          </cell>
        </row>
        <row r="963">
          <cell r="A963">
            <v>34264</v>
          </cell>
          <cell r="B963" t="str">
            <v>CİHAT TİRYAKİ</v>
          </cell>
          <cell r="C963">
            <v>232.5</v>
          </cell>
          <cell r="D963">
            <v>802.52998144895128</v>
          </cell>
          <cell r="E963">
            <v>0</v>
          </cell>
          <cell r="F963">
            <v>802.52998144895128</v>
          </cell>
          <cell r="G963">
            <v>48.324385979721782</v>
          </cell>
          <cell r="H963">
            <v>850.85436742867307</v>
          </cell>
          <cell r="I963">
            <v>0</v>
          </cell>
        </row>
        <row r="964">
          <cell r="A964">
            <v>21961</v>
          </cell>
          <cell r="B964" t="str">
            <v>AHMET ŞANLI</v>
          </cell>
          <cell r="C964">
            <v>232.5</v>
          </cell>
          <cell r="D964">
            <v>802.52998144895128</v>
          </cell>
          <cell r="E964">
            <v>0</v>
          </cell>
          <cell r="F964">
            <v>802.52998144895128</v>
          </cell>
          <cell r="G964">
            <v>34.517418556944129</v>
          </cell>
          <cell r="H964">
            <v>837.04740000589538</v>
          </cell>
          <cell r="I964">
            <v>0</v>
          </cell>
        </row>
        <row r="965">
          <cell r="A965">
            <v>37286</v>
          </cell>
          <cell r="B965" t="str">
            <v>TURAN MEMİŞ</v>
          </cell>
          <cell r="C965">
            <v>232.5</v>
          </cell>
          <cell r="D965">
            <v>802.52998144895128</v>
          </cell>
          <cell r="E965">
            <v>0</v>
          </cell>
          <cell r="F965">
            <v>802.52998144895128</v>
          </cell>
          <cell r="G965">
            <v>24.162192989860891</v>
          </cell>
          <cell r="H965">
            <v>826.69217443881212</v>
          </cell>
          <cell r="I965">
            <v>0</v>
          </cell>
        </row>
        <row r="966">
          <cell r="A966">
            <v>38252</v>
          </cell>
          <cell r="B966" t="str">
            <v>UFUK IŞIN</v>
          </cell>
          <cell r="C966">
            <v>232.5</v>
          </cell>
          <cell r="D966">
            <v>802.52998144895128</v>
          </cell>
          <cell r="E966">
            <v>0</v>
          </cell>
          <cell r="F966">
            <v>802.52998144895128</v>
          </cell>
          <cell r="G966">
            <v>20.710451134166476</v>
          </cell>
          <cell r="H966">
            <v>823.24043258311781</v>
          </cell>
          <cell r="I966">
            <v>0</v>
          </cell>
        </row>
        <row r="967">
          <cell r="A967">
            <v>41471</v>
          </cell>
          <cell r="B967" t="str">
            <v>ÜMİT OĞUZ</v>
          </cell>
          <cell r="C967">
            <v>232.5</v>
          </cell>
          <cell r="D967">
            <v>802.52998144895128</v>
          </cell>
          <cell r="E967">
            <v>0</v>
          </cell>
          <cell r="F967">
            <v>802.52998144895128</v>
          </cell>
          <cell r="G967">
            <v>17.258709278472065</v>
          </cell>
          <cell r="H967">
            <v>819.78869072742339</v>
          </cell>
          <cell r="I967">
            <v>0</v>
          </cell>
        </row>
        <row r="968">
          <cell r="A968">
            <v>28749</v>
          </cell>
          <cell r="B968" t="str">
            <v>GÜLÇİN AY</v>
          </cell>
          <cell r="C968">
            <v>229.5</v>
          </cell>
          <cell r="D968">
            <v>802.68407253565556</v>
          </cell>
          <cell r="E968">
            <v>0</v>
          </cell>
          <cell r="F968">
            <v>802.68407253565556</v>
          </cell>
          <cell r="G968">
            <v>0</v>
          </cell>
          <cell r="H968">
            <v>802.68407253565556</v>
          </cell>
          <cell r="I968">
            <v>0</v>
          </cell>
        </row>
        <row r="969">
          <cell r="A969">
            <v>9997</v>
          </cell>
          <cell r="B969" t="str">
            <v>HALİS ŞİMŞEK</v>
          </cell>
          <cell r="C969">
            <v>225</v>
          </cell>
          <cell r="D969">
            <v>777.49137365451361</v>
          </cell>
          <cell r="E969">
            <v>25.205487889130261</v>
          </cell>
          <cell r="F969">
            <v>802.69686154364388</v>
          </cell>
          <cell r="G969">
            <v>0</v>
          </cell>
          <cell r="H969">
            <v>802.69686154364388</v>
          </cell>
          <cell r="I969">
            <v>0</v>
          </cell>
        </row>
        <row r="970">
          <cell r="A970">
            <v>27684</v>
          </cell>
          <cell r="B970" t="str">
            <v>ORHAN YÖRÜ</v>
          </cell>
          <cell r="C970">
            <v>225</v>
          </cell>
          <cell r="D970">
            <v>773.84999999999991</v>
          </cell>
          <cell r="E970">
            <v>29.121245474755391</v>
          </cell>
          <cell r="F970">
            <v>802.97124547475528</v>
          </cell>
          <cell r="G970">
            <v>220.11733333333333</v>
          </cell>
          <cell r="H970">
            <v>1023.0885788080886</v>
          </cell>
          <cell r="I970">
            <v>7.5</v>
          </cell>
        </row>
        <row r="971">
          <cell r="A971">
            <v>13578</v>
          </cell>
          <cell r="B971" t="str">
            <v>UĞUR DEMİR</v>
          </cell>
          <cell r="C971">
            <v>232.5</v>
          </cell>
          <cell r="D971">
            <v>803.40775277633065</v>
          </cell>
          <cell r="E971">
            <v>0</v>
          </cell>
          <cell r="F971">
            <v>803.40775277633065</v>
          </cell>
          <cell r="G971">
            <v>62.199309892361079</v>
          </cell>
          <cell r="H971">
            <v>865.6070626686917</v>
          </cell>
          <cell r="I971">
            <v>0</v>
          </cell>
        </row>
        <row r="972">
          <cell r="A972">
            <v>15490</v>
          </cell>
          <cell r="B972" t="str">
            <v>İBRAHİM BAŞOL</v>
          </cell>
          <cell r="C972">
            <v>232.5</v>
          </cell>
          <cell r="D972">
            <v>803.40775277633065</v>
          </cell>
          <cell r="E972">
            <v>0</v>
          </cell>
          <cell r="F972">
            <v>803.40775277633065</v>
          </cell>
          <cell r="G972">
            <v>51.832758243634224</v>
          </cell>
          <cell r="H972">
            <v>855.24051101996486</v>
          </cell>
          <cell r="I972">
            <v>0</v>
          </cell>
        </row>
        <row r="973">
          <cell r="A973">
            <v>25099</v>
          </cell>
          <cell r="B973" t="str">
            <v>SERKAN ADAMHAN</v>
          </cell>
          <cell r="C973">
            <v>232.5</v>
          </cell>
          <cell r="D973">
            <v>803.40775277633065</v>
          </cell>
          <cell r="E973">
            <v>0</v>
          </cell>
          <cell r="F973">
            <v>803.40775277633065</v>
          </cell>
          <cell r="G973">
            <v>0</v>
          </cell>
          <cell r="H973">
            <v>803.40775277633065</v>
          </cell>
          <cell r="I973">
            <v>0</v>
          </cell>
        </row>
        <row r="974">
          <cell r="A974">
            <v>13090</v>
          </cell>
          <cell r="B974" t="str">
            <v>AHMET DOĞRU</v>
          </cell>
          <cell r="C974">
            <v>232.5</v>
          </cell>
          <cell r="D974">
            <v>803.40775277633077</v>
          </cell>
          <cell r="E974">
            <v>0</v>
          </cell>
          <cell r="F974">
            <v>803.40775277633077</v>
          </cell>
          <cell r="G974">
            <v>24.188620513695973</v>
          </cell>
          <cell r="H974">
            <v>827.59637329002669</v>
          </cell>
          <cell r="I974">
            <v>0</v>
          </cell>
        </row>
        <row r="975">
          <cell r="A975">
            <v>23970</v>
          </cell>
          <cell r="B975" t="str">
            <v>ERSİN TOPRAK</v>
          </cell>
          <cell r="C975">
            <v>232.5</v>
          </cell>
          <cell r="D975">
            <v>803.40775277633077</v>
          </cell>
          <cell r="E975">
            <v>0</v>
          </cell>
          <cell r="F975">
            <v>803.40775277633077</v>
          </cell>
          <cell r="G975">
            <v>24.188620513695973</v>
          </cell>
          <cell r="H975">
            <v>827.59637329002669</v>
          </cell>
          <cell r="I975">
            <v>0</v>
          </cell>
        </row>
        <row r="976">
          <cell r="A976">
            <v>25102</v>
          </cell>
          <cell r="B976" t="str">
            <v>BAYRAM TEKEŞ</v>
          </cell>
          <cell r="C976">
            <v>232.5</v>
          </cell>
          <cell r="D976">
            <v>803.40775277633077</v>
          </cell>
          <cell r="E976">
            <v>0</v>
          </cell>
          <cell r="F976">
            <v>803.40775277633077</v>
          </cell>
          <cell r="G976">
            <v>0</v>
          </cell>
          <cell r="H976">
            <v>803.40775277633077</v>
          </cell>
          <cell r="I976">
            <v>0</v>
          </cell>
        </row>
        <row r="977">
          <cell r="A977">
            <v>2758</v>
          </cell>
          <cell r="B977" t="str">
            <v>İSMET VURAL</v>
          </cell>
          <cell r="C977">
            <v>225</v>
          </cell>
          <cell r="D977">
            <v>778.93695004279198</v>
          </cell>
          <cell r="E977">
            <v>24.835976712777772</v>
          </cell>
          <cell r="F977">
            <v>803.77292675556976</v>
          </cell>
          <cell r="G977">
            <v>83.32413025011067</v>
          </cell>
          <cell r="H977">
            <v>887.09705700568043</v>
          </cell>
          <cell r="I977">
            <v>7.5</v>
          </cell>
        </row>
        <row r="978">
          <cell r="A978">
            <v>31320</v>
          </cell>
          <cell r="B978" t="str">
            <v>ÖMER AYDIN</v>
          </cell>
          <cell r="C978">
            <v>180</v>
          </cell>
          <cell r="D978">
            <v>608.63669829239757</v>
          </cell>
          <cell r="E978">
            <v>195.34683723935831</v>
          </cell>
          <cell r="F978">
            <v>803.98353553175593</v>
          </cell>
          <cell r="G978">
            <v>0</v>
          </cell>
          <cell r="H978">
            <v>803.98353553175593</v>
          </cell>
          <cell r="I978">
            <v>7.5</v>
          </cell>
        </row>
        <row r="979">
          <cell r="A979">
            <v>2372</v>
          </cell>
          <cell r="B979" t="str">
            <v>ÇETİN KÖKSAL</v>
          </cell>
          <cell r="C979">
            <v>230.5</v>
          </cell>
          <cell r="D979">
            <v>804.05266159440112</v>
          </cell>
          <cell r="E979">
            <v>0</v>
          </cell>
          <cell r="F979">
            <v>804.05266159440112</v>
          </cell>
          <cell r="G979">
            <v>137.06109677419357</v>
          </cell>
          <cell r="H979">
            <v>941.11375836859474</v>
          </cell>
          <cell r="I979">
            <v>0</v>
          </cell>
        </row>
        <row r="980">
          <cell r="A980">
            <v>30593</v>
          </cell>
          <cell r="B980" t="str">
            <v>BAYRAM TEKİNER</v>
          </cell>
          <cell r="C980">
            <v>232.5</v>
          </cell>
          <cell r="D980">
            <v>805.27948484848503</v>
          </cell>
          <cell r="E980">
            <v>0</v>
          </cell>
          <cell r="F980">
            <v>805.27948484848503</v>
          </cell>
          <cell r="G980">
            <v>20.329636363636368</v>
          </cell>
          <cell r="H980">
            <v>825.60912121212141</v>
          </cell>
          <cell r="I980">
            <v>0</v>
          </cell>
        </row>
        <row r="981">
          <cell r="A981">
            <v>38236</v>
          </cell>
          <cell r="B981" t="str">
            <v>OĞUZHAN ÇAM</v>
          </cell>
          <cell r="C981">
            <v>225</v>
          </cell>
          <cell r="D981">
            <v>778.84263206488913</v>
          </cell>
          <cell r="E981">
            <v>26.786985442438326</v>
          </cell>
          <cell r="F981">
            <v>805.62961750732745</v>
          </cell>
          <cell r="G981">
            <v>12.319893813098625</v>
          </cell>
          <cell r="H981">
            <v>817.94951132042604</v>
          </cell>
          <cell r="I981">
            <v>7.5</v>
          </cell>
        </row>
        <row r="982">
          <cell r="A982">
            <v>38878</v>
          </cell>
          <cell r="B982" t="str">
            <v>SALİH ÖZDEMİR</v>
          </cell>
          <cell r="C982">
            <v>225</v>
          </cell>
          <cell r="D982">
            <v>779.67237980769221</v>
          </cell>
          <cell r="E982">
            <v>26.07193225070224</v>
          </cell>
          <cell r="F982">
            <v>805.74431205839448</v>
          </cell>
          <cell r="G982">
            <v>0</v>
          </cell>
          <cell r="H982">
            <v>805.74431205839448</v>
          </cell>
          <cell r="I982">
            <v>0</v>
          </cell>
        </row>
        <row r="983">
          <cell r="A983">
            <v>37799</v>
          </cell>
          <cell r="B983" t="str">
            <v>TUĞBA MEŞEDALI</v>
          </cell>
          <cell r="C983">
            <v>232.5</v>
          </cell>
          <cell r="D983">
            <v>805.81497601290334</v>
          </cell>
          <cell r="E983">
            <v>0</v>
          </cell>
          <cell r="F983">
            <v>805.81497601290334</v>
          </cell>
          <cell r="G983">
            <v>48.307907137142138</v>
          </cell>
          <cell r="H983">
            <v>854.12288315004548</v>
          </cell>
          <cell r="I983">
            <v>0</v>
          </cell>
        </row>
        <row r="984">
          <cell r="A984">
            <v>42022</v>
          </cell>
          <cell r="B984" t="str">
            <v>MUSTAFA TURGUT</v>
          </cell>
          <cell r="C984">
            <v>232.5</v>
          </cell>
          <cell r="D984">
            <v>805.90306349206344</v>
          </cell>
          <cell r="E984">
            <v>0</v>
          </cell>
          <cell r="F984">
            <v>805.90306349206344</v>
          </cell>
          <cell r="G984">
            <v>0</v>
          </cell>
          <cell r="H984">
            <v>805.90306349206344</v>
          </cell>
          <cell r="I984">
            <v>0</v>
          </cell>
        </row>
        <row r="985">
          <cell r="A985">
            <v>23958</v>
          </cell>
          <cell r="B985" t="str">
            <v>İSMAİL KARAKAYA</v>
          </cell>
          <cell r="C985">
            <v>193.5</v>
          </cell>
          <cell r="D985">
            <v>696.01398419337579</v>
          </cell>
          <cell r="E985">
            <v>110.30130632774268</v>
          </cell>
          <cell r="F985">
            <v>806.31529052111841</v>
          </cell>
          <cell r="G985">
            <v>0</v>
          </cell>
          <cell r="H985">
            <v>806.31529052111841</v>
          </cell>
          <cell r="I985">
            <v>30</v>
          </cell>
        </row>
        <row r="986">
          <cell r="A986">
            <v>38881</v>
          </cell>
          <cell r="B986" t="str">
            <v>HASAN UTKU</v>
          </cell>
          <cell r="C986">
            <v>172.5</v>
          </cell>
          <cell r="D986">
            <v>617.26246575365599</v>
          </cell>
          <cell r="E986">
            <v>189.22974521734727</v>
          </cell>
          <cell r="F986">
            <v>806.49221097100326</v>
          </cell>
          <cell r="G986">
            <v>0</v>
          </cell>
          <cell r="H986">
            <v>806.49221097100326</v>
          </cell>
          <cell r="I986">
            <v>60</v>
          </cell>
        </row>
        <row r="987">
          <cell r="A987">
            <v>15294</v>
          </cell>
          <cell r="B987" t="str">
            <v>KEREM TARIM</v>
          </cell>
          <cell r="C987">
            <v>187.5</v>
          </cell>
          <cell r="D987">
            <v>807.10997158024861</v>
          </cell>
          <cell r="E987">
            <v>0</v>
          </cell>
          <cell r="F987">
            <v>807.10997158024861</v>
          </cell>
          <cell r="G987">
            <v>126.05583019502346</v>
          </cell>
          <cell r="H987">
            <v>933.16580177527203</v>
          </cell>
          <cell r="I987">
            <v>0</v>
          </cell>
        </row>
        <row r="988">
          <cell r="A988">
            <v>34255</v>
          </cell>
          <cell r="B988" t="str">
            <v>EMİNE OĞUL KABA</v>
          </cell>
          <cell r="C988">
            <v>232.5</v>
          </cell>
          <cell r="D988">
            <v>807.2097655190762</v>
          </cell>
          <cell r="E988">
            <v>0</v>
          </cell>
          <cell r="F988">
            <v>807.2097655190762</v>
          </cell>
          <cell r="G988">
            <v>0</v>
          </cell>
          <cell r="H988">
            <v>807.2097655190762</v>
          </cell>
          <cell r="I988">
            <v>0</v>
          </cell>
        </row>
        <row r="989">
          <cell r="A989">
            <v>42465</v>
          </cell>
          <cell r="B989" t="str">
            <v>İDRİS KESKİN</v>
          </cell>
          <cell r="C989">
            <v>232.5</v>
          </cell>
          <cell r="D989">
            <v>807.2229153217047</v>
          </cell>
          <cell r="E989">
            <v>0</v>
          </cell>
          <cell r="F989">
            <v>807.2229153217047</v>
          </cell>
          <cell r="G989">
            <v>0</v>
          </cell>
          <cell r="H989">
            <v>807.2229153217047</v>
          </cell>
          <cell r="I989">
            <v>0</v>
          </cell>
        </row>
        <row r="990">
          <cell r="A990">
            <v>41565</v>
          </cell>
          <cell r="B990" t="str">
            <v>SABRİ AKDUMAN</v>
          </cell>
          <cell r="C990">
            <v>229</v>
          </cell>
          <cell r="D990">
            <v>807.23948480048261</v>
          </cell>
          <cell r="E990">
            <v>0</v>
          </cell>
          <cell r="F990">
            <v>807.23948480048261</v>
          </cell>
          <cell r="G990">
            <v>72.064654992858749</v>
          </cell>
          <cell r="H990">
            <v>879.30413979334139</v>
          </cell>
          <cell r="I990">
            <v>0</v>
          </cell>
        </row>
        <row r="991">
          <cell r="A991">
            <v>36528</v>
          </cell>
          <cell r="B991" t="str">
            <v>AHMET BURAK SIRATAŞ</v>
          </cell>
          <cell r="C991">
            <v>232.5</v>
          </cell>
          <cell r="D991">
            <v>807.24516854276465</v>
          </cell>
          <cell r="E991">
            <v>0</v>
          </cell>
          <cell r="F991">
            <v>807.24516854276465</v>
          </cell>
          <cell r="G991">
            <v>25.29206234216355</v>
          </cell>
          <cell r="H991">
            <v>832.53723088492825</v>
          </cell>
          <cell r="I991">
            <v>0</v>
          </cell>
        </row>
        <row r="992">
          <cell r="A992">
            <v>38712</v>
          </cell>
          <cell r="B992" t="str">
            <v>EMRE DOĞAN</v>
          </cell>
          <cell r="C992">
            <v>232.5</v>
          </cell>
          <cell r="D992">
            <v>807.39616865437881</v>
          </cell>
          <cell r="E992">
            <v>0</v>
          </cell>
          <cell r="F992">
            <v>807.39616865437881</v>
          </cell>
          <cell r="G992">
            <v>0</v>
          </cell>
          <cell r="H992">
            <v>807.39616865437881</v>
          </cell>
          <cell r="I992">
            <v>0</v>
          </cell>
        </row>
        <row r="993">
          <cell r="A993">
            <v>28757</v>
          </cell>
          <cell r="B993" t="str">
            <v>EROL ŞAHBAZ</v>
          </cell>
          <cell r="C993">
            <v>217.5</v>
          </cell>
          <cell r="D993">
            <v>754.29509404977762</v>
          </cell>
          <cell r="E993">
            <v>53.111948886950501</v>
          </cell>
          <cell r="F993">
            <v>807.40704293672809</v>
          </cell>
          <cell r="G993">
            <v>0</v>
          </cell>
          <cell r="H993">
            <v>807.40704293672809</v>
          </cell>
          <cell r="I993">
            <v>15</v>
          </cell>
        </row>
        <row r="994">
          <cell r="A994">
            <v>30096</v>
          </cell>
          <cell r="B994" t="str">
            <v>BAYKAL KOÇYİĞİT</v>
          </cell>
          <cell r="C994">
            <v>210</v>
          </cell>
          <cell r="D994">
            <v>730.88376994406121</v>
          </cell>
          <cell r="E994">
            <v>76.944220900061509</v>
          </cell>
          <cell r="F994">
            <v>807.82799084412272</v>
          </cell>
          <cell r="G994">
            <v>0</v>
          </cell>
          <cell r="H994">
            <v>807.82799084412272</v>
          </cell>
          <cell r="I994">
            <v>22.5</v>
          </cell>
        </row>
        <row r="995">
          <cell r="A995">
            <v>39462</v>
          </cell>
          <cell r="B995" t="str">
            <v>MUSTAFA YÜKSEL</v>
          </cell>
          <cell r="C995">
            <v>232.5</v>
          </cell>
          <cell r="D995">
            <v>807.94658366074145</v>
          </cell>
          <cell r="E995">
            <v>0</v>
          </cell>
          <cell r="F995">
            <v>807.94658366074145</v>
          </cell>
          <cell r="G995">
            <v>30.929648684210527</v>
          </cell>
          <cell r="H995">
            <v>838.87623234495197</v>
          </cell>
          <cell r="I995">
            <v>0</v>
          </cell>
        </row>
        <row r="996">
          <cell r="A996">
            <v>39084</v>
          </cell>
          <cell r="B996" t="str">
            <v>TUNAHAN ÇEŞNİ</v>
          </cell>
          <cell r="C996">
            <v>225</v>
          </cell>
          <cell r="D996">
            <v>782.40972526828659</v>
          </cell>
          <cell r="E996">
            <v>25.700808441715409</v>
          </cell>
          <cell r="F996">
            <v>808.11053371000196</v>
          </cell>
          <cell r="G996">
            <v>0</v>
          </cell>
          <cell r="H996">
            <v>808.11053371000196</v>
          </cell>
          <cell r="I996">
            <v>7.5</v>
          </cell>
        </row>
        <row r="997">
          <cell r="A997">
            <v>26883</v>
          </cell>
          <cell r="B997" t="str">
            <v>HÜSEYİN TEPE</v>
          </cell>
          <cell r="C997">
            <v>221</v>
          </cell>
          <cell r="D997">
            <v>780.33872712199923</v>
          </cell>
          <cell r="E997">
            <v>28.39535009186525</v>
          </cell>
          <cell r="F997">
            <v>808.73407721386445</v>
          </cell>
          <cell r="G997">
            <v>0</v>
          </cell>
          <cell r="H997">
            <v>808.73407721386445</v>
          </cell>
          <cell r="I997">
            <v>7.5</v>
          </cell>
        </row>
        <row r="998">
          <cell r="A998">
            <v>22001</v>
          </cell>
          <cell r="B998" t="str">
            <v>AHMET ÜNVER</v>
          </cell>
          <cell r="C998">
            <v>225</v>
          </cell>
          <cell r="D998">
            <v>808.97260373333324</v>
          </cell>
          <cell r="E998">
            <v>0</v>
          </cell>
          <cell r="F998">
            <v>808.97260373333324</v>
          </cell>
          <cell r="G998">
            <v>24.280966555434624</v>
          </cell>
          <cell r="H998">
            <v>833.25357028876783</v>
          </cell>
          <cell r="I998">
            <v>0</v>
          </cell>
        </row>
        <row r="999">
          <cell r="A999">
            <v>33292</v>
          </cell>
          <cell r="B999" t="str">
            <v>ERSİN ERDİM</v>
          </cell>
          <cell r="C999">
            <v>232.5</v>
          </cell>
          <cell r="D999">
            <v>809.35917142533026</v>
          </cell>
          <cell r="E999">
            <v>0</v>
          </cell>
          <cell r="F999">
            <v>809.35917142533026</v>
          </cell>
          <cell r="G999">
            <v>364.54394437870053</v>
          </cell>
          <cell r="H999">
            <v>1173.9031158040307</v>
          </cell>
          <cell r="I999">
            <v>0</v>
          </cell>
        </row>
        <row r="1000">
          <cell r="A1000">
            <v>2206</v>
          </cell>
          <cell r="B1000" t="str">
            <v>M.ALİ GÖNEN</v>
          </cell>
          <cell r="C1000">
            <v>232.5</v>
          </cell>
          <cell r="D1000">
            <v>809.78574971771422</v>
          </cell>
          <cell r="E1000">
            <v>0</v>
          </cell>
          <cell r="F1000">
            <v>809.78574971771422</v>
          </cell>
          <cell r="G1000">
            <v>242.46568471199288</v>
          </cell>
          <cell r="H1000">
            <v>1052.2514344297072</v>
          </cell>
          <cell r="I1000">
            <v>0</v>
          </cell>
        </row>
        <row r="1001">
          <cell r="A1001">
            <v>34157</v>
          </cell>
          <cell r="B1001" t="str">
            <v>ERHAN ER</v>
          </cell>
          <cell r="C1001">
            <v>210</v>
          </cell>
          <cell r="D1001">
            <v>810.06075576488206</v>
          </cell>
          <cell r="E1001">
            <v>0</v>
          </cell>
          <cell r="F1001">
            <v>810.06075576488206</v>
          </cell>
          <cell r="G1001">
            <v>0</v>
          </cell>
          <cell r="H1001">
            <v>810.06075576488206</v>
          </cell>
          <cell r="I1001">
            <v>0</v>
          </cell>
        </row>
        <row r="1002">
          <cell r="A1002">
            <v>41928</v>
          </cell>
          <cell r="B1002" t="str">
            <v>DİNÇER KAYA</v>
          </cell>
          <cell r="C1002">
            <v>232.5</v>
          </cell>
          <cell r="D1002">
            <v>810.27972957011309</v>
          </cell>
          <cell r="E1002">
            <v>0</v>
          </cell>
          <cell r="F1002">
            <v>810.27972957011309</v>
          </cell>
          <cell r="G1002">
            <v>0</v>
          </cell>
          <cell r="H1002">
            <v>810.27972957011309</v>
          </cell>
          <cell r="I1002">
            <v>0</v>
          </cell>
        </row>
        <row r="1003">
          <cell r="A1003">
            <v>12294</v>
          </cell>
          <cell r="B1003" t="str">
            <v>NERMAN İBRAHİMOĞLU</v>
          </cell>
          <cell r="C1003">
            <v>225</v>
          </cell>
          <cell r="D1003">
            <v>781.4670386867549</v>
          </cell>
          <cell r="E1003">
            <v>28.851056663162307</v>
          </cell>
          <cell r="F1003">
            <v>810.31809534991726</v>
          </cell>
          <cell r="G1003">
            <v>16.149004453484622</v>
          </cell>
          <cell r="H1003">
            <v>826.46709980340188</v>
          </cell>
          <cell r="I1003">
            <v>7.5</v>
          </cell>
        </row>
        <row r="1004">
          <cell r="A1004">
            <v>36869</v>
          </cell>
          <cell r="B1004" t="str">
            <v>ADİL DEMİRDAŞ</v>
          </cell>
          <cell r="C1004">
            <v>225</v>
          </cell>
          <cell r="D1004">
            <v>783.2704644444442</v>
          </cell>
          <cell r="E1004">
            <v>27.242897940350758</v>
          </cell>
          <cell r="F1004">
            <v>810.51336238479496</v>
          </cell>
          <cell r="G1004">
            <v>0</v>
          </cell>
          <cell r="H1004">
            <v>810.51336238479496</v>
          </cell>
          <cell r="I1004">
            <v>7.5</v>
          </cell>
        </row>
        <row r="1005">
          <cell r="A1005">
            <v>21958</v>
          </cell>
          <cell r="B1005" t="str">
            <v>SEZAYİ KENAR</v>
          </cell>
          <cell r="C1005">
            <v>232.5</v>
          </cell>
          <cell r="D1005">
            <v>810.84402172839475</v>
          </cell>
          <cell r="E1005">
            <v>0</v>
          </cell>
          <cell r="F1005">
            <v>810.84402172839475</v>
          </cell>
          <cell r="G1005">
            <v>281.51282725925932</v>
          </cell>
          <cell r="H1005">
            <v>1092.3568489876541</v>
          </cell>
          <cell r="I1005">
            <v>0</v>
          </cell>
        </row>
        <row r="1006">
          <cell r="A1006">
            <v>39621</v>
          </cell>
          <cell r="B1006" t="str">
            <v>SUPHİ DUMLU</v>
          </cell>
          <cell r="C1006">
            <v>232.5</v>
          </cell>
          <cell r="D1006">
            <v>810.84402172839475</v>
          </cell>
          <cell r="E1006">
            <v>0</v>
          </cell>
          <cell r="F1006">
            <v>810.84402172839475</v>
          </cell>
          <cell r="G1006">
            <v>228.55046479012344</v>
          </cell>
          <cell r="H1006">
            <v>1039.3944865185181</v>
          </cell>
          <cell r="I1006">
            <v>0</v>
          </cell>
        </row>
        <row r="1007">
          <cell r="A1007">
            <v>23962</v>
          </cell>
          <cell r="B1007" t="str">
            <v>DAVUT ÇELİK</v>
          </cell>
          <cell r="C1007">
            <v>232.5</v>
          </cell>
          <cell r="D1007">
            <v>810.84402172839475</v>
          </cell>
          <cell r="E1007">
            <v>0</v>
          </cell>
          <cell r="F1007">
            <v>810.84402172839475</v>
          </cell>
          <cell r="G1007">
            <v>214.87122883950616</v>
          </cell>
          <cell r="H1007">
            <v>1025.715250567901</v>
          </cell>
          <cell r="I1007">
            <v>0</v>
          </cell>
        </row>
        <row r="1008">
          <cell r="A1008">
            <v>39091</v>
          </cell>
          <cell r="B1008" t="str">
            <v>MUSTAFA YILDIRIM</v>
          </cell>
          <cell r="C1008">
            <v>232.5</v>
          </cell>
          <cell r="D1008">
            <v>810.84402172839475</v>
          </cell>
          <cell r="E1008">
            <v>0</v>
          </cell>
          <cell r="F1008">
            <v>810.84402172839475</v>
          </cell>
          <cell r="G1008">
            <v>207.78791901234567</v>
          </cell>
          <cell r="H1008">
            <v>1018.6319407407404</v>
          </cell>
          <cell r="I1008">
            <v>0</v>
          </cell>
        </row>
        <row r="1009">
          <cell r="A1009">
            <v>21106</v>
          </cell>
          <cell r="B1009" t="str">
            <v>HÜSEYİN ÖZKAN</v>
          </cell>
          <cell r="C1009">
            <v>232.5</v>
          </cell>
          <cell r="D1009">
            <v>810.84402172839475</v>
          </cell>
          <cell r="E1009">
            <v>0</v>
          </cell>
          <cell r="F1009">
            <v>810.84402172839475</v>
          </cell>
          <cell r="G1009">
            <v>179.9420634074074</v>
          </cell>
          <cell r="H1009">
            <v>990.78608513580218</v>
          </cell>
          <cell r="I1009">
            <v>0</v>
          </cell>
        </row>
        <row r="1010">
          <cell r="A1010">
            <v>13564</v>
          </cell>
          <cell r="B1010" t="str">
            <v>HASAN KAYALI</v>
          </cell>
          <cell r="C1010">
            <v>217.5</v>
          </cell>
          <cell r="D1010">
            <v>780.83738665473561</v>
          </cell>
          <cell r="E1010">
            <v>30.50370712060403</v>
          </cell>
          <cell r="F1010">
            <v>811.34109377533969</v>
          </cell>
          <cell r="G1010">
            <v>0</v>
          </cell>
          <cell r="H1010">
            <v>811.34109377533969</v>
          </cell>
          <cell r="I1010">
            <v>0</v>
          </cell>
        </row>
        <row r="1011">
          <cell r="A1011">
            <v>34260</v>
          </cell>
          <cell r="B1011" t="str">
            <v>AHMET TÜKEN</v>
          </cell>
          <cell r="C1011">
            <v>232.5</v>
          </cell>
          <cell r="D1011">
            <v>812.37724139601141</v>
          </cell>
          <cell r="E1011">
            <v>0</v>
          </cell>
          <cell r="F1011">
            <v>812.37724139601141</v>
          </cell>
          <cell r="G1011">
            <v>0</v>
          </cell>
          <cell r="H1011">
            <v>812.37724139601141</v>
          </cell>
          <cell r="I1011">
            <v>0</v>
          </cell>
        </row>
        <row r="1012">
          <cell r="A1012">
            <v>41431</v>
          </cell>
          <cell r="B1012" t="str">
            <v>ÜMİT IŞIKTAŞ</v>
          </cell>
          <cell r="C1012">
            <v>231.5</v>
          </cell>
          <cell r="D1012">
            <v>812.63604177558921</v>
          </cell>
          <cell r="E1012">
            <v>0</v>
          </cell>
          <cell r="F1012">
            <v>812.63604177558921</v>
          </cell>
          <cell r="G1012">
            <v>0</v>
          </cell>
          <cell r="H1012">
            <v>812.63604177558921</v>
          </cell>
          <cell r="I1012">
            <v>0</v>
          </cell>
        </row>
        <row r="1013">
          <cell r="A1013">
            <v>34912</v>
          </cell>
          <cell r="B1013" t="str">
            <v>BEKİR ÖZCAN</v>
          </cell>
          <cell r="C1013">
            <v>225</v>
          </cell>
          <cell r="D1013">
            <v>784.2261615893982</v>
          </cell>
          <cell r="E1013">
            <v>28.419158803714584</v>
          </cell>
          <cell r="F1013">
            <v>812.6453203931128</v>
          </cell>
          <cell r="G1013">
            <v>38.043778982007247</v>
          </cell>
          <cell r="H1013">
            <v>850.68909937512001</v>
          </cell>
          <cell r="I1013">
            <v>7.5</v>
          </cell>
        </row>
        <row r="1014">
          <cell r="A1014">
            <v>14712</v>
          </cell>
          <cell r="B1014" t="str">
            <v>GÜRSAN İNAN</v>
          </cell>
          <cell r="C1014">
            <v>217.5</v>
          </cell>
          <cell r="D1014">
            <v>761.55369323153207</v>
          </cell>
          <cell r="E1014">
            <v>51.666967195912498</v>
          </cell>
          <cell r="F1014">
            <v>813.22066042744461</v>
          </cell>
          <cell r="G1014">
            <v>0</v>
          </cell>
          <cell r="H1014">
            <v>813.22066042744461</v>
          </cell>
          <cell r="I1014">
            <v>15</v>
          </cell>
        </row>
        <row r="1015">
          <cell r="A1015">
            <v>22010</v>
          </cell>
          <cell r="B1015" t="str">
            <v>ALİ BEYGE</v>
          </cell>
          <cell r="C1015">
            <v>225</v>
          </cell>
          <cell r="D1015">
            <v>788.80799839663155</v>
          </cell>
          <cell r="E1015">
            <v>24.537435498131021</v>
          </cell>
          <cell r="F1015">
            <v>813.34543389476255</v>
          </cell>
          <cell r="G1015">
            <v>274.60728459843892</v>
          </cell>
          <cell r="H1015">
            <v>1087.9527184932015</v>
          </cell>
          <cell r="I1015">
            <v>7.5</v>
          </cell>
        </row>
        <row r="1016">
          <cell r="A1016">
            <v>15470</v>
          </cell>
          <cell r="B1016" t="str">
            <v>AHMET CELT</v>
          </cell>
          <cell r="C1016">
            <v>225</v>
          </cell>
          <cell r="D1016">
            <v>787.86998088963674</v>
          </cell>
          <cell r="E1016">
            <v>25.786698804779004</v>
          </cell>
          <cell r="F1016">
            <v>813.65667969441574</v>
          </cell>
          <cell r="G1016">
            <v>40.230965403975034</v>
          </cell>
          <cell r="H1016">
            <v>853.88764509839075</v>
          </cell>
          <cell r="I1016">
            <v>7.5</v>
          </cell>
        </row>
        <row r="1017">
          <cell r="A1017">
            <v>23077</v>
          </cell>
          <cell r="B1017" t="str">
            <v>MEHMET PEKŞENCE</v>
          </cell>
          <cell r="C1017">
            <v>232.5</v>
          </cell>
          <cell r="D1017">
            <v>813.98568434966569</v>
          </cell>
          <cell r="E1017">
            <v>0</v>
          </cell>
          <cell r="F1017">
            <v>813.98568434966569</v>
          </cell>
          <cell r="G1017">
            <v>0</v>
          </cell>
          <cell r="H1017">
            <v>813.98568434966569</v>
          </cell>
          <cell r="I1017">
            <v>0</v>
          </cell>
        </row>
        <row r="1018">
          <cell r="A1018">
            <v>24461</v>
          </cell>
          <cell r="B1018" t="str">
            <v>ABDİL KARATEKE</v>
          </cell>
          <cell r="C1018">
            <v>232.5</v>
          </cell>
          <cell r="D1018">
            <v>814.02880000000005</v>
          </cell>
          <cell r="E1018">
            <v>0</v>
          </cell>
          <cell r="F1018">
            <v>814.02880000000005</v>
          </cell>
          <cell r="G1018">
            <v>203.1538888888889</v>
          </cell>
          <cell r="H1018">
            <v>1017.1826888888889</v>
          </cell>
          <cell r="I1018">
            <v>0</v>
          </cell>
        </row>
        <row r="1019">
          <cell r="A1019">
            <v>28226</v>
          </cell>
          <cell r="B1019" t="str">
            <v>SAVAŞ AKTAŞ</v>
          </cell>
          <cell r="C1019">
            <v>232.5</v>
          </cell>
          <cell r="D1019">
            <v>814.51461417385383</v>
          </cell>
          <cell r="E1019">
            <v>0</v>
          </cell>
          <cell r="F1019">
            <v>814.51461417385383</v>
          </cell>
          <cell r="G1019">
            <v>84.670374652831555</v>
          </cell>
          <cell r="H1019">
            <v>899.18498882668541</v>
          </cell>
          <cell r="I1019">
            <v>0</v>
          </cell>
        </row>
        <row r="1020">
          <cell r="A1020">
            <v>38784</v>
          </cell>
          <cell r="B1020" t="str">
            <v>EMRE AKÇAY</v>
          </cell>
          <cell r="C1020">
            <v>217.5</v>
          </cell>
          <cell r="D1020">
            <v>766.61632751064144</v>
          </cell>
          <cell r="E1020">
            <v>48.049141468274499</v>
          </cell>
          <cell r="F1020">
            <v>814.6654689789159</v>
          </cell>
          <cell r="G1020">
            <v>0</v>
          </cell>
          <cell r="H1020">
            <v>814.6654689789159</v>
          </cell>
          <cell r="I1020">
            <v>0</v>
          </cell>
        </row>
        <row r="1021">
          <cell r="A1021">
            <v>13741</v>
          </cell>
          <cell r="B1021" t="str">
            <v>ATİLLA ÇETİNBAŞ</v>
          </cell>
          <cell r="C1021">
            <v>232.5</v>
          </cell>
          <cell r="D1021">
            <v>815.69816654201236</v>
          </cell>
          <cell r="E1021">
            <v>0</v>
          </cell>
          <cell r="F1021">
            <v>815.69816654201236</v>
          </cell>
          <cell r="G1021">
            <v>15.79261666666666</v>
          </cell>
          <cell r="H1021">
            <v>831.49078320867898</v>
          </cell>
          <cell r="I1021">
            <v>0</v>
          </cell>
        </row>
        <row r="1022">
          <cell r="A1022">
            <v>42527</v>
          </cell>
          <cell r="B1022" t="str">
            <v>MURAT ÇELEBİ</v>
          </cell>
          <cell r="C1022">
            <v>210</v>
          </cell>
          <cell r="D1022">
            <v>774.25320994500316</v>
          </cell>
          <cell r="E1022">
            <v>41.962617447775465</v>
          </cell>
          <cell r="F1022">
            <v>816.21582739277858</v>
          </cell>
          <cell r="G1022">
            <v>0</v>
          </cell>
          <cell r="H1022">
            <v>816.21582739277858</v>
          </cell>
          <cell r="I1022">
            <v>0</v>
          </cell>
        </row>
        <row r="1023">
          <cell r="A1023">
            <v>16794</v>
          </cell>
          <cell r="B1023" t="str">
            <v>SAADETTİN BAYRAK</v>
          </cell>
          <cell r="C1023">
            <v>232.5</v>
          </cell>
          <cell r="D1023">
            <v>816.48292327890817</v>
          </cell>
          <cell r="E1023">
            <v>0</v>
          </cell>
          <cell r="F1023">
            <v>816.48292327890817</v>
          </cell>
          <cell r="G1023">
            <v>164.92220287918781</v>
          </cell>
          <cell r="H1023">
            <v>981.40512615809598</v>
          </cell>
          <cell r="I1023">
            <v>0</v>
          </cell>
        </row>
        <row r="1024">
          <cell r="A1024">
            <v>34298</v>
          </cell>
          <cell r="B1024" t="str">
            <v>SERKAN SÖYLEYEN</v>
          </cell>
          <cell r="C1024">
            <v>232.5</v>
          </cell>
          <cell r="D1024">
            <v>817.4210063670007</v>
          </cell>
          <cell r="E1024">
            <v>0</v>
          </cell>
          <cell r="F1024">
            <v>817.4210063670007</v>
          </cell>
          <cell r="G1024">
            <v>22.852822222222223</v>
          </cell>
          <cell r="H1024">
            <v>840.27382858922294</v>
          </cell>
          <cell r="I1024">
            <v>0</v>
          </cell>
        </row>
        <row r="1025">
          <cell r="A1025">
            <v>25498</v>
          </cell>
          <cell r="B1025" t="str">
            <v>CEYHUN KAYA</v>
          </cell>
          <cell r="C1025">
            <v>230</v>
          </cell>
          <cell r="D1025">
            <v>817.50102592413714</v>
          </cell>
          <cell r="E1025">
            <v>0</v>
          </cell>
          <cell r="F1025">
            <v>817.50102592413714</v>
          </cell>
          <cell r="G1025">
            <v>160.23719937541173</v>
          </cell>
          <cell r="H1025">
            <v>977.73822529954884</v>
          </cell>
          <cell r="I1025">
            <v>0</v>
          </cell>
        </row>
        <row r="1026">
          <cell r="A1026">
            <v>12833</v>
          </cell>
          <cell r="B1026" t="str">
            <v>MEVLÜT HORUS</v>
          </cell>
          <cell r="C1026">
            <v>232.5</v>
          </cell>
          <cell r="D1026">
            <v>817.57808463563242</v>
          </cell>
          <cell r="E1026">
            <v>0</v>
          </cell>
          <cell r="F1026">
            <v>817.57808463563242</v>
          </cell>
          <cell r="G1026">
            <v>101.97748152444447</v>
          </cell>
          <cell r="H1026">
            <v>919.55556616007686</v>
          </cell>
          <cell r="I1026">
            <v>0</v>
          </cell>
        </row>
        <row r="1027">
          <cell r="A1027">
            <v>35321</v>
          </cell>
          <cell r="B1027" t="str">
            <v>RAMAZAN KILIÇ</v>
          </cell>
          <cell r="C1027">
            <v>217.5</v>
          </cell>
          <cell r="D1027">
            <v>817.66086509889055</v>
          </cell>
          <cell r="E1027">
            <v>0</v>
          </cell>
          <cell r="F1027">
            <v>817.66086509889055</v>
          </cell>
          <cell r="G1027">
            <v>53.693762199690866</v>
          </cell>
          <cell r="H1027">
            <v>871.35462729858136</v>
          </cell>
          <cell r="I1027">
            <v>0</v>
          </cell>
        </row>
        <row r="1028">
          <cell r="A1028">
            <v>41623</v>
          </cell>
          <cell r="B1028" t="str">
            <v>ONUR ZEYTİNLİ</v>
          </cell>
          <cell r="C1028">
            <v>232.5</v>
          </cell>
          <cell r="D1028">
            <v>818.2210763461535</v>
          </cell>
          <cell r="E1028">
            <v>0</v>
          </cell>
          <cell r="F1028">
            <v>818.2210763461535</v>
          </cell>
          <cell r="G1028">
            <v>0</v>
          </cell>
          <cell r="H1028">
            <v>818.2210763461535</v>
          </cell>
          <cell r="I1028">
            <v>0</v>
          </cell>
        </row>
        <row r="1029">
          <cell r="A1029">
            <v>36425</v>
          </cell>
          <cell r="B1029" t="str">
            <v>MUHAMMET ALİ DEMİRBİLEK</v>
          </cell>
          <cell r="C1029">
            <v>232.5</v>
          </cell>
          <cell r="D1029">
            <v>818.30047636915583</v>
          </cell>
          <cell r="E1029">
            <v>0</v>
          </cell>
          <cell r="F1029">
            <v>818.30047636915583</v>
          </cell>
          <cell r="G1029">
            <v>175.3532627657118</v>
          </cell>
          <cell r="H1029">
            <v>993.65373913486769</v>
          </cell>
          <cell r="I1029">
            <v>0</v>
          </cell>
        </row>
        <row r="1030">
          <cell r="A1030">
            <v>30623</v>
          </cell>
          <cell r="B1030" t="str">
            <v>TANER GELDEÇ</v>
          </cell>
          <cell r="C1030">
            <v>225</v>
          </cell>
          <cell r="D1030">
            <v>793.03591768018896</v>
          </cell>
          <cell r="E1030">
            <v>25.300447748554252</v>
          </cell>
          <cell r="F1030">
            <v>818.33636542874319</v>
          </cell>
          <cell r="G1030">
            <v>185.36246732134589</v>
          </cell>
          <cell r="H1030">
            <v>1003.6988327500891</v>
          </cell>
          <cell r="I1030">
            <v>0</v>
          </cell>
        </row>
        <row r="1031">
          <cell r="A1031">
            <v>41925</v>
          </cell>
          <cell r="B1031" t="str">
            <v>GÖKHAN KORKMAZ</v>
          </cell>
          <cell r="C1031">
            <v>142.5</v>
          </cell>
          <cell r="D1031">
            <v>500.83133333333342</v>
          </cell>
          <cell r="E1031">
            <v>317.61118352059924</v>
          </cell>
          <cell r="F1031">
            <v>818.4425168539326</v>
          </cell>
          <cell r="G1031">
            <v>116.63000000000002</v>
          </cell>
          <cell r="H1031">
            <v>935.0725168539326</v>
          </cell>
          <cell r="I1031">
            <v>90</v>
          </cell>
        </row>
        <row r="1032">
          <cell r="A1032">
            <v>31554</v>
          </cell>
          <cell r="B1032" t="str">
            <v>ALİ ŞAHAN</v>
          </cell>
          <cell r="C1032">
            <v>195</v>
          </cell>
          <cell r="D1032">
            <v>818.69490395738205</v>
          </cell>
          <cell r="E1032">
            <v>0</v>
          </cell>
          <cell r="F1032">
            <v>818.69490395738205</v>
          </cell>
          <cell r="G1032">
            <v>49.025700000000001</v>
          </cell>
          <cell r="H1032">
            <v>867.72060395738208</v>
          </cell>
          <cell r="I1032">
            <v>0</v>
          </cell>
        </row>
        <row r="1033">
          <cell r="A1033">
            <v>29081</v>
          </cell>
          <cell r="B1033" t="str">
            <v>MUSA ÜZMEZ</v>
          </cell>
          <cell r="C1033">
            <v>232.5</v>
          </cell>
          <cell r="D1033">
            <v>819.95351111111108</v>
          </cell>
          <cell r="E1033">
            <v>0</v>
          </cell>
          <cell r="F1033">
            <v>819.95351111111108</v>
          </cell>
          <cell r="G1033">
            <v>208.6686</v>
          </cell>
          <cell r="H1033">
            <v>1028.6221111111111</v>
          </cell>
          <cell r="I1033">
            <v>0</v>
          </cell>
        </row>
        <row r="1034">
          <cell r="A1034">
            <v>42047</v>
          </cell>
          <cell r="B1034" t="str">
            <v>FECRAN GÖBEKLİ</v>
          </cell>
          <cell r="C1034">
            <v>217.5</v>
          </cell>
          <cell r="D1034">
            <v>820.16824935928651</v>
          </cell>
          <cell r="E1034">
            <v>0</v>
          </cell>
          <cell r="F1034">
            <v>820.16824935928651</v>
          </cell>
          <cell r="G1034">
            <v>67.146230303030279</v>
          </cell>
          <cell r="H1034">
            <v>887.31447966231678</v>
          </cell>
          <cell r="I1034">
            <v>0</v>
          </cell>
        </row>
        <row r="1035">
          <cell r="A1035">
            <v>31151</v>
          </cell>
          <cell r="B1035" t="str">
            <v>FATİH BAŞ</v>
          </cell>
          <cell r="C1035">
            <v>232.5</v>
          </cell>
          <cell r="D1035">
            <v>820.70788020842929</v>
          </cell>
          <cell r="E1035">
            <v>0</v>
          </cell>
          <cell r="F1035">
            <v>820.70788020842929</v>
          </cell>
          <cell r="G1035">
            <v>49.23050832214561</v>
          </cell>
          <cell r="H1035">
            <v>869.93838853057491</v>
          </cell>
          <cell r="I1035">
            <v>0</v>
          </cell>
        </row>
        <row r="1036">
          <cell r="A1036">
            <v>34250</v>
          </cell>
          <cell r="B1036" t="str">
            <v>NECLA ÖZGÜN</v>
          </cell>
          <cell r="C1036">
            <v>232.5</v>
          </cell>
          <cell r="D1036">
            <v>820.87507188519464</v>
          </cell>
          <cell r="E1036">
            <v>0</v>
          </cell>
          <cell r="F1036">
            <v>820.87507188519464</v>
          </cell>
          <cell r="G1036">
            <v>27.940783333333322</v>
          </cell>
          <cell r="H1036">
            <v>848.81585521852799</v>
          </cell>
          <cell r="I1036">
            <v>0</v>
          </cell>
        </row>
        <row r="1037">
          <cell r="A1037">
            <v>29900</v>
          </cell>
          <cell r="B1037" t="str">
            <v>RIDVAN TIRPAN</v>
          </cell>
          <cell r="C1037">
            <v>232.5</v>
          </cell>
          <cell r="D1037">
            <v>821.08693333333338</v>
          </cell>
          <cell r="E1037">
            <v>0</v>
          </cell>
          <cell r="F1037">
            <v>821.08693333333338</v>
          </cell>
          <cell r="G1037">
            <v>184.0986</v>
          </cell>
          <cell r="H1037">
            <v>1005.1855333333334</v>
          </cell>
          <cell r="I1037">
            <v>0</v>
          </cell>
        </row>
        <row r="1038">
          <cell r="A1038">
            <v>31976</v>
          </cell>
          <cell r="B1038" t="str">
            <v>OSMAN SEYHAN</v>
          </cell>
          <cell r="C1038">
            <v>232.5</v>
          </cell>
          <cell r="D1038">
            <v>821.14199079642265</v>
          </cell>
          <cell r="E1038">
            <v>0</v>
          </cell>
          <cell r="F1038">
            <v>821.14199079642265</v>
          </cell>
          <cell r="G1038">
            <v>21.559814172922596</v>
          </cell>
          <cell r="H1038">
            <v>842.70180496934529</v>
          </cell>
          <cell r="I1038">
            <v>0</v>
          </cell>
        </row>
        <row r="1039">
          <cell r="A1039">
            <v>41957</v>
          </cell>
          <cell r="B1039" t="str">
            <v>HİDAYET ER</v>
          </cell>
          <cell r="C1039">
            <v>229</v>
          </cell>
          <cell r="D1039">
            <v>821.3566320101836</v>
          </cell>
          <cell r="E1039">
            <v>0</v>
          </cell>
          <cell r="F1039">
            <v>821.3566320101836</v>
          </cell>
          <cell r="G1039">
            <v>56.19685176651209</v>
          </cell>
          <cell r="H1039">
            <v>877.55348377669566</v>
          </cell>
          <cell r="I1039">
            <v>0</v>
          </cell>
        </row>
        <row r="1040">
          <cell r="A1040">
            <v>39656</v>
          </cell>
          <cell r="B1040" t="str">
            <v>MEHMET BEKİR ÇELİKTAŞ</v>
          </cell>
          <cell r="C1040">
            <v>225</v>
          </cell>
          <cell r="D1040">
            <v>821.43255204156253</v>
          </cell>
          <cell r="E1040">
            <v>0</v>
          </cell>
          <cell r="F1040">
            <v>821.43255204156253</v>
          </cell>
          <cell r="G1040">
            <v>111.34444363447352</v>
          </cell>
          <cell r="H1040">
            <v>932.77699567603599</v>
          </cell>
          <cell r="I1040">
            <v>0</v>
          </cell>
        </row>
        <row r="1041">
          <cell r="A1041">
            <v>31158</v>
          </cell>
          <cell r="B1041" t="str">
            <v>NEŞET KUTLU</v>
          </cell>
          <cell r="C1041">
            <v>227.5</v>
          </cell>
          <cell r="D1041">
            <v>821.56893307965117</v>
          </cell>
          <cell r="E1041">
            <v>0</v>
          </cell>
          <cell r="F1041">
            <v>821.56893307965117</v>
          </cell>
          <cell r="G1041">
            <v>0</v>
          </cell>
          <cell r="H1041">
            <v>821.56893307965117</v>
          </cell>
          <cell r="I1041">
            <v>0</v>
          </cell>
        </row>
        <row r="1042">
          <cell r="A1042">
            <v>39087</v>
          </cell>
          <cell r="B1042" t="str">
            <v>TARIK ÇAĞDAŞ ÇAKIR</v>
          </cell>
          <cell r="C1042">
            <v>217.5</v>
          </cell>
          <cell r="D1042">
            <v>794.37859002666653</v>
          </cell>
          <cell r="E1042">
            <v>27.464363043472442</v>
          </cell>
          <cell r="F1042">
            <v>821.84295307013895</v>
          </cell>
          <cell r="G1042">
            <v>0</v>
          </cell>
          <cell r="H1042">
            <v>821.84295307013895</v>
          </cell>
          <cell r="I1042">
            <v>7.5</v>
          </cell>
        </row>
        <row r="1043">
          <cell r="A1043">
            <v>39382</v>
          </cell>
          <cell r="B1043" t="str">
            <v>YUNUS UĞRAŞ</v>
          </cell>
          <cell r="C1043">
            <v>161</v>
          </cell>
          <cell r="D1043">
            <v>548.54048618100319</v>
          </cell>
          <cell r="E1043">
            <v>273.67746998921331</v>
          </cell>
          <cell r="F1043">
            <v>822.21795617021644</v>
          </cell>
          <cell r="G1043">
            <v>0</v>
          </cell>
          <cell r="H1043">
            <v>822.21795617021644</v>
          </cell>
          <cell r="I1043">
            <v>71.5</v>
          </cell>
        </row>
        <row r="1044">
          <cell r="A1044">
            <v>17717</v>
          </cell>
          <cell r="B1044" t="str">
            <v>İSMAİL BEKAR</v>
          </cell>
          <cell r="C1044">
            <v>232.5</v>
          </cell>
          <cell r="D1044">
            <v>823.47802285605155</v>
          </cell>
          <cell r="E1044">
            <v>0</v>
          </cell>
          <cell r="F1044">
            <v>823.47802285605155</v>
          </cell>
          <cell r="G1044">
            <v>16.126874999999998</v>
          </cell>
          <cell r="H1044">
            <v>839.60489785605159</v>
          </cell>
          <cell r="I1044">
            <v>0</v>
          </cell>
        </row>
        <row r="1045">
          <cell r="A1045">
            <v>33118</v>
          </cell>
          <cell r="B1045" t="str">
            <v>EMRAH KAÇANBÜRE</v>
          </cell>
          <cell r="C1045">
            <v>232.5</v>
          </cell>
          <cell r="D1045">
            <v>824.18744899910644</v>
          </cell>
          <cell r="E1045">
            <v>0</v>
          </cell>
          <cell r="F1045">
            <v>824.18744899910644</v>
          </cell>
          <cell r="G1045">
            <v>75.220563888888876</v>
          </cell>
          <cell r="H1045">
            <v>899.40801288799526</v>
          </cell>
          <cell r="I1045">
            <v>0</v>
          </cell>
        </row>
        <row r="1046">
          <cell r="A1046">
            <v>38445</v>
          </cell>
          <cell r="B1046" t="str">
            <v>ERSİN YOKUŞ</v>
          </cell>
          <cell r="C1046">
            <v>225</v>
          </cell>
          <cell r="D1046">
            <v>799.76586427532163</v>
          </cell>
          <cell r="E1046">
            <v>24.756628901947465</v>
          </cell>
          <cell r="F1046">
            <v>824.5224931772691</v>
          </cell>
          <cell r="G1046">
            <v>0</v>
          </cell>
          <cell r="H1046">
            <v>824.5224931772691</v>
          </cell>
          <cell r="I1046">
            <v>7.5</v>
          </cell>
        </row>
        <row r="1047">
          <cell r="A1047">
            <v>2200</v>
          </cell>
          <cell r="B1047" t="str">
            <v>HALİL TETİK</v>
          </cell>
          <cell r="C1047">
            <v>219</v>
          </cell>
          <cell r="D1047">
            <v>802.25</v>
          </cell>
          <cell r="E1047">
            <v>22.366628014842302</v>
          </cell>
          <cell r="F1047">
            <v>824.61662801484226</v>
          </cell>
          <cell r="G1047">
            <v>0</v>
          </cell>
          <cell r="H1047">
            <v>824.61662801484226</v>
          </cell>
          <cell r="I1047">
            <v>7.5</v>
          </cell>
        </row>
        <row r="1048">
          <cell r="A1048">
            <v>26361</v>
          </cell>
          <cell r="B1048" t="str">
            <v>HAMDİ  DEMİRKAPI</v>
          </cell>
          <cell r="C1048">
            <v>232.5</v>
          </cell>
          <cell r="D1048">
            <v>824.64463434623667</v>
          </cell>
          <cell r="E1048">
            <v>0</v>
          </cell>
          <cell r="F1048">
            <v>824.64463434623667</v>
          </cell>
          <cell r="G1048">
            <v>51.629708333333319</v>
          </cell>
          <cell r="H1048">
            <v>876.27434267956994</v>
          </cell>
          <cell r="I1048">
            <v>0</v>
          </cell>
        </row>
        <row r="1049">
          <cell r="A1049">
            <v>39716</v>
          </cell>
          <cell r="B1049" t="str">
            <v>HAVVA ÖZEN</v>
          </cell>
          <cell r="C1049">
            <v>232.5</v>
          </cell>
          <cell r="D1049">
            <v>824.73433387729369</v>
          </cell>
          <cell r="E1049">
            <v>0</v>
          </cell>
          <cell r="F1049">
            <v>824.73433387729369</v>
          </cell>
          <cell r="G1049">
            <v>168.5585574184191</v>
          </cell>
          <cell r="H1049">
            <v>993.29289129571282</v>
          </cell>
          <cell r="I1049">
            <v>0</v>
          </cell>
        </row>
        <row r="1050">
          <cell r="A1050">
            <v>25060</v>
          </cell>
          <cell r="B1050" t="str">
            <v>TAYFUN ÖZKARTAL</v>
          </cell>
          <cell r="C1050">
            <v>232.5</v>
          </cell>
          <cell r="D1050">
            <v>824.95362237369216</v>
          </cell>
          <cell r="E1050">
            <v>0</v>
          </cell>
          <cell r="F1050">
            <v>824.95362237369216</v>
          </cell>
          <cell r="G1050">
            <v>76.905613912422282</v>
          </cell>
          <cell r="H1050">
            <v>901.85923628611442</v>
          </cell>
          <cell r="I1050">
            <v>0</v>
          </cell>
        </row>
        <row r="1051">
          <cell r="A1051">
            <v>41383</v>
          </cell>
          <cell r="B1051" t="str">
            <v>ONUR İPEK</v>
          </cell>
          <cell r="C1051">
            <v>157</v>
          </cell>
          <cell r="D1051">
            <v>639.1447108648681</v>
          </cell>
          <cell r="E1051">
            <v>186.01416080689785</v>
          </cell>
          <cell r="F1051">
            <v>825.15887167176595</v>
          </cell>
          <cell r="G1051">
            <v>0</v>
          </cell>
          <cell r="H1051">
            <v>825.15887167176595</v>
          </cell>
          <cell r="I1051">
            <v>37.5</v>
          </cell>
        </row>
        <row r="1052">
          <cell r="A1052">
            <v>32106</v>
          </cell>
          <cell r="B1052" t="str">
            <v>ORHAN BEDÜŞ</v>
          </cell>
          <cell r="C1052">
            <v>232.5</v>
          </cell>
          <cell r="D1052">
            <v>825.19831262962941</v>
          </cell>
          <cell r="E1052">
            <v>0</v>
          </cell>
          <cell r="F1052">
            <v>825.19831262962941</v>
          </cell>
          <cell r="G1052">
            <v>0</v>
          </cell>
          <cell r="H1052">
            <v>825.19831262962941</v>
          </cell>
          <cell r="I1052">
            <v>0</v>
          </cell>
        </row>
        <row r="1053">
          <cell r="A1053">
            <v>41643</v>
          </cell>
          <cell r="B1053" t="str">
            <v>FURKAN BARITCI</v>
          </cell>
          <cell r="C1053">
            <v>232.5</v>
          </cell>
          <cell r="D1053">
            <v>825.76749485296841</v>
          </cell>
          <cell r="E1053">
            <v>0</v>
          </cell>
          <cell r="F1053">
            <v>825.76749485296841</v>
          </cell>
          <cell r="G1053">
            <v>20.290015457070535</v>
          </cell>
          <cell r="H1053">
            <v>846.05751031003899</v>
          </cell>
          <cell r="I1053">
            <v>0</v>
          </cell>
        </row>
        <row r="1054">
          <cell r="A1054">
            <v>41619</v>
          </cell>
          <cell r="B1054" t="str">
            <v>SÜLEYMAN ÖZÇAL</v>
          </cell>
          <cell r="C1054">
            <v>225</v>
          </cell>
          <cell r="D1054">
            <v>800.43540000000007</v>
          </cell>
          <cell r="E1054">
            <v>25.940625717852679</v>
          </cell>
          <cell r="F1054">
            <v>826.37602571785271</v>
          </cell>
          <cell r="G1054">
            <v>223.23611111111114</v>
          </cell>
          <cell r="H1054">
            <v>1049.6121368289639</v>
          </cell>
          <cell r="I1054">
            <v>7.5</v>
          </cell>
        </row>
        <row r="1055">
          <cell r="A1055">
            <v>24438</v>
          </cell>
          <cell r="B1055" t="str">
            <v>HASAN AKKAR</v>
          </cell>
          <cell r="C1055">
            <v>232.5</v>
          </cell>
          <cell r="D1055">
            <v>826.5019369510901</v>
          </cell>
          <cell r="E1055">
            <v>0</v>
          </cell>
          <cell r="F1055">
            <v>826.5019369510901</v>
          </cell>
          <cell r="G1055">
            <v>0</v>
          </cell>
          <cell r="H1055">
            <v>826.5019369510901</v>
          </cell>
          <cell r="I1055">
            <v>0</v>
          </cell>
        </row>
        <row r="1056">
          <cell r="A1056">
            <v>36208</v>
          </cell>
          <cell r="B1056" t="str">
            <v>SERKAN ADAR</v>
          </cell>
          <cell r="C1056">
            <v>217.5</v>
          </cell>
          <cell r="D1056">
            <v>774.52373333333344</v>
          </cell>
          <cell r="E1056">
            <v>52.030855670103101</v>
          </cell>
          <cell r="F1056">
            <v>826.55458900343649</v>
          </cell>
          <cell r="G1056">
            <v>149.63200000000001</v>
          </cell>
          <cell r="H1056">
            <v>976.18658900343644</v>
          </cell>
          <cell r="I1056">
            <v>15</v>
          </cell>
        </row>
        <row r="1057">
          <cell r="A1057">
            <v>33060</v>
          </cell>
          <cell r="B1057" t="str">
            <v>EMRE ÖZGÜL</v>
          </cell>
          <cell r="C1057">
            <v>217.5</v>
          </cell>
          <cell r="D1057">
            <v>790.65665303651349</v>
          </cell>
          <cell r="E1057">
            <v>36.073154901082283</v>
          </cell>
          <cell r="F1057">
            <v>826.72980793759575</v>
          </cell>
          <cell r="G1057">
            <v>49.781914350154949</v>
          </cell>
          <cell r="H1057">
            <v>876.51172228775067</v>
          </cell>
          <cell r="I1057">
            <v>15</v>
          </cell>
        </row>
        <row r="1058">
          <cell r="A1058">
            <v>41568</v>
          </cell>
          <cell r="B1058" t="str">
            <v>BERK TOKSOY</v>
          </cell>
          <cell r="C1058">
            <v>36</v>
          </cell>
          <cell r="D1058">
            <v>827.8465152</v>
          </cell>
          <cell r="E1058">
            <v>0</v>
          </cell>
          <cell r="F1058">
            <v>827.8465152</v>
          </cell>
          <cell r="G1058">
            <v>0</v>
          </cell>
          <cell r="H1058">
            <v>827.8465152</v>
          </cell>
          <cell r="I1058">
            <v>0</v>
          </cell>
        </row>
        <row r="1059">
          <cell r="A1059">
            <v>13132</v>
          </cell>
          <cell r="B1059" t="str">
            <v>FİKRET DÜNDAR</v>
          </cell>
          <cell r="C1059">
            <v>232.5</v>
          </cell>
          <cell r="D1059">
            <v>827.89270473512022</v>
          </cell>
          <cell r="E1059">
            <v>0</v>
          </cell>
          <cell r="F1059">
            <v>827.89270473512022</v>
          </cell>
          <cell r="G1059">
            <v>221.9058</v>
          </cell>
          <cell r="H1059">
            <v>1049.7985047351203</v>
          </cell>
          <cell r="I1059">
            <v>0</v>
          </cell>
        </row>
        <row r="1060">
          <cell r="A1060">
            <v>27885</v>
          </cell>
          <cell r="B1060" t="str">
            <v>NURAY YAMAN</v>
          </cell>
          <cell r="C1060">
            <v>232.5</v>
          </cell>
          <cell r="D1060">
            <v>828.12797978675212</v>
          </cell>
          <cell r="E1060">
            <v>0</v>
          </cell>
          <cell r="F1060">
            <v>828.12797978675212</v>
          </cell>
          <cell r="G1060">
            <v>0</v>
          </cell>
          <cell r="H1060">
            <v>828.12797978675212</v>
          </cell>
          <cell r="I1060">
            <v>0</v>
          </cell>
        </row>
        <row r="1061">
          <cell r="A1061">
            <v>38779</v>
          </cell>
          <cell r="B1061" t="str">
            <v>VOLKAN SAVUR</v>
          </cell>
          <cell r="C1061">
            <v>217</v>
          </cell>
          <cell r="D1061">
            <v>828.20006777389403</v>
          </cell>
          <cell r="E1061">
            <v>0</v>
          </cell>
          <cell r="F1061">
            <v>828.20006777389403</v>
          </cell>
          <cell r="G1061">
            <v>173.53754183556327</v>
          </cell>
          <cell r="H1061">
            <v>1001.7376096094573</v>
          </cell>
          <cell r="I1061">
            <v>0</v>
          </cell>
        </row>
        <row r="1062">
          <cell r="A1062">
            <v>42186</v>
          </cell>
          <cell r="B1062" t="str">
            <v>ABDÜLKERİM KERPİÇ</v>
          </cell>
          <cell r="C1062">
            <v>225</v>
          </cell>
          <cell r="D1062">
            <v>828.46003134905459</v>
          </cell>
          <cell r="E1062">
            <v>0</v>
          </cell>
          <cell r="F1062">
            <v>828.46003134905459</v>
          </cell>
          <cell r="G1062">
            <v>196.78601335548368</v>
          </cell>
          <cell r="H1062">
            <v>1025.2460447045382</v>
          </cell>
          <cell r="I1062">
            <v>0</v>
          </cell>
        </row>
        <row r="1063">
          <cell r="A1063">
            <v>32110</v>
          </cell>
          <cell r="B1063" t="str">
            <v>EMRAH DURKUT</v>
          </cell>
          <cell r="C1063">
            <v>212.5</v>
          </cell>
          <cell r="D1063">
            <v>817.95730950448137</v>
          </cell>
          <cell r="E1063">
            <v>10.762693382408248</v>
          </cell>
          <cell r="F1063">
            <v>828.72000288688957</v>
          </cell>
          <cell r="G1063">
            <v>0</v>
          </cell>
          <cell r="H1063">
            <v>828.72000288688957</v>
          </cell>
          <cell r="I1063">
            <v>3</v>
          </cell>
        </row>
        <row r="1064">
          <cell r="A1064">
            <v>39399</v>
          </cell>
          <cell r="B1064" t="str">
            <v>GÜRAL MERT</v>
          </cell>
          <cell r="C1064">
            <v>217.5</v>
          </cell>
          <cell r="D1064">
            <v>829.84021726344554</v>
          </cell>
          <cell r="E1064">
            <v>0</v>
          </cell>
          <cell r="F1064">
            <v>829.84021726344554</v>
          </cell>
          <cell r="G1064">
            <v>16.018333333333331</v>
          </cell>
          <cell r="H1064">
            <v>845.85855059677885</v>
          </cell>
          <cell r="I1064">
            <v>0</v>
          </cell>
        </row>
        <row r="1065">
          <cell r="A1065">
            <v>27688</v>
          </cell>
          <cell r="B1065" t="str">
            <v>İSMAİL ERTEKİN</v>
          </cell>
          <cell r="C1065">
            <v>199</v>
          </cell>
          <cell r="D1065">
            <v>718.80247535041133</v>
          </cell>
          <cell r="E1065">
            <v>111.10954781395789</v>
          </cell>
          <cell r="F1065">
            <v>829.9120231643692</v>
          </cell>
          <cell r="G1065">
            <v>0</v>
          </cell>
          <cell r="H1065">
            <v>829.9120231643692</v>
          </cell>
          <cell r="I1065">
            <v>30</v>
          </cell>
        </row>
        <row r="1066">
          <cell r="A1066">
            <v>25109</v>
          </cell>
          <cell r="B1066" t="str">
            <v>EMRE KARA</v>
          </cell>
          <cell r="C1066">
            <v>232.5</v>
          </cell>
          <cell r="D1066">
            <v>830.05907948544927</v>
          </cell>
          <cell r="E1066">
            <v>0</v>
          </cell>
          <cell r="F1066">
            <v>830.05907948544927</v>
          </cell>
          <cell r="G1066">
            <v>0</v>
          </cell>
          <cell r="H1066">
            <v>830.05907948544927</v>
          </cell>
          <cell r="I1066">
            <v>0</v>
          </cell>
        </row>
        <row r="1067">
          <cell r="A1067">
            <v>41396</v>
          </cell>
          <cell r="B1067" t="str">
            <v>MERTCAN KARTAL</v>
          </cell>
          <cell r="C1067">
            <v>232.5</v>
          </cell>
          <cell r="D1067">
            <v>830.20842299626997</v>
          </cell>
          <cell r="E1067">
            <v>0</v>
          </cell>
          <cell r="F1067">
            <v>830.20842299626997</v>
          </cell>
          <cell r="G1067">
            <v>0</v>
          </cell>
          <cell r="H1067">
            <v>830.20842299626997</v>
          </cell>
          <cell r="I1067">
            <v>0</v>
          </cell>
        </row>
        <row r="1068">
          <cell r="A1068">
            <v>21119</v>
          </cell>
          <cell r="B1068" t="str">
            <v>MEHMET ALİ KAYMIŞ</v>
          </cell>
          <cell r="C1068">
            <v>232.5</v>
          </cell>
          <cell r="D1068">
            <v>830.21438598176837</v>
          </cell>
          <cell r="E1068">
            <v>0</v>
          </cell>
          <cell r="F1068">
            <v>830.21438598176837</v>
          </cell>
          <cell r="G1068">
            <v>0</v>
          </cell>
          <cell r="H1068">
            <v>830.21438598176837</v>
          </cell>
          <cell r="I1068">
            <v>0</v>
          </cell>
        </row>
        <row r="1069">
          <cell r="A1069">
            <v>20804</v>
          </cell>
          <cell r="B1069" t="str">
            <v>HÜSEYİN CUCİ</v>
          </cell>
          <cell r="C1069">
            <v>225</v>
          </cell>
          <cell r="D1069">
            <v>806.72983090140951</v>
          </cell>
          <cell r="E1069">
            <v>24.375194327432574</v>
          </cell>
          <cell r="F1069">
            <v>831.10502522884212</v>
          </cell>
          <cell r="G1069">
            <v>106.10625811532546</v>
          </cell>
          <cell r="H1069">
            <v>937.21128334416755</v>
          </cell>
          <cell r="I1069">
            <v>7.5</v>
          </cell>
        </row>
        <row r="1070">
          <cell r="A1070">
            <v>38896</v>
          </cell>
          <cell r="B1070" t="str">
            <v>YÜCEL KARTAL</v>
          </cell>
          <cell r="C1070">
            <v>214</v>
          </cell>
          <cell r="D1070">
            <v>782.02112891079469</v>
          </cell>
          <cell r="E1070">
            <v>49.575872376780254</v>
          </cell>
          <cell r="F1070">
            <v>831.59700128757493</v>
          </cell>
          <cell r="G1070">
            <v>49.23050832214561</v>
          </cell>
          <cell r="H1070">
            <v>880.82750960972055</v>
          </cell>
          <cell r="I1070">
            <v>15</v>
          </cell>
        </row>
        <row r="1071">
          <cell r="A1071">
            <v>39075</v>
          </cell>
          <cell r="B1071" t="str">
            <v>EROL MÜTİŞ</v>
          </cell>
          <cell r="C1071">
            <v>225</v>
          </cell>
          <cell r="D1071">
            <v>805.83161279077024</v>
          </cell>
          <cell r="E1071">
            <v>25.871450639647364</v>
          </cell>
          <cell r="F1071">
            <v>831.70306343041761</v>
          </cell>
          <cell r="G1071">
            <v>0</v>
          </cell>
          <cell r="H1071">
            <v>831.70306343041761</v>
          </cell>
          <cell r="I1071">
            <v>0</v>
          </cell>
        </row>
        <row r="1072">
          <cell r="A1072">
            <v>39707</v>
          </cell>
          <cell r="B1072" t="str">
            <v>ERSİN ATEŞ</v>
          </cell>
          <cell r="C1072">
            <v>232.5</v>
          </cell>
          <cell r="D1072">
            <v>832.18032976461393</v>
          </cell>
          <cell r="E1072">
            <v>0</v>
          </cell>
          <cell r="F1072">
            <v>832.18032976461393</v>
          </cell>
          <cell r="G1072">
            <v>0</v>
          </cell>
          <cell r="H1072">
            <v>832.18032976461393</v>
          </cell>
          <cell r="I1072">
            <v>0</v>
          </cell>
        </row>
        <row r="1073">
          <cell r="A1073">
            <v>41857</v>
          </cell>
          <cell r="B1073" t="str">
            <v>KERİM CİRİT</v>
          </cell>
          <cell r="C1073">
            <v>205</v>
          </cell>
          <cell r="D1073">
            <v>755.23277298371852</v>
          </cell>
          <cell r="E1073">
            <v>77.138390170041433</v>
          </cell>
          <cell r="F1073">
            <v>832.37116315375999</v>
          </cell>
          <cell r="G1073">
            <v>107.07635560066672</v>
          </cell>
          <cell r="H1073">
            <v>939.44751875442671</v>
          </cell>
          <cell r="I1073">
            <v>22.5</v>
          </cell>
        </row>
        <row r="1074">
          <cell r="A1074">
            <v>28748</v>
          </cell>
          <cell r="B1074" t="str">
            <v>ONUR ÖZEN</v>
          </cell>
          <cell r="C1074">
            <v>217.5</v>
          </cell>
          <cell r="D1074">
            <v>806.30460995507269</v>
          </cell>
          <cell r="E1074">
            <v>26.274456535673057</v>
          </cell>
          <cell r="F1074">
            <v>832.57906649074573</v>
          </cell>
          <cell r="G1074">
            <v>34.709047619047617</v>
          </cell>
          <cell r="H1074">
            <v>867.28811410979336</v>
          </cell>
          <cell r="I1074">
            <v>7.5</v>
          </cell>
        </row>
        <row r="1075">
          <cell r="A1075">
            <v>39702</v>
          </cell>
          <cell r="B1075" t="str">
            <v>GÜLSÜM KAYAN</v>
          </cell>
          <cell r="C1075">
            <v>225</v>
          </cell>
          <cell r="D1075">
            <v>832.59187027971677</v>
          </cell>
          <cell r="E1075">
            <v>0</v>
          </cell>
          <cell r="F1075">
            <v>832.59187027971677</v>
          </cell>
          <cell r="G1075">
            <v>0</v>
          </cell>
          <cell r="H1075">
            <v>832.59187027971677</v>
          </cell>
          <cell r="I1075">
            <v>0</v>
          </cell>
        </row>
        <row r="1076">
          <cell r="A1076">
            <v>25067</v>
          </cell>
          <cell r="B1076" t="str">
            <v>UFUK BATI</v>
          </cell>
          <cell r="C1076">
            <v>232.5</v>
          </cell>
          <cell r="D1076">
            <v>832.82514919022992</v>
          </cell>
          <cell r="E1076">
            <v>0</v>
          </cell>
          <cell r="F1076">
            <v>832.82514919022992</v>
          </cell>
          <cell r="G1076">
            <v>0</v>
          </cell>
          <cell r="H1076">
            <v>832.82514919022992</v>
          </cell>
          <cell r="I1076">
            <v>0</v>
          </cell>
        </row>
        <row r="1077">
          <cell r="A1077">
            <v>40502</v>
          </cell>
          <cell r="B1077" t="str">
            <v>MUHAMMET AĞAC</v>
          </cell>
          <cell r="C1077">
            <v>180</v>
          </cell>
          <cell r="D1077">
            <v>657.58085915234108</v>
          </cell>
          <cell r="E1077">
            <v>175.2505774169868</v>
          </cell>
          <cell r="F1077">
            <v>832.83143656932793</v>
          </cell>
          <cell r="G1077">
            <v>20.437676640338651</v>
          </cell>
          <cell r="H1077">
            <v>853.26911320966656</v>
          </cell>
          <cell r="I1077">
            <v>45</v>
          </cell>
        </row>
        <row r="1078">
          <cell r="A1078">
            <v>39980</v>
          </cell>
          <cell r="B1078" t="str">
            <v>ALPER KARASİVRİ</v>
          </cell>
          <cell r="C1078">
            <v>232.5</v>
          </cell>
          <cell r="D1078">
            <v>832.88820362065997</v>
          </cell>
          <cell r="E1078">
            <v>0</v>
          </cell>
          <cell r="F1078">
            <v>832.88820362065997</v>
          </cell>
          <cell r="G1078">
            <v>29.196680914769502</v>
          </cell>
          <cell r="H1078">
            <v>862.08488453542941</v>
          </cell>
          <cell r="I1078">
            <v>0</v>
          </cell>
        </row>
        <row r="1079">
          <cell r="A1079">
            <v>27680</v>
          </cell>
          <cell r="B1079" t="str">
            <v>AYHAN KISA</v>
          </cell>
          <cell r="C1079">
            <v>225</v>
          </cell>
          <cell r="D1079">
            <v>833.64471093333316</v>
          </cell>
          <cell r="E1079">
            <v>0</v>
          </cell>
          <cell r="F1079">
            <v>833.64471093333316</v>
          </cell>
          <cell r="G1079">
            <v>0</v>
          </cell>
          <cell r="H1079">
            <v>833.64471093333316</v>
          </cell>
          <cell r="I1079">
            <v>0</v>
          </cell>
        </row>
        <row r="1080">
          <cell r="A1080">
            <v>38719</v>
          </cell>
          <cell r="B1080" t="str">
            <v>ÖMER KARAMAN</v>
          </cell>
          <cell r="C1080">
            <v>225</v>
          </cell>
          <cell r="D1080">
            <v>807.16702073268027</v>
          </cell>
          <cell r="E1080">
            <v>26.68355077832414</v>
          </cell>
          <cell r="F1080">
            <v>833.85057151100443</v>
          </cell>
          <cell r="G1080">
            <v>0</v>
          </cell>
          <cell r="H1080">
            <v>833.85057151100443</v>
          </cell>
          <cell r="I1080">
            <v>7.5</v>
          </cell>
        </row>
        <row r="1081">
          <cell r="A1081">
            <v>38795</v>
          </cell>
          <cell r="B1081" t="str">
            <v>KAMİL TUNCER</v>
          </cell>
          <cell r="C1081">
            <v>180</v>
          </cell>
          <cell r="D1081">
            <v>669.57128014580826</v>
          </cell>
          <cell r="E1081">
            <v>164.44445970187343</v>
          </cell>
          <cell r="F1081">
            <v>834.01573984768174</v>
          </cell>
          <cell r="G1081">
            <v>19.659428571428574</v>
          </cell>
          <cell r="H1081">
            <v>853.67516841911026</v>
          </cell>
          <cell r="I1081">
            <v>45</v>
          </cell>
        </row>
        <row r="1082">
          <cell r="A1082">
            <v>38441</v>
          </cell>
          <cell r="B1082" t="str">
            <v>MEMET CİNDÜRÜK</v>
          </cell>
          <cell r="C1082">
            <v>232</v>
          </cell>
          <cell r="D1082">
            <v>834.06434043786157</v>
          </cell>
          <cell r="E1082">
            <v>0</v>
          </cell>
          <cell r="F1082">
            <v>834.06434043786157</v>
          </cell>
          <cell r="G1082">
            <v>289.88510371296087</v>
          </cell>
          <cell r="H1082">
            <v>1123.9494441508225</v>
          </cell>
          <cell r="I1082">
            <v>0</v>
          </cell>
        </row>
        <row r="1083">
          <cell r="A1083">
            <v>36987</v>
          </cell>
          <cell r="B1083" t="str">
            <v>CİHAN KADİR OKTAN</v>
          </cell>
          <cell r="C1083">
            <v>230</v>
          </cell>
          <cell r="D1083">
            <v>834.66764636064477</v>
          </cell>
          <cell r="E1083">
            <v>0</v>
          </cell>
          <cell r="F1083">
            <v>834.66764636064477</v>
          </cell>
          <cell r="G1083">
            <v>0</v>
          </cell>
          <cell r="H1083">
            <v>834.66764636064477</v>
          </cell>
          <cell r="I1083">
            <v>0</v>
          </cell>
        </row>
        <row r="1084">
          <cell r="A1084">
            <v>10916</v>
          </cell>
          <cell r="B1084" t="str">
            <v>MUSTAFA KIRLI</v>
          </cell>
          <cell r="C1084">
            <v>228.5</v>
          </cell>
          <cell r="D1084">
            <v>835.39740595156138</v>
          </cell>
          <cell r="E1084">
            <v>0</v>
          </cell>
          <cell r="F1084">
            <v>835.39740595156138</v>
          </cell>
          <cell r="G1084">
            <v>35.036017097723402</v>
          </cell>
          <cell r="H1084">
            <v>870.43342304928478</v>
          </cell>
          <cell r="I1084">
            <v>0</v>
          </cell>
        </row>
        <row r="1085">
          <cell r="A1085">
            <v>38599</v>
          </cell>
          <cell r="B1085" t="str">
            <v>ALİM AYVAZ</v>
          </cell>
          <cell r="C1085">
            <v>229.5</v>
          </cell>
          <cell r="D1085">
            <v>824.47710269481627</v>
          </cell>
          <cell r="E1085">
            <v>10.963178102780478</v>
          </cell>
          <cell r="F1085">
            <v>835.44028079759676</v>
          </cell>
          <cell r="G1085">
            <v>16.79547074074074</v>
          </cell>
          <cell r="H1085">
            <v>852.23575153833747</v>
          </cell>
          <cell r="I1085">
            <v>3</v>
          </cell>
        </row>
        <row r="1086">
          <cell r="A1086">
            <v>34602</v>
          </cell>
          <cell r="B1086" t="str">
            <v>SEDEF UÇAK</v>
          </cell>
          <cell r="C1086">
            <v>232.5</v>
          </cell>
          <cell r="D1086">
            <v>835.67189463737782</v>
          </cell>
          <cell r="E1086">
            <v>0</v>
          </cell>
          <cell r="F1086">
            <v>835.67189463737782</v>
          </cell>
          <cell r="G1086">
            <v>219.07576203354802</v>
          </cell>
          <cell r="H1086">
            <v>1054.7476566709258</v>
          </cell>
          <cell r="I1086">
            <v>0</v>
          </cell>
        </row>
        <row r="1087">
          <cell r="A1087">
            <v>30687</v>
          </cell>
          <cell r="B1087" t="str">
            <v>ALİ KARAAĞAÇ</v>
          </cell>
          <cell r="C1087">
            <v>210</v>
          </cell>
          <cell r="D1087">
            <v>750.00798397435892</v>
          </cell>
          <cell r="E1087">
            <v>85.69562358438543</v>
          </cell>
          <cell r="F1087">
            <v>835.70360755874435</v>
          </cell>
          <cell r="G1087">
            <v>0</v>
          </cell>
          <cell r="H1087">
            <v>835.70360755874435</v>
          </cell>
          <cell r="I1087">
            <v>22.5</v>
          </cell>
        </row>
        <row r="1088">
          <cell r="A1088">
            <v>39971</v>
          </cell>
          <cell r="B1088" t="str">
            <v>MEHMET TURAN</v>
          </cell>
          <cell r="C1088">
            <v>223</v>
          </cell>
          <cell r="D1088">
            <v>813.37058656155534</v>
          </cell>
          <cell r="E1088">
            <v>22.779963415222031</v>
          </cell>
          <cell r="F1088">
            <v>836.15054997677737</v>
          </cell>
          <cell r="G1088">
            <v>189.53745704026062</v>
          </cell>
          <cell r="H1088">
            <v>1025.688007017038</v>
          </cell>
          <cell r="I1088">
            <v>7.5</v>
          </cell>
        </row>
        <row r="1089">
          <cell r="A1089">
            <v>40185</v>
          </cell>
          <cell r="B1089" t="str">
            <v>CEYLAN IRMAK</v>
          </cell>
          <cell r="C1089">
            <v>217.5</v>
          </cell>
          <cell r="D1089">
            <v>780.96841212533354</v>
          </cell>
          <cell r="E1089">
            <v>55.968679135096458</v>
          </cell>
          <cell r="F1089">
            <v>836.93709126042995</v>
          </cell>
          <cell r="G1089">
            <v>22.153728744965527</v>
          </cell>
          <cell r="H1089">
            <v>859.09082000539547</v>
          </cell>
          <cell r="I1089">
            <v>15</v>
          </cell>
        </row>
        <row r="1090">
          <cell r="A1090">
            <v>33620</v>
          </cell>
          <cell r="B1090" t="str">
            <v>BÜŞRA ŞAM</v>
          </cell>
          <cell r="C1090">
            <v>225</v>
          </cell>
          <cell r="D1090">
            <v>810.5781288863584</v>
          </cell>
          <cell r="E1090">
            <v>26.79190900606903</v>
          </cell>
          <cell r="F1090">
            <v>837.37003789242738</v>
          </cell>
          <cell r="G1090">
            <v>49.807483333333316</v>
          </cell>
          <cell r="H1090">
            <v>887.17752122576064</v>
          </cell>
          <cell r="I1090">
            <v>0</v>
          </cell>
        </row>
        <row r="1091">
          <cell r="A1091">
            <v>1579</v>
          </cell>
          <cell r="B1091" t="str">
            <v>MEVLÜT GÜVENDİREN</v>
          </cell>
          <cell r="C1091">
            <v>232.5</v>
          </cell>
          <cell r="D1091">
            <v>838.11798111516498</v>
          </cell>
          <cell r="E1091">
            <v>0</v>
          </cell>
          <cell r="F1091">
            <v>838.11798111516498</v>
          </cell>
          <cell r="G1091">
            <v>36.667421052631589</v>
          </cell>
          <cell r="H1091">
            <v>874.78540216779652</v>
          </cell>
          <cell r="I1091">
            <v>0</v>
          </cell>
        </row>
        <row r="1092">
          <cell r="A1092">
            <v>36853</v>
          </cell>
          <cell r="B1092" t="str">
            <v>MEHMET KÖPRÜDÜZ</v>
          </cell>
          <cell r="C1092">
            <v>232.5</v>
          </cell>
          <cell r="D1092">
            <v>838.96078132177274</v>
          </cell>
          <cell r="E1092">
            <v>0</v>
          </cell>
          <cell r="F1092">
            <v>838.96078132177274</v>
          </cell>
          <cell r="G1092">
            <v>278.42313525836659</v>
          </cell>
          <cell r="H1092">
            <v>1117.3839165801394</v>
          </cell>
          <cell r="I1092">
            <v>0</v>
          </cell>
        </row>
        <row r="1093">
          <cell r="A1093">
            <v>41402</v>
          </cell>
          <cell r="B1093" t="str">
            <v>İBRAHİM GEZEN</v>
          </cell>
          <cell r="C1093">
            <v>225</v>
          </cell>
          <cell r="D1093">
            <v>812.85179378734392</v>
          </cell>
          <cell r="E1093">
            <v>26.171259165852479</v>
          </cell>
          <cell r="F1093">
            <v>839.02305295319638</v>
          </cell>
          <cell r="G1093">
            <v>0</v>
          </cell>
          <cell r="H1093">
            <v>839.02305295319638</v>
          </cell>
          <cell r="I1093">
            <v>0</v>
          </cell>
        </row>
        <row r="1094">
          <cell r="A1094">
            <v>26204</v>
          </cell>
          <cell r="B1094" t="str">
            <v>HASAN 	KARACA</v>
          </cell>
          <cell r="C1094">
            <v>225</v>
          </cell>
          <cell r="D1094">
            <v>812.47760000000005</v>
          </cell>
          <cell r="E1094">
            <v>26.600552559300876</v>
          </cell>
          <cell r="F1094">
            <v>839.07815255930097</v>
          </cell>
          <cell r="G1094">
            <v>218.68826666666666</v>
          </cell>
          <cell r="H1094">
            <v>1057.7664192259676</v>
          </cell>
          <cell r="I1094">
            <v>7.5</v>
          </cell>
        </row>
        <row r="1095">
          <cell r="A1095">
            <v>30744</v>
          </cell>
          <cell r="B1095" t="str">
            <v>AHMET BAŞAK</v>
          </cell>
          <cell r="C1095">
            <v>225</v>
          </cell>
          <cell r="D1095">
            <v>811.01216215286195</v>
          </cell>
          <cell r="E1095">
            <v>28.366694631693349</v>
          </cell>
          <cell r="F1095">
            <v>839.3788567845553</v>
          </cell>
          <cell r="G1095">
            <v>24.128704444444438</v>
          </cell>
          <cell r="H1095">
            <v>863.50756122899975</v>
          </cell>
          <cell r="I1095">
            <v>7.5</v>
          </cell>
        </row>
        <row r="1096">
          <cell r="A1096">
            <v>23963</v>
          </cell>
          <cell r="B1096" t="str">
            <v>ERTAN SAĞLAM</v>
          </cell>
          <cell r="C1096">
            <v>225</v>
          </cell>
          <cell r="D1096">
            <v>815.70861415771424</v>
          </cell>
          <cell r="E1096">
            <v>23.96370219775077</v>
          </cell>
          <cell r="F1096">
            <v>839.672316355465</v>
          </cell>
          <cell r="G1096">
            <v>0</v>
          </cell>
          <cell r="H1096">
            <v>839.672316355465</v>
          </cell>
          <cell r="I1096">
            <v>7.5</v>
          </cell>
        </row>
        <row r="1097">
          <cell r="A1097">
            <v>40086</v>
          </cell>
          <cell r="B1097" t="str">
            <v>ERNUR ŞENOL</v>
          </cell>
          <cell r="C1097">
            <v>232.5</v>
          </cell>
          <cell r="D1097">
            <v>839.90503866049141</v>
          </cell>
          <cell r="E1097">
            <v>0</v>
          </cell>
          <cell r="F1097">
            <v>839.90503866049141</v>
          </cell>
          <cell r="G1097">
            <v>25.897439316239314</v>
          </cell>
          <cell r="H1097">
            <v>865.80247797673076</v>
          </cell>
          <cell r="I1097">
            <v>0</v>
          </cell>
        </row>
        <row r="1098">
          <cell r="A1098">
            <v>25790</v>
          </cell>
          <cell r="B1098" t="str">
            <v>DENİZ GÜNEŞ</v>
          </cell>
          <cell r="C1098">
            <v>222</v>
          </cell>
          <cell r="D1098">
            <v>811.82921184167844</v>
          </cell>
          <cell r="E1098">
            <v>28.361861466352448</v>
          </cell>
          <cell r="F1098">
            <v>840.19107330803092</v>
          </cell>
          <cell r="G1098">
            <v>0</v>
          </cell>
          <cell r="H1098">
            <v>840.19107330803092</v>
          </cell>
          <cell r="I1098">
            <v>7.5</v>
          </cell>
        </row>
        <row r="1099">
          <cell r="A1099">
            <v>29080</v>
          </cell>
          <cell r="B1099" t="str">
            <v>İSMAİL KARA</v>
          </cell>
          <cell r="C1099">
            <v>225</v>
          </cell>
          <cell r="D1099">
            <v>814.41790000000026</v>
          </cell>
          <cell r="E1099">
            <v>26.344917602996254</v>
          </cell>
          <cell r="F1099">
            <v>840.76281760299651</v>
          </cell>
          <cell r="G1099">
            <v>202.01771111111117</v>
          </cell>
          <cell r="H1099">
            <v>1042.7805287141077</v>
          </cell>
          <cell r="I1099">
            <v>7.5</v>
          </cell>
        </row>
        <row r="1100">
          <cell r="A1100">
            <v>28920</v>
          </cell>
          <cell r="B1100" t="str">
            <v>AKİF ÖZCAN</v>
          </cell>
          <cell r="C1100">
            <v>232.5</v>
          </cell>
          <cell r="D1100">
            <v>840.8358291153844</v>
          </cell>
          <cell r="E1100">
            <v>0</v>
          </cell>
          <cell r="F1100">
            <v>840.8358291153844</v>
          </cell>
          <cell r="G1100">
            <v>0</v>
          </cell>
          <cell r="H1100">
            <v>840.8358291153844</v>
          </cell>
          <cell r="I1100">
            <v>0</v>
          </cell>
        </row>
        <row r="1101">
          <cell r="A1101">
            <v>41507</v>
          </cell>
          <cell r="B1101" t="str">
            <v>EMRAH ÇIRAKLI</v>
          </cell>
          <cell r="C1101">
            <v>225</v>
          </cell>
          <cell r="D1101">
            <v>816.31145009876991</v>
          </cell>
          <cell r="E1101">
            <v>24.840352646833143</v>
          </cell>
          <cell r="F1101">
            <v>841.15180274560305</v>
          </cell>
          <cell r="G1101">
            <v>109.70885739093364</v>
          </cell>
          <cell r="H1101">
            <v>950.86066013653669</v>
          </cell>
          <cell r="I1101">
            <v>7.5</v>
          </cell>
        </row>
        <row r="1102">
          <cell r="A1102">
            <v>19159</v>
          </cell>
          <cell r="B1102" t="str">
            <v>HASAN FERAH</v>
          </cell>
          <cell r="C1102">
            <v>232.5</v>
          </cell>
          <cell r="D1102">
            <v>842.06219305537672</v>
          </cell>
          <cell r="E1102">
            <v>0</v>
          </cell>
          <cell r="F1102">
            <v>842.06219305537672</v>
          </cell>
          <cell r="G1102">
            <v>145.58086090448109</v>
          </cell>
          <cell r="H1102">
            <v>987.64305395985775</v>
          </cell>
          <cell r="I1102">
            <v>0</v>
          </cell>
        </row>
        <row r="1103">
          <cell r="A1103">
            <v>42048</v>
          </cell>
          <cell r="B1103" t="str">
            <v>ÖZLEM KANDEMİR</v>
          </cell>
          <cell r="C1103">
            <v>228.5</v>
          </cell>
          <cell r="D1103">
            <v>842.08927629264178</v>
          </cell>
          <cell r="E1103">
            <v>0</v>
          </cell>
          <cell r="F1103">
            <v>842.08927629264178</v>
          </cell>
          <cell r="G1103">
            <v>167.73159793473525</v>
          </cell>
          <cell r="H1103">
            <v>1009.8208742273771</v>
          </cell>
          <cell r="I1103">
            <v>0</v>
          </cell>
        </row>
        <row r="1104">
          <cell r="A1104">
            <v>11235</v>
          </cell>
          <cell r="B1104" t="str">
            <v>A.OSMAN TUNÇ</v>
          </cell>
          <cell r="C1104">
            <v>205.5</v>
          </cell>
          <cell r="D1104">
            <v>759.56453333333343</v>
          </cell>
          <cell r="E1104">
            <v>83.16400000000003</v>
          </cell>
          <cell r="F1104">
            <v>842.72853333333342</v>
          </cell>
          <cell r="G1104">
            <v>151.92345420219533</v>
          </cell>
          <cell r="H1104">
            <v>994.65198753552875</v>
          </cell>
          <cell r="I1104">
            <v>22.5</v>
          </cell>
        </row>
        <row r="1105">
          <cell r="A1105">
            <v>41872</v>
          </cell>
          <cell r="B1105" t="str">
            <v>TURAN ŞAFAK</v>
          </cell>
          <cell r="C1105">
            <v>225</v>
          </cell>
          <cell r="D1105">
            <v>810.54774037512595</v>
          </cell>
          <cell r="E1105">
            <v>32.30673163392796</v>
          </cell>
          <cell r="F1105">
            <v>842.85447200905389</v>
          </cell>
          <cell r="G1105">
            <v>185.72063337801501</v>
          </cell>
          <cell r="H1105">
            <v>1028.575105387069</v>
          </cell>
          <cell r="I1105">
            <v>0</v>
          </cell>
        </row>
        <row r="1106">
          <cell r="A1106">
            <v>40825</v>
          </cell>
          <cell r="B1106" t="str">
            <v>REŞİDE İYCİK</v>
          </cell>
          <cell r="C1106">
            <v>232.5</v>
          </cell>
          <cell r="D1106">
            <v>842.97498605187968</v>
          </cell>
          <cell r="E1106">
            <v>0</v>
          </cell>
          <cell r="F1106">
            <v>842.97498605187968</v>
          </cell>
          <cell r="G1106">
            <v>255.11581920768643</v>
          </cell>
          <cell r="H1106">
            <v>1098.0908052595662</v>
          </cell>
          <cell r="I1106">
            <v>0</v>
          </cell>
        </row>
        <row r="1107">
          <cell r="A1107">
            <v>34700</v>
          </cell>
          <cell r="B1107" t="str">
            <v>VELİ KAVACIK</v>
          </cell>
          <cell r="C1107">
            <v>210.5</v>
          </cell>
          <cell r="D1107">
            <v>843.05217592410872</v>
          </cell>
          <cell r="E1107">
            <v>0</v>
          </cell>
          <cell r="F1107">
            <v>843.05217592410872</v>
          </cell>
          <cell r="G1107">
            <v>40.199387878787867</v>
          </cell>
          <cell r="H1107">
            <v>883.25156380289661</v>
          </cell>
          <cell r="I1107">
            <v>0</v>
          </cell>
        </row>
        <row r="1108">
          <cell r="A1108">
            <v>41867</v>
          </cell>
          <cell r="B1108" t="str">
            <v>FATİH ŞİMŞEK</v>
          </cell>
          <cell r="C1108">
            <v>227.5</v>
          </cell>
          <cell r="D1108">
            <v>843.32803220790595</v>
          </cell>
          <cell r="E1108">
            <v>0</v>
          </cell>
          <cell r="F1108">
            <v>843.32803220790595</v>
          </cell>
          <cell r="G1108">
            <v>0</v>
          </cell>
          <cell r="H1108">
            <v>843.32803220790595</v>
          </cell>
          <cell r="I1108">
            <v>0</v>
          </cell>
        </row>
        <row r="1109">
          <cell r="A1109">
            <v>40122</v>
          </cell>
          <cell r="B1109" t="str">
            <v>FATMA SARAÇ</v>
          </cell>
          <cell r="C1109">
            <v>232.5</v>
          </cell>
          <cell r="D1109">
            <v>843.49358495051092</v>
          </cell>
          <cell r="E1109">
            <v>0</v>
          </cell>
          <cell r="F1109">
            <v>843.49358495051092</v>
          </cell>
          <cell r="G1109">
            <v>201.37855471517824</v>
          </cell>
          <cell r="H1109">
            <v>1044.8721396656892</v>
          </cell>
          <cell r="I1109">
            <v>0</v>
          </cell>
        </row>
        <row r="1110">
          <cell r="A1110">
            <v>1456</v>
          </cell>
          <cell r="B1110" t="str">
            <v>AHMET ŞAHİN</v>
          </cell>
          <cell r="C1110">
            <v>232.5</v>
          </cell>
          <cell r="D1110">
            <v>843.54625454091104</v>
          </cell>
          <cell r="E1110">
            <v>0</v>
          </cell>
          <cell r="F1110">
            <v>843.54625454091104</v>
          </cell>
          <cell r="G1110">
            <v>0</v>
          </cell>
          <cell r="H1110">
            <v>843.54625454091104</v>
          </cell>
          <cell r="I1110">
            <v>0</v>
          </cell>
        </row>
        <row r="1111">
          <cell r="A1111">
            <v>18425</v>
          </cell>
          <cell r="B1111" t="str">
            <v>HASAN CİHANGİR</v>
          </cell>
          <cell r="C1111">
            <v>229</v>
          </cell>
          <cell r="D1111">
            <v>843.75439913186358</v>
          </cell>
          <cell r="E1111">
            <v>0</v>
          </cell>
          <cell r="F1111">
            <v>843.75439913186358</v>
          </cell>
          <cell r="G1111">
            <v>0</v>
          </cell>
          <cell r="H1111">
            <v>843.75439913186358</v>
          </cell>
          <cell r="I1111">
            <v>0</v>
          </cell>
        </row>
        <row r="1112">
          <cell r="A1112">
            <v>31315</v>
          </cell>
          <cell r="B1112" t="str">
            <v>NECİP BOZ</v>
          </cell>
          <cell r="C1112">
            <v>232.5</v>
          </cell>
          <cell r="D1112">
            <v>843.92832665881815</v>
          </cell>
          <cell r="E1112">
            <v>0</v>
          </cell>
          <cell r="F1112">
            <v>843.92832665881815</v>
          </cell>
          <cell r="G1112">
            <v>110.23138177534311</v>
          </cell>
          <cell r="H1112">
            <v>954.1597084341613</v>
          </cell>
          <cell r="I1112">
            <v>0</v>
          </cell>
        </row>
        <row r="1113">
          <cell r="A1113">
            <v>35921</v>
          </cell>
          <cell r="B1113" t="str">
            <v>KAMİL DURAN</v>
          </cell>
          <cell r="C1113">
            <v>225</v>
          </cell>
          <cell r="D1113">
            <v>818.7490384615387</v>
          </cell>
          <cell r="E1113">
            <v>26.433599632802938</v>
          </cell>
          <cell r="F1113">
            <v>845.18263809434166</v>
          </cell>
          <cell r="G1113">
            <v>222.08687368421056</v>
          </cell>
          <cell r="H1113">
            <v>1067.2695117785522</v>
          </cell>
          <cell r="I1113">
            <v>7.5</v>
          </cell>
        </row>
        <row r="1114">
          <cell r="A1114">
            <v>18796</v>
          </cell>
          <cell r="B1114" t="str">
            <v>TİMUR ARI</v>
          </cell>
          <cell r="C1114">
            <v>232.5</v>
          </cell>
          <cell r="D1114">
            <v>845.21958500954747</v>
          </cell>
          <cell r="E1114">
            <v>0</v>
          </cell>
          <cell r="F1114">
            <v>845.21958500954747</v>
          </cell>
          <cell r="G1114">
            <v>39.058279754860777</v>
          </cell>
          <cell r="H1114">
            <v>884.27786476440826</v>
          </cell>
          <cell r="I1114">
            <v>0</v>
          </cell>
        </row>
        <row r="1115">
          <cell r="A1115">
            <v>32096</v>
          </cell>
          <cell r="B1115" t="str">
            <v>MURAT KAYA</v>
          </cell>
          <cell r="C1115">
            <v>225</v>
          </cell>
          <cell r="D1115">
            <v>827.61870855632276</v>
          </cell>
          <cell r="E1115">
            <v>18.081736909323116</v>
          </cell>
          <cell r="F1115">
            <v>845.70044546564588</v>
          </cell>
          <cell r="G1115">
            <v>41.139440025543919</v>
          </cell>
          <cell r="H1115">
            <v>886.83988549118976</v>
          </cell>
          <cell r="I1115">
            <v>7.5</v>
          </cell>
        </row>
        <row r="1116">
          <cell r="A1116">
            <v>34919</v>
          </cell>
          <cell r="B1116" t="str">
            <v>ALİ ACAR</v>
          </cell>
          <cell r="C1116">
            <v>232.5</v>
          </cell>
          <cell r="D1116">
            <v>845.70074184061195</v>
          </cell>
          <cell r="E1116">
            <v>0</v>
          </cell>
          <cell r="F1116">
            <v>845.70074184061195</v>
          </cell>
          <cell r="G1116">
            <v>120.03071111111112</v>
          </cell>
          <cell r="H1116">
            <v>965.7314529517231</v>
          </cell>
          <cell r="I1116">
            <v>0</v>
          </cell>
        </row>
        <row r="1117">
          <cell r="A1117">
            <v>19669</v>
          </cell>
          <cell r="B1117" t="str">
            <v>MUHAMMED ÖLMEZ</v>
          </cell>
          <cell r="C1117">
            <v>232.5</v>
          </cell>
          <cell r="D1117">
            <v>845.75707592385243</v>
          </cell>
          <cell r="E1117">
            <v>0</v>
          </cell>
          <cell r="F1117">
            <v>845.75707592385243</v>
          </cell>
          <cell r="G1117">
            <v>303.84156562527676</v>
          </cell>
          <cell r="H1117">
            <v>1149.5986415491293</v>
          </cell>
          <cell r="I1117">
            <v>0</v>
          </cell>
        </row>
        <row r="1118">
          <cell r="A1118">
            <v>35314</v>
          </cell>
          <cell r="B1118" t="str">
            <v>ÖMER IŞIK</v>
          </cell>
          <cell r="C1118">
            <v>232.5</v>
          </cell>
          <cell r="D1118">
            <v>845.75951640193068</v>
          </cell>
          <cell r="E1118">
            <v>0</v>
          </cell>
          <cell r="F1118">
            <v>845.75951640193068</v>
          </cell>
          <cell r="G1118">
            <v>16.018333333333334</v>
          </cell>
          <cell r="H1118">
            <v>861.777849735264</v>
          </cell>
          <cell r="I1118">
            <v>0</v>
          </cell>
        </row>
        <row r="1119">
          <cell r="A1119">
            <v>23079</v>
          </cell>
          <cell r="B1119" t="str">
            <v>KAMİL DAĞDELEN</v>
          </cell>
          <cell r="C1119">
            <v>211</v>
          </cell>
          <cell r="D1119">
            <v>777.43309264988306</v>
          </cell>
          <cell r="E1119">
            <v>68.788681825773523</v>
          </cell>
          <cell r="F1119">
            <v>846.22177447565662</v>
          </cell>
          <cell r="G1119">
            <v>25.791619187436879</v>
          </cell>
          <cell r="H1119">
            <v>872.01339366309344</v>
          </cell>
          <cell r="I1119">
            <v>19.5</v>
          </cell>
        </row>
        <row r="1120">
          <cell r="A1120">
            <v>36538</v>
          </cell>
          <cell r="B1120" t="str">
            <v>BULUT YILDIRIM</v>
          </cell>
          <cell r="C1120">
            <v>225</v>
          </cell>
          <cell r="D1120">
            <v>815.94772881155222</v>
          </cell>
          <cell r="E1120">
            <v>31.342970926913928</v>
          </cell>
          <cell r="F1120">
            <v>847.29069973846617</v>
          </cell>
          <cell r="G1120">
            <v>253.15185115445098</v>
          </cell>
          <cell r="H1120">
            <v>1100.4425508929171</v>
          </cell>
          <cell r="I1120">
            <v>11</v>
          </cell>
        </row>
        <row r="1121">
          <cell r="A1121">
            <v>37179</v>
          </cell>
          <cell r="B1121" t="str">
            <v>GÖKSEL DÜLGER</v>
          </cell>
          <cell r="C1121">
            <v>172.5</v>
          </cell>
          <cell r="D1121">
            <v>645.07479374955392</v>
          </cell>
          <cell r="E1121">
            <v>203.27386381594542</v>
          </cell>
          <cell r="F1121">
            <v>848.34865756549937</v>
          </cell>
          <cell r="G1121">
            <v>4.1650857142857136</v>
          </cell>
          <cell r="H1121">
            <v>852.5137432797851</v>
          </cell>
          <cell r="I1121">
            <v>60</v>
          </cell>
        </row>
        <row r="1122">
          <cell r="A1122">
            <v>2215</v>
          </cell>
          <cell r="B1122" t="str">
            <v>MEHMET DURSUN</v>
          </cell>
          <cell r="C1122">
            <v>225</v>
          </cell>
          <cell r="D1122">
            <v>820.57723433542753</v>
          </cell>
          <cell r="E1122">
            <v>28.115158866733601</v>
          </cell>
          <cell r="F1122">
            <v>848.69239320216116</v>
          </cell>
          <cell r="G1122">
            <v>0</v>
          </cell>
          <cell r="H1122">
            <v>848.69239320216116</v>
          </cell>
          <cell r="I1122">
            <v>7.5</v>
          </cell>
        </row>
        <row r="1123">
          <cell r="A1123">
            <v>28241</v>
          </cell>
          <cell r="B1123" t="str">
            <v>CENK ÖZEN</v>
          </cell>
          <cell r="C1123">
            <v>216</v>
          </cell>
          <cell r="D1123">
            <v>795.85567778376651</v>
          </cell>
          <cell r="E1123">
            <v>52.893171636399792</v>
          </cell>
          <cell r="F1123">
            <v>848.74884942016627</v>
          </cell>
          <cell r="G1123">
            <v>25.791619187436879</v>
          </cell>
          <cell r="H1123">
            <v>874.54046860760309</v>
          </cell>
          <cell r="I1123">
            <v>15</v>
          </cell>
        </row>
        <row r="1124">
          <cell r="A1124">
            <v>41647</v>
          </cell>
          <cell r="B1124" t="str">
            <v>GÜLAY BOZKAYA</v>
          </cell>
          <cell r="C1124">
            <v>230.5</v>
          </cell>
          <cell r="D1124">
            <v>849.28117467202867</v>
          </cell>
          <cell r="E1124">
            <v>0</v>
          </cell>
          <cell r="F1124">
            <v>849.28117467202867</v>
          </cell>
          <cell r="G1124">
            <v>25.791619187436879</v>
          </cell>
          <cell r="H1124">
            <v>875.07279385946549</v>
          </cell>
          <cell r="I1124">
            <v>0</v>
          </cell>
        </row>
        <row r="1125">
          <cell r="A1125">
            <v>35402</v>
          </cell>
          <cell r="B1125" t="str">
            <v>ABDULLAH KOÇ</v>
          </cell>
          <cell r="C1125">
            <v>232.5</v>
          </cell>
          <cell r="D1125">
            <v>849.61546525249071</v>
          </cell>
          <cell r="E1125">
            <v>0</v>
          </cell>
          <cell r="F1125">
            <v>849.61546525249071</v>
          </cell>
          <cell r="G1125">
            <v>291.83805565753124</v>
          </cell>
          <cell r="H1125">
            <v>1141.453520910022</v>
          </cell>
          <cell r="I1125">
            <v>0</v>
          </cell>
        </row>
        <row r="1126">
          <cell r="A1126">
            <v>27642</v>
          </cell>
          <cell r="B1126" t="str">
            <v>TUĞBA TÜRKER</v>
          </cell>
          <cell r="C1126">
            <v>225</v>
          </cell>
          <cell r="D1126">
            <v>826.75111105889152</v>
          </cell>
          <cell r="E1126">
            <v>22.930549443894638</v>
          </cell>
          <cell r="F1126">
            <v>849.68166050278614</v>
          </cell>
          <cell r="G1126">
            <v>17.27758608121141</v>
          </cell>
          <cell r="H1126">
            <v>866.95924658399758</v>
          </cell>
          <cell r="I1126">
            <v>0</v>
          </cell>
        </row>
        <row r="1127">
          <cell r="A1127">
            <v>2832</v>
          </cell>
          <cell r="B1127" t="str">
            <v>ÜMİT ATEŞ</v>
          </cell>
          <cell r="C1127">
            <v>225</v>
          </cell>
          <cell r="D1127">
            <v>822.30059230761503</v>
          </cell>
          <cell r="E1127">
            <v>27.546725462460977</v>
          </cell>
          <cell r="F1127">
            <v>849.84731777007596</v>
          </cell>
          <cell r="G1127">
            <v>0</v>
          </cell>
          <cell r="H1127">
            <v>849.84731777007596</v>
          </cell>
          <cell r="I1127">
            <v>7.5</v>
          </cell>
        </row>
        <row r="1128">
          <cell r="A1128">
            <v>27683</v>
          </cell>
          <cell r="B1128" t="str">
            <v>SERACETTİN EFE</v>
          </cell>
          <cell r="C1128">
            <v>225</v>
          </cell>
          <cell r="D1128">
            <v>821.33298879999973</v>
          </cell>
          <cell r="E1128">
            <v>28.871308157023481</v>
          </cell>
          <cell r="F1128">
            <v>850.20429695702319</v>
          </cell>
          <cell r="G1128">
            <v>0</v>
          </cell>
          <cell r="H1128">
            <v>850.20429695702319</v>
          </cell>
          <cell r="I1128">
            <v>0</v>
          </cell>
        </row>
        <row r="1129">
          <cell r="A1129">
            <v>32777</v>
          </cell>
          <cell r="B1129" t="str">
            <v>MEHMET ŞİRİN VARHAN</v>
          </cell>
          <cell r="C1129">
            <v>232.5</v>
          </cell>
          <cell r="D1129">
            <v>850.54229064957235</v>
          </cell>
          <cell r="E1129">
            <v>0</v>
          </cell>
          <cell r="F1129">
            <v>850.54229064957235</v>
          </cell>
          <cell r="G1129">
            <v>0</v>
          </cell>
          <cell r="H1129">
            <v>850.54229064957235</v>
          </cell>
          <cell r="I1129">
            <v>0</v>
          </cell>
        </row>
        <row r="1130">
          <cell r="A1130">
            <v>23066</v>
          </cell>
          <cell r="B1130" t="str">
            <v>HASAN HÜSEYİN DEMİREL</v>
          </cell>
          <cell r="C1130">
            <v>225</v>
          </cell>
          <cell r="D1130">
            <v>818.55512604212788</v>
          </cell>
          <cell r="E1130">
            <v>32.353240163802475</v>
          </cell>
          <cell r="F1130">
            <v>850.90836620593041</v>
          </cell>
          <cell r="G1130">
            <v>437.9557574006198</v>
          </cell>
          <cell r="H1130">
            <v>1288.8641236065503</v>
          </cell>
          <cell r="I1130">
            <v>7.5</v>
          </cell>
        </row>
        <row r="1131">
          <cell r="A1131">
            <v>28750</v>
          </cell>
          <cell r="B1131" t="str">
            <v>NEZAHAT ÇELİK</v>
          </cell>
          <cell r="C1131">
            <v>222.5</v>
          </cell>
          <cell r="D1131">
            <v>822.03463391462492</v>
          </cell>
          <cell r="E1131">
            <v>28.882685128227905</v>
          </cell>
          <cell r="F1131">
            <v>850.9173190428528</v>
          </cell>
          <cell r="G1131">
            <v>15.663923831347972</v>
          </cell>
          <cell r="H1131">
            <v>866.58124287420083</v>
          </cell>
          <cell r="I1131">
            <v>0</v>
          </cell>
        </row>
        <row r="1132">
          <cell r="A1132">
            <v>38858</v>
          </cell>
          <cell r="B1132" t="str">
            <v>DOĞAN TEKİN</v>
          </cell>
          <cell r="C1132">
            <v>232.5</v>
          </cell>
          <cell r="D1132">
            <v>851.39369380740209</v>
          </cell>
          <cell r="E1132">
            <v>0</v>
          </cell>
          <cell r="F1132">
            <v>851.39369380740209</v>
          </cell>
          <cell r="G1132">
            <v>347.87312708645072</v>
          </cell>
          <cell r="H1132">
            <v>1199.2668208938528</v>
          </cell>
          <cell r="I1132">
            <v>0</v>
          </cell>
        </row>
        <row r="1133">
          <cell r="A1133">
            <v>24930</v>
          </cell>
          <cell r="B1133" t="str">
            <v>MURAT ÖZKÜÇÜK</v>
          </cell>
          <cell r="C1133">
            <v>232.5</v>
          </cell>
          <cell r="D1133">
            <v>851.7743333333334</v>
          </cell>
          <cell r="E1133">
            <v>0</v>
          </cell>
          <cell r="F1133">
            <v>851.7743333333334</v>
          </cell>
          <cell r="G1133">
            <v>195.85266666666669</v>
          </cell>
          <cell r="H1133">
            <v>1047.6270000000002</v>
          </cell>
          <cell r="I1133">
            <v>0</v>
          </cell>
        </row>
        <row r="1134">
          <cell r="A1134">
            <v>19934</v>
          </cell>
          <cell r="B1134" t="str">
            <v>KEMAL YILDIZ</v>
          </cell>
          <cell r="C1134">
            <v>232.5</v>
          </cell>
          <cell r="D1134">
            <v>852.01737840487885</v>
          </cell>
          <cell r="E1134">
            <v>0</v>
          </cell>
          <cell r="F1134">
            <v>852.01737840487885</v>
          </cell>
          <cell r="G1134">
            <v>15.79261666666666</v>
          </cell>
          <cell r="H1134">
            <v>867.80999507154547</v>
          </cell>
          <cell r="I1134">
            <v>0</v>
          </cell>
        </row>
        <row r="1135">
          <cell r="A1135">
            <v>41849</v>
          </cell>
          <cell r="B1135" t="str">
            <v>GÖKHAN KURT</v>
          </cell>
          <cell r="C1135">
            <v>232.5</v>
          </cell>
          <cell r="D1135">
            <v>852.17312276449957</v>
          </cell>
          <cell r="E1135">
            <v>0</v>
          </cell>
          <cell r="F1135">
            <v>852.17312276449957</v>
          </cell>
          <cell r="G1135">
            <v>22.852822222222223</v>
          </cell>
          <cell r="H1135">
            <v>875.02594498672181</v>
          </cell>
          <cell r="I1135">
            <v>0</v>
          </cell>
        </row>
        <row r="1136">
          <cell r="A1136">
            <v>37092</v>
          </cell>
          <cell r="B1136" t="str">
            <v>VELİ POLAT</v>
          </cell>
          <cell r="C1136">
            <v>232.5</v>
          </cell>
          <cell r="D1136">
            <v>852.45438612505086</v>
          </cell>
          <cell r="E1136">
            <v>0</v>
          </cell>
          <cell r="F1136">
            <v>852.45438612505086</v>
          </cell>
          <cell r="G1136">
            <v>376.61338866441389</v>
          </cell>
          <cell r="H1136">
            <v>1229.0677747894647</v>
          </cell>
          <cell r="I1136">
            <v>0</v>
          </cell>
        </row>
        <row r="1137">
          <cell r="A1137">
            <v>42024</v>
          </cell>
          <cell r="B1137" t="str">
            <v>İLKER BAL</v>
          </cell>
          <cell r="C1137">
            <v>210</v>
          </cell>
          <cell r="D1137">
            <v>776.59826303184036</v>
          </cell>
          <cell r="E1137">
            <v>76.05</v>
          </cell>
          <cell r="F1137">
            <v>852.64826303184032</v>
          </cell>
          <cell r="G1137">
            <v>0</v>
          </cell>
          <cell r="H1137">
            <v>852.64826303184032</v>
          </cell>
          <cell r="I1137">
            <v>22.5</v>
          </cell>
        </row>
        <row r="1138">
          <cell r="A1138">
            <v>39619</v>
          </cell>
          <cell r="B1138" t="str">
            <v>OSMAN KOYUNCU</v>
          </cell>
          <cell r="C1138">
            <v>232.5</v>
          </cell>
          <cell r="D1138">
            <v>852.76479335457634</v>
          </cell>
          <cell r="E1138">
            <v>0</v>
          </cell>
          <cell r="F1138">
            <v>852.76479335457634</v>
          </cell>
          <cell r="G1138">
            <v>44.307457489931053</v>
          </cell>
          <cell r="H1138">
            <v>897.07225084450738</v>
          </cell>
          <cell r="I1138">
            <v>0</v>
          </cell>
        </row>
        <row r="1139">
          <cell r="A1139">
            <v>40776</v>
          </cell>
          <cell r="B1139" t="str">
            <v>SALİH ÜNAL</v>
          </cell>
          <cell r="C1139">
            <v>232.5</v>
          </cell>
          <cell r="D1139">
            <v>853.02192050754422</v>
          </cell>
          <cell r="E1139">
            <v>0</v>
          </cell>
          <cell r="F1139">
            <v>853.02192050754422</v>
          </cell>
          <cell r="G1139">
            <v>0</v>
          </cell>
          <cell r="H1139">
            <v>853.02192050754422</v>
          </cell>
          <cell r="I1139">
            <v>0</v>
          </cell>
        </row>
        <row r="1140">
          <cell r="A1140">
            <v>12629</v>
          </cell>
          <cell r="B1140" t="str">
            <v>MEHMET AKSOY</v>
          </cell>
          <cell r="C1140">
            <v>210</v>
          </cell>
          <cell r="D1140">
            <v>773.74857562310638</v>
          </cell>
          <cell r="E1140">
            <v>79.326079468366757</v>
          </cell>
          <cell r="F1140">
            <v>853.07465509147312</v>
          </cell>
          <cell r="G1140">
            <v>51.583238374873758</v>
          </cell>
          <cell r="H1140">
            <v>904.65789346634688</v>
          </cell>
          <cell r="I1140">
            <v>22.5</v>
          </cell>
        </row>
        <row r="1141">
          <cell r="A1141">
            <v>21367</v>
          </cell>
          <cell r="B1141" t="str">
            <v>EROL EMİR</v>
          </cell>
          <cell r="C1141">
            <v>210</v>
          </cell>
          <cell r="D1141">
            <v>773.74857562310638</v>
          </cell>
          <cell r="E1141">
            <v>79.338387375742002</v>
          </cell>
          <cell r="F1141">
            <v>853.08696299884832</v>
          </cell>
          <cell r="G1141">
            <v>103.16647674974752</v>
          </cell>
          <cell r="H1141">
            <v>956.25343974859584</v>
          </cell>
          <cell r="I1141">
            <v>15</v>
          </cell>
        </row>
        <row r="1142">
          <cell r="A1142">
            <v>39073</v>
          </cell>
          <cell r="B1142" t="str">
            <v>SADIK KARA</v>
          </cell>
          <cell r="C1142">
            <v>225</v>
          </cell>
          <cell r="D1142">
            <v>853.25534765187649</v>
          </cell>
          <cell r="E1142">
            <v>0</v>
          </cell>
          <cell r="F1142">
            <v>853.25534765187649</v>
          </cell>
          <cell r="G1142">
            <v>185.72063337801504</v>
          </cell>
          <cell r="H1142">
            <v>1038.9759810298915</v>
          </cell>
          <cell r="I1142">
            <v>0</v>
          </cell>
        </row>
        <row r="1143">
          <cell r="A1143">
            <v>41656</v>
          </cell>
          <cell r="B1143" t="str">
            <v>MEHDİ TESKİ</v>
          </cell>
          <cell r="C1143">
            <v>217.5</v>
          </cell>
          <cell r="D1143">
            <v>825.18231539999999</v>
          </cell>
          <cell r="E1143">
            <v>28.075215101435706</v>
          </cell>
          <cell r="F1143">
            <v>853.25753050143567</v>
          </cell>
          <cell r="G1143">
            <v>153.41838132254961</v>
          </cell>
          <cell r="H1143">
            <v>1006.6759118239853</v>
          </cell>
          <cell r="I1143">
            <v>7.5</v>
          </cell>
        </row>
        <row r="1144">
          <cell r="A1144">
            <v>40191</v>
          </cell>
          <cell r="B1144" t="str">
            <v>HÜSEYIN AKSAK</v>
          </cell>
          <cell r="C1144">
            <v>226.5</v>
          </cell>
          <cell r="D1144">
            <v>853.99623786679911</v>
          </cell>
          <cell r="E1144">
            <v>0</v>
          </cell>
          <cell r="F1144">
            <v>853.99623786679911</v>
          </cell>
          <cell r="G1144">
            <v>88.614914979862107</v>
          </cell>
          <cell r="H1144">
            <v>942.61115284666118</v>
          </cell>
          <cell r="I1144">
            <v>0</v>
          </cell>
        </row>
        <row r="1145">
          <cell r="A1145">
            <v>34304</v>
          </cell>
          <cell r="B1145" t="str">
            <v>ERSİN DEMİR</v>
          </cell>
          <cell r="C1145">
            <v>232.5</v>
          </cell>
          <cell r="D1145">
            <v>854.24024610699564</v>
          </cell>
          <cell r="E1145">
            <v>0</v>
          </cell>
          <cell r="F1145">
            <v>854.24024610699564</v>
          </cell>
          <cell r="G1145">
            <v>0</v>
          </cell>
          <cell r="H1145">
            <v>854.24024610699564</v>
          </cell>
          <cell r="I1145">
            <v>0</v>
          </cell>
        </row>
        <row r="1146">
          <cell r="A1146">
            <v>41926</v>
          </cell>
          <cell r="B1146" t="str">
            <v>SERHAT İŞLER</v>
          </cell>
          <cell r="C1146">
            <v>232.5</v>
          </cell>
          <cell r="D1146">
            <v>854.27344164729197</v>
          </cell>
          <cell r="E1146">
            <v>0</v>
          </cell>
          <cell r="F1146">
            <v>854.27344164729197</v>
          </cell>
          <cell r="G1146">
            <v>393.21457892585227</v>
          </cell>
          <cell r="H1146">
            <v>1247.4880205731442</v>
          </cell>
          <cell r="I1146">
            <v>0</v>
          </cell>
        </row>
        <row r="1147">
          <cell r="A1147">
            <v>27877</v>
          </cell>
          <cell r="B1147" t="str">
            <v>SİBEL AKTAŞ</v>
          </cell>
          <cell r="C1147">
            <v>217.5</v>
          </cell>
          <cell r="D1147">
            <v>801.3824533239316</v>
          </cell>
          <cell r="E1147">
            <v>52.932874988195422</v>
          </cell>
          <cell r="F1147">
            <v>854.31532831212701</v>
          </cell>
          <cell r="G1147">
            <v>25.791619187436879</v>
          </cell>
          <cell r="H1147">
            <v>880.10694749956383</v>
          </cell>
          <cell r="I1147">
            <v>15</v>
          </cell>
        </row>
        <row r="1148">
          <cell r="A1148">
            <v>29896</v>
          </cell>
          <cell r="B1148" t="str">
            <v>MEHMET BOZKURT</v>
          </cell>
          <cell r="C1148">
            <v>225</v>
          </cell>
          <cell r="D1148">
            <v>826.72465230994885</v>
          </cell>
          <cell r="E1148">
            <v>27.700269706612932</v>
          </cell>
          <cell r="F1148">
            <v>854.42492201656182</v>
          </cell>
          <cell r="G1148">
            <v>3.9342845643857687</v>
          </cell>
          <cell r="H1148">
            <v>858.35920658094756</v>
          </cell>
          <cell r="I1148">
            <v>7.5</v>
          </cell>
        </row>
        <row r="1149">
          <cell r="A1149">
            <v>31553</v>
          </cell>
          <cell r="B1149" t="str">
            <v>MUSTAFA AKYAVAŞ</v>
          </cell>
          <cell r="C1149">
            <v>187.5</v>
          </cell>
          <cell r="D1149">
            <v>701.14663008767934</v>
          </cell>
          <cell r="E1149">
            <v>153.37646174295165</v>
          </cell>
          <cell r="F1149">
            <v>854.52309183063096</v>
          </cell>
          <cell r="G1149">
            <v>19.352249999999998</v>
          </cell>
          <cell r="H1149">
            <v>873.87534183063099</v>
          </cell>
          <cell r="I1149">
            <v>45</v>
          </cell>
        </row>
        <row r="1150">
          <cell r="A1150">
            <v>36524</v>
          </cell>
          <cell r="B1150" t="str">
            <v>ALİ OSMAN SUNGUR</v>
          </cell>
          <cell r="C1150">
            <v>225</v>
          </cell>
          <cell r="D1150">
            <v>836.48396357026263</v>
          </cell>
          <cell r="E1150">
            <v>18.479576659360291</v>
          </cell>
          <cell r="F1150">
            <v>854.96354022962294</v>
          </cell>
          <cell r="G1150">
            <v>8.3132511111111036</v>
          </cell>
          <cell r="H1150">
            <v>863.27679134073401</v>
          </cell>
          <cell r="I1150">
            <v>7.5</v>
          </cell>
        </row>
        <row r="1151">
          <cell r="A1151">
            <v>38435</v>
          </cell>
          <cell r="B1151" t="str">
            <v>HİCRAN BOZKURT</v>
          </cell>
          <cell r="C1151">
            <v>225</v>
          </cell>
          <cell r="D1151">
            <v>829.01633102475682</v>
          </cell>
          <cell r="E1151">
            <v>26.458342086626047</v>
          </cell>
          <cell r="F1151">
            <v>855.47467311138291</v>
          </cell>
          <cell r="G1151">
            <v>25.791619187436879</v>
          </cell>
          <cell r="H1151">
            <v>881.26629229881974</v>
          </cell>
          <cell r="I1151">
            <v>7.5</v>
          </cell>
        </row>
        <row r="1152">
          <cell r="A1152">
            <v>40765</v>
          </cell>
          <cell r="B1152" t="str">
            <v>EBRU KİPER</v>
          </cell>
          <cell r="C1152">
            <v>225</v>
          </cell>
          <cell r="D1152">
            <v>829.01633102475682</v>
          </cell>
          <cell r="E1152">
            <v>26.46444770149661</v>
          </cell>
          <cell r="F1152">
            <v>855.48077872625345</v>
          </cell>
          <cell r="G1152">
            <v>77.374857562310638</v>
          </cell>
          <cell r="H1152">
            <v>932.85563628856403</v>
          </cell>
          <cell r="I1152">
            <v>7.5</v>
          </cell>
        </row>
        <row r="1153">
          <cell r="A1153">
            <v>21360</v>
          </cell>
          <cell r="B1153" t="str">
            <v>İBRAHİM YILDIZ</v>
          </cell>
          <cell r="C1153">
            <v>232.5</v>
          </cell>
          <cell r="D1153">
            <v>856.16273472959108</v>
          </cell>
          <cell r="E1153">
            <v>0</v>
          </cell>
          <cell r="F1153">
            <v>856.16273472959108</v>
          </cell>
          <cell r="G1153">
            <v>133.2322125479669</v>
          </cell>
          <cell r="H1153">
            <v>989.394947277558</v>
          </cell>
          <cell r="I1153">
            <v>0</v>
          </cell>
        </row>
        <row r="1154">
          <cell r="A1154">
            <v>18405</v>
          </cell>
          <cell r="B1154" t="str">
            <v>SALİH BOSTAN</v>
          </cell>
          <cell r="C1154">
            <v>229</v>
          </cell>
          <cell r="D1154">
            <v>856.19634350814817</v>
          </cell>
          <cell r="E1154">
            <v>0</v>
          </cell>
          <cell r="F1154">
            <v>856.19634350814817</v>
          </cell>
          <cell r="G1154">
            <v>35.802696321045751</v>
          </cell>
          <cell r="H1154">
            <v>891.99903982919398</v>
          </cell>
          <cell r="I1154">
            <v>0</v>
          </cell>
        </row>
        <row r="1155">
          <cell r="A1155">
            <v>34303</v>
          </cell>
          <cell r="B1155" t="str">
            <v>YASİN KELEŞ</v>
          </cell>
          <cell r="C1155">
            <v>229.5</v>
          </cell>
          <cell r="D1155">
            <v>856.2452887218044</v>
          </cell>
          <cell r="E1155">
            <v>0</v>
          </cell>
          <cell r="F1155">
            <v>856.2452887218044</v>
          </cell>
          <cell r="G1155">
            <v>111.81837895936839</v>
          </cell>
          <cell r="H1155">
            <v>968.06366768117277</v>
          </cell>
          <cell r="I1155">
            <v>0</v>
          </cell>
        </row>
        <row r="1156">
          <cell r="A1156">
            <v>39068</v>
          </cell>
          <cell r="B1156" t="str">
            <v>AHMET ÜNAL GÜNER</v>
          </cell>
          <cell r="C1156">
            <v>232.5</v>
          </cell>
          <cell r="D1156">
            <v>856.57903504803176</v>
          </cell>
          <cell r="E1156">
            <v>0</v>
          </cell>
          <cell r="F1156">
            <v>856.57903504803176</v>
          </cell>
          <cell r="G1156">
            <v>0</v>
          </cell>
          <cell r="H1156">
            <v>856.57903504803176</v>
          </cell>
          <cell r="I1156">
            <v>0</v>
          </cell>
        </row>
        <row r="1157">
          <cell r="A1157">
            <v>2145</v>
          </cell>
          <cell r="B1157" t="str">
            <v>ABDULLAH UYAR</v>
          </cell>
          <cell r="C1157">
            <v>232.5</v>
          </cell>
          <cell r="D1157">
            <v>856.65020872558205</v>
          </cell>
          <cell r="E1157">
            <v>0</v>
          </cell>
          <cell r="F1157">
            <v>856.65020872558205</v>
          </cell>
          <cell r="G1157">
            <v>77.374857562310638</v>
          </cell>
          <cell r="H1157">
            <v>934.02506628789274</v>
          </cell>
          <cell r="I1157">
            <v>0</v>
          </cell>
        </row>
        <row r="1158">
          <cell r="A1158">
            <v>41894</v>
          </cell>
          <cell r="B1158" t="str">
            <v>HÜSEYİN KENAR</v>
          </cell>
          <cell r="C1158">
            <v>232.5</v>
          </cell>
          <cell r="D1158">
            <v>856.65020872558205</v>
          </cell>
          <cell r="E1158">
            <v>0</v>
          </cell>
          <cell r="F1158">
            <v>856.65020872558205</v>
          </cell>
          <cell r="G1158">
            <v>55.267755401650454</v>
          </cell>
          <cell r="H1158">
            <v>911.91796412723249</v>
          </cell>
          <cell r="I1158">
            <v>0</v>
          </cell>
        </row>
        <row r="1159">
          <cell r="A1159">
            <v>38735</v>
          </cell>
          <cell r="B1159" t="str">
            <v>ONUR ÖZKAN</v>
          </cell>
          <cell r="C1159">
            <v>225</v>
          </cell>
          <cell r="D1159">
            <v>831.63999999999987</v>
          </cell>
          <cell r="E1159">
            <v>25.109130509037918</v>
          </cell>
          <cell r="F1159">
            <v>856.74913050903774</v>
          </cell>
          <cell r="G1159">
            <v>222.80314842749866</v>
          </cell>
          <cell r="H1159">
            <v>1079.5522789365364</v>
          </cell>
          <cell r="I1159">
            <v>7.5</v>
          </cell>
        </row>
        <row r="1160">
          <cell r="A1160">
            <v>24459</v>
          </cell>
          <cell r="B1160" t="str">
            <v>ERKAN YILMAZ</v>
          </cell>
          <cell r="C1160">
            <v>232.5</v>
          </cell>
          <cell r="D1160">
            <v>858.11292983387261</v>
          </cell>
          <cell r="E1160">
            <v>0</v>
          </cell>
          <cell r="F1160">
            <v>858.11292983387261</v>
          </cell>
          <cell r="G1160">
            <v>109.84577957689763</v>
          </cell>
          <cell r="H1160">
            <v>967.95870941077021</v>
          </cell>
          <cell r="I1160">
            <v>0</v>
          </cell>
        </row>
        <row r="1161">
          <cell r="A1161">
            <v>37651</v>
          </cell>
          <cell r="B1161" t="str">
            <v>ALİ SAYGI</v>
          </cell>
          <cell r="C1161">
            <v>225</v>
          </cell>
          <cell r="D1161">
            <v>832.08936871794845</v>
          </cell>
          <cell r="E1161">
            <v>26.029678820410162</v>
          </cell>
          <cell r="F1161">
            <v>858.11904753835859</v>
          </cell>
          <cell r="G1161">
            <v>0</v>
          </cell>
          <cell r="H1161">
            <v>858.11904753835859</v>
          </cell>
          <cell r="I1161">
            <v>7.5</v>
          </cell>
        </row>
        <row r="1162">
          <cell r="A1162">
            <v>24432</v>
          </cell>
          <cell r="B1162" t="str">
            <v>ÖZKAN KÖKSAL</v>
          </cell>
          <cell r="C1162">
            <v>225</v>
          </cell>
          <cell r="D1162">
            <v>833.72479999999996</v>
          </cell>
          <cell r="E1162">
            <v>24.922080524344569</v>
          </cell>
          <cell r="F1162">
            <v>858.64688052434451</v>
          </cell>
          <cell r="G1162">
            <v>226.0446</v>
          </cell>
          <cell r="H1162">
            <v>1084.6914805243446</v>
          </cell>
          <cell r="I1162">
            <v>7.5</v>
          </cell>
        </row>
        <row r="1163">
          <cell r="A1163">
            <v>32575</v>
          </cell>
          <cell r="B1163" t="str">
            <v>ONUR KÜNKÇÜ</v>
          </cell>
          <cell r="C1163">
            <v>206.5</v>
          </cell>
          <cell r="D1163">
            <v>858.8905855487867</v>
          </cell>
          <cell r="E1163">
            <v>0</v>
          </cell>
          <cell r="F1163">
            <v>858.8905855487867</v>
          </cell>
          <cell r="G1163">
            <v>20.329636363636368</v>
          </cell>
          <cell r="H1163">
            <v>879.22022191242309</v>
          </cell>
          <cell r="I1163">
            <v>0</v>
          </cell>
        </row>
        <row r="1164">
          <cell r="A1164">
            <v>40503</v>
          </cell>
          <cell r="B1164" t="str">
            <v>YUSUF ATİK</v>
          </cell>
          <cell r="C1164">
            <v>187.5</v>
          </cell>
          <cell r="D1164">
            <v>676.83468412661546</v>
          </cell>
          <cell r="E1164">
            <v>182.06955117659541</v>
          </cell>
          <cell r="F1164">
            <v>858.90423530321084</v>
          </cell>
          <cell r="G1164">
            <v>46.714689463631203</v>
          </cell>
          <cell r="H1164">
            <v>905.61892476684204</v>
          </cell>
          <cell r="I1164">
            <v>45</v>
          </cell>
        </row>
        <row r="1165">
          <cell r="A1165">
            <v>41395</v>
          </cell>
          <cell r="B1165" t="str">
            <v>BEKİR BOLAT</v>
          </cell>
          <cell r="C1165">
            <v>223.5</v>
          </cell>
          <cell r="D1165">
            <v>859.35569236434139</v>
          </cell>
          <cell r="E1165">
            <v>0</v>
          </cell>
          <cell r="F1165">
            <v>859.35569236434139</v>
          </cell>
          <cell r="G1165">
            <v>69.774356737146164</v>
          </cell>
          <cell r="H1165">
            <v>929.13004910148754</v>
          </cell>
          <cell r="I1165">
            <v>0</v>
          </cell>
        </row>
        <row r="1166">
          <cell r="A1166">
            <v>23648</v>
          </cell>
          <cell r="B1166" t="str">
            <v>MESUT SERT</v>
          </cell>
          <cell r="C1166">
            <v>232.5</v>
          </cell>
          <cell r="D1166">
            <v>859.51437200055784</v>
          </cell>
          <cell r="E1166">
            <v>0</v>
          </cell>
          <cell r="F1166">
            <v>859.51437200055784</v>
          </cell>
          <cell r="G1166">
            <v>59.19000354609927</v>
          </cell>
          <cell r="H1166">
            <v>918.70437554665716</v>
          </cell>
          <cell r="I1166">
            <v>0</v>
          </cell>
        </row>
        <row r="1167">
          <cell r="A1167">
            <v>25983</v>
          </cell>
          <cell r="B1167" t="str">
            <v>ERİNÇ ERGÜNE</v>
          </cell>
          <cell r="C1167">
            <v>232.5</v>
          </cell>
          <cell r="D1167">
            <v>859.64877207177517</v>
          </cell>
          <cell r="E1167">
            <v>0</v>
          </cell>
          <cell r="F1167">
            <v>859.64877207177517</v>
          </cell>
          <cell r="G1167">
            <v>0</v>
          </cell>
          <cell r="H1167">
            <v>859.64877207177517</v>
          </cell>
          <cell r="I1167">
            <v>0</v>
          </cell>
        </row>
        <row r="1168">
          <cell r="A1168">
            <v>38656</v>
          </cell>
          <cell r="B1168" t="str">
            <v>MELEK BAL</v>
          </cell>
          <cell r="C1168">
            <v>223</v>
          </cell>
          <cell r="D1168">
            <v>832.96613782529346</v>
          </cell>
          <cell r="E1168">
            <v>26.910636273437824</v>
          </cell>
          <cell r="F1168">
            <v>859.87677409873129</v>
          </cell>
          <cell r="G1168">
            <v>24.615254161072805</v>
          </cell>
          <cell r="H1168">
            <v>884.4920282598041</v>
          </cell>
          <cell r="I1168">
            <v>7.5</v>
          </cell>
        </row>
        <row r="1169">
          <cell r="A1169">
            <v>21372</v>
          </cell>
          <cell r="B1169" t="str">
            <v>MEHMET AY</v>
          </cell>
          <cell r="C1169">
            <v>184.5</v>
          </cell>
          <cell r="D1169">
            <v>775.50665685242711</v>
          </cell>
          <cell r="E1169">
            <v>84.639736199314044</v>
          </cell>
          <cell r="F1169">
            <v>860.14639305174114</v>
          </cell>
          <cell r="G1169">
            <v>24.890957175077475</v>
          </cell>
          <cell r="H1169">
            <v>885.0373502268186</v>
          </cell>
          <cell r="I1169">
            <v>22.5</v>
          </cell>
        </row>
        <row r="1170">
          <cell r="A1170">
            <v>38112</v>
          </cell>
          <cell r="B1170" t="str">
            <v>MEHMET TORUN</v>
          </cell>
          <cell r="C1170">
            <v>232.5</v>
          </cell>
          <cell r="D1170">
            <v>860.29695394375813</v>
          </cell>
          <cell r="E1170">
            <v>0</v>
          </cell>
          <cell r="F1170">
            <v>860.29695394375813</v>
          </cell>
          <cell r="G1170">
            <v>0</v>
          </cell>
          <cell r="H1170">
            <v>860.29695394375813</v>
          </cell>
          <cell r="I1170">
            <v>0</v>
          </cell>
        </row>
        <row r="1171">
          <cell r="A1171">
            <v>40057</v>
          </cell>
          <cell r="B1171" t="str">
            <v>MUHAMMET GÜDEN</v>
          </cell>
          <cell r="C1171">
            <v>232.5</v>
          </cell>
          <cell r="D1171">
            <v>860.29695394375813</v>
          </cell>
          <cell r="E1171">
            <v>0</v>
          </cell>
          <cell r="F1171">
            <v>860.29695394375813</v>
          </cell>
          <cell r="G1171">
            <v>0</v>
          </cell>
          <cell r="H1171">
            <v>860.29695394375813</v>
          </cell>
          <cell r="I1171">
            <v>0</v>
          </cell>
        </row>
        <row r="1172">
          <cell r="A1172">
            <v>36424</v>
          </cell>
          <cell r="B1172" t="str">
            <v>ABUZER ÖZABAY</v>
          </cell>
          <cell r="C1172">
            <v>225</v>
          </cell>
          <cell r="D1172">
            <v>834.44197233699731</v>
          </cell>
          <cell r="E1172">
            <v>26.101321949359715</v>
          </cell>
          <cell r="F1172">
            <v>860.54329428635697</v>
          </cell>
          <cell r="G1172">
            <v>15.399867266373285</v>
          </cell>
          <cell r="H1172">
            <v>875.9431615527302</v>
          </cell>
          <cell r="I1172">
            <v>7.5</v>
          </cell>
        </row>
        <row r="1173">
          <cell r="A1173">
            <v>31318</v>
          </cell>
          <cell r="B1173" t="str">
            <v>REŞAT ATA</v>
          </cell>
          <cell r="C1173">
            <v>229</v>
          </cell>
          <cell r="D1173">
            <v>860.75212487995509</v>
          </cell>
          <cell r="E1173">
            <v>0</v>
          </cell>
          <cell r="F1173">
            <v>860.75212487995509</v>
          </cell>
          <cell r="G1173">
            <v>0</v>
          </cell>
          <cell r="H1173">
            <v>860.75212487995509</v>
          </cell>
          <cell r="I1173">
            <v>0</v>
          </cell>
        </row>
        <row r="1174">
          <cell r="A1174">
            <v>39119</v>
          </cell>
          <cell r="B1174" t="str">
            <v>EROL İMRAK</v>
          </cell>
          <cell r="C1174">
            <v>232.5</v>
          </cell>
          <cell r="D1174">
            <v>861.09294660614773</v>
          </cell>
          <cell r="E1174">
            <v>0</v>
          </cell>
          <cell r="F1174">
            <v>861.09294660614773</v>
          </cell>
          <cell r="G1174">
            <v>86.29699914993202</v>
          </cell>
          <cell r="H1174">
            <v>947.38994575607978</v>
          </cell>
          <cell r="I1174">
            <v>0</v>
          </cell>
        </row>
        <row r="1175">
          <cell r="A1175">
            <v>40092</v>
          </cell>
          <cell r="B1175" t="str">
            <v>HATİCE NUR ARSLAN</v>
          </cell>
          <cell r="C1175">
            <v>232.5</v>
          </cell>
          <cell r="D1175">
            <v>861.92576933518581</v>
          </cell>
          <cell r="E1175">
            <v>0</v>
          </cell>
          <cell r="F1175">
            <v>861.92576933518581</v>
          </cell>
          <cell r="G1175">
            <v>257.58436728549344</v>
          </cell>
          <cell r="H1175">
            <v>1119.5101366206793</v>
          </cell>
          <cell r="I1175">
            <v>0</v>
          </cell>
        </row>
        <row r="1176">
          <cell r="A1176">
            <v>41955</v>
          </cell>
          <cell r="B1176" t="str">
            <v>SELÇUK ÖZÇAL</v>
          </cell>
          <cell r="C1176">
            <v>232.5</v>
          </cell>
          <cell r="D1176">
            <v>862.49312531713883</v>
          </cell>
          <cell r="E1176">
            <v>0</v>
          </cell>
          <cell r="F1176">
            <v>862.49312531713883</v>
          </cell>
          <cell r="G1176">
            <v>0</v>
          </cell>
          <cell r="H1176">
            <v>862.49312531713883</v>
          </cell>
          <cell r="I1176">
            <v>0</v>
          </cell>
        </row>
        <row r="1177">
          <cell r="A1177">
            <v>41863</v>
          </cell>
          <cell r="B1177" t="str">
            <v>LEVENT GÜNAY</v>
          </cell>
          <cell r="C1177">
            <v>232.5</v>
          </cell>
          <cell r="D1177">
            <v>862.77896563463241</v>
          </cell>
          <cell r="E1177">
            <v>0</v>
          </cell>
          <cell r="F1177">
            <v>862.77896563463241</v>
          </cell>
          <cell r="G1177">
            <v>0</v>
          </cell>
          <cell r="H1177">
            <v>862.77896563463241</v>
          </cell>
          <cell r="I1177">
            <v>0</v>
          </cell>
        </row>
        <row r="1178">
          <cell r="A1178">
            <v>37089</v>
          </cell>
          <cell r="B1178" t="str">
            <v>İZZET ÇÖYGÜN</v>
          </cell>
          <cell r="C1178">
            <v>217.5</v>
          </cell>
          <cell r="D1178">
            <v>806.08489231951557</v>
          </cell>
          <cell r="E1178">
            <v>57.136765459169396</v>
          </cell>
          <cell r="F1178">
            <v>863.22165777868497</v>
          </cell>
          <cell r="G1178">
            <v>59.883775502899525</v>
          </cell>
          <cell r="H1178">
            <v>923.10543328158451</v>
          </cell>
          <cell r="I1178">
            <v>15</v>
          </cell>
        </row>
        <row r="1179">
          <cell r="A1179">
            <v>27274</v>
          </cell>
          <cell r="B1179" t="str">
            <v>ÖZGÜR ÇEVİK</v>
          </cell>
          <cell r="C1179">
            <v>229.5</v>
          </cell>
          <cell r="D1179">
            <v>863.22827957320897</v>
          </cell>
          <cell r="E1179">
            <v>0</v>
          </cell>
          <cell r="F1179">
            <v>863.22827957320897</v>
          </cell>
          <cell r="G1179">
            <v>246.15254161072809</v>
          </cell>
          <cell r="H1179">
            <v>1109.3808211839371</v>
          </cell>
          <cell r="I1179">
            <v>0</v>
          </cell>
        </row>
        <row r="1180">
          <cell r="A1180">
            <v>35588</v>
          </cell>
          <cell r="B1180" t="str">
            <v>SERVET YAHYA TAŞER</v>
          </cell>
          <cell r="C1180">
            <v>232.5</v>
          </cell>
          <cell r="D1180">
            <v>863.25449885553519</v>
          </cell>
          <cell r="E1180">
            <v>0</v>
          </cell>
          <cell r="F1180">
            <v>863.25449885553519</v>
          </cell>
          <cell r="G1180">
            <v>0</v>
          </cell>
          <cell r="H1180">
            <v>863.25449885553519</v>
          </cell>
          <cell r="I1180">
            <v>0</v>
          </cell>
        </row>
        <row r="1181">
          <cell r="A1181">
            <v>41468</v>
          </cell>
          <cell r="B1181" t="str">
            <v>AZİZE BODUR</v>
          </cell>
          <cell r="C1181">
            <v>191.5</v>
          </cell>
          <cell r="D1181">
            <v>863.85293789714262</v>
          </cell>
          <cell r="E1181">
            <v>0</v>
          </cell>
          <cell r="F1181">
            <v>863.85293789714262</v>
          </cell>
          <cell r="G1181">
            <v>79.120459803448298</v>
          </cell>
          <cell r="H1181">
            <v>942.97339770059091</v>
          </cell>
          <cell r="I1181">
            <v>0</v>
          </cell>
        </row>
        <row r="1182">
          <cell r="A1182">
            <v>36363</v>
          </cell>
          <cell r="B1182" t="str">
            <v>İSMAİL ATA</v>
          </cell>
          <cell r="C1182">
            <v>225</v>
          </cell>
          <cell r="D1182">
            <v>864.65610102564085</v>
          </cell>
          <cell r="E1182">
            <v>0</v>
          </cell>
          <cell r="F1182">
            <v>864.65610102564085</v>
          </cell>
          <cell r="G1182">
            <v>0</v>
          </cell>
          <cell r="H1182">
            <v>864.65610102564085</v>
          </cell>
          <cell r="I1182">
            <v>0</v>
          </cell>
        </row>
        <row r="1183">
          <cell r="A1183">
            <v>30098</v>
          </cell>
          <cell r="B1183" t="str">
            <v>HÜSEYİN ÇAKIR</v>
          </cell>
          <cell r="C1183">
            <v>217.5</v>
          </cell>
          <cell r="D1183">
            <v>864.91326466666692</v>
          </cell>
          <cell r="E1183">
            <v>0</v>
          </cell>
          <cell r="F1183">
            <v>864.91326466666692</v>
          </cell>
          <cell r="G1183">
            <v>0</v>
          </cell>
          <cell r="H1183">
            <v>864.91326466666692</v>
          </cell>
          <cell r="I1183">
            <v>0</v>
          </cell>
        </row>
        <row r="1184">
          <cell r="A1184">
            <v>29059</v>
          </cell>
          <cell r="B1184" t="str">
            <v>ERSİN YEĞİN</v>
          </cell>
          <cell r="C1184">
            <v>230.5</v>
          </cell>
          <cell r="D1184">
            <v>864.96316748757988</v>
          </cell>
          <cell r="E1184">
            <v>0</v>
          </cell>
          <cell r="F1184">
            <v>864.96316748757988</v>
          </cell>
          <cell r="G1184">
            <v>270.76779577180088</v>
          </cell>
          <cell r="H1184">
            <v>1135.7309632593808</v>
          </cell>
          <cell r="I1184">
            <v>0</v>
          </cell>
        </row>
        <row r="1185">
          <cell r="A1185">
            <v>21589</v>
          </cell>
          <cell r="B1185" t="str">
            <v>NEŞET GÜNGÖR</v>
          </cell>
          <cell r="C1185">
            <v>232.5</v>
          </cell>
          <cell r="D1185">
            <v>865.77321706118187</v>
          </cell>
          <cell r="E1185">
            <v>0</v>
          </cell>
          <cell r="F1185">
            <v>865.77321706118187</v>
          </cell>
          <cell r="G1185">
            <v>68.047034665464849</v>
          </cell>
          <cell r="H1185">
            <v>933.82025172664669</v>
          </cell>
          <cell r="I1185">
            <v>0</v>
          </cell>
        </row>
        <row r="1186">
          <cell r="A1186">
            <v>36859</v>
          </cell>
          <cell r="B1186" t="str">
            <v>MİKAİL AYTAR</v>
          </cell>
          <cell r="C1186">
            <v>202.5</v>
          </cell>
          <cell r="D1186">
            <v>866.03177347417773</v>
          </cell>
          <cell r="E1186">
            <v>0</v>
          </cell>
          <cell r="F1186">
            <v>866.03177347417773</v>
          </cell>
          <cell r="G1186">
            <v>0</v>
          </cell>
          <cell r="H1186">
            <v>866.03177347417773</v>
          </cell>
          <cell r="I1186">
            <v>0</v>
          </cell>
        </row>
        <row r="1187">
          <cell r="A1187">
            <v>37990</v>
          </cell>
          <cell r="B1187" t="str">
            <v>MEHMET ŞİMŞEK</v>
          </cell>
          <cell r="C1187">
            <v>232.5</v>
          </cell>
          <cell r="D1187">
            <v>866.37328023270902</v>
          </cell>
          <cell r="E1187">
            <v>0</v>
          </cell>
          <cell r="F1187">
            <v>866.37328023270902</v>
          </cell>
          <cell r="G1187">
            <v>93.943782189588376</v>
          </cell>
          <cell r="H1187">
            <v>960.31706242229734</v>
          </cell>
          <cell r="I1187">
            <v>0</v>
          </cell>
        </row>
        <row r="1188">
          <cell r="A1188">
            <v>38550</v>
          </cell>
          <cell r="B1188" t="str">
            <v>SAMET ERTUĞ SALMAN</v>
          </cell>
          <cell r="C1188">
            <v>225</v>
          </cell>
          <cell r="D1188">
            <v>837.73175432647361</v>
          </cell>
          <cell r="E1188">
            <v>29.205618589805702</v>
          </cell>
          <cell r="F1188">
            <v>866.93737291627929</v>
          </cell>
          <cell r="G1188">
            <v>83.771029292929299</v>
          </cell>
          <cell r="H1188">
            <v>950.70840220920854</v>
          </cell>
          <cell r="I1188">
            <v>7.5</v>
          </cell>
        </row>
        <row r="1189">
          <cell r="A1189">
            <v>18397</v>
          </cell>
          <cell r="B1189" t="str">
            <v>SELAMİ SU</v>
          </cell>
          <cell r="C1189">
            <v>232.5</v>
          </cell>
          <cell r="D1189">
            <v>867.31349499752935</v>
          </cell>
          <cell r="E1189">
            <v>0</v>
          </cell>
          <cell r="F1189">
            <v>867.31349499752935</v>
          </cell>
          <cell r="G1189">
            <v>33.328874999999996</v>
          </cell>
          <cell r="H1189">
            <v>900.64236999752939</v>
          </cell>
          <cell r="I1189">
            <v>0</v>
          </cell>
        </row>
        <row r="1190">
          <cell r="A1190">
            <v>28912</v>
          </cell>
          <cell r="B1190" t="str">
            <v>MUSTAFA DEMİREL</v>
          </cell>
          <cell r="C1190">
            <v>232.5</v>
          </cell>
          <cell r="D1190">
            <v>867.6115814062581</v>
          </cell>
          <cell r="E1190">
            <v>0</v>
          </cell>
          <cell r="F1190">
            <v>867.6115814062581</v>
          </cell>
          <cell r="G1190">
            <v>22.153728744965527</v>
          </cell>
          <cell r="H1190">
            <v>889.76531015122362</v>
          </cell>
          <cell r="I1190">
            <v>0</v>
          </cell>
        </row>
        <row r="1191">
          <cell r="A1191">
            <v>36213</v>
          </cell>
          <cell r="B1191" t="str">
            <v>ALPER MECİT ÖZDEMİR</v>
          </cell>
          <cell r="C1191">
            <v>229</v>
          </cell>
          <cell r="D1191">
            <v>854.7724110880946</v>
          </cell>
          <cell r="E1191">
            <v>13.151045685409104</v>
          </cell>
          <cell r="F1191">
            <v>867.92345677350374</v>
          </cell>
          <cell r="G1191">
            <v>0</v>
          </cell>
          <cell r="H1191">
            <v>867.92345677350374</v>
          </cell>
          <cell r="I1191">
            <v>3.5</v>
          </cell>
        </row>
        <row r="1192">
          <cell r="A1192">
            <v>40394</v>
          </cell>
          <cell r="B1192" t="str">
            <v>MEHMET YESİLTEPE</v>
          </cell>
          <cell r="C1192">
            <v>201</v>
          </cell>
          <cell r="D1192">
            <v>761.1821168388467</v>
          </cell>
          <cell r="E1192">
            <v>107.12233550632038</v>
          </cell>
          <cell r="F1192">
            <v>868.30445234516708</v>
          </cell>
          <cell r="G1192">
            <v>302.76762618119551</v>
          </cell>
          <cell r="H1192">
            <v>1171.0720785263625</v>
          </cell>
          <cell r="I1192">
            <v>26</v>
          </cell>
        </row>
        <row r="1193">
          <cell r="A1193">
            <v>30736</v>
          </cell>
          <cell r="B1193" t="str">
            <v>MEHMET EMİN GÜN</v>
          </cell>
          <cell r="C1193">
            <v>215.5</v>
          </cell>
          <cell r="D1193">
            <v>854.92266962148346</v>
          </cell>
          <cell r="E1193">
            <v>13.49780929443536</v>
          </cell>
          <cell r="F1193">
            <v>868.42047891591881</v>
          </cell>
          <cell r="G1193">
            <v>0</v>
          </cell>
          <cell r="H1193">
            <v>868.42047891591881</v>
          </cell>
          <cell r="I1193">
            <v>3.5</v>
          </cell>
        </row>
        <row r="1194">
          <cell r="A1194">
            <v>38990</v>
          </cell>
          <cell r="B1194" t="str">
            <v>SELİM ARACI</v>
          </cell>
          <cell r="C1194">
            <v>232.5</v>
          </cell>
          <cell r="D1194">
            <v>868.78593633097341</v>
          </cell>
          <cell r="E1194">
            <v>0</v>
          </cell>
          <cell r="F1194">
            <v>868.78593633097341</v>
          </cell>
          <cell r="G1194">
            <v>26.846881099845433</v>
          </cell>
          <cell r="H1194">
            <v>895.63281743081882</v>
          </cell>
          <cell r="I1194">
            <v>0</v>
          </cell>
        </row>
        <row r="1195">
          <cell r="A1195">
            <v>25491</v>
          </cell>
          <cell r="B1195" t="str">
            <v>HALİL UYGUN</v>
          </cell>
          <cell r="C1195">
            <v>232.5</v>
          </cell>
          <cell r="D1195">
            <v>868.80628122107271</v>
          </cell>
          <cell r="E1195">
            <v>0</v>
          </cell>
          <cell r="F1195">
            <v>868.80628122107271</v>
          </cell>
          <cell r="G1195">
            <v>149.92287510588514</v>
          </cell>
          <cell r="H1195">
            <v>1018.7291563269579</v>
          </cell>
          <cell r="I1195">
            <v>0</v>
          </cell>
        </row>
        <row r="1196">
          <cell r="A1196">
            <v>21558</v>
          </cell>
          <cell r="B1196" t="str">
            <v>HASAN USLU</v>
          </cell>
          <cell r="C1196">
            <v>229</v>
          </cell>
          <cell r="D1196">
            <v>869.37228779128873</v>
          </cell>
          <cell r="E1196">
            <v>0</v>
          </cell>
          <cell r="F1196">
            <v>869.37228779128873</v>
          </cell>
          <cell r="G1196">
            <v>90.310500000000005</v>
          </cell>
          <cell r="H1196">
            <v>959.68278779128877</v>
          </cell>
          <cell r="I1196">
            <v>0</v>
          </cell>
        </row>
        <row r="1197">
          <cell r="A1197">
            <v>39541</v>
          </cell>
          <cell r="B1197" t="str">
            <v>RIDVAN UZ</v>
          </cell>
          <cell r="C1197">
            <v>232.5</v>
          </cell>
          <cell r="D1197">
            <v>869.59713174692683</v>
          </cell>
          <cell r="E1197">
            <v>0</v>
          </cell>
          <cell r="F1197">
            <v>869.59713174692683</v>
          </cell>
          <cell r="G1197">
            <v>0</v>
          </cell>
          <cell r="H1197">
            <v>869.59713174692683</v>
          </cell>
          <cell r="I1197">
            <v>0</v>
          </cell>
        </row>
        <row r="1198">
          <cell r="A1198">
            <v>28220</v>
          </cell>
          <cell r="B1198" t="str">
            <v>VELİ YURTCAN</v>
          </cell>
          <cell r="C1198">
            <v>202.5</v>
          </cell>
          <cell r="D1198">
            <v>788.83331989601413</v>
          </cell>
          <cell r="E1198">
            <v>80.864991212438724</v>
          </cell>
          <cell r="F1198">
            <v>869.6983111084528</v>
          </cell>
          <cell r="G1198">
            <v>116.86419554015023</v>
          </cell>
          <cell r="H1198">
            <v>986.56250664860306</v>
          </cell>
          <cell r="I1198">
            <v>22.5</v>
          </cell>
        </row>
        <row r="1199">
          <cell r="A1199">
            <v>31020</v>
          </cell>
          <cell r="B1199" t="str">
            <v>UĞUR ERDOĞAN</v>
          </cell>
          <cell r="C1199">
            <v>187.5</v>
          </cell>
          <cell r="D1199">
            <v>696.05193392201409</v>
          </cell>
          <cell r="E1199">
            <v>173.74544053291976</v>
          </cell>
          <cell r="F1199">
            <v>869.79737445493379</v>
          </cell>
          <cell r="G1199">
            <v>37.420645643857682</v>
          </cell>
          <cell r="H1199">
            <v>907.2180200987915</v>
          </cell>
          <cell r="I1199">
            <v>45</v>
          </cell>
        </row>
        <row r="1200">
          <cell r="A1200">
            <v>37184</v>
          </cell>
          <cell r="B1200" t="str">
            <v>GAZİ DEMİRKAYA</v>
          </cell>
          <cell r="C1200">
            <v>225</v>
          </cell>
          <cell r="D1200">
            <v>869.96549558333288</v>
          </cell>
          <cell r="E1200">
            <v>0</v>
          </cell>
          <cell r="F1200">
            <v>869.96549558333288</v>
          </cell>
          <cell r="G1200">
            <v>162.38549060606059</v>
          </cell>
          <cell r="H1200">
            <v>1032.3509861893936</v>
          </cell>
          <cell r="I1200">
            <v>0</v>
          </cell>
        </row>
        <row r="1201">
          <cell r="A1201">
            <v>42524</v>
          </cell>
          <cell r="B1201" t="str">
            <v>GÖKHAN TEKİN</v>
          </cell>
          <cell r="C1201">
            <v>216</v>
          </cell>
          <cell r="D1201">
            <v>870.08932356989214</v>
          </cell>
          <cell r="E1201">
            <v>0</v>
          </cell>
          <cell r="F1201">
            <v>870.08932356989214</v>
          </cell>
          <cell r="G1201">
            <v>0</v>
          </cell>
          <cell r="H1201">
            <v>870.08932356989214</v>
          </cell>
          <cell r="I1201">
            <v>0</v>
          </cell>
        </row>
        <row r="1202">
          <cell r="A1202">
            <v>41447</v>
          </cell>
          <cell r="B1202" t="str">
            <v>MEHMET SEZER</v>
          </cell>
          <cell r="C1202">
            <v>232</v>
          </cell>
          <cell r="D1202">
            <v>870.11034929653215</v>
          </cell>
          <cell r="E1202">
            <v>0</v>
          </cell>
          <cell r="F1202">
            <v>870.11034929653215</v>
          </cell>
          <cell r="G1202">
            <v>0</v>
          </cell>
          <cell r="H1202">
            <v>870.11034929653215</v>
          </cell>
          <cell r="I1202">
            <v>0</v>
          </cell>
        </row>
        <row r="1203">
          <cell r="A1203">
            <v>11992</v>
          </cell>
          <cell r="B1203" t="str">
            <v>TURGAY KILIÇ</v>
          </cell>
          <cell r="C1203">
            <v>225</v>
          </cell>
          <cell r="D1203">
            <v>845.07957417601233</v>
          </cell>
          <cell r="E1203">
            <v>25.217081684710887</v>
          </cell>
          <cell r="F1203">
            <v>870.29665586072326</v>
          </cell>
          <cell r="G1203">
            <v>79.295477857746818</v>
          </cell>
          <cell r="H1203">
            <v>949.59213371847011</v>
          </cell>
          <cell r="I1203">
            <v>7.5</v>
          </cell>
        </row>
        <row r="1204">
          <cell r="A1204">
            <v>2841</v>
          </cell>
          <cell r="B1204" t="str">
            <v>MUHSİN YILMAZ</v>
          </cell>
          <cell r="C1204">
            <v>232.5</v>
          </cell>
          <cell r="D1204">
            <v>870.91973968485252</v>
          </cell>
          <cell r="E1204">
            <v>0</v>
          </cell>
          <cell r="F1204">
            <v>870.91973968485252</v>
          </cell>
          <cell r="G1204">
            <v>18.274577803239303</v>
          </cell>
          <cell r="H1204">
            <v>889.19431748809177</v>
          </cell>
          <cell r="I1204">
            <v>0</v>
          </cell>
        </row>
        <row r="1205">
          <cell r="A1205">
            <v>28914</v>
          </cell>
          <cell r="B1205" t="str">
            <v>CENGİZ ÇAM</v>
          </cell>
          <cell r="C1205">
            <v>232.5</v>
          </cell>
          <cell r="D1205">
            <v>870.99489914908372</v>
          </cell>
          <cell r="E1205">
            <v>0</v>
          </cell>
          <cell r="F1205">
            <v>870.99489914908372</v>
          </cell>
          <cell r="G1205">
            <v>0</v>
          </cell>
          <cell r="H1205">
            <v>870.99489914908372</v>
          </cell>
          <cell r="I1205">
            <v>0</v>
          </cell>
        </row>
        <row r="1206">
          <cell r="A1206">
            <v>38749</v>
          </cell>
          <cell r="B1206" t="str">
            <v>CEMAL AYKUT</v>
          </cell>
          <cell r="C1206">
            <v>195</v>
          </cell>
          <cell r="D1206">
            <v>724.56924598581509</v>
          </cell>
          <cell r="E1206">
            <v>146.84313786827087</v>
          </cell>
          <cell r="F1206">
            <v>871.41238385408599</v>
          </cell>
          <cell r="G1206">
            <v>22.153728744965527</v>
          </cell>
          <cell r="H1206">
            <v>893.56611259905151</v>
          </cell>
          <cell r="I1206">
            <v>37.5</v>
          </cell>
        </row>
        <row r="1207">
          <cell r="A1207">
            <v>21583</v>
          </cell>
          <cell r="B1207" t="str">
            <v>ALİ DERİNCE</v>
          </cell>
          <cell r="C1207">
            <v>232.5</v>
          </cell>
          <cell r="D1207">
            <v>871.59680884978434</v>
          </cell>
          <cell r="E1207">
            <v>0</v>
          </cell>
          <cell r="F1207">
            <v>871.59680884978434</v>
          </cell>
          <cell r="G1207">
            <v>0</v>
          </cell>
          <cell r="H1207">
            <v>871.59680884978434</v>
          </cell>
          <cell r="I1207">
            <v>0</v>
          </cell>
        </row>
        <row r="1208">
          <cell r="A1208">
            <v>41444</v>
          </cell>
          <cell r="B1208" t="str">
            <v>MURAT EGİCİ</v>
          </cell>
          <cell r="C1208">
            <v>225</v>
          </cell>
          <cell r="D1208">
            <v>845.66658700531684</v>
          </cell>
          <cell r="E1208">
            <v>26.053830134651506</v>
          </cell>
          <cell r="F1208">
            <v>871.72041713996839</v>
          </cell>
          <cell r="G1208">
            <v>21.304516229924062</v>
          </cell>
          <cell r="H1208">
            <v>893.02493336989244</v>
          </cell>
          <cell r="I1208">
            <v>0</v>
          </cell>
        </row>
        <row r="1209">
          <cell r="A1209">
            <v>30678</v>
          </cell>
          <cell r="B1209" t="str">
            <v>TAHSİN KÜÇÜK</v>
          </cell>
          <cell r="C1209">
            <v>232.5</v>
          </cell>
          <cell r="D1209">
            <v>873.5345132644278</v>
          </cell>
          <cell r="E1209">
            <v>0</v>
          </cell>
          <cell r="F1209">
            <v>873.5345132644278</v>
          </cell>
          <cell r="G1209">
            <v>51.583238374873758</v>
          </cell>
          <cell r="H1209">
            <v>925.11775163930156</v>
          </cell>
          <cell r="I1209">
            <v>0</v>
          </cell>
        </row>
        <row r="1210">
          <cell r="A1210">
            <v>42020</v>
          </cell>
          <cell r="B1210" t="str">
            <v>ŞABAN DİNÇ</v>
          </cell>
          <cell r="C1210">
            <v>225</v>
          </cell>
          <cell r="D1210">
            <v>843.65817795651401</v>
          </cell>
          <cell r="E1210">
            <v>30.038208070811258</v>
          </cell>
          <cell r="F1210">
            <v>873.69638602732527</v>
          </cell>
          <cell r="G1210">
            <v>168.00494206488372</v>
          </cell>
          <cell r="H1210">
            <v>1041.701328092209</v>
          </cell>
          <cell r="I1210">
            <v>0</v>
          </cell>
        </row>
        <row r="1211">
          <cell r="A1211">
            <v>15292</v>
          </cell>
          <cell r="B1211" t="str">
            <v>UFUK KESKİN</v>
          </cell>
          <cell r="C1211">
            <v>225</v>
          </cell>
          <cell r="D1211">
            <v>843.50414612043642</v>
          </cell>
          <cell r="E1211">
            <v>30.248781289308656</v>
          </cell>
          <cell r="F1211">
            <v>873.7529274097451</v>
          </cell>
          <cell r="G1211">
            <v>0</v>
          </cell>
          <cell r="H1211">
            <v>873.7529274097451</v>
          </cell>
          <cell r="I1211">
            <v>7.5</v>
          </cell>
        </row>
        <row r="1212">
          <cell r="A1212">
            <v>38117</v>
          </cell>
          <cell r="B1212" t="str">
            <v>MUSTAFA ÖRÜCÜ</v>
          </cell>
          <cell r="C1212">
            <v>232.5</v>
          </cell>
          <cell r="D1212">
            <v>874.13004692617801</v>
          </cell>
          <cell r="E1212">
            <v>0</v>
          </cell>
          <cell r="F1212">
            <v>874.13004692617801</v>
          </cell>
          <cell r="G1212">
            <v>50.254350113378685</v>
          </cell>
          <cell r="H1212">
            <v>924.38439703955669</v>
          </cell>
          <cell r="I1212">
            <v>0</v>
          </cell>
        </row>
        <row r="1213">
          <cell r="A1213">
            <v>39985</v>
          </cell>
          <cell r="B1213" t="str">
            <v>BERNA SERT</v>
          </cell>
          <cell r="C1213">
            <v>202.5</v>
          </cell>
          <cell r="D1213">
            <v>757.92594359688269</v>
          </cell>
          <cell r="E1213">
            <v>116.31651181575774</v>
          </cell>
          <cell r="F1213">
            <v>874.24245541264042</v>
          </cell>
          <cell r="G1213">
            <v>161.0812865990726</v>
          </cell>
          <cell r="H1213">
            <v>1035.323742011713</v>
          </cell>
          <cell r="I1213">
            <v>30</v>
          </cell>
        </row>
        <row r="1214">
          <cell r="A1214">
            <v>37994</v>
          </cell>
          <cell r="B1214" t="str">
            <v>EMRE KARAKUŞ</v>
          </cell>
          <cell r="C1214">
            <v>232.5</v>
          </cell>
          <cell r="D1214">
            <v>874.70567891696203</v>
          </cell>
          <cell r="E1214">
            <v>0</v>
          </cell>
          <cell r="F1214">
            <v>874.70567891696203</v>
          </cell>
          <cell r="G1214">
            <v>0</v>
          </cell>
          <cell r="H1214">
            <v>874.70567891696203</v>
          </cell>
          <cell r="I1214">
            <v>0</v>
          </cell>
        </row>
        <row r="1215">
          <cell r="A1215">
            <v>27888</v>
          </cell>
          <cell r="B1215" t="str">
            <v>GÜL BOZKURT</v>
          </cell>
          <cell r="C1215">
            <v>225</v>
          </cell>
          <cell r="D1215">
            <v>845.975851448718</v>
          </cell>
          <cell r="E1215">
            <v>29.224290837902014</v>
          </cell>
          <cell r="F1215">
            <v>875.20014228662001</v>
          </cell>
          <cell r="G1215">
            <v>8.9215377777777753</v>
          </cell>
          <cell r="H1215">
            <v>884.12168006439776</v>
          </cell>
          <cell r="I1215">
            <v>7.5</v>
          </cell>
        </row>
        <row r="1216">
          <cell r="A1216">
            <v>38585</v>
          </cell>
          <cell r="B1216" t="str">
            <v>OKAN UZUN</v>
          </cell>
          <cell r="C1216">
            <v>202.5</v>
          </cell>
          <cell r="D1216">
            <v>773.3063783313944</v>
          </cell>
          <cell r="E1216">
            <v>102.10916998248308</v>
          </cell>
          <cell r="F1216">
            <v>875.41554831387748</v>
          </cell>
          <cell r="G1216">
            <v>168.19175348302349</v>
          </cell>
          <cell r="H1216">
            <v>1043.6073017969011</v>
          </cell>
          <cell r="I1216">
            <v>30</v>
          </cell>
        </row>
        <row r="1217">
          <cell r="A1217">
            <v>38706</v>
          </cell>
          <cell r="B1217" t="str">
            <v>FATİH BASMAZ</v>
          </cell>
          <cell r="C1217">
            <v>225</v>
          </cell>
          <cell r="D1217">
            <v>850.04850318071612</v>
          </cell>
          <cell r="E1217">
            <v>26.158365689154639</v>
          </cell>
          <cell r="F1217">
            <v>876.20686886987073</v>
          </cell>
          <cell r="G1217">
            <v>0</v>
          </cell>
          <cell r="H1217">
            <v>876.20686886987073</v>
          </cell>
          <cell r="I1217">
            <v>0</v>
          </cell>
        </row>
        <row r="1218">
          <cell r="A1218">
            <v>34160</v>
          </cell>
          <cell r="B1218" t="str">
            <v>OĞUZ TEKELİ</v>
          </cell>
          <cell r="C1218">
            <v>222</v>
          </cell>
          <cell r="D1218">
            <v>851.24486528203261</v>
          </cell>
          <cell r="E1218">
            <v>25.727867895572281</v>
          </cell>
          <cell r="F1218">
            <v>876.97273317760494</v>
          </cell>
          <cell r="G1218">
            <v>167.3837282952951</v>
          </cell>
          <cell r="H1218">
            <v>1044.3564614729</v>
          </cell>
          <cell r="I1218">
            <v>7.5</v>
          </cell>
        </row>
        <row r="1219">
          <cell r="A1219">
            <v>41660</v>
          </cell>
          <cell r="B1219" t="str">
            <v>YALÇIN DUYAR</v>
          </cell>
          <cell r="C1219">
            <v>232.5</v>
          </cell>
          <cell r="D1219">
            <v>877.1288755555554</v>
          </cell>
          <cell r="E1219">
            <v>0</v>
          </cell>
          <cell r="F1219">
            <v>877.1288755555554</v>
          </cell>
          <cell r="G1219">
            <v>247.12788888888883</v>
          </cell>
          <cell r="H1219">
            <v>1124.2567644444443</v>
          </cell>
          <cell r="I1219">
            <v>0</v>
          </cell>
        </row>
        <row r="1220">
          <cell r="A1220">
            <v>25472</v>
          </cell>
          <cell r="B1220" t="str">
            <v>MUHARREM KIRKGÜL</v>
          </cell>
          <cell r="C1220">
            <v>208.5</v>
          </cell>
          <cell r="D1220">
            <v>794.40420394736827</v>
          </cell>
          <cell r="E1220">
            <v>82.809841463924158</v>
          </cell>
          <cell r="F1220">
            <v>877.21404541129243</v>
          </cell>
          <cell r="G1220">
            <v>69.668099999999995</v>
          </cell>
          <cell r="H1220">
            <v>946.88214541129241</v>
          </cell>
          <cell r="I1220">
            <v>22.5</v>
          </cell>
        </row>
        <row r="1221">
          <cell r="A1221">
            <v>41890</v>
          </cell>
          <cell r="B1221" t="str">
            <v>ALİ BARIŞ ÖZKARA</v>
          </cell>
          <cell r="C1221">
            <v>232.5</v>
          </cell>
          <cell r="D1221">
            <v>877.21769650682336</v>
          </cell>
          <cell r="E1221">
            <v>0</v>
          </cell>
          <cell r="F1221">
            <v>877.21769650682336</v>
          </cell>
          <cell r="G1221">
            <v>0</v>
          </cell>
          <cell r="H1221">
            <v>877.21769650682336</v>
          </cell>
          <cell r="I1221">
            <v>0</v>
          </cell>
        </row>
        <row r="1222">
          <cell r="A1222">
            <v>26216</v>
          </cell>
          <cell r="B1222" t="str">
            <v>İZZET YEŞİL</v>
          </cell>
          <cell r="C1222">
            <v>232.5</v>
          </cell>
          <cell r="D1222">
            <v>877.65849143248897</v>
          </cell>
          <cell r="E1222">
            <v>0</v>
          </cell>
          <cell r="F1222">
            <v>877.65849143248897</v>
          </cell>
          <cell r="G1222">
            <v>0</v>
          </cell>
          <cell r="H1222">
            <v>877.65849143248897</v>
          </cell>
          <cell r="I1222">
            <v>0</v>
          </cell>
        </row>
        <row r="1223">
          <cell r="A1223">
            <v>26894</v>
          </cell>
          <cell r="B1223" t="str">
            <v>CEMİL 	AKMEŞE</v>
          </cell>
          <cell r="C1223">
            <v>225</v>
          </cell>
          <cell r="D1223">
            <v>850.97916666666663</v>
          </cell>
          <cell r="E1223">
            <v>27.0582215980025</v>
          </cell>
          <cell r="F1223">
            <v>878.03738826466918</v>
          </cell>
          <cell r="G1223">
            <v>206.45099999999999</v>
          </cell>
          <cell r="H1223">
            <v>1084.4883882646691</v>
          </cell>
          <cell r="I1223">
            <v>7.5</v>
          </cell>
        </row>
        <row r="1224">
          <cell r="A1224">
            <v>41723</v>
          </cell>
          <cell r="B1224" t="str">
            <v>ABDULLAH KIRAR</v>
          </cell>
          <cell r="C1224">
            <v>202.5</v>
          </cell>
          <cell r="D1224">
            <v>766.82094294126807</v>
          </cell>
          <cell r="E1224">
            <v>112.6991605430388</v>
          </cell>
          <cell r="F1224">
            <v>879.5201034843069</v>
          </cell>
          <cell r="G1224">
            <v>0</v>
          </cell>
          <cell r="H1224">
            <v>879.5201034843069</v>
          </cell>
          <cell r="I1224">
            <v>30</v>
          </cell>
        </row>
        <row r="1225">
          <cell r="A1225">
            <v>39274</v>
          </cell>
          <cell r="B1225" t="str">
            <v>ZEYNEL ÇINAR</v>
          </cell>
          <cell r="C1225">
            <v>232.5</v>
          </cell>
          <cell r="D1225">
            <v>879.61998547310657</v>
          </cell>
          <cell r="E1225">
            <v>0</v>
          </cell>
          <cell r="F1225">
            <v>879.61998547310657</v>
          </cell>
          <cell r="G1225">
            <v>0</v>
          </cell>
          <cell r="H1225">
            <v>879.61998547310657</v>
          </cell>
          <cell r="I1225">
            <v>0</v>
          </cell>
        </row>
        <row r="1226">
          <cell r="A1226">
            <v>40076</v>
          </cell>
          <cell r="B1226" t="str">
            <v>OSMAN TAŞPINAR</v>
          </cell>
          <cell r="C1226">
            <v>225</v>
          </cell>
          <cell r="D1226">
            <v>851.94906479633426</v>
          </cell>
          <cell r="E1226">
            <v>27.966124687083155</v>
          </cell>
          <cell r="F1226">
            <v>879.91518948341741</v>
          </cell>
          <cell r="G1226">
            <v>120.61474538925674</v>
          </cell>
          <cell r="H1226">
            <v>1000.5299348726742</v>
          </cell>
          <cell r="I1226">
            <v>7.5</v>
          </cell>
        </row>
        <row r="1227">
          <cell r="A1227">
            <v>31360</v>
          </cell>
          <cell r="B1227" t="str">
            <v>CANAN ADSOY</v>
          </cell>
          <cell r="C1227">
            <v>232.5</v>
          </cell>
          <cell r="D1227">
            <v>880.58117777777784</v>
          </cell>
          <cell r="E1227">
            <v>0</v>
          </cell>
          <cell r="F1227">
            <v>880.58117777777784</v>
          </cell>
          <cell r="G1227">
            <v>35.881066666666662</v>
          </cell>
          <cell r="H1227">
            <v>916.46224444444454</v>
          </cell>
          <cell r="I1227">
            <v>0</v>
          </cell>
        </row>
        <row r="1228">
          <cell r="A1228">
            <v>41951</v>
          </cell>
          <cell r="B1228" t="str">
            <v>OKTAY BİÇER</v>
          </cell>
          <cell r="C1228">
            <v>232.5</v>
          </cell>
          <cell r="D1228">
            <v>880.83582820512811</v>
          </cell>
          <cell r="E1228">
            <v>0</v>
          </cell>
          <cell r="F1228">
            <v>880.83582820512811</v>
          </cell>
          <cell r="G1228">
            <v>109.65145693706313</v>
          </cell>
          <cell r="H1228">
            <v>990.48728514219124</v>
          </cell>
          <cell r="I1228">
            <v>0</v>
          </cell>
        </row>
        <row r="1229">
          <cell r="A1229">
            <v>37659</v>
          </cell>
          <cell r="B1229" t="str">
            <v>ELİF ERCAN</v>
          </cell>
          <cell r="C1229">
            <v>195</v>
          </cell>
          <cell r="D1229">
            <v>739.82950742089861</v>
          </cell>
          <cell r="E1229">
            <v>141.47437494234816</v>
          </cell>
          <cell r="F1229">
            <v>881.30388236324677</v>
          </cell>
          <cell r="G1229">
            <v>0</v>
          </cell>
          <cell r="H1229">
            <v>881.30388236324677</v>
          </cell>
          <cell r="I1229">
            <v>37.5</v>
          </cell>
        </row>
        <row r="1230">
          <cell r="A1230">
            <v>35693</v>
          </cell>
          <cell r="B1230" t="str">
            <v>İSMAİL AKGÜN</v>
          </cell>
          <cell r="C1230">
            <v>232.5</v>
          </cell>
          <cell r="D1230">
            <v>881.79074411348461</v>
          </cell>
          <cell r="E1230">
            <v>0</v>
          </cell>
          <cell r="F1230">
            <v>881.79074411348461</v>
          </cell>
          <cell r="G1230">
            <v>40.453613188080645</v>
          </cell>
          <cell r="H1230">
            <v>922.24435730156529</v>
          </cell>
          <cell r="I1230">
            <v>0</v>
          </cell>
        </row>
        <row r="1231">
          <cell r="A1231">
            <v>41638</v>
          </cell>
          <cell r="B1231" t="str">
            <v>HÜSEYiN ARSLAN</v>
          </cell>
          <cell r="C1231">
            <v>210</v>
          </cell>
          <cell r="D1231">
            <v>799.01431735700453</v>
          </cell>
          <cell r="E1231">
            <v>83.064930299731017</v>
          </cell>
          <cell r="F1231">
            <v>882.07924765673556</v>
          </cell>
          <cell r="G1231">
            <v>0</v>
          </cell>
          <cell r="H1231">
            <v>882.07924765673556</v>
          </cell>
          <cell r="I1231">
            <v>0</v>
          </cell>
        </row>
        <row r="1232">
          <cell r="A1232">
            <v>38654</v>
          </cell>
          <cell r="B1232" t="str">
            <v>MURAT UÇAR</v>
          </cell>
          <cell r="C1232">
            <v>197.5</v>
          </cell>
          <cell r="D1232">
            <v>853.79657962424096</v>
          </cell>
          <cell r="E1232">
            <v>29.45096963741668</v>
          </cell>
          <cell r="F1232">
            <v>883.2475492616577</v>
          </cell>
          <cell r="G1232">
            <v>0</v>
          </cell>
          <cell r="H1232">
            <v>883.2475492616577</v>
          </cell>
          <cell r="I1232">
            <v>7.5</v>
          </cell>
        </row>
        <row r="1233">
          <cell r="A1233">
            <v>25493</v>
          </cell>
          <cell r="B1233" t="str">
            <v>ESAT KARADERE</v>
          </cell>
          <cell r="C1233">
            <v>229</v>
          </cell>
          <cell r="D1233">
            <v>869.88509888667818</v>
          </cell>
          <cell r="E1233">
            <v>14.101662586903334</v>
          </cell>
          <cell r="F1233">
            <v>883.98676147358151</v>
          </cell>
          <cell r="G1233">
            <v>18.829658333333324</v>
          </cell>
          <cell r="H1233">
            <v>902.81641980691484</v>
          </cell>
          <cell r="I1233">
            <v>3.5</v>
          </cell>
        </row>
        <row r="1234">
          <cell r="A1234">
            <v>36558</v>
          </cell>
          <cell r="B1234" t="str">
            <v>ADEM ÇÖREK</v>
          </cell>
          <cell r="C1234">
            <v>217.5</v>
          </cell>
          <cell r="D1234">
            <v>823.21950488049583</v>
          </cell>
          <cell r="E1234">
            <v>60.846190542663514</v>
          </cell>
          <cell r="F1234">
            <v>884.06569542315935</v>
          </cell>
          <cell r="G1234">
            <v>26.112564804268416</v>
          </cell>
          <cell r="H1234">
            <v>910.17826022742781</v>
          </cell>
          <cell r="I1234">
            <v>15</v>
          </cell>
        </row>
        <row r="1235">
          <cell r="A1235">
            <v>34917</v>
          </cell>
          <cell r="B1235" t="str">
            <v>AHMET DEMİRYÜREK</v>
          </cell>
          <cell r="C1235">
            <v>217.5</v>
          </cell>
          <cell r="D1235">
            <v>819.87123343464441</v>
          </cell>
          <cell r="E1235">
            <v>64.469851054234226</v>
          </cell>
          <cell r="F1235">
            <v>884.34108448887866</v>
          </cell>
          <cell r="G1235">
            <v>49.627411398482266</v>
          </cell>
          <cell r="H1235">
            <v>933.96849588736097</v>
          </cell>
          <cell r="I1235">
            <v>15</v>
          </cell>
        </row>
        <row r="1236">
          <cell r="A1236">
            <v>39060</v>
          </cell>
          <cell r="B1236" t="str">
            <v>FURKAN ZEHİR</v>
          </cell>
          <cell r="C1236">
            <v>217.5</v>
          </cell>
          <cell r="D1236">
            <v>829.60386806666656</v>
          </cell>
          <cell r="E1236">
            <v>54.966155741573658</v>
          </cell>
          <cell r="F1236">
            <v>884.57002380824019</v>
          </cell>
          <cell r="G1236">
            <v>146.24803569651456</v>
          </cell>
          <cell r="H1236">
            <v>1030.8180595047547</v>
          </cell>
          <cell r="I1236">
            <v>15</v>
          </cell>
        </row>
        <row r="1237">
          <cell r="A1237">
            <v>19668</v>
          </cell>
          <cell r="B1237" t="str">
            <v>İSMAİL CAN</v>
          </cell>
          <cell r="C1237">
            <v>225</v>
          </cell>
          <cell r="D1237">
            <v>855.74848651452351</v>
          </cell>
          <cell r="E1237">
            <v>29.522955150742263</v>
          </cell>
          <cell r="F1237">
            <v>885.2714416652658</v>
          </cell>
          <cell r="G1237">
            <v>28.446808200088544</v>
          </cell>
          <cell r="H1237">
            <v>913.71824986535432</v>
          </cell>
          <cell r="I1237">
            <v>7.5</v>
          </cell>
        </row>
        <row r="1238">
          <cell r="A1238">
            <v>35300</v>
          </cell>
          <cell r="B1238" t="str">
            <v>BÜLENT UĞURLU</v>
          </cell>
          <cell r="C1238">
            <v>225</v>
          </cell>
          <cell r="D1238">
            <v>885.44876120262279</v>
          </cell>
          <cell r="E1238">
            <v>0</v>
          </cell>
          <cell r="F1238">
            <v>885.44876120262279</v>
          </cell>
          <cell r="G1238">
            <v>80.314505986612289</v>
          </cell>
          <cell r="H1238">
            <v>965.76326718923508</v>
          </cell>
          <cell r="I1238">
            <v>0</v>
          </cell>
        </row>
        <row r="1239">
          <cell r="A1239">
            <v>19904</v>
          </cell>
          <cell r="B1239" t="str">
            <v>MESUT ÇAĞLIYAN</v>
          </cell>
          <cell r="C1239">
            <v>225</v>
          </cell>
          <cell r="D1239">
            <v>860.52576314310954</v>
          </cell>
          <cell r="E1239">
            <v>25.23575939411247</v>
          </cell>
          <cell r="F1239">
            <v>885.76152253722205</v>
          </cell>
          <cell r="G1239">
            <v>0</v>
          </cell>
          <cell r="H1239">
            <v>885.76152253722205</v>
          </cell>
          <cell r="I1239">
            <v>0</v>
          </cell>
        </row>
        <row r="1240">
          <cell r="A1240">
            <v>41506</v>
          </cell>
          <cell r="B1240" t="str">
            <v>ENES KOŞAR</v>
          </cell>
          <cell r="C1240">
            <v>232.5</v>
          </cell>
          <cell r="D1240">
            <v>886.42973734970428</v>
          </cell>
          <cell r="E1240">
            <v>0</v>
          </cell>
          <cell r="F1240">
            <v>886.42973734970428</v>
          </cell>
          <cell r="G1240">
            <v>0</v>
          </cell>
          <cell r="H1240">
            <v>886.42973734970428</v>
          </cell>
          <cell r="I1240">
            <v>0</v>
          </cell>
        </row>
        <row r="1241">
          <cell r="A1241">
            <v>39070</v>
          </cell>
          <cell r="B1241" t="str">
            <v>SEFA UĞUR</v>
          </cell>
          <cell r="C1241">
            <v>232.5</v>
          </cell>
          <cell r="D1241">
            <v>836.49341995492614</v>
          </cell>
          <cell r="E1241">
            <v>0</v>
          </cell>
          <cell r="F1241">
            <v>886.49341995492614</v>
          </cell>
          <cell r="G1241">
            <v>70.591606111111091</v>
          </cell>
          <cell r="H1241">
            <v>957.08502606603724</v>
          </cell>
          <cell r="I1241">
            <v>0</v>
          </cell>
        </row>
        <row r="1242">
          <cell r="A1242">
            <v>39097</v>
          </cell>
          <cell r="B1242" t="str">
            <v>ALİ ÖZBEK</v>
          </cell>
          <cell r="C1242">
            <v>187.5</v>
          </cell>
          <cell r="D1242">
            <v>724.00700980204363</v>
          </cell>
          <cell r="E1242">
            <v>163.12280272228244</v>
          </cell>
          <cell r="F1242">
            <v>887.1298125243261</v>
          </cell>
          <cell r="G1242">
            <v>51.319844156597718</v>
          </cell>
          <cell r="H1242">
            <v>938.44965668092379</v>
          </cell>
          <cell r="I1242">
            <v>45</v>
          </cell>
        </row>
        <row r="1243">
          <cell r="A1243">
            <v>12275</v>
          </cell>
          <cell r="B1243" t="str">
            <v>İSMAİL ÖZPARÇA</v>
          </cell>
          <cell r="C1243">
            <v>232.5</v>
          </cell>
          <cell r="D1243">
            <v>837.53319635356854</v>
          </cell>
          <cell r="E1243">
            <v>0</v>
          </cell>
          <cell r="F1243">
            <v>887.53319635356854</v>
          </cell>
          <cell r="G1243">
            <v>16.862631904761901</v>
          </cell>
          <cell r="H1243">
            <v>904.39582825833043</v>
          </cell>
          <cell r="I1243">
            <v>0</v>
          </cell>
        </row>
        <row r="1244">
          <cell r="A1244">
            <v>39887</v>
          </cell>
          <cell r="B1244" t="str">
            <v>MEHMET KELEŞ</v>
          </cell>
          <cell r="C1244">
            <v>229.5</v>
          </cell>
          <cell r="D1244">
            <v>887.53414135302046</v>
          </cell>
          <cell r="E1244">
            <v>0</v>
          </cell>
          <cell r="F1244">
            <v>887.53414135302046</v>
          </cell>
          <cell r="G1244">
            <v>51.319844156597718</v>
          </cell>
          <cell r="H1244">
            <v>938.85398550961816</v>
          </cell>
          <cell r="I1244">
            <v>0</v>
          </cell>
        </row>
        <row r="1245">
          <cell r="A1245">
            <v>38319</v>
          </cell>
          <cell r="B1245" t="str">
            <v>RAMAZAN TAŞPINAR</v>
          </cell>
          <cell r="C1245">
            <v>225</v>
          </cell>
          <cell r="D1245">
            <v>859.27394827384364</v>
          </cell>
          <cell r="E1245">
            <v>28.575412314240015</v>
          </cell>
          <cell r="F1245">
            <v>887.84936058808364</v>
          </cell>
          <cell r="G1245">
            <v>195.41582915812216</v>
          </cell>
          <cell r="H1245">
            <v>1083.2651897462058</v>
          </cell>
          <cell r="I1245">
            <v>0</v>
          </cell>
        </row>
        <row r="1246">
          <cell r="A1246">
            <v>36418</v>
          </cell>
          <cell r="B1246" t="str">
            <v>KURTULUŞ ŞENCAN</v>
          </cell>
          <cell r="C1246">
            <v>187.5</v>
          </cell>
          <cell r="D1246">
            <v>715.992028042328</v>
          </cell>
          <cell r="E1246">
            <v>171.99370207263416</v>
          </cell>
          <cell r="F1246">
            <v>887.98573011496217</v>
          </cell>
          <cell r="G1246">
            <v>0</v>
          </cell>
          <cell r="H1246">
            <v>887.98573011496217</v>
          </cell>
          <cell r="I1246">
            <v>45</v>
          </cell>
        </row>
        <row r="1247">
          <cell r="A1247">
            <v>31149</v>
          </cell>
          <cell r="B1247" t="str">
            <v>MİNE ATAMAN</v>
          </cell>
          <cell r="C1247">
            <v>232.5</v>
          </cell>
          <cell r="D1247">
            <v>888.35674932028132</v>
          </cell>
          <cell r="E1247">
            <v>0</v>
          </cell>
          <cell r="F1247">
            <v>888.35674932028132</v>
          </cell>
          <cell r="G1247">
            <v>0</v>
          </cell>
          <cell r="H1247">
            <v>888.35674932028132</v>
          </cell>
          <cell r="I1247">
            <v>0</v>
          </cell>
        </row>
        <row r="1248">
          <cell r="A1248">
            <v>34540</v>
          </cell>
          <cell r="B1248" t="str">
            <v>ÇINAR KOCAKÖSE</v>
          </cell>
          <cell r="C1248">
            <v>232.5</v>
          </cell>
          <cell r="D1248">
            <v>888.77690382141373</v>
          </cell>
          <cell r="E1248">
            <v>0</v>
          </cell>
          <cell r="F1248">
            <v>888.77690382141373</v>
          </cell>
          <cell r="G1248">
            <v>34.760761904761907</v>
          </cell>
          <cell r="H1248">
            <v>923.53766572617565</v>
          </cell>
          <cell r="I1248">
            <v>0</v>
          </cell>
        </row>
        <row r="1249">
          <cell r="A1249">
            <v>42523</v>
          </cell>
          <cell r="B1249" t="str">
            <v>ERHAN DAL</v>
          </cell>
          <cell r="C1249">
            <v>210</v>
          </cell>
          <cell r="D1249">
            <v>819.49276034674347</v>
          </cell>
          <cell r="E1249">
            <v>69.686079612521823</v>
          </cell>
          <cell r="F1249">
            <v>889.17883995926525</v>
          </cell>
          <cell r="G1249">
            <v>265.84474493958635</v>
          </cell>
          <cell r="H1249">
            <v>1155.0235848988516</v>
          </cell>
          <cell r="I1249">
            <v>22.5</v>
          </cell>
        </row>
        <row r="1250">
          <cell r="A1250">
            <v>36532</v>
          </cell>
          <cell r="B1250" t="str">
            <v>AHMET EŞİK</v>
          </cell>
          <cell r="C1250">
            <v>228.5</v>
          </cell>
          <cell r="D1250">
            <v>889.65325910341414</v>
          </cell>
          <cell r="E1250">
            <v>0</v>
          </cell>
          <cell r="F1250">
            <v>889.65325910341414</v>
          </cell>
          <cell r="G1250">
            <v>194.4605078724752</v>
          </cell>
          <cell r="H1250">
            <v>1084.1137669758893</v>
          </cell>
          <cell r="I1250">
            <v>0</v>
          </cell>
        </row>
        <row r="1251">
          <cell r="A1251">
            <v>20933</v>
          </cell>
          <cell r="B1251" t="str">
            <v>ABDULLAH CAN</v>
          </cell>
          <cell r="C1251">
            <v>232.5</v>
          </cell>
          <cell r="D1251">
            <v>890.74345387654296</v>
          </cell>
          <cell r="E1251">
            <v>0</v>
          </cell>
          <cell r="F1251">
            <v>890.74345387654296</v>
          </cell>
          <cell r="G1251">
            <v>0</v>
          </cell>
          <cell r="H1251">
            <v>890.74345387654296</v>
          </cell>
          <cell r="I1251">
            <v>0</v>
          </cell>
        </row>
        <row r="1252">
          <cell r="A1252">
            <v>25457</v>
          </cell>
          <cell r="B1252" t="str">
            <v>RAMAZAN AYDEMİR</v>
          </cell>
          <cell r="C1252">
            <v>232.5</v>
          </cell>
          <cell r="D1252">
            <v>890.74345387654296</v>
          </cell>
          <cell r="E1252">
            <v>0</v>
          </cell>
          <cell r="F1252">
            <v>890.74345387654296</v>
          </cell>
          <cell r="G1252">
            <v>0</v>
          </cell>
          <cell r="H1252">
            <v>890.74345387654296</v>
          </cell>
          <cell r="I1252">
            <v>0</v>
          </cell>
        </row>
        <row r="1253">
          <cell r="A1253">
            <v>27882</v>
          </cell>
          <cell r="B1253" t="str">
            <v>RAİF KALE</v>
          </cell>
          <cell r="C1253">
            <v>232.5</v>
          </cell>
          <cell r="D1253">
            <v>890.74345387654296</v>
          </cell>
          <cell r="E1253">
            <v>0</v>
          </cell>
          <cell r="F1253">
            <v>890.74345387654296</v>
          </cell>
          <cell r="G1253">
            <v>0</v>
          </cell>
          <cell r="H1253">
            <v>890.74345387654296</v>
          </cell>
          <cell r="I1253">
            <v>0</v>
          </cell>
        </row>
        <row r="1254">
          <cell r="A1254">
            <v>41601</v>
          </cell>
          <cell r="B1254" t="str">
            <v>İSA İLHAN</v>
          </cell>
          <cell r="C1254">
            <v>210</v>
          </cell>
          <cell r="D1254">
            <v>891.10299506120282</v>
          </cell>
          <cell r="E1254">
            <v>0</v>
          </cell>
          <cell r="F1254">
            <v>891.10299506120282</v>
          </cell>
          <cell r="G1254">
            <v>49.913026456832952</v>
          </cell>
          <cell r="H1254">
            <v>941.01602151803581</v>
          </cell>
          <cell r="I1254">
            <v>0</v>
          </cell>
        </row>
        <row r="1255">
          <cell r="A1255">
            <v>22952</v>
          </cell>
          <cell r="B1255" t="str">
            <v>İBRAHİM ERDEM</v>
          </cell>
          <cell r="C1255">
            <v>232.5</v>
          </cell>
          <cell r="D1255">
            <v>891.69997938772337</v>
          </cell>
          <cell r="E1255">
            <v>0</v>
          </cell>
          <cell r="F1255">
            <v>891.69997938772337</v>
          </cell>
          <cell r="G1255">
            <v>26.846881099845433</v>
          </cell>
          <cell r="H1255">
            <v>918.54686048756878</v>
          </cell>
          <cell r="I1255">
            <v>0</v>
          </cell>
        </row>
        <row r="1256">
          <cell r="A1256">
            <v>34568</v>
          </cell>
          <cell r="B1256" t="str">
            <v>YASİN BAYYAR</v>
          </cell>
          <cell r="C1256">
            <v>225</v>
          </cell>
          <cell r="D1256">
            <v>892.29860397690095</v>
          </cell>
          <cell r="E1256">
            <v>0</v>
          </cell>
          <cell r="F1256">
            <v>892.29860397690095</v>
          </cell>
          <cell r="G1256">
            <v>0</v>
          </cell>
          <cell r="H1256">
            <v>892.29860397690095</v>
          </cell>
          <cell r="I1256">
            <v>0</v>
          </cell>
        </row>
        <row r="1257">
          <cell r="A1257">
            <v>2450</v>
          </cell>
          <cell r="B1257" t="str">
            <v>RAMAZAN KARABAŞ</v>
          </cell>
          <cell r="C1257">
            <v>232.5</v>
          </cell>
          <cell r="D1257">
            <v>892.67528086258972</v>
          </cell>
          <cell r="E1257">
            <v>0</v>
          </cell>
          <cell r="F1257">
            <v>892.67528086258972</v>
          </cell>
          <cell r="G1257">
            <v>234.2072779897546</v>
          </cell>
          <cell r="H1257">
            <v>1126.8825588523443</v>
          </cell>
          <cell r="I1257">
            <v>0</v>
          </cell>
        </row>
        <row r="1258">
          <cell r="A1258">
            <v>34282</v>
          </cell>
          <cell r="B1258" t="str">
            <v>İBRAHİM GÜRCAN</v>
          </cell>
          <cell r="C1258">
            <v>232.5</v>
          </cell>
          <cell r="D1258">
            <v>892.81498955387701</v>
          </cell>
          <cell r="E1258">
            <v>0</v>
          </cell>
          <cell r="F1258">
            <v>892.81498955387701</v>
          </cell>
          <cell r="G1258">
            <v>29.196680914769502</v>
          </cell>
          <cell r="H1258">
            <v>922.01167046864657</v>
          </cell>
          <cell r="I1258">
            <v>0</v>
          </cell>
        </row>
        <row r="1259">
          <cell r="A1259">
            <v>32960</v>
          </cell>
          <cell r="B1259" t="str">
            <v>MUSTAFA EZER</v>
          </cell>
          <cell r="C1259">
            <v>217</v>
          </cell>
          <cell r="D1259">
            <v>893.25498204045698</v>
          </cell>
          <cell r="E1259">
            <v>0</v>
          </cell>
          <cell r="F1259">
            <v>893.25498204045698</v>
          </cell>
          <cell r="G1259">
            <v>0</v>
          </cell>
          <cell r="H1259">
            <v>893.25498204045698</v>
          </cell>
          <cell r="I1259">
            <v>0</v>
          </cell>
        </row>
        <row r="1260">
          <cell r="A1260">
            <v>28928</v>
          </cell>
          <cell r="B1260" t="str">
            <v>AYKUT DOMAN</v>
          </cell>
          <cell r="C1260">
            <v>217.5</v>
          </cell>
          <cell r="D1260">
            <v>833.91818905128412</v>
          </cell>
          <cell r="E1260">
            <v>60.671548556051157</v>
          </cell>
          <cell r="F1260">
            <v>894.58973760733522</v>
          </cell>
          <cell r="G1260">
            <v>53.906541811775533</v>
          </cell>
          <cell r="H1260">
            <v>948.49627941911081</v>
          </cell>
          <cell r="I1260">
            <v>0</v>
          </cell>
        </row>
        <row r="1261">
          <cell r="A1261">
            <v>33714</v>
          </cell>
          <cell r="B1261" t="str">
            <v>NAZMİ KÖSE</v>
          </cell>
          <cell r="C1261">
            <v>215.5</v>
          </cell>
          <cell r="D1261">
            <v>839.47447129674595</v>
          </cell>
          <cell r="E1261">
            <v>55.226708461097907</v>
          </cell>
          <cell r="F1261">
            <v>894.70117975784387</v>
          </cell>
          <cell r="G1261">
            <v>31.163785477373398</v>
          </cell>
          <cell r="H1261">
            <v>925.86496523521726</v>
          </cell>
          <cell r="I1261">
            <v>15</v>
          </cell>
        </row>
        <row r="1262">
          <cell r="A1262">
            <v>22014</v>
          </cell>
          <cell r="B1262" t="str">
            <v>YAKUP KOÇ</v>
          </cell>
          <cell r="C1262">
            <v>232.5</v>
          </cell>
          <cell r="D1262">
            <v>894.78171577761532</v>
          </cell>
          <cell r="E1262">
            <v>0</v>
          </cell>
          <cell r="F1262">
            <v>894.78171577761532</v>
          </cell>
          <cell r="G1262">
            <v>383.99796491273582</v>
          </cell>
          <cell r="H1262">
            <v>1278.7796806903511</v>
          </cell>
          <cell r="I1262">
            <v>0</v>
          </cell>
        </row>
        <row r="1263">
          <cell r="A1263">
            <v>36309</v>
          </cell>
          <cell r="B1263" t="str">
            <v>HİLAL SEZER</v>
          </cell>
          <cell r="C1263">
            <v>187.5</v>
          </cell>
          <cell r="D1263">
            <v>840.58241256191832</v>
          </cell>
          <cell r="E1263">
            <v>54.291349715594592</v>
          </cell>
          <cell r="F1263">
            <v>894.87376227751292</v>
          </cell>
          <cell r="G1263">
            <v>120.75536731969353</v>
          </cell>
          <cell r="H1263">
            <v>1015.6291295972064</v>
          </cell>
          <cell r="I1263">
            <v>15</v>
          </cell>
        </row>
        <row r="1264">
          <cell r="A1264">
            <v>25792</v>
          </cell>
          <cell r="B1264" t="str">
            <v>EMRAH ERİÇ</v>
          </cell>
          <cell r="C1264">
            <v>232.5</v>
          </cell>
          <cell r="D1264">
            <v>895.44650366524002</v>
          </cell>
          <cell r="E1264">
            <v>0</v>
          </cell>
          <cell r="F1264">
            <v>895.44650366524002</v>
          </cell>
          <cell r="G1264">
            <v>61.133452991453005</v>
          </cell>
          <cell r="H1264">
            <v>956.57995665669307</v>
          </cell>
          <cell r="I1264">
            <v>0</v>
          </cell>
        </row>
        <row r="1265">
          <cell r="A1265">
            <v>34394</v>
          </cell>
          <cell r="B1265" t="str">
            <v>BAYRAM KEPEZ</v>
          </cell>
          <cell r="C1265">
            <v>217.5</v>
          </cell>
          <cell r="D1265">
            <v>838.94262783573993</v>
          </cell>
          <cell r="E1265">
            <v>56.580793816993676</v>
          </cell>
          <cell r="F1265">
            <v>895.52342165273365</v>
          </cell>
          <cell r="G1265">
            <v>0</v>
          </cell>
          <cell r="H1265">
            <v>895.52342165273365</v>
          </cell>
          <cell r="I1265">
            <v>15</v>
          </cell>
        </row>
        <row r="1266">
          <cell r="A1266">
            <v>32637</v>
          </cell>
          <cell r="B1266" t="str">
            <v>MEHMET ÇETİN</v>
          </cell>
          <cell r="C1266">
            <v>176.5</v>
          </cell>
          <cell r="D1266">
            <v>692.13983023931235</v>
          </cell>
          <cell r="E1266">
            <v>203.49750476051878</v>
          </cell>
          <cell r="F1266">
            <v>895.63733499983118</v>
          </cell>
          <cell r="G1266">
            <v>0</v>
          </cell>
          <cell r="H1266">
            <v>895.63733499983118</v>
          </cell>
          <cell r="I1266">
            <v>52.5</v>
          </cell>
        </row>
        <row r="1267">
          <cell r="A1267">
            <v>40361</v>
          </cell>
          <cell r="B1267" t="str">
            <v>ELİF KIŞÇI</v>
          </cell>
          <cell r="C1267">
            <v>230</v>
          </cell>
          <cell r="D1267">
            <v>895.95883247448523</v>
          </cell>
          <cell r="E1267">
            <v>0</v>
          </cell>
          <cell r="F1267">
            <v>895.95883247448523</v>
          </cell>
          <cell r="G1267">
            <v>0</v>
          </cell>
          <cell r="H1267">
            <v>895.95883247448523</v>
          </cell>
          <cell r="I1267">
            <v>0</v>
          </cell>
        </row>
        <row r="1268">
          <cell r="A1268">
            <v>39058</v>
          </cell>
          <cell r="B1268" t="str">
            <v>YUNUS KÖKSOY</v>
          </cell>
          <cell r="C1268">
            <v>217.5</v>
          </cell>
          <cell r="D1268">
            <v>839.61265546666675</v>
          </cell>
          <cell r="E1268">
            <v>57.102163265909013</v>
          </cell>
          <cell r="F1268">
            <v>896.71481873257574</v>
          </cell>
          <cell r="G1268">
            <v>84.097045626035055</v>
          </cell>
          <cell r="H1268">
            <v>980.81186435861082</v>
          </cell>
          <cell r="I1268">
            <v>15</v>
          </cell>
        </row>
        <row r="1269">
          <cell r="A1269">
            <v>26893</v>
          </cell>
          <cell r="B1269" t="str">
            <v>YAVUZ 	ÇAM</v>
          </cell>
          <cell r="C1269">
            <v>217.5</v>
          </cell>
          <cell r="D1269">
            <v>843.68948888888895</v>
          </cell>
          <cell r="E1269">
            <v>53.813763237311377</v>
          </cell>
          <cell r="F1269">
            <v>897.50325212620032</v>
          </cell>
          <cell r="G1269">
            <v>202.28040000000001</v>
          </cell>
          <cell r="H1269">
            <v>1099.7836521262004</v>
          </cell>
          <cell r="I1269">
            <v>15</v>
          </cell>
        </row>
        <row r="1270">
          <cell r="A1270">
            <v>34572</v>
          </cell>
          <cell r="B1270" t="str">
            <v>ŞABAN ŞİMŞEK</v>
          </cell>
          <cell r="C1270">
            <v>230.5</v>
          </cell>
          <cell r="D1270">
            <v>898.62833150888559</v>
          </cell>
          <cell r="E1270">
            <v>0</v>
          </cell>
          <cell r="F1270">
            <v>898.62833150888559</v>
          </cell>
          <cell r="G1270">
            <v>0</v>
          </cell>
          <cell r="H1270">
            <v>898.62833150888559</v>
          </cell>
          <cell r="I1270">
            <v>0</v>
          </cell>
        </row>
        <row r="1271">
          <cell r="A1271">
            <v>14051</v>
          </cell>
          <cell r="B1271" t="str">
            <v>ÜMİT AZAR</v>
          </cell>
          <cell r="C1271">
            <v>225</v>
          </cell>
          <cell r="D1271">
            <v>873.05257728122444</v>
          </cell>
          <cell r="E1271">
            <v>25.762700018921329</v>
          </cell>
          <cell r="F1271">
            <v>898.81527730014579</v>
          </cell>
          <cell r="G1271">
            <v>0</v>
          </cell>
          <cell r="H1271">
            <v>898.81527730014579</v>
          </cell>
          <cell r="I1271">
            <v>7.5</v>
          </cell>
        </row>
        <row r="1272">
          <cell r="A1272">
            <v>26359</v>
          </cell>
          <cell r="B1272" t="str">
            <v>ARMAĞAN FIÇICI</v>
          </cell>
          <cell r="C1272">
            <v>225</v>
          </cell>
          <cell r="D1272">
            <v>870.00984754774549</v>
          </cell>
          <cell r="E1272">
            <v>28.959810424319709</v>
          </cell>
          <cell r="F1272">
            <v>898.96965797206519</v>
          </cell>
          <cell r="G1272">
            <v>22.153728744965527</v>
          </cell>
          <cell r="H1272">
            <v>921.12338671703071</v>
          </cell>
          <cell r="I1272">
            <v>7.5</v>
          </cell>
        </row>
        <row r="1273">
          <cell r="A1273">
            <v>27874</v>
          </cell>
          <cell r="B1273" t="str">
            <v>BUKET YÖRÜ</v>
          </cell>
          <cell r="C1273">
            <v>225</v>
          </cell>
          <cell r="D1273">
            <v>870.7601185522002</v>
          </cell>
          <cell r="E1273">
            <v>28.383441560835465</v>
          </cell>
          <cell r="F1273">
            <v>899.14356011303562</v>
          </cell>
          <cell r="G1273">
            <v>0</v>
          </cell>
          <cell r="H1273">
            <v>899.14356011303562</v>
          </cell>
          <cell r="I1273">
            <v>7.5</v>
          </cell>
        </row>
        <row r="1274">
          <cell r="A1274">
            <v>26481</v>
          </cell>
          <cell r="B1274" t="str">
            <v>MEHMET ZÜLFÜ GÜN</v>
          </cell>
          <cell r="C1274">
            <v>232.5</v>
          </cell>
          <cell r="D1274">
            <v>849.29241546813194</v>
          </cell>
          <cell r="E1274">
            <v>0</v>
          </cell>
          <cell r="F1274">
            <v>899.29241546813194</v>
          </cell>
          <cell r="G1274">
            <v>20.664990079365076</v>
          </cell>
          <cell r="H1274">
            <v>919.95740554749705</v>
          </cell>
          <cell r="I1274">
            <v>0</v>
          </cell>
        </row>
        <row r="1275">
          <cell r="A1275">
            <v>37097</v>
          </cell>
          <cell r="B1275" t="str">
            <v>ABDÜLKADİR KOCAATA</v>
          </cell>
          <cell r="C1275">
            <v>217.5</v>
          </cell>
          <cell r="D1275">
            <v>850.75385361353506</v>
          </cell>
          <cell r="E1275">
            <v>48.954820151607031</v>
          </cell>
          <cell r="F1275">
            <v>899.70867376514207</v>
          </cell>
          <cell r="G1275">
            <v>196.74928577458158</v>
          </cell>
          <cell r="H1275">
            <v>1096.4579595397236</v>
          </cell>
          <cell r="I1275">
            <v>15</v>
          </cell>
        </row>
        <row r="1276">
          <cell r="A1276">
            <v>40354</v>
          </cell>
          <cell r="B1276" t="str">
            <v>ALİ OSMAN OTAY</v>
          </cell>
          <cell r="C1276">
            <v>232.5</v>
          </cell>
          <cell r="D1276">
            <v>899.75328595073438</v>
          </cell>
          <cell r="E1276">
            <v>0</v>
          </cell>
          <cell r="F1276">
            <v>899.75328595073438</v>
          </cell>
          <cell r="G1276">
            <v>17.202000000000002</v>
          </cell>
          <cell r="H1276">
            <v>916.95528595073438</v>
          </cell>
          <cell r="I1276">
            <v>0</v>
          </cell>
        </row>
        <row r="1277">
          <cell r="A1277">
            <v>39464</v>
          </cell>
          <cell r="B1277" t="str">
            <v>İMRAN BARITCI</v>
          </cell>
          <cell r="C1277">
            <v>232.5</v>
          </cell>
          <cell r="D1277">
            <v>900.26997998650495</v>
          </cell>
          <cell r="E1277">
            <v>0</v>
          </cell>
          <cell r="F1277">
            <v>900.26997998650495</v>
          </cell>
          <cell r="G1277">
            <v>98.46101664429122</v>
          </cell>
          <cell r="H1277">
            <v>998.7309966307962</v>
          </cell>
          <cell r="I1277">
            <v>0</v>
          </cell>
        </row>
        <row r="1278">
          <cell r="A1278">
            <v>39425</v>
          </cell>
          <cell r="B1278" t="str">
            <v>ALİ YATMAZ</v>
          </cell>
          <cell r="C1278">
            <v>232.5</v>
          </cell>
          <cell r="D1278">
            <v>900.96971168238497</v>
          </cell>
          <cell r="E1278">
            <v>0</v>
          </cell>
          <cell r="F1278">
            <v>900.96971168238497</v>
          </cell>
          <cell r="G1278">
            <v>243.69101619462074</v>
          </cell>
          <cell r="H1278">
            <v>1144.6607278770057</v>
          </cell>
          <cell r="I1278">
            <v>0</v>
          </cell>
        </row>
        <row r="1279">
          <cell r="A1279">
            <v>37158</v>
          </cell>
          <cell r="B1279" t="str">
            <v>ALİ VURAL</v>
          </cell>
          <cell r="C1279">
            <v>232.5</v>
          </cell>
          <cell r="D1279">
            <v>901.1764480131975</v>
          </cell>
          <cell r="E1279">
            <v>0</v>
          </cell>
          <cell r="F1279">
            <v>901.1764480131975</v>
          </cell>
          <cell r="G1279">
            <v>98.46101664429122</v>
          </cell>
          <cell r="H1279">
            <v>999.63746465748875</v>
          </cell>
          <cell r="I1279">
            <v>0</v>
          </cell>
        </row>
        <row r="1280">
          <cell r="A1280">
            <v>19932</v>
          </cell>
          <cell r="B1280" t="str">
            <v>RECEP KUTLU</v>
          </cell>
          <cell r="C1280">
            <v>225</v>
          </cell>
          <cell r="D1280">
            <v>875.0249021222055</v>
          </cell>
          <cell r="E1280">
            <v>26.266471818843957</v>
          </cell>
          <cell r="F1280">
            <v>901.29137394104941</v>
          </cell>
          <cell r="G1280">
            <v>0</v>
          </cell>
          <cell r="H1280">
            <v>901.29137394104941</v>
          </cell>
          <cell r="I1280">
            <v>7.5</v>
          </cell>
        </row>
        <row r="1281">
          <cell r="A1281">
            <v>41866</v>
          </cell>
          <cell r="B1281" t="str">
            <v>KAMİL HAN ÜSTÜNER</v>
          </cell>
          <cell r="C1281">
            <v>202.5</v>
          </cell>
          <cell r="D1281">
            <v>798.39838532189754</v>
          </cell>
          <cell r="E1281">
            <v>103.83654399909534</v>
          </cell>
          <cell r="F1281">
            <v>902.23492932099293</v>
          </cell>
          <cell r="G1281">
            <v>72.949807898448171</v>
          </cell>
          <cell r="H1281">
            <v>975.1847372194411</v>
          </cell>
          <cell r="I1281">
            <v>0</v>
          </cell>
        </row>
        <row r="1282">
          <cell r="A1282">
            <v>25796</v>
          </cell>
          <cell r="B1282" t="str">
            <v>BAYRAM KARAKOÇ</v>
          </cell>
          <cell r="C1282">
            <v>217.5</v>
          </cell>
          <cell r="D1282">
            <v>847.26541766608932</v>
          </cell>
          <cell r="E1282">
            <v>55.176901053983805</v>
          </cell>
          <cell r="F1282">
            <v>902.4423187200731</v>
          </cell>
          <cell r="G1282">
            <v>0</v>
          </cell>
          <cell r="H1282">
            <v>902.4423187200731</v>
          </cell>
          <cell r="I1282">
            <v>15</v>
          </cell>
        </row>
        <row r="1283">
          <cell r="A1283">
            <v>28743</v>
          </cell>
          <cell r="B1283" t="str">
            <v>MEHMET DALMAZ</v>
          </cell>
          <cell r="C1283">
            <v>225</v>
          </cell>
          <cell r="D1283">
            <v>872.61586431380613</v>
          </cell>
          <cell r="E1283">
            <v>30.426900421316827</v>
          </cell>
          <cell r="F1283">
            <v>903.042764735123</v>
          </cell>
          <cell r="G1283">
            <v>15.79261666666666</v>
          </cell>
          <cell r="H1283">
            <v>918.83538140178962</v>
          </cell>
          <cell r="I1283">
            <v>7.5</v>
          </cell>
        </row>
        <row r="1284">
          <cell r="A1284">
            <v>38572</v>
          </cell>
          <cell r="B1284" t="str">
            <v>BURAK AZAR</v>
          </cell>
          <cell r="C1284">
            <v>232.5</v>
          </cell>
          <cell r="D1284">
            <v>903.50459961982187</v>
          </cell>
          <cell r="E1284">
            <v>0</v>
          </cell>
          <cell r="F1284">
            <v>903.50459961982187</v>
          </cell>
          <cell r="G1284">
            <v>0</v>
          </cell>
          <cell r="H1284">
            <v>903.50459961982187</v>
          </cell>
          <cell r="I1284">
            <v>0</v>
          </cell>
        </row>
        <row r="1285">
          <cell r="A1285">
            <v>41703</v>
          </cell>
          <cell r="B1285" t="str">
            <v>HASAN GÖĞCE</v>
          </cell>
          <cell r="C1285">
            <v>225</v>
          </cell>
          <cell r="D1285">
            <v>876.48146655112691</v>
          </cell>
          <cell r="E1285">
            <v>27.609951006531805</v>
          </cell>
          <cell r="F1285">
            <v>904.0914175576587</v>
          </cell>
          <cell r="G1285">
            <v>0</v>
          </cell>
          <cell r="H1285">
            <v>904.0914175576587</v>
          </cell>
          <cell r="I1285">
            <v>7.5</v>
          </cell>
        </row>
        <row r="1286">
          <cell r="A1286">
            <v>41463</v>
          </cell>
          <cell r="B1286" t="str">
            <v>OĞUZ AVCI</v>
          </cell>
          <cell r="C1286">
            <v>225</v>
          </cell>
          <cell r="D1286">
            <v>876.48146655112691</v>
          </cell>
          <cell r="E1286">
            <v>27.610751701324276</v>
          </cell>
          <cell r="F1286">
            <v>904.09221825245118</v>
          </cell>
          <cell r="G1286">
            <v>54.536624585403445</v>
          </cell>
          <cell r="H1286">
            <v>958.62884283785456</v>
          </cell>
          <cell r="I1286">
            <v>7.5</v>
          </cell>
        </row>
        <row r="1287">
          <cell r="A1287">
            <v>40342</v>
          </cell>
          <cell r="B1287" t="str">
            <v>GÜRKAN TAŞER</v>
          </cell>
          <cell r="C1287">
            <v>232.5</v>
          </cell>
          <cell r="D1287">
            <v>904.14115545267475</v>
          </cell>
          <cell r="E1287">
            <v>0</v>
          </cell>
          <cell r="F1287">
            <v>904.14115545267475</v>
          </cell>
          <cell r="G1287">
            <v>4.7069801587301674</v>
          </cell>
          <cell r="H1287">
            <v>908.84813561140493</v>
          </cell>
          <cell r="I1287">
            <v>0</v>
          </cell>
        </row>
        <row r="1288">
          <cell r="A1288">
            <v>40205</v>
          </cell>
          <cell r="B1288" t="str">
            <v>ÖZCAN DÜLGER</v>
          </cell>
          <cell r="C1288">
            <v>217.5</v>
          </cell>
          <cell r="D1288">
            <v>850.68560950775827</v>
          </cell>
          <cell r="E1288">
            <v>53.569773960685289</v>
          </cell>
          <cell r="F1288">
            <v>904.2553834684436</v>
          </cell>
          <cell r="G1288">
            <v>177.37384730105128</v>
          </cell>
          <cell r="H1288">
            <v>1081.6292307694948</v>
          </cell>
          <cell r="I1288">
            <v>15</v>
          </cell>
        </row>
        <row r="1289">
          <cell r="A1289">
            <v>26206</v>
          </cell>
          <cell r="B1289" t="str">
            <v>BORA ŞİMŞEK</v>
          </cell>
          <cell r="C1289">
            <v>225</v>
          </cell>
          <cell r="D1289">
            <v>876.48146655112691</v>
          </cell>
          <cell r="E1289">
            <v>27.865589189795806</v>
          </cell>
          <cell r="F1289">
            <v>904.34705574092277</v>
          </cell>
          <cell r="G1289">
            <v>54.536624585403445</v>
          </cell>
          <cell r="H1289">
            <v>958.88368032632616</v>
          </cell>
          <cell r="I1289">
            <v>7.5</v>
          </cell>
        </row>
        <row r="1290">
          <cell r="A1290">
            <v>19118</v>
          </cell>
          <cell r="B1290" t="str">
            <v>NADİR KURTULDU</v>
          </cell>
          <cell r="C1290">
            <v>232.5</v>
          </cell>
          <cell r="D1290">
            <v>904.54165237422012</v>
          </cell>
          <cell r="E1290">
            <v>0</v>
          </cell>
          <cell r="F1290">
            <v>904.54165237422012</v>
          </cell>
          <cell r="G1290">
            <v>104.00995044777648</v>
          </cell>
          <cell r="H1290">
            <v>1008.5516028219965</v>
          </cell>
          <cell r="I1290">
            <v>0</v>
          </cell>
        </row>
        <row r="1291">
          <cell r="A1291">
            <v>35974</v>
          </cell>
          <cell r="B1291" t="str">
            <v>MEHMET AVCILAR</v>
          </cell>
          <cell r="C1291">
            <v>232.5</v>
          </cell>
          <cell r="D1291">
            <v>904.55439242865612</v>
          </cell>
          <cell r="E1291">
            <v>0</v>
          </cell>
          <cell r="F1291">
            <v>904.55439242865612</v>
          </cell>
          <cell r="G1291">
            <v>41.466206594907383</v>
          </cell>
          <cell r="H1291">
            <v>946.02059902356348</v>
          </cell>
          <cell r="I1291">
            <v>0</v>
          </cell>
        </row>
        <row r="1292">
          <cell r="A1292">
            <v>41646</v>
          </cell>
          <cell r="B1292" t="str">
            <v>FATİH ÇETİN</v>
          </cell>
          <cell r="C1292">
            <v>232.5</v>
          </cell>
          <cell r="D1292">
            <v>904.64644190494744</v>
          </cell>
          <cell r="E1292">
            <v>0</v>
          </cell>
          <cell r="F1292">
            <v>904.64644190494744</v>
          </cell>
          <cell r="G1292">
            <v>0</v>
          </cell>
          <cell r="H1292">
            <v>904.64644190494744</v>
          </cell>
          <cell r="I1292">
            <v>0</v>
          </cell>
        </row>
        <row r="1293">
          <cell r="A1293">
            <v>38651</v>
          </cell>
          <cell r="B1293" t="str">
            <v>UĞUR AYTEKİN</v>
          </cell>
          <cell r="C1293">
            <v>229</v>
          </cell>
          <cell r="D1293">
            <v>905.07843966766188</v>
          </cell>
          <cell r="E1293">
            <v>0</v>
          </cell>
          <cell r="F1293">
            <v>905.07843966766188</v>
          </cell>
          <cell r="G1293">
            <v>190.76821974831427</v>
          </cell>
          <cell r="H1293">
            <v>1095.8466594159761</v>
          </cell>
          <cell r="I1293">
            <v>0</v>
          </cell>
        </row>
        <row r="1294">
          <cell r="A1294">
            <v>41697</v>
          </cell>
          <cell r="B1294" t="str">
            <v>FERİDUN AY</v>
          </cell>
          <cell r="C1294">
            <v>232.5</v>
          </cell>
          <cell r="D1294">
            <v>905.1476560419004</v>
          </cell>
          <cell r="E1294">
            <v>0</v>
          </cell>
          <cell r="F1294">
            <v>905.1476560419004</v>
          </cell>
          <cell r="G1294">
            <v>136.82569090909089</v>
          </cell>
          <cell r="H1294">
            <v>1041.9733469509913</v>
          </cell>
          <cell r="I1294">
            <v>0</v>
          </cell>
        </row>
        <row r="1295">
          <cell r="A1295">
            <v>38796</v>
          </cell>
          <cell r="B1295" t="str">
            <v>TANER TUNCER</v>
          </cell>
          <cell r="C1295">
            <v>232.5</v>
          </cell>
          <cell r="D1295">
            <v>905.49033150802939</v>
          </cell>
          <cell r="E1295">
            <v>0</v>
          </cell>
          <cell r="F1295">
            <v>905.49033150802939</v>
          </cell>
          <cell r="G1295">
            <v>0</v>
          </cell>
          <cell r="H1295">
            <v>905.49033150802939</v>
          </cell>
          <cell r="I1295">
            <v>0</v>
          </cell>
        </row>
        <row r="1296">
          <cell r="A1296">
            <v>41591</v>
          </cell>
          <cell r="B1296" t="str">
            <v>HASAN TIKIR</v>
          </cell>
          <cell r="C1296">
            <v>232.5</v>
          </cell>
          <cell r="D1296">
            <v>905.66424487179495</v>
          </cell>
          <cell r="E1296">
            <v>0</v>
          </cell>
          <cell r="F1296">
            <v>905.66424487179495</v>
          </cell>
          <cell r="G1296">
            <v>141.68812360372979</v>
          </cell>
          <cell r="H1296">
            <v>1047.3523684755248</v>
          </cell>
          <cell r="I1296">
            <v>0</v>
          </cell>
        </row>
        <row r="1297">
          <cell r="A1297">
            <v>32697</v>
          </cell>
          <cell r="B1297" t="str">
            <v>SONER KAHRAMAN</v>
          </cell>
          <cell r="C1297">
            <v>232.5</v>
          </cell>
          <cell r="D1297">
            <v>905.69751543616451</v>
          </cell>
          <cell r="E1297">
            <v>0</v>
          </cell>
          <cell r="F1297">
            <v>905.69751543616451</v>
          </cell>
          <cell r="G1297">
            <v>272.68312292701728</v>
          </cell>
          <cell r="H1297">
            <v>1178.3806383631818</v>
          </cell>
          <cell r="I1297">
            <v>0</v>
          </cell>
        </row>
        <row r="1298">
          <cell r="A1298">
            <v>32961</v>
          </cell>
          <cell r="B1298" t="str">
            <v>ALİ BULGURCU</v>
          </cell>
          <cell r="C1298">
            <v>232.5</v>
          </cell>
          <cell r="D1298">
            <v>905.69751543616451</v>
          </cell>
          <cell r="E1298">
            <v>0</v>
          </cell>
          <cell r="F1298">
            <v>905.69751543616451</v>
          </cell>
          <cell r="G1298">
            <v>206.46007878759877</v>
          </cell>
          <cell r="H1298">
            <v>1112.1575942237632</v>
          </cell>
          <cell r="I1298">
            <v>0</v>
          </cell>
        </row>
        <row r="1299">
          <cell r="A1299">
            <v>38423</v>
          </cell>
          <cell r="B1299" t="str">
            <v>KADİR TURAN</v>
          </cell>
          <cell r="C1299">
            <v>232.5</v>
          </cell>
          <cell r="D1299">
            <v>905.69751543616451</v>
          </cell>
          <cell r="E1299">
            <v>0</v>
          </cell>
          <cell r="F1299">
            <v>905.69751543616451</v>
          </cell>
          <cell r="G1299">
            <v>144.13250783285196</v>
          </cell>
          <cell r="H1299">
            <v>1049.8300232690165</v>
          </cell>
          <cell r="I1299">
            <v>0</v>
          </cell>
        </row>
        <row r="1300">
          <cell r="A1300">
            <v>22938</v>
          </cell>
          <cell r="B1300" t="str">
            <v>HÜSEYİN ZEYTİN</v>
          </cell>
          <cell r="C1300">
            <v>232.5</v>
          </cell>
          <cell r="D1300">
            <v>905.69751543616451</v>
          </cell>
          <cell r="E1300">
            <v>0</v>
          </cell>
          <cell r="F1300">
            <v>905.69751543616451</v>
          </cell>
          <cell r="G1300">
            <v>97.386829616791871</v>
          </cell>
          <cell r="H1300">
            <v>1003.0843450529563</v>
          </cell>
          <cell r="I1300">
            <v>0</v>
          </cell>
        </row>
        <row r="1301">
          <cell r="A1301">
            <v>30092</v>
          </cell>
          <cell r="B1301" t="str">
            <v>MUSTAFA EMİR</v>
          </cell>
          <cell r="C1301">
            <v>232.5</v>
          </cell>
          <cell r="D1301">
            <v>905.69751543616451</v>
          </cell>
          <cell r="E1301">
            <v>0</v>
          </cell>
          <cell r="F1301">
            <v>905.69751543616451</v>
          </cell>
          <cell r="G1301">
            <v>0</v>
          </cell>
          <cell r="H1301">
            <v>905.69751543616451</v>
          </cell>
          <cell r="I1301">
            <v>0</v>
          </cell>
        </row>
        <row r="1302">
          <cell r="A1302">
            <v>13734</v>
          </cell>
          <cell r="B1302" t="str">
            <v>AHMET DURAN</v>
          </cell>
          <cell r="C1302">
            <v>225</v>
          </cell>
          <cell r="D1302">
            <v>876.36441821900064</v>
          </cell>
          <cell r="E1302">
            <v>29.525804338423104</v>
          </cell>
          <cell r="F1302">
            <v>905.89022255742373</v>
          </cell>
          <cell r="G1302">
            <v>191.54382701987512</v>
          </cell>
          <cell r="H1302">
            <v>1097.4340495772988</v>
          </cell>
          <cell r="I1302">
            <v>7.5</v>
          </cell>
        </row>
        <row r="1303">
          <cell r="A1303">
            <v>35127</v>
          </cell>
          <cell r="B1303" t="str">
            <v>RAMAZAN BAŞER</v>
          </cell>
          <cell r="C1303">
            <v>230</v>
          </cell>
          <cell r="D1303">
            <v>906.86499700764023</v>
          </cell>
          <cell r="E1303">
            <v>0</v>
          </cell>
          <cell r="F1303">
            <v>906.86499700764023</v>
          </cell>
          <cell r="G1303">
            <v>48.889015102989006</v>
          </cell>
          <cell r="H1303">
            <v>955.75401211062922</v>
          </cell>
          <cell r="I1303">
            <v>0</v>
          </cell>
        </row>
        <row r="1304">
          <cell r="A1304">
            <v>19148</v>
          </cell>
          <cell r="B1304" t="str">
            <v>SİNAN VURAL</v>
          </cell>
          <cell r="C1304">
            <v>210</v>
          </cell>
          <cell r="D1304">
            <v>822.2023366666665</v>
          </cell>
          <cell r="E1304">
            <v>84.956722200251775</v>
          </cell>
          <cell r="F1304">
            <v>907.15905886691826</v>
          </cell>
          <cell r="G1304">
            <v>0</v>
          </cell>
          <cell r="H1304">
            <v>907.15905886691826</v>
          </cell>
          <cell r="I1304">
            <v>22.5</v>
          </cell>
        </row>
        <row r="1305">
          <cell r="A1305">
            <v>41567</v>
          </cell>
          <cell r="B1305" t="str">
            <v>KORAY BEŞKARDEŞLER</v>
          </cell>
          <cell r="C1305">
            <v>232.5</v>
          </cell>
          <cell r="D1305">
            <v>908.90396419753097</v>
          </cell>
          <cell r="E1305">
            <v>0</v>
          </cell>
          <cell r="F1305">
            <v>908.90396419753097</v>
          </cell>
          <cell r="G1305">
            <v>78.896256937063129</v>
          </cell>
          <cell r="H1305">
            <v>987.80022113459404</v>
          </cell>
          <cell r="I1305">
            <v>0</v>
          </cell>
        </row>
        <row r="1306">
          <cell r="A1306">
            <v>35592</v>
          </cell>
          <cell r="B1306" t="str">
            <v>SAFİYE FIÇI</v>
          </cell>
          <cell r="C1306">
            <v>232.5</v>
          </cell>
          <cell r="D1306">
            <v>909.73234309448594</v>
          </cell>
          <cell r="E1306">
            <v>0</v>
          </cell>
          <cell r="F1306">
            <v>909.73234309448594</v>
          </cell>
          <cell r="G1306">
            <v>0</v>
          </cell>
          <cell r="H1306">
            <v>909.73234309448594</v>
          </cell>
          <cell r="I1306">
            <v>0</v>
          </cell>
        </row>
        <row r="1307">
          <cell r="A1307">
            <v>41442</v>
          </cell>
          <cell r="B1307" t="str">
            <v>EMRAH BIDIRDI</v>
          </cell>
          <cell r="C1307">
            <v>225</v>
          </cell>
          <cell r="D1307">
            <v>909.84340115183932</v>
          </cell>
          <cell r="E1307">
            <v>0</v>
          </cell>
          <cell r="F1307">
            <v>909.84340115183932</v>
          </cell>
          <cell r="G1307">
            <v>49.040514754098353</v>
          </cell>
          <cell r="H1307">
            <v>958.88391590593767</v>
          </cell>
          <cell r="I1307">
            <v>0</v>
          </cell>
        </row>
        <row r="1308">
          <cell r="A1308">
            <v>41897</v>
          </cell>
          <cell r="B1308" t="str">
            <v>BURAK ÇAKIRCA</v>
          </cell>
          <cell r="C1308">
            <v>232.5</v>
          </cell>
          <cell r="D1308">
            <v>910.57361530034621</v>
          </cell>
          <cell r="E1308">
            <v>0</v>
          </cell>
          <cell r="F1308">
            <v>910.57361530034621</v>
          </cell>
          <cell r="G1308">
            <v>0</v>
          </cell>
          <cell r="H1308">
            <v>910.57361530034621</v>
          </cell>
          <cell r="I1308">
            <v>0</v>
          </cell>
        </row>
        <row r="1309">
          <cell r="A1309">
            <v>38734</v>
          </cell>
          <cell r="B1309" t="str">
            <v>VOLKAN PEKTAŞ</v>
          </cell>
          <cell r="C1309">
            <v>232.5</v>
          </cell>
          <cell r="D1309">
            <v>911.08215432098746</v>
          </cell>
          <cell r="E1309">
            <v>0</v>
          </cell>
          <cell r="F1309">
            <v>911.08215432098746</v>
          </cell>
          <cell r="G1309">
            <v>70.005367848257279</v>
          </cell>
          <cell r="H1309">
            <v>981.08752216924472</v>
          </cell>
          <cell r="I1309">
            <v>0</v>
          </cell>
        </row>
        <row r="1310">
          <cell r="A1310">
            <v>19682</v>
          </cell>
          <cell r="B1310" t="str">
            <v>YASİN ŞİŞMAN</v>
          </cell>
          <cell r="C1310">
            <v>225</v>
          </cell>
          <cell r="D1310">
            <v>884.59816331949264</v>
          </cell>
          <cell r="E1310">
            <v>26.612308344406468</v>
          </cell>
          <cell r="F1310">
            <v>911.21047166389906</v>
          </cell>
          <cell r="G1310">
            <v>256.42829853260821</v>
          </cell>
          <cell r="H1310">
            <v>1167.6387701965073</v>
          </cell>
          <cell r="I1310">
            <v>7.5</v>
          </cell>
        </row>
        <row r="1311">
          <cell r="A1311">
            <v>38616</v>
          </cell>
          <cell r="B1311" t="str">
            <v>HALİL ÖZKAYA</v>
          </cell>
          <cell r="C1311">
            <v>230.5</v>
          </cell>
          <cell r="D1311">
            <v>911.69710218620116</v>
          </cell>
          <cell r="E1311">
            <v>0</v>
          </cell>
          <cell r="F1311">
            <v>911.69710218620116</v>
          </cell>
          <cell r="G1311">
            <v>153.41838132254961</v>
          </cell>
          <cell r="H1311">
            <v>1065.1154835087507</v>
          </cell>
          <cell r="I1311">
            <v>0</v>
          </cell>
        </row>
        <row r="1312">
          <cell r="A1312">
            <v>31960</v>
          </cell>
          <cell r="B1312" t="str">
            <v>ALİ GÜLDEREN</v>
          </cell>
          <cell r="C1312">
            <v>232.5</v>
          </cell>
          <cell r="D1312">
            <v>912.12454589848392</v>
          </cell>
          <cell r="E1312">
            <v>0</v>
          </cell>
          <cell r="F1312">
            <v>912.12454589848392</v>
          </cell>
          <cell r="G1312">
            <v>82.932413189814767</v>
          </cell>
          <cell r="H1312">
            <v>995.05695908829864</v>
          </cell>
          <cell r="I1312">
            <v>0</v>
          </cell>
        </row>
        <row r="1313">
          <cell r="A1313">
            <v>40187</v>
          </cell>
          <cell r="B1313" t="str">
            <v>MURAT TEKER</v>
          </cell>
          <cell r="C1313">
            <v>210</v>
          </cell>
          <cell r="D1313">
            <v>821.25906836564502</v>
          </cell>
          <cell r="E1313">
            <v>91.879899509751382</v>
          </cell>
          <cell r="F1313">
            <v>913.13896787539636</v>
          </cell>
          <cell r="G1313">
            <v>24.615254161072805</v>
          </cell>
          <cell r="H1313">
            <v>937.75422203646917</v>
          </cell>
          <cell r="I1313">
            <v>22.5</v>
          </cell>
        </row>
        <row r="1314">
          <cell r="A1314">
            <v>13892</v>
          </cell>
          <cell r="B1314" t="str">
            <v>SELÇUK KÖFTER</v>
          </cell>
          <cell r="C1314">
            <v>187.5</v>
          </cell>
          <cell r="D1314">
            <v>752.25714803876065</v>
          </cell>
          <cell r="E1314">
            <v>161.66884411960811</v>
          </cell>
          <cell r="F1314">
            <v>913.92599215836879</v>
          </cell>
          <cell r="G1314">
            <v>0</v>
          </cell>
          <cell r="H1314">
            <v>913.92599215836879</v>
          </cell>
          <cell r="I1314">
            <v>0</v>
          </cell>
        </row>
        <row r="1315">
          <cell r="A1315">
            <v>34611</v>
          </cell>
          <cell r="B1315" t="str">
            <v>ÖZKAN ÖZDEMİR</v>
          </cell>
          <cell r="C1315">
            <v>232.5</v>
          </cell>
          <cell r="D1315">
            <v>914.25772070720336</v>
          </cell>
          <cell r="E1315">
            <v>0</v>
          </cell>
          <cell r="F1315">
            <v>914.25772070720336</v>
          </cell>
          <cell r="G1315">
            <v>0</v>
          </cell>
          <cell r="H1315">
            <v>914.25772070720336</v>
          </cell>
          <cell r="I1315">
            <v>0</v>
          </cell>
        </row>
        <row r="1316">
          <cell r="A1316">
            <v>37895</v>
          </cell>
          <cell r="B1316" t="str">
            <v>ERKAN BOZKURT</v>
          </cell>
          <cell r="C1316">
            <v>232.5</v>
          </cell>
          <cell r="D1316">
            <v>914.39690985661741</v>
          </cell>
          <cell r="E1316">
            <v>0</v>
          </cell>
          <cell r="F1316">
            <v>914.39690985661741</v>
          </cell>
          <cell r="G1316">
            <v>126.89883272727272</v>
          </cell>
          <cell r="H1316">
            <v>1041.2957425838902</v>
          </cell>
          <cell r="I1316">
            <v>0</v>
          </cell>
        </row>
        <row r="1317">
          <cell r="A1317">
            <v>41404</v>
          </cell>
          <cell r="B1317" t="str">
            <v>HABİP DAĞ</v>
          </cell>
          <cell r="C1317">
            <v>232.5</v>
          </cell>
          <cell r="D1317">
            <v>914.85362568575579</v>
          </cell>
          <cell r="E1317">
            <v>0</v>
          </cell>
          <cell r="F1317">
            <v>914.85362568575579</v>
          </cell>
          <cell r="G1317">
            <v>307.45750946091204</v>
          </cell>
          <cell r="H1317">
            <v>1222.3111351466678</v>
          </cell>
          <cell r="I1317">
            <v>0</v>
          </cell>
        </row>
        <row r="1318">
          <cell r="A1318">
            <v>31363</v>
          </cell>
          <cell r="B1318" t="str">
            <v>KENAN DEMİRKAYA</v>
          </cell>
          <cell r="C1318">
            <v>232.5</v>
          </cell>
          <cell r="D1318">
            <v>915.54696229813408</v>
          </cell>
          <cell r="E1318">
            <v>0</v>
          </cell>
          <cell r="F1318">
            <v>915.54696229813408</v>
          </cell>
          <cell r="G1318">
            <v>94.693298737308368</v>
          </cell>
          <cell r="H1318">
            <v>1010.2402610354425</v>
          </cell>
          <cell r="I1318">
            <v>0</v>
          </cell>
        </row>
        <row r="1319">
          <cell r="A1319">
            <v>24427</v>
          </cell>
          <cell r="B1319" t="str">
            <v>RAMAZAN ERGÜN</v>
          </cell>
          <cell r="C1319">
            <v>232.5</v>
          </cell>
          <cell r="D1319">
            <v>915.79232450770735</v>
          </cell>
          <cell r="E1319">
            <v>0</v>
          </cell>
          <cell r="F1319">
            <v>915.79232450770735</v>
          </cell>
          <cell r="G1319">
            <v>301.05130193743975</v>
          </cell>
          <cell r="H1319">
            <v>1216.843626445147</v>
          </cell>
          <cell r="I1319">
            <v>0</v>
          </cell>
        </row>
        <row r="1320">
          <cell r="A1320">
            <v>28028</v>
          </cell>
          <cell r="B1320" t="str">
            <v>MUSTAFA YILDIRIM</v>
          </cell>
          <cell r="C1320">
            <v>232.5</v>
          </cell>
          <cell r="D1320">
            <v>915.96379274215542</v>
          </cell>
          <cell r="E1320">
            <v>0</v>
          </cell>
          <cell r="F1320">
            <v>915.96379274215542</v>
          </cell>
          <cell r="G1320">
            <v>30.114466666666672</v>
          </cell>
          <cell r="H1320">
            <v>946.07825940882208</v>
          </cell>
          <cell r="I1320">
            <v>0</v>
          </cell>
        </row>
        <row r="1321">
          <cell r="A1321">
            <v>14410</v>
          </cell>
          <cell r="B1321" t="str">
            <v>ALİ SEYHAN</v>
          </cell>
          <cell r="C1321">
            <v>232.5</v>
          </cell>
          <cell r="D1321">
            <v>916.35547059645671</v>
          </cell>
          <cell r="E1321">
            <v>0</v>
          </cell>
          <cell r="F1321">
            <v>916.35547059645671</v>
          </cell>
          <cell r="G1321">
            <v>122.17941779978305</v>
          </cell>
          <cell r="H1321">
            <v>1038.5348883962397</v>
          </cell>
          <cell r="I1321">
            <v>0</v>
          </cell>
        </row>
        <row r="1322">
          <cell r="A1322">
            <v>23966</v>
          </cell>
          <cell r="B1322" t="str">
            <v>ÜNAL DOĞAN</v>
          </cell>
          <cell r="C1322">
            <v>232.5</v>
          </cell>
          <cell r="D1322">
            <v>916.40714730715661</v>
          </cell>
          <cell r="E1322">
            <v>0</v>
          </cell>
          <cell r="F1322">
            <v>916.40714730715661</v>
          </cell>
          <cell r="G1322">
            <v>87.661170666666635</v>
          </cell>
          <cell r="H1322">
            <v>1004.0683179738232</v>
          </cell>
          <cell r="I1322">
            <v>0</v>
          </cell>
        </row>
        <row r="1323">
          <cell r="A1323">
            <v>39146</v>
          </cell>
          <cell r="B1323" t="str">
            <v>HÜSEYİN GÜNDÜZ</v>
          </cell>
          <cell r="C1323">
            <v>232.5</v>
          </cell>
          <cell r="D1323">
            <v>916.93162228887127</v>
          </cell>
          <cell r="E1323">
            <v>0</v>
          </cell>
          <cell r="F1323">
            <v>916.93162228887127</v>
          </cell>
          <cell r="G1323">
            <v>19.176343642746737</v>
          </cell>
          <cell r="H1323">
            <v>936.10796593161797</v>
          </cell>
          <cell r="I1323">
            <v>0</v>
          </cell>
        </row>
        <row r="1324">
          <cell r="A1324">
            <v>40072</v>
          </cell>
          <cell r="B1324" t="str">
            <v>RECEP BAŞOL</v>
          </cell>
          <cell r="C1324">
            <v>232.5</v>
          </cell>
          <cell r="D1324">
            <v>917.70590766140162</v>
          </cell>
          <cell r="E1324">
            <v>0</v>
          </cell>
          <cell r="F1324">
            <v>917.70590766140162</v>
          </cell>
          <cell r="G1324">
            <v>0</v>
          </cell>
          <cell r="H1324">
            <v>917.70590766140162</v>
          </cell>
          <cell r="I1324">
            <v>0</v>
          </cell>
        </row>
        <row r="1325">
          <cell r="A1325">
            <v>33280</v>
          </cell>
          <cell r="B1325" t="str">
            <v>SEYFETTİN ASLAN</v>
          </cell>
          <cell r="C1325">
            <v>217.5</v>
          </cell>
          <cell r="D1325">
            <v>860.15242884951135</v>
          </cell>
          <cell r="E1325">
            <v>57.632840137509028</v>
          </cell>
          <cell r="F1325">
            <v>917.78526898702034</v>
          </cell>
          <cell r="G1325">
            <v>506.02003036321105</v>
          </cell>
          <cell r="H1325">
            <v>1423.8052993502315</v>
          </cell>
          <cell r="I1325">
            <v>7.5</v>
          </cell>
        </row>
        <row r="1326">
          <cell r="A1326">
            <v>41663</v>
          </cell>
          <cell r="B1326" t="str">
            <v>FURKAN TUNCEL</v>
          </cell>
          <cell r="C1326">
            <v>220.5</v>
          </cell>
          <cell r="D1326">
            <v>889.73216076112169</v>
          </cell>
          <cell r="E1326">
            <v>28.066568290071956</v>
          </cell>
          <cell r="F1326">
            <v>917.79872905119362</v>
          </cell>
          <cell r="G1326">
            <v>66.461186234896587</v>
          </cell>
          <cell r="H1326">
            <v>984.25991528609018</v>
          </cell>
          <cell r="I1326">
            <v>7.5</v>
          </cell>
        </row>
        <row r="1327">
          <cell r="A1327">
            <v>41519</v>
          </cell>
          <cell r="B1327" t="str">
            <v>OKTAY ŞAHİN</v>
          </cell>
          <cell r="C1327">
            <v>230</v>
          </cell>
          <cell r="D1327">
            <v>917.99946468837288</v>
          </cell>
          <cell r="E1327">
            <v>0</v>
          </cell>
          <cell r="F1327">
            <v>917.99946468837288</v>
          </cell>
          <cell r="G1327">
            <v>0</v>
          </cell>
          <cell r="H1327">
            <v>917.99946468837288</v>
          </cell>
          <cell r="I1327">
            <v>0</v>
          </cell>
        </row>
        <row r="1328">
          <cell r="A1328">
            <v>36988</v>
          </cell>
          <cell r="B1328" t="str">
            <v>MUSTAFA ARİF KIYAK</v>
          </cell>
          <cell r="C1328">
            <v>228.5</v>
          </cell>
          <cell r="D1328">
            <v>902.49871225233574</v>
          </cell>
          <cell r="E1328">
            <v>15.85851745614535</v>
          </cell>
          <cell r="F1328">
            <v>918.3572297084811</v>
          </cell>
          <cell r="G1328">
            <v>92.508302020202009</v>
          </cell>
          <cell r="H1328">
            <v>1010.8655317286831</v>
          </cell>
          <cell r="I1328">
            <v>4</v>
          </cell>
        </row>
        <row r="1329">
          <cell r="A1329">
            <v>26878</v>
          </cell>
          <cell r="B1329" t="str">
            <v>MURAT KOCA</v>
          </cell>
          <cell r="C1329">
            <v>223</v>
          </cell>
          <cell r="D1329">
            <v>891.97368616468339</v>
          </cell>
          <cell r="E1329">
            <v>28.492324208780136</v>
          </cell>
          <cell r="F1329">
            <v>920.46601037346352</v>
          </cell>
          <cell r="G1329">
            <v>0</v>
          </cell>
          <cell r="H1329">
            <v>920.46601037346352</v>
          </cell>
          <cell r="I1329">
            <v>7.5</v>
          </cell>
        </row>
        <row r="1330">
          <cell r="A1330">
            <v>41861</v>
          </cell>
          <cell r="B1330" t="str">
            <v>TARIK KUZ</v>
          </cell>
          <cell r="C1330">
            <v>225</v>
          </cell>
          <cell r="D1330">
            <v>889.12833333333322</v>
          </cell>
          <cell r="E1330">
            <v>31.793174115141312</v>
          </cell>
          <cell r="F1330">
            <v>920.92150744847459</v>
          </cell>
          <cell r="G1330">
            <v>0</v>
          </cell>
          <cell r="H1330">
            <v>920.92150744847459</v>
          </cell>
          <cell r="I1330">
            <v>7.5</v>
          </cell>
        </row>
        <row r="1331">
          <cell r="A1331">
            <v>38652</v>
          </cell>
          <cell r="B1331" t="str">
            <v>UĞUR KILINÇ</v>
          </cell>
          <cell r="C1331">
            <v>232.5</v>
          </cell>
          <cell r="D1331">
            <v>921.07261312669107</v>
          </cell>
          <cell r="E1331">
            <v>0</v>
          </cell>
          <cell r="F1331">
            <v>921.07261312669107</v>
          </cell>
          <cell r="G1331">
            <v>354.45965991944837</v>
          </cell>
          <cell r="H1331">
            <v>1275.5322730461394</v>
          </cell>
          <cell r="I1331">
            <v>0</v>
          </cell>
        </row>
        <row r="1332">
          <cell r="A1332">
            <v>40778</v>
          </cell>
          <cell r="B1332" t="str">
            <v>ÖMER TEKİN</v>
          </cell>
          <cell r="C1332">
            <v>232.5</v>
          </cell>
          <cell r="D1332">
            <v>921.60131571999875</v>
          </cell>
          <cell r="E1332">
            <v>0</v>
          </cell>
          <cell r="F1332">
            <v>921.60131571999875</v>
          </cell>
          <cell r="G1332">
            <v>315.07525326173192</v>
          </cell>
          <cell r="H1332">
            <v>1236.6765689817307</v>
          </cell>
          <cell r="I1332">
            <v>0</v>
          </cell>
        </row>
        <row r="1333">
          <cell r="A1333">
            <v>35516</v>
          </cell>
          <cell r="B1333" t="str">
            <v>KASIM ÖZBAY</v>
          </cell>
          <cell r="C1333">
            <v>229.5</v>
          </cell>
          <cell r="D1333">
            <v>922.87683962928202</v>
          </cell>
          <cell r="E1333">
            <v>0</v>
          </cell>
          <cell r="F1333">
            <v>922.87683962928202</v>
          </cell>
          <cell r="G1333">
            <v>212.92194849327981</v>
          </cell>
          <cell r="H1333">
            <v>1135.7987881225617</v>
          </cell>
          <cell r="I1333">
            <v>0</v>
          </cell>
        </row>
        <row r="1334">
          <cell r="A1334">
            <v>32633</v>
          </cell>
          <cell r="B1334" t="str">
            <v>HAKAN AYYILDIZ</v>
          </cell>
          <cell r="C1334">
            <v>232.5</v>
          </cell>
          <cell r="D1334">
            <v>923.31430009514099</v>
          </cell>
          <cell r="E1334">
            <v>0</v>
          </cell>
          <cell r="F1334">
            <v>923.31430009514099</v>
          </cell>
          <cell r="G1334">
            <v>0</v>
          </cell>
          <cell r="H1334">
            <v>923.31430009514099</v>
          </cell>
          <cell r="I1334">
            <v>0</v>
          </cell>
        </row>
        <row r="1335">
          <cell r="A1335">
            <v>41726</v>
          </cell>
          <cell r="B1335" t="str">
            <v>EMRE DURMUŞ</v>
          </cell>
          <cell r="C1335">
            <v>217.5</v>
          </cell>
          <cell r="D1335">
            <v>894.78200093903513</v>
          </cell>
          <cell r="E1335">
            <v>29.379630187233744</v>
          </cell>
          <cell r="F1335">
            <v>924.16163112626884</v>
          </cell>
          <cell r="G1335">
            <v>20.733103297453692</v>
          </cell>
          <cell r="H1335">
            <v>944.89473442372253</v>
          </cell>
          <cell r="I1335">
            <v>0</v>
          </cell>
        </row>
        <row r="1336">
          <cell r="A1336">
            <v>34607</v>
          </cell>
          <cell r="B1336" t="str">
            <v>HALİT ÇEVİK</v>
          </cell>
          <cell r="C1336">
            <v>232.5</v>
          </cell>
          <cell r="D1336">
            <v>924.17150055555589</v>
          </cell>
          <cell r="E1336">
            <v>0</v>
          </cell>
          <cell r="F1336">
            <v>924.17150055555589</v>
          </cell>
          <cell r="G1336">
            <v>99.574790070479509</v>
          </cell>
          <cell r="H1336">
            <v>1023.7462906260354</v>
          </cell>
          <cell r="I1336">
            <v>0</v>
          </cell>
        </row>
        <row r="1337">
          <cell r="A1337">
            <v>32578</v>
          </cell>
          <cell r="B1337" t="str">
            <v>LEVENT ANASIZ</v>
          </cell>
          <cell r="C1337">
            <v>217.5</v>
          </cell>
          <cell r="D1337">
            <v>863.39151948841982</v>
          </cell>
          <cell r="E1337">
            <v>61.105165060571373</v>
          </cell>
          <cell r="F1337">
            <v>924.4966845489912</v>
          </cell>
          <cell r="G1337">
            <v>0</v>
          </cell>
          <cell r="H1337">
            <v>924.4966845489912</v>
          </cell>
          <cell r="I1337">
            <v>15</v>
          </cell>
        </row>
        <row r="1338">
          <cell r="A1338">
            <v>41958</v>
          </cell>
          <cell r="B1338" t="str">
            <v>MUHAMMED ÖZTÜRK</v>
          </cell>
          <cell r="C1338">
            <v>232.5</v>
          </cell>
          <cell r="D1338">
            <v>924.79838946643054</v>
          </cell>
          <cell r="E1338">
            <v>0</v>
          </cell>
          <cell r="F1338">
            <v>924.79838946643054</v>
          </cell>
          <cell r="G1338">
            <v>46.02322474259217</v>
          </cell>
          <cell r="H1338">
            <v>970.82161420902275</v>
          </cell>
          <cell r="I1338">
            <v>0</v>
          </cell>
        </row>
        <row r="1339">
          <cell r="A1339">
            <v>28181</v>
          </cell>
          <cell r="B1339" t="str">
            <v>MEHMET AKKAR</v>
          </cell>
          <cell r="C1339">
            <v>229</v>
          </cell>
          <cell r="D1339">
            <v>912.16408376534241</v>
          </cell>
          <cell r="E1339">
            <v>12.847748961175069</v>
          </cell>
          <cell r="F1339">
            <v>925.01183272651747</v>
          </cell>
          <cell r="G1339">
            <v>94.765930679869825</v>
          </cell>
          <cell r="H1339">
            <v>1019.7777634063873</v>
          </cell>
          <cell r="I1339">
            <v>3.5</v>
          </cell>
        </row>
        <row r="1340">
          <cell r="A1340">
            <v>37653</v>
          </cell>
          <cell r="B1340" t="str">
            <v>ALİ İHSAN GÜRDOĞAN</v>
          </cell>
          <cell r="C1340">
            <v>231.5</v>
          </cell>
          <cell r="D1340">
            <v>925.6380617384242</v>
          </cell>
          <cell r="E1340">
            <v>0</v>
          </cell>
          <cell r="F1340">
            <v>925.6380617384242</v>
          </cell>
          <cell r="G1340">
            <v>15.22881483603275</v>
          </cell>
          <cell r="H1340">
            <v>940.86687657445691</v>
          </cell>
          <cell r="I1340">
            <v>0</v>
          </cell>
        </row>
        <row r="1341">
          <cell r="A1341">
            <v>39873</v>
          </cell>
          <cell r="B1341" t="str">
            <v>GÖKHAN SOLAK</v>
          </cell>
          <cell r="C1341">
            <v>225</v>
          </cell>
          <cell r="D1341">
            <v>900.41206900397879</v>
          </cell>
          <cell r="E1341">
            <v>25.880717355272207</v>
          </cell>
          <cell r="F1341">
            <v>926.29278635925095</v>
          </cell>
          <cell r="G1341">
            <v>0</v>
          </cell>
          <cell r="H1341">
            <v>926.29278635925095</v>
          </cell>
          <cell r="I1341">
            <v>7.5</v>
          </cell>
        </row>
        <row r="1342">
          <cell r="A1342">
            <v>31297</v>
          </cell>
          <cell r="B1342" t="str">
            <v>ERTUĞRULÇALIŞKAN</v>
          </cell>
          <cell r="C1342">
            <v>227.5</v>
          </cell>
          <cell r="D1342">
            <v>926.45085846574625</v>
          </cell>
          <cell r="E1342">
            <v>0</v>
          </cell>
          <cell r="F1342">
            <v>926.45085846574625</v>
          </cell>
          <cell r="G1342">
            <v>0</v>
          </cell>
          <cell r="H1342">
            <v>926.45085846574625</v>
          </cell>
          <cell r="I1342">
            <v>0</v>
          </cell>
        </row>
        <row r="1343">
          <cell r="A1343">
            <v>41405</v>
          </cell>
          <cell r="B1343" t="str">
            <v>OKTAY BALTA</v>
          </cell>
          <cell r="C1343">
            <v>232.5</v>
          </cell>
          <cell r="D1343">
            <v>926.52141632795394</v>
          </cell>
          <cell r="E1343">
            <v>0</v>
          </cell>
          <cell r="F1343">
            <v>926.52141632795394</v>
          </cell>
          <cell r="G1343">
            <v>40.199387878787867</v>
          </cell>
          <cell r="H1343">
            <v>966.72080420674183</v>
          </cell>
          <cell r="I1343">
            <v>0</v>
          </cell>
        </row>
        <row r="1344">
          <cell r="A1344">
            <v>19938</v>
          </cell>
          <cell r="B1344" t="str">
            <v>BAHRİ TAŞ</v>
          </cell>
          <cell r="C1344">
            <v>232.5</v>
          </cell>
          <cell r="D1344">
            <v>926.68911105596771</v>
          </cell>
          <cell r="E1344">
            <v>0</v>
          </cell>
          <cell r="F1344">
            <v>926.68911105596771</v>
          </cell>
          <cell r="G1344">
            <v>12.681259660669085</v>
          </cell>
          <cell r="H1344">
            <v>939.37037071663678</v>
          </cell>
          <cell r="I1344">
            <v>0</v>
          </cell>
        </row>
        <row r="1345">
          <cell r="A1345">
            <v>11630</v>
          </cell>
          <cell r="B1345" t="str">
            <v>HAYATİ ACARTÜRK</v>
          </cell>
          <cell r="C1345">
            <v>202.5</v>
          </cell>
          <cell r="D1345">
            <v>796.67389826931412</v>
          </cell>
          <cell r="E1345">
            <v>131.3956912236342</v>
          </cell>
          <cell r="F1345">
            <v>928.06958949294835</v>
          </cell>
          <cell r="G1345">
            <v>0</v>
          </cell>
          <cell r="H1345">
            <v>928.06958949294835</v>
          </cell>
          <cell r="I1345">
            <v>37.5</v>
          </cell>
        </row>
        <row r="1346">
          <cell r="A1346">
            <v>26207</v>
          </cell>
          <cell r="B1346" t="str">
            <v>MEHMET SALİH MEMİŞ</v>
          </cell>
          <cell r="C1346">
            <v>225</v>
          </cell>
          <cell r="D1346">
            <v>899.61057692307713</v>
          </cell>
          <cell r="E1346">
            <v>28.785549965144757</v>
          </cell>
          <cell r="F1346">
            <v>928.39612688822194</v>
          </cell>
          <cell r="G1346">
            <v>167.73206902984791</v>
          </cell>
          <cell r="H1346">
            <v>1096.1281959180699</v>
          </cell>
          <cell r="I1346">
            <v>7.5</v>
          </cell>
        </row>
        <row r="1347">
          <cell r="A1347">
            <v>35295</v>
          </cell>
          <cell r="B1347" t="str">
            <v>EMRAH BAŞHAN</v>
          </cell>
          <cell r="C1347">
            <v>230.5</v>
          </cell>
          <cell r="D1347">
            <v>928.46284862872426</v>
          </cell>
          <cell r="E1347">
            <v>0</v>
          </cell>
          <cell r="F1347">
            <v>928.46284862872426</v>
          </cell>
          <cell r="G1347">
            <v>149.68222787626135</v>
          </cell>
          <cell r="H1347">
            <v>1078.1450765049856</v>
          </cell>
          <cell r="I1347">
            <v>0</v>
          </cell>
        </row>
        <row r="1348">
          <cell r="A1348">
            <v>40355</v>
          </cell>
          <cell r="B1348" t="str">
            <v>SERDAR ÇİDEM</v>
          </cell>
          <cell r="C1348">
            <v>225</v>
          </cell>
          <cell r="D1348">
            <v>900.23659992440332</v>
          </cell>
          <cell r="E1348">
            <v>28.737588360770363</v>
          </cell>
          <cell r="F1348">
            <v>928.97418828517368</v>
          </cell>
          <cell r="G1348">
            <v>55.384321862413806</v>
          </cell>
          <cell r="H1348">
            <v>984.35851014758748</v>
          </cell>
          <cell r="I1348">
            <v>7.5</v>
          </cell>
        </row>
        <row r="1349">
          <cell r="A1349">
            <v>26362</v>
          </cell>
          <cell r="B1349" t="str">
            <v>SELÇUK ÇELİK</v>
          </cell>
          <cell r="C1349">
            <v>232.5</v>
          </cell>
          <cell r="D1349">
            <v>930.00883683835684</v>
          </cell>
          <cell r="E1349">
            <v>0</v>
          </cell>
          <cell r="F1349">
            <v>930.00883683835684</v>
          </cell>
          <cell r="G1349">
            <v>22.153728744965527</v>
          </cell>
          <cell r="H1349">
            <v>952.16256558332236</v>
          </cell>
          <cell r="I1349">
            <v>0</v>
          </cell>
        </row>
        <row r="1350">
          <cell r="A1350">
            <v>28179</v>
          </cell>
          <cell r="B1350" t="str">
            <v>GÖKHAN DEMİR</v>
          </cell>
          <cell r="C1350">
            <v>232.5</v>
          </cell>
          <cell r="D1350">
            <v>930.69824707730845</v>
          </cell>
          <cell r="E1350">
            <v>0</v>
          </cell>
          <cell r="F1350">
            <v>930.69824707730845</v>
          </cell>
          <cell r="G1350">
            <v>0</v>
          </cell>
          <cell r="H1350">
            <v>930.69824707730845</v>
          </cell>
          <cell r="I1350">
            <v>0</v>
          </cell>
        </row>
        <row r="1351">
          <cell r="A1351">
            <v>33047</v>
          </cell>
          <cell r="B1351" t="str">
            <v>ZAFER ER</v>
          </cell>
          <cell r="C1351">
            <v>232.5</v>
          </cell>
          <cell r="D1351">
            <v>931.08270268147919</v>
          </cell>
          <cell r="E1351">
            <v>0</v>
          </cell>
          <cell r="F1351">
            <v>931.08270268147919</v>
          </cell>
          <cell r="G1351">
            <v>20.733103297453692</v>
          </cell>
          <cell r="H1351">
            <v>951.81580597893287</v>
          </cell>
          <cell r="I1351">
            <v>0</v>
          </cell>
        </row>
        <row r="1352">
          <cell r="A1352">
            <v>34824</v>
          </cell>
          <cell r="B1352" t="str">
            <v>MEHMET ÇITAK</v>
          </cell>
          <cell r="C1352">
            <v>232.5</v>
          </cell>
          <cell r="D1352">
            <v>931.25981220170877</v>
          </cell>
          <cell r="E1352">
            <v>0</v>
          </cell>
          <cell r="F1352">
            <v>931.25981220170877</v>
          </cell>
          <cell r="G1352">
            <v>0</v>
          </cell>
          <cell r="H1352">
            <v>931.25981220170877</v>
          </cell>
          <cell r="I1352">
            <v>0</v>
          </cell>
        </row>
        <row r="1353">
          <cell r="A1353">
            <v>41725</v>
          </cell>
          <cell r="B1353" t="str">
            <v>DOĞAN KÖSE</v>
          </cell>
          <cell r="C1353">
            <v>232.5</v>
          </cell>
          <cell r="D1353">
            <v>931.452204387238</v>
          </cell>
          <cell r="E1353">
            <v>0</v>
          </cell>
          <cell r="F1353">
            <v>931.452204387238</v>
          </cell>
          <cell r="G1353">
            <v>135.03048441508054</v>
          </cell>
          <cell r="H1353">
            <v>1066.4826888023185</v>
          </cell>
          <cell r="I1353">
            <v>0</v>
          </cell>
        </row>
        <row r="1354">
          <cell r="A1354">
            <v>38655</v>
          </cell>
          <cell r="B1354" t="str">
            <v>EŞE KOCAAĞA</v>
          </cell>
          <cell r="C1354">
            <v>225</v>
          </cell>
          <cell r="D1354">
            <v>901.35802941158238</v>
          </cell>
          <cell r="E1354">
            <v>31.002980379755595</v>
          </cell>
          <cell r="F1354">
            <v>932.36100979133801</v>
          </cell>
          <cell r="G1354">
            <v>22.153728744965527</v>
          </cell>
          <cell r="H1354">
            <v>954.51473853630353</v>
          </cell>
          <cell r="I1354">
            <v>7.5</v>
          </cell>
        </row>
        <row r="1355">
          <cell r="A1355">
            <v>41335</v>
          </cell>
          <cell r="B1355" t="str">
            <v>KENAN PAŞA</v>
          </cell>
          <cell r="C1355">
            <v>232.5</v>
          </cell>
          <cell r="D1355">
            <v>933.28584269797511</v>
          </cell>
          <cell r="E1355">
            <v>0</v>
          </cell>
          <cell r="F1355">
            <v>933.28584269797511</v>
          </cell>
          <cell r="G1355">
            <v>0</v>
          </cell>
          <cell r="H1355">
            <v>933.28584269797511</v>
          </cell>
          <cell r="I1355">
            <v>0</v>
          </cell>
        </row>
        <row r="1356">
          <cell r="A1356">
            <v>35299</v>
          </cell>
          <cell r="B1356" t="str">
            <v>RAMAZAN POLAT</v>
          </cell>
          <cell r="C1356">
            <v>217.5</v>
          </cell>
          <cell r="D1356">
            <v>905.6143780000001</v>
          </cell>
          <cell r="E1356">
            <v>28.582768516414138</v>
          </cell>
          <cell r="F1356">
            <v>934.19714651641425</v>
          </cell>
          <cell r="G1356">
            <v>91.258390070479507</v>
          </cell>
          <cell r="H1356">
            <v>1025.4555365868937</v>
          </cell>
          <cell r="I1356">
            <v>7.5</v>
          </cell>
        </row>
        <row r="1357">
          <cell r="A1357">
            <v>34835</v>
          </cell>
          <cell r="B1357" t="str">
            <v>ALİ ÖZDEMİR</v>
          </cell>
          <cell r="C1357">
            <v>217.5</v>
          </cell>
          <cell r="D1357">
            <v>934.87701746666664</v>
          </cell>
          <cell r="E1357">
            <v>0</v>
          </cell>
          <cell r="F1357">
            <v>934.87701746666664</v>
          </cell>
          <cell r="G1357">
            <v>11.686419554015025</v>
          </cell>
          <cell r="H1357">
            <v>946.5634370206817</v>
          </cell>
          <cell r="I1357">
            <v>0</v>
          </cell>
        </row>
        <row r="1358">
          <cell r="A1358">
            <v>21938</v>
          </cell>
          <cell r="B1358" t="str">
            <v>FERDİ SÜNGÜBAZ</v>
          </cell>
          <cell r="C1358">
            <v>225</v>
          </cell>
          <cell r="D1358">
            <v>905.85784476629237</v>
          </cell>
          <cell r="E1358">
            <v>29.261009247670053</v>
          </cell>
          <cell r="F1358">
            <v>935.11885401396239</v>
          </cell>
          <cell r="G1358">
            <v>74.394214612244895</v>
          </cell>
          <cell r="H1358">
            <v>1009.5130686262073</v>
          </cell>
          <cell r="I1358">
            <v>7.5</v>
          </cell>
        </row>
        <row r="1359">
          <cell r="A1359">
            <v>12272</v>
          </cell>
          <cell r="B1359" t="str">
            <v>SERKAN SAVAT</v>
          </cell>
          <cell r="C1359">
            <v>217.5</v>
          </cell>
          <cell r="D1359">
            <v>936.50393268853838</v>
          </cell>
          <cell r="E1359">
            <v>0</v>
          </cell>
          <cell r="F1359">
            <v>936.50393268853838</v>
          </cell>
          <cell r="G1359">
            <v>44.462289999999989</v>
          </cell>
          <cell r="H1359">
            <v>980.96622268853832</v>
          </cell>
          <cell r="I1359">
            <v>0</v>
          </cell>
        </row>
        <row r="1360">
          <cell r="A1360">
            <v>35500</v>
          </cell>
          <cell r="B1360" t="str">
            <v>SAVAŞ YURTYAPAN</v>
          </cell>
          <cell r="C1360">
            <v>185</v>
          </cell>
          <cell r="D1360">
            <v>755.63279283890063</v>
          </cell>
          <cell r="E1360">
            <v>181.13692670197761</v>
          </cell>
          <cell r="F1360">
            <v>936.76971954087821</v>
          </cell>
          <cell r="G1360">
            <v>97.405409495734773</v>
          </cell>
          <cell r="H1360">
            <v>1034.175129036613</v>
          </cell>
          <cell r="I1360">
            <v>45</v>
          </cell>
        </row>
        <row r="1361">
          <cell r="A1361">
            <v>21988</v>
          </cell>
          <cell r="B1361" t="str">
            <v>AHMET AKBUĞA</v>
          </cell>
          <cell r="C1361">
            <v>208.5</v>
          </cell>
          <cell r="D1361">
            <v>847.70497433061064</v>
          </cell>
          <cell r="E1361">
            <v>89.200832338187553</v>
          </cell>
          <cell r="F1361">
            <v>936.90580666879816</v>
          </cell>
          <cell r="G1361">
            <v>17.27758608121141</v>
          </cell>
          <cell r="H1361">
            <v>954.1833927500096</v>
          </cell>
          <cell r="I1361">
            <v>7.5</v>
          </cell>
        </row>
        <row r="1362">
          <cell r="A1362">
            <v>34818</v>
          </cell>
          <cell r="B1362" t="str">
            <v>EVREN ÖZCAN</v>
          </cell>
          <cell r="C1362">
            <v>232.5</v>
          </cell>
          <cell r="D1362">
            <v>936.9337082264625</v>
          </cell>
          <cell r="E1362">
            <v>0</v>
          </cell>
          <cell r="F1362">
            <v>936.9337082264625</v>
          </cell>
          <cell r="G1362">
            <v>182.14855306806754</v>
          </cell>
          <cell r="H1362">
            <v>1119.0822612945301</v>
          </cell>
          <cell r="I1362">
            <v>0</v>
          </cell>
        </row>
        <row r="1363">
          <cell r="A1363">
            <v>21112</v>
          </cell>
          <cell r="B1363" t="str">
            <v>SEDAT ÖNCEL</v>
          </cell>
          <cell r="C1363">
            <v>232.5</v>
          </cell>
          <cell r="D1363">
            <v>938.06009560378902</v>
          </cell>
          <cell r="E1363">
            <v>0</v>
          </cell>
          <cell r="F1363">
            <v>938.06009560378902</v>
          </cell>
          <cell r="G1363">
            <v>22.153728744965527</v>
          </cell>
          <cell r="H1363">
            <v>960.21382434875454</v>
          </cell>
          <cell r="I1363">
            <v>0</v>
          </cell>
        </row>
        <row r="1364">
          <cell r="A1364">
            <v>42018</v>
          </cell>
          <cell r="B1364" t="str">
            <v>FATİH OK</v>
          </cell>
          <cell r="C1364">
            <v>232.5</v>
          </cell>
          <cell r="D1364">
            <v>938.61297559666059</v>
          </cell>
          <cell r="E1364">
            <v>0</v>
          </cell>
          <cell r="F1364">
            <v>938.61297559666059</v>
          </cell>
          <cell r="G1364">
            <v>0</v>
          </cell>
          <cell r="H1364">
            <v>938.61297559666059</v>
          </cell>
          <cell r="I1364">
            <v>0</v>
          </cell>
        </row>
        <row r="1365">
          <cell r="A1365">
            <v>26358</v>
          </cell>
          <cell r="B1365" t="str">
            <v>HAKAN DÖNMEZ</v>
          </cell>
          <cell r="C1365">
            <v>232.5</v>
          </cell>
          <cell r="D1365">
            <v>940.88042470508367</v>
          </cell>
          <cell r="E1365">
            <v>0</v>
          </cell>
          <cell r="F1365">
            <v>940.88042470508367</v>
          </cell>
          <cell r="G1365">
            <v>24.615254161072805</v>
          </cell>
          <cell r="H1365">
            <v>965.49567886615648</v>
          </cell>
          <cell r="I1365">
            <v>0</v>
          </cell>
        </row>
        <row r="1366">
          <cell r="A1366">
            <v>34605</v>
          </cell>
          <cell r="B1366" t="str">
            <v>SELİM ARI</v>
          </cell>
          <cell r="C1366">
            <v>210</v>
          </cell>
          <cell r="D1366">
            <v>848.63208982296521</v>
          </cell>
          <cell r="E1366">
            <v>92.385241566196868</v>
          </cell>
          <cell r="F1366">
            <v>941.01733138916211</v>
          </cell>
          <cell r="G1366">
            <v>199.1276574006198</v>
          </cell>
          <cell r="H1366">
            <v>1140.144988789782</v>
          </cell>
          <cell r="I1366">
            <v>22.5</v>
          </cell>
        </row>
        <row r="1367">
          <cell r="A1367">
            <v>15487</v>
          </cell>
          <cell r="B1367" t="str">
            <v>AHMET KAYAR</v>
          </cell>
          <cell r="C1367">
            <v>224.5</v>
          </cell>
          <cell r="D1367">
            <v>910.49076987697481</v>
          </cell>
          <cell r="E1367">
            <v>30.858105945872961</v>
          </cell>
          <cell r="F1367">
            <v>941.34887582284773</v>
          </cell>
          <cell r="G1367">
            <v>0</v>
          </cell>
          <cell r="H1367">
            <v>941.34887582284773</v>
          </cell>
          <cell r="I1367">
            <v>7.5</v>
          </cell>
        </row>
        <row r="1368">
          <cell r="A1368">
            <v>28018</v>
          </cell>
          <cell r="B1368" t="str">
            <v>YUNUS DİLSİZ</v>
          </cell>
          <cell r="C1368">
            <v>232.5</v>
          </cell>
          <cell r="D1368">
            <v>942.64696546984055</v>
          </cell>
          <cell r="E1368">
            <v>0</v>
          </cell>
          <cell r="F1368">
            <v>942.64696546984055</v>
          </cell>
          <cell r="G1368">
            <v>118.27129382575484</v>
          </cell>
          <cell r="H1368">
            <v>1060.9182592955954</v>
          </cell>
          <cell r="I1368">
            <v>0</v>
          </cell>
        </row>
        <row r="1369">
          <cell r="A1369">
            <v>23076</v>
          </cell>
          <cell r="B1369" t="str">
            <v>ALİ CAN KELLEÇİ</v>
          </cell>
          <cell r="C1369">
            <v>225</v>
          </cell>
          <cell r="D1369">
            <v>943.52233009090571</v>
          </cell>
          <cell r="E1369">
            <v>0</v>
          </cell>
          <cell r="F1369">
            <v>943.52233009090571</v>
          </cell>
          <cell r="G1369">
            <v>27.940783333333322</v>
          </cell>
          <cell r="H1369">
            <v>971.46311342423905</v>
          </cell>
          <cell r="I1369">
            <v>0</v>
          </cell>
        </row>
        <row r="1370">
          <cell r="A1370">
            <v>38836</v>
          </cell>
          <cell r="B1370" t="str">
            <v>MEHMET AKİF TEKİN</v>
          </cell>
          <cell r="C1370">
            <v>232.5</v>
          </cell>
          <cell r="D1370">
            <v>943.57887691094368</v>
          </cell>
          <cell r="E1370">
            <v>0</v>
          </cell>
          <cell r="F1370">
            <v>943.57887691094368</v>
          </cell>
          <cell r="G1370">
            <v>92.04644948518434</v>
          </cell>
          <cell r="H1370">
            <v>1035.625326396128</v>
          </cell>
          <cell r="I1370">
            <v>0</v>
          </cell>
        </row>
        <row r="1371">
          <cell r="A1371">
            <v>34257</v>
          </cell>
          <cell r="B1371" t="str">
            <v>GÖKHAN TUNÇEL</v>
          </cell>
          <cell r="C1371">
            <v>210</v>
          </cell>
          <cell r="D1371">
            <v>848.88926733333301</v>
          </cell>
          <cell r="E1371">
            <v>95.115504906087779</v>
          </cell>
          <cell r="F1371">
            <v>944.00477223942084</v>
          </cell>
          <cell r="G1371">
            <v>0</v>
          </cell>
          <cell r="H1371">
            <v>944.00477223942084</v>
          </cell>
          <cell r="I1371">
            <v>22.5</v>
          </cell>
        </row>
        <row r="1372">
          <cell r="A1372">
            <v>25659</v>
          </cell>
          <cell r="B1372" t="str">
            <v>ALİ ARADAN</v>
          </cell>
          <cell r="C1372">
            <v>232.5</v>
          </cell>
          <cell r="D1372">
            <v>945.54383598266156</v>
          </cell>
          <cell r="E1372">
            <v>0</v>
          </cell>
          <cell r="F1372">
            <v>945.54383598266156</v>
          </cell>
          <cell r="G1372">
            <v>87.163095833333301</v>
          </cell>
          <cell r="H1372">
            <v>1032.7069318159949</v>
          </cell>
          <cell r="I1372">
            <v>0</v>
          </cell>
        </row>
        <row r="1373">
          <cell r="A1373">
            <v>33288</v>
          </cell>
          <cell r="B1373" t="str">
            <v>BARIŞ ORHAN</v>
          </cell>
          <cell r="C1373">
            <v>180</v>
          </cell>
          <cell r="D1373">
            <v>721.69783419544672</v>
          </cell>
          <cell r="E1373">
            <v>224.00886150320503</v>
          </cell>
          <cell r="F1373">
            <v>945.70669569865174</v>
          </cell>
          <cell r="G1373">
            <v>16.874959829986405</v>
          </cell>
          <cell r="H1373">
            <v>962.58165552863818</v>
          </cell>
          <cell r="I1373">
            <v>52.5</v>
          </cell>
        </row>
        <row r="1374">
          <cell r="A1374">
            <v>35409</v>
          </cell>
          <cell r="B1374" t="str">
            <v>GÖKHAN KARAGÖZ</v>
          </cell>
          <cell r="C1374">
            <v>202.5</v>
          </cell>
          <cell r="D1374">
            <v>858.30671739130457</v>
          </cell>
          <cell r="E1374">
            <v>87.402399119182576</v>
          </cell>
          <cell r="F1374">
            <v>945.70911651048709</v>
          </cell>
          <cell r="G1374">
            <v>129.37522340381284</v>
          </cell>
          <cell r="H1374">
            <v>1075.0843399143</v>
          </cell>
          <cell r="I1374">
            <v>22.5</v>
          </cell>
        </row>
        <row r="1375">
          <cell r="A1375">
            <v>37635</v>
          </cell>
          <cell r="B1375" t="str">
            <v>KAYHAN YILDIZ</v>
          </cell>
          <cell r="C1375">
            <v>225</v>
          </cell>
          <cell r="D1375">
            <v>913.99009294871769</v>
          </cell>
          <cell r="E1375">
            <v>32.659618997834173</v>
          </cell>
          <cell r="F1375">
            <v>946.64971194655186</v>
          </cell>
          <cell r="G1375">
            <v>0</v>
          </cell>
          <cell r="H1375">
            <v>946.64971194655186</v>
          </cell>
          <cell r="I1375">
            <v>7.5</v>
          </cell>
        </row>
        <row r="1376">
          <cell r="A1376">
            <v>26213</v>
          </cell>
          <cell r="B1376" t="str">
            <v>OSMAN ÇAKIR</v>
          </cell>
          <cell r="C1376">
            <v>213</v>
          </cell>
          <cell r="D1376">
            <v>888.87643880243672</v>
          </cell>
          <cell r="E1376">
            <v>58.053900158831297</v>
          </cell>
          <cell r="F1376">
            <v>946.93033896126803</v>
          </cell>
          <cell r="G1376">
            <v>0</v>
          </cell>
          <cell r="H1376">
            <v>946.93033896126803</v>
          </cell>
          <cell r="I1376">
            <v>7.5</v>
          </cell>
        </row>
        <row r="1377">
          <cell r="A1377">
            <v>39255</v>
          </cell>
          <cell r="B1377" t="str">
            <v>MEHMET AYRILMAZ</v>
          </cell>
          <cell r="C1377">
            <v>232.5</v>
          </cell>
          <cell r="D1377">
            <v>948.00286345679001</v>
          </cell>
          <cell r="E1377">
            <v>0</v>
          </cell>
          <cell r="F1377">
            <v>948.00286345679001</v>
          </cell>
          <cell r="G1377">
            <v>195.90642340381285</v>
          </cell>
          <cell r="H1377">
            <v>1143.9092868606028</v>
          </cell>
          <cell r="I1377">
            <v>0</v>
          </cell>
        </row>
        <row r="1378">
          <cell r="A1378">
            <v>39288</v>
          </cell>
          <cell r="B1378" t="str">
            <v>ABDULLAH ÇEVİKOĞLU</v>
          </cell>
          <cell r="C1378">
            <v>142.5</v>
          </cell>
          <cell r="D1378">
            <v>574.11225845889601</v>
          </cell>
          <cell r="E1378">
            <v>374.1646002929503</v>
          </cell>
          <cell r="F1378">
            <v>948.27685875184625</v>
          </cell>
          <cell r="G1378">
            <v>80.540643299536299</v>
          </cell>
          <cell r="H1378">
            <v>1028.8175020513825</v>
          </cell>
          <cell r="I1378">
            <v>60</v>
          </cell>
        </row>
        <row r="1379">
          <cell r="A1379">
            <v>40843</v>
          </cell>
          <cell r="B1379" t="str">
            <v>HİLAL YILDIZ</v>
          </cell>
          <cell r="C1379">
            <v>229</v>
          </cell>
          <cell r="D1379">
            <v>935.54929266726322</v>
          </cell>
          <cell r="E1379">
            <v>14.739661962289119</v>
          </cell>
          <cell r="F1379">
            <v>950.28895462955234</v>
          </cell>
          <cell r="G1379">
            <v>233.95139244151019</v>
          </cell>
          <cell r="H1379">
            <v>1184.2403470710626</v>
          </cell>
          <cell r="I1379">
            <v>3.5</v>
          </cell>
        </row>
        <row r="1380">
          <cell r="A1380">
            <v>38633</v>
          </cell>
          <cell r="B1380" t="str">
            <v>ÖZKAN ATEŞ</v>
          </cell>
          <cell r="C1380">
            <v>221.5</v>
          </cell>
          <cell r="D1380">
            <v>924.69924187886022</v>
          </cell>
          <cell r="E1380">
            <v>27.256409220333826</v>
          </cell>
          <cell r="F1380">
            <v>951.95565109919403</v>
          </cell>
          <cell r="G1380">
            <v>0</v>
          </cell>
          <cell r="H1380">
            <v>951.95565109919403</v>
          </cell>
          <cell r="I1380">
            <v>7.5</v>
          </cell>
        </row>
        <row r="1381">
          <cell r="A1381">
            <v>24428</v>
          </cell>
          <cell r="B1381" t="str">
            <v>OSMAN TOSUN</v>
          </cell>
          <cell r="C1381">
            <v>232.5</v>
          </cell>
          <cell r="D1381">
            <v>952.97598219753036</v>
          </cell>
          <cell r="E1381">
            <v>0</v>
          </cell>
          <cell r="F1381">
            <v>952.97598219753036</v>
          </cell>
          <cell r="G1381">
            <v>0</v>
          </cell>
          <cell r="H1381">
            <v>952.97598219753036</v>
          </cell>
          <cell r="I1381">
            <v>0</v>
          </cell>
        </row>
        <row r="1382">
          <cell r="A1382">
            <v>30694</v>
          </cell>
          <cell r="B1382" t="str">
            <v>EROL IŞIK</v>
          </cell>
          <cell r="C1382">
            <v>230.5</v>
          </cell>
          <cell r="D1382">
            <v>953.24905588057152</v>
          </cell>
          <cell r="E1382">
            <v>0</v>
          </cell>
          <cell r="F1382">
            <v>953.24905588057152</v>
          </cell>
          <cell r="G1382">
            <v>79.550073899556139</v>
          </cell>
          <cell r="H1382">
            <v>1032.7991297801277</v>
          </cell>
          <cell r="I1382">
            <v>0</v>
          </cell>
        </row>
        <row r="1383">
          <cell r="A1383">
            <v>38897</v>
          </cell>
          <cell r="B1383" t="str">
            <v>GÖKHAN ŞAHİN</v>
          </cell>
          <cell r="C1383">
            <v>232.5</v>
          </cell>
          <cell r="D1383">
            <v>953.46912678629508</v>
          </cell>
          <cell r="E1383">
            <v>0</v>
          </cell>
          <cell r="F1383">
            <v>953.46912678629508</v>
          </cell>
          <cell r="G1383">
            <v>0</v>
          </cell>
          <cell r="H1383">
            <v>953.46912678629508</v>
          </cell>
          <cell r="I1383">
            <v>0</v>
          </cell>
        </row>
        <row r="1384">
          <cell r="A1384">
            <v>37627</v>
          </cell>
          <cell r="B1384" t="str">
            <v>MUSTAFA KAYA</v>
          </cell>
          <cell r="C1384">
            <v>232.5</v>
          </cell>
          <cell r="D1384">
            <v>954.06985971876804</v>
          </cell>
          <cell r="E1384">
            <v>0</v>
          </cell>
          <cell r="F1384">
            <v>954.06985971876804</v>
          </cell>
          <cell r="G1384">
            <v>62.199309892361079</v>
          </cell>
          <cell r="H1384">
            <v>1016.2691696111291</v>
          </cell>
          <cell r="I1384">
            <v>0</v>
          </cell>
        </row>
        <row r="1385">
          <cell r="A1385">
            <v>41549</v>
          </cell>
          <cell r="B1385" t="str">
            <v>ABDULLAH TEKİN</v>
          </cell>
          <cell r="C1385">
            <v>232.5</v>
          </cell>
          <cell r="D1385">
            <v>954.33027599874754</v>
          </cell>
          <cell r="E1385">
            <v>0</v>
          </cell>
          <cell r="F1385">
            <v>954.33027599874754</v>
          </cell>
          <cell r="G1385">
            <v>33.723310666666656</v>
          </cell>
          <cell r="H1385">
            <v>988.05358666541417</v>
          </cell>
          <cell r="I1385">
            <v>0</v>
          </cell>
        </row>
        <row r="1386">
          <cell r="A1386">
            <v>15489</v>
          </cell>
          <cell r="B1386" t="str">
            <v>HALİL İBRAHİM ER</v>
          </cell>
          <cell r="C1386">
            <v>220.5</v>
          </cell>
          <cell r="D1386">
            <v>923.66924927433433</v>
          </cell>
          <cell r="E1386">
            <v>30.914493705118758</v>
          </cell>
          <cell r="F1386">
            <v>954.58374297945306</v>
          </cell>
          <cell r="G1386">
            <v>0</v>
          </cell>
          <cell r="H1386">
            <v>954.58374297945306</v>
          </cell>
          <cell r="I1386">
            <v>7.5</v>
          </cell>
        </row>
        <row r="1387">
          <cell r="A1387">
            <v>11612</v>
          </cell>
          <cell r="B1387" t="str">
            <v>AHMET ÇALIŞKAN</v>
          </cell>
          <cell r="C1387">
            <v>232.5</v>
          </cell>
          <cell r="D1387">
            <v>956.1765003603</v>
          </cell>
          <cell r="E1387">
            <v>0</v>
          </cell>
          <cell r="F1387">
            <v>956.1765003603</v>
          </cell>
          <cell r="G1387">
            <v>0</v>
          </cell>
          <cell r="H1387">
            <v>956.1765003603</v>
          </cell>
          <cell r="I1387">
            <v>0</v>
          </cell>
        </row>
        <row r="1388">
          <cell r="A1388">
            <v>28765</v>
          </cell>
          <cell r="B1388" t="str">
            <v>İBRAHİM GÜVEN</v>
          </cell>
          <cell r="C1388">
            <v>112.5</v>
          </cell>
          <cell r="D1388">
            <v>443.56524560731089</v>
          </cell>
          <cell r="E1388">
            <v>513.42172155055823</v>
          </cell>
          <cell r="F1388">
            <v>956.98696715786912</v>
          </cell>
          <cell r="G1388">
            <v>0</v>
          </cell>
          <cell r="H1388">
            <v>956.98696715786912</v>
          </cell>
          <cell r="I1388">
            <v>120</v>
          </cell>
        </row>
        <row r="1389">
          <cell r="A1389">
            <v>38789</v>
          </cell>
          <cell r="B1389" t="str">
            <v>İSMAİL BİNGÖL</v>
          </cell>
          <cell r="C1389">
            <v>232.5</v>
          </cell>
          <cell r="D1389">
            <v>957.34398880293907</v>
          </cell>
          <cell r="E1389">
            <v>0</v>
          </cell>
          <cell r="F1389">
            <v>957.34398880293907</v>
          </cell>
          <cell r="G1389">
            <v>0</v>
          </cell>
          <cell r="H1389">
            <v>957.34398880293907</v>
          </cell>
          <cell r="I1389">
            <v>0</v>
          </cell>
        </row>
        <row r="1390">
          <cell r="A1390">
            <v>38104</v>
          </cell>
          <cell r="B1390" t="str">
            <v>BAHAR UĞUR</v>
          </cell>
          <cell r="C1390">
            <v>232.5</v>
          </cell>
          <cell r="D1390">
            <v>957.40243759695636</v>
          </cell>
          <cell r="E1390">
            <v>0</v>
          </cell>
          <cell r="F1390">
            <v>957.40243759695636</v>
          </cell>
          <cell r="G1390">
            <v>23.036781441615211</v>
          </cell>
          <cell r="H1390">
            <v>980.43921903857154</v>
          </cell>
          <cell r="I1390">
            <v>0</v>
          </cell>
        </row>
        <row r="1391">
          <cell r="A1391">
            <v>41642</v>
          </cell>
          <cell r="B1391" t="str">
            <v>ŞENOL YILDIZ</v>
          </cell>
          <cell r="C1391">
            <v>230</v>
          </cell>
          <cell r="D1391">
            <v>960.98212194444443</v>
          </cell>
          <cell r="E1391">
            <v>0</v>
          </cell>
          <cell r="F1391">
            <v>960.98212194444443</v>
          </cell>
          <cell r="G1391">
            <v>0</v>
          </cell>
          <cell r="H1391">
            <v>960.98212194444443</v>
          </cell>
          <cell r="I1391">
            <v>0</v>
          </cell>
        </row>
        <row r="1392">
          <cell r="A1392">
            <v>41501</v>
          </cell>
          <cell r="B1392" t="str">
            <v>FATİH TAŞ</v>
          </cell>
          <cell r="C1392">
            <v>232.5</v>
          </cell>
          <cell r="D1392">
            <v>961.19223734993795</v>
          </cell>
          <cell r="E1392">
            <v>0</v>
          </cell>
          <cell r="F1392">
            <v>961.19223734993795</v>
          </cell>
          <cell r="G1392">
            <v>42.518583333333318</v>
          </cell>
          <cell r="H1392">
            <v>1003.7108206832713</v>
          </cell>
          <cell r="I1392">
            <v>0</v>
          </cell>
        </row>
        <row r="1393">
          <cell r="A1393">
            <v>41432</v>
          </cell>
          <cell r="B1393" t="str">
            <v>YASİN SAKALLI</v>
          </cell>
          <cell r="C1393">
            <v>232.5</v>
          </cell>
          <cell r="D1393">
            <v>961.45287707119019</v>
          </cell>
          <cell r="E1393">
            <v>0</v>
          </cell>
          <cell r="F1393">
            <v>961.45287707119019</v>
          </cell>
          <cell r="G1393">
            <v>43.502436825693785</v>
          </cell>
          <cell r="H1393">
            <v>1004.9553138968839</v>
          </cell>
          <cell r="I1393">
            <v>0</v>
          </cell>
        </row>
        <row r="1394">
          <cell r="A1394">
            <v>36520</v>
          </cell>
          <cell r="B1394" t="str">
            <v>ABTULLAH DELİBALLİ</v>
          </cell>
          <cell r="C1394">
            <v>232.5</v>
          </cell>
          <cell r="D1394">
            <v>961.49067558309298</v>
          </cell>
          <cell r="E1394">
            <v>0</v>
          </cell>
          <cell r="F1394">
            <v>961.49067558309298</v>
          </cell>
          <cell r="G1394">
            <v>0</v>
          </cell>
          <cell r="H1394">
            <v>961.49067558309298</v>
          </cell>
          <cell r="I1394">
            <v>0</v>
          </cell>
        </row>
        <row r="1395">
          <cell r="A1395">
            <v>39008</v>
          </cell>
          <cell r="B1395" t="str">
            <v>YAŞAR ALDEMİR</v>
          </cell>
          <cell r="C1395">
            <v>225</v>
          </cell>
          <cell r="D1395">
            <v>930.16586886558252</v>
          </cell>
          <cell r="E1395">
            <v>31.733273500374331</v>
          </cell>
          <cell r="F1395">
            <v>961.89914236595689</v>
          </cell>
          <cell r="G1395">
            <v>0</v>
          </cell>
          <cell r="H1395">
            <v>961.89914236595689</v>
          </cell>
          <cell r="I1395">
            <v>0</v>
          </cell>
        </row>
        <row r="1396">
          <cell r="A1396">
            <v>41351</v>
          </cell>
          <cell r="B1396" t="str">
            <v>ŞEREF CAN KOCA</v>
          </cell>
          <cell r="C1396">
            <v>224</v>
          </cell>
          <cell r="D1396">
            <v>962.34950547837639</v>
          </cell>
          <cell r="E1396">
            <v>0</v>
          </cell>
          <cell r="F1396">
            <v>962.34950547837639</v>
          </cell>
          <cell r="G1396">
            <v>56.374825252525262</v>
          </cell>
          <cell r="H1396">
            <v>1018.7243307309017</v>
          </cell>
          <cell r="I1396">
            <v>0</v>
          </cell>
        </row>
        <row r="1397">
          <cell r="A1397">
            <v>40847</v>
          </cell>
          <cell r="B1397" t="str">
            <v>HÜSEYİN SEMİH ÜNAL</v>
          </cell>
          <cell r="C1397">
            <v>232.5</v>
          </cell>
          <cell r="D1397">
            <v>963.16926180076769</v>
          </cell>
          <cell r="E1397">
            <v>0</v>
          </cell>
          <cell r="F1397">
            <v>963.16926180076769</v>
          </cell>
          <cell r="G1397">
            <v>15.536584580604924</v>
          </cell>
          <cell r="H1397">
            <v>978.70584638137257</v>
          </cell>
          <cell r="I1397">
            <v>0</v>
          </cell>
        </row>
        <row r="1398">
          <cell r="A1398">
            <v>11981</v>
          </cell>
          <cell r="B1398" t="str">
            <v>ORHAN AYBATI</v>
          </cell>
          <cell r="C1398">
            <v>232.5</v>
          </cell>
          <cell r="D1398">
            <v>964.55454872304608</v>
          </cell>
          <cell r="E1398">
            <v>0</v>
          </cell>
          <cell r="F1398">
            <v>964.55454872304608</v>
          </cell>
          <cell r="G1398">
            <v>119.9631458333333</v>
          </cell>
          <cell r="H1398">
            <v>1084.5176945563794</v>
          </cell>
          <cell r="I1398">
            <v>0</v>
          </cell>
        </row>
        <row r="1399">
          <cell r="A1399">
            <v>26218</v>
          </cell>
          <cell r="B1399" t="str">
            <v>ALİ KAYRAK</v>
          </cell>
          <cell r="C1399">
            <v>232.5</v>
          </cell>
          <cell r="D1399">
            <v>965.57598443270263</v>
          </cell>
          <cell r="E1399">
            <v>0</v>
          </cell>
          <cell r="F1399">
            <v>965.57598443270263</v>
          </cell>
          <cell r="G1399">
            <v>418.16808054130144</v>
          </cell>
          <cell r="H1399">
            <v>1383.744064974004</v>
          </cell>
          <cell r="I1399">
            <v>0</v>
          </cell>
        </row>
        <row r="1400">
          <cell r="A1400">
            <v>40535</v>
          </cell>
          <cell r="B1400" t="str">
            <v>BURAK PAMUK</v>
          </cell>
          <cell r="C1400">
            <v>232.5</v>
          </cell>
          <cell r="D1400">
            <v>965.79237603588797</v>
          </cell>
          <cell r="E1400">
            <v>0</v>
          </cell>
          <cell r="F1400">
            <v>965.79237603588797</v>
          </cell>
          <cell r="G1400">
            <v>355.86624587150976</v>
          </cell>
          <cell r="H1400">
            <v>1321.6586219073977</v>
          </cell>
          <cell r="I1400">
            <v>0</v>
          </cell>
        </row>
        <row r="1401">
          <cell r="A1401">
            <v>41446</v>
          </cell>
          <cell r="B1401" t="str">
            <v>SERHAT VARBAŞ</v>
          </cell>
          <cell r="C1401">
            <v>229</v>
          </cell>
          <cell r="D1401">
            <v>965.90494318821573</v>
          </cell>
          <cell r="E1401">
            <v>0</v>
          </cell>
          <cell r="F1401">
            <v>965.90494318821573</v>
          </cell>
          <cell r="G1401">
            <v>0</v>
          </cell>
          <cell r="H1401">
            <v>965.90494318821573</v>
          </cell>
          <cell r="I1401">
            <v>0</v>
          </cell>
        </row>
        <row r="1402">
          <cell r="A1402">
            <v>41434</v>
          </cell>
          <cell r="B1402" t="str">
            <v>SERDAR POLAT</v>
          </cell>
          <cell r="C1402">
            <v>210</v>
          </cell>
          <cell r="D1402">
            <v>874.45963042476512</v>
          </cell>
          <cell r="E1402">
            <v>91.780581231870528</v>
          </cell>
          <cell r="F1402">
            <v>966.24021165663567</v>
          </cell>
          <cell r="G1402">
            <v>20.503466666666665</v>
          </cell>
          <cell r="H1402">
            <v>986.74367832330233</v>
          </cell>
          <cell r="I1402">
            <v>15</v>
          </cell>
        </row>
        <row r="1403">
          <cell r="A1403">
            <v>38258</v>
          </cell>
          <cell r="B1403" t="str">
            <v>SÜLEYMAN BELYURT</v>
          </cell>
          <cell r="C1403">
            <v>195</v>
          </cell>
          <cell r="D1403">
            <v>806.63434090909084</v>
          </cell>
          <cell r="E1403">
            <v>159.68617056540961</v>
          </cell>
          <cell r="F1403">
            <v>966.32051147450045</v>
          </cell>
          <cell r="G1403">
            <v>0</v>
          </cell>
          <cell r="H1403">
            <v>966.32051147450045</v>
          </cell>
          <cell r="I1403">
            <v>45</v>
          </cell>
        </row>
        <row r="1404">
          <cell r="A1404">
            <v>41566</v>
          </cell>
          <cell r="B1404" t="str">
            <v>SERHAT AYDIN</v>
          </cell>
          <cell r="C1404">
            <v>232.5</v>
          </cell>
          <cell r="D1404">
            <v>966.65495770839834</v>
          </cell>
          <cell r="E1404">
            <v>0</v>
          </cell>
          <cell r="F1404">
            <v>966.65495770839834</v>
          </cell>
          <cell r="G1404">
            <v>0</v>
          </cell>
          <cell r="H1404">
            <v>966.65495770839834</v>
          </cell>
          <cell r="I1404">
            <v>0</v>
          </cell>
        </row>
        <row r="1405">
          <cell r="A1405">
            <v>38255</v>
          </cell>
          <cell r="B1405" t="str">
            <v>YASİN KARAHİSAR</v>
          </cell>
          <cell r="C1405">
            <v>232.5</v>
          </cell>
          <cell r="D1405">
            <v>966.80599382716014</v>
          </cell>
          <cell r="E1405">
            <v>0</v>
          </cell>
          <cell r="F1405">
            <v>966.80599382716014</v>
          </cell>
          <cell r="G1405">
            <v>0</v>
          </cell>
          <cell r="H1405">
            <v>966.80599382716014</v>
          </cell>
          <cell r="I1405">
            <v>0</v>
          </cell>
        </row>
        <row r="1406">
          <cell r="A1406">
            <v>34278</v>
          </cell>
          <cell r="B1406" t="str">
            <v>SAMET DUYAR</v>
          </cell>
          <cell r="C1406">
            <v>216</v>
          </cell>
          <cell r="D1406">
            <v>908.90735994749366</v>
          </cell>
          <cell r="E1406">
            <v>57.960827147727365</v>
          </cell>
          <cell r="F1406">
            <v>966.86818709522106</v>
          </cell>
          <cell r="G1406">
            <v>0</v>
          </cell>
          <cell r="H1406">
            <v>966.86818709522106</v>
          </cell>
          <cell r="I1406">
            <v>15</v>
          </cell>
        </row>
        <row r="1407">
          <cell r="A1407">
            <v>12823</v>
          </cell>
          <cell r="B1407" t="str">
            <v>MUSTAFA TOPÇU</v>
          </cell>
          <cell r="C1407">
            <v>217.5</v>
          </cell>
          <cell r="D1407">
            <v>907.02133170049638</v>
          </cell>
          <cell r="E1407">
            <v>59.930788357414301</v>
          </cell>
          <cell r="F1407">
            <v>966.95212005791063</v>
          </cell>
          <cell r="G1407">
            <v>210.7865501907792</v>
          </cell>
          <cell r="H1407">
            <v>1177.7386702486899</v>
          </cell>
          <cell r="I1407">
            <v>0</v>
          </cell>
        </row>
        <row r="1408">
          <cell r="A1408">
            <v>31162</v>
          </cell>
          <cell r="B1408" t="str">
            <v>UMUT ÇEVİK</v>
          </cell>
          <cell r="C1408">
            <v>180</v>
          </cell>
          <cell r="D1408">
            <v>765.70400038966056</v>
          </cell>
          <cell r="E1408">
            <v>201.896401259388</v>
          </cell>
          <cell r="F1408">
            <v>967.60040164904854</v>
          </cell>
          <cell r="G1408">
            <v>22.476492186342576</v>
          </cell>
          <cell r="H1408">
            <v>990.07689383539116</v>
          </cell>
          <cell r="I1408">
            <v>45</v>
          </cell>
        </row>
        <row r="1409">
          <cell r="A1409">
            <v>33374</v>
          </cell>
          <cell r="B1409" t="str">
            <v>İLKAY PIYNAR</v>
          </cell>
          <cell r="C1409">
            <v>232.5</v>
          </cell>
          <cell r="D1409">
            <v>968.42232489711967</v>
          </cell>
          <cell r="E1409">
            <v>0</v>
          </cell>
          <cell r="F1409">
            <v>968.42232489711967</v>
          </cell>
          <cell r="G1409">
            <v>0</v>
          </cell>
          <cell r="H1409">
            <v>968.42232489711967</v>
          </cell>
          <cell r="I1409">
            <v>0</v>
          </cell>
        </row>
        <row r="1410">
          <cell r="A1410">
            <v>39129</v>
          </cell>
          <cell r="B1410" t="str">
            <v>MURAT DOKUZLAR</v>
          </cell>
          <cell r="C1410">
            <v>232.5</v>
          </cell>
          <cell r="D1410">
            <v>968.50414987488773</v>
          </cell>
          <cell r="E1410">
            <v>0</v>
          </cell>
          <cell r="F1410">
            <v>968.50414987488773</v>
          </cell>
          <cell r="G1410">
            <v>0</v>
          </cell>
          <cell r="H1410">
            <v>968.50414987488773</v>
          </cell>
          <cell r="I1410">
            <v>0</v>
          </cell>
        </row>
        <row r="1411">
          <cell r="A1411">
            <v>40082</v>
          </cell>
          <cell r="B1411" t="str">
            <v>SEMİH ENGİNAR</v>
          </cell>
          <cell r="C1411">
            <v>225</v>
          </cell>
          <cell r="D1411">
            <v>937.81180110446849</v>
          </cell>
          <cell r="E1411">
            <v>31.379048346457431</v>
          </cell>
          <cell r="F1411">
            <v>969.19084945092595</v>
          </cell>
          <cell r="G1411">
            <v>0</v>
          </cell>
          <cell r="H1411">
            <v>969.19084945092595</v>
          </cell>
          <cell r="I1411">
            <v>7.5</v>
          </cell>
        </row>
        <row r="1412">
          <cell r="A1412">
            <v>34149</v>
          </cell>
          <cell r="B1412" t="str">
            <v>HASAN DÜNDAR</v>
          </cell>
          <cell r="C1412">
            <v>232.5</v>
          </cell>
          <cell r="D1412">
            <v>969.76616748650474</v>
          </cell>
          <cell r="E1412">
            <v>0</v>
          </cell>
          <cell r="F1412">
            <v>969.76616748650474</v>
          </cell>
          <cell r="G1412">
            <v>194.23033259581621</v>
          </cell>
          <cell r="H1412">
            <v>1163.9965000823208</v>
          </cell>
          <cell r="I1412">
            <v>0</v>
          </cell>
        </row>
        <row r="1413">
          <cell r="A1413">
            <v>19143</v>
          </cell>
          <cell r="B1413" t="str">
            <v>BARIŞ OYDU</v>
          </cell>
          <cell r="C1413">
            <v>232.5</v>
          </cell>
          <cell r="D1413">
            <v>969.90175285493785</v>
          </cell>
          <cell r="E1413">
            <v>0</v>
          </cell>
          <cell r="F1413">
            <v>969.90175285493785</v>
          </cell>
          <cell r="G1413">
            <v>52.844524999999983</v>
          </cell>
          <cell r="H1413">
            <v>1022.7462778549378</v>
          </cell>
          <cell r="I1413">
            <v>0</v>
          </cell>
        </row>
        <row r="1414">
          <cell r="A1414">
            <v>39285</v>
          </cell>
          <cell r="B1414" t="str">
            <v>ERCAN SEBER</v>
          </cell>
          <cell r="C1414">
            <v>225</v>
          </cell>
          <cell r="D1414">
            <v>939.35557121841191</v>
          </cell>
          <cell r="E1414">
            <v>30.948600305330373</v>
          </cell>
          <cell r="F1414">
            <v>970.3041715237423</v>
          </cell>
          <cell r="G1414">
            <v>179.99842161012171</v>
          </cell>
          <cell r="H1414">
            <v>1150.3025931338641</v>
          </cell>
          <cell r="I1414">
            <v>7.5</v>
          </cell>
        </row>
        <row r="1415">
          <cell r="A1415">
            <v>39871</v>
          </cell>
          <cell r="B1415" t="str">
            <v>MURAT ÖZBEK</v>
          </cell>
          <cell r="C1415">
            <v>232.5</v>
          </cell>
          <cell r="D1415">
            <v>970.35989402050666</v>
          </cell>
          <cell r="E1415">
            <v>0</v>
          </cell>
          <cell r="F1415">
            <v>970.35989402050666</v>
          </cell>
          <cell r="G1415">
            <v>0</v>
          </cell>
          <cell r="H1415">
            <v>970.35989402050666</v>
          </cell>
          <cell r="I1415">
            <v>0</v>
          </cell>
        </row>
        <row r="1416">
          <cell r="A1416">
            <v>39320</v>
          </cell>
          <cell r="B1416" t="str">
            <v>FARUK YILDIZ</v>
          </cell>
          <cell r="C1416">
            <v>210</v>
          </cell>
          <cell r="D1416">
            <v>879.00686559854125</v>
          </cell>
          <cell r="E1416">
            <v>91.459182883990664</v>
          </cell>
          <cell r="F1416">
            <v>970.46604848253196</v>
          </cell>
          <cell r="G1416">
            <v>148.58724029841815</v>
          </cell>
          <cell r="H1416">
            <v>1119.0532887809502</v>
          </cell>
          <cell r="I1416">
            <v>0</v>
          </cell>
        </row>
        <row r="1417">
          <cell r="A1417">
            <v>41574</v>
          </cell>
          <cell r="B1417" t="str">
            <v>AHMET SAMSA</v>
          </cell>
          <cell r="C1417">
            <v>225</v>
          </cell>
          <cell r="D1417">
            <v>970.7189333333331</v>
          </cell>
          <cell r="E1417">
            <v>0</v>
          </cell>
          <cell r="F1417">
            <v>970.7189333333331</v>
          </cell>
          <cell r="G1417">
            <v>0</v>
          </cell>
          <cell r="H1417">
            <v>970.7189333333331</v>
          </cell>
          <cell r="I1417">
            <v>0</v>
          </cell>
        </row>
        <row r="1418">
          <cell r="A1418">
            <v>13890</v>
          </cell>
          <cell r="B1418" t="str">
            <v>ENDER ERKUT</v>
          </cell>
          <cell r="C1418">
            <v>165</v>
          </cell>
          <cell r="D1418">
            <v>675.49478824239452</v>
          </cell>
          <cell r="E1418">
            <v>295.36658252513871</v>
          </cell>
          <cell r="F1418">
            <v>970.86137076753323</v>
          </cell>
          <cell r="G1418">
            <v>85.972063958122931</v>
          </cell>
          <cell r="H1418">
            <v>1056.8334347256562</v>
          </cell>
          <cell r="I1418">
            <v>67.5</v>
          </cell>
        </row>
        <row r="1419">
          <cell r="A1419">
            <v>38527</v>
          </cell>
          <cell r="B1419" t="str">
            <v>OLCAY PAKEL</v>
          </cell>
          <cell r="C1419">
            <v>227.5</v>
          </cell>
          <cell r="D1419">
            <v>971.21846795258216</v>
          </cell>
          <cell r="E1419">
            <v>0</v>
          </cell>
          <cell r="F1419">
            <v>971.21846795258216</v>
          </cell>
          <cell r="G1419">
            <v>91.432319648598266</v>
          </cell>
          <cell r="H1419">
            <v>1062.6507876011804</v>
          </cell>
          <cell r="I1419">
            <v>0</v>
          </cell>
        </row>
        <row r="1420">
          <cell r="A1420">
            <v>41592</v>
          </cell>
          <cell r="B1420" t="str">
            <v>RAMAZAN MUTLU</v>
          </cell>
          <cell r="C1420">
            <v>232.5</v>
          </cell>
          <cell r="D1420">
            <v>971.22076952984207</v>
          </cell>
          <cell r="E1420">
            <v>0</v>
          </cell>
          <cell r="F1420">
            <v>971.22076952984207</v>
          </cell>
          <cell r="G1420">
            <v>57.200012121212133</v>
          </cell>
          <cell r="H1420">
            <v>1028.4207816510543</v>
          </cell>
          <cell r="I1420">
            <v>0</v>
          </cell>
        </row>
        <row r="1421">
          <cell r="A1421">
            <v>41956</v>
          </cell>
          <cell r="B1421" t="str">
            <v>ALİ FUAT KURNAZ</v>
          </cell>
          <cell r="C1421">
            <v>232.5</v>
          </cell>
          <cell r="D1421">
            <v>971.3274014159731</v>
          </cell>
          <cell r="E1421">
            <v>0</v>
          </cell>
          <cell r="F1421">
            <v>971.3274014159731</v>
          </cell>
          <cell r="G1421">
            <v>470.87159913889946</v>
          </cell>
          <cell r="H1421">
            <v>1442.1990005548726</v>
          </cell>
          <cell r="I1421">
            <v>0</v>
          </cell>
        </row>
        <row r="1422">
          <cell r="A1422">
            <v>38438</v>
          </cell>
          <cell r="B1422" t="str">
            <v>MEHMET ÇANBULAT</v>
          </cell>
          <cell r="C1422">
            <v>232.5</v>
          </cell>
          <cell r="D1422">
            <v>971.58634790590463</v>
          </cell>
          <cell r="E1422">
            <v>0</v>
          </cell>
          <cell r="F1422">
            <v>971.58634790590463</v>
          </cell>
          <cell r="G1422">
            <v>196.96448132581008</v>
          </cell>
          <cell r="H1422">
            <v>1168.5508292317147</v>
          </cell>
          <cell r="I1422">
            <v>0</v>
          </cell>
        </row>
        <row r="1423">
          <cell r="A1423">
            <v>37185</v>
          </cell>
          <cell r="B1423" t="str">
            <v>KADİR GÖKŞEN</v>
          </cell>
          <cell r="C1423">
            <v>210</v>
          </cell>
          <cell r="D1423">
            <v>874.64186405046473</v>
          </cell>
          <cell r="E1423">
            <v>97.205307381446517</v>
          </cell>
          <cell r="F1423">
            <v>971.84717143191119</v>
          </cell>
          <cell r="G1423">
            <v>302.83341845019925</v>
          </cell>
          <cell r="H1423">
            <v>1274.6805898821103</v>
          </cell>
          <cell r="I1423">
            <v>22.5</v>
          </cell>
        </row>
        <row r="1424">
          <cell r="A1424">
            <v>39466</v>
          </cell>
          <cell r="B1424" t="str">
            <v>MUHAMMET MAHMUT YAŞAR</v>
          </cell>
          <cell r="C1424">
            <v>232.5</v>
          </cell>
          <cell r="D1424">
            <v>972.46485967052229</v>
          </cell>
          <cell r="E1424">
            <v>0</v>
          </cell>
          <cell r="F1424">
            <v>972.46485967052229</v>
          </cell>
          <cell r="G1424">
            <v>0</v>
          </cell>
          <cell r="H1424">
            <v>972.46485967052229</v>
          </cell>
          <cell r="I1424">
            <v>0</v>
          </cell>
        </row>
        <row r="1425">
          <cell r="A1425">
            <v>24431</v>
          </cell>
          <cell r="B1425" t="str">
            <v>ŞEREF UZEL</v>
          </cell>
          <cell r="C1425">
            <v>225</v>
          </cell>
          <cell r="D1425">
            <v>944.72490389610414</v>
          </cell>
          <cell r="E1425">
            <v>28.102258264883208</v>
          </cell>
          <cell r="F1425">
            <v>972.82716216098731</v>
          </cell>
          <cell r="G1425">
            <v>91.662085714285723</v>
          </cell>
          <cell r="H1425">
            <v>1064.4892478752731</v>
          </cell>
          <cell r="I1425">
            <v>15</v>
          </cell>
        </row>
        <row r="1426">
          <cell r="A1426">
            <v>35876</v>
          </cell>
          <cell r="B1426" t="str">
            <v>MİKAİL ÇELİK</v>
          </cell>
          <cell r="C1426">
            <v>187.5</v>
          </cell>
          <cell r="D1426">
            <v>802.29055925068565</v>
          </cell>
          <cell r="E1426">
            <v>170.93866254315367</v>
          </cell>
          <cell r="F1426">
            <v>973.22922179383932</v>
          </cell>
          <cell r="G1426">
            <v>111.34444363447352</v>
          </cell>
          <cell r="H1426">
            <v>1084.5736654283128</v>
          </cell>
          <cell r="I1426">
            <v>45</v>
          </cell>
        </row>
        <row r="1427">
          <cell r="A1427">
            <v>40314</v>
          </cell>
          <cell r="B1427" t="str">
            <v>FATMA DOĞAN</v>
          </cell>
          <cell r="C1427">
            <v>232</v>
          </cell>
          <cell r="D1427">
            <v>974.10197680339502</v>
          </cell>
          <cell r="E1427">
            <v>0</v>
          </cell>
          <cell r="F1427">
            <v>974.10197680339502</v>
          </cell>
          <cell r="G1427">
            <v>87.730199999999996</v>
          </cell>
          <cell r="H1427">
            <v>1061.832176803395</v>
          </cell>
          <cell r="I1427">
            <v>0</v>
          </cell>
        </row>
        <row r="1428">
          <cell r="A1428">
            <v>25097</v>
          </cell>
          <cell r="B1428" t="str">
            <v>KAMURAN DERVİŞ</v>
          </cell>
          <cell r="C1428">
            <v>225</v>
          </cell>
          <cell r="D1428">
            <v>951.36716158286094</v>
          </cell>
          <cell r="E1428">
            <v>23.495064170199775</v>
          </cell>
          <cell r="F1428">
            <v>974.86222575306067</v>
          </cell>
          <cell r="G1428">
            <v>47.292818632647204</v>
          </cell>
          <cell r="H1428">
            <v>1022.1550443857079</v>
          </cell>
          <cell r="I1428">
            <v>7.5</v>
          </cell>
        </row>
        <row r="1429">
          <cell r="A1429">
            <v>37163</v>
          </cell>
          <cell r="B1429" t="str">
            <v>FAHRETTİN DUMAN</v>
          </cell>
          <cell r="C1429">
            <v>225</v>
          </cell>
          <cell r="D1429">
            <v>943.89421181810337</v>
          </cell>
          <cell r="E1429">
            <v>31.142030686168386</v>
          </cell>
          <cell r="F1429">
            <v>975.03624250427174</v>
          </cell>
          <cell r="G1429">
            <v>16.426525084131502</v>
          </cell>
          <cell r="H1429">
            <v>991.46276758840327</v>
          </cell>
          <cell r="I1429">
            <v>7.5</v>
          </cell>
        </row>
        <row r="1430">
          <cell r="A1430">
            <v>14801</v>
          </cell>
          <cell r="B1430" t="str">
            <v>ALİ MERCAN</v>
          </cell>
          <cell r="C1430">
            <v>0</v>
          </cell>
          <cell r="D1430">
            <v>0</v>
          </cell>
          <cell r="E1430">
            <v>975.55924248057249</v>
          </cell>
          <cell r="F1430">
            <v>975.55924248057249</v>
          </cell>
          <cell r="G1430">
            <v>0</v>
          </cell>
          <cell r="H1430">
            <v>975.55924248057249</v>
          </cell>
          <cell r="I1430">
            <v>195</v>
          </cell>
        </row>
        <row r="1431">
          <cell r="A1431">
            <v>41868</v>
          </cell>
          <cell r="B1431" t="str">
            <v>İSMAİL İSMİHAN</v>
          </cell>
          <cell r="C1431">
            <v>232.5</v>
          </cell>
          <cell r="D1431">
            <v>976.01075522815074</v>
          </cell>
          <cell r="E1431">
            <v>0</v>
          </cell>
          <cell r="F1431">
            <v>976.01075522815074</v>
          </cell>
          <cell r="G1431">
            <v>20.733103297453692</v>
          </cell>
          <cell r="H1431">
            <v>996.74385852560442</v>
          </cell>
          <cell r="I1431">
            <v>0</v>
          </cell>
        </row>
        <row r="1432">
          <cell r="A1432">
            <v>41362</v>
          </cell>
          <cell r="B1432" t="str">
            <v>MEVLÜT ERİPEK</v>
          </cell>
          <cell r="C1432">
            <v>232.5</v>
          </cell>
          <cell r="D1432">
            <v>976.61868126943989</v>
          </cell>
          <cell r="E1432">
            <v>0</v>
          </cell>
          <cell r="F1432">
            <v>976.61868126943989</v>
          </cell>
          <cell r="G1432">
            <v>57.206821212121199</v>
          </cell>
          <cell r="H1432">
            <v>1033.825502481561</v>
          </cell>
          <cell r="I1432">
            <v>0</v>
          </cell>
        </row>
        <row r="1433">
          <cell r="A1433">
            <v>36142</v>
          </cell>
          <cell r="B1433" t="str">
            <v>KEREM GÜLER</v>
          </cell>
          <cell r="C1433">
            <v>232.5</v>
          </cell>
          <cell r="D1433">
            <v>979.01056170807908</v>
          </cell>
          <cell r="E1433">
            <v>0</v>
          </cell>
          <cell r="F1433">
            <v>979.01056170807908</v>
          </cell>
          <cell r="G1433">
            <v>18.668217881308106</v>
          </cell>
          <cell r="H1433">
            <v>997.6787795893872</v>
          </cell>
          <cell r="I1433">
            <v>0</v>
          </cell>
        </row>
        <row r="1434">
          <cell r="A1434">
            <v>37885</v>
          </cell>
          <cell r="B1434" t="str">
            <v>MELİKE KONUKÇU</v>
          </cell>
          <cell r="C1434">
            <v>232.5</v>
          </cell>
          <cell r="D1434">
            <v>981.79103688357452</v>
          </cell>
          <cell r="E1434">
            <v>0</v>
          </cell>
          <cell r="F1434">
            <v>981.79103688357452</v>
          </cell>
          <cell r="G1434">
            <v>110.57655091975303</v>
          </cell>
          <cell r="H1434">
            <v>1092.3675878033275</v>
          </cell>
          <cell r="I1434">
            <v>0</v>
          </cell>
        </row>
        <row r="1435">
          <cell r="A1435">
            <v>34301</v>
          </cell>
          <cell r="B1435" t="str">
            <v>NİHAT ÇAY</v>
          </cell>
          <cell r="C1435">
            <v>232.5</v>
          </cell>
          <cell r="D1435">
            <v>981.89158786758401</v>
          </cell>
          <cell r="E1435">
            <v>0</v>
          </cell>
          <cell r="F1435">
            <v>981.89158786758401</v>
          </cell>
          <cell r="G1435">
            <v>116.79861584677943</v>
          </cell>
          <cell r="H1435">
            <v>1098.6902037143634</v>
          </cell>
          <cell r="I1435">
            <v>0</v>
          </cell>
        </row>
        <row r="1436">
          <cell r="A1436">
            <v>37872</v>
          </cell>
          <cell r="B1436" t="str">
            <v>MAHMUT GÜLTEKİN</v>
          </cell>
          <cell r="C1436">
            <v>232.5</v>
          </cell>
          <cell r="D1436">
            <v>982.5501286020027</v>
          </cell>
          <cell r="E1436">
            <v>0</v>
          </cell>
          <cell r="F1436">
            <v>982.5501286020027</v>
          </cell>
          <cell r="G1436">
            <v>0</v>
          </cell>
          <cell r="H1436">
            <v>982.5501286020027</v>
          </cell>
          <cell r="I1436">
            <v>0</v>
          </cell>
        </row>
        <row r="1437">
          <cell r="A1437">
            <v>24478</v>
          </cell>
          <cell r="B1437" t="str">
            <v>NURULLAH IŞIK</v>
          </cell>
          <cell r="C1437">
            <v>220.5</v>
          </cell>
          <cell r="D1437">
            <v>954.9509213515513</v>
          </cell>
          <cell r="E1437">
            <v>29.926012693070831</v>
          </cell>
          <cell r="F1437">
            <v>984.87693404462209</v>
          </cell>
          <cell r="G1437">
            <v>168.5665225437242</v>
          </cell>
          <cell r="H1437">
            <v>1153.4434565883462</v>
          </cell>
          <cell r="I1437">
            <v>7.5</v>
          </cell>
        </row>
        <row r="1438">
          <cell r="A1438">
            <v>41445</v>
          </cell>
          <cell r="B1438" t="str">
            <v>SELİM YESİN</v>
          </cell>
          <cell r="C1438">
            <v>232.5</v>
          </cell>
          <cell r="D1438">
            <v>985.15607316218166</v>
          </cell>
          <cell r="E1438">
            <v>0</v>
          </cell>
          <cell r="F1438">
            <v>985.15607316218166</v>
          </cell>
          <cell r="G1438">
            <v>0</v>
          </cell>
          <cell r="H1438">
            <v>985.15607316218166</v>
          </cell>
          <cell r="I1438">
            <v>0</v>
          </cell>
        </row>
        <row r="1439">
          <cell r="A1439">
            <v>34538</v>
          </cell>
          <cell r="B1439" t="str">
            <v>VAHİT EMRE COŞAR</v>
          </cell>
          <cell r="C1439">
            <v>225</v>
          </cell>
          <cell r="D1439">
            <v>954.48894847373674</v>
          </cell>
          <cell r="E1439">
            <v>31.07522341177517</v>
          </cell>
          <cell r="F1439">
            <v>985.56417188551188</v>
          </cell>
          <cell r="G1439">
            <v>0</v>
          </cell>
          <cell r="H1439">
            <v>985.56417188551188</v>
          </cell>
          <cell r="I1439">
            <v>7.5</v>
          </cell>
        </row>
        <row r="1440">
          <cell r="A1440">
            <v>39272</v>
          </cell>
          <cell r="B1440" t="str">
            <v>MEHMET ÇETİN</v>
          </cell>
          <cell r="C1440">
            <v>228.5</v>
          </cell>
          <cell r="D1440">
            <v>985.68315528839707</v>
          </cell>
          <cell r="E1440">
            <v>0</v>
          </cell>
          <cell r="F1440">
            <v>985.68315528839707</v>
          </cell>
          <cell r="G1440">
            <v>22.153728744965527</v>
          </cell>
          <cell r="H1440">
            <v>1007.8368840333626</v>
          </cell>
          <cell r="I1440">
            <v>0</v>
          </cell>
        </row>
        <row r="1441">
          <cell r="A1441">
            <v>15562</v>
          </cell>
          <cell r="B1441" t="str">
            <v>ŞAHİN SEVİNÇ</v>
          </cell>
          <cell r="C1441">
            <v>225</v>
          </cell>
          <cell r="D1441">
            <v>957.28530390476556</v>
          </cell>
          <cell r="E1441">
            <v>29.187404499714759</v>
          </cell>
          <cell r="F1441">
            <v>986.47270840448027</v>
          </cell>
          <cell r="G1441">
            <v>29.33577095634131</v>
          </cell>
          <cell r="H1441">
            <v>1015.8084793608216</v>
          </cell>
          <cell r="I1441">
            <v>7.5</v>
          </cell>
        </row>
        <row r="1442">
          <cell r="A1442">
            <v>32768</v>
          </cell>
          <cell r="B1442" t="str">
            <v>CAN TANRIVERDİ</v>
          </cell>
          <cell r="C1442">
            <v>232.5</v>
          </cell>
          <cell r="D1442">
            <v>987.24046605383774</v>
          </cell>
          <cell r="E1442">
            <v>0</v>
          </cell>
          <cell r="F1442">
            <v>987.24046605383774</v>
          </cell>
          <cell r="G1442">
            <v>0</v>
          </cell>
          <cell r="H1442">
            <v>987.24046605383774</v>
          </cell>
          <cell r="I1442">
            <v>0</v>
          </cell>
        </row>
        <row r="1443">
          <cell r="A1443">
            <v>13721</v>
          </cell>
          <cell r="B1443" t="str">
            <v>YASİN DERİNCE</v>
          </cell>
          <cell r="C1443">
            <v>232.5</v>
          </cell>
          <cell r="D1443">
            <v>987.70636865364577</v>
          </cell>
          <cell r="E1443">
            <v>0</v>
          </cell>
          <cell r="F1443">
            <v>987.70636865364577</v>
          </cell>
          <cell r="G1443">
            <v>0</v>
          </cell>
          <cell r="H1443">
            <v>987.70636865364577</v>
          </cell>
          <cell r="I1443">
            <v>0</v>
          </cell>
        </row>
        <row r="1444">
          <cell r="A1444">
            <v>38627</v>
          </cell>
          <cell r="B1444" t="str">
            <v>YILMAZ GÜLDEN</v>
          </cell>
          <cell r="C1444">
            <v>232.5</v>
          </cell>
          <cell r="D1444">
            <v>988.44762999882391</v>
          </cell>
          <cell r="E1444">
            <v>0</v>
          </cell>
          <cell r="F1444">
            <v>988.44762999882391</v>
          </cell>
          <cell r="G1444">
            <v>118.37479047619048</v>
          </cell>
          <cell r="H1444">
            <v>1106.8224204750145</v>
          </cell>
          <cell r="I1444">
            <v>0</v>
          </cell>
        </row>
        <row r="1445">
          <cell r="A1445">
            <v>40206</v>
          </cell>
          <cell r="B1445" t="str">
            <v>ENES SÖKMEN</v>
          </cell>
          <cell r="C1445">
            <v>157</v>
          </cell>
          <cell r="D1445">
            <v>702.70954098229902</v>
          </cell>
          <cell r="E1445">
            <v>285.84674049089205</v>
          </cell>
          <cell r="F1445">
            <v>988.55628147319112</v>
          </cell>
          <cell r="G1445">
            <v>0</v>
          </cell>
          <cell r="H1445">
            <v>988.55628147319112</v>
          </cell>
          <cell r="I1445">
            <v>45</v>
          </cell>
        </row>
        <row r="1446">
          <cell r="A1446">
            <v>39233</v>
          </cell>
          <cell r="B1446" t="str">
            <v>MUHAMMET ÖZKAN</v>
          </cell>
          <cell r="C1446">
            <v>232.5</v>
          </cell>
          <cell r="D1446">
            <v>989.0156800125967</v>
          </cell>
          <cell r="E1446">
            <v>0</v>
          </cell>
          <cell r="F1446">
            <v>989.0156800125967</v>
          </cell>
          <cell r="G1446">
            <v>319.72653385501974</v>
          </cell>
          <cell r="H1446">
            <v>1308.7422138676166</v>
          </cell>
          <cell r="I1446">
            <v>0</v>
          </cell>
        </row>
        <row r="1447">
          <cell r="A1447">
            <v>33924</v>
          </cell>
          <cell r="B1447" t="str">
            <v>METE ÇOLAK</v>
          </cell>
          <cell r="C1447">
            <v>229</v>
          </cell>
          <cell r="D1447">
            <v>974.14824643350801</v>
          </cell>
          <cell r="E1447">
            <v>15.447462157362562</v>
          </cell>
          <cell r="F1447">
            <v>989.59570859087057</v>
          </cell>
          <cell r="G1447">
            <v>41.654612823292553</v>
          </cell>
          <cell r="H1447">
            <v>1031.2503214141632</v>
          </cell>
          <cell r="I1447">
            <v>3.5</v>
          </cell>
        </row>
        <row r="1448">
          <cell r="A1448">
            <v>27873</v>
          </cell>
          <cell r="B1448" t="str">
            <v>SERAP ŞAHAN</v>
          </cell>
          <cell r="C1448">
            <v>232.5</v>
          </cell>
          <cell r="D1448">
            <v>989.63745565954139</v>
          </cell>
          <cell r="E1448">
            <v>0</v>
          </cell>
          <cell r="F1448">
            <v>989.63745565954139</v>
          </cell>
          <cell r="G1448">
            <v>0</v>
          </cell>
          <cell r="H1448">
            <v>989.63745565954139</v>
          </cell>
          <cell r="I1448">
            <v>0</v>
          </cell>
        </row>
        <row r="1449">
          <cell r="A1449">
            <v>39057</v>
          </cell>
          <cell r="B1449" t="str">
            <v>OSMAN ÇATI</v>
          </cell>
          <cell r="C1449">
            <v>221</v>
          </cell>
          <cell r="D1449">
            <v>990.03450988430632</v>
          </cell>
          <cell r="E1449">
            <v>0</v>
          </cell>
          <cell r="F1449">
            <v>990.03450988430632</v>
          </cell>
          <cell r="G1449">
            <v>439.01982791249782</v>
          </cell>
          <cell r="H1449">
            <v>1429.0543377968042</v>
          </cell>
          <cell r="I1449">
            <v>0</v>
          </cell>
        </row>
        <row r="1450">
          <cell r="A1450">
            <v>26614</v>
          </cell>
          <cell r="B1450" t="str">
            <v>HARUN ŞEN</v>
          </cell>
          <cell r="C1450">
            <v>232.5</v>
          </cell>
          <cell r="D1450">
            <v>990.34371428571467</v>
          </cell>
          <cell r="E1450">
            <v>0</v>
          </cell>
          <cell r="F1450">
            <v>990.34371428571467</v>
          </cell>
          <cell r="G1450">
            <v>112.05874285714286</v>
          </cell>
          <cell r="H1450">
            <v>1102.4024571428574</v>
          </cell>
          <cell r="I1450">
            <v>0</v>
          </cell>
        </row>
        <row r="1451">
          <cell r="A1451">
            <v>34267</v>
          </cell>
          <cell r="B1451" t="str">
            <v>MEHMET GÜRCAN ALTIN</v>
          </cell>
          <cell r="C1451">
            <v>232.5</v>
          </cell>
          <cell r="D1451">
            <v>990.54360141093503</v>
          </cell>
          <cell r="E1451">
            <v>0</v>
          </cell>
          <cell r="F1451">
            <v>990.54360141093503</v>
          </cell>
          <cell r="G1451">
            <v>264.60644853104969</v>
          </cell>
          <cell r="H1451">
            <v>1255.1500499419847</v>
          </cell>
          <cell r="I1451">
            <v>0</v>
          </cell>
        </row>
        <row r="1452">
          <cell r="A1452">
            <v>38833</v>
          </cell>
          <cell r="B1452" t="str">
            <v>CELAL GEYİK</v>
          </cell>
          <cell r="C1452">
            <v>229</v>
          </cell>
          <cell r="D1452">
            <v>991.94907757935971</v>
          </cell>
          <cell r="E1452">
            <v>0</v>
          </cell>
          <cell r="F1452">
            <v>991.94907757935971</v>
          </cell>
          <cell r="G1452">
            <v>141.96299806315929</v>
          </cell>
          <cell r="H1452">
            <v>1133.9120756425191</v>
          </cell>
          <cell r="I1452">
            <v>0</v>
          </cell>
        </row>
        <row r="1453">
          <cell r="A1453">
            <v>30516</v>
          </cell>
          <cell r="B1453" t="str">
            <v>YİĞİT DEMİRELLİ</v>
          </cell>
          <cell r="C1453">
            <v>229</v>
          </cell>
          <cell r="D1453">
            <v>978.16898466140196</v>
          </cell>
          <cell r="E1453">
            <v>14.585145617439213</v>
          </cell>
          <cell r="F1453">
            <v>992.75413027884122</v>
          </cell>
          <cell r="G1453">
            <v>12.281723422588989</v>
          </cell>
          <cell r="H1453">
            <v>1005.0358537014303</v>
          </cell>
          <cell r="I1453">
            <v>3.5</v>
          </cell>
        </row>
        <row r="1454">
          <cell r="A1454">
            <v>23085</v>
          </cell>
          <cell r="B1454" t="str">
            <v>HAKAN AYDOĞDU</v>
          </cell>
          <cell r="C1454">
            <v>232.5</v>
          </cell>
          <cell r="D1454">
            <v>992.92817398453712</v>
          </cell>
          <cell r="E1454">
            <v>0</v>
          </cell>
          <cell r="F1454">
            <v>992.92817398453712</v>
          </cell>
          <cell r="G1454">
            <v>0</v>
          </cell>
          <cell r="H1454">
            <v>992.92817398453712</v>
          </cell>
          <cell r="I1454">
            <v>0</v>
          </cell>
        </row>
        <row r="1455">
          <cell r="A1455">
            <v>41721</v>
          </cell>
          <cell r="B1455" t="str">
            <v>SERKAN MOLLA</v>
          </cell>
          <cell r="C1455">
            <v>217.5</v>
          </cell>
          <cell r="D1455">
            <v>930.29728024647807</v>
          </cell>
          <cell r="E1455">
            <v>64.289601668582492</v>
          </cell>
          <cell r="F1455">
            <v>994.58688191506053</v>
          </cell>
          <cell r="G1455">
            <v>0</v>
          </cell>
          <cell r="H1455">
            <v>994.58688191506053</v>
          </cell>
          <cell r="I1455">
            <v>22.5</v>
          </cell>
        </row>
        <row r="1456">
          <cell r="A1456">
            <v>37183</v>
          </cell>
          <cell r="B1456" t="str">
            <v>RAMAZAN TAŞAN</v>
          </cell>
          <cell r="C1456">
            <v>232.5</v>
          </cell>
          <cell r="D1456">
            <v>997.03021655486054</v>
          </cell>
          <cell r="E1456">
            <v>0</v>
          </cell>
          <cell r="F1456">
            <v>997.03021655486054</v>
          </cell>
          <cell r="G1456">
            <v>0</v>
          </cell>
          <cell r="H1456">
            <v>997.03021655486054</v>
          </cell>
          <cell r="I1456">
            <v>0</v>
          </cell>
        </row>
        <row r="1457">
          <cell r="A1457">
            <v>21985</v>
          </cell>
          <cell r="B1457" t="str">
            <v>MURAT YILDIRIM</v>
          </cell>
          <cell r="C1457">
            <v>232.5</v>
          </cell>
          <cell r="D1457">
            <v>997.94117210118191</v>
          </cell>
          <cell r="E1457">
            <v>0</v>
          </cell>
          <cell r="F1457">
            <v>997.94117210118191</v>
          </cell>
          <cell r="G1457">
            <v>38.043778982007247</v>
          </cell>
          <cell r="H1457">
            <v>1035.9849510831891</v>
          </cell>
          <cell r="I1457">
            <v>0</v>
          </cell>
        </row>
        <row r="1458">
          <cell r="A1458">
            <v>37886</v>
          </cell>
          <cell r="B1458" t="str">
            <v>HALİME KADAYIF</v>
          </cell>
          <cell r="C1458">
            <v>225</v>
          </cell>
          <cell r="D1458">
            <v>999.26194659945963</v>
          </cell>
          <cell r="E1458">
            <v>0</v>
          </cell>
          <cell r="F1458">
            <v>999.26194659945963</v>
          </cell>
          <cell r="G1458">
            <v>27.644137729938258</v>
          </cell>
          <cell r="H1458">
            <v>1026.9060843293978</v>
          </cell>
          <cell r="I1458">
            <v>0</v>
          </cell>
        </row>
        <row r="1459">
          <cell r="A1459">
            <v>24448</v>
          </cell>
          <cell r="B1459" t="str">
            <v>HASAN BAŞOL</v>
          </cell>
          <cell r="C1459">
            <v>217.5</v>
          </cell>
          <cell r="D1459">
            <v>940.06026209845322</v>
          </cell>
          <cell r="E1459">
            <v>60.693828708757003</v>
          </cell>
          <cell r="F1459">
            <v>1000.7540908072102</v>
          </cell>
          <cell r="G1459">
            <v>16.001329612549807</v>
          </cell>
          <cell r="H1459">
            <v>1016.7554204197601</v>
          </cell>
          <cell r="I1459">
            <v>15</v>
          </cell>
        </row>
        <row r="1460">
          <cell r="A1460">
            <v>42172</v>
          </cell>
          <cell r="B1460" t="str">
            <v>MUSTAFA  DOĞAN</v>
          </cell>
          <cell r="C1460">
            <v>232.5</v>
          </cell>
          <cell r="D1460">
            <v>1003.1840153301531</v>
          </cell>
          <cell r="E1460">
            <v>0</v>
          </cell>
          <cell r="F1460">
            <v>1003.1840153301531</v>
          </cell>
          <cell r="G1460">
            <v>0</v>
          </cell>
          <cell r="H1460">
            <v>1003.1840153301531</v>
          </cell>
          <cell r="I1460">
            <v>0</v>
          </cell>
        </row>
        <row r="1461">
          <cell r="A1461">
            <v>25062</v>
          </cell>
          <cell r="B1461" t="str">
            <v>TAYFUN KUŞ</v>
          </cell>
          <cell r="C1461">
            <v>232.5</v>
          </cell>
          <cell r="D1461">
            <v>1003.8957304731064</v>
          </cell>
          <cell r="E1461">
            <v>0</v>
          </cell>
          <cell r="F1461">
            <v>1003.8957304731064</v>
          </cell>
          <cell r="G1461">
            <v>18.048704761904762</v>
          </cell>
          <cell r="H1461">
            <v>1021.9444352350112</v>
          </cell>
          <cell r="I1461">
            <v>0</v>
          </cell>
        </row>
        <row r="1462">
          <cell r="A1462">
            <v>19688</v>
          </cell>
          <cell r="B1462" t="str">
            <v>AHMET BOZAL</v>
          </cell>
          <cell r="C1462">
            <v>225</v>
          </cell>
          <cell r="D1462">
            <v>971.17397944759432</v>
          </cell>
          <cell r="E1462">
            <v>33.12950785585879</v>
          </cell>
          <cell r="F1462">
            <v>1004.3034873034532</v>
          </cell>
          <cell r="G1462">
            <v>233.81495890017709</v>
          </cell>
          <cell r="H1462">
            <v>1238.1184462036304</v>
          </cell>
          <cell r="I1462">
            <v>7.5</v>
          </cell>
        </row>
        <row r="1463">
          <cell r="A1463">
            <v>41645</v>
          </cell>
          <cell r="B1463" t="str">
            <v>AYHAN ARSLAN</v>
          </cell>
          <cell r="C1463">
            <v>232.5</v>
          </cell>
          <cell r="D1463">
            <v>1004.6892524398274</v>
          </cell>
          <cell r="E1463">
            <v>0</v>
          </cell>
          <cell r="F1463">
            <v>1004.6892524398274</v>
          </cell>
          <cell r="G1463">
            <v>46.510123809523805</v>
          </cell>
          <cell r="H1463">
            <v>1051.1993762493512</v>
          </cell>
          <cell r="I1463">
            <v>0</v>
          </cell>
        </row>
        <row r="1464">
          <cell r="A1464">
            <v>27275</v>
          </cell>
          <cell r="B1464" t="str">
            <v>ALİ OSMAN ÜNLÜ</v>
          </cell>
          <cell r="C1464">
            <v>230</v>
          </cell>
          <cell r="D1464">
            <v>1004.7186156059291</v>
          </cell>
          <cell r="E1464">
            <v>0</v>
          </cell>
          <cell r="F1464">
            <v>1004.7186156059291</v>
          </cell>
          <cell r="G1464">
            <v>0</v>
          </cell>
          <cell r="H1464">
            <v>1004.7186156059291</v>
          </cell>
          <cell r="I1464">
            <v>0</v>
          </cell>
        </row>
        <row r="1465">
          <cell r="A1465">
            <v>42016</v>
          </cell>
          <cell r="B1465" t="str">
            <v>MİKAİL KILIÇ</v>
          </cell>
          <cell r="C1465">
            <v>232.5</v>
          </cell>
          <cell r="D1465">
            <v>1008.8443776083358</v>
          </cell>
          <cell r="E1465">
            <v>0</v>
          </cell>
          <cell r="F1465">
            <v>1008.8443776083358</v>
          </cell>
          <cell r="G1465">
            <v>0</v>
          </cell>
          <cell r="H1465">
            <v>1008.8443776083358</v>
          </cell>
          <cell r="I1465">
            <v>0</v>
          </cell>
        </row>
        <row r="1466">
          <cell r="A1466">
            <v>28935</v>
          </cell>
          <cell r="B1466" t="str">
            <v>TOLGAHAN KÖSE</v>
          </cell>
          <cell r="C1466">
            <v>222</v>
          </cell>
          <cell r="D1466">
            <v>978.1992653994771</v>
          </cell>
          <cell r="E1466">
            <v>31.020134836548699</v>
          </cell>
          <cell r="F1466">
            <v>1009.2194002360258</v>
          </cell>
          <cell r="G1466">
            <v>0</v>
          </cell>
          <cell r="H1466">
            <v>1009.2194002360258</v>
          </cell>
          <cell r="I1466">
            <v>7.5</v>
          </cell>
        </row>
        <row r="1467">
          <cell r="A1467">
            <v>39280</v>
          </cell>
          <cell r="B1467" t="str">
            <v>RAMAZAN KIZILTEPE</v>
          </cell>
          <cell r="C1467">
            <v>232.5</v>
          </cell>
          <cell r="D1467">
            <v>1010.4332420132259</v>
          </cell>
          <cell r="E1467">
            <v>0</v>
          </cell>
          <cell r="F1467">
            <v>1010.4332420132259</v>
          </cell>
          <cell r="G1467">
            <v>23.036781441615211</v>
          </cell>
          <cell r="H1467">
            <v>1033.4700234548411</v>
          </cell>
          <cell r="I1467">
            <v>0</v>
          </cell>
        </row>
        <row r="1468">
          <cell r="A1468">
            <v>40128</v>
          </cell>
          <cell r="B1468" t="str">
            <v>CEVAT ERGEN</v>
          </cell>
          <cell r="C1468">
            <v>232.5</v>
          </cell>
          <cell r="D1468">
            <v>1013.9145720172676</v>
          </cell>
          <cell r="E1468">
            <v>0</v>
          </cell>
          <cell r="F1468">
            <v>1013.9145720172676</v>
          </cell>
          <cell r="G1468">
            <v>544.79597089400158</v>
          </cell>
          <cell r="H1468">
            <v>1558.7105429112692</v>
          </cell>
          <cell r="I1468">
            <v>0</v>
          </cell>
        </row>
        <row r="1469">
          <cell r="A1469">
            <v>39465</v>
          </cell>
          <cell r="B1469" t="str">
            <v>UFUK TINAZTEPE</v>
          </cell>
          <cell r="C1469">
            <v>230</v>
          </cell>
          <cell r="D1469">
            <v>1017.207055275204</v>
          </cell>
          <cell r="E1469">
            <v>0</v>
          </cell>
          <cell r="F1469">
            <v>1017.207055275204</v>
          </cell>
          <cell r="G1469">
            <v>147.69152496643684</v>
          </cell>
          <cell r="H1469">
            <v>1164.8985802416407</v>
          </cell>
          <cell r="I1469">
            <v>0</v>
          </cell>
        </row>
        <row r="1470">
          <cell r="A1470">
            <v>39079</v>
          </cell>
          <cell r="B1470" t="str">
            <v>AYKUT ÇİMEN</v>
          </cell>
          <cell r="C1470">
            <v>225</v>
          </cell>
          <cell r="D1470">
            <v>985.07938847258583</v>
          </cell>
          <cell r="E1470">
            <v>32.910160948604855</v>
          </cell>
          <cell r="F1470">
            <v>1017.9895494211906</v>
          </cell>
          <cell r="G1470">
            <v>0</v>
          </cell>
          <cell r="H1470">
            <v>1017.9895494211906</v>
          </cell>
          <cell r="I1470">
            <v>0</v>
          </cell>
        </row>
        <row r="1471">
          <cell r="A1471">
            <v>27676</v>
          </cell>
          <cell r="B1471" t="str">
            <v>HALİL SARI</v>
          </cell>
          <cell r="C1471">
            <v>225</v>
          </cell>
          <cell r="D1471">
            <v>989.59268910696233</v>
          </cell>
          <cell r="E1471">
            <v>31.225546057309788</v>
          </cell>
          <cell r="F1471">
            <v>1020.8182351642721</v>
          </cell>
          <cell r="G1471">
            <v>0</v>
          </cell>
          <cell r="H1471">
            <v>1020.8182351642721</v>
          </cell>
          <cell r="I1471">
            <v>7.5</v>
          </cell>
        </row>
        <row r="1472">
          <cell r="A1472">
            <v>39302</v>
          </cell>
          <cell r="B1472" t="str">
            <v>HALİL İBRAHİM MİNTAŞ</v>
          </cell>
          <cell r="C1472">
            <v>232.5</v>
          </cell>
          <cell r="D1472">
            <v>1020.858784664938</v>
          </cell>
          <cell r="E1472">
            <v>0</v>
          </cell>
          <cell r="F1472">
            <v>1020.858784664938</v>
          </cell>
          <cell r="G1472">
            <v>0</v>
          </cell>
          <cell r="H1472">
            <v>1020.858784664938</v>
          </cell>
          <cell r="I1472">
            <v>0</v>
          </cell>
        </row>
        <row r="1473">
          <cell r="A1473">
            <v>40075</v>
          </cell>
          <cell r="B1473" t="str">
            <v>SÜLEYMAN ORAK</v>
          </cell>
          <cell r="C1473">
            <v>225</v>
          </cell>
          <cell r="D1473">
            <v>994.36545354376688</v>
          </cell>
          <cell r="E1473">
            <v>27.680491635286337</v>
          </cell>
          <cell r="F1473">
            <v>1022.0459451790532</v>
          </cell>
          <cell r="G1473">
            <v>176.52653698369352</v>
          </cell>
          <cell r="H1473">
            <v>1198.5724821627468</v>
          </cell>
          <cell r="I1473">
            <v>7.5</v>
          </cell>
        </row>
        <row r="1474">
          <cell r="A1474">
            <v>23968</v>
          </cell>
          <cell r="B1474" t="str">
            <v>MEHMET TOPAL</v>
          </cell>
          <cell r="C1474">
            <v>232.5</v>
          </cell>
          <cell r="D1474">
            <v>1022.5058538906139</v>
          </cell>
          <cell r="E1474">
            <v>0</v>
          </cell>
          <cell r="F1474">
            <v>1022.5058538906139</v>
          </cell>
          <cell r="G1474">
            <v>0</v>
          </cell>
          <cell r="H1474">
            <v>1022.5058538906139</v>
          </cell>
          <cell r="I1474">
            <v>0</v>
          </cell>
        </row>
        <row r="1475">
          <cell r="A1475">
            <v>23654</v>
          </cell>
          <cell r="B1475" t="str">
            <v>GÖKHAN KARATEKE</v>
          </cell>
          <cell r="C1475">
            <v>232.5</v>
          </cell>
          <cell r="D1475">
            <v>1024.7622901305574</v>
          </cell>
          <cell r="E1475">
            <v>0</v>
          </cell>
          <cell r="F1475">
            <v>1024.7622901305574</v>
          </cell>
          <cell r="G1475">
            <v>0</v>
          </cell>
          <cell r="H1475">
            <v>1024.7622901305574</v>
          </cell>
          <cell r="I1475">
            <v>0</v>
          </cell>
        </row>
        <row r="1476">
          <cell r="A1476">
            <v>19939</v>
          </cell>
          <cell r="B1476" t="str">
            <v>HAYATİ BAŞOL</v>
          </cell>
          <cell r="C1476">
            <v>232.5</v>
          </cell>
          <cell r="D1476">
            <v>1025.0974479717818</v>
          </cell>
          <cell r="E1476">
            <v>0</v>
          </cell>
          <cell r="F1476">
            <v>1025.0974479717818</v>
          </cell>
          <cell r="G1476">
            <v>0</v>
          </cell>
          <cell r="H1476">
            <v>1025.0974479717818</v>
          </cell>
          <cell r="I1476">
            <v>0</v>
          </cell>
        </row>
        <row r="1477">
          <cell r="A1477">
            <v>41627</v>
          </cell>
          <cell r="B1477" t="str">
            <v>UMUT İŞLER</v>
          </cell>
          <cell r="C1477">
            <v>227.5</v>
          </cell>
          <cell r="D1477">
            <v>1025.1899054149085</v>
          </cell>
          <cell r="E1477">
            <v>0</v>
          </cell>
          <cell r="F1477">
            <v>1025.1899054149085</v>
          </cell>
          <cell r="G1477">
            <v>0</v>
          </cell>
          <cell r="H1477">
            <v>1025.1899054149085</v>
          </cell>
          <cell r="I1477">
            <v>0</v>
          </cell>
        </row>
        <row r="1478">
          <cell r="A1478">
            <v>40337</v>
          </cell>
          <cell r="B1478" t="str">
            <v>YUSUF YASİN BOLAT</v>
          </cell>
          <cell r="C1478">
            <v>180</v>
          </cell>
          <cell r="D1478">
            <v>806.36294922703667</v>
          </cell>
          <cell r="E1478">
            <v>221.9470124836165</v>
          </cell>
          <cell r="F1478">
            <v>1028.3099617106532</v>
          </cell>
          <cell r="G1478">
            <v>277.74723806709045</v>
          </cell>
          <cell r="H1478">
            <v>1306.0571997777436</v>
          </cell>
          <cell r="I1478">
            <v>52.5</v>
          </cell>
        </row>
        <row r="1479">
          <cell r="A1479">
            <v>31535</v>
          </cell>
          <cell r="B1479" t="str">
            <v>AHMET BÖLÜK</v>
          </cell>
          <cell r="C1479">
            <v>232.5</v>
          </cell>
          <cell r="D1479">
            <v>1028.475934408556</v>
          </cell>
          <cell r="E1479">
            <v>0</v>
          </cell>
          <cell r="F1479">
            <v>1028.475934408556</v>
          </cell>
          <cell r="G1479">
            <v>25.791619187436879</v>
          </cell>
          <cell r="H1479">
            <v>1054.2675535959929</v>
          </cell>
          <cell r="I1479">
            <v>0</v>
          </cell>
        </row>
        <row r="1480">
          <cell r="A1480">
            <v>41578</v>
          </cell>
          <cell r="B1480" t="str">
            <v>AYŞEGÜL KAYAN</v>
          </cell>
          <cell r="C1480">
            <v>232.5</v>
          </cell>
          <cell r="D1480">
            <v>1029.0033306065354</v>
          </cell>
          <cell r="E1480">
            <v>0</v>
          </cell>
          <cell r="F1480">
            <v>1029.0033306065354</v>
          </cell>
          <cell r="G1480">
            <v>170.47218266795258</v>
          </cell>
          <cell r="H1480">
            <v>1199.4755132744881</v>
          </cell>
          <cell r="I1480">
            <v>0</v>
          </cell>
        </row>
        <row r="1481">
          <cell r="A1481">
            <v>41579</v>
          </cell>
          <cell r="B1481" t="str">
            <v>GÜLŞEN KÖSE</v>
          </cell>
          <cell r="C1481">
            <v>213</v>
          </cell>
          <cell r="D1481">
            <v>969.28126139519247</v>
          </cell>
          <cell r="E1481">
            <v>60.35223071544587</v>
          </cell>
          <cell r="F1481">
            <v>1029.6334921106384</v>
          </cell>
          <cell r="G1481">
            <v>26.876245015217744</v>
          </cell>
          <cell r="H1481">
            <v>1056.5097371258562</v>
          </cell>
          <cell r="I1481">
            <v>15</v>
          </cell>
        </row>
        <row r="1482">
          <cell r="A1482">
            <v>20803</v>
          </cell>
          <cell r="B1482" t="str">
            <v>EMRAH GÖNÜL</v>
          </cell>
          <cell r="C1482">
            <v>157.5</v>
          </cell>
          <cell r="D1482">
            <v>694.94578357058435</v>
          </cell>
          <cell r="E1482">
            <v>335.46840855735019</v>
          </cell>
          <cell r="F1482">
            <v>1030.4141921279345</v>
          </cell>
          <cell r="G1482">
            <v>0</v>
          </cell>
          <cell r="H1482">
            <v>1030.4141921279345</v>
          </cell>
          <cell r="I1482">
            <v>75</v>
          </cell>
        </row>
        <row r="1483">
          <cell r="A1483">
            <v>38443</v>
          </cell>
          <cell r="B1483" t="str">
            <v>GÖKHAN ÇOLAK</v>
          </cell>
          <cell r="C1483">
            <v>232.5</v>
          </cell>
          <cell r="D1483">
            <v>1030.4514159472228</v>
          </cell>
          <cell r="E1483">
            <v>0</v>
          </cell>
          <cell r="F1483">
            <v>1030.4514159472228</v>
          </cell>
          <cell r="G1483">
            <v>0</v>
          </cell>
          <cell r="H1483">
            <v>1030.4514159472228</v>
          </cell>
          <cell r="I1483">
            <v>0</v>
          </cell>
        </row>
        <row r="1484">
          <cell r="A1484">
            <v>41641</v>
          </cell>
          <cell r="B1484" t="str">
            <v>ALPARSLAN CELAL DOĞAN</v>
          </cell>
          <cell r="C1484">
            <v>222</v>
          </cell>
          <cell r="D1484">
            <v>1004.4673007175923</v>
          </cell>
          <cell r="E1484">
            <v>28.95229698442083</v>
          </cell>
          <cell r="F1484">
            <v>1033.4195977020131</v>
          </cell>
          <cell r="G1484">
            <v>0</v>
          </cell>
          <cell r="H1484">
            <v>1033.4195977020131</v>
          </cell>
          <cell r="I1484">
            <v>7.5</v>
          </cell>
        </row>
        <row r="1485">
          <cell r="A1485">
            <v>41616</v>
          </cell>
          <cell r="B1485" t="str">
            <v>RAMİZ YAKUP</v>
          </cell>
          <cell r="C1485">
            <v>232.5</v>
          </cell>
          <cell r="D1485">
            <v>1033.7978174423858</v>
          </cell>
          <cell r="E1485">
            <v>0</v>
          </cell>
          <cell r="F1485">
            <v>1033.7978174423858</v>
          </cell>
          <cell r="G1485">
            <v>190.15814917080689</v>
          </cell>
          <cell r="H1485">
            <v>1223.9559666131927</v>
          </cell>
          <cell r="I1485">
            <v>0</v>
          </cell>
        </row>
        <row r="1486">
          <cell r="A1486">
            <v>24463</v>
          </cell>
          <cell r="B1486" t="str">
            <v>MUHAMMET TOSUN</v>
          </cell>
          <cell r="C1486">
            <v>225</v>
          </cell>
          <cell r="D1486">
            <v>1007.953686533796</v>
          </cell>
          <cell r="E1486">
            <v>27.213346506856819</v>
          </cell>
          <cell r="F1486">
            <v>1035.1670330406528</v>
          </cell>
          <cell r="G1486">
            <v>120.9544423840555</v>
          </cell>
          <cell r="H1486">
            <v>1156.1214754247083</v>
          </cell>
          <cell r="I1486">
            <v>7.5</v>
          </cell>
        </row>
        <row r="1487">
          <cell r="A1487">
            <v>1966</v>
          </cell>
          <cell r="B1487" t="str">
            <v>ZEKİ PAK</v>
          </cell>
          <cell r="C1487">
            <v>225</v>
          </cell>
          <cell r="D1487">
            <v>1007.5638461538463</v>
          </cell>
          <cell r="E1487">
            <v>29.160813333333337</v>
          </cell>
          <cell r="F1487">
            <v>1036.7246594871797</v>
          </cell>
          <cell r="G1487">
            <v>31.594470516464476</v>
          </cell>
          <cell r="H1487">
            <v>1068.3191300036442</v>
          </cell>
          <cell r="I1487">
            <v>7.5</v>
          </cell>
        </row>
        <row r="1488">
          <cell r="A1488">
            <v>19128</v>
          </cell>
          <cell r="B1488" t="str">
            <v>DAVUT YÜCEBAŞ</v>
          </cell>
          <cell r="C1488">
            <v>232.5</v>
          </cell>
          <cell r="D1488">
            <v>1037.6404473936893</v>
          </cell>
          <cell r="E1488">
            <v>0</v>
          </cell>
          <cell r="F1488">
            <v>1037.6404473936893</v>
          </cell>
          <cell r="G1488">
            <v>0</v>
          </cell>
          <cell r="H1488">
            <v>1037.6404473936893</v>
          </cell>
          <cell r="I1488">
            <v>0</v>
          </cell>
        </row>
        <row r="1489">
          <cell r="A1489">
            <v>41521</v>
          </cell>
          <cell r="B1489" t="str">
            <v>BATUHAN AKINCI</v>
          </cell>
          <cell r="C1489">
            <v>225</v>
          </cell>
          <cell r="D1489">
            <v>1011.863848979478</v>
          </cell>
          <cell r="E1489">
            <v>30.96271537017882</v>
          </cell>
          <cell r="F1489">
            <v>1042.8265643496568</v>
          </cell>
          <cell r="G1489">
            <v>26.876245015217744</v>
          </cell>
          <cell r="H1489">
            <v>1069.7028093648746</v>
          </cell>
          <cell r="I1489">
            <v>0</v>
          </cell>
        </row>
        <row r="1490">
          <cell r="A1490">
            <v>41879</v>
          </cell>
          <cell r="B1490" t="str">
            <v>ABDULLAH SIDDIK KEMANECİ</v>
          </cell>
          <cell r="C1490">
            <v>232.5</v>
          </cell>
          <cell r="D1490">
            <v>1042.9821212787119</v>
          </cell>
          <cell r="E1490">
            <v>0</v>
          </cell>
          <cell r="F1490">
            <v>1042.9821212787119</v>
          </cell>
          <cell r="G1490">
            <v>0</v>
          </cell>
          <cell r="H1490">
            <v>1042.9821212787119</v>
          </cell>
          <cell r="I1490">
            <v>0</v>
          </cell>
        </row>
        <row r="1491">
          <cell r="A1491">
            <v>32764</v>
          </cell>
          <cell r="B1491" t="str">
            <v>ENGİN CIRIT</v>
          </cell>
          <cell r="C1491">
            <v>210</v>
          </cell>
          <cell r="D1491">
            <v>942.07259933116768</v>
          </cell>
          <cell r="E1491">
            <v>101.45096663269756</v>
          </cell>
          <cell r="F1491">
            <v>1043.5235659638652</v>
          </cell>
          <cell r="G1491">
            <v>0</v>
          </cell>
          <cell r="H1491">
            <v>1043.5235659638652</v>
          </cell>
          <cell r="I1491">
            <v>22.5</v>
          </cell>
        </row>
        <row r="1492">
          <cell r="A1492">
            <v>23983</v>
          </cell>
          <cell r="B1492" t="str">
            <v>MUSTAFA GÜRER</v>
          </cell>
          <cell r="C1492">
            <v>225</v>
          </cell>
          <cell r="D1492">
            <v>1012.3578714628078</v>
          </cell>
          <cell r="E1492">
            <v>31.865315982728365</v>
          </cell>
          <cell r="F1492">
            <v>1044.2231874455363</v>
          </cell>
          <cell r="G1492">
            <v>0</v>
          </cell>
          <cell r="H1492">
            <v>1044.2231874455363</v>
          </cell>
          <cell r="I1492">
            <v>7.5</v>
          </cell>
        </row>
        <row r="1493">
          <cell r="A1493">
            <v>41860</v>
          </cell>
          <cell r="B1493" t="str">
            <v>İDRİS ARİF GÜR</v>
          </cell>
          <cell r="C1493">
            <v>232.5</v>
          </cell>
          <cell r="D1493">
            <v>1044.860629234463</v>
          </cell>
          <cell r="E1493">
            <v>0</v>
          </cell>
          <cell r="F1493">
            <v>1044.860629234463</v>
          </cell>
          <cell r="G1493">
            <v>0</v>
          </cell>
          <cell r="H1493">
            <v>1044.860629234463</v>
          </cell>
          <cell r="I1493">
            <v>0</v>
          </cell>
        </row>
        <row r="1494">
          <cell r="A1494">
            <v>25068</v>
          </cell>
          <cell r="B1494" t="str">
            <v>EMRE AKGÜN</v>
          </cell>
          <cell r="C1494">
            <v>217.5</v>
          </cell>
          <cell r="D1494">
            <v>982.59088592550813</v>
          </cell>
          <cell r="E1494">
            <v>63.650572553298794</v>
          </cell>
          <cell r="F1494">
            <v>1046.2414584788069</v>
          </cell>
          <cell r="G1494">
            <v>0</v>
          </cell>
          <cell r="H1494">
            <v>1046.2414584788069</v>
          </cell>
          <cell r="I1494">
            <v>15</v>
          </cell>
        </row>
        <row r="1495">
          <cell r="A1495">
            <v>19902</v>
          </cell>
          <cell r="B1495" t="str">
            <v>GÖKHAN BAYRAM</v>
          </cell>
          <cell r="C1495">
            <v>229</v>
          </cell>
          <cell r="D1495">
            <v>1032.780452376772</v>
          </cell>
          <cell r="E1495">
            <v>14.339749377994814</v>
          </cell>
          <cell r="F1495">
            <v>1047.1202017547669</v>
          </cell>
          <cell r="G1495">
            <v>29.196680914769502</v>
          </cell>
          <cell r="H1495">
            <v>1076.3168826695364</v>
          </cell>
          <cell r="I1495">
            <v>3.5</v>
          </cell>
        </row>
        <row r="1496">
          <cell r="A1496">
            <v>33498</v>
          </cell>
          <cell r="B1496" t="str">
            <v>SERKAN SEZDİM</v>
          </cell>
          <cell r="C1496">
            <v>225</v>
          </cell>
          <cell r="D1496">
            <v>1016.8053474651381</v>
          </cell>
          <cell r="E1496">
            <v>31.68045347261554</v>
          </cell>
          <cell r="F1496">
            <v>1048.4858009377535</v>
          </cell>
          <cell r="G1496">
            <v>310.78862471095061</v>
          </cell>
          <cell r="H1496">
            <v>1359.2744256487042</v>
          </cell>
          <cell r="I1496">
            <v>7.5</v>
          </cell>
        </row>
        <row r="1497">
          <cell r="A1497">
            <v>39120</v>
          </cell>
          <cell r="B1497" t="str">
            <v>KADİR AYDIN</v>
          </cell>
          <cell r="C1497">
            <v>232.5</v>
          </cell>
          <cell r="D1497">
            <v>1049.2640845716176</v>
          </cell>
          <cell r="E1497">
            <v>0</v>
          </cell>
          <cell r="F1497">
            <v>1049.2640845716176</v>
          </cell>
          <cell r="G1497">
            <v>117.56065216672258</v>
          </cell>
          <cell r="H1497">
            <v>1166.8247367383401</v>
          </cell>
          <cell r="I1497">
            <v>0</v>
          </cell>
        </row>
        <row r="1498">
          <cell r="A1498">
            <v>42019</v>
          </cell>
          <cell r="B1498" t="str">
            <v xml:space="preserve">ZAFER KARAASLAN </v>
          </cell>
          <cell r="C1498">
            <v>232.5</v>
          </cell>
          <cell r="D1498">
            <v>1049.7212713675212</v>
          </cell>
          <cell r="E1498">
            <v>0</v>
          </cell>
          <cell r="F1498">
            <v>1049.7212713675212</v>
          </cell>
          <cell r="G1498">
            <v>73.222333333333324</v>
          </cell>
          <cell r="H1498">
            <v>1122.9436047008546</v>
          </cell>
          <cell r="I1498">
            <v>0</v>
          </cell>
        </row>
        <row r="1499">
          <cell r="A1499">
            <v>19119</v>
          </cell>
          <cell r="B1499" t="str">
            <v>ERKAN ERCAN</v>
          </cell>
          <cell r="C1499">
            <v>232.5</v>
          </cell>
          <cell r="D1499">
            <v>1050.3305185185186</v>
          </cell>
          <cell r="E1499">
            <v>0</v>
          </cell>
          <cell r="F1499">
            <v>1050.3305185185186</v>
          </cell>
          <cell r="G1499">
            <v>163.57386902984788</v>
          </cell>
          <cell r="H1499">
            <v>1213.9043875483665</v>
          </cell>
          <cell r="I1499">
            <v>0</v>
          </cell>
        </row>
        <row r="1500">
          <cell r="A1500">
            <v>34539</v>
          </cell>
          <cell r="B1500" t="str">
            <v>ERKAN YILDIZ</v>
          </cell>
          <cell r="C1500">
            <v>232.5</v>
          </cell>
          <cell r="D1500">
            <v>1050.6490087604225</v>
          </cell>
          <cell r="E1500">
            <v>0</v>
          </cell>
          <cell r="F1500">
            <v>1050.6490087604225</v>
          </cell>
          <cell r="G1500">
            <v>0</v>
          </cell>
          <cell r="H1500">
            <v>1050.6490087604225</v>
          </cell>
          <cell r="I1500">
            <v>0</v>
          </cell>
        </row>
        <row r="1501">
          <cell r="A1501">
            <v>38492</v>
          </cell>
          <cell r="B1501" t="str">
            <v>RECEP GÜVEN</v>
          </cell>
          <cell r="C1501">
            <v>171.5</v>
          </cell>
          <cell r="D1501">
            <v>780.81421744819522</v>
          </cell>
          <cell r="E1501">
            <v>272.45982043388818</v>
          </cell>
          <cell r="F1501">
            <v>1053.2740378820833</v>
          </cell>
          <cell r="G1501">
            <v>0</v>
          </cell>
          <cell r="H1501">
            <v>1053.2740378820833</v>
          </cell>
          <cell r="I1501">
            <v>60</v>
          </cell>
        </row>
        <row r="1502">
          <cell r="A1502">
            <v>39271</v>
          </cell>
          <cell r="B1502" t="str">
            <v>FAZLI ER</v>
          </cell>
          <cell r="C1502">
            <v>225</v>
          </cell>
          <cell r="D1502">
            <v>1022.9687477448596</v>
          </cell>
          <cell r="E1502">
            <v>32.801476797285062</v>
          </cell>
          <cell r="F1502">
            <v>1055.7702245421447</v>
          </cell>
          <cell r="G1502">
            <v>0</v>
          </cell>
          <cell r="H1502">
            <v>1055.7702245421447</v>
          </cell>
          <cell r="I1502">
            <v>7.5</v>
          </cell>
        </row>
        <row r="1503">
          <cell r="A1503">
            <v>36837</v>
          </cell>
          <cell r="B1503" t="str">
            <v>ALİ KAYAOLUK</v>
          </cell>
          <cell r="C1503">
            <v>217.5</v>
          </cell>
          <cell r="D1503">
            <v>1004.0944146666668</v>
          </cell>
          <cell r="E1503">
            <v>55.819259235253767</v>
          </cell>
          <cell r="F1503">
            <v>1059.9136739019207</v>
          </cell>
          <cell r="G1503">
            <v>76.704690070479501</v>
          </cell>
          <cell r="H1503">
            <v>1136.6183639724002</v>
          </cell>
          <cell r="I1503">
            <v>15</v>
          </cell>
        </row>
        <row r="1504">
          <cell r="A1504">
            <v>39625</v>
          </cell>
          <cell r="B1504" t="str">
            <v>OLCAY ARSLAN</v>
          </cell>
          <cell r="C1504">
            <v>224</v>
          </cell>
          <cell r="D1504">
            <v>1033.0675152212752</v>
          </cell>
          <cell r="E1504">
            <v>27.100661514089822</v>
          </cell>
          <cell r="F1504">
            <v>1060.168176735365</v>
          </cell>
          <cell r="G1504">
            <v>345.68142386481185</v>
          </cell>
          <cell r="H1504">
            <v>1405.8496006001769</v>
          </cell>
          <cell r="I1504">
            <v>0</v>
          </cell>
        </row>
        <row r="1505">
          <cell r="A1505">
            <v>41580</v>
          </cell>
          <cell r="B1505" t="str">
            <v>HALİME ABACI</v>
          </cell>
          <cell r="C1505">
            <v>225</v>
          </cell>
          <cell r="D1505">
            <v>1034.8287196117858</v>
          </cell>
          <cell r="E1505">
            <v>30.366850664024309</v>
          </cell>
          <cell r="F1505">
            <v>1065.19557027581</v>
          </cell>
          <cell r="G1505">
            <v>26.876245015217744</v>
          </cell>
          <cell r="H1505">
            <v>1092.0718152910279</v>
          </cell>
          <cell r="I1505">
            <v>0</v>
          </cell>
        </row>
        <row r="1506">
          <cell r="A1506">
            <v>41724</v>
          </cell>
          <cell r="B1506" t="str">
            <v>AHMET KADİR UYAR</v>
          </cell>
          <cell r="C1506">
            <v>232.5</v>
          </cell>
          <cell r="D1506">
            <v>1083.5115784608993</v>
          </cell>
          <cell r="E1506">
            <v>0</v>
          </cell>
          <cell r="F1506">
            <v>1083.5115784608993</v>
          </cell>
          <cell r="G1506">
            <v>0</v>
          </cell>
          <cell r="H1506">
            <v>1083.5115784608993</v>
          </cell>
          <cell r="I1506">
            <v>0</v>
          </cell>
        </row>
        <row r="1507">
          <cell r="A1507">
            <v>19923</v>
          </cell>
          <cell r="B1507" t="str">
            <v>YASİN DAĞLAR</v>
          </cell>
          <cell r="C1507">
            <v>210</v>
          </cell>
          <cell r="D1507">
            <v>1001.9310927221718</v>
          </cell>
          <cell r="E1507">
            <v>85.793042802401374</v>
          </cell>
          <cell r="F1507">
            <v>1087.7241355245733</v>
          </cell>
          <cell r="G1507">
            <v>0</v>
          </cell>
          <cell r="H1507">
            <v>1087.7241355245733</v>
          </cell>
          <cell r="I1507">
            <v>15</v>
          </cell>
        </row>
        <row r="1508">
          <cell r="A1508">
            <v>41469</v>
          </cell>
          <cell r="B1508" t="str">
            <v>BURAK AKARÇAY</v>
          </cell>
          <cell r="C1508">
            <v>217.5</v>
          </cell>
          <cell r="D1508">
            <v>1090.5248020697011</v>
          </cell>
          <cell r="E1508">
            <v>0</v>
          </cell>
          <cell r="F1508">
            <v>1090.5248020697011</v>
          </cell>
          <cell r="G1508">
            <v>0</v>
          </cell>
          <cell r="H1508">
            <v>1090.5248020697011</v>
          </cell>
          <cell r="I1508">
            <v>0</v>
          </cell>
        </row>
        <row r="1509">
          <cell r="A1509">
            <v>36145</v>
          </cell>
          <cell r="B1509" t="str">
            <v>ALİ BAŞKUYU</v>
          </cell>
          <cell r="C1509">
            <v>225</v>
          </cell>
          <cell r="D1509">
            <v>1062.9798576923076</v>
          </cell>
          <cell r="E1509">
            <v>29.204000409447136</v>
          </cell>
          <cell r="F1509">
            <v>1092.1838581017548</v>
          </cell>
          <cell r="G1509">
            <v>85.147952887348367</v>
          </cell>
          <cell r="H1509">
            <v>1177.3318109891031</v>
          </cell>
          <cell r="I1509">
            <v>7.5</v>
          </cell>
        </row>
        <row r="1510">
          <cell r="A1510">
            <v>2253</v>
          </cell>
          <cell r="B1510" t="str">
            <v>FERUDUN KIĞILCIM</v>
          </cell>
          <cell r="C1510">
            <v>172.5</v>
          </cell>
          <cell r="D1510">
            <v>823.46814135490331</v>
          </cell>
          <cell r="E1510">
            <v>270.81561777174346</v>
          </cell>
          <cell r="F1510">
            <v>1094.2837591266468</v>
          </cell>
          <cell r="G1510">
            <v>143.50482074871209</v>
          </cell>
          <cell r="H1510">
            <v>1237.7885798753589</v>
          </cell>
          <cell r="I1510">
            <v>15</v>
          </cell>
        </row>
        <row r="1511">
          <cell r="A1511">
            <v>30727</v>
          </cell>
          <cell r="B1511" t="str">
            <v>RAMAZAN DİNÇ</v>
          </cell>
          <cell r="C1511">
            <v>232.5</v>
          </cell>
          <cell r="D1511">
            <v>1094.7962874832224</v>
          </cell>
          <cell r="E1511">
            <v>0</v>
          </cell>
          <cell r="F1511">
            <v>1094.7962874832224</v>
          </cell>
          <cell r="G1511">
            <v>23.036781441615211</v>
          </cell>
          <cell r="H1511">
            <v>1117.8330689248376</v>
          </cell>
          <cell r="I1511">
            <v>0</v>
          </cell>
        </row>
        <row r="1512">
          <cell r="A1512">
            <v>30999</v>
          </cell>
          <cell r="B1512" t="str">
            <v>EROL ETE</v>
          </cell>
          <cell r="C1512">
            <v>231</v>
          </cell>
          <cell r="D1512">
            <v>1099.2958504167736</v>
          </cell>
          <cell r="E1512">
            <v>0</v>
          </cell>
          <cell r="F1512">
            <v>1099.2958504167736</v>
          </cell>
          <cell r="G1512">
            <v>26.876245015217744</v>
          </cell>
          <cell r="H1512">
            <v>1126.1720954319915</v>
          </cell>
          <cell r="I1512">
            <v>0</v>
          </cell>
        </row>
        <row r="1513">
          <cell r="A1513">
            <v>34828</v>
          </cell>
          <cell r="B1513" t="str">
            <v>ERTAN KARTAL</v>
          </cell>
          <cell r="C1513">
            <v>232.5</v>
          </cell>
          <cell r="D1513">
            <v>1113.0711610949552</v>
          </cell>
          <cell r="E1513">
            <v>0</v>
          </cell>
          <cell r="F1513">
            <v>1113.0711610949552</v>
          </cell>
          <cell r="G1513">
            <v>23.036781441615211</v>
          </cell>
          <cell r="H1513">
            <v>1136.1079425365704</v>
          </cell>
          <cell r="I1513">
            <v>0</v>
          </cell>
        </row>
        <row r="1514">
          <cell r="A1514">
            <v>12824</v>
          </cell>
          <cell r="B1514" t="str">
            <v>YALÇIN YAPAĞ</v>
          </cell>
          <cell r="C1514">
            <v>232.5</v>
          </cell>
          <cell r="D1514">
            <v>1113.3643218158775</v>
          </cell>
          <cell r="E1514">
            <v>0</v>
          </cell>
          <cell r="F1514">
            <v>1113.3643218158775</v>
          </cell>
          <cell r="G1514">
            <v>0</v>
          </cell>
          <cell r="H1514">
            <v>1113.3643218158775</v>
          </cell>
          <cell r="I1514">
            <v>0</v>
          </cell>
        </row>
        <row r="1515">
          <cell r="A1515">
            <v>28019</v>
          </cell>
          <cell r="B1515" t="str">
            <v>ARİF BULUT</v>
          </cell>
          <cell r="C1515">
            <v>232.5</v>
          </cell>
          <cell r="D1515">
            <v>1113.8952988932338</v>
          </cell>
          <cell r="E1515">
            <v>0</v>
          </cell>
          <cell r="F1515">
            <v>1113.8952988932338</v>
          </cell>
          <cell r="G1515">
            <v>26.876245015217744</v>
          </cell>
          <cell r="H1515">
            <v>1140.7715439084516</v>
          </cell>
          <cell r="I1515">
            <v>0</v>
          </cell>
        </row>
        <row r="1516">
          <cell r="A1516">
            <v>38535</v>
          </cell>
          <cell r="B1516" t="str">
            <v>ÖMER YAVAŞ</v>
          </cell>
          <cell r="C1516">
            <v>232</v>
          </cell>
          <cell r="D1516">
            <v>1114.4404391458188</v>
          </cell>
          <cell r="E1516">
            <v>0</v>
          </cell>
          <cell r="F1516">
            <v>1114.4404391458188</v>
          </cell>
          <cell r="G1516">
            <v>0</v>
          </cell>
          <cell r="H1516">
            <v>1114.4404391458188</v>
          </cell>
          <cell r="I1516">
            <v>0</v>
          </cell>
        </row>
        <row r="1517">
          <cell r="A1517">
            <v>41716</v>
          </cell>
          <cell r="B1517" t="str">
            <v>ULAŞ CAN IŞIKAY</v>
          </cell>
          <cell r="C1517">
            <v>225</v>
          </cell>
          <cell r="D1517">
            <v>1077.478086370653</v>
          </cell>
          <cell r="E1517">
            <v>37.622032774719806</v>
          </cell>
          <cell r="F1517">
            <v>1115.1001191453729</v>
          </cell>
          <cell r="G1517">
            <v>0</v>
          </cell>
          <cell r="H1517">
            <v>1115.1001191453729</v>
          </cell>
          <cell r="I1517">
            <v>7.5</v>
          </cell>
        </row>
        <row r="1518">
          <cell r="A1518">
            <v>36412</v>
          </cell>
          <cell r="B1518" t="str">
            <v>MEHMET GÜMÜŞ</v>
          </cell>
          <cell r="C1518">
            <v>230.5</v>
          </cell>
          <cell r="D1518">
            <v>1129.084557401676</v>
          </cell>
          <cell r="E1518">
            <v>0</v>
          </cell>
          <cell r="F1518">
            <v>1129.084557401676</v>
          </cell>
          <cell r="G1518">
            <v>72.949807898448171</v>
          </cell>
          <cell r="H1518">
            <v>1202.0343653001241</v>
          </cell>
          <cell r="I1518">
            <v>0</v>
          </cell>
        </row>
        <row r="1519">
          <cell r="A1519">
            <v>36220</v>
          </cell>
          <cell r="B1519" t="str">
            <v>AHMET  KOÇBEY</v>
          </cell>
          <cell r="C1519">
            <v>225</v>
          </cell>
          <cell r="D1519">
            <v>1106.3250584579546</v>
          </cell>
          <cell r="E1519">
            <v>27.592427679239428</v>
          </cell>
          <cell r="F1519">
            <v>1133.9174861371939</v>
          </cell>
          <cell r="G1519">
            <v>29.288933333333329</v>
          </cell>
          <cell r="H1519">
            <v>1163.2064194705272</v>
          </cell>
          <cell r="I1519">
            <v>7.5</v>
          </cell>
        </row>
        <row r="1520">
          <cell r="A1520">
            <v>34556</v>
          </cell>
          <cell r="B1520" t="str">
            <v>ERDOĞAN ELEVLİ</v>
          </cell>
          <cell r="C1520">
            <v>202.5</v>
          </cell>
          <cell r="D1520">
            <v>1005.68476944477</v>
          </cell>
          <cell r="E1520">
            <v>128.69149053538422</v>
          </cell>
          <cell r="F1520">
            <v>1134.3762599801544</v>
          </cell>
          <cell r="G1520">
            <v>33.298727777777778</v>
          </cell>
          <cell r="H1520">
            <v>1167.6749877579321</v>
          </cell>
          <cell r="I1520">
            <v>30</v>
          </cell>
        </row>
        <row r="1521">
          <cell r="A1521">
            <v>41644</v>
          </cell>
          <cell r="B1521" t="str">
            <v>BARIŞ OYMAN</v>
          </cell>
          <cell r="C1521">
            <v>232.5</v>
          </cell>
          <cell r="D1521">
            <v>1138.7766742931767</v>
          </cell>
          <cell r="E1521">
            <v>0</v>
          </cell>
          <cell r="F1521">
            <v>1138.7766742931767</v>
          </cell>
          <cell r="G1521">
            <v>0</v>
          </cell>
          <cell r="H1521">
            <v>1138.7766742931767</v>
          </cell>
          <cell r="I1521">
            <v>0</v>
          </cell>
        </row>
        <row r="1522">
          <cell r="A1522">
            <v>41504</v>
          </cell>
          <cell r="B1522" t="str">
            <v>BATUHAN SEVİNÇ</v>
          </cell>
          <cell r="C1522">
            <v>232.5</v>
          </cell>
          <cell r="D1522">
            <v>1139.7722693275318</v>
          </cell>
          <cell r="E1522">
            <v>0</v>
          </cell>
          <cell r="F1522">
            <v>1139.7722693275318</v>
          </cell>
          <cell r="G1522">
            <v>107.12103370351075</v>
          </cell>
          <cell r="H1522">
            <v>1246.8933030310425</v>
          </cell>
          <cell r="I1522">
            <v>0</v>
          </cell>
        </row>
        <row r="1523">
          <cell r="A1523">
            <v>2219</v>
          </cell>
          <cell r="B1523" t="str">
            <v>EMİN ARI</v>
          </cell>
          <cell r="C1523">
            <v>225</v>
          </cell>
          <cell r="D1523">
            <v>1112.9032258064522</v>
          </cell>
          <cell r="E1523">
            <v>38.972260458435571</v>
          </cell>
          <cell r="F1523">
            <v>1151.8754862648877</v>
          </cell>
          <cell r="G1523">
            <v>247.63200000000001</v>
          </cell>
          <cell r="H1523">
            <v>1399.5074862648878</v>
          </cell>
          <cell r="I1523">
            <v>7.5</v>
          </cell>
        </row>
        <row r="1524">
          <cell r="A1524">
            <v>15469</v>
          </cell>
          <cell r="B1524" t="str">
            <v>HASAN ADSOY</v>
          </cell>
          <cell r="C1524">
            <v>217.5</v>
          </cell>
          <cell r="D1524">
            <v>1075.8064516129036</v>
          </cell>
          <cell r="E1524">
            <v>77.944520916871141</v>
          </cell>
          <cell r="F1524">
            <v>1153.7509725297748</v>
          </cell>
          <cell r="G1524">
            <v>226.83413487683188</v>
          </cell>
          <cell r="H1524">
            <v>1380.5851074066068</v>
          </cell>
          <cell r="I1524">
            <v>15</v>
          </cell>
        </row>
        <row r="1525">
          <cell r="A1525">
            <v>12379</v>
          </cell>
          <cell r="B1525" t="str">
            <v>OĞUZHAN ÇETİNKAYA</v>
          </cell>
          <cell r="C1525">
            <v>217.5</v>
          </cell>
          <cell r="D1525">
            <v>1075.8064516129036</v>
          </cell>
          <cell r="E1525">
            <v>78.441270622999255</v>
          </cell>
          <cell r="F1525">
            <v>1154.247722235903</v>
          </cell>
          <cell r="G1525">
            <v>20.733103297453692</v>
          </cell>
          <cell r="H1525">
            <v>1174.9808255333567</v>
          </cell>
          <cell r="I1525">
            <v>15</v>
          </cell>
        </row>
        <row r="1526">
          <cell r="A1526">
            <v>12353</v>
          </cell>
          <cell r="B1526" t="str">
            <v>ÖZCAN DOĞAN</v>
          </cell>
          <cell r="C1526">
            <v>225</v>
          </cell>
          <cell r="D1526">
            <v>1125.3941801946819</v>
          </cell>
          <cell r="E1526">
            <v>29.041343414132772</v>
          </cell>
          <cell r="F1526">
            <v>1154.4355236088147</v>
          </cell>
          <cell r="G1526">
            <v>0</v>
          </cell>
          <cell r="H1526">
            <v>1154.4355236088147</v>
          </cell>
          <cell r="I1526">
            <v>0</v>
          </cell>
        </row>
        <row r="1527">
          <cell r="A1527">
            <v>2336</v>
          </cell>
          <cell r="B1527" t="str">
            <v>DAVUT AKALIN</v>
          </cell>
          <cell r="C1527">
            <v>210</v>
          </cell>
          <cell r="D1527">
            <v>1038.7096774193553</v>
          </cell>
          <cell r="E1527">
            <v>117.40486663873756</v>
          </cell>
          <cell r="F1527">
            <v>1156.1145440580929</v>
          </cell>
          <cell r="G1527">
            <v>84.086021505376351</v>
          </cell>
          <cell r="H1527">
            <v>1240.2005655634691</v>
          </cell>
          <cell r="I1527">
            <v>22.5</v>
          </cell>
        </row>
        <row r="1528">
          <cell r="A1528">
            <v>13107</v>
          </cell>
          <cell r="B1528" t="str">
            <v>ALATTİN İS</v>
          </cell>
          <cell r="C1528">
            <v>202.5</v>
          </cell>
          <cell r="D1528">
            <v>1001.6129032258068</v>
          </cell>
          <cell r="E1528">
            <v>155.96704370897919</v>
          </cell>
          <cell r="F1528">
            <v>1157.579946934786</v>
          </cell>
          <cell r="G1528">
            <v>17.198</v>
          </cell>
          <cell r="H1528">
            <v>1174.7779469347861</v>
          </cell>
          <cell r="I1528">
            <v>30</v>
          </cell>
        </row>
        <row r="1529">
          <cell r="A1529">
            <v>32084</v>
          </cell>
          <cell r="B1529" t="str">
            <v>NİYAZİ YORULMAZ</v>
          </cell>
          <cell r="C1529">
            <v>232.5</v>
          </cell>
          <cell r="D1529">
            <v>1161.7038144199464</v>
          </cell>
          <cell r="E1529">
            <v>0</v>
          </cell>
          <cell r="F1529">
            <v>1161.7038144199464</v>
          </cell>
          <cell r="G1529">
            <v>0</v>
          </cell>
          <cell r="H1529">
            <v>1161.7038144199464</v>
          </cell>
          <cell r="I1529">
            <v>0</v>
          </cell>
        </row>
        <row r="1530">
          <cell r="A1530">
            <v>10883</v>
          </cell>
          <cell r="B1530" t="str">
            <v>MEHMET KÖSE</v>
          </cell>
          <cell r="C1530">
            <v>180</v>
          </cell>
          <cell r="D1530">
            <v>936.90340535533949</v>
          </cell>
          <cell r="E1530">
            <v>233.66358203248825</v>
          </cell>
          <cell r="F1530">
            <v>1170.5669873878278</v>
          </cell>
          <cell r="G1530">
            <v>0</v>
          </cell>
          <cell r="H1530">
            <v>1170.5669873878278</v>
          </cell>
          <cell r="I1530">
            <v>52.5</v>
          </cell>
        </row>
        <row r="1531">
          <cell r="A1531">
            <v>39147</v>
          </cell>
          <cell r="B1531" t="str">
            <v>SEÇKİN KÖKLÜ</v>
          </cell>
          <cell r="C1531">
            <v>232.5</v>
          </cell>
          <cell r="D1531">
            <v>1218.1512657288972</v>
          </cell>
          <cell r="E1531">
            <v>0</v>
          </cell>
          <cell r="F1531">
            <v>1218.1512657288972</v>
          </cell>
          <cell r="G1531">
            <v>23.036781441615211</v>
          </cell>
          <cell r="H1531">
            <v>1241.1880471705124</v>
          </cell>
          <cell r="I1531">
            <v>0</v>
          </cell>
        </row>
        <row r="1532">
          <cell r="A1532">
            <v>25061</v>
          </cell>
          <cell r="B1532" t="str">
            <v>EMRAH ŞAMAL</v>
          </cell>
          <cell r="C1532">
            <v>232.5</v>
          </cell>
          <cell r="D1532">
            <v>1268.8384662531344</v>
          </cell>
          <cell r="E1532">
            <v>0</v>
          </cell>
          <cell r="F1532">
            <v>1268.8384662531344</v>
          </cell>
          <cell r="G1532">
            <v>0</v>
          </cell>
          <cell r="H1532">
            <v>1268.8384662531344</v>
          </cell>
          <cell r="I1532">
            <v>0</v>
          </cell>
        </row>
        <row r="1533">
          <cell r="A1533">
            <v>25064</v>
          </cell>
          <cell r="B1533" t="str">
            <v>MUSTAFA ÇELİK</v>
          </cell>
          <cell r="C1533">
            <v>232.5</v>
          </cell>
          <cell r="D1533">
            <v>1333.7359096119935</v>
          </cell>
          <cell r="E1533">
            <v>0</v>
          </cell>
          <cell r="F1533">
            <v>1333.7359096119935</v>
          </cell>
          <cell r="G1533">
            <v>0</v>
          </cell>
          <cell r="H1533">
            <v>1333.7359096119935</v>
          </cell>
          <cell r="I1533">
            <v>0</v>
          </cell>
        </row>
        <row r="1534">
          <cell r="A1534">
            <v>19918</v>
          </cell>
          <cell r="B1534" t="str">
            <v>MİKAİL KOÇ</v>
          </cell>
          <cell r="C1534">
            <v>232.5</v>
          </cell>
          <cell r="D1534">
            <v>1400.0000000000002</v>
          </cell>
          <cell r="E1534">
            <v>0</v>
          </cell>
          <cell r="F1534">
            <v>1400.0000000000002</v>
          </cell>
          <cell r="G1534">
            <v>614.19354838709671</v>
          </cell>
          <cell r="H1534">
            <v>2014.1935483870971</v>
          </cell>
          <cell r="I1534">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133CF-7EF4-4CCB-8C20-2DB84260A605}">
  <sheetPr codeName="Sheet5"/>
  <dimension ref="A1:BBC52"/>
  <sheetViews>
    <sheetView zoomScale="80" zoomScaleNormal="80" workbookViewId="0">
      <selection activeCell="G17" sqref="G17"/>
    </sheetView>
  </sheetViews>
  <sheetFormatPr defaultRowHeight="14.4" x14ac:dyDescent="0.3"/>
  <cols>
    <col min="1" max="1" width="4" bestFit="1" customWidth="1"/>
    <col min="2" max="2" width="5.21875" bestFit="1" customWidth="1"/>
    <col min="3" max="3" width="7.44140625" bestFit="1" customWidth="1"/>
    <col min="4" max="4" width="15" bestFit="1" customWidth="1"/>
    <col min="5" max="5" width="10.33203125" bestFit="1" customWidth="1"/>
    <col min="6" max="6" width="20.21875" bestFit="1" customWidth="1"/>
    <col min="7" max="7" width="6.5546875" bestFit="1" customWidth="1"/>
    <col min="8" max="8" width="12.33203125" bestFit="1" customWidth="1"/>
    <col min="9" max="9" width="6.5546875" bestFit="1" customWidth="1"/>
    <col min="10" max="11" width="4.44140625" bestFit="1" customWidth="1"/>
    <col min="12" max="12" width="4.44140625" customWidth="1"/>
    <col min="13" max="13" width="9.44140625" bestFit="1" customWidth="1"/>
    <col min="14" max="14" width="8.21875" bestFit="1" customWidth="1"/>
    <col min="15" max="15" width="6.5546875" bestFit="1" customWidth="1"/>
    <col min="16" max="16" width="7.6640625" bestFit="1" customWidth="1"/>
    <col min="17" max="17" width="8.44140625" bestFit="1" customWidth="1"/>
    <col min="18" max="18" width="7.77734375" bestFit="1" customWidth="1"/>
    <col min="19" max="19" width="8.44140625" bestFit="1" customWidth="1"/>
    <col min="20" max="20" width="12.44140625" bestFit="1" customWidth="1"/>
    <col min="21" max="21" width="2.44140625" customWidth="1"/>
    <col min="22" max="22" width="4" bestFit="1" customWidth="1"/>
    <col min="23" max="23" width="5.21875" bestFit="1" customWidth="1"/>
    <col min="24" max="24" width="7.44140625" bestFit="1" customWidth="1"/>
    <col min="25" max="25" width="15" bestFit="1" customWidth="1"/>
    <col min="26" max="26" width="10.33203125" bestFit="1" customWidth="1"/>
    <col min="27" max="27" width="20.21875" bestFit="1" customWidth="1"/>
    <col min="28" max="28" width="6.5546875" bestFit="1" customWidth="1"/>
    <col min="29" max="29" width="12.33203125" bestFit="1" customWidth="1"/>
    <col min="30" max="30" width="6.5546875" bestFit="1" customWidth="1"/>
    <col min="31" max="32" width="4.44140625" bestFit="1" customWidth="1"/>
    <col min="33" max="33" width="4.44140625" customWidth="1"/>
    <col min="34" max="34" width="9.44140625" bestFit="1" customWidth="1"/>
    <col min="35" max="35" width="8.21875" bestFit="1" customWidth="1"/>
    <col min="36" max="36" width="6.5546875" bestFit="1" customWidth="1"/>
    <col min="37" max="37" width="7.6640625" bestFit="1" customWidth="1"/>
    <col min="38" max="38" width="8.44140625" bestFit="1" customWidth="1"/>
    <col min="39" max="39" width="7.77734375" bestFit="1" customWidth="1"/>
    <col min="40" max="40" width="8.44140625" bestFit="1" customWidth="1"/>
    <col min="41" max="41" width="12.44140625" bestFit="1" customWidth="1"/>
    <col min="42" max="42" width="2.44140625" customWidth="1"/>
    <col min="43" max="43" width="4" bestFit="1" customWidth="1"/>
    <col min="44" max="44" width="5.21875" bestFit="1" customWidth="1"/>
    <col min="45" max="45" width="7.44140625" bestFit="1" customWidth="1"/>
    <col min="46" max="46" width="15" bestFit="1" customWidth="1"/>
    <col min="47" max="47" width="10.33203125" bestFit="1" customWidth="1"/>
    <col min="48" max="48" width="20.21875" bestFit="1" customWidth="1"/>
    <col min="49" max="49" width="6.5546875" bestFit="1" customWidth="1"/>
    <col min="50" max="50" width="12.33203125" bestFit="1" customWidth="1"/>
    <col min="51" max="51" width="6.5546875" bestFit="1" customWidth="1"/>
    <col min="52" max="53" width="4.44140625" bestFit="1" customWidth="1"/>
    <col min="54" max="54" width="4.44140625" customWidth="1"/>
    <col min="55" max="55" width="9.44140625" bestFit="1" customWidth="1"/>
    <col min="56" max="56" width="8.21875" bestFit="1" customWidth="1"/>
    <col min="57" max="57" width="6.5546875" bestFit="1" customWidth="1"/>
    <col min="58" max="58" width="7.6640625" bestFit="1" customWidth="1"/>
    <col min="59" max="59" width="8.44140625" bestFit="1" customWidth="1"/>
    <col min="60" max="60" width="7.77734375" bestFit="1" customWidth="1"/>
    <col min="61" max="61" width="8.44140625" bestFit="1" customWidth="1"/>
    <col min="62" max="62" width="12.44140625" bestFit="1" customWidth="1"/>
    <col min="63" max="63" width="2.44140625" customWidth="1"/>
    <col min="64" max="64" width="4" bestFit="1" customWidth="1"/>
    <col min="65" max="65" width="5.21875" bestFit="1" customWidth="1"/>
    <col min="66" max="66" width="7.44140625" bestFit="1" customWidth="1"/>
    <col min="67" max="67" width="15" bestFit="1" customWidth="1"/>
    <col min="68" max="68" width="10.33203125" bestFit="1" customWidth="1"/>
    <col min="69" max="69" width="20.21875" bestFit="1" customWidth="1"/>
    <col min="70" max="70" width="6.5546875" bestFit="1" customWidth="1"/>
    <col min="71" max="71" width="12.33203125" bestFit="1" customWidth="1"/>
    <col min="72" max="72" width="6.5546875" bestFit="1" customWidth="1"/>
    <col min="73" max="74" width="4.44140625" bestFit="1" customWidth="1"/>
    <col min="75" max="75" width="4.44140625" customWidth="1"/>
    <col min="76" max="76" width="9.44140625" bestFit="1" customWidth="1"/>
    <col min="77" max="77" width="8.21875" bestFit="1" customWidth="1"/>
    <col min="78" max="78" width="6.5546875" bestFit="1" customWidth="1"/>
    <col min="79" max="79" width="7.6640625" bestFit="1" customWidth="1"/>
    <col min="80" max="80" width="8.44140625" bestFit="1" customWidth="1"/>
    <col min="81" max="81" width="7.77734375" bestFit="1" customWidth="1"/>
    <col min="82" max="82" width="8.44140625" bestFit="1" customWidth="1"/>
    <col min="83" max="83" width="12.44140625" bestFit="1" customWidth="1"/>
    <col min="84" max="84" width="2.44140625" customWidth="1"/>
    <col min="85" max="85" width="4" bestFit="1" customWidth="1"/>
    <col min="86" max="86" width="5.21875" bestFit="1" customWidth="1"/>
    <col min="87" max="87" width="7.44140625" bestFit="1" customWidth="1"/>
    <col min="88" max="88" width="15" bestFit="1" customWidth="1"/>
    <col min="89" max="89" width="10.33203125" bestFit="1" customWidth="1"/>
    <col min="90" max="90" width="20.21875" bestFit="1" customWidth="1"/>
    <col min="91" max="91" width="6.5546875" bestFit="1" customWidth="1"/>
    <col min="92" max="92" width="12.33203125" bestFit="1" customWidth="1"/>
    <col min="93" max="93" width="6.5546875" bestFit="1" customWidth="1"/>
    <col min="94" max="95" width="4.44140625" bestFit="1" customWidth="1"/>
    <col min="96" max="96" width="4.44140625" customWidth="1"/>
    <col min="97" max="97" width="9.44140625" bestFit="1" customWidth="1"/>
    <col min="98" max="98" width="8.21875" bestFit="1" customWidth="1"/>
    <col min="99" max="99" width="6.5546875" bestFit="1" customWidth="1"/>
    <col min="100" max="100" width="7.6640625" bestFit="1" customWidth="1"/>
    <col min="101" max="101" width="8.44140625" bestFit="1" customWidth="1"/>
    <col min="102" max="102" width="7.77734375" bestFit="1" customWidth="1"/>
    <col min="103" max="103" width="8.44140625" bestFit="1" customWidth="1"/>
    <col min="104" max="104" width="12.44140625" bestFit="1" customWidth="1"/>
    <col min="105" max="105" width="2.44140625" customWidth="1"/>
    <col min="106" max="106" width="4" bestFit="1" customWidth="1"/>
    <col min="107" max="107" width="5.21875" bestFit="1" customWidth="1"/>
    <col min="108" max="108" width="7.44140625" bestFit="1" customWidth="1"/>
    <col min="109" max="109" width="15" bestFit="1" customWidth="1"/>
    <col min="110" max="110" width="10.33203125" bestFit="1" customWidth="1"/>
    <col min="111" max="111" width="20.21875" bestFit="1" customWidth="1"/>
    <col min="112" max="112" width="6.5546875" bestFit="1" customWidth="1"/>
    <col min="113" max="113" width="12.33203125" bestFit="1" customWidth="1"/>
    <col min="114" max="114" width="6.5546875" bestFit="1" customWidth="1"/>
    <col min="115" max="116" width="4.44140625" bestFit="1" customWidth="1"/>
    <col min="117" max="117" width="4.44140625" customWidth="1"/>
    <col min="118" max="118" width="9.44140625" bestFit="1" customWidth="1"/>
    <col min="119" max="119" width="8.21875" bestFit="1" customWidth="1"/>
    <col min="120" max="120" width="6.5546875" bestFit="1" customWidth="1"/>
    <col min="121" max="121" width="7.6640625" bestFit="1" customWidth="1"/>
    <col min="122" max="122" width="8.44140625" bestFit="1" customWidth="1"/>
    <col min="123" max="123" width="7.77734375" bestFit="1" customWidth="1"/>
    <col min="124" max="124" width="8.44140625" bestFit="1" customWidth="1"/>
    <col min="125" max="125" width="12.44140625" bestFit="1" customWidth="1"/>
    <col min="126" max="126" width="2.44140625" customWidth="1"/>
    <col min="127" max="127" width="4" bestFit="1" customWidth="1"/>
    <col min="128" max="128" width="5.21875" bestFit="1" customWidth="1"/>
    <col min="129" max="129" width="7.44140625" bestFit="1" customWidth="1"/>
    <col min="130" max="130" width="15" bestFit="1" customWidth="1"/>
    <col min="131" max="131" width="10.33203125" bestFit="1" customWidth="1"/>
    <col min="132" max="132" width="20.21875" bestFit="1" customWidth="1"/>
    <col min="133" max="133" width="6.5546875" bestFit="1" customWidth="1"/>
    <col min="134" max="134" width="12.33203125" bestFit="1" customWidth="1"/>
    <col min="135" max="135" width="6.5546875" bestFit="1" customWidth="1"/>
    <col min="136" max="137" width="4.44140625" bestFit="1" customWidth="1"/>
    <col min="138" max="138" width="4.44140625" customWidth="1"/>
    <col min="139" max="139" width="9.44140625" bestFit="1" customWidth="1"/>
    <col min="140" max="140" width="8.21875" bestFit="1" customWidth="1"/>
    <col min="141" max="141" width="6.5546875" bestFit="1" customWidth="1"/>
    <col min="142" max="142" width="7.6640625" bestFit="1" customWidth="1"/>
    <col min="143" max="143" width="8.44140625" bestFit="1" customWidth="1"/>
    <col min="144" max="144" width="7.77734375" bestFit="1" customWidth="1"/>
    <col min="145" max="145" width="8.44140625" bestFit="1" customWidth="1"/>
    <col min="146" max="146" width="12.44140625" bestFit="1" customWidth="1"/>
    <col min="147" max="147" width="2.44140625" customWidth="1"/>
    <col min="148" max="148" width="4" bestFit="1" customWidth="1"/>
    <col min="149" max="149" width="5.21875" bestFit="1" customWidth="1"/>
    <col min="150" max="150" width="7.44140625" bestFit="1" customWidth="1"/>
    <col min="151" max="151" width="15" bestFit="1" customWidth="1"/>
    <col min="152" max="152" width="10.33203125" bestFit="1" customWidth="1"/>
    <col min="153" max="153" width="20.21875" bestFit="1" customWidth="1"/>
    <col min="154" max="154" width="6.5546875" bestFit="1" customWidth="1"/>
    <col min="155" max="155" width="12.33203125" bestFit="1" customWidth="1"/>
    <col min="156" max="156" width="6.5546875" bestFit="1" customWidth="1"/>
    <col min="157" max="158" width="4.44140625" bestFit="1" customWidth="1"/>
    <col min="159" max="159" width="4.44140625" customWidth="1"/>
    <col min="160" max="160" width="9.44140625" bestFit="1" customWidth="1"/>
    <col min="161" max="161" width="8.21875" bestFit="1" customWidth="1"/>
    <col min="162" max="162" width="6.5546875" bestFit="1" customWidth="1"/>
    <col min="163" max="163" width="7.6640625" bestFit="1" customWidth="1"/>
    <col min="164" max="164" width="8.44140625" bestFit="1" customWidth="1"/>
    <col min="165" max="165" width="7.77734375" bestFit="1" customWidth="1"/>
    <col min="166" max="166" width="8.44140625" bestFit="1" customWidth="1"/>
    <col min="167" max="167" width="12.44140625" bestFit="1" customWidth="1"/>
    <col min="168" max="168" width="2.44140625" customWidth="1"/>
    <col min="169" max="169" width="4" bestFit="1" customWidth="1"/>
    <col min="170" max="170" width="5.21875" bestFit="1" customWidth="1"/>
    <col min="171" max="171" width="7.44140625" bestFit="1" customWidth="1"/>
    <col min="172" max="172" width="15" bestFit="1" customWidth="1"/>
    <col min="173" max="173" width="10.33203125" bestFit="1" customWidth="1"/>
    <col min="174" max="174" width="20.21875" bestFit="1" customWidth="1"/>
    <col min="175" max="175" width="6.5546875" bestFit="1" customWidth="1"/>
    <col min="176" max="176" width="12.33203125" bestFit="1" customWidth="1"/>
    <col min="177" max="177" width="6.5546875" bestFit="1" customWidth="1"/>
    <col min="178" max="179" width="4.44140625" bestFit="1" customWidth="1"/>
    <col min="180" max="180" width="4.44140625" customWidth="1"/>
    <col min="181" max="181" width="9.44140625" bestFit="1" customWidth="1"/>
    <col min="182" max="182" width="8.21875" bestFit="1" customWidth="1"/>
    <col min="183" max="183" width="6.5546875" bestFit="1" customWidth="1"/>
    <col min="184" max="184" width="7.6640625" bestFit="1" customWidth="1"/>
    <col min="185" max="185" width="8.44140625" bestFit="1" customWidth="1"/>
    <col min="186" max="186" width="7.77734375" bestFit="1" customWidth="1"/>
    <col min="187" max="187" width="8.44140625" bestFit="1" customWidth="1"/>
    <col min="188" max="188" width="12.44140625" bestFit="1" customWidth="1"/>
    <col min="189" max="189" width="2.44140625" customWidth="1"/>
    <col min="190" max="190" width="4" bestFit="1" customWidth="1"/>
    <col min="191" max="191" width="5.21875" bestFit="1" customWidth="1"/>
    <col min="192" max="192" width="7.44140625" bestFit="1" customWidth="1"/>
    <col min="193" max="193" width="15" bestFit="1" customWidth="1"/>
    <col min="194" max="194" width="10.33203125" bestFit="1" customWidth="1"/>
    <col min="195" max="195" width="20.21875" bestFit="1" customWidth="1"/>
    <col min="196" max="196" width="6.5546875" bestFit="1" customWidth="1"/>
    <col min="197" max="197" width="12.33203125" bestFit="1" customWidth="1"/>
    <col min="198" max="198" width="6.5546875" bestFit="1" customWidth="1"/>
    <col min="199" max="200" width="4.44140625" bestFit="1" customWidth="1"/>
    <col min="201" max="201" width="4.44140625" customWidth="1"/>
    <col min="202" max="202" width="9.44140625" bestFit="1" customWidth="1"/>
    <col min="203" max="203" width="8.21875" bestFit="1" customWidth="1"/>
    <col min="204" max="204" width="6.5546875" bestFit="1" customWidth="1"/>
    <col min="205" max="205" width="7.6640625" bestFit="1" customWidth="1"/>
    <col min="206" max="206" width="8.44140625" bestFit="1" customWidth="1"/>
    <col min="207" max="207" width="7.77734375" bestFit="1" customWidth="1"/>
    <col min="208" max="208" width="8.44140625" bestFit="1" customWidth="1"/>
    <col min="209" max="209" width="12.44140625" bestFit="1" customWidth="1"/>
    <col min="210" max="210" width="2.44140625" customWidth="1"/>
    <col min="211" max="211" width="4" bestFit="1" customWidth="1"/>
    <col min="212" max="212" width="5.21875" bestFit="1" customWidth="1"/>
    <col min="213" max="213" width="7.44140625" bestFit="1" customWidth="1"/>
    <col min="214" max="214" width="15" bestFit="1" customWidth="1"/>
    <col min="215" max="215" width="10.33203125" bestFit="1" customWidth="1"/>
    <col min="216" max="216" width="20.21875" bestFit="1" customWidth="1"/>
    <col min="217" max="217" width="6.5546875" bestFit="1" customWidth="1"/>
    <col min="218" max="218" width="12.33203125" bestFit="1" customWidth="1"/>
    <col min="219" max="219" width="6.5546875" bestFit="1" customWidth="1"/>
    <col min="220" max="221" width="4.44140625" bestFit="1" customWidth="1"/>
    <col min="222" max="222" width="4.44140625" customWidth="1"/>
    <col min="223" max="223" width="9.44140625" bestFit="1" customWidth="1"/>
    <col min="224" max="224" width="8.21875" bestFit="1" customWidth="1"/>
    <col min="225" max="225" width="6.5546875" bestFit="1" customWidth="1"/>
    <col min="226" max="226" width="7.6640625" bestFit="1" customWidth="1"/>
    <col min="227" max="227" width="8.44140625" bestFit="1" customWidth="1"/>
    <col min="228" max="228" width="7.77734375" bestFit="1" customWidth="1"/>
    <col min="229" max="229" width="8.44140625" bestFit="1" customWidth="1"/>
    <col min="230" max="230" width="12.44140625" bestFit="1" customWidth="1"/>
    <col min="231" max="231" width="2.44140625" customWidth="1"/>
    <col min="232" max="232" width="4" bestFit="1" customWidth="1"/>
    <col min="233" max="233" width="5.21875" bestFit="1" customWidth="1"/>
    <col min="234" max="234" width="7.44140625" bestFit="1" customWidth="1"/>
    <col min="235" max="235" width="15" bestFit="1" customWidth="1"/>
    <col min="236" max="236" width="10.33203125" bestFit="1" customWidth="1"/>
    <col min="237" max="237" width="20.21875" bestFit="1" customWidth="1"/>
    <col min="238" max="238" width="6.5546875" bestFit="1" customWidth="1"/>
    <col min="239" max="239" width="12.33203125" bestFit="1" customWidth="1"/>
    <col min="240" max="240" width="6.5546875" bestFit="1" customWidth="1"/>
    <col min="241" max="242" width="4.44140625" bestFit="1" customWidth="1"/>
    <col min="243" max="243" width="4.44140625" customWidth="1"/>
    <col min="244" max="244" width="9.44140625" bestFit="1" customWidth="1"/>
    <col min="245" max="245" width="8.21875" bestFit="1" customWidth="1"/>
    <col min="246" max="246" width="6.5546875" bestFit="1" customWidth="1"/>
    <col min="247" max="247" width="7.6640625" bestFit="1" customWidth="1"/>
    <col min="248" max="248" width="8.44140625" bestFit="1" customWidth="1"/>
    <col min="249" max="249" width="7.77734375" bestFit="1" customWidth="1"/>
    <col min="250" max="250" width="8.44140625" bestFit="1" customWidth="1"/>
    <col min="251" max="251" width="12.44140625" bestFit="1" customWidth="1"/>
    <col min="252" max="252" width="2.44140625" customWidth="1"/>
    <col min="253" max="253" width="4" bestFit="1" customWidth="1"/>
    <col min="254" max="254" width="5.21875" bestFit="1" customWidth="1"/>
    <col min="255" max="255" width="7.44140625" bestFit="1" customWidth="1"/>
    <col min="256" max="256" width="15" bestFit="1" customWidth="1"/>
    <col min="257" max="257" width="10.33203125" bestFit="1" customWidth="1"/>
    <col min="258" max="258" width="20.21875" bestFit="1" customWidth="1"/>
    <col min="259" max="259" width="6.5546875" bestFit="1" customWidth="1"/>
    <col min="260" max="260" width="12.33203125" bestFit="1" customWidth="1"/>
    <col min="261" max="261" width="6.5546875" bestFit="1" customWidth="1"/>
    <col min="262" max="263" width="4.44140625" bestFit="1" customWidth="1"/>
    <col min="264" max="264" width="4.44140625" customWidth="1"/>
    <col min="265" max="265" width="9.44140625" bestFit="1" customWidth="1"/>
    <col min="266" max="266" width="8.21875" bestFit="1" customWidth="1"/>
    <col min="267" max="267" width="6.5546875" bestFit="1" customWidth="1"/>
    <col min="268" max="268" width="7.6640625" bestFit="1" customWidth="1"/>
    <col min="269" max="269" width="8.44140625" bestFit="1" customWidth="1"/>
    <col min="270" max="270" width="7.77734375" bestFit="1" customWidth="1"/>
    <col min="271" max="271" width="8.44140625" bestFit="1" customWidth="1"/>
    <col min="272" max="272" width="12.44140625" bestFit="1" customWidth="1"/>
    <col min="273" max="273" width="2.44140625" customWidth="1"/>
    <col min="274" max="274" width="4" bestFit="1" customWidth="1"/>
    <col min="275" max="275" width="5.21875" bestFit="1" customWidth="1"/>
    <col min="276" max="276" width="7.44140625" bestFit="1" customWidth="1"/>
    <col min="277" max="277" width="15" bestFit="1" customWidth="1"/>
    <col min="278" max="278" width="10.33203125" bestFit="1" customWidth="1"/>
    <col min="279" max="279" width="20.21875" bestFit="1" customWidth="1"/>
    <col min="280" max="280" width="6.5546875" bestFit="1" customWidth="1"/>
    <col min="281" max="281" width="12.33203125" bestFit="1" customWidth="1"/>
    <col min="282" max="282" width="6.5546875" bestFit="1" customWidth="1"/>
    <col min="283" max="284" width="4.44140625" bestFit="1" customWidth="1"/>
    <col min="285" max="285" width="4.44140625" customWidth="1"/>
    <col min="286" max="286" width="9.44140625" bestFit="1" customWidth="1"/>
    <col min="287" max="287" width="8.21875" bestFit="1" customWidth="1"/>
    <col min="288" max="288" width="6.5546875" bestFit="1" customWidth="1"/>
    <col min="289" max="289" width="7.6640625" bestFit="1" customWidth="1"/>
    <col min="290" max="290" width="8.44140625" bestFit="1" customWidth="1"/>
    <col min="291" max="291" width="7.77734375" bestFit="1" customWidth="1"/>
    <col min="292" max="292" width="8.44140625" bestFit="1" customWidth="1"/>
    <col min="293" max="293" width="12.44140625" bestFit="1" customWidth="1"/>
    <col min="294" max="294" width="2.44140625" customWidth="1"/>
    <col min="295" max="295" width="4" bestFit="1" customWidth="1"/>
    <col min="296" max="296" width="5.21875" bestFit="1" customWidth="1"/>
    <col min="297" max="297" width="7.44140625" bestFit="1" customWidth="1"/>
    <col min="298" max="298" width="15" bestFit="1" customWidth="1"/>
    <col min="299" max="299" width="10.33203125" bestFit="1" customWidth="1"/>
    <col min="300" max="300" width="20.21875" bestFit="1" customWidth="1"/>
    <col min="301" max="301" width="6.5546875" bestFit="1" customWidth="1"/>
    <col min="302" max="302" width="12.33203125" bestFit="1" customWidth="1"/>
    <col min="303" max="303" width="6.5546875" bestFit="1" customWidth="1"/>
    <col min="304" max="305" width="4.44140625" bestFit="1" customWidth="1"/>
    <col min="306" max="306" width="4.44140625" customWidth="1"/>
    <col min="307" max="307" width="9.44140625" bestFit="1" customWidth="1"/>
    <col min="308" max="308" width="8.21875" bestFit="1" customWidth="1"/>
    <col min="309" max="309" width="6.5546875" bestFit="1" customWidth="1"/>
    <col min="310" max="310" width="7.6640625" bestFit="1" customWidth="1"/>
    <col min="311" max="311" width="8.44140625" bestFit="1" customWidth="1"/>
    <col min="312" max="312" width="7.77734375" bestFit="1" customWidth="1"/>
    <col min="313" max="313" width="8.44140625" bestFit="1" customWidth="1"/>
    <col min="314" max="314" width="12.44140625" bestFit="1" customWidth="1"/>
    <col min="315" max="315" width="2.44140625" customWidth="1"/>
    <col min="316" max="316" width="4" bestFit="1" customWidth="1"/>
    <col min="317" max="317" width="5.21875" bestFit="1" customWidth="1"/>
    <col min="318" max="318" width="7.44140625" bestFit="1" customWidth="1"/>
    <col min="319" max="319" width="15" bestFit="1" customWidth="1"/>
    <col min="320" max="320" width="10.33203125" bestFit="1" customWidth="1"/>
    <col min="321" max="321" width="20.21875" bestFit="1" customWidth="1"/>
    <col min="322" max="322" width="6.5546875" bestFit="1" customWidth="1"/>
    <col min="323" max="323" width="12.33203125" bestFit="1" customWidth="1"/>
    <col min="324" max="324" width="6.5546875" bestFit="1" customWidth="1"/>
    <col min="325" max="326" width="4.44140625" bestFit="1" customWidth="1"/>
    <col min="327" max="327" width="4.44140625" customWidth="1"/>
    <col min="328" max="328" width="9.44140625" bestFit="1" customWidth="1"/>
    <col min="329" max="329" width="8.21875" bestFit="1" customWidth="1"/>
    <col min="330" max="330" width="6.5546875" bestFit="1" customWidth="1"/>
    <col min="331" max="331" width="7.6640625" bestFit="1" customWidth="1"/>
    <col min="332" max="332" width="8.44140625" bestFit="1" customWidth="1"/>
    <col min="333" max="333" width="7.77734375" bestFit="1" customWidth="1"/>
    <col min="334" max="334" width="8.44140625" bestFit="1" customWidth="1"/>
    <col min="335" max="335" width="12.44140625" bestFit="1" customWidth="1"/>
    <col min="336" max="336" width="2.44140625" customWidth="1"/>
    <col min="337" max="337" width="4" bestFit="1" customWidth="1"/>
    <col min="338" max="338" width="5.21875" bestFit="1" customWidth="1"/>
    <col min="339" max="339" width="7.44140625" bestFit="1" customWidth="1"/>
    <col min="340" max="340" width="15" bestFit="1" customWidth="1"/>
    <col min="341" max="341" width="10.33203125" bestFit="1" customWidth="1"/>
    <col min="342" max="342" width="20.21875" bestFit="1" customWidth="1"/>
    <col min="343" max="343" width="6.5546875" bestFit="1" customWidth="1"/>
    <col min="344" max="344" width="12.33203125" bestFit="1" customWidth="1"/>
    <col min="345" max="345" width="6.5546875" bestFit="1" customWidth="1"/>
    <col min="346" max="347" width="4.44140625" bestFit="1" customWidth="1"/>
    <col min="348" max="348" width="4.44140625" customWidth="1"/>
    <col min="349" max="349" width="9.44140625" bestFit="1" customWidth="1"/>
    <col min="350" max="350" width="8.21875" bestFit="1" customWidth="1"/>
    <col min="351" max="351" width="6.5546875" bestFit="1" customWidth="1"/>
    <col min="352" max="352" width="7.6640625" bestFit="1" customWidth="1"/>
    <col min="353" max="353" width="8.44140625" bestFit="1" customWidth="1"/>
    <col min="354" max="354" width="7.77734375" bestFit="1" customWidth="1"/>
    <col min="355" max="355" width="8.44140625" bestFit="1" customWidth="1"/>
    <col min="356" max="356" width="12.44140625" bestFit="1" customWidth="1"/>
    <col min="357" max="357" width="2.44140625" customWidth="1"/>
    <col min="358" max="358" width="4" bestFit="1" customWidth="1"/>
    <col min="359" max="359" width="5.21875" bestFit="1" customWidth="1"/>
    <col min="360" max="360" width="7.44140625" bestFit="1" customWidth="1"/>
    <col min="361" max="361" width="15" bestFit="1" customWidth="1"/>
    <col min="362" max="362" width="10.33203125" bestFit="1" customWidth="1"/>
    <col min="363" max="363" width="20.21875" bestFit="1" customWidth="1"/>
    <col min="364" max="364" width="6.5546875" bestFit="1" customWidth="1"/>
    <col min="365" max="365" width="12.33203125" bestFit="1" customWidth="1"/>
    <col min="366" max="366" width="6.5546875" bestFit="1" customWidth="1"/>
    <col min="367" max="368" width="4.44140625" bestFit="1" customWidth="1"/>
    <col min="369" max="369" width="4.44140625" customWidth="1"/>
    <col min="370" max="370" width="9.44140625" bestFit="1" customWidth="1"/>
    <col min="371" max="371" width="8.21875" bestFit="1" customWidth="1"/>
    <col min="372" max="372" width="6.5546875" bestFit="1" customWidth="1"/>
    <col min="373" max="373" width="7.6640625" bestFit="1" customWidth="1"/>
    <col min="374" max="374" width="8.44140625" bestFit="1" customWidth="1"/>
    <col min="375" max="375" width="7.77734375" bestFit="1" customWidth="1"/>
    <col min="376" max="376" width="8.44140625" bestFit="1" customWidth="1"/>
    <col min="377" max="377" width="12.44140625" bestFit="1" customWidth="1"/>
    <col min="378" max="378" width="2.44140625" customWidth="1"/>
    <col min="379" max="379" width="4" bestFit="1" customWidth="1"/>
    <col min="380" max="380" width="5.21875" bestFit="1" customWidth="1"/>
    <col min="381" max="381" width="7.44140625" bestFit="1" customWidth="1"/>
    <col min="382" max="382" width="15" bestFit="1" customWidth="1"/>
    <col min="383" max="383" width="10.33203125" bestFit="1" customWidth="1"/>
    <col min="384" max="384" width="20.21875" bestFit="1" customWidth="1"/>
    <col min="385" max="385" width="6.5546875" bestFit="1" customWidth="1"/>
    <col min="386" max="386" width="12.33203125" bestFit="1" customWidth="1"/>
    <col min="387" max="387" width="6.5546875" bestFit="1" customWidth="1"/>
    <col min="388" max="389" width="4.44140625" bestFit="1" customWidth="1"/>
    <col min="390" max="390" width="4.44140625" customWidth="1"/>
    <col min="391" max="391" width="9.44140625" bestFit="1" customWidth="1"/>
    <col min="392" max="392" width="8.21875" bestFit="1" customWidth="1"/>
    <col min="393" max="393" width="6.5546875" bestFit="1" customWidth="1"/>
    <col min="394" max="394" width="7.6640625" bestFit="1" customWidth="1"/>
    <col min="395" max="395" width="8.44140625" bestFit="1" customWidth="1"/>
    <col min="396" max="396" width="7.77734375" bestFit="1" customWidth="1"/>
    <col min="397" max="397" width="8.44140625" bestFit="1" customWidth="1"/>
    <col min="398" max="398" width="12.44140625" bestFit="1" customWidth="1"/>
    <col min="399" max="399" width="2.44140625" customWidth="1"/>
    <col min="400" max="400" width="4" bestFit="1" customWidth="1"/>
    <col min="401" max="401" width="5.21875" bestFit="1" customWidth="1"/>
    <col min="402" max="402" width="7.44140625" bestFit="1" customWidth="1"/>
    <col min="403" max="403" width="15" bestFit="1" customWidth="1"/>
    <col min="404" max="404" width="10.33203125" bestFit="1" customWidth="1"/>
    <col min="405" max="405" width="20.21875" bestFit="1" customWidth="1"/>
    <col min="406" max="406" width="6.5546875" bestFit="1" customWidth="1"/>
    <col min="407" max="407" width="12.33203125" bestFit="1" customWidth="1"/>
    <col min="408" max="408" width="6.5546875" bestFit="1" customWidth="1"/>
    <col min="409" max="410" width="4.44140625" bestFit="1" customWidth="1"/>
    <col min="411" max="411" width="4.44140625" customWidth="1"/>
    <col min="412" max="412" width="9.44140625" bestFit="1" customWidth="1"/>
    <col min="413" max="413" width="8.21875" bestFit="1" customWidth="1"/>
    <col min="414" max="414" width="6.5546875" bestFit="1" customWidth="1"/>
    <col min="415" max="415" width="7.6640625" bestFit="1" customWidth="1"/>
    <col min="416" max="416" width="8.44140625" bestFit="1" customWidth="1"/>
    <col min="417" max="417" width="7.77734375" bestFit="1" customWidth="1"/>
    <col min="418" max="418" width="8.44140625" bestFit="1" customWidth="1"/>
    <col min="419" max="419" width="12.44140625" bestFit="1" customWidth="1"/>
    <col min="420" max="420" width="2.44140625" customWidth="1"/>
    <col min="421" max="421" width="4" bestFit="1" customWidth="1"/>
    <col min="422" max="422" width="5.21875" bestFit="1" customWidth="1"/>
    <col min="423" max="423" width="7.44140625" bestFit="1" customWidth="1"/>
    <col min="424" max="424" width="15" bestFit="1" customWidth="1"/>
    <col min="425" max="425" width="10.33203125" bestFit="1" customWidth="1"/>
    <col min="426" max="426" width="20.21875" bestFit="1" customWidth="1"/>
    <col min="427" max="427" width="6.5546875" bestFit="1" customWidth="1"/>
    <col min="428" max="428" width="12.33203125" bestFit="1" customWidth="1"/>
    <col min="429" max="429" width="6.5546875" bestFit="1" customWidth="1"/>
    <col min="430" max="431" width="4.44140625" bestFit="1" customWidth="1"/>
    <col min="432" max="432" width="4.44140625" customWidth="1"/>
    <col min="433" max="433" width="9.44140625" bestFit="1" customWidth="1"/>
    <col min="434" max="434" width="8.21875" bestFit="1" customWidth="1"/>
    <col min="435" max="435" width="6.5546875" bestFit="1" customWidth="1"/>
    <col min="436" max="436" width="7.6640625" bestFit="1" customWidth="1"/>
    <col min="437" max="437" width="8.44140625" bestFit="1" customWidth="1"/>
    <col min="438" max="438" width="7.77734375" bestFit="1" customWidth="1"/>
    <col min="439" max="439" width="8.44140625" bestFit="1" customWidth="1"/>
    <col min="440" max="440" width="12.44140625" bestFit="1" customWidth="1"/>
    <col min="441" max="441" width="2.44140625" customWidth="1"/>
    <col min="442" max="442" width="4" bestFit="1" customWidth="1"/>
    <col min="443" max="443" width="5.21875" bestFit="1" customWidth="1"/>
    <col min="444" max="444" width="7.44140625" bestFit="1" customWidth="1"/>
    <col min="445" max="445" width="15" bestFit="1" customWidth="1"/>
    <col min="446" max="446" width="10.33203125" bestFit="1" customWidth="1"/>
    <col min="447" max="447" width="20.21875" bestFit="1" customWidth="1"/>
    <col min="448" max="448" width="6.5546875" bestFit="1" customWidth="1"/>
    <col min="449" max="449" width="12.33203125" bestFit="1" customWidth="1"/>
    <col min="450" max="450" width="6.5546875" bestFit="1" customWidth="1"/>
    <col min="451" max="452" width="4.44140625" bestFit="1" customWidth="1"/>
    <col min="453" max="453" width="4.44140625" customWidth="1"/>
    <col min="454" max="454" width="9.44140625" bestFit="1" customWidth="1"/>
    <col min="455" max="455" width="8.21875" bestFit="1" customWidth="1"/>
    <col min="456" max="456" width="6.5546875" bestFit="1" customWidth="1"/>
    <col min="457" max="457" width="7.6640625" bestFit="1" customWidth="1"/>
    <col min="458" max="458" width="8.44140625" bestFit="1" customWidth="1"/>
    <col min="459" max="459" width="7.77734375" bestFit="1" customWidth="1"/>
    <col min="460" max="460" width="8.44140625" bestFit="1" customWidth="1"/>
    <col min="461" max="461" width="12.44140625" bestFit="1" customWidth="1"/>
    <col min="462" max="462" width="2.44140625" customWidth="1"/>
    <col min="463" max="463" width="4" bestFit="1" customWidth="1"/>
    <col min="464" max="464" width="5.21875" bestFit="1" customWidth="1"/>
    <col min="465" max="465" width="7.44140625" bestFit="1" customWidth="1"/>
    <col min="466" max="466" width="15" bestFit="1" customWidth="1"/>
    <col min="467" max="467" width="10.33203125" bestFit="1" customWidth="1"/>
    <col min="468" max="468" width="20.21875" bestFit="1" customWidth="1"/>
    <col min="469" max="469" width="6.5546875" bestFit="1" customWidth="1"/>
    <col min="470" max="470" width="12.33203125" bestFit="1" customWidth="1"/>
    <col min="471" max="471" width="6.5546875" bestFit="1" customWidth="1"/>
    <col min="472" max="473" width="4.44140625" bestFit="1" customWidth="1"/>
    <col min="474" max="474" width="4.44140625" customWidth="1"/>
    <col min="475" max="475" width="9.44140625" bestFit="1" customWidth="1"/>
    <col min="476" max="476" width="8.21875" bestFit="1" customWidth="1"/>
    <col min="477" max="477" width="6.5546875" bestFit="1" customWidth="1"/>
    <col min="478" max="478" width="7.6640625" bestFit="1" customWidth="1"/>
    <col min="479" max="479" width="8.44140625" bestFit="1" customWidth="1"/>
    <col min="480" max="480" width="7.77734375" bestFit="1" customWidth="1"/>
    <col min="481" max="481" width="8.44140625" bestFit="1" customWidth="1"/>
    <col min="482" max="482" width="12.44140625" bestFit="1" customWidth="1"/>
    <col min="483" max="483" width="2.44140625" customWidth="1"/>
    <col min="484" max="484" width="4" bestFit="1" customWidth="1"/>
    <col min="485" max="485" width="5.21875" bestFit="1" customWidth="1"/>
    <col min="486" max="486" width="7.44140625" bestFit="1" customWidth="1"/>
    <col min="487" max="487" width="15" bestFit="1" customWidth="1"/>
    <col min="488" max="488" width="10.33203125" bestFit="1" customWidth="1"/>
    <col min="489" max="489" width="20.21875" bestFit="1" customWidth="1"/>
    <col min="490" max="490" width="6.5546875" bestFit="1" customWidth="1"/>
    <col min="491" max="491" width="12.33203125" bestFit="1" customWidth="1"/>
    <col min="492" max="492" width="6.5546875" bestFit="1" customWidth="1"/>
    <col min="493" max="494" width="4.44140625" bestFit="1" customWidth="1"/>
    <col min="495" max="495" width="4.44140625" customWidth="1"/>
    <col min="496" max="496" width="9.44140625" bestFit="1" customWidth="1"/>
    <col min="497" max="497" width="8.21875" bestFit="1" customWidth="1"/>
    <col min="498" max="498" width="6.5546875" bestFit="1" customWidth="1"/>
    <col min="499" max="499" width="7.6640625" bestFit="1" customWidth="1"/>
    <col min="500" max="500" width="8.44140625" bestFit="1" customWidth="1"/>
    <col min="501" max="501" width="7.77734375" bestFit="1" customWidth="1"/>
    <col min="502" max="502" width="8.44140625" bestFit="1" customWidth="1"/>
    <col min="503" max="503" width="12.44140625" bestFit="1" customWidth="1"/>
    <col min="504" max="504" width="2.44140625" customWidth="1"/>
    <col min="505" max="505" width="4" bestFit="1" customWidth="1"/>
    <col min="506" max="506" width="5.21875" bestFit="1" customWidth="1"/>
    <col min="507" max="507" width="7.44140625" bestFit="1" customWidth="1"/>
    <col min="508" max="508" width="15" bestFit="1" customWidth="1"/>
    <col min="509" max="509" width="10.33203125" bestFit="1" customWidth="1"/>
    <col min="510" max="510" width="20.21875" bestFit="1" customWidth="1"/>
    <col min="511" max="511" width="6.5546875" bestFit="1" customWidth="1"/>
    <col min="512" max="512" width="12.33203125" bestFit="1" customWidth="1"/>
    <col min="513" max="513" width="6.5546875" bestFit="1" customWidth="1"/>
    <col min="514" max="515" width="4.44140625" bestFit="1" customWidth="1"/>
    <col min="516" max="516" width="4.44140625" customWidth="1"/>
    <col min="517" max="517" width="9.44140625" bestFit="1" customWidth="1"/>
    <col min="518" max="518" width="8.21875" bestFit="1" customWidth="1"/>
    <col min="519" max="519" width="6.5546875" bestFit="1" customWidth="1"/>
    <col min="520" max="520" width="7.6640625" bestFit="1" customWidth="1"/>
    <col min="521" max="521" width="8.44140625" bestFit="1" customWidth="1"/>
    <col min="522" max="522" width="7.77734375" bestFit="1" customWidth="1"/>
    <col min="523" max="523" width="8.44140625" bestFit="1" customWidth="1"/>
    <col min="524" max="524" width="12.44140625" bestFit="1" customWidth="1"/>
    <col min="525" max="525" width="2.44140625" customWidth="1"/>
    <col min="526" max="526" width="4" bestFit="1" customWidth="1"/>
    <col min="527" max="527" width="5.21875" bestFit="1" customWidth="1"/>
    <col min="528" max="528" width="7.44140625" bestFit="1" customWidth="1"/>
    <col min="529" max="529" width="15" bestFit="1" customWidth="1"/>
    <col min="530" max="530" width="10.33203125" bestFit="1" customWidth="1"/>
    <col min="531" max="531" width="20.21875" bestFit="1" customWidth="1"/>
    <col min="532" max="532" width="6.5546875" bestFit="1" customWidth="1"/>
    <col min="533" max="533" width="12.33203125" bestFit="1" customWidth="1"/>
    <col min="534" max="534" width="6.5546875" bestFit="1" customWidth="1"/>
    <col min="535" max="536" width="4.44140625" bestFit="1" customWidth="1"/>
    <col min="537" max="537" width="4.44140625" customWidth="1"/>
    <col min="538" max="538" width="9.44140625" bestFit="1" customWidth="1"/>
    <col min="539" max="539" width="8.21875" bestFit="1" customWidth="1"/>
    <col min="540" max="540" width="6.5546875" bestFit="1" customWidth="1"/>
    <col min="541" max="541" width="7.6640625" bestFit="1" customWidth="1"/>
    <col min="542" max="542" width="8.44140625" bestFit="1" customWidth="1"/>
    <col min="543" max="543" width="7.77734375" bestFit="1" customWidth="1"/>
    <col min="544" max="544" width="8.44140625" bestFit="1" customWidth="1"/>
    <col min="545" max="545" width="12.44140625" bestFit="1" customWidth="1"/>
    <col min="546" max="546" width="2.44140625" customWidth="1"/>
    <col min="547" max="547" width="4" bestFit="1" customWidth="1"/>
    <col min="548" max="548" width="5.21875" bestFit="1" customWidth="1"/>
    <col min="549" max="549" width="7.44140625" bestFit="1" customWidth="1"/>
    <col min="550" max="550" width="15" bestFit="1" customWidth="1"/>
    <col min="551" max="551" width="10.33203125" bestFit="1" customWidth="1"/>
    <col min="552" max="552" width="20.21875" bestFit="1" customWidth="1"/>
    <col min="553" max="553" width="6.5546875" bestFit="1" customWidth="1"/>
    <col min="554" max="554" width="12.33203125" bestFit="1" customWidth="1"/>
    <col min="555" max="555" width="6.5546875" bestFit="1" customWidth="1"/>
    <col min="556" max="557" width="4.44140625" bestFit="1" customWidth="1"/>
    <col min="558" max="558" width="4.44140625" customWidth="1"/>
    <col min="559" max="559" width="9.44140625" bestFit="1" customWidth="1"/>
    <col min="560" max="560" width="8.21875" bestFit="1" customWidth="1"/>
    <col min="561" max="561" width="6.5546875" bestFit="1" customWidth="1"/>
    <col min="562" max="562" width="7.6640625" bestFit="1" customWidth="1"/>
    <col min="563" max="563" width="8.44140625" bestFit="1" customWidth="1"/>
    <col min="564" max="564" width="7.77734375" bestFit="1" customWidth="1"/>
    <col min="565" max="565" width="8.44140625" bestFit="1" customWidth="1"/>
    <col min="566" max="566" width="12.44140625" bestFit="1" customWidth="1"/>
    <col min="567" max="567" width="2.44140625" customWidth="1"/>
    <col min="568" max="568" width="4" bestFit="1" customWidth="1"/>
    <col min="569" max="569" width="5.21875" bestFit="1" customWidth="1"/>
    <col min="570" max="570" width="7.44140625" bestFit="1" customWidth="1"/>
    <col min="571" max="571" width="15" bestFit="1" customWidth="1"/>
    <col min="572" max="572" width="10.33203125" bestFit="1" customWidth="1"/>
    <col min="573" max="573" width="20.21875" bestFit="1" customWidth="1"/>
    <col min="574" max="574" width="6.5546875" bestFit="1" customWidth="1"/>
    <col min="575" max="575" width="12.33203125" bestFit="1" customWidth="1"/>
    <col min="576" max="576" width="6.5546875" bestFit="1" customWidth="1"/>
    <col min="577" max="578" width="4.44140625" bestFit="1" customWidth="1"/>
    <col min="579" max="579" width="4.44140625" customWidth="1"/>
    <col min="580" max="580" width="9.44140625" bestFit="1" customWidth="1"/>
    <col min="581" max="581" width="8.21875" bestFit="1" customWidth="1"/>
    <col min="582" max="582" width="6.5546875" bestFit="1" customWidth="1"/>
    <col min="583" max="583" width="7.6640625" bestFit="1" customWidth="1"/>
    <col min="584" max="584" width="8.44140625" bestFit="1" customWidth="1"/>
    <col min="585" max="585" width="7.77734375" bestFit="1" customWidth="1"/>
    <col min="586" max="586" width="8.44140625" bestFit="1" customWidth="1"/>
    <col min="587" max="587" width="12.44140625" bestFit="1" customWidth="1"/>
    <col min="588" max="588" width="2.44140625" customWidth="1"/>
    <col min="589" max="589" width="4" bestFit="1" customWidth="1"/>
    <col min="590" max="590" width="5.21875" bestFit="1" customWidth="1"/>
    <col min="591" max="591" width="7.44140625" bestFit="1" customWidth="1"/>
    <col min="592" max="592" width="15" bestFit="1" customWidth="1"/>
    <col min="593" max="593" width="10.33203125" bestFit="1" customWidth="1"/>
    <col min="594" max="594" width="20.21875" bestFit="1" customWidth="1"/>
    <col min="595" max="595" width="6.5546875" bestFit="1" customWidth="1"/>
    <col min="596" max="596" width="12.33203125" bestFit="1" customWidth="1"/>
    <col min="597" max="597" width="6.5546875" bestFit="1" customWidth="1"/>
    <col min="598" max="599" width="4.44140625" bestFit="1" customWidth="1"/>
    <col min="600" max="600" width="4.44140625" customWidth="1"/>
    <col min="601" max="601" width="9.44140625" bestFit="1" customWidth="1"/>
    <col min="602" max="602" width="8.21875" bestFit="1" customWidth="1"/>
    <col min="603" max="603" width="6.5546875" bestFit="1" customWidth="1"/>
    <col min="604" max="604" width="7.6640625" bestFit="1" customWidth="1"/>
    <col min="605" max="605" width="8.44140625" bestFit="1" customWidth="1"/>
    <col min="606" max="606" width="7.77734375" bestFit="1" customWidth="1"/>
    <col min="607" max="607" width="8.44140625" bestFit="1" customWidth="1"/>
    <col min="608" max="608" width="12.44140625" bestFit="1" customWidth="1"/>
    <col min="609" max="609" width="2.44140625" customWidth="1"/>
    <col min="610" max="610" width="4" bestFit="1" customWidth="1"/>
    <col min="611" max="611" width="5.21875" bestFit="1" customWidth="1"/>
    <col min="612" max="612" width="7.44140625" bestFit="1" customWidth="1"/>
    <col min="613" max="613" width="15" bestFit="1" customWidth="1"/>
    <col min="614" max="614" width="10.33203125" bestFit="1" customWidth="1"/>
    <col min="615" max="615" width="20.21875" bestFit="1" customWidth="1"/>
    <col min="616" max="616" width="6.5546875" bestFit="1" customWidth="1"/>
    <col min="617" max="617" width="12.33203125" bestFit="1" customWidth="1"/>
    <col min="618" max="618" width="6.5546875" bestFit="1" customWidth="1"/>
    <col min="619" max="620" width="4.44140625" bestFit="1" customWidth="1"/>
    <col min="621" max="621" width="4.44140625" customWidth="1"/>
    <col min="622" max="622" width="9.44140625" bestFit="1" customWidth="1"/>
    <col min="623" max="623" width="8.21875" bestFit="1" customWidth="1"/>
    <col min="624" max="624" width="6.5546875" bestFit="1" customWidth="1"/>
    <col min="625" max="625" width="7.6640625" bestFit="1" customWidth="1"/>
    <col min="626" max="626" width="8.44140625" bestFit="1" customWidth="1"/>
    <col min="627" max="627" width="7.77734375" bestFit="1" customWidth="1"/>
    <col min="628" max="628" width="8.44140625" bestFit="1" customWidth="1"/>
    <col min="629" max="629" width="12.44140625" bestFit="1" customWidth="1"/>
    <col min="630" max="630" width="2.44140625" customWidth="1"/>
    <col min="631" max="631" width="4" bestFit="1" customWidth="1"/>
    <col min="632" max="632" width="5.21875" bestFit="1" customWidth="1"/>
    <col min="633" max="633" width="7.44140625" bestFit="1" customWidth="1"/>
    <col min="634" max="634" width="15" bestFit="1" customWidth="1"/>
    <col min="635" max="635" width="10.33203125" bestFit="1" customWidth="1"/>
    <col min="636" max="636" width="20.21875" bestFit="1" customWidth="1"/>
    <col min="637" max="637" width="6.5546875" bestFit="1" customWidth="1"/>
    <col min="638" max="638" width="12.33203125" bestFit="1" customWidth="1"/>
    <col min="639" max="639" width="6.5546875" bestFit="1" customWidth="1"/>
    <col min="640" max="641" width="4.44140625" bestFit="1" customWidth="1"/>
    <col min="642" max="642" width="4.44140625" customWidth="1"/>
    <col min="643" max="643" width="9.44140625" bestFit="1" customWidth="1"/>
    <col min="644" max="644" width="8.21875" bestFit="1" customWidth="1"/>
    <col min="645" max="645" width="6.5546875" bestFit="1" customWidth="1"/>
    <col min="646" max="646" width="7.6640625" bestFit="1" customWidth="1"/>
    <col min="647" max="647" width="8.44140625" bestFit="1" customWidth="1"/>
    <col min="648" max="648" width="7.77734375" bestFit="1" customWidth="1"/>
    <col min="649" max="649" width="8.44140625" bestFit="1" customWidth="1"/>
    <col min="650" max="650" width="12.44140625" bestFit="1" customWidth="1"/>
    <col min="651" max="651" width="2.44140625" customWidth="1"/>
    <col min="652" max="652" width="4" bestFit="1" customWidth="1"/>
    <col min="653" max="653" width="5.21875" bestFit="1" customWidth="1"/>
    <col min="654" max="654" width="7.44140625" bestFit="1" customWidth="1"/>
    <col min="655" max="655" width="15" bestFit="1" customWidth="1"/>
    <col min="656" max="656" width="10.33203125" bestFit="1" customWidth="1"/>
    <col min="657" max="657" width="20.21875" bestFit="1" customWidth="1"/>
    <col min="658" max="658" width="6.5546875" bestFit="1" customWidth="1"/>
    <col min="659" max="659" width="12.33203125" bestFit="1" customWidth="1"/>
    <col min="660" max="660" width="6.5546875" bestFit="1" customWidth="1"/>
    <col min="661" max="662" width="4.44140625" bestFit="1" customWidth="1"/>
    <col min="663" max="663" width="4.44140625" customWidth="1"/>
    <col min="664" max="664" width="9.44140625" bestFit="1" customWidth="1"/>
    <col min="665" max="665" width="8.21875" bestFit="1" customWidth="1"/>
    <col min="666" max="666" width="6.5546875" bestFit="1" customWidth="1"/>
    <col min="667" max="667" width="7.6640625" bestFit="1" customWidth="1"/>
    <col min="668" max="668" width="8.44140625" bestFit="1" customWidth="1"/>
    <col min="669" max="669" width="7.77734375" bestFit="1" customWidth="1"/>
    <col min="670" max="670" width="8.44140625" bestFit="1" customWidth="1"/>
    <col min="671" max="671" width="12.44140625" bestFit="1" customWidth="1"/>
    <col min="672" max="672" width="2.44140625" customWidth="1"/>
    <col min="673" max="673" width="4" bestFit="1" customWidth="1"/>
    <col min="674" max="674" width="5.21875" bestFit="1" customWidth="1"/>
    <col min="675" max="675" width="7.44140625" bestFit="1" customWidth="1"/>
    <col min="676" max="676" width="15" bestFit="1" customWidth="1"/>
    <col min="677" max="677" width="10.33203125" bestFit="1" customWidth="1"/>
    <col min="678" max="678" width="20.21875" bestFit="1" customWidth="1"/>
    <col min="679" max="679" width="6.5546875" bestFit="1" customWidth="1"/>
    <col min="680" max="680" width="12.33203125" bestFit="1" customWidth="1"/>
    <col min="681" max="681" width="6.5546875" bestFit="1" customWidth="1"/>
    <col min="682" max="683" width="4.44140625" bestFit="1" customWidth="1"/>
    <col min="684" max="684" width="4.44140625" customWidth="1"/>
    <col min="685" max="685" width="9.44140625" bestFit="1" customWidth="1"/>
    <col min="686" max="686" width="8.21875" bestFit="1" customWidth="1"/>
    <col min="687" max="687" width="6.5546875" bestFit="1" customWidth="1"/>
    <col min="688" max="688" width="7.6640625" bestFit="1" customWidth="1"/>
    <col min="689" max="689" width="8.44140625" bestFit="1" customWidth="1"/>
    <col min="690" max="690" width="7.77734375" bestFit="1" customWidth="1"/>
    <col min="691" max="691" width="8.44140625" bestFit="1" customWidth="1"/>
    <col min="692" max="692" width="12.44140625" bestFit="1" customWidth="1"/>
    <col min="693" max="693" width="2.44140625" customWidth="1"/>
    <col min="694" max="694" width="4" bestFit="1" customWidth="1"/>
    <col min="695" max="695" width="5.21875" bestFit="1" customWidth="1"/>
    <col min="696" max="696" width="7.44140625" bestFit="1" customWidth="1"/>
    <col min="697" max="697" width="15" bestFit="1" customWidth="1"/>
    <col min="698" max="698" width="10.33203125" bestFit="1" customWidth="1"/>
    <col min="699" max="699" width="20.21875" bestFit="1" customWidth="1"/>
    <col min="700" max="700" width="6.5546875" bestFit="1" customWidth="1"/>
    <col min="701" max="701" width="12.33203125" bestFit="1" customWidth="1"/>
    <col min="702" max="702" width="6.5546875" bestFit="1" customWidth="1"/>
    <col min="703" max="704" width="4.44140625" bestFit="1" customWidth="1"/>
    <col min="705" max="705" width="4.44140625" customWidth="1"/>
    <col min="706" max="706" width="9.44140625" bestFit="1" customWidth="1"/>
    <col min="707" max="707" width="8.21875" bestFit="1" customWidth="1"/>
    <col min="708" max="708" width="6.5546875" bestFit="1" customWidth="1"/>
    <col min="709" max="709" width="7.6640625" bestFit="1" customWidth="1"/>
    <col min="710" max="710" width="8.44140625" bestFit="1" customWidth="1"/>
    <col min="711" max="711" width="7.77734375" bestFit="1" customWidth="1"/>
    <col min="712" max="712" width="8.44140625" bestFit="1" customWidth="1"/>
    <col min="713" max="713" width="12.44140625" bestFit="1" customWidth="1"/>
    <col min="714" max="714" width="2.44140625" customWidth="1"/>
    <col min="715" max="715" width="4" bestFit="1" customWidth="1"/>
    <col min="716" max="716" width="5.21875" bestFit="1" customWidth="1"/>
    <col min="717" max="717" width="7.44140625" bestFit="1" customWidth="1"/>
    <col min="718" max="718" width="15" bestFit="1" customWidth="1"/>
    <col min="719" max="719" width="10.33203125" bestFit="1" customWidth="1"/>
    <col min="720" max="720" width="20.21875" bestFit="1" customWidth="1"/>
    <col min="721" max="721" width="6.5546875" bestFit="1" customWidth="1"/>
    <col min="722" max="722" width="12.33203125" bestFit="1" customWidth="1"/>
    <col min="723" max="723" width="6.5546875" bestFit="1" customWidth="1"/>
    <col min="724" max="725" width="4.44140625" bestFit="1" customWidth="1"/>
    <col min="726" max="726" width="4.44140625" customWidth="1"/>
    <col min="727" max="727" width="9.44140625" bestFit="1" customWidth="1"/>
    <col min="728" max="728" width="8.21875" bestFit="1" customWidth="1"/>
    <col min="729" max="729" width="6.5546875" bestFit="1" customWidth="1"/>
    <col min="730" max="730" width="7.6640625" bestFit="1" customWidth="1"/>
    <col min="731" max="731" width="8.44140625" bestFit="1" customWidth="1"/>
    <col min="732" max="732" width="7.77734375" bestFit="1" customWidth="1"/>
    <col min="733" max="733" width="8.44140625" bestFit="1" customWidth="1"/>
    <col min="734" max="734" width="12.44140625" bestFit="1" customWidth="1"/>
    <col min="735" max="735" width="2.44140625" customWidth="1"/>
    <col min="736" max="736" width="4" bestFit="1" customWidth="1"/>
    <col min="737" max="737" width="5.21875" bestFit="1" customWidth="1"/>
    <col min="738" max="738" width="7.44140625" bestFit="1" customWidth="1"/>
    <col min="739" max="739" width="15" bestFit="1" customWidth="1"/>
    <col min="740" max="740" width="10.33203125" bestFit="1" customWidth="1"/>
    <col min="741" max="741" width="20.21875" bestFit="1" customWidth="1"/>
    <col min="742" max="742" width="6.5546875" bestFit="1" customWidth="1"/>
    <col min="743" max="743" width="12.33203125" bestFit="1" customWidth="1"/>
    <col min="744" max="744" width="6.5546875" bestFit="1" customWidth="1"/>
    <col min="745" max="746" width="4.44140625" bestFit="1" customWidth="1"/>
    <col min="747" max="747" width="4.44140625" customWidth="1"/>
    <col min="748" max="748" width="9.44140625" bestFit="1" customWidth="1"/>
    <col min="749" max="749" width="8.21875" bestFit="1" customWidth="1"/>
    <col min="750" max="750" width="6.5546875" bestFit="1" customWidth="1"/>
    <col min="751" max="751" width="7.6640625" bestFit="1" customWidth="1"/>
    <col min="752" max="752" width="8.44140625" bestFit="1" customWidth="1"/>
    <col min="753" max="753" width="7.77734375" bestFit="1" customWidth="1"/>
    <col min="754" max="754" width="8.44140625" bestFit="1" customWidth="1"/>
    <col min="755" max="755" width="12.44140625" bestFit="1" customWidth="1"/>
    <col min="756" max="756" width="2.44140625" customWidth="1"/>
    <col min="757" max="757" width="4" bestFit="1" customWidth="1"/>
    <col min="758" max="758" width="5.21875" bestFit="1" customWidth="1"/>
    <col min="759" max="759" width="7.44140625" bestFit="1" customWidth="1"/>
    <col min="760" max="760" width="15" bestFit="1" customWidth="1"/>
    <col min="761" max="761" width="10.33203125" bestFit="1" customWidth="1"/>
    <col min="762" max="762" width="20.21875" bestFit="1" customWidth="1"/>
    <col min="763" max="763" width="6.5546875" bestFit="1" customWidth="1"/>
    <col min="764" max="764" width="12.33203125" bestFit="1" customWidth="1"/>
    <col min="765" max="765" width="6.5546875" bestFit="1" customWidth="1"/>
    <col min="766" max="767" width="4.44140625" bestFit="1" customWidth="1"/>
    <col min="768" max="768" width="4.44140625" customWidth="1"/>
    <col min="769" max="769" width="9.44140625" bestFit="1" customWidth="1"/>
    <col min="770" max="770" width="8.21875" bestFit="1" customWidth="1"/>
    <col min="771" max="771" width="6.5546875" bestFit="1" customWidth="1"/>
    <col min="772" max="772" width="7.6640625" bestFit="1" customWidth="1"/>
    <col min="773" max="773" width="8.44140625" bestFit="1" customWidth="1"/>
    <col min="774" max="774" width="7.77734375" bestFit="1" customWidth="1"/>
    <col min="775" max="775" width="8.44140625" bestFit="1" customWidth="1"/>
    <col min="776" max="776" width="12.44140625" bestFit="1" customWidth="1"/>
    <col min="777" max="777" width="2.44140625" customWidth="1"/>
    <col min="778" max="778" width="4" bestFit="1" customWidth="1"/>
    <col min="779" max="779" width="5.21875" bestFit="1" customWidth="1"/>
    <col min="780" max="780" width="7.44140625" bestFit="1" customWidth="1"/>
    <col min="781" max="781" width="15" bestFit="1" customWidth="1"/>
    <col min="782" max="782" width="10.33203125" bestFit="1" customWidth="1"/>
    <col min="783" max="783" width="20.21875" bestFit="1" customWidth="1"/>
    <col min="784" max="784" width="6.5546875" bestFit="1" customWidth="1"/>
    <col min="785" max="785" width="12.33203125" bestFit="1" customWidth="1"/>
    <col min="786" max="786" width="6.5546875" bestFit="1" customWidth="1"/>
    <col min="787" max="788" width="4.44140625" bestFit="1" customWidth="1"/>
    <col min="789" max="789" width="4.44140625" customWidth="1"/>
    <col min="790" max="790" width="9.44140625" bestFit="1" customWidth="1"/>
    <col min="791" max="791" width="8.21875" bestFit="1" customWidth="1"/>
    <col min="792" max="792" width="6.5546875" bestFit="1" customWidth="1"/>
    <col min="793" max="793" width="7.6640625" bestFit="1" customWidth="1"/>
    <col min="794" max="794" width="8.44140625" bestFit="1" customWidth="1"/>
    <col min="795" max="795" width="7.77734375" bestFit="1" customWidth="1"/>
    <col min="796" max="796" width="8.44140625" bestFit="1" customWidth="1"/>
    <col min="797" max="797" width="12.44140625" bestFit="1" customWidth="1"/>
    <col min="798" max="798" width="2.44140625" customWidth="1"/>
    <col min="799" max="799" width="4" bestFit="1" customWidth="1"/>
    <col min="800" max="800" width="5.21875" bestFit="1" customWidth="1"/>
    <col min="801" max="801" width="7.44140625" bestFit="1" customWidth="1"/>
    <col min="802" max="802" width="15" bestFit="1" customWidth="1"/>
    <col min="803" max="803" width="10.33203125" bestFit="1" customWidth="1"/>
    <col min="804" max="804" width="20.21875" bestFit="1" customWidth="1"/>
    <col min="805" max="805" width="6.5546875" bestFit="1" customWidth="1"/>
    <col min="806" max="806" width="12.33203125" bestFit="1" customWidth="1"/>
    <col min="807" max="807" width="6.5546875" bestFit="1" customWidth="1"/>
    <col min="808" max="809" width="4.44140625" bestFit="1" customWidth="1"/>
    <col min="810" max="810" width="4.44140625" customWidth="1"/>
    <col min="811" max="811" width="9.44140625" bestFit="1" customWidth="1"/>
    <col min="812" max="812" width="8.21875" bestFit="1" customWidth="1"/>
    <col min="813" max="813" width="6.5546875" bestFit="1" customWidth="1"/>
    <col min="814" max="814" width="7.6640625" bestFit="1" customWidth="1"/>
    <col min="815" max="815" width="8.44140625" bestFit="1" customWidth="1"/>
    <col min="816" max="816" width="7.77734375" bestFit="1" customWidth="1"/>
    <col min="817" max="817" width="8.44140625" bestFit="1" customWidth="1"/>
    <col min="818" max="818" width="12.44140625" bestFit="1" customWidth="1"/>
    <col min="819" max="819" width="2.44140625" customWidth="1"/>
    <col min="820" max="820" width="4" bestFit="1" customWidth="1"/>
    <col min="821" max="821" width="5.21875" bestFit="1" customWidth="1"/>
    <col min="822" max="822" width="7.44140625" bestFit="1" customWidth="1"/>
    <col min="823" max="823" width="15" bestFit="1" customWidth="1"/>
    <col min="824" max="824" width="10.33203125" bestFit="1" customWidth="1"/>
    <col min="825" max="825" width="20.21875" bestFit="1" customWidth="1"/>
    <col min="826" max="826" width="6.5546875" bestFit="1" customWidth="1"/>
    <col min="827" max="827" width="12.33203125" bestFit="1" customWidth="1"/>
    <col min="828" max="828" width="6.5546875" bestFit="1" customWidth="1"/>
    <col min="829" max="830" width="4.44140625" bestFit="1" customWidth="1"/>
    <col min="831" max="831" width="4.44140625" customWidth="1"/>
    <col min="832" max="832" width="9.44140625" bestFit="1" customWidth="1"/>
    <col min="833" max="833" width="8.21875" bestFit="1" customWidth="1"/>
    <col min="834" max="834" width="6.5546875" bestFit="1" customWidth="1"/>
    <col min="835" max="835" width="7.6640625" bestFit="1" customWidth="1"/>
    <col min="836" max="836" width="8.44140625" bestFit="1" customWidth="1"/>
    <col min="837" max="837" width="7.77734375" bestFit="1" customWidth="1"/>
    <col min="838" max="838" width="8.44140625" bestFit="1" customWidth="1"/>
    <col min="839" max="839" width="12.44140625" bestFit="1" customWidth="1"/>
    <col min="840" max="840" width="2.44140625" customWidth="1"/>
    <col min="841" max="841" width="4" bestFit="1" customWidth="1"/>
    <col min="842" max="842" width="5.21875" bestFit="1" customWidth="1"/>
    <col min="843" max="843" width="7.44140625" bestFit="1" customWidth="1"/>
    <col min="844" max="844" width="15" bestFit="1" customWidth="1"/>
    <col min="845" max="845" width="10.33203125" bestFit="1" customWidth="1"/>
    <col min="846" max="846" width="20.21875" bestFit="1" customWidth="1"/>
    <col min="847" max="847" width="6.5546875" bestFit="1" customWidth="1"/>
    <col min="848" max="848" width="12.33203125" bestFit="1" customWidth="1"/>
    <col min="849" max="849" width="6.5546875" bestFit="1" customWidth="1"/>
    <col min="850" max="851" width="4.44140625" bestFit="1" customWidth="1"/>
    <col min="852" max="852" width="4.44140625" customWidth="1"/>
    <col min="853" max="853" width="9.44140625" bestFit="1" customWidth="1"/>
    <col min="854" max="854" width="8.21875" bestFit="1" customWidth="1"/>
    <col min="855" max="855" width="6.5546875" bestFit="1" customWidth="1"/>
    <col min="856" max="856" width="7.6640625" bestFit="1" customWidth="1"/>
    <col min="857" max="857" width="8.44140625" bestFit="1" customWidth="1"/>
    <col min="858" max="858" width="7.77734375" bestFit="1" customWidth="1"/>
    <col min="859" max="859" width="8.44140625" bestFit="1" customWidth="1"/>
    <col min="860" max="860" width="12.44140625" bestFit="1" customWidth="1"/>
    <col min="861" max="861" width="2.44140625" customWidth="1"/>
    <col min="862" max="862" width="4" bestFit="1" customWidth="1"/>
    <col min="863" max="863" width="5.21875" bestFit="1" customWidth="1"/>
    <col min="864" max="864" width="7.44140625" bestFit="1" customWidth="1"/>
    <col min="865" max="865" width="15" bestFit="1" customWidth="1"/>
    <col min="866" max="866" width="10.33203125" bestFit="1" customWidth="1"/>
    <col min="867" max="867" width="20.21875" bestFit="1" customWidth="1"/>
    <col min="868" max="868" width="6.5546875" bestFit="1" customWidth="1"/>
    <col min="869" max="869" width="12.33203125" bestFit="1" customWidth="1"/>
    <col min="870" max="870" width="6.5546875" bestFit="1" customWidth="1"/>
    <col min="871" max="872" width="4.44140625" bestFit="1" customWidth="1"/>
    <col min="873" max="873" width="4.44140625" customWidth="1"/>
    <col min="874" max="874" width="9.44140625" bestFit="1" customWidth="1"/>
    <col min="875" max="875" width="8.21875" bestFit="1" customWidth="1"/>
    <col min="876" max="876" width="6.5546875" bestFit="1" customWidth="1"/>
    <col min="877" max="877" width="7.6640625" bestFit="1" customWidth="1"/>
    <col min="878" max="878" width="8.44140625" bestFit="1" customWidth="1"/>
    <col min="879" max="879" width="7.77734375" bestFit="1" customWidth="1"/>
    <col min="880" max="880" width="8.44140625" bestFit="1" customWidth="1"/>
    <col min="881" max="881" width="12.44140625" bestFit="1" customWidth="1"/>
    <col min="882" max="882" width="2.44140625" customWidth="1"/>
    <col min="883" max="883" width="4" bestFit="1" customWidth="1"/>
    <col min="884" max="884" width="5.21875" bestFit="1" customWidth="1"/>
    <col min="885" max="885" width="7.44140625" bestFit="1" customWidth="1"/>
    <col min="886" max="886" width="15" bestFit="1" customWidth="1"/>
    <col min="887" max="887" width="10.33203125" bestFit="1" customWidth="1"/>
    <col min="888" max="888" width="20.21875" bestFit="1" customWidth="1"/>
    <col min="889" max="889" width="6.5546875" bestFit="1" customWidth="1"/>
    <col min="890" max="890" width="12.33203125" bestFit="1" customWidth="1"/>
    <col min="891" max="891" width="6.5546875" bestFit="1" customWidth="1"/>
    <col min="892" max="893" width="4.44140625" bestFit="1" customWidth="1"/>
    <col min="894" max="894" width="4.44140625" customWidth="1"/>
    <col min="895" max="895" width="9.44140625" bestFit="1" customWidth="1"/>
    <col min="896" max="896" width="8.21875" bestFit="1" customWidth="1"/>
    <col min="897" max="897" width="6.5546875" bestFit="1" customWidth="1"/>
    <col min="898" max="898" width="7.6640625" bestFit="1" customWidth="1"/>
    <col min="899" max="899" width="8.44140625" bestFit="1" customWidth="1"/>
    <col min="900" max="900" width="7.77734375" bestFit="1" customWidth="1"/>
    <col min="901" max="901" width="8.44140625" bestFit="1" customWidth="1"/>
    <col min="902" max="902" width="12.44140625" bestFit="1" customWidth="1"/>
    <col min="903" max="903" width="2.44140625" customWidth="1"/>
    <col min="904" max="904" width="4" bestFit="1" customWidth="1"/>
    <col min="905" max="905" width="5.21875" bestFit="1" customWidth="1"/>
    <col min="906" max="906" width="7.44140625" bestFit="1" customWidth="1"/>
    <col min="907" max="907" width="15" bestFit="1" customWidth="1"/>
    <col min="908" max="908" width="10.33203125" bestFit="1" customWidth="1"/>
    <col min="909" max="909" width="20.21875" bestFit="1" customWidth="1"/>
    <col min="910" max="910" width="6.5546875" bestFit="1" customWidth="1"/>
    <col min="911" max="911" width="12.33203125" bestFit="1" customWidth="1"/>
    <col min="912" max="912" width="6.5546875" bestFit="1" customWidth="1"/>
    <col min="913" max="914" width="4.44140625" bestFit="1" customWidth="1"/>
    <col min="915" max="915" width="4.44140625" customWidth="1"/>
    <col min="916" max="916" width="9.44140625" bestFit="1" customWidth="1"/>
    <col min="917" max="917" width="8.21875" bestFit="1" customWidth="1"/>
    <col min="918" max="918" width="6.5546875" bestFit="1" customWidth="1"/>
    <col min="919" max="919" width="7.6640625" bestFit="1" customWidth="1"/>
    <col min="920" max="920" width="8.44140625" bestFit="1" customWidth="1"/>
    <col min="921" max="921" width="7.77734375" bestFit="1" customWidth="1"/>
    <col min="922" max="922" width="8.44140625" bestFit="1" customWidth="1"/>
    <col min="923" max="923" width="12.44140625" bestFit="1" customWidth="1"/>
    <col min="924" max="924" width="2.44140625" customWidth="1"/>
    <col min="925" max="925" width="4" bestFit="1" customWidth="1"/>
    <col min="926" max="926" width="5.21875" bestFit="1" customWidth="1"/>
    <col min="927" max="927" width="7.44140625" bestFit="1" customWidth="1"/>
    <col min="928" max="928" width="15" bestFit="1" customWidth="1"/>
    <col min="929" max="929" width="10.33203125" bestFit="1" customWidth="1"/>
    <col min="930" max="930" width="20.21875" bestFit="1" customWidth="1"/>
    <col min="931" max="931" width="6.5546875" bestFit="1" customWidth="1"/>
    <col min="932" max="932" width="12.33203125" bestFit="1" customWidth="1"/>
    <col min="933" max="933" width="6.5546875" bestFit="1" customWidth="1"/>
    <col min="934" max="935" width="4.44140625" bestFit="1" customWidth="1"/>
    <col min="936" max="936" width="4.44140625" customWidth="1"/>
    <col min="937" max="937" width="9.44140625" bestFit="1" customWidth="1"/>
    <col min="938" max="938" width="8.21875" bestFit="1" customWidth="1"/>
    <col min="939" max="939" width="6.5546875" bestFit="1" customWidth="1"/>
    <col min="940" max="940" width="7.6640625" bestFit="1" customWidth="1"/>
    <col min="941" max="941" width="8.44140625" bestFit="1" customWidth="1"/>
    <col min="942" max="942" width="7.77734375" bestFit="1" customWidth="1"/>
    <col min="943" max="943" width="8.44140625" bestFit="1" customWidth="1"/>
    <col min="944" max="944" width="12.44140625" bestFit="1" customWidth="1"/>
    <col min="945" max="945" width="2.44140625" customWidth="1"/>
    <col min="946" max="946" width="4" bestFit="1" customWidth="1"/>
    <col min="947" max="947" width="5.21875" bestFit="1" customWidth="1"/>
    <col min="948" max="948" width="7.44140625" bestFit="1" customWidth="1"/>
    <col min="949" max="949" width="15" bestFit="1" customWidth="1"/>
    <col min="950" max="950" width="10.33203125" bestFit="1" customWidth="1"/>
    <col min="951" max="951" width="20.21875" bestFit="1" customWidth="1"/>
    <col min="952" max="952" width="6.5546875" bestFit="1" customWidth="1"/>
    <col min="953" max="953" width="12.33203125" bestFit="1" customWidth="1"/>
    <col min="954" max="954" width="6.5546875" bestFit="1" customWidth="1"/>
    <col min="955" max="956" width="4.44140625" bestFit="1" customWidth="1"/>
    <col min="957" max="957" width="4.44140625" customWidth="1"/>
    <col min="958" max="958" width="9.44140625" bestFit="1" customWidth="1"/>
    <col min="959" max="959" width="8.21875" bestFit="1" customWidth="1"/>
    <col min="960" max="960" width="6.5546875" bestFit="1" customWidth="1"/>
    <col min="961" max="961" width="7.6640625" bestFit="1" customWidth="1"/>
    <col min="962" max="962" width="8.44140625" bestFit="1" customWidth="1"/>
    <col min="963" max="963" width="7.77734375" bestFit="1" customWidth="1"/>
    <col min="964" max="964" width="8.44140625" bestFit="1" customWidth="1"/>
    <col min="965" max="965" width="12.44140625" bestFit="1" customWidth="1"/>
    <col min="966" max="966" width="2.44140625" customWidth="1"/>
    <col min="967" max="967" width="4" bestFit="1" customWidth="1"/>
    <col min="968" max="968" width="5.21875" bestFit="1" customWidth="1"/>
    <col min="969" max="969" width="7.44140625" bestFit="1" customWidth="1"/>
    <col min="970" max="970" width="15" bestFit="1" customWidth="1"/>
    <col min="971" max="971" width="10.33203125" bestFit="1" customWidth="1"/>
    <col min="972" max="972" width="20.21875" bestFit="1" customWidth="1"/>
    <col min="973" max="973" width="6.5546875" bestFit="1" customWidth="1"/>
    <col min="974" max="974" width="12.33203125" bestFit="1" customWidth="1"/>
    <col min="975" max="975" width="6.5546875" bestFit="1" customWidth="1"/>
    <col min="976" max="977" width="4.44140625" bestFit="1" customWidth="1"/>
    <col min="978" max="978" width="4.44140625" customWidth="1"/>
    <col min="979" max="979" width="9.44140625" bestFit="1" customWidth="1"/>
    <col min="980" max="980" width="8.21875" bestFit="1" customWidth="1"/>
    <col min="981" max="981" width="6.5546875" bestFit="1" customWidth="1"/>
    <col min="982" max="982" width="7.6640625" bestFit="1" customWidth="1"/>
    <col min="983" max="983" width="8.44140625" bestFit="1" customWidth="1"/>
    <col min="984" max="984" width="7.77734375" bestFit="1" customWidth="1"/>
    <col min="985" max="985" width="8.44140625" bestFit="1" customWidth="1"/>
    <col min="986" max="986" width="12.44140625" bestFit="1" customWidth="1"/>
    <col min="987" max="987" width="2.44140625" customWidth="1"/>
    <col min="988" max="988" width="4" bestFit="1" customWidth="1"/>
    <col min="989" max="989" width="5.21875" bestFit="1" customWidth="1"/>
    <col min="990" max="990" width="7.44140625" bestFit="1" customWidth="1"/>
    <col min="991" max="991" width="15" bestFit="1" customWidth="1"/>
    <col min="992" max="992" width="10.33203125" bestFit="1" customWidth="1"/>
    <col min="993" max="993" width="20.21875" bestFit="1" customWidth="1"/>
    <col min="994" max="994" width="6.5546875" bestFit="1" customWidth="1"/>
    <col min="995" max="995" width="12.33203125" bestFit="1" customWidth="1"/>
    <col min="996" max="996" width="6.5546875" bestFit="1" customWidth="1"/>
    <col min="997" max="998" width="4.44140625" bestFit="1" customWidth="1"/>
    <col min="999" max="999" width="4.44140625" customWidth="1"/>
    <col min="1000" max="1000" width="9.44140625" bestFit="1" customWidth="1"/>
    <col min="1001" max="1001" width="8.21875" bestFit="1" customWidth="1"/>
    <col min="1002" max="1002" width="6.5546875" bestFit="1" customWidth="1"/>
    <col min="1003" max="1003" width="7.6640625" bestFit="1" customWidth="1"/>
    <col min="1004" max="1004" width="8.44140625" bestFit="1" customWidth="1"/>
    <col min="1005" max="1005" width="7.77734375" bestFit="1" customWidth="1"/>
    <col min="1006" max="1006" width="8.44140625" bestFit="1" customWidth="1"/>
    <col min="1007" max="1007" width="12.44140625" bestFit="1" customWidth="1"/>
    <col min="1008" max="1008" width="2.44140625" customWidth="1"/>
    <col min="1009" max="1009" width="4" bestFit="1" customWidth="1"/>
    <col min="1010" max="1010" width="5.21875" bestFit="1" customWidth="1"/>
    <col min="1011" max="1011" width="7.44140625" bestFit="1" customWidth="1"/>
    <col min="1012" max="1012" width="15" bestFit="1" customWidth="1"/>
    <col min="1013" max="1013" width="10.33203125" bestFit="1" customWidth="1"/>
    <col min="1014" max="1014" width="20.21875" bestFit="1" customWidth="1"/>
    <col min="1015" max="1015" width="6.5546875" bestFit="1" customWidth="1"/>
    <col min="1016" max="1016" width="12.33203125" bestFit="1" customWidth="1"/>
    <col min="1017" max="1017" width="6.5546875" bestFit="1" customWidth="1"/>
    <col min="1018" max="1019" width="4.44140625" bestFit="1" customWidth="1"/>
    <col min="1020" max="1020" width="4.44140625" customWidth="1"/>
    <col min="1021" max="1021" width="9.44140625" bestFit="1" customWidth="1"/>
    <col min="1022" max="1022" width="8.21875" bestFit="1" customWidth="1"/>
    <col min="1023" max="1023" width="6.5546875" bestFit="1" customWidth="1"/>
    <col min="1024" max="1024" width="7.6640625" bestFit="1" customWidth="1"/>
    <col min="1025" max="1025" width="8.44140625" bestFit="1" customWidth="1"/>
    <col min="1026" max="1026" width="7.77734375" bestFit="1" customWidth="1"/>
    <col min="1027" max="1027" width="8.44140625" bestFit="1" customWidth="1"/>
    <col min="1028" max="1028" width="12.44140625" bestFit="1" customWidth="1"/>
    <col min="1029" max="1029" width="2.44140625" customWidth="1"/>
    <col min="1030" max="1030" width="4" bestFit="1" customWidth="1"/>
    <col min="1031" max="1031" width="5.21875" bestFit="1" customWidth="1"/>
    <col min="1032" max="1032" width="7.44140625" bestFit="1" customWidth="1"/>
    <col min="1033" max="1033" width="15" bestFit="1" customWidth="1"/>
    <col min="1034" max="1034" width="10.33203125" bestFit="1" customWidth="1"/>
    <col min="1035" max="1035" width="20.21875" bestFit="1" customWidth="1"/>
    <col min="1036" max="1036" width="6.5546875" bestFit="1" customWidth="1"/>
    <col min="1037" max="1037" width="12.33203125" bestFit="1" customWidth="1"/>
    <col min="1038" max="1038" width="6.5546875" bestFit="1" customWidth="1"/>
    <col min="1039" max="1040" width="4.44140625" bestFit="1" customWidth="1"/>
    <col min="1041" max="1041" width="4.44140625" customWidth="1"/>
    <col min="1042" max="1042" width="9.44140625" bestFit="1" customWidth="1"/>
    <col min="1043" max="1043" width="8.21875" bestFit="1" customWidth="1"/>
    <col min="1044" max="1044" width="6.5546875" bestFit="1" customWidth="1"/>
    <col min="1045" max="1045" width="7.6640625" bestFit="1" customWidth="1"/>
    <col min="1046" max="1046" width="8.44140625" bestFit="1" customWidth="1"/>
    <col min="1047" max="1047" width="7.77734375" bestFit="1" customWidth="1"/>
    <col min="1048" max="1048" width="8.44140625" bestFit="1" customWidth="1"/>
    <col min="1049" max="1049" width="12.44140625" bestFit="1" customWidth="1"/>
    <col min="1050" max="1050" width="2.44140625" customWidth="1"/>
    <col min="1051" max="1051" width="4" bestFit="1" customWidth="1"/>
    <col min="1052" max="1052" width="5.21875" bestFit="1" customWidth="1"/>
    <col min="1053" max="1053" width="7.44140625" bestFit="1" customWidth="1"/>
    <col min="1054" max="1054" width="15" bestFit="1" customWidth="1"/>
    <col min="1055" max="1055" width="10.33203125" bestFit="1" customWidth="1"/>
    <col min="1056" max="1056" width="20.21875" bestFit="1" customWidth="1"/>
    <col min="1057" max="1057" width="6.5546875" bestFit="1" customWidth="1"/>
    <col min="1058" max="1058" width="12.33203125" bestFit="1" customWidth="1"/>
    <col min="1059" max="1059" width="6.5546875" bestFit="1" customWidth="1"/>
    <col min="1060" max="1061" width="4.44140625" bestFit="1" customWidth="1"/>
    <col min="1062" max="1062" width="4.44140625" customWidth="1"/>
    <col min="1063" max="1063" width="9.44140625" bestFit="1" customWidth="1"/>
    <col min="1064" max="1064" width="8.21875" bestFit="1" customWidth="1"/>
    <col min="1065" max="1065" width="6.5546875" bestFit="1" customWidth="1"/>
    <col min="1066" max="1066" width="7.6640625" bestFit="1" customWidth="1"/>
    <col min="1067" max="1067" width="8.44140625" bestFit="1" customWidth="1"/>
    <col min="1068" max="1068" width="7.77734375" bestFit="1" customWidth="1"/>
    <col min="1069" max="1069" width="8.44140625" bestFit="1" customWidth="1"/>
    <col min="1070" max="1070" width="12.44140625" bestFit="1" customWidth="1"/>
    <col min="1071" max="1071" width="2.44140625" customWidth="1"/>
    <col min="1072" max="1072" width="4" bestFit="1" customWidth="1"/>
    <col min="1073" max="1073" width="5.21875" bestFit="1" customWidth="1"/>
    <col min="1074" max="1074" width="7.44140625" bestFit="1" customWidth="1"/>
    <col min="1075" max="1075" width="15" bestFit="1" customWidth="1"/>
    <col min="1076" max="1076" width="10.33203125" bestFit="1" customWidth="1"/>
    <col min="1077" max="1077" width="20.21875" bestFit="1" customWidth="1"/>
    <col min="1078" max="1078" width="6.5546875" bestFit="1" customWidth="1"/>
    <col min="1079" max="1079" width="12.33203125" bestFit="1" customWidth="1"/>
    <col min="1080" max="1080" width="6.5546875" bestFit="1" customWidth="1"/>
    <col min="1081" max="1082" width="4.44140625" bestFit="1" customWidth="1"/>
    <col min="1083" max="1083" width="4.44140625" customWidth="1"/>
    <col min="1084" max="1084" width="9.44140625" bestFit="1" customWidth="1"/>
    <col min="1085" max="1085" width="8.21875" bestFit="1" customWidth="1"/>
    <col min="1086" max="1086" width="6.5546875" bestFit="1" customWidth="1"/>
    <col min="1087" max="1087" width="7.6640625" bestFit="1" customWidth="1"/>
    <col min="1088" max="1088" width="8.44140625" bestFit="1" customWidth="1"/>
    <col min="1089" max="1089" width="7.77734375" bestFit="1" customWidth="1"/>
    <col min="1090" max="1090" width="8.44140625" bestFit="1" customWidth="1"/>
    <col min="1091" max="1091" width="12.44140625" bestFit="1" customWidth="1"/>
    <col min="1092" max="1092" width="2.44140625" customWidth="1"/>
    <col min="1093" max="1093" width="4" bestFit="1" customWidth="1"/>
    <col min="1094" max="1094" width="5.21875" bestFit="1" customWidth="1"/>
    <col min="1095" max="1095" width="7.44140625" bestFit="1" customWidth="1"/>
    <col min="1096" max="1096" width="15" bestFit="1" customWidth="1"/>
    <col min="1097" max="1097" width="10.33203125" bestFit="1" customWidth="1"/>
    <col min="1098" max="1098" width="20.21875" bestFit="1" customWidth="1"/>
    <col min="1099" max="1099" width="6.5546875" bestFit="1" customWidth="1"/>
    <col min="1100" max="1100" width="12.33203125" bestFit="1" customWidth="1"/>
    <col min="1101" max="1101" width="6.5546875" bestFit="1" customWidth="1"/>
    <col min="1102" max="1103" width="4.44140625" bestFit="1" customWidth="1"/>
    <col min="1104" max="1104" width="4.44140625" customWidth="1"/>
    <col min="1105" max="1105" width="9.44140625" bestFit="1" customWidth="1"/>
    <col min="1106" max="1106" width="8.21875" bestFit="1" customWidth="1"/>
    <col min="1107" max="1107" width="6.5546875" bestFit="1" customWidth="1"/>
    <col min="1108" max="1108" width="7.6640625" bestFit="1" customWidth="1"/>
    <col min="1109" max="1109" width="8.44140625" bestFit="1" customWidth="1"/>
    <col min="1110" max="1110" width="7.77734375" bestFit="1" customWidth="1"/>
    <col min="1111" max="1111" width="8.44140625" bestFit="1" customWidth="1"/>
    <col min="1112" max="1112" width="12.44140625" bestFit="1" customWidth="1"/>
    <col min="1113" max="1113" width="2.44140625" customWidth="1"/>
    <col min="1114" max="1114" width="4" bestFit="1" customWidth="1"/>
    <col min="1115" max="1115" width="5.21875" bestFit="1" customWidth="1"/>
    <col min="1116" max="1116" width="7.44140625" bestFit="1" customWidth="1"/>
    <col min="1117" max="1117" width="15" bestFit="1" customWidth="1"/>
    <col min="1118" max="1118" width="10.33203125" bestFit="1" customWidth="1"/>
    <col min="1119" max="1119" width="20.21875" bestFit="1" customWidth="1"/>
    <col min="1120" max="1120" width="6.5546875" bestFit="1" customWidth="1"/>
    <col min="1121" max="1121" width="12.33203125" bestFit="1" customWidth="1"/>
    <col min="1122" max="1122" width="6.5546875" bestFit="1" customWidth="1"/>
    <col min="1123" max="1124" width="4.44140625" bestFit="1" customWidth="1"/>
    <col min="1125" max="1125" width="4.44140625" customWidth="1"/>
    <col min="1126" max="1126" width="9.44140625" bestFit="1" customWidth="1"/>
    <col min="1127" max="1127" width="8.21875" bestFit="1" customWidth="1"/>
    <col min="1128" max="1128" width="6.5546875" bestFit="1" customWidth="1"/>
    <col min="1129" max="1129" width="7.6640625" bestFit="1" customWidth="1"/>
    <col min="1130" max="1130" width="8.44140625" bestFit="1" customWidth="1"/>
    <col min="1131" max="1131" width="7.77734375" bestFit="1" customWidth="1"/>
    <col min="1132" max="1132" width="8.44140625" bestFit="1" customWidth="1"/>
    <col min="1133" max="1133" width="12.44140625" bestFit="1" customWidth="1"/>
    <col min="1134" max="1134" width="2.44140625" customWidth="1"/>
    <col min="1135" max="1135" width="4" bestFit="1" customWidth="1"/>
    <col min="1136" max="1136" width="5.21875" bestFit="1" customWidth="1"/>
    <col min="1137" max="1137" width="7.44140625" bestFit="1" customWidth="1"/>
    <col min="1138" max="1138" width="15" bestFit="1" customWidth="1"/>
    <col min="1139" max="1139" width="10.33203125" bestFit="1" customWidth="1"/>
    <col min="1140" max="1140" width="20.21875" bestFit="1" customWidth="1"/>
    <col min="1141" max="1141" width="6.5546875" bestFit="1" customWidth="1"/>
    <col min="1142" max="1142" width="12.33203125" bestFit="1" customWidth="1"/>
    <col min="1143" max="1143" width="6.5546875" bestFit="1" customWidth="1"/>
    <col min="1144" max="1145" width="4.44140625" bestFit="1" customWidth="1"/>
    <col min="1146" max="1146" width="4.44140625" customWidth="1"/>
    <col min="1147" max="1147" width="9.44140625" bestFit="1" customWidth="1"/>
    <col min="1148" max="1148" width="8.21875" bestFit="1" customWidth="1"/>
    <col min="1149" max="1149" width="6.5546875" bestFit="1" customWidth="1"/>
    <col min="1150" max="1150" width="7.6640625" bestFit="1" customWidth="1"/>
    <col min="1151" max="1151" width="8.44140625" bestFit="1" customWidth="1"/>
    <col min="1152" max="1152" width="7.77734375" bestFit="1" customWidth="1"/>
    <col min="1153" max="1153" width="8.44140625" bestFit="1" customWidth="1"/>
    <col min="1154" max="1154" width="12.44140625" bestFit="1" customWidth="1"/>
    <col min="1155" max="1155" width="2.44140625" customWidth="1"/>
    <col min="1156" max="1156" width="4" bestFit="1" customWidth="1"/>
    <col min="1157" max="1157" width="5.21875" bestFit="1" customWidth="1"/>
    <col min="1158" max="1158" width="7.44140625" bestFit="1" customWidth="1"/>
    <col min="1159" max="1159" width="15" bestFit="1" customWidth="1"/>
    <col min="1160" max="1160" width="10.33203125" bestFit="1" customWidth="1"/>
    <col min="1161" max="1161" width="20.21875" bestFit="1" customWidth="1"/>
    <col min="1162" max="1162" width="6.5546875" bestFit="1" customWidth="1"/>
    <col min="1163" max="1163" width="12.33203125" bestFit="1" customWidth="1"/>
    <col min="1164" max="1164" width="6.5546875" bestFit="1" customWidth="1"/>
    <col min="1165" max="1166" width="4.44140625" bestFit="1" customWidth="1"/>
    <col min="1167" max="1167" width="4.44140625" customWidth="1"/>
    <col min="1168" max="1168" width="9.44140625" bestFit="1" customWidth="1"/>
    <col min="1169" max="1169" width="8.21875" bestFit="1" customWidth="1"/>
    <col min="1170" max="1170" width="6.5546875" bestFit="1" customWidth="1"/>
    <col min="1171" max="1171" width="7.6640625" bestFit="1" customWidth="1"/>
    <col min="1172" max="1172" width="8.44140625" bestFit="1" customWidth="1"/>
    <col min="1173" max="1173" width="7.77734375" bestFit="1" customWidth="1"/>
    <col min="1174" max="1174" width="8.44140625" bestFit="1" customWidth="1"/>
    <col min="1175" max="1175" width="12.44140625" bestFit="1" customWidth="1"/>
    <col min="1176" max="1176" width="2.44140625" customWidth="1"/>
    <col min="1177" max="1177" width="4" bestFit="1" customWidth="1"/>
    <col min="1178" max="1178" width="5.21875" bestFit="1" customWidth="1"/>
    <col min="1179" max="1179" width="7.44140625" bestFit="1" customWidth="1"/>
    <col min="1180" max="1180" width="15" bestFit="1" customWidth="1"/>
    <col min="1181" max="1181" width="10.33203125" bestFit="1" customWidth="1"/>
    <col min="1182" max="1182" width="20.21875" bestFit="1" customWidth="1"/>
    <col min="1183" max="1183" width="6.5546875" bestFit="1" customWidth="1"/>
    <col min="1184" max="1184" width="12.33203125" bestFit="1" customWidth="1"/>
    <col min="1185" max="1185" width="6.5546875" bestFit="1" customWidth="1"/>
    <col min="1186" max="1187" width="4.44140625" bestFit="1" customWidth="1"/>
    <col min="1188" max="1188" width="4.44140625" customWidth="1"/>
    <col min="1189" max="1189" width="9.44140625" bestFit="1" customWidth="1"/>
    <col min="1190" max="1190" width="8.21875" bestFit="1" customWidth="1"/>
    <col min="1191" max="1191" width="6.5546875" bestFit="1" customWidth="1"/>
    <col min="1192" max="1192" width="7.6640625" bestFit="1" customWidth="1"/>
    <col min="1193" max="1193" width="8.44140625" bestFit="1" customWidth="1"/>
    <col min="1194" max="1194" width="7.77734375" bestFit="1" customWidth="1"/>
    <col min="1195" max="1195" width="8.44140625" bestFit="1" customWidth="1"/>
    <col min="1196" max="1196" width="12.44140625" bestFit="1" customWidth="1"/>
    <col min="1197" max="1197" width="2.44140625" customWidth="1"/>
    <col min="1198" max="1198" width="4" bestFit="1" customWidth="1"/>
    <col min="1199" max="1199" width="5.21875" bestFit="1" customWidth="1"/>
    <col min="1200" max="1200" width="7.44140625" bestFit="1" customWidth="1"/>
    <col min="1201" max="1201" width="15" bestFit="1" customWidth="1"/>
    <col min="1202" max="1202" width="10.33203125" bestFit="1" customWidth="1"/>
    <col min="1203" max="1203" width="20.21875" bestFit="1" customWidth="1"/>
    <col min="1204" max="1204" width="6.5546875" bestFit="1" customWidth="1"/>
    <col min="1205" max="1205" width="12.33203125" bestFit="1" customWidth="1"/>
    <col min="1206" max="1206" width="6.5546875" bestFit="1" customWidth="1"/>
    <col min="1207" max="1208" width="4.44140625" bestFit="1" customWidth="1"/>
    <col min="1209" max="1209" width="4.44140625" customWidth="1"/>
    <col min="1210" max="1210" width="9.44140625" bestFit="1" customWidth="1"/>
    <col min="1211" max="1211" width="8.21875" bestFit="1" customWidth="1"/>
    <col min="1212" max="1212" width="6.5546875" bestFit="1" customWidth="1"/>
    <col min="1213" max="1213" width="7.6640625" bestFit="1" customWidth="1"/>
    <col min="1214" max="1214" width="8.44140625" bestFit="1" customWidth="1"/>
    <col min="1215" max="1215" width="7.77734375" bestFit="1" customWidth="1"/>
    <col min="1216" max="1216" width="8.44140625" bestFit="1" customWidth="1"/>
    <col min="1217" max="1217" width="12.44140625" bestFit="1" customWidth="1"/>
    <col min="1218" max="1218" width="2.44140625" customWidth="1"/>
    <col min="1219" max="1219" width="4" bestFit="1" customWidth="1"/>
    <col min="1220" max="1220" width="5.21875" bestFit="1" customWidth="1"/>
    <col min="1221" max="1221" width="7.44140625" bestFit="1" customWidth="1"/>
    <col min="1222" max="1222" width="15" bestFit="1" customWidth="1"/>
    <col min="1223" max="1223" width="10.33203125" bestFit="1" customWidth="1"/>
    <col min="1224" max="1224" width="20.21875" bestFit="1" customWidth="1"/>
    <col min="1225" max="1225" width="6.5546875" bestFit="1" customWidth="1"/>
    <col min="1226" max="1226" width="12.33203125" bestFit="1" customWidth="1"/>
    <col min="1227" max="1227" width="6.5546875" bestFit="1" customWidth="1"/>
    <col min="1228" max="1229" width="4.44140625" bestFit="1" customWidth="1"/>
    <col min="1230" max="1230" width="4.44140625" customWidth="1"/>
    <col min="1231" max="1231" width="9.44140625" bestFit="1" customWidth="1"/>
    <col min="1232" max="1232" width="8.21875" bestFit="1" customWidth="1"/>
    <col min="1233" max="1233" width="6.5546875" bestFit="1" customWidth="1"/>
    <col min="1234" max="1234" width="7.6640625" bestFit="1" customWidth="1"/>
    <col min="1235" max="1235" width="8.44140625" bestFit="1" customWidth="1"/>
    <col min="1236" max="1236" width="7.77734375" bestFit="1" customWidth="1"/>
    <col min="1237" max="1237" width="8.44140625" bestFit="1" customWidth="1"/>
    <col min="1238" max="1238" width="12.44140625" bestFit="1" customWidth="1"/>
    <col min="1239" max="1239" width="2.44140625" customWidth="1"/>
    <col min="1240" max="1240" width="4" bestFit="1" customWidth="1"/>
    <col min="1241" max="1241" width="5.21875" bestFit="1" customWidth="1"/>
    <col min="1242" max="1242" width="7.44140625" bestFit="1" customWidth="1"/>
    <col min="1243" max="1243" width="15" bestFit="1" customWidth="1"/>
    <col min="1244" max="1244" width="10.33203125" bestFit="1" customWidth="1"/>
    <col min="1245" max="1245" width="20.21875" bestFit="1" customWidth="1"/>
    <col min="1246" max="1246" width="6.5546875" bestFit="1" customWidth="1"/>
    <col min="1247" max="1247" width="12.33203125" bestFit="1" customWidth="1"/>
    <col min="1248" max="1248" width="6.5546875" bestFit="1" customWidth="1"/>
    <col min="1249" max="1250" width="4.44140625" bestFit="1" customWidth="1"/>
    <col min="1251" max="1251" width="4.44140625" customWidth="1"/>
    <col min="1252" max="1252" width="9.44140625" bestFit="1" customWidth="1"/>
    <col min="1253" max="1253" width="8.21875" bestFit="1" customWidth="1"/>
    <col min="1254" max="1254" width="6.5546875" bestFit="1" customWidth="1"/>
    <col min="1255" max="1255" width="7.6640625" bestFit="1" customWidth="1"/>
    <col min="1256" max="1256" width="8.44140625" bestFit="1" customWidth="1"/>
    <col min="1257" max="1257" width="7.77734375" bestFit="1" customWidth="1"/>
    <col min="1258" max="1258" width="8.44140625" bestFit="1" customWidth="1"/>
    <col min="1259" max="1259" width="12.44140625" bestFit="1" customWidth="1"/>
    <col min="1260" max="1260" width="2.44140625" customWidth="1"/>
    <col min="1261" max="1261" width="4" bestFit="1" customWidth="1"/>
    <col min="1262" max="1262" width="5.21875" bestFit="1" customWidth="1"/>
    <col min="1263" max="1263" width="7.44140625" bestFit="1" customWidth="1"/>
    <col min="1264" max="1264" width="15" bestFit="1" customWidth="1"/>
    <col min="1265" max="1265" width="10.33203125" bestFit="1" customWidth="1"/>
    <col min="1266" max="1266" width="20.21875" bestFit="1" customWidth="1"/>
    <col min="1267" max="1267" width="6.5546875" bestFit="1" customWidth="1"/>
    <col min="1268" max="1268" width="12.33203125" bestFit="1" customWidth="1"/>
    <col min="1269" max="1269" width="6.5546875" bestFit="1" customWidth="1"/>
    <col min="1270" max="1271" width="4.44140625" bestFit="1" customWidth="1"/>
    <col min="1272" max="1272" width="4.44140625" customWidth="1"/>
    <col min="1273" max="1273" width="9.44140625" bestFit="1" customWidth="1"/>
    <col min="1274" max="1274" width="8.21875" bestFit="1" customWidth="1"/>
    <col min="1275" max="1275" width="6.5546875" bestFit="1" customWidth="1"/>
    <col min="1276" max="1276" width="7.6640625" bestFit="1" customWidth="1"/>
    <col min="1277" max="1277" width="8.44140625" bestFit="1" customWidth="1"/>
    <col min="1278" max="1278" width="7.77734375" bestFit="1" customWidth="1"/>
    <col min="1279" max="1279" width="8.44140625" bestFit="1" customWidth="1"/>
    <col min="1280" max="1280" width="12.44140625" bestFit="1" customWidth="1"/>
    <col min="1281" max="1281" width="2.44140625" customWidth="1"/>
    <col min="1282" max="1282" width="4" bestFit="1" customWidth="1"/>
    <col min="1283" max="1283" width="5.21875" bestFit="1" customWidth="1"/>
    <col min="1284" max="1284" width="7.44140625" bestFit="1" customWidth="1"/>
    <col min="1285" max="1285" width="15" bestFit="1" customWidth="1"/>
    <col min="1286" max="1286" width="10.33203125" bestFit="1" customWidth="1"/>
    <col min="1287" max="1287" width="20.21875" bestFit="1" customWidth="1"/>
    <col min="1288" max="1288" width="6.5546875" bestFit="1" customWidth="1"/>
    <col min="1289" max="1289" width="12.33203125" bestFit="1" customWidth="1"/>
    <col min="1290" max="1290" width="6.5546875" bestFit="1" customWidth="1"/>
    <col min="1291" max="1292" width="4.44140625" bestFit="1" customWidth="1"/>
    <col min="1293" max="1293" width="4.44140625" customWidth="1"/>
    <col min="1294" max="1294" width="9.44140625" bestFit="1" customWidth="1"/>
    <col min="1295" max="1295" width="8.21875" bestFit="1" customWidth="1"/>
    <col min="1296" max="1296" width="6.5546875" bestFit="1" customWidth="1"/>
    <col min="1297" max="1297" width="7.6640625" bestFit="1" customWidth="1"/>
    <col min="1298" max="1298" width="8.44140625" bestFit="1" customWidth="1"/>
    <col min="1299" max="1299" width="7.77734375" bestFit="1" customWidth="1"/>
    <col min="1300" max="1300" width="8.44140625" bestFit="1" customWidth="1"/>
    <col min="1301" max="1301" width="12.44140625" bestFit="1" customWidth="1"/>
    <col min="1302" max="1302" width="2.44140625" customWidth="1"/>
    <col min="1303" max="1303" width="4" bestFit="1" customWidth="1"/>
    <col min="1304" max="1304" width="5.21875" bestFit="1" customWidth="1"/>
    <col min="1305" max="1305" width="7.44140625" bestFit="1" customWidth="1"/>
    <col min="1306" max="1306" width="15" bestFit="1" customWidth="1"/>
    <col min="1307" max="1307" width="10.33203125" bestFit="1" customWidth="1"/>
    <col min="1308" max="1308" width="20.21875" bestFit="1" customWidth="1"/>
    <col min="1309" max="1309" width="6.5546875" bestFit="1" customWidth="1"/>
    <col min="1310" max="1310" width="12.33203125" bestFit="1" customWidth="1"/>
    <col min="1311" max="1311" width="6.5546875" bestFit="1" customWidth="1"/>
    <col min="1312" max="1313" width="4.44140625" bestFit="1" customWidth="1"/>
    <col min="1314" max="1314" width="4.44140625" customWidth="1"/>
    <col min="1315" max="1315" width="9.44140625" bestFit="1" customWidth="1"/>
    <col min="1316" max="1316" width="8.21875" bestFit="1" customWidth="1"/>
    <col min="1317" max="1317" width="6.5546875" bestFit="1" customWidth="1"/>
    <col min="1318" max="1318" width="7.6640625" bestFit="1" customWidth="1"/>
    <col min="1319" max="1319" width="8.44140625" bestFit="1" customWidth="1"/>
    <col min="1320" max="1320" width="7.77734375" bestFit="1" customWidth="1"/>
    <col min="1321" max="1321" width="8.44140625" bestFit="1" customWidth="1"/>
    <col min="1322" max="1322" width="12.44140625" bestFit="1" customWidth="1"/>
    <col min="1323" max="1323" width="2.44140625" customWidth="1"/>
    <col min="1324" max="1324" width="4" bestFit="1" customWidth="1"/>
    <col min="1325" max="1325" width="5.21875" bestFit="1" customWidth="1"/>
    <col min="1326" max="1326" width="7.44140625" bestFit="1" customWidth="1"/>
    <col min="1327" max="1327" width="15" bestFit="1" customWidth="1"/>
    <col min="1328" max="1328" width="10.33203125" bestFit="1" customWidth="1"/>
    <col min="1329" max="1329" width="20.21875" bestFit="1" customWidth="1"/>
    <col min="1330" max="1330" width="6.5546875" bestFit="1" customWidth="1"/>
    <col min="1331" max="1331" width="12.33203125" bestFit="1" customWidth="1"/>
    <col min="1332" max="1332" width="6.5546875" bestFit="1" customWidth="1"/>
    <col min="1333" max="1334" width="4.44140625" bestFit="1" customWidth="1"/>
    <col min="1335" max="1335" width="4.44140625" customWidth="1"/>
    <col min="1336" max="1336" width="9.44140625" bestFit="1" customWidth="1"/>
    <col min="1337" max="1337" width="8.21875" bestFit="1" customWidth="1"/>
    <col min="1338" max="1338" width="6.5546875" bestFit="1" customWidth="1"/>
    <col min="1339" max="1339" width="7.6640625" bestFit="1" customWidth="1"/>
    <col min="1340" max="1340" width="8.44140625" bestFit="1" customWidth="1"/>
    <col min="1341" max="1341" width="7.77734375" bestFit="1" customWidth="1"/>
    <col min="1342" max="1342" width="8.44140625" bestFit="1" customWidth="1"/>
    <col min="1343" max="1343" width="12.44140625" bestFit="1" customWidth="1"/>
    <col min="1344" max="1344" width="2.44140625" customWidth="1"/>
    <col min="1345" max="1345" width="4" bestFit="1" customWidth="1"/>
    <col min="1346" max="1346" width="5.21875" bestFit="1" customWidth="1"/>
    <col min="1347" max="1347" width="7.44140625" bestFit="1" customWidth="1"/>
    <col min="1348" max="1348" width="15" bestFit="1" customWidth="1"/>
    <col min="1349" max="1349" width="10.33203125" bestFit="1" customWidth="1"/>
    <col min="1350" max="1350" width="20.21875" bestFit="1" customWidth="1"/>
    <col min="1351" max="1351" width="6.5546875" bestFit="1" customWidth="1"/>
    <col min="1352" max="1352" width="12.33203125" bestFit="1" customWidth="1"/>
    <col min="1353" max="1353" width="6.5546875" bestFit="1" customWidth="1"/>
    <col min="1354" max="1355" width="4.44140625" bestFit="1" customWidth="1"/>
    <col min="1356" max="1356" width="4.44140625" customWidth="1"/>
    <col min="1357" max="1357" width="9.44140625" bestFit="1" customWidth="1"/>
    <col min="1358" max="1358" width="8.21875" bestFit="1" customWidth="1"/>
    <col min="1359" max="1359" width="6.5546875" bestFit="1" customWidth="1"/>
    <col min="1360" max="1360" width="7.6640625" bestFit="1" customWidth="1"/>
    <col min="1361" max="1361" width="8.44140625" bestFit="1" customWidth="1"/>
    <col min="1362" max="1362" width="7.77734375" bestFit="1" customWidth="1"/>
    <col min="1363" max="1363" width="8.44140625" bestFit="1" customWidth="1"/>
    <col min="1364" max="1364" width="12.44140625" bestFit="1" customWidth="1"/>
    <col min="1365" max="1365" width="2.44140625" customWidth="1"/>
    <col min="1366" max="1366" width="4" bestFit="1" customWidth="1"/>
    <col min="1367" max="1367" width="5.21875" bestFit="1" customWidth="1"/>
    <col min="1368" max="1368" width="7.44140625" bestFit="1" customWidth="1"/>
    <col min="1369" max="1369" width="15" bestFit="1" customWidth="1"/>
    <col min="1370" max="1370" width="10.33203125" bestFit="1" customWidth="1"/>
    <col min="1371" max="1371" width="20.21875" bestFit="1" customWidth="1"/>
    <col min="1372" max="1372" width="6.5546875" bestFit="1" customWidth="1"/>
    <col min="1373" max="1373" width="12.33203125" bestFit="1" customWidth="1"/>
    <col min="1374" max="1374" width="6.5546875" bestFit="1" customWidth="1"/>
    <col min="1375" max="1376" width="4.44140625" bestFit="1" customWidth="1"/>
    <col min="1377" max="1377" width="4.44140625" customWidth="1"/>
    <col min="1378" max="1378" width="9.44140625" bestFit="1" customWidth="1"/>
    <col min="1379" max="1379" width="8.21875" bestFit="1" customWidth="1"/>
    <col min="1380" max="1380" width="6.5546875" bestFit="1" customWidth="1"/>
    <col min="1381" max="1381" width="7.6640625" bestFit="1" customWidth="1"/>
    <col min="1382" max="1382" width="8.44140625" bestFit="1" customWidth="1"/>
    <col min="1383" max="1383" width="7.77734375" bestFit="1" customWidth="1"/>
    <col min="1384" max="1384" width="8.44140625" bestFit="1" customWidth="1"/>
    <col min="1385" max="1385" width="12.44140625" bestFit="1" customWidth="1"/>
    <col min="1386" max="1386" width="2.44140625" customWidth="1"/>
    <col min="1387" max="1387" width="4" bestFit="1" customWidth="1"/>
    <col min="1388" max="1388" width="5.21875" bestFit="1" customWidth="1"/>
    <col min="1389" max="1389" width="7.44140625" bestFit="1" customWidth="1"/>
    <col min="1390" max="1390" width="15" bestFit="1" customWidth="1"/>
    <col min="1391" max="1391" width="10.33203125" bestFit="1" customWidth="1"/>
    <col min="1392" max="1392" width="20.21875" bestFit="1" customWidth="1"/>
    <col min="1393" max="1393" width="6.5546875" bestFit="1" customWidth="1"/>
    <col min="1394" max="1394" width="12.33203125" bestFit="1" customWidth="1"/>
    <col min="1395" max="1395" width="6.5546875" bestFit="1" customWidth="1"/>
    <col min="1396" max="1397" width="4.44140625" bestFit="1" customWidth="1"/>
    <col min="1398" max="1398" width="4.44140625" customWidth="1"/>
    <col min="1399" max="1399" width="9.44140625" bestFit="1" customWidth="1"/>
    <col min="1400" max="1400" width="8.21875" bestFit="1" customWidth="1"/>
    <col min="1401" max="1401" width="6.5546875" bestFit="1" customWidth="1"/>
    <col min="1402" max="1402" width="7.6640625" bestFit="1" customWidth="1"/>
    <col min="1403" max="1403" width="8.44140625" bestFit="1" customWidth="1"/>
    <col min="1404" max="1404" width="7.77734375" bestFit="1" customWidth="1"/>
    <col min="1405" max="1405" width="8.44140625" bestFit="1" customWidth="1"/>
    <col min="1406" max="1406" width="12.44140625" bestFit="1" customWidth="1"/>
    <col min="1407" max="1407" width="2.44140625" customWidth="1"/>
  </cols>
  <sheetData>
    <row r="1" spans="1:1407" x14ac:dyDescent="0.3">
      <c r="A1" s="112"/>
      <c r="B1" s="112"/>
      <c r="C1" s="112"/>
      <c r="D1" s="112"/>
      <c r="E1" s="112"/>
      <c r="F1" s="113" t="s">
        <v>0</v>
      </c>
      <c r="G1" s="114"/>
      <c r="H1" s="89">
        <v>2287</v>
      </c>
      <c r="I1" s="89"/>
      <c r="J1" s="89"/>
      <c r="K1" s="89"/>
      <c r="L1" s="89"/>
      <c r="M1" s="89"/>
      <c r="N1" s="89"/>
      <c r="O1" s="89"/>
      <c r="P1" s="89"/>
      <c r="Q1" s="89"/>
      <c r="R1" s="89"/>
      <c r="S1" s="89"/>
      <c r="T1" s="89"/>
      <c r="U1" s="89"/>
      <c r="V1" s="89"/>
      <c r="W1" s="89"/>
      <c r="X1" s="89"/>
      <c r="Y1" s="89"/>
      <c r="Z1" s="89"/>
      <c r="AA1" s="89"/>
      <c r="AB1" s="89"/>
      <c r="AC1" s="89">
        <v>9598</v>
      </c>
      <c r="AD1" s="89"/>
      <c r="AE1" s="89"/>
      <c r="AF1" s="89"/>
      <c r="AG1" s="89"/>
      <c r="AH1" s="89"/>
      <c r="AI1" s="89"/>
      <c r="AJ1" s="89"/>
      <c r="AK1" s="89"/>
      <c r="AL1" s="89"/>
      <c r="AM1" s="89"/>
      <c r="AN1" s="89"/>
      <c r="AO1" s="89"/>
      <c r="AP1" s="89"/>
      <c r="AQ1" s="89"/>
      <c r="AR1" s="89"/>
      <c r="AS1" s="89"/>
      <c r="AT1" s="89"/>
      <c r="AU1" s="89"/>
      <c r="AV1" s="89"/>
      <c r="AW1" s="89"/>
      <c r="AX1" s="89">
        <v>18598</v>
      </c>
      <c r="AY1" s="89"/>
      <c r="AZ1" s="89"/>
      <c r="BA1" s="89"/>
      <c r="BB1" s="89"/>
      <c r="BC1" s="89"/>
      <c r="BD1" s="89"/>
      <c r="BE1" s="89"/>
      <c r="BF1" s="89"/>
      <c r="BG1" s="89"/>
      <c r="BH1" s="89"/>
      <c r="BI1" s="89"/>
      <c r="BJ1" s="89"/>
      <c r="BK1" s="89"/>
      <c r="BL1" s="89"/>
      <c r="BM1" s="89"/>
      <c r="BN1" s="89"/>
      <c r="BO1" s="89"/>
      <c r="BP1" s="89"/>
      <c r="BQ1" s="89"/>
      <c r="BR1" s="89"/>
      <c r="BS1" s="89">
        <v>19137</v>
      </c>
      <c r="BT1" s="89"/>
      <c r="BU1" s="89"/>
      <c r="BV1" s="89"/>
      <c r="BW1" s="89"/>
      <c r="BX1" s="89"/>
      <c r="BY1" s="89"/>
      <c r="BZ1" s="89"/>
      <c r="CA1" s="89"/>
      <c r="CB1" s="89"/>
      <c r="CC1" s="89"/>
      <c r="CD1" s="89"/>
      <c r="CE1" s="89"/>
      <c r="CF1" s="89"/>
      <c r="CG1" s="89"/>
      <c r="CH1" s="89"/>
      <c r="CI1" s="89"/>
      <c r="CJ1" s="89"/>
      <c r="CK1" s="89"/>
      <c r="CL1" s="89"/>
      <c r="CM1" s="89"/>
      <c r="CN1" s="89">
        <v>19300</v>
      </c>
      <c r="CO1" s="89"/>
      <c r="CP1" s="89"/>
      <c r="CQ1" s="89"/>
      <c r="CR1" s="89"/>
      <c r="CS1" s="89"/>
      <c r="CT1" s="89"/>
      <c r="CU1" s="89"/>
      <c r="CV1" s="89"/>
      <c r="CW1" s="89"/>
      <c r="CX1" s="89"/>
      <c r="CY1" s="89"/>
      <c r="CZ1" s="89"/>
      <c r="DA1" s="89"/>
      <c r="DB1" s="89"/>
      <c r="DC1" s="89"/>
      <c r="DD1" s="89"/>
      <c r="DE1" s="89"/>
      <c r="DF1" s="89"/>
      <c r="DG1" s="89"/>
      <c r="DH1" s="89"/>
      <c r="DI1" s="89">
        <v>19918</v>
      </c>
      <c r="DJ1" s="89"/>
      <c r="DK1" s="89"/>
      <c r="DL1" s="89"/>
      <c r="DM1" s="89"/>
      <c r="DN1" s="89"/>
      <c r="DO1" s="89"/>
      <c r="DP1" s="89"/>
      <c r="DQ1" s="89"/>
      <c r="DR1" s="89"/>
      <c r="DS1" s="89"/>
      <c r="DT1" s="89"/>
      <c r="DU1" s="89"/>
      <c r="DV1" s="89"/>
      <c r="DW1" s="89"/>
      <c r="DX1" s="89"/>
      <c r="DY1" s="89"/>
      <c r="DZ1" s="89"/>
      <c r="EA1" s="89"/>
      <c r="EB1" s="89"/>
      <c r="EC1" s="89"/>
      <c r="ED1" s="89">
        <v>19919</v>
      </c>
      <c r="EE1" s="89"/>
      <c r="EF1" s="89"/>
      <c r="EG1" s="89"/>
      <c r="EH1" s="89"/>
      <c r="EI1" s="89"/>
      <c r="EJ1" s="89"/>
      <c r="EK1" s="89"/>
      <c r="EL1" s="89"/>
      <c r="EM1" s="89"/>
      <c r="EN1" s="89"/>
      <c r="EO1" s="89"/>
      <c r="EP1" s="89"/>
      <c r="EQ1" s="89"/>
      <c r="ER1" s="89"/>
      <c r="ES1" s="89"/>
      <c r="ET1" s="89"/>
      <c r="EU1" s="89"/>
      <c r="EV1" s="89"/>
      <c r="EW1" s="89"/>
      <c r="EX1" s="89"/>
      <c r="EY1" s="89">
        <v>20826</v>
      </c>
      <c r="EZ1" s="89"/>
      <c r="FA1" s="89"/>
      <c r="FB1" s="89"/>
      <c r="FC1" s="89"/>
      <c r="FD1" s="89"/>
      <c r="FE1" s="89"/>
      <c r="FF1" s="89"/>
      <c r="FG1" s="89"/>
      <c r="FH1" s="89"/>
      <c r="FI1" s="89"/>
      <c r="FJ1" s="89"/>
      <c r="FK1" s="89"/>
      <c r="FL1" s="89"/>
      <c r="FM1" s="89"/>
      <c r="FN1" s="89"/>
      <c r="FO1" s="89"/>
      <c r="FP1" s="89"/>
      <c r="FQ1" s="89"/>
      <c r="FR1" s="89"/>
      <c r="FS1" s="89"/>
      <c r="FT1" s="89">
        <v>22332</v>
      </c>
      <c r="FU1" s="89"/>
      <c r="FV1" s="89"/>
      <c r="FW1" s="89"/>
      <c r="FX1" s="89"/>
      <c r="FY1" s="89"/>
      <c r="FZ1" s="89"/>
      <c r="GA1" s="89"/>
      <c r="GB1" s="89"/>
      <c r="GC1" s="89"/>
      <c r="GD1" s="89"/>
      <c r="GE1" s="89"/>
      <c r="GF1" s="89"/>
      <c r="GG1" s="89"/>
      <c r="GH1" s="89"/>
      <c r="GI1" s="89"/>
      <c r="GJ1" s="89"/>
      <c r="GK1" s="89"/>
      <c r="GL1" s="89"/>
      <c r="GM1" s="89"/>
      <c r="GN1" s="89"/>
      <c r="GO1" s="89">
        <v>22334</v>
      </c>
      <c r="GP1" s="89"/>
      <c r="GQ1" s="89"/>
      <c r="GR1" s="89"/>
      <c r="GS1" s="89"/>
      <c r="GT1" s="89"/>
      <c r="GU1" s="89"/>
      <c r="GV1" s="89"/>
      <c r="GW1" s="89"/>
      <c r="GX1" s="89"/>
      <c r="GY1" s="89"/>
      <c r="GZ1" s="89"/>
      <c r="HA1" s="89"/>
      <c r="HB1" s="89"/>
      <c r="HC1" s="89"/>
      <c r="HD1" s="89"/>
      <c r="HE1" s="89"/>
      <c r="HF1" s="89"/>
      <c r="HG1" s="89"/>
      <c r="HH1" s="89"/>
      <c r="HI1" s="89"/>
      <c r="HJ1" s="89">
        <v>22940</v>
      </c>
      <c r="HK1" s="89"/>
      <c r="HL1" s="89"/>
      <c r="HM1" s="89"/>
      <c r="HN1" s="89"/>
      <c r="HO1" s="89"/>
      <c r="HP1" s="89"/>
      <c r="HQ1" s="89"/>
      <c r="HR1" s="89"/>
      <c r="HS1" s="89"/>
      <c r="HT1" s="89"/>
      <c r="HU1" s="89"/>
      <c r="HV1" s="89"/>
      <c r="HW1" s="89"/>
      <c r="HX1" s="89"/>
      <c r="HY1" s="89"/>
      <c r="HZ1" s="89"/>
      <c r="IA1" s="89"/>
      <c r="IB1" s="89"/>
      <c r="IC1" s="89"/>
      <c r="ID1" s="89"/>
      <c r="IE1" s="89">
        <v>25086</v>
      </c>
      <c r="IF1" s="89"/>
      <c r="IG1" s="89"/>
      <c r="IH1" s="89"/>
      <c r="II1" s="89"/>
      <c r="IJ1" s="89"/>
      <c r="IK1" s="89"/>
      <c r="IL1" s="89"/>
      <c r="IM1" s="89"/>
      <c r="IN1" s="89"/>
      <c r="IO1" s="89"/>
      <c r="IP1" s="89"/>
      <c r="IQ1" s="89"/>
      <c r="IR1" s="89"/>
      <c r="IS1" s="89"/>
      <c r="IT1" s="89"/>
      <c r="IU1" s="89"/>
      <c r="IV1" s="89"/>
      <c r="IW1" s="89"/>
      <c r="IX1" s="89"/>
      <c r="IY1" s="89"/>
      <c r="IZ1" s="89">
        <v>26217</v>
      </c>
      <c r="JA1" s="89"/>
      <c r="JB1" s="89"/>
      <c r="JC1" s="89"/>
      <c r="JD1" s="89"/>
      <c r="JE1" s="89"/>
      <c r="JF1" s="89"/>
      <c r="JG1" s="89"/>
      <c r="JH1" s="89"/>
      <c r="JI1" s="89"/>
      <c r="JJ1" s="89"/>
      <c r="JK1" s="89"/>
      <c r="JL1" s="89"/>
      <c r="JM1" s="89"/>
      <c r="JN1" s="89"/>
      <c r="JO1" s="89"/>
      <c r="JP1" s="89"/>
      <c r="JQ1" s="89"/>
      <c r="JR1" s="89"/>
      <c r="JS1" s="89"/>
      <c r="JT1" s="89"/>
      <c r="JU1" s="89">
        <v>26225</v>
      </c>
      <c r="JV1" s="89"/>
      <c r="JW1" s="89"/>
      <c r="JX1" s="89"/>
      <c r="JY1" s="89"/>
      <c r="JZ1" s="89"/>
      <c r="KA1" s="89"/>
      <c r="KB1" s="89"/>
      <c r="KC1" s="89"/>
      <c r="KD1" s="89"/>
      <c r="KE1" s="89"/>
      <c r="KF1" s="89"/>
      <c r="KG1" s="89"/>
      <c r="KH1" s="89"/>
      <c r="KI1" s="89"/>
      <c r="KJ1" s="89"/>
      <c r="KK1" s="89"/>
      <c r="KL1" s="89"/>
      <c r="KM1" s="89"/>
      <c r="KN1" s="89"/>
      <c r="KO1" s="89"/>
      <c r="KP1" s="89">
        <v>27884</v>
      </c>
      <c r="KQ1" s="89"/>
      <c r="KR1" s="89"/>
      <c r="KS1" s="89"/>
      <c r="KT1" s="89"/>
      <c r="KU1" s="89"/>
      <c r="KV1" s="89"/>
      <c r="KW1" s="89"/>
      <c r="KX1" s="89"/>
      <c r="KY1" s="89"/>
      <c r="KZ1" s="89"/>
      <c r="LA1" s="89"/>
      <c r="LB1" s="89"/>
      <c r="LC1" s="89"/>
      <c r="LD1" s="89"/>
      <c r="LE1" s="89"/>
      <c r="LF1" s="89"/>
      <c r="LG1" s="89"/>
      <c r="LH1" s="89"/>
      <c r="LI1" s="89"/>
      <c r="LJ1" s="89"/>
      <c r="LK1" s="89">
        <v>27885</v>
      </c>
      <c r="LL1" s="89"/>
      <c r="LM1" s="89"/>
      <c r="LN1" s="89"/>
      <c r="LO1" s="89"/>
      <c r="LP1" s="89"/>
      <c r="LQ1" s="89"/>
      <c r="LR1" s="89"/>
      <c r="LS1" s="89"/>
      <c r="LT1" s="89"/>
      <c r="LU1" s="89"/>
      <c r="LV1" s="89"/>
      <c r="LW1" s="89"/>
      <c r="LX1" s="89"/>
      <c r="LY1" s="89"/>
      <c r="LZ1" s="89"/>
      <c r="MA1" s="89"/>
      <c r="MB1" s="89"/>
      <c r="MC1" s="89"/>
      <c r="MD1" s="89"/>
      <c r="ME1" s="89"/>
      <c r="MF1" s="89">
        <v>27886</v>
      </c>
      <c r="MG1" s="89"/>
      <c r="MH1" s="89"/>
      <c r="MI1" s="89"/>
      <c r="MJ1" s="89"/>
      <c r="MK1" s="89"/>
      <c r="ML1" s="89"/>
      <c r="MM1" s="89"/>
      <c r="MN1" s="89"/>
      <c r="MO1" s="89"/>
      <c r="MP1" s="89"/>
      <c r="MQ1" s="89"/>
      <c r="MR1" s="89"/>
      <c r="MS1" s="89"/>
      <c r="MT1" s="89"/>
      <c r="MU1" s="89"/>
      <c r="MV1" s="89"/>
      <c r="MW1" s="89"/>
      <c r="MX1" s="89"/>
      <c r="MY1" s="89"/>
      <c r="MZ1" s="89"/>
      <c r="NA1" s="89">
        <v>27888</v>
      </c>
      <c r="NB1" s="89"/>
      <c r="NC1" s="89"/>
      <c r="ND1" s="89"/>
      <c r="NE1" s="89"/>
      <c r="NF1" s="89"/>
      <c r="NG1" s="89"/>
      <c r="NH1" s="89"/>
      <c r="NI1" s="89"/>
      <c r="NJ1" s="89"/>
      <c r="NK1" s="89"/>
      <c r="NL1" s="89"/>
      <c r="NM1" s="89"/>
      <c r="NN1" s="89"/>
      <c r="NO1" s="89"/>
      <c r="NP1" s="89"/>
      <c r="NQ1" s="89"/>
      <c r="NR1" s="89"/>
      <c r="NS1" s="89"/>
      <c r="NT1" s="89"/>
      <c r="NU1" s="89"/>
      <c r="NV1" s="89">
        <v>28757</v>
      </c>
      <c r="NW1" s="89"/>
      <c r="NX1" s="89"/>
      <c r="NY1" s="89"/>
      <c r="NZ1" s="89"/>
      <c r="OA1" s="89"/>
      <c r="OB1" s="89"/>
      <c r="OC1" s="89"/>
      <c r="OD1" s="89"/>
      <c r="OE1" s="89"/>
      <c r="OF1" s="89"/>
      <c r="OG1" s="89"/>
      <c r="OH1" s="89"/>
      <c r="OI1" s="89"/>
      <c r="OJ1" s="89"/>
      <c r="OK1" s="89"/>
      <c r="OL1" s="89"/>
      <c r="OM1" s="89"/>
      <c r="ON1" s="89"/>
      <c r="OO1" s="89"/>
      <c r="OP1" s="89"/>
      <c r="OQ1" s="89">
        <v>30105</v>
      </c>
      <c r="OR1" s="89"/>
      <c r="OS1" s="89"/>
      <c r="OT1" s="89"/>
      <c r="OU1" s="89"/>
      <c r="OV1" s="89"/>
      <c r="OW1" s="89"/>
      <c r="OX1" s="89"/>
      <c r="OY1" s="89"/>
      <c r="OZ1" s="89"/>
      <c r="PA1" s="89"/>
      <c r="PB1" s="89"/>
      <c r="PC1" s="89"/>
      <c r="PD1" s="89"/>
      <c r="PE1" s="89"/>
      <c r="PF1" s="89"/>
      <c r="PG1" s="89"/>
      <c r="PH1" s="89"/>
      <c r="PI1" s="89"/>
      <c r="PJ1" s="89"/>
      <c r="PK1" s="89"/>
      <c r="PL1" s="89">
        <v>30744</v>
      </c>
      <c r="PM1" s="89"/>
      <c r="PN1" s="89"/>
      <c r="PO1" s="89"/>
      <c r="PP1" s="89"/>
      <c r="PQ1" s="89"/>
      <c r="PR1" s="89"/>
      <c r="PS1" s="89"/>
      <c r="PT1" s="89"/>
      <c r="PU1" s="89"/>
      <c r="PV1" s="89"/>
      <c r="PW1" s="89"/>
      <c r="PX1" s="89"/>
      <c r="PY1" s="89"/>
      <c r="PZ1" s="89"/>
      <c r="QA1" s="89"/>
      <c r="QB1" s="89"/>
      <c r="QC1" s="89"/>
      <c r="QD1" s="89"/>
      <c r="QE1" s="89"/>
      <c r="QF1" s="89"/>
      <c r="QG1" s="89">
        <v>31171</v>
      </c>
      <c r="QH1" s="89"/>
      <c r="QI1" s="89"/>
      <c r="QJ1" s="89"/>
      <c r="QK1" s="89"/>
      <c r="QL1" s="89"/>
      <c r="QM1" s="89"/>
      <c r="QN1" s="89"/>
      <c r="QO1" s="89"/>
      <c r="QP1" s="89"/>
      <c r="QQ1" s="89"/>
      <c r="QR1" s="89"/>
      <c r="QS1" s="89"/>
      <c r="QT1" s="89"/>
      <c r="QU1" s="89"/>
      <c r="QV1" s="89"/>
      <c r="QW1" s="89"/>
      <c r="QX1" s="89"/>
      <c r="QY1" s="89"/>
      <c r="QZ1" s="89"/>
      <c r="RA1" s="89"/>
      <c r="RB1" s="89">
        <v>31323</v>
      </c>
      <c r="RC1" s="89"/>
      <c r="RD1" s="89"/>
      <c r="RE1" s="89"/>
      <c r="RF1" s="89"/>
      <c r="RG1" s="89"/>
      <c r="RH1" s="89"/>
      <c r="RI1" s="89"/>
      <c r="RJ1" s="89"/>
      <c r="RK1" s="89"/>
      <c r="RL1" s="89"/>
      <c r="RM1" s="89"/>
      <c r="RN1" s="89"/>
      <c r="RO1" s="89"/>
      <c r="RP1" s="89"/>
      <c r="RQ1" s="89"/>
      <c r="RR1" s="89"/>
      <c r="RS1" s="89"/>
      <c r="RT1" s="89"/>
      <c r="RU1" s="89"/>
      <c r="RV1" s="89"/>
      <c r="RW1" s="89">
        <v>31346</v>
      </c>
      <c r="RX1" s="89"/>
      <c r="RY1" s="89"/>
      <c r="RZ1" s="89"/>
      <c r="SA1" s="89"/>
      <c r="SB1" s="89"/>
      <c r="SC1" s="89"/>
      <c r="SD1" s="89"/>
      <c r="SE1" s="89"/>
      <c r="SF1" s="89"/>
      <c r="SG1" s="89"/>
      <c r="SH1" s="89"/>
      <c r="SI1" s="89"/>
      <c r="SJ1" s="89"/>
      <c r="SK1" s="89"/>
      <c r="SL1" s="89"/>
      <c r="SM1" s="89"/>
      <c r="SN1" s="89"/>
      <c r="SO1" s="89"/>
      <c r="SP1" s="89"/>
      <c r="SQ1" s="89"/>
      <c r="SR1" s="89">
        <v>31544</v>
      </c>
      <c r="SS1" s="89"/>
      <c r="ST1" s="89"/>
      <c r="SU1" s="89"/>
      <c r="SV1" s="89"/>
      <c r="SW1" s="89"/>
      <c r="SX1" s="89"/>
      <c r="SY1" s="89"/>
      <c r="SZ1" s="89"/>
      <c r="TA1" s="89"/>
      <c r="TB1" s="89"/>
      <c r="TC1" s="89"/>
      <c r="TD1" s="89"/>
      <c r="TE1" s="89"/>
      <c r="TF1" s="89"/>
      <c r="TG1" s="89"/>
      <c r="TH1" s="89"/>
      <c r="TI1" s="89"/>
      <c r="TJ1" s="89"/>
      <c r="TK1" s="89"/>
      <c r="TL1" s="89"/>
      <c r="TM1" s="89">
        <v>32640</v>
      </c>
      <c r="TN1" s="89"/>
      <c r="TO1" s="89"/>
      <c r="TP1" s="89"/>
      <c r="TQ1" s="89"/>
      <c r="TR1" s="89"/>
      <c r="TS1" s="89"/>
      <c r="TT1" s="89"/>
      <c r="TU1" s="89"/>
      <c r="TV1" s="89"/>
      <c r="TW1" s="89"/>
      <c r="TX1" s="89"/>
      <c r="TY1" s="89"/>
      <c r="TZ1" s="89"/>
      <c r="UA1" s="89"/>
      <c r="UB1" s="89"/>
      <c r="UC1" s="89"/>
      <c r="UD1" s="89"/>
      <c r="UE1" s="89"/>
      <c r="UF1" s="89"/>
      <c r="UG1" s="89"/>
      <c r="UH1" s="89">
        <v>32944</v>
      </c>
      <c r="UI1" s="89"/>
      <c r="UJ1" s="89"/>
      <c r="UK1" s="89"/>
      <c r="UL1" s="89"/>
      <c r="UM1" s="89"/>
      <c r="UN1" s="89"/>
      <c r="UO1" s="89"/>
      <c r="UP1" s="89"/>
      <c r="UQ1" s="89"/>
      <c r="UR1" s="89"/>
      <c r="US1" s="89"/>
      <c r="UT1" s="89"/>
      <c r="UU1" s="89"/>
      <c r="UV1" s="89"/>
      <c r="UW1" s="89"/>
      <c r="UX1" s="89"/>
      <c r="UY1" s="89"/>
      <c r="UZ1" s="89"/>
      <c r="VA1" s="89"/>
      <c r="VB1" s="89"/>
      <c r="VC1" s="89">
        <v>33382</v>
      </c>
      <c r="VD1" s="89"/>
      <c r="VE1" s="89"/>
      <c r="VF1" s="89"/>
      <c r="VG1" s="89"/>
      <c r="VH1" s="89"/>
      <c r="VI1" s="89"/>
      <c r="VJ1" s="89"/>
      <c r="VK1" s="89"/>
      <c r="VL1" s="89"/>
      <c r="VM1" s="89"/>
      <c r="VN1" s="89"/>
      <c r="VO1" s="89"/>
      <c r="VP1" s="89"/>
      <c r="VQ1" s="89"/>
      <c r="VR1" s="89"/>
      <c r="VS1" s="89"/>
      <c r="VT1" s="89"/>
      <c r="VU1" s="89"/>
      <c r="VV1" s="89"/>
      <c r="VW1" s="89"/>
      <c r="VX1" s="89">
        <v>34536</v>
      </c>
      <c r="VY1" s="89"/>
      <c r="VZ1" s="89"/>
      <c r="WA1" s="89"/>
      <c r="WB1" s="89"/>
      <c r="WC1" s="89"/>
      <c r="WD1" s="89"/>
      <c r="WE1" s="89"/>
      <c r="WF1" s="89"/>
      <c r="WG1" s="89"/>
      <c r="WH1" s="89"/>
      <c r="WI1" s="89"/>
      <c r="WJ1" s="89"/>
      <c r="WK1" s="89"/>
      <c r="WL1" s="89"/>
      <c r="WM1" s="89"/>
      <c r="WN1" s="89"/>
      <c r="WO1" s="89"/>
      <c r="WP1" s="89"/>
      <c r="WQ1" s="89"/>
      <c r="WR1" s="89"/>
      <c r="WS1" s="89">
        <v>34704</v>
      </c>
      <c r="WT1" s="89"/>
      <c r="WU1" s="89"/>
      <c r="WV1" s="89"/>
      <c r="WW1" s="89"/>
      <c r="WX1" s="89"/>
      <c r="WY1" s="89"/>
      <c r="WZ1" s="89"/>
      <c r="XA1" s="89"/>
      <c r="XB1" s="89"/>
      <c r="XC1" s="89"/>
      <c r="XD1" s="89"/>
      <c r="XE1" s="89"/>
      <c r="XF1" s="89"/>
      <c r="XG1" s="89"/>
      <c r="XH1" s="89"/>
      <c r="XI1" s="89"/>
      <c r="XJ1" s="89"/>
      <c r="XK1" s="89"/>
      <c r="XL1" s="89"/>
      <c r="XM1" s="89"/>
      <c r="XN1" s="89">
        <v>35144</v>
      </c>
      <c r="XO1" s="89"/>
      <c r="XP1" s="89"/>
      <c r="XQ1" s="89"/>
      <c r="XR1" s="89"/>
      <c r="XS1" s="89"/>
      <c r="XT1" s="89"/>
      <c r="XU1" s="89"/>
      <c r="XV1" s="89"/>
      <c r="XW1" s="89"/>
      <c r="XX1" s="89"/>
      <c r="XY1" s="89"/>
      <c r="XZ1" s="89"/>
      <c r="YA1" s="89"/>
      <c r="YB1" s="89"/>
      <c r="YC1" s="89"/>
      <c r="YD1" s="89"/>
      <c r="YE1" s="89"/>
      <c r="YF1" s="89"/>
      <c r="YG1" s="89"/>
      <c r="YH1" s="89"/>
      <c r="YI1" s="89">
        <v>36212</v>
      </c>
      <c r="YJ1" s="89"/>
      <c r="YK1" s="89"/>
      <c r="YL1" s="89"/>
      <c r="YM1" s="89"/>
      <c r="YN1" s="89"/>
      <c r="YO1" s="89"/>
      <c r="YP1" s="89"/>
      <c r="YQ1" s="89"/>
      <c r="YR1" s="89"/>
      <c r="YS1" s="89"/>
      <c r="YT1" s="89"/>
      <c r="YU1" s="89"/>
      <c r="YV1" s="89"/>
      <c r="YW1" s="89"/>
      <c r="YX1" s="89"/>
      <c r="YY1" s="89"/>
      <c r="YZ1" s="89"/>
      <c r="ZA1" s="89"/>
      <c r="ZB1" s="89"/>
      <c r="ZC1" s="89"/>
      <c r="ZD1" s="89">
        <v>36524</v>
      </c>
      <c r="ZE1" s="89"/>
      <c r="ZF1" s="89"/>
      <c r="ZG1" s="89"/>
      <c r="ZH1" s="89"/>
      <c r="ZI1" s="89"/>
      <c r="ZJ1" s="89"/>
      <c r="ZK1" s="89"/>
      <c r="ZL1" s="89"/>
      <c r="ZM1" s="89"/>
      <c r="ZN1" s="89"/>
      <c r="ZO1" s="89"/>
      <c r="ZP1" s="89"/>
      <c r="ZQ1" s="89"/>
      <c r="ZR1" s="89"/>
      <c r="ZS1" s="89"/>
      <c r="ZT1" s="89"/>
      <c r="ZU1" s="89"/>
      <c r="ZV1" s="89"/>
      <c r="ZW1" s="89"/>
      <c r="ZX1" s="89"/>
      <c r="ZY1" s="89">
        <v>36777</v>
      </c>
      <c r="ZZ1" s="89"/>
      <c r="AAA1" s="89"/>
      <c r="AAB1" s="89"/>
      <c r="AAC1" s="89"/>
      <c r="AAD1" s="89"/>
      <c r="AAE1" s="89"/>
      <c r="AAF1" s="89"/>
      <c r="AAG1" s="89"/>
      <c r="AAH1" s="89"/>
      <c r="AAI1" s="89"/>
      <c r="AAJ1" s="89"/>
      <c r="AAK1" s="89"/>
      <c r="AAL1" s="89"/>
      <c r="AAM1" s="89"/>
      <c r="AAN1" s="89"/>
      <c r="AAO1" s="89"/>
      <c r="AAP1" s="89"/>
      <c r="AAQ1" s="89"/>
      <c r="AAR1" s="89"/>
      <c r="AAS1" s="89"/>
      <c r="AAT1" s="89">
        <v>36860</v>
      </c>
      <c r="AAU1" s="89"/>
      <c r="AAV1" s="89"/>
      <c r="AAW1" s="89"/>
      <c r="AAX1" s="89"/>
      <c r="AAY1" s="89"/>
      <c r="AAZ1" s="89"/>
      <c r="ABA1" s="89"/>
      <c r="ABB1" s="89"/>
      <c r="ABC1" s="89"/>
      <c r="ABD1" s="89"/>
      <c r="ABE1" s="89"/>
      <c r="ABF1" s="89"/>
      <c r="ABG1" s="89"/>
      <c r="ABH1" s="89"/>
      <c r="ABI1" s="89"/>
      <c r="ABJ1" s="89"/>
      <c r="ABK1" s="89"/>
      <c r="ABL1" s="89"/>
      <c r="ABM1" s="89"/>
      <c r="ABN1" s="89"/>
      <c r="ABO1" s="89">
        <v>37712</v>
      </c>
      <c r="ABP1" s="89"/>
      <c r="ABQ1" s="89"/>
      <c r="ABR1" s="89"/>
      <c r="ABS1" s="89"/>
      <c r="ABT1" s="89"/>
      <c r="ABU1" s="89"/>
      <c r="ABV1" s="89"/>
      <c r="ABW1" s="89"/>
      <c r="ABX1" s="89"/>
      <c r="ABY1" s="89"/>
      <c r="ABZ1" s="89"/>
      <c r="ACA1" s="89"/>
      <c r="ACB1" s="89"/>
      <c r="ACC1" s="89"/>
      <c r="ACD1" s="89"/>
      <c r="ACE1" s="89"/>
      <c r="ACF1" s="89"/>
      <c r="ACG1" s="89"/>
      <c r="ACH1" s="89"/>
      <c r="ACI1" s="89"/>
      <c r="ACJ1" s="89">
        <v>38107</v>
      </c>
      <c r="ACK1" s="89"/>
      <c r="ACL1" s="89"/>
      <c r="ACM1" s="89"/>
      <c r="ACN1" s="89"/>
      <c r="ACO1" s="89"/>
      <c r="ACP1" s="89"/>
      <c r="ACQ1" s="89"/>
      <c r="ACR1" s="89"/>
      <c r="ACS1" s="89"/>
      <c r="ACT1" s="89"/>
      <c r="ACU1" s="89"/>
      <c r="ACV1" s="89"/>
      <c r="ACW1" s="89"/>
      <c r="ACX1" s="89"/>
      <c r="ACY1" s="89"/>
      <c r="ACZ1" s="89"/>
      <c r="ADA1" s="89"/>
      <c r="ADB1" s="89"/>
      <c r="ADC1" s="89"/>
      <c r="ADD1" s="89"/>
      <c r="ADE1" s="89">
        <v>38431</v>
      </c>
      <c r="ADF1" s="89"/>
      <c r="ADG1" s="89"/>
      <c r="ADH1" s="89"/>
      <c r="ADI1" s="89"/>
      <c r="ADJ1" s="89"/>
      <c r="ADK1" s="89"/>
      <c r="ADL1" s="89"/>
      <c r="ADM1" s="89"/>
      <c r="ADN1" s="89"/>
      <c r="ADO1" s="89"/>
      <c r="ADP1" s="89"/>
      <c r="ADQ1" s="89"/>
      <c r="ADR1" s="89"/>
      <c r="ADS1" s="89"/>
      <c r="ADT1" s="89"/>
      <c r="ADU1" s="89"/>
      <c r="ADV1" s="89"/>
      <c r="ADW1" s="89"/>
      <c r="ADX1" s="89"/>
      <c r="ADY1" s="89"/>
      <c r="ADZ1" s="89">
        <v>38798</v>
      </c>
      <c r="AEA1" s="89"/>
      <c r="AEB1" s="89"/>
      <c r="AEC1" s="89"/>
      <c r="AED1" s="89"/>
      <c r="AEE1" s="89"/>
      <c r="AEF1" s="89"/>
      <c r="AEG1" s="89"/>
      <c r="AEH1" s="89"/>
      <c r="AEI1" s="89"/>
      <c r="AEJ1" s="89"/>
      <c r="AEK1" s="89"/>
      <c r="AEL1" s="89"/>
      <c r="AEM1" s="89"/>
      <c r="AEN1" s="89"/>
      <c r="AEO1" s="89"/>
      <c r="AEP1" s="89"/>
      <c r="AEQ1" s="89"/>
      <c r="AER1" s="89"/>
      <c r="AES1" s="89"/>
      <c r="AET1" s="89"/>
      <c r="AEU1" s="89">
        <v>39267</v>
      </c>
      <c r="AEV1" s="89"/>
      <c r="AEW1" s="89"/>
      <c r="AEX1" s="89"/>
      <c r="AEY1" s="89"/>
      <c r="AEZ1" s="89"/>
      <c r="AFA1" s="89"/>
      <c r="AFB1" s="89"/>
      <c r="AFC1" s="89"/>
      <c r="AFD1" s="89"/>
      <c r="AFE1" s="89"/>
      <c r="AFF1" s="89"/>
      <c r="AFG1" s="89"/>
      <c r="AFH1" s="89"/>
      <c r="AFI1" s="89"/>
      <c r="AFJ1" s="89"/>
      <c r="AFK1" s="89"/>
      <c r="AFL1" s="89"/>
      <c r="AFM1" s="89"/>
      <c r="AFN1" s="89"/>
      <c r="AFO1" s="89"/>
      <c r="AFP1" s="89">
        <v>39411</v>
      </c>
      <c r="AFQ1" s="89"/>
      <c r="AFR1" s="89"/>
      <c r="AFS1" s="89"/>
      <c r="AFT1" s="89"/>
      <c r="AFU1" s="89"/>
      <c r="AFV1" s="89"/>
      <c r="AFW1" s="89"/>
      <c r="AFX1" s="89"/>
      <c r="AFY1" s="89"/>
      <c r="AFZ1" s="89"/>
      <c r="AGA1" s="89"/>
      <c r="AGB1" s="89"/>
      <c r="AGC1" s="89"/>
      <c r="AGD1" s="89"/>
      <c r="AGE1" s="89"/>
      <c r="AGF1" s="89"/>
      <c r="AGG1" s="89"/>
      <c r="AGH1" s="89"/>
      <c r="AGI1" s="89"/>
      <c r="AGJ1" s="89"/>
      <c r="AGK1" s="89">
        <v>39414</v>
      </c>
      <c r="AGL1" s="89"/>
      <c r="AGM1" s="89"/>
      <c r="AGN1" s="89"/>
      <c r="AGO1" s="89"/>
      <c r="AGP1" s="89"/>
      <c r="AGQ1" s="89"/>
      <c r="AGR1" s="89"/>
      <c r="AGS1" s="89"/>
      <c r="AGT1" s="89"/>
      <c r="AGU1" s="89"/>
      <c r="AGV1" s="89"/>
      <c r="AGW1" s="89"/>
      <c r="AGX1" s="89"/>
      <c r="AGY1" s="89"/>
      <c r="AGZ1" s="89"/>
      <c r="AHA1" s="89"/>
      <c r="AHB1" s="89"/>
      <c r="AHC1" s="89"/>
      <c r="AHD1" s="89"/>
      <c r="AHE1" s="89"/>
      <c r="AHF1" s="89">
        <v>39615</v>
      </c>
      <c r="AHG1" s="89"/>
      <c r="AHH1" s="89"/>
      <c r="AHI1" s="89"/>
      <c r="AHJ1" s="89"/>
      <c r="AHK1" s="89"/>
      <c r="AHL1" s="89"/>
      <c r="AHM1" s="89"/>
      <c r="AHN1" s="89"/>
      <c r="AHO1" s="89"/>
      <c r="AHP1" s="89"/>
      <c r="AHQ1" s="89"/>
      <c r="AHR1" s="89"/>
      <c r="AHS1" s="89"/>
      <c r="AHT1" s="89"/>
      <c r="AHU1" s="89"/>
      <c r="AHV1" s="89"/>
      <c r="AHW1" s="89"/>
      <c r="AHX1" s="89"/>
      <c r="AHY1" s="89"/>
      <c r="AHZ1" s="89"/>
      <c r="AIA1" s="89">
        <v>40061</v>
      </c>
      <c r="AIB1" s="89"/>
      <c r="AIC1" s="89"/>
      <c r="AID1" s="89"/>
      <c r="AIE1" s="89"/>
      <c r="AIF1" s="89"/>
      <c r="AIG1" s="89"/>
      <c r="AIH1" s="89"/>
      <c r="AII1" s="89"/>
      <c r="AIJ1" s="89"/>
      <c r="AIK1" s="89"/>
      <c r="AIL1" s="89"/>
      <c r="AIM1" s="89"/>
      <c r="AIN1" s="89"/>
      <c r="AIO1" s="89"/>
      <c r="AIP1" s="89"/>
      <c r="AIQ1" s="89"/>
      <c r="AIR1" s="89"/>
      <c r="AIS1" s="89"/>
      <c r="AIT1" s="89"/>
      <c r="AIU1" s="89"/>
      <c r="AIV1" s="89">
        <v>40062</v>
      </c>
      <c r="AIW1" s="89"/>
      <c r="AIX1" s="89"/>
      <c r="AIY1" s="89"/>
      <c r="AIZ1" s="89"/>
      <c r="AJA1" s="89"/>
      <c r="AJB1" s="89"/>
      <c r="AJC1" s="89"/>
      <c r="AJD1" s="89"/>
      <c r="AJE1" s="89"/>
      <c r="AJF1" s="89"/>
      <c r="AJG1" s="89"/>
      <c r="AJH1" s="89"/>
      <c r="AJI1" s="89"/>
      <c r="AJJ1" s="89"/>
      <c r="AJK1" s="89"/>
      <c r="AJL1" s="89"/>
      <c r="AJM1" s="89"/>
      <c r="AJN1" s="89"/>
      <c r="AJO1" s="89"/>
      <c r="AJP1" s="89"/>
      <c r="AJQ1" s="89">
        <v>40064</v>
      </c>
      <c r="AJR1" s="89"/>
      <c r="AJS1" s="89"/>
      <c r="AJT1" s="89"/>
      <c r="AJU1" s="89"/>
      <c r="AJV1" s="89"/>
      <c r="AJW1" s="89"/>
      <c r="AJX1" s="89"/>
      <c r="AJY1" s="89"/>
      <c r="AJZ1" s="89"/>
      <c r="AKA1" s="89"/>
      <c r="AKB1" s="89"/>
      <c r="AKC1" s="89"/>
      <c r="AKD1" s="89"/>
      <c r="AKE1" s="89"/>
      <c r="AKF1" s="89"/>
      <c r="AKG1" s="89"/>
      <c r="AKH1" s="89"/>
      <c r="AKI1" s="89"/>
      <c r="AKJ1" s="89"/>
      <c r="AKK1" s="89"/>
      <c r="AKL1" s="89">
        <v>41399</v>
      </c>
      <c r="AKM1" s="89"/>
      <c r="AKN1" s="89"/>
      <c r="AKO1" s="89"/>
      <c r="AKP1" s="89"/>
      <c r="AKQ1" s="89"/>
      <c r="AKR1" s="89"/>
      <c r="AKS1" s="89"/>
      <c r="AKT1" s="89"/>
      <c r="AKU1" s="89"/>
      <c r="AKV1" s="89"/>
      <c r="AKW1" s="89"/>
      <c r="AKX1" s="89"/>
      <c r="AKY1" s="89"/>
      <c r="AKZ1" s="89"/>
      <c r="ALA1" s="89"/>
      <c r="ALB1" s="89"/>
      <c r="ALC1" s="89"/>
      <c r="ALD1" s="89"/>
      <c r="ALE1" s="89"/>
      <c r="ALF1" s="89"/>
      <c r="ALG1" s="89">
        <v>41515</v>
      </c>
      <c r="ALH1" s="89"/>
      <c r="ALI1" s="89"/>
      <c r="ALJ1" s="89"/>
      <c r="ALK1" s="89"/>
      <c r="ALL1" s="89"/>
      <c r="ALM1" s="89"/>
      <c r="ALN1" s="89"/>
      <c r="ALO1" s="89"/>
      <c r="ALP1" s="89"/>
      <c r="ALQ1" s="89"/>
      <c r="ALR1" s="89"/>
      <c r="ALS1" s="89"/>
      <c r="ALT1" s="89"/>
      <c r="ALU1" s="89"/>
      <c r="ALV1" s="89"/>
      <c r="ALW1" s="89"/>
      <c r="ALX1" s="89"/>
      <c r="ALY1" s="89"/>
      <c r="ALZ1" s="89"/>
      <c r="AMA1" s="89"/>
      <c r="AMB1" s="89">
        <v>41520</v>
      </c>
      <c r="AMC1" s="89"/>
      <c r="AMD1" s="89"/>
      <c r="AME1" s="89"/>
      <c r="AMF1" s="89"/>
      <c r="AMG1" s="89"/>
      <c r="AMH1" s="89"/>
      <c r="AMI1" s="89"/>
      <c r="AMJ1" s="89"/>
      <c r="AMK1" s="89"/>
      <c r="AML1" s="89"/>
      <c r="AMM1" s="89"/>
      <c r="AMN1" s="89"/>
      <c r="AMO1" s="89"/>
      <c r="AMP1" s="89"/>
      <c r="AMQ1" s="89"/>
      <c r="AMR1" s="89"/>
      <c r="AMS1" s="89"/>
      <c r="AMT1" s="89"/>
      <c r="AMU1" s="89"/>
      <c r="AMV1" s="89"/>
      <c r="AMW1" s="89">
        <v>41542</v>
      </c>
      <c r="AMX1" s="89"/>
      <c r="AMY1" s="89"/>
      <c r="AMZ1" s="89"/>
      <c r="ANA1" s="89"/>
      <c r="ANB1" s="89"/>
      <c r="ANC1" s="89"/>
      <c r="AND1" s="89"/>
      <c r="ANE1" s="89"/>
      <c r="ANF1" s="89"/>
      <c r="ANG1" s="89"/>
      <c r="ANH1" s="89"/>
      <c r="ANI1" s="89"/>
      <c r="ANJ1" s="89"/>
      <c r="ANK1" s="89"/>
      <c r="ANL1" s="89"/>
      <c r="ANM1" s="89"/>
      <c r="ANN1" s="89"/>
      <c r="ANO1" s="89"/>
      <c r="ANP1" s="89"/>
      <c r="ANQ1" s="89"/>
      <c r="ANR1" s="89">
        <v>41571</v>
      </c>
      <c r="ANS1" s="89"/>
      <c r="ANT1" s="89"/>
      <c r="ANU1" s="89"/>
      <c r="ANV1" s="89"/>
      <c r="ANW1" s="89"/>
      <c r="ANX1" s="89"/>
      <c r="ANY1" s="89"/>
      <c r="ANZ1" s="89"/>
      <c r="AOA1" s="89"/>
      <c r="AOB1" s="89"/>
      <c r="AOC1" s="89"/>
      <c r="AOD1" s="89"/>
      <c r="AOE1" s="89"/>
      <c r="AOF1" s="89"/>
      <c r="AOG1" s="89"/>
      <c r="AOH1" s="89"/>
      <c r="AOI1" s="89"/>
      <c r="AOJ1" s="89"/>
      <c r="AOK1" s="89"/>
      <c r="AOL1" s="89"/>
      <c r="AOM1" s="89">
        <v>41596</v>
      </c>
      <c r="AON1" s="89"/>
      <c r="AOO1" s="89"/>
      <c r="AOP1" s="89"/>
      <c r="AOQ1" s="89"/>
      <c r="AOR1" s="89"/>
      <c r="AOS1" s="89"/>
      <c r="AOT1" s="89"/>
      <c r="AOU1" s="89"/>
      <c r="AOV1" s="89"/>
      <c r="AOW1" s="89"/>
      <c r="AOX1" s="89"/>
      <c r="AOY1" s="89"/>
      <c r="AOZ1" s="89"/>
      <c r="APA1" s="89"/>
      <c r="APB1" s="89"/>
      <c r="APC1" s="89"/>
      <c r="APD1" s="89"/>
      <c r="APE1" s="89"/>
      <c r="APF1" s="89"/>
      <c r="APG1" s="89"/>
      <c r="APH1" s="89">
        <v>41598</v>
      </c>
      <c r="API1" s="89"/>
      <c r="APJ1" s="89"/>
      <c r="APK1" s="89"/>
      <c r="APL1" s="89"/>
      <c r="APM1" s="89"/>
      <c r="APN1" s="89"/>
      <c r="APO1" s="89"/>
      <c r="APP1" s="89"/>
      <c r="APQ1" s="89"/>
      <c r="APR1" s="89"/>
      <c r="APS1" s="89"/>
      <c r="APT1" s="89"/>
      <c r="APU1" s="89"/>
      <c r="APV1" s="89"/>
      <c r="APW1" s="89"/>
      <c r="APX1" s="89"/>
      <c r="APY1" s="89"/>
      <c r="APZ1" s="89"/>
      <c r="AQA1" s="89"/>
      <c r="AQB1" s="89"/>
      <c r="AQC1" s="89">
        <v>41636</v>
      </c>
      <c r="AQD1" s="89"/>
      <c r="AQE1" s="89"/>
      <c r="AQF1" s="89"/>
      <c r="AQG1" s="89"/>
      <c r="AQH1" s="89"/>
      <c r="AQI1" s="89"/>
      <c r="AQJ1" s="89"/>
      <c r="AQK1" s="89"/>
      <c r="AQL1" s="89"/>
      <c r="AQM1" s="89"/>
      <c r="AQN1" s="89"/>
      <c r="AQO1" s="89"/>
      <c r="AQP1" s="89"/>
      <c r="AQQ1" s="89"/>
      <c r="AQR1" s="89"/>
      <c r="AQS1" s="89"/>
      <c r="AQT1" s="89"/>
      <c r="AQU1" s="89"/>
      <c r="AQV1" s="89"/>
      <c r="AQW1" s="89"/>
      <c r="AQX1" s="89">
        <v>41662</v>
      </c>
      <c r="AQY1" s="89"/>
      <c r="AQZ1" s="89"/>
      <c r="ARA1" s="89"/>
      <c r="ARB1" s="89"/>
      <c r="ARC1" s="89"/>
      <c r="ARD1" s="89"/>
      <c r="ARE1" s="89"/>
      <c r="ARF1" s="89"/>
      <c r="ARG1" s="89"/>
      <c r="ARH1" s="89"/>
      <c r="ARI1" s="89"/>
      <c r="ARJ1" s="89"/>
      <c r="ARK1" s="89"/>
      <c r="ARL1" s="89"/>
      <c r="ARM1" s="89"/>
      <c r="ARN1" s="89"/>
      <c r="ARO1" s="89"/>
      <c r="ARP1" s="89"/>
      <c r="ARQ1" s="89"/>
      <c r="ARR1" s="89"/>
      <c r="ARS1" s="89">
        <v>41696</v>
      </c>
      <c r="ART1" s="89"/>
      <c r="ARU1" s="89"/>
      <c r="ARV1" s="89"/>
      <c r="ARW1" s="89"/>
      <c r="ARX1" s="89"/>
      <c r="ARY1" s="89"/>
      <c r="ARZ1" s="89"/>
      <c r="ASA1" s="89"/>
      <c r="ASB1" s="89"/>
      <c r="ASC1" s="89"/>
      <c r="ASD1" s="89"/>
      <c r="ASE1" s="89"/>
      <c r="ASF1" s="89"/>
      <c r="ASG1" s="89"/>
      <c r="ASH1" s="89"/>
      <c r="ASI1" s="89"/>
      <c r="ASJ1" s="89"/>
      <c r="ASK1" s="89"/>
      <c r="ASL1" s="89"/>
      <c r="ASM1" s="89"/>
      <c r="ASN1" s="89">
        <v>41895</v>
      </c>
      <c r="ASO1" s="89"/>
      <c r="ASP1" s="89"/>
      <c r="ASQ1" s="89"/>
      <c r="ASR1" s="89"/>
      <c r="ASS1" s="89"/>
      <c r="AST1" s="89"/>
      <c r="ASU1" s="89"/>
      <c r="ASV1" s="89"/>
      <c r="ASW1" s="89"/>
      <c r="ASX1" s="89"/>
      <c r="ASY1" s="89"/>
      <c r="ASZ1" s="89"/>
      <c r="ATA1" s="89"/>
      <c r="ATB1" s="89"/>
      <c r="ATC1" s="89"/>
      <c r="ATD1" s="89"/>
      <c r="ATE1" s="89"/>
      <c r="ATF1" s="89"/>
      <c r="ATG1" s="89"/>
      <c r="ATH1" s="89"/>
      <c r="ATI1" s="89">
        <v>41907</v>
      </c>
      <c r="ATJ1" s="89"/>
      <c r="ATK1" s="89"/>
      <c r="ATL1" s="89"/>
      <c r="ATM1" s="89"/>
      <c r="ATN1" s="89"/>
      <c r="ATO1" s="89"/>
      <c r="ATP1" s="89"/>
      <c r="ATQ1" s="89"/>
      <c r="ATR1" s="89"/>
      <c r="ATS1" s="89"/>
      <c r="ATT1" s="89"/>
      <c r="ATU1" s="89"/>
      <c r="ATV1" s="89"/>
      <c r="ATW1" s="89"/>
      <c r="ATX1" s="89"/>
      <c r="ATY1" s="89"/>
      <c r="ATZ1" s="89"/>
      <c r="AUA1" s="89"/>
      <c r="AUB1" s="89"/>
      <c r="AUC1" s="89"/>
      <c r="AUD1" s="89">
        <v>42044</v>
      </c>
      <c r="AUE1" s="89"/>
      <c r="AUF1" s="89"/>
      <c r="AUG1" s="89"/>
      <c r="AUH1" s="89"/>
      <c r="AUI1" s="89"/>
      <c r="AUJ1" s="89"/>
      <c r="AUK1" s="89"/>
      <c r="AUL1" s="89"/>
      <c r="AUM1" s="89"/>
      <c r="AUN1" s="89"/>
      <c r="AUO1" s="89"/>
      <c r="AUP1" s="89"/>
      <c r="AUQ1" s="89"/>
      <c r="AUR1" s="89"/>
      <c r="AUS1" s="89"/>
      <c r="AUT1" s="89"/>
      <c r="AUU1" s="89"/>
      <c r="AUV1" s="89"/>
      <c r="AUW1" s="89"/>
      <c r="AUX1" s="89"/>
      <c r="AUY1" s="89">
        <v>42750</v>
      </c>
      <c r="AUZ1" s="89"/>
      <c r="AVA1" s="89"/>
      <c r="AVB1" s="89"/>
      <c r="AVC1" s="89"/>
      <c r="AVD1" s="89"/>
      <c r="AVE1" s="89"/>
      <c r="AVF1" s="89"/>
      <c r="AVG1" s="89"/>
      <c r="AVH1" s="89"/>
      <c r="AVI1" s="89"/>
      <c r="AVJ1" s="89"/>
      <c r="AVK1" s="89"/>
      <c r="AVL1" s="89"/>
      <c r="AVM1" s="89"/>
      <c r="AVN1" s="89"/>
      <c r="AVO1" s="89"/>
      <c r="AVP1" s="89"/>
      <c r="AVQ1" s="89"/>
      <c r="AVR1" s="89"/>
      <c r="AVS1" s="89"/>
      <c r="AVT1" s="89">
        <v>43036</v>
      </c>
      <c r="AVU1" s="89"/>
      <c r="AVV1" s="89"/>
      <c r="AVW1" s="89"/>
      <c r="AVX1" s="89"/>
      <c r="AVY1" s="89"/>
      <c r="AVZ1" s="89"/>
      <c r="AWA1" s="89"/>
      <c r="AWB1" s="89"/>
      <c r="AWC1" s="89"/>
      <c r="AWD1" s="89"/>
      <c r="AWE1" s="89"/>
      <c r="AWF1" s="89"/>
      <c r="AWG1" s="89"/>
      <c r="AWH1" s="89"/>
      <c r="AWI1" s="89"/>
      <c r="AWJ1" s="89"/>
      <c r="AWK1" s="89"/>
      <c r="AWL1" s="89"/>
      <c r="AWM1" s="89"/>
      <c r="AWN1" s="89"/>
      <c r="AWO1" s="89">
        <v>43272</v>
      </c>
      <c r="AWP1" s="89"/>
      <c r="AWQ1" s="89"/>
      <c r="AWR1" s="89"/>
      <c r="AWS1" s="89"/>
      <c r="AWT1" s="89"/>
      <c r="AWU1" s="89"/>
      <c r="AWV1" s="89"/>
      <c r="AWW1" s="89"/>
      <c r="AWX1" s="89"/>
      <c r="AWY1" s="89"/>
      <c r="AWZ1" s="89"/>
      <c r="AXA1" s="89"/>
      <c r="AXB1" s="89"/>
      <c r="AXC1" s="89"/>
      <c r="AXD1" s="89"/>
      <c r="AXE1" s="89"/>
      <c r="AXF1" s="89"/>
      <c r="AXG1" s="89"/>
      <c r="AXH1" s="89"/>
      <c r="AXI1" s="89"/>
      <c r="AXJ1" s="89">
        <v>43496</v>
      </c>
      <c r="AXK1" s="89"/>
      <c r="AXL1" s="89"/>
      <c r="AXM1" s="89"/>
      <c r="AXN1" s="89"/>
      <c r="AXO1" s="89"/>
      <c r="AXP1" s="89"/>
      <c r="AXQ1" s="89"/>
      <c r="AXR1" s="89"/>
      <c r="AXS1" s="89"/>
      <c r="AXT1" s="89"/>
      <c r="AXU1" s="89"/>
      <c r="AXV1" s="89"/>
      <c r="AXW1" s="89"/>
      <c r="AXX1" s="89"/>
      <c r="AXY1" s="89"/>
      <c r="AXZ1" s="89"/>
      <c r="AYA1" s="89"/>
      <c r="AYB1" s="89"/>
      <c r="AYC1" s="89"/>
      <c r="AYD1" s="89"/>
      <c r="AYE1" s="89">
        <v>43497</v>
      </c>
      <c r="AYF1" s="89"/>
      <c r="AYG1" s="89"/>
      <c r="AYH1" s="89"/>
      <c r="AYI1" s="89"/>
      <c r="AYJ1" s="89"/>
      <c r="AYK1" s="89"/>
      <c r="AYL1" s="89"/>
      <c r="AYM1" s="89"/>
      <c r="AYN1" s="89"/>
      <c r="AYO1" s="89"/>
      <c r="AYP1" s="89"/>
      <c r="AYQ1" s="89"/>
      <c r="AYR1" s="89"/>
      <c r="AYS1" s="89"/>
      <c r="AYT1" s="89"/>
      <c r="AYU1" s="89"/>
      <c r="AYV1" s="89"/>
      <c r="AYW1" s="89"/>
      <c r="AYX1" s="89"/>
      <c r="AYY1" s="89"/>
      <c r="AYZ1" s="89">
        <v>43638</v>
      </c>
      <c r="AZA1" s="89"/>
      <c r="AZB1" s="89"/>
      <c r="AZC1" s="89"/>
      <c r="AZD1" s="89"/>
      <c r="AZE1" s="89"/>
      <c r="AZF1" s="89"/>
      <c r="AZG1" s="89"/>
      <c r="AZH1" s="89"/>
      <c r="AZI1" s="89"/>
      <c r="AZJ1" s="89"/>
      <c r="AZK1" s="89"/>
      <c r="AZL1" s="89"/>
      <c r="AZM1" s="89"/>
      <c r="AZN1" s="89"/>
      <c r="AZO1" s="89"/>
      <c r="AZP1" s="89"/>
      <c r="AZQ1" s="89"/>
      <c r="AZR1" s="89"/>
      <c r="AZS1" s="89"/>
      <c r="AZT1" s="89"/>
      <c r="AZU1" s="89">
        <v>43835</v>
      </c>
      <c r="AZV1" s="89"/>
      <c r="AZW1" s="89"/>
      <c r="AZX1" s="89"/>
      <c r="AZY1" s="89"/>
      <c r="AZZ1" s="89"/>
      <c r="BAA1" s="89"/>
      <c r="BAB1" s="89"/>
      <c r="BAC1" s="89"/>
      <c r="BAD1" s="89"/>
      <c r="BAE1" s="89"/>
      <c r="BAF1" s="89"/>
      <c r="BAG1" s="89"/>
      <c r="BAH1" s="89"/>
      <c r="BAI1" s="89"/>
      <c r="BAJ1" s="89"/>
      <c r="BAK1" s="89"/>
      <c r="BAL1" s="89"/>
      <c r="BAM1" s="89"/>
      <c r="BAN1" s="89"/>
      <c r="BAO1" s="89"/>
      <c r="BAP1" s="89">
        <v>43836</v>
      </c>
      <c r="BAQ1" s="89"/>
      <c r="BAR1" s="89"/>
      <c r="BAS1" s="89"/>
      <c r="BAT1" s="89"/>
      <c r="BAU1" s="89"/>
      <c r="BAV1" s="89"/>
      <c r="BAW1" s="89"/>
      <c r="BAX1" s="89"/>
      <c r="BAY1" s="89"/>
      <c r="BAZ1" s="89"/>
      <c r="BBA1" s="89"/>
      <c r="BBB1" s="89"/>
      <c r="BBC1" s="89"/>
    </row>
    <row r="2" spans="1:1407" x14ac:dyDescent="0.3">
      <c r="A2" s="112"/>
      <c r="B2" s="112"/>
      <c r="C2" s="112"/>
      <c r="D2" s="112"/>
      <c r="E2" s="112"/>
      <c r="F2" s="113" t="s">
        <v>1</v>
      </c>
      <c r="G2" s="121"/>
      <c r="H2" s="104" t="str">
        <f>VLOOKUP(H1,ÇİZELGE!$A:$B,2,FALSE)</f>
        <v>HALİS BAYIR</v>
      </c>
      <c r="I2" s="104"/>
      <c r="J2" s="121"/>
      <c r="K2" s="117"/>
      <c r="L2" s="117"/>
      <c r="M2" s="118"/>
      <c r="N2" s="118"/>
      <c r="O2" s="119"/>
      <c r="P2" s="119"/>
      <c r="Q2" s="107">
        <f>H1</f>
        <v>2287</v>
      </c>
      <c r="R2" s="118"/>
      <c r="S2" s="120"/>
      <c r="T2" s="120"/>
      <c r="V2" s="112"/>
      <c r="W2" s="112"/>
      <c r="X2" s="112"/>
      <c r="Y2" s="112"/>
      <c r="Z2" s="112"/>
      <c r="AA2" s="113" t="s">
        <v>1</v>
      </c>
      <c r="AB2" s="121"/>
      <c r="AC2" s="104" t="str">
        <f>VLOOKUP(AC1,ÇİZELGE!$A:$B,2,FALSE)</f>
        <v>İLHAN FIÇI</v>
      </c>
      <c r="AD2" s="104"/>
      <c r="AE2" s="121"/>
      <c r="AF2" s="117"/>
      <c r="AG2" s="117"/>
      <c r="AH2" s="118"/>
      <c r="AI2" s="118"/>
      <c r="AJ2" s="119"/>
      <c r="AK2" s="119"/>
      <c r="AL2" s="107">
        <f>AC1</f>
        <v>9598</v>
      </c>
      <c r="AM2" s="118"/>
      <c r="AN2" s="120"/>
      <c r="AO2" s="120"/>
      <c r="AQ2" s="112"/>
      <c r="AR2" s="112"/>
      <c r="AS2" s="112"/>
      <c r="AT2" s="112"/>
      <c r="AU2" s="112"/>
      <c r="AV2" s="113" t="s">
        <v>1</v>
      </c>
      <c r="AW2" s="121"/>
      <c r="AX2" s="104" t="str">
        <f>VLOOKUP(AX1,ÇİZELGE!$A:$B,2,FALSE)</f>
        <v>CENGİZ BÜYÜKERÇEVİK</v>
      </c>
      <c r="AY2" s="104"/>
      <c r="AZ2" s="121"/>
      <c r="BA2" s="117"/>
      <c r="BB2" s="117"/>
      <c r="BC2" s="118"/>
      <c r="BD2" s="118"/>
      <c r="BE2" s="119"/>
      <c r="BF2" s="119"/>
      <c r="BG2" s="107">
        <f t="shared" ref="BG2" si="0">AX1</f>
        <v>18598</v>
      </c>
      <c r="BH2" s="118"/>
      <c r="BI2" s="120"/>
      <c r="BJ2" s="120"/>
      <c r="BL2" s="112"/>
      <c r="BM2" s="112"/>
      <c r="BN2" s="112"/>
      <c r="BO2" s="112"/>
      <c r="BP2" s="112"/>
      <c r="BQ2" s="113" t="s">
        <v>1</v>
      </c>
      <c r="BR2" s="121"/>
      <c r="BS2" s="104" t="str">
        <f>VLOOKUP(BS1,ÇİZELGE!$A:$B,2,FALSE)</f>
        <v>EROL ÖZTÜRK</v>
      </c>
      <c r="BT2" s="104"/>
      <c r="BU2" s="121"/>
      <c r="BV2" s="117"/>
      <c r="BW2" s="117"/>
      <c r="BX2" s="118"/>
      <c r="BY2" s="118"/>
      <c r="BZ2" s="119"/>
      <c r="CA2" s="119"/>
      <c r="CB2" s="107">
        <f t="shared" ref="CB2" si="1">BS1</f>
        <v>19137</v>
      </c>
      <c r="CC2" s="118"/>
      <c r="CD2" s="120"/>
      <c r="CE2" s="120"/>
      <c r="CG2" s="112"/>
      <c r="CH2" s="112"/>
      <c r="CI2" s="112"/>
      <c r="CJ2" s="112"/>
      <c r="CK2" s="112"/>
      <c r="CL2" s="113" t="s">
        <v>1</v>
      </c>
      <c r="CM2" s="121"/>
      <c r="CN2" s="104" t="str">
        <f>VLOOKUP(CN1,ÇİZELGE!$A:$B,2,FALSE)</f>
        <v>GÖKSEL PORTA</v>
      </c>
      <c r="CO2" s="104"/>
      <c r="CP2" s="121"/>
      <c r="CQ2" s="117"/>
      <c r="CR2" s="117"/>
      <c r="CS2" s="118"/>
      <c r="CT2" s="118"/>
      <c r="CU2" s="119"/>
      <c r="CV2" s="119"/>
      <c r="CW2" s="107">
        <f t="shared" ref="CW2" si="2">CN1</f>
        <v>19300</v>
      </c>
      <c r="CX2" s="118"/>
      <c r="CY2" s="120"/>
      <c r="CZ2" s="120"/>
      <c r="DB2" s="112"/>
      <c r="DC2" s="112"/>
      <c r="DD2" s="112"/>
      <c r="DE2" s="112"/>
      <c r="DF2" s="112"/>
      <c r="DG2" s="113" t="s">
        <v>1</v>
      </c>
      <c r="DH2" s="121"/>
      <c r="DI2" s="104" t="str">
        <f>VLOOKUP(DI1,ÇİZELGE!$A:$B,2,FALSE)</f>
        <v>MİKAİL KOÇ</v>
      </c>
      <c r="DJ2" s="104"/>
      <c r="DK2" s="121"/>
      <c r="DL2" s="117"/>
      <c r="DM2" s="117"/>
      <c r="DN2" s="118"/>
      <c r="DO2" s="118"/>
      <c r="DP2" s="119"/>
      <c r="DQ2" s="119"/>
      <c r="DR2" s="107">
        <f t="shared" ref="DR2" si="3">DI1</f>
        <v>19918</v>
      </c>
      <c r="DS2" s="118"/>
      <c r="DT2" s="120"/>
      <c r="DU2" s="120"/>
      <c r="DW2" s="112"/>
      <c r="DX2" s="112"/>
      <c r="DY2" s="112"/>
      <c r="DZ2" s="112"/>
      <c r="EA2" s="112"/>
      <c r="EB2" s="113" t="s">
        <v>1</v>
      </c>
      <c r="EC2" s="121"/>
      <c r="ED2" s="104" t="str">
        <f>VLOOKUP(ED1,ÇİZELGE!$A:$B,2,FALSE)</f>
        <v>CENGİZ SİNOP</v>
      </c>
      <c r="EE2" s="104"/>
      <c r="EF2" s="121"/>
      <c r="EG2" s="117"/>
      <c r="EH2" s="117"/>
      <c r="EI2" s="118"/>
      <c r="EJ2" s="118"/>
      <c r="EK2" s="119"/>
      <c r="EL2" s="119"/>
      <c r="EM2" s="107">
        <f t="shared" ref="EM2" si="4">ED1</f>
        <v>19919</v>
      </c>
      <c r="EN2" s="118"/>
      <c r="EO2" s="120"/>
      <c r="EP2" s="120"/>
      <c r="ER2" s="112"/>
      <c r="ES2" s="112"/>
      <c r="ET2" s="112"/>
      <c r="EU2" s="112"/>
      <c r="EV2" s="112"/>
      <c r="EW2" s="113" t="s">
        <v>1</v>
      </c>
      <c r="EX2" s="121"/>
      <c r="EY2" s="104" t="str">
        <f>VLOOKUP(EY1,ÇİZELGE!$A:$B,2,FALSE)</f>
        <v>VEDAT BAYIR</v>
      </c>
      <c r="EZ2" s="104"/>
      <c r="FA2" s="121"/>
      <c r="FB2" s="117"/>
      <c r="FC2" s="117"/>
      <c r="FD2" s="118"/>
      <c r="FE2" s="118"/>
      <c r="FF2" s="119"/>
      <c r="FG2" s="119"/>
      <c r="FH2" s="107">
        <f t="shared" ref="FH2" si="5">EY1</f>
        <v>20826</v>
      </c>
      <c r="FI2" s="118"/>
      <c r="FJ2" s="120"/>
      <c r="FK2" s="120"/>
      <c r="FM2" s="112"/>
      <c r="FN2" s="112"/>
      <c r="FO2" s="112"/>
      <c r="FP2" s="112"/>
      <c r="FQ2" s="112"/>
      <c r="FR2" s="113" t="s">
        <v>1</v>
      </c>
      <c r="FS2" s="121"/>
      <c r="FT2" s="104" t="str">
        <f>VLOOKUP(FT1,ÇİZELGE!$A:$B,2,FALSE)</f>
        <v>BASRİ ÖZTÜRK</v>
      </c>
      <c r="FU2" s="104"/>
      <c r="FV2" s="121"/>
      <c r="FW2" s="117"/>
      <c r="FX2" s="117"/>
      <c r="FY2" s="118"/>
      <c r="FZ2" s="118"/>
      <c r="GA2" s="119"/>
      <c r="GB2" s="119"/>
      <c r="GC2" s="107">
        <f t="shared" ref="GC2" si="6">FT1</f>
        <v>22332</v>
      </c>
      <c r="GD2" s="118"/>
      <c r="GE2" s="120"/>
      <c r="GF2" s="120"/>
      <c r="GH2" s="112"/>
      <c r="GI2" s="112"/>
      <c r="GJ2" s="112"/>
      <c r="GK2" s="112"/>
      <c r="GL2" s="112"/>
      <c r="GM2" s="113" t="s">
        <v>1</v>
      </c>
      <c r="GN2" s="121"/>
      <c r="GO2" s="104" t="str">
        <f>VLOOKUP(GO1,ÇİZELGE!$A:$B,2,FALSE)</f>
        <v>KEMAL ER</v>
      </c>
      <c r="GP2" s="104"/>
      <c r="GQ2" s="121"/>
      <c r="GR2" s="117"/>
      <c r="GS2" s="117"/>
      <c r="GT2" s="118"/>
      <c r="GU2" s="118"/>
      <c r="GV2" s="119"/>
      <c r="GW2" s="119"/>
      <c r="GX2" s="107">
        <f t="shared" ref="GX2" si="7">GO1</f>
        <v>22334</v>
      </c>
      <c r="GY2" s="118"/>
      <c r="GZ2" s="120"/>
      <c r="HA2" s="120"/>
      <c r="HC2" s="112"/>
      <c r="HD2" s="112"/>
      <c r="HE2" s="112"/>
      <c r="HF2" s="112"/>
      <c r="HG2" s="112"/>
      <c r="HH2" s="113" t="s">
        <v>1</v>
      </c>
      <c r="HI2" s="121"/>
      <c r="HJ2" s="104" t="str">
        <f>VLOOKUP(HJ1,ÇİZELGE!$A:$B,2,FALSE)</f>
        <v>YAŞAR ER</v>
      </c>
      <c r="HK2" s="104"/>
      <c r="HL2" s="121"/>
      <c r="HM2" s="117"/>
      <c r="HN2" s="117"/>
      <c r="HO2" s="118"/>
      <c r="HP2" s="118"/>
      <c r="HQ2" s="119"/>
      <c r="HR2" s="119"/>
      <c r="HS2" s="107">
        <f t="shared" ref="HS2" si="8">HJ1</f>
        <v>22940</v>
      </c>
      <c r="HT2" s="118"/>
      <c r="HU2" s="120"/>
      <c r="HV2" s="120"/>
      <c r="HX2" s="112"/>
      <c r="HY2" s="112"/>
      <c r="HZ2" s="112"/>
      <c r="IA2" s="112"/>
      <c r="IB2" s="112"/>
      <c r="IC2" s="113" t="s">
        <v>1</v>
      </c>
      <c r="ID2" s="121"/>
      <c r="IE2" s="104" t="str">
        <f>VLOOKUP(IE1,ÇİZELGE!$A:$B,2,FALSE)</f>
        <v>MEHMET ALTINTAŞ</v>
      </c>
      <c r="IF2" s="104"/>
      <c r="IG2" s="121"/>
      <c r="IH2" s="117"/>
      <c r="II2" s="117"/>
      <c r="IJ2" s="118"/>
      <c r="IK2" s="118"/>
      <c r="IL2" s="119"/>
      <c r="IM2" s="119"/>
      <c r="IN2" s="107">
        <f t="shared" ref="IN2" si="9">IE1</f>
        <v>25086</v>
      </c>
      <c r="IO2" s="118"/>
      <c r="IP2" s="120"/>
      <c r="IQ2" s="120"/>
      <c r="IS2" s="112"/>
      <c r="IT2" s="112"/>
      <c r="IU2" s="112"/>
      <c r="IV2" s="112"/>
      <c r="IW2" s="112"/>
      <c r="IX2" s="113" t="s">
        <v>1</v>
      </c>
      <c r="IY2" s="121"/>
      <c r="IZ2" s="104" t="str">
        <f>VLOOKUP(IZ1,ÇİZELGE!$A:$B,2,FALSE)</f>
        <v>UĞUR UYGUN</v>
      </c>
      <c r="JA2" s="104"/>
      <c r="JB2" s="121"/>
      <c r="JC2" s="117"/>
      <c r="JD2" s="117"/>
      <c r="JE2" s="118"/>
      <c r="JF2" s="118"/>
      <c r="JG2" s="119"/>
      <c r="JH2" s="119"/>
      <c r="JI2" s="107">
        <f t="shared" ref="JI2" si="10">IZ1</f>
        <v>26217</v>
      </c>
      <c r="JJ2" s="118"/>
      <c r="JK2" s="120"/>
      <c r="JL2" s="120"/>
      <c r="JN2" s="112"/>
      <c r="JO2" s="112"/>
      <c r="JP2" s="112"/>
      <c r="JQ2" s="112"/>
      <c r="JR2" s="112"/>
      <c r="JS2" s="113" t="s">
        <v>1</v>
      </c>
      <c r="JT2" s="121"/>
      <c r="JU2" s="104" t="str">
        <f>VLOOKUP(JU1,ÇİZELGE!$A:$B,2,FALSE)</f>
        <v>ÇETİN BOZKURT</v>
      </c>
      <c r="JV2" s="104"/>
      <c r="JW2" s="121"/>
      <c r="JX2" s="117"/>
      <c r="JY2" s="117"/>
      <c r="JZ2" s="118"/>
      <c r="KA2" s="118"/>
      <c r="KB2" s="119"/>
      <c r="KC2" s="119"/>
      <c r="KD2" s="107">
        <f t="shared" ref="KD2" si="11">JU1</f>
        <v>26225</v>
      </c>
      <c r="KE2" s="118"/>
      <c r="KF2" s="120"/>
      <c r="KG2" s="120"/>
      <c r="KI2" s="112"/>
      <c r="KJ2" s="112"/>
      <c r="KK2" s="112"/>
      <c r="KL2" s="112"/>
      <c r="KM2" s="112"/>
      <c r="KN2" s="113" t="s">
        <v>1</v>
      </c>
      <c r="KO2" s="121"/>
      <c r="KP2" s="104" t="str">
        <f>VLOOKUP(KP1,ÇİZELGE!$A:$B,2,FALSE)</f>
        <v>BERRİN EMİR</v>
      </c>
      <c r="KQ2" s="104"/>
      <c r="KR2" s="121"/>
      <c r="KS2" s="117"/>
      <c r="KT2" s="117"/>
      <c r="KU2" s="118"/>
      <c r="KV2" s="118"/>
      <c r="KW2" s="119"/>
      <c r="KX2" s="119"/>
      <c r="KY2" s="107">
        <f t="shared" ref="KY2" si="12">KP1</f>
        <v>27884</v>
      </c>
      <c r="KZ2" s="118"/>
      <c r="LA2" s="120"/>
      <c r="LB2" s="120"/>
      <c r="LD2" s="112"/>
      <c r="LE2" s="112"/>
      <c r="LF2" s="112"/>
      <c r="LG2" s="112"/>
      <c r="LH2" s="112"/>
      <c r="LI2" s="113" t="s">
        <v>1</v>
      </c>
      <c r="LJ2" s="121"/>
      <c r="LK2" s="104" t="str">
        <f>VLOOKUP(LK1,ÇİZELGE!$A:$B,2,FALSE)</f>
        <v>NURAY YAMAN</v>
      </c>
      <c r="LL2" s="104"/>
      <c r="LM2" s="121"/>
      <c r="LN2" s="117"/>
      <c r="LO2" s="117"/>
      <c r="LP2" s="118"/>
      <c r="LQ2" s="118"/>
      <c r="LR2" s="119"/>
      <c r="LS2" s="119"/>
      <c r="LT2" s="107">
        <f t="shared" ref="LT2" si="13">LK1</f>
        <v>27885</v>
      </c>
      <c r="LU2" s="118"/>
      <c r="LV2" s="120"/>
      <c r="LW2" s="120"/>
      <c r="LY2" s="112"/>
      <c r="LZ2" s="112"/>
      <c r="MA2" s="112"/>
      <c r="MB2" s="112"/>
      <c r="MC2" s="112"/>
      <c r="MD2" s="113" t="s">
        <v>1</v>
      </c>
      <c r="ME2" s="121"/>
      <c r="MF2" s="104" t="str">
        <f>VLOOKUP(MF1,ÇİZELGE!$A:$B,2,FALSE)</f>
        <v>MERYEM PEHLİVAN</v>
      </c>
      <c r="MG2" s="104"/>
      <c r="MH2" s="121"/>
      <c r="MI2" s="117"/>
      <c r="MJ2" s="117"/>
      <c r="MK2" s="118"/>
      <c r="ML2" s="118"/>
      <c r="MM2" s="119"/>
      <c r="MN2" s="119"/>
      <c r="MO2" s="107">
        <f t="shared" ref="MO2" si="14">MF1</f>
        <v>27886</v>
      </c>
      <c r="MP2" s="118"/>
      <c r="MQ2" s="120"/>
      <c r="MR2" s="120"/>
      <c r="MT2" s="112"/>
      <c r="MU2" s="112"/>
      <c r="MV2" s="112"/>
      <c r="MW2" s="112"/>
      <c r="MX2" s="112"/>
      <c r="MY2" s="113" t="s">
        <v>1</v>
      </c>
      <c r="MZ2" s="121"/>
      <c r="NA2" s="104" t="str">
        <f>VLOOKUP(NA1,ÇİZELGE!$A:$B,2,FALSE)</f>
        <v>GÜL BOZKURT</v>
      </c>
      <c r="NB2" s="104"/>
      <c r="NC2" s="121"/>
      <c r="ND2" s="117"/>
      <c r="NE2" s="117"/>
      <c r="NF2" s="118"/>
      <c r="NG2" s="118"/>
      <c r="NH2" s="119"/>
      <c r="NI2" s="119"/>
      <c r="NJ2" s="107">
        <f t="shared" ref="NJ2" si="15">NA1</f>
        <v>27888</v>
      </c>
      <c r="NK2" s="118"/>
      <c r="NL2" s="120"/>
      <c r="NM2" s="120"/>
      <c r="NO2" s="112"/>
      <c r="NP2" s="112"/>
      <c r="NQ2" s="112"/>
      <c r="NR2" s="112"/>
      <c r="NS2" s="112"/>
      <c r="NT2" s="113" t="s">
        <v>1</v>
      </c>
      <c r="NU2" s="121"/>
      <c r="NV2" s="104" t="str">
        <f>VLOOKUP(NV1,ÇİZELGE!$A:$B,2,FALSE)</f>
        <v>EROL ŞAHBAZ</v>
      </c>
      <c r="NW2" s="104"/>
      <c r="NX2" s="121"/>
      <c r="NY2" s="117"/>
      <c r="NZ2" s="117"/>
      <c r="OA2" s="118"/>
      <c r="OB2" s="118"/>
      <c r="OC2" s="119"/>
      <c r="OD2" s="119"/>
      <c r="OE2" s="107">
        <f t="shared" ref="OE2" si="16">NV1</f>
        <v>28757</v>
      </c>
      <c r="OF2" s="118"/>
      <c r="OG2" s="120"/>
      <c r="OH2" s="120"/>
      <c r="OJ2" s="112"/>
      <c r="OK2" s="112"/>
      <c r="OL2" s="112"/>
      <c r="OM2" s="112"/>
      <c r="ON2" s="112"/>
      <c r="OO2" s="113" t="s">
        <v>1</v>
      </c>
      <c r="OP2" s="121"/>
      <c r="OQ2" s="104" t="str">
        <f>VLOOKUP(OQ1,ÇİZELGE!$A:$B,2,FALSE)</f>
        <v>KEREM EKEN</v>
      </c>
      <c r="OR2" s="104"/>
      <c r="OS2" s="121"/>
      <c r="OT2" s="117"/>
      <c r="OU2" s="117"/>
      <c r="OV2" s="118"/>
      <c r="OW2" s="118"/>
      <c r="OX2" s="119"/>
      <c r="OY2" s="119"/>
      <c r="OZ2" s="107">
        <f t="shared" ref="OZ2" si="17">OQ1</f>
        <v>30105</v>
      </c>
      <c r="PA2" s="118"/>
      <c r="PB2" s="120"/>
      <c r="PC2" s="120"/>
      <c r="PE2" s="112"/>
      <c r="PF2" s="112"/>
      <c r="PG2" s="112"/>
      <c r="PH2" s="112"/>
      <c r="PI2" s="112"/>
      <c r="PJ2" s="113" t="s">
        <v>1</v>
      </c>
      <c r="PK2" s="121"/>
      <c r="PL2" s="104" t="str">
        <f>VLOOKUP(PL1,ÇİZELGE!$A:$B,2,FALSE)</f>
        <v>AHMET BAŞAK</v>
      </c>
      <c r="PM2" s="104"/>
      <c r="PN2" s="121"/>
      <c r="PO2" s="117"/>
      <c r="PP2" s="117"/>
      <c r="PQ2" s="118"/>
      <c r="PR2" s="118"/>
      <c r="PS2" s="119"/>
      <c r="PT2" s="119"/>
      <c r="PU2" s="107">
        <f t="shared" ref="PU2" si="18">PL1</f>
        <v>30744</v>
      </c>
      <c r="PV2" s="118"/>
      <c r="PW2" s="120"/>
      <c r="PX2" s="120"/>
      <c r="PZ2" s="112"/>
      <c r="QA2" s="112"/>
      <c r="QB2" s="112"/>
      <c r="QC2" s="112"/>
      <c r="QD2" s="112"/>
      <c r="QE2" s="113" t="s">
        <v>1</v>
      </c>
      <c r="QF2" s="121"/>
      <c r="QG2" s="104" t="str">
        <f>VLOOKUP(QG1,ÇİZELGE!$A:$B,2,FALSE)</f>
        <v>GÖKHAN MEMİŞ</v>
      </c>
      <c r="QH2" s="104"/>
      <c r="QI2" s="121"/>
      <c r="QJ2" s="117"/>
      <c r="QK2" s="117"/>
      <c r="QL2" s="118"/>
      <c r="QM2" s="118"/>
      <c r="QN2" s="119"/>
      <c r="QO2" s="119"/>
      <c r="QP2" s="107">
        <f t="shared" ref="QP2" si="19">QG1</f>
        <v>31171</v>
      </c>
      <c r="QQ2" s="118"/>
      <c r="QR2" s="120"/>
      <c r="QS2" s="120"/>
      <c r="QU2" s="112"/>
      <c r="QV2" s="112"/>
      <c r="QW2" s="112"/>
      <c r="QX2" s="112"/>
      <c r="QY2" s="112"/>
      <c r="QZ2" s="113" t="s">
        <v>1</v>
      </c>
      <c r="RA2" s="121"/>
      <c r="RB2" s="104" t="str">
        <f>VLOOKUP(RB1,ÇİZELGE!$A:$B,2,FALSE)</f>
        <v>ADEM UYSAL</v>
      </c>
      <c r="RC2" s="104"/>
      <c r="RD2" s="121"/>
      <c r="RE2" s="117"/>
      <c r="RF2" s="117"/>
      <c r="RG2" s="118"/>
      <c r="RH2" s="118"/>
      <c r="RI2" s="119"/>
      <c r="RJ2" s="119"/>
      <c r="RK2" s="107">
        <f t="shared" ref="RK2" si="20">RB1</f>
        <v>31323</v>
      </c>
      <c r="RL2" s="118"/>
      <c r="RM2" s="120"/>
      <c r="RN2" s="120"/>
      <c r="RP2" s="112"/>
      <c r="RQ2" s="112"/>
      <c r="RR2" s="112"/>
      <c r="RS2" s="112"/>
      <c r="RT2" s="112"/>
      <c r="RU2" s="113" t="s">
        <v>1</v>
      </c>
      <c r="RV2" s="121"/>
      <c r="RW2" s="104" t="str">
        <f>VLOOKUP(RW1,ÇİZELGE!$A:$B,2,FALSE)</f>
        <v>HÜSEYİN KİRAZLI</v>
      </c>
      <c r="RX2" s="104"/>
      <c r="RY2" s="121"/>
      <c r="RZ2" s="117"/>
      <c r="SA2" s="117"/>
      <c r="SB2" s="118"/>
      <c r="SC2" s="118"/>
      <c r="SD2" s="119"/>
      <c r="SE2" s="119"/>
      <c r="SF2" s="107">
        <f t="shared" ref="SF2" si="21">RW1</f>
        <v>31346</v>
      </c>
      <c r="SG2" s="118"/>
      <c r="SH2" s="120"/>
      <c r="SI2" s="120"/>
      <c r="SK2" s="112"/>
      <c r="SL2" s="112"/>
      <c r="SM2" s="112"/>
      <c r="SN2" s="112"/>
      <c r="SO2" s="112"/>
      <c r="SP2" s="113" t="s">
        <v>1</v>
      </c>
      <c r="SQ2" s="121"/>
      <c r="SR2" s="104" t="str">
        <f>VLOOKUP(SR1,ÇİZELGE!$A:$B,2,FALSE)</f>
        <v>YÜKSEL UĞUZMAN</v>
      </c>
      <c r="SS2" s="104"/>
      <c r="ST2" s="121"/>
      <c r="SU2" s="117"/>
      <c r="SV2" s="117"/>
      <c r="SW2" s="118"/>
      <c r="SX2" s="118"/>
      <c r="SY2" s="119"/>
      <c r="SZ2" s="119"/>
      <c r="TA2" s="107">
        <f t="shared" ref="TA2" si="22">SR1</f>
        <v>31544</v>
      </c>
      <c r="TB2" s="118"/>
      <c r="TC2" s="120"/>
      <c r="TD2" s="120"/>
      <c r="TF2" s="112"/>
      <c r="TG2" s="112"/>
      <c r="TH2" s="112"/>
      <c r="TI2" s="112"/>
      <c r="TJ2" s="112"/>
      <c r="TK2" s="113" t="s">
        <v>1</v>
      </c>
      <c r="TL2" s="121"/>
      <c r="TM2" s="104" t="str">
        <f>VLOOKUP(TM1,ÇİZELGE!$A:$B,2,FALSE)</f>
        <v>ERHAN TEMELLİ</v>
      </c>
      <c r="TN2" s="104"/>
      <c r="TO2" s="121"/>
      <c r="TP2" s="117"/>
      <c r="TQ2" s="117"/>
      <c r="TR2" s="118"/>
      <c r="TS2" s="118"/>
      <c r="TT2" s="119"/>
      <c r="TU2" s="119"/>
      <c r="TV2" s="107">
        <f t="shared" ref="TV2" si="23">TM1</f>
        <v>32640</v>
      </c>
      <c r="TW2" s="118"/>
      <c r="TX2" s="120"/>
      <c r="TY2" s="120"/>
      <c r="UA2" s="112"/>
      <c r="UB2" s="112"/>
      <c r="UC2" s="112"/>
      <c r="UD2" s="112"/>
      <c r="UE2" s="112"/>
      <c r="UF2" s="113" t="s">
        <v>1</v>
      </c>
      <c r="UG2" s="121"/>
      <c r="UH2" s="104" t="str">
        <f>VLOOKUP(UH1,ÇİZELGE!$A:$B,2,FALSE)</f>
        <v>SEYHAN ORUÇ</v>
      </c>
      <c r="UI2" s="104"/>
      <c r="UJ2" s="121"/>
      <c r="UK2" s="117"/>
      <c r="UL2" s="117"/>
      <c r="UM2" s="118"/>
      <c r="UN2" s="118"/>
      <c r="UO2" s="119"/>
      <c r="UP2" s="119"/>
      <c r="UQ2" s="107">
        <f t="shared" ref="UQ2" si="24">UH1</f>
        <v>32944</v>
      </c>
      <c r="UR2" s="118"/>
      <c r="US2" s="120"/>
      <c r="UT2" s="120"/>
      <c r="UV2" s="112"/>
      <c r="UW2" s="112"/>
      <c r="UX2" s="112"/>
      <c r="UY2" s="112"/>
      <c r="UZ2" s="112"/>
      <c r="VA2" s="113" t="s">
        <v>1</v>
      </c>
      <c r="VB2" s="121"/>
      <c r="VC2" s="104" t="str">
        <f>VLOOKUP(VC1,ÇİZELGE!$A:$B,2,FALSE)</f>
        <v>MEHMET DOYGUN</v>
      </c>
      <c r="VD2" s="104"/>
      <c r="VE2" s="121"/>
      <c r="VF2" s="117"/>
      <c r="VG2" s="117"/>
      <c r="VH2" s="118"/>
      <c r="VI2" s="118"/>
      <c r="VJ2" s="119"/>
      <c r="VK2" s="119"/>
      <c r="VL2" s="107">
        <f t="shared" ref="VL2" si="25">VC1</f>
        <v>33382</v>
      </c>
      <c r="VM2" s="118"/>
      <c r="VN2" s="120"/>
      <c r="VO2" s="120"/>
      <c r="VQ2" s="112"/>
      <c r="VR2" s="112"/>
      <c r="VS2" s="112"/>
      <c r="VT2" s="112"/>
      <c r="VU2" s="112"/>
      <c r="VV2" s="113" t="s">
        <v>1</v>
      </c>
      <c r="VW2" s="121"/>
      <c r="VX2" s="104" t="str">
        <f>VLOOKUP(VX1,ÇİZELGE!$A:$B,2,FALSE)</f>
        <v>MUSTAFA KAYI</v>
      </c>
      <c r="VY2" s="104"/>
      <c r="VZ2" s="121"/>
      <c r="WA2" s="117"/>
      <c r="WB2" s="117"/>
      <c r="WC2" s="118"/>
      <c r="WD2" s="118"/>
      <c r="WE2" s="119"/>
      <c r="WF2" s="119"/>
      <c r="WG2" s="107">
        <f t="shared" ref="WG2" si="26">VX1</f>
        <v>34536</v>
      </c>
      <c r="WH2" s="118"/>
      <c r="WI2" s="120"/>
      <c r="WJ2" s="120"/>
      <c r="WL2" s="112"/>
      <c r="WM2" s="112"/>
      <c r="WN2" s="112"/>
      <c r="WO2" s="112"/>
      <c r="WP2" s="112"/>
      <c r="WQ2" s="113" t="s">
        <v>1</v>
      </c>
      <c r="WR2" s="121"/>
      <c r="WS2" s="104" t="str">
        <f>VLOOKUP(WS1,ÇİZELGE!$A:$B,2,FALSE)</f>
        <v>RAMAZAN MATARA</v>
      </c>
      <c r="WT2" s="104"/>
      <c r="WU2" s="121"/>
      <c r="WV2" s="117"/>
      <c r="WW2" s="117"/>
      <c r="WX2" s="118"/>
      <c r="WY2" s="118"/>
      <c r="WZ2" s="119"/>
      <c r="XA2" s="119"/>
      <c r="XB2" s="107">
        <f t="shared" ref="XB2" si="27">WS1</f>
        <v>34704</v>
      </c>
      <c r="XC2" s="118"/>
      <c r="XD2" s="120"/>
      <c r="XE2" s="120"/>
      <c r="XG2" s="112"/>
      <c r="XH2" s="112"/>
      <c r="XI2" s="112"/>
      <c r="XJ2" s="112"/>
      <c r="XK2" s="112"/>
      <c r="XL2" s="113" t="s">
        <v>1</v>
      </c>
      <c r="XM2" s="121"/>
      <c r="XN2" s="104" t="str">
        <f>VLOOKUP(XN1,ÇİZELGE!$A:$B,2,FALSE)</f>
        <v>GÜROL BAYRAM</v>
      </c>
      <c r="XO2" s="104"/>
      <c r="XP2" s="121"/>
      <c r="XQ2" s="117"/>
      <c r="XR2" s="117"/>
      <c r="XS2" s="118"/>
      <c r="XT2" s="118"/>
      <c r="XU2" s="119"/>
      <c r="XV2" s="119"/>
      <c r="XW2" s="107">
        <f t="shared" ref="XW2" si="28">XN1</f>
        <v>35144</v>
      </c>
      <c r="XX2" s="118"/>
      <c r="XY2" s="120"/>
      <c r="XZ2" s="120"/>
      <c r="YB2" s="112"/>
      <c r="YC2" s="112"/>
      <c r="YD2" s="112"/>
      <c r="YE2" s="112"/>
      <c r="YF2" s="112"/>
      <c r="YG2" s="113" t="s">
        <v>1</v>
      </c>
      <c r="YH2" s="121"/>
      <c r="YI2" s="104" t="str">
        <f>VLOOKUP(YI1,ÇİZELGE!$A:$B,2,FALSE)</f>
        <v>ÖMER GÜNGÖR</v>
      </c>
      <c r="YJ2" s="104"/>
      <c r="YK2" s="121"/>
      <c r="YL2" s="117"/>
      <c r="YM2" s="117"/>
      <c r="YN2" s="118"/>
      <c r="YO2" s="118"/>
      <c r="YP2" s="119"/>
      <c r="YQ2" s="119"/>
      <c r="YR2" s="107">
        <f t="shared" ref="YR2" si="29">YI1</f>
        <v>36212</v>
      </c>
      <c r="YS2" s="118"/>
      <c r="YT2" s="120"/>
      <c r="YU2" s="120"/>
      <c r="YW2" s="112"/>
      <c r="YX2" s="112"/>
      <c r="YY2" s="112"/>
      <c r="YZ2" s="112"/>
      <c r="ZA2" s="112"/>
      <c r="ZB2" s="113" t="s">
        <v>1</v>
      </c>
      <c r="ZC2" s="121"/>
      <c r="ZD2" s="104" t="str">
        <f>VLOOKUP(ZD1,ÇİZELGE!$A:$B,2,FALSE)</f>
        <v>ALİ OSMAN SUNGUR</v>
      </c>
      <c r="ZE2" s="104"/>
      <c r="ZF2" s="121"/>
      <c r="ZG2" s="117"/>
      <c r="ZH2" s="117"/>
      <c r="ZI2" s="118"/>
      <c r="ZJ2" s="118"/>
      <c r="ZK2" s="119"/>
      <c r="ZL2" s="119"/>
      <c r="ZM2" s="107">
        <f t="shared" ref="ZM2" si="30">ZD1</f>
        <v>36524</v>
      </c>
      <c r="ZN2" s="118"/>
      <c r="ZO2" s="120"/>
      <c r="ZP2" s="120"/>
      <c r="ZR2" s="112"/>
      <c r="ZS2" s="112"/>
      <c r="ZT2" s="112"/>
      <c r="ZU2" s="112"/>
      <c r="ZV2" s="112"/>
      <c r="ZW2" s="113" t="s">
        <v>1</v>
      </c>
      <c r="ZX2" s="121"/>
      <c r="ZY2" s="104" t="str">
        <f>VLOOKUP(ZY1,ÇİZELGE!$A:$B,2,FALSE)</f>
        <v>SEMİH BÜYÜKERÇEVİK</v>
      </c>
      <c r="ZZ2" s="104"/>
      <c r="AAA2" s="121"/>
      <c r="AAB2" s="117"/>
      <c r="AAC2" s="117"/>
      <c r="AAD2" s="118"/>
      <c r="AAE2" s="118"/>
      <c r="AAF2" s="119"/>
      <c r="AAG2" s="119"/>
      <c r="AAH2" s="107">
        <f t="shared" ref="AAH2" si="31">ZY1</f>
        <v>36777</v>
      </c>
      <c r="AAI2" s="118"/>
      <c r="AAJ2" s="120"/>
      <c r="AAK2" s="120"/>
      <c r="AAM2" s="112"/>
      <c r="AAN2" s="112"/>
      <c r="AAO2" s="112"/>
      <c r="AAP2" s="112"/>
      <c r="AAQ2" s="112"/>
      <c r="AAR2" s="113" t="s">
        <v>1</v>
      </c>
      <c r="AAS2" s="121"/>
      <c r="AAT2" s="104" t="str">
        <f>VLOOKUP(AAT1,ÇİZELGE!$A:$B,2,FALSE)</f>
        <v>SAMET KAYA</v>
      </c>
      <c r="AAU2" s="104"/>
      <c r="AAV2" s="121"/>
      <c r="AAW2" s="117"/>
      <c r="AAX2" s="117"/>
      <c r="AAY2" s="118"/>
      <c r="AAZ2" s="118"/>
      <c r="ABA2" s="119"/>
      <c r="ABB2" s="119"/>
      <c r="ABC2" s="107">
        <f t="shared" ref="ABC2" si="32">AAT1</f>
        <v>36860</v>
      </c>
      <c r="ABD2" s="118"/>
      <c r="ABE2" s="120"/>
      <c r="ABF2" s="120"/>
      <c r="ABH2" s="112"/>
      <c r="ABI2" s="112"/>
      <c r="ABJ2" s="112"/>
      <c r="ABK2" s="112"/>
      <c r="ABL2" s="112"/>
      <c r="ABM2" s="113" t="s">
        <v>1</v>
      </c>
      <c r="ABN2" s="121"/>
      <c r="ABO2" s="104" t="str">
        <f>VLOOKUP(ABO1,ÇİZELGE!$A:$B,2,FALSE)</f>
        <v>İSMAİL HAKKI DİNÇ</v>
      </c>
      <c r="ABP2" s="104"/>
      <c r="ABQ2" s="121"/>
      <c r="ABR2" s="117"/>
      <c r="ABS2" s="117"/>
      <c r="ABT2" s="118"/>
      <c r="ABU2" s="118"/>
      <c r="ABV2" s="119"/>
      <c r="ABW2" s="119"/>
      <c r="ABX2" s="107">
        <f t="shared" ref="ABX2" si="33">ABO1</f>
        <v>37712</v>
      </c>
      <c r="ABY2" s="118"/>
      <c r="ABZ2" s="120"/>
      <c r="ACA2" s="120"/>
      <c r="ACC2" s="112"/>
      <c r="ACD2" s="112"/>
      <c r="ACE2" s="112"/>
      <c r="ACF2" s="112"/>
      <c r="ACG2" s="112"/>
      <c r="ACH2" s="113" t="s">
        <v>1</v>
      </c>
      <c r="ACI2" s="121"/>
      <c r="ACJ2" s="104" t="str">
        <f>VLOOKUP(ACJ1,ÇİZELGE!$A:$B,2,FALSE)</f>
        <v>MUSTAFA BAYRAM</v>
      </c>
      <c r="ACK2" s="104"/>
      <c r="ACL2" s="121"/>
      <c r="ACM2" s="117"/>
      <c r="ACN2" s="117"/>
      <c r="ACO2" s="118"/>
      <c r="ACP2" s="118"/>
      <c r="ACQ2" s="119"/>
      <c r="ACR2" s="119"/>
      <c r="ACS2" s="107">
        <f t="shared" ref="ACS2" si="34">ACJ1</f>
        <v>38107</v>
      </c>
      <c r="ACT2" s="118"/>
      <c r="ACU2" s="120"/>
      <c r="ACV2" s="120"/>
      <c r="ACX2" s="112"/>
      <c r="ACY2" s="112"/>
      <c r="ACZ2" s="112"/>
      <c r="ADA2" s="112"/>
      <c r="ADB2" s="112"/>
      <c r="ADC2" s="113" t="s">
        <v>1</v>
      </c>
      <c r="ADD2" s="121"/>
      <c r="ADE2" s="104" t="str">
        <f>VLOOKUP(ADE1,ÇİZELGE!$A:$B,2,FALSE)</f>
        <v>ERCAN BOZOK</v>
      </c>
      <c r="ADF2" s="104"/>
      <c r="ADG2" s="121"/>
      <c r="ADH2" s="117"/>
      <c r="ADI2" s="117"/>
      <c r="ADJ2" s="118"/>
      <c r="ADK2" s="118"/>
      <c r="ADL2" s="119"/>
      <c r="ADM2" s="119"/>
      <c r="ADN2" s="107">
        <f t="shared" ref="ADN2" si="35">ADE1</f>
        <v>38431</v>
      </c>
      <c r="ADO2" s="118"/>
      <c r="ADP2" s="120"/>
      <c r="ADQ2" s="120"/>
      <c r="ADS2" s="112"/>
      <c r="ADT2" s="112"/>
      <c r="ADU2" s="112"/>
      <c r="ADV2" s="112"/>
      <c r="ADW2" s="112"/>
      <c r="ADX2" s="113" t="s">
        <v>1</v>
      </c>
      <c r="ADY2" s="121"/>
      <c r="ADZ2" s="104" t="str">
        <f>VLOOKUP(ADZ1,ÇİZELGE!$A:$B,2,FALSE)</f>
        <v>MUSTAFA TORANLI</v>
      </c>
      <c r="AEA2" s="104"/>
      <c r="AEB2" s="121"/>
      <c r="AEC2" s="117"/>
      <c r="AED2" s="117"/>
      <c r="AEE2" s="118"/>
      <c r="AEF2" s="118"/>
      <c r="AEG2" s="119"/>
      <c r="AEH2" s="119"/>
      <c r="AEI2" s="107">
        <f t="shared" ref="AEI2" si="36">ADZ1</f>
        <v>38798</v>
      </c>
      <c r="AEJ2" s="118"/>
      <c r="AEK2" s="120"/>
      <c r="AEL2" s="120"/>
      <c r="AEN2" s="112"/>
      <c r="AEO2" s="112"/>
      <c r="AEP2" s="112"/>
      <c r="AEQ2" s="112"/>
      <c r="AER2" s="112"/>
      <c r="AES2" s="113" t="s">
        <v>1</v>
      </c>
      <c r="AET2" s="121"/>
      <c r="AEU2" s="104" t="str">
        <f>VLOOKUP(AEU1,ÇİZELGE!$A:$B,2,FALSE)</f>
        <v>ERHAN YANIK</v>
      </c>
      <c r="AEV2" s="104"/>
      <c r="AEW2" s="121"/>
      <c r="AEX2" s="117"/>
      <c r="AEY2" s="117"/>
      <c r="AEZ2" s="118"/>
      <c r="AFA2" s="118"/>
      <c r="AFB2" s="119"/>
      <c r="AFC2" s="119"/>
      <c r="AFD2" s="107">
        <f t="shared" ref="AFD2" si="37">AEU1</f>
        <v>39267</v>
      </c>
      <c r="AFE2" s="118"/>
      <c r="AFF2" s="120"/>
      <c r="AFG2" s="120"/>
      <c r="AFI2" s="112"/>
      <c r="AFJ2" s="112"/>
      <c r="AFK2" s="112"/>
      <c r="AFL2" s="112"/>
      <c r="AFM2" s="112"/>
      <c r="AFN2" s="113" t="s">
        <v>1</v>
      </c>
      <c r="AFO2" s="121"/>
      <c r="AFP2" s="104" t="str">
        <f>VLOOKUP(AFP1,ÇİZELGE!$A:$B,2,FALSE)</f>
        <v>METİN YOL</v>
      </c>
      <c r="AFQ2" s="104"/>
      <c r="AFR2" s="121"/>
      <c r="AFS2" s="117"/>
      <c r="AFT2" s="117"/>
      <c r="AFU2" s="118"/>
      <c r="AFV2" s="118"/>
      <c r="AFW2" s="119"/>
      <c r="AFX2" s="119"/>
      <c r="AFY2" s="107">
        <f t="shared" ref="AFY2" si="38">AFP1</f>
        <v>39411</v>
      </c>
      <c r="AFZ2" s="118"/>
      <c r="AGA2" s="120"/>
      <c r="AGB2" s="120"/>
      <c r="AGD2" s="112"/>
      <c r="AGE2" s="112"/>
      <c r="AGF2" s="112"/>
      <c r="AGG2" s="112"/>
      <c r="AGH2" s="112"/>
      <c r="AGI2" s="113" t="s">
        <v>1</v>
      </c>
      <c r="AGJ2" s="121"/>
      <c r="AGK2" s="104" t="str">
        <f>VLOOKUP(AGK1,ÇİZELGE!$A:$B,2,FALSE)</f>
        <v>ÇAĞLAR GEZGİNER</v>
      </c>
      <c r="AGL2" s="104"/>
      <c r="AGM2" s="121"/>
      <c r="AGN2" s="117"/>
      <c r="AGO2" s="117"/>
      <c r="AGP2" s="118"/>
      <c r="AGQ2" s="118"/>
      <c r="AGR2" s="119"/>
      <c r="AGS2" s="119"/>
      <c r="AGT2" s="107">
        <f t="shared" ref="AGT2" si="39">AGK1</f>
        <v>39414</v>
      </c>
      <c r="AGU2" s="118"/>
      <c r="AGV2" s="120"/>
      <c r="AGW2" s="120"/>
      <c r="AGY2" s="112"/>
      <c r="AGZ2" s="112"/>
      <c r="AHA2" s="112"/>
      <c r="AHB2" s="112"/>
      <c r="AHC2" s="112"/>
      <c r="AHD2" s="113" t="s">
        <v>1</v>
      </c>
      <c r="AHE2" s="121"/>
      <c r="AHF2" s="104" t="str">
        <f>VLOOKUP(AHF1,ÇİZELGE!$A:$B,2,FALSE)</f>
        <v>ABDULKADİR KURT</v>
      </c>
      <c r="AHG2" s="104"/>
      <c r="AHH2" s="121"/>
      <c r="AHI2" s="117"/>
      <c r="AHJ2" s="117"/>
      <c r="AHK2" s="118"/>
      <c r="AHL2" s="118"/>
      <c r="AHM2" s="119"/>
      <c r="AHN2" s="119"/>
      <c r="AHO2" s="107">
        <f t="shared" ref="AHO2" si="40">AHF1</f>
        <v>39615</v>
      </c>
      <c r="AHP2" s="118"/>
      <c r="AHQ2" s="120"/>
      <c r="AHR2" s="120"/>
      <c r="AHT2" s="112"/>
      <c r="AHU2" s="112"/>
      <c r="AHV2" s="112"/>
      <c r="AHW2" s="112"/>
      <c r="AHX2" s="112"/>
      <c r="AHY2" s="113" t="s">
        <v>1</v>
      </c>
      <c r="AHZ2" s="121"/>
      <c r="AIA2" s="104" t="str">
        <f>VLOOKUP(AIA1,ÇİZELGE!$A:$B,2,FALSE)</f>
        <v>RAMAZAN BAŞER</v>
      </c>
      <c r="AIB2" s="104"/>
      <c r="AIC2" s="121"/>
      <c r="AID2" s="117"/>
      <c r="AIE2" s="117"/>
      <c r="AIF2" s="118"/>
      <c r="AIG2" s="118"/>
      <c r="AIH2" s="119"/>
      <c r="AII2" s="119"/>
      <c r="AIJ2" s="107">
        <f t="shared" ref="AIJ2" si="41">AIA1</f>
        <v>40061</v>
      </c>
      <c r="AIK2" s="118"/>
      <c r="AIL2" s="120"/>
      <c r="AIM2" s="120"/>
      <c r="AIO2" s="112"/>
      <c r="AIP2" s="112"/>
      <c r="AIQ2" s="112"/>
      <c r="AIR2" s="112"/>
      <c r="AIS2" s="112"/>
      <c r="AIT2" s="113" t="s">
        <v>1</v>
      </c>
      <c r="AIU2" s="121"/>
      <c r="AIV2" s="104" t="str">
        <f>VLOOKUP(AIV1,ÇİZELGE!$A:$B,2,FALSE)</f>
        <v>OĞUZ KAHYA</v>
      </c>
      <c r="AIW2" s="104"/>
      <c r="AIX2" s="121"/>
      <c r="AIY2" s="117"/>
      <c r="AIZ2" s="117"/>
      <c r="AJA2" s="118"/>
      <c r="AJB2" s="118"/>
      <c r="AJC2" s="119"/>
      <c r="AJD2" s="119"/>
      <c r="AJE2" s="107">
        <f t="shared" ref="AJE2" si="42">AIV1</f>
        <v>40062</v>
      </c>
      <c r="AJF2" s="118"/>
      <c r="AJG2" s="120"/>
      <c r="AJH2" s="120"/>
      <c r="AJJ2" s="112"/>
      <c r="AJK2" s="112"/>
      <c r="AJL2" s="112"/>
      <c r="AJM2" s="112"/>
      <c r="AJN2" s="112"/>
      <c r="AJO2" s="113" t="s">
        <v>1</v>
      </c>
      <c r="AJP2" s="121"/>
      <c r="AJQ2" s="104" t="str">
        <f>VLOOKUP(AJQ1,ÇİZELGE!$A:$B,2,FALSE)</f>
        <v>BİLGİN AYDEMİR</v>
      </c>
      <c r="AJR2" s="104"/>
      <c r="AJS2" s="121"/>
      <c r="AJT2" s="117"/>
      <c r="AJU2" s="117"/>
      <c r="AJV2" s="118"/>
      <c r="AJW2" s="118"/>
      <c r="AJX2" s="119"/>
      <c r="AJY2" s="119"/>
      <c r="AJZ2" s="107">
        <f t="shared" ref="AJZ2" si="43">AJQ1</f>
        <v>40064</v>
      </c>
      <c r="AKA2" s="118"/>
      <c r="AKB2" s="120"/>
      <c r="AKC2" s="120"/>
      <c r="AKE2" s="112"/>
      <c r="AKF2" s="112"/>
      <c r="AKG2" s="112"/>
      <c r="AKH2" s="112"/>
      <c r="AKI2" s="112"/>
      <c r="AKJ2" s="113" t="s">
        <v>1</v>
      </c>
      <c r="AKK2" s="121"/>
      <c r="AKL2" s="104" t="str">
        <f>VLOOKUP(AKL1,ÇİZELGE!$A:$B,2,FALSE)</f>
        <v>ERDAL YAMAN</v>
      </c>
      <c r="AKM2" s="104"/>
      <c r="AKN2" s="121"/>
      <c r="AKO2" s="117"/>
      <c r="AKP2" s="117"/>
      <c r="AKQ2" s="118"/>
      <c r="AKR2" s="118"/>
      <c r="AKS2" s="119"/>
      <c r="AKT2" s="119"/>
      <c r="AKU2" s="107">
        <f t="shared" ref="AKU2" si="44">AKL1</f>
        <v>41399</v>
      </c>
      <c r="AKV2" s="118"/>
      <c r="AKW2" s="120"/>
      <c r="AKX2" s="120"/>
      <c r="AKZ2" s="112"/>
      <c r="ALA2" s="112"/>
      <c r="ALB2" s="112"/>
      <c r="ALC2" s="112"/>
      <c r="ALD2" s="112"/>
      <c r="ALE2" s="113" t="s">
        <v>1</v>
      </c>
      <c r="ALF2" s="121"/>
      <c r="ALG2" s="104" t="str">
        <f>VLOOKUP(ALG1,ÇİZELGE!$A:$B,2,FALSE)</f>
        <v>MEHMET BODUR</v>
      </c>
      <c r="ALH2" s="104"/>
      <c r="ALI2" s="121"/>
      <c r="ALJ2" s="117"/>
      <c r="ALK2" s="117"/>
      <c r="ALL2" s="118"/>
      <c r="ALM2" s="118"/>
      <c r="ALN2" s="119"/>
      <c r="ALO2" s="119"/>
      <c r="ALP2" s="107">
        <f t="shared" ref="ALP2" si="45">ALG1</f>
        <v>41515</v>
      </c>
      <c r="ALQ2" s="118"/>
      <c r="ALR2" s="120"/>
      <c r="ALS2" s="120"/>
      <c r="ALU2" s="112"/>
      <c r="ALV2" s="112"/>
      <c r="ALW2" s="112"/>
      <c r="ALX2" s="112"/>
      <c r="ALY2" s="112"/>
      <c r="ALZ2" s="113" t="s">
        <v>1</v>
      </c>
      <c r="AMA2" s="121"/>
      <c r="AMB2" s="104" t="str">
        <f>VLOOKUP(AMB1,ÇİZELGE!$A:$B,2,FALSE)</f>
        <v>SAMET ÖZTÜRK</v>
      </c>
      <c r="AMC2" s="104"/>
      <c r="AMD2" s="121"/>
      <c r="AME2" s="117"/>
      <c r="AMF2" s="117"/>
      <c r="AMG2" s="118"/>
      <c r="AMH2" s="118"/>
      <c r="AMI2" s="119"/>
      <c r="AMJ2" s="119"/>
      <c r="AMK2" s="107">
        <f t="shared" ref="AMK2" si="46">AMB1</f>
        <v>41520</v>
      </c>
      <c r="AML2" s="118"/>
      <c r="AMM2" s="120"/>
      <c r="AMN2" s="120"/>
      <c r="AMP2" s="112"/>
      <c r="AMQ2" s="112"/>
      <c r="AMR2" s="112"/>
      <c r="AMS2" s="112"/>
      <c r="AMT2" s="112"/>
      <c r="AMU2" s="113" t="s">
        <v>1</v>
      </c>
      <c r="AMV2" s="121"/>
      <c r="AMW2" s="104" t="str">
        <f>VLOOKUP(AMW1,ÇİZELGE!$A:$B,2,FALSE)</f>
        <v>FATİH KILIÇ</v>
      </c>
      <c r="AMX2" s="104"/>
      <c r="AMY2" s="121"/>
      <c r="AMZ2" s="117"/>
      <c r="ANA2" s="117"/>
      <c r="ANB2" s="118"/>
      <c r="ANC2" s="118"/>
      <c r="AND2" s="119"/>
      <c r="ANE2" s="119"/>
      <c r="ANF2" s="107">
        <f t="shared" ref="ANF2" si="47">AMW1</f>
        <v>41542</v>
      </c>
      <c r="ANG2" s="118"/>
      <c r="ANH2" s="120"/>
      <c r="ANI2" s="120"/>
      <c r="ANK2" s="112"/>
      <c r="ANL2" s="112"/>
      <c r="ANM2" s="112"/>
      <c r="ANN2" s="112"/>
      <c r="ANO2" s="112"/>
      <c r="ANP2" s="113" t="s">
        <v>1</v>
      </c>
      <c r="ANQ2" s="121"/>
      <c r="ANR2" s="104" t="str">
        <f>VLOOKUP(ANR1,ÇİZELGE!$A:$B,2,FALSE)</f>
        <v>NAGEHAN YILDIRIM</v>
      </c>
      <c r="ANS2" s="104"/>
      <c r="ANT2" s="121"/>
      <c r="ANU2" s="117"/>
      <c r="ANV2" s="117"/>
      <c r="ANW2" s="118"/>
      <c r="ANX2" s="118"/>
      <c r="ANY2" s="119"/>
      <c r="ANZ2" s="119"/>
      <c r="AOA2" s="107">
        <f t="shared" ref="AOA2" si="48">ANR1</f>
        <v>41571</v>
      </c>
      <c r="AOB2" s="118"/>
      <c r="AOC2" s="120"/>
      <c r="AOD2" s="120"/>
      <c r="AOF2" s="112"/>
      <c r="AOG2" s="112"/>
      <c r="AOH2" s="112"/>
      <c r="AOI2" s="112"/>
      <c r="AOJ2" s="112"/>
      <c r="AOK2" s="113" t="s">
        <v>1</v>
      </c>
      <c r="AOL2" s="121"/>
      <c r="AOM2" s="104" t="str">
        <f>VLOOKUP(AOM1,ÇİZELGE!$A:$B,2,FALSE)</f>
        <v>AHMET OĞMAÇ</v>
      </c>
      <c r="AON2" s="104"/>
      <c r="AOO2" s="121"/>
      <c r="AOP2" s="117"/>
      <c r="AOQ2" s="117"/>
      <c r="AOR2" s="118"/>
      <c r="AOS2" s="118"/>
      <c r="AOT2" s="119"/>
      <c r="AOU2" s="119"/>
      <c r="AOV2" s="107">
        <f t="shared" ref="AOV2" si="49">AOM1</f>
        <v>41596</v>
      </c>
      <c r="AOW2" s="118"/>
      <c r="AOX2" s="120"/>
      <c r="AOY2" s="120"/>
      <c r="APA2" s="112"/>
      <c r="APB2" s="112"/>
      <c r="APC2" s="112"/>
      <c r="APD2" s="112"/>
      <c r="APE2" s="112"/>
      <c r="APF2" s="113" t="s">
        <v>1</v>
      </c>
      <c r="APG2" s="121"/>
      <c r="APH2" s="104" t="str">
        <f>VLOOKUP(APH1,ÇİZELGE!$A:$B,2,FALSE)</f>
        <v>RESUL AKÇİN</v>
      </c>
      <c r="API2" s="104"/>
      <c r="APJ2" s="121"/>
      <c r="APK2" s="117"/>
      <c r="APL2" s="117"/>
      <c r="APM2" s="118"/>
      <c r="APN2" s="118"/>
      <c r="APO2" s="119"/>
      <c r="APP2" s="119"/>
      <c r="APQ2" s="107">
        <f t="shared" ref="APQ2" si="50">APH1</f>
        <v>41598</v>
      </c>
      <c r="APR2" s="118"/>
      <c r="APS2" s="120"/>
      <c r="APT2" s="120"/>
      <c r="APV2" s="112"/>
      <c r="APW2" s="112"/>
      <c r="APX2" s="112"/>
      <c r="APY2" s="112"/>
      <c r="APZ2" s="112"/>
      <c r="AQA2" s="113" t="s">
        <v>1</v>
      </c>
      <c r="AQB2" s="121"/>
      <c r="AQC2" s="104" t="str">
        <f>VLOOKUP(AQC1,ÇİZELGE!$A:$B,2,FALSE)</f>
        <v>SERHAT VARİŞ</v>
      </c>
      <c r="AQD2" s="104"/>
      <c r="AQE2" s="121"/>
      <c r="AQF2" s="117"/>
      <c r="AQG2" s="117"/>
      <c r="AQH2" s="118"/>
      <c r="AQI2" s="118"/>
      <c r="AQJ2" s="119"/>
      <c r="AQK2" s="119"/>
      <c r="AQL2" s="107">
        <f t="shared" ref="AQL2" si="51">AQC1</f>
        <v>41636</v>
      </c>
      <c r="AQM2" s="118"/>
      <c r="AQN2" s="120"/>
      <c r="AQO2" s="120"/>
      <c r="AQQ2" s="112"/>
      <c r="AQR2" s="112"/>
      <c r="AQS2" s="112"/>
      <c r="AQT2" s="112"/>
      <c r="AQU2" s="112"/>
      <c r="AQV2" s="113" t="s">
        <v>1</v>
      </c>
      <c r="AQW2" s="121"/>
      <c r="AQX2" s="104" t="str">
        <f>VLOOKUP(AQX1,ÇİZELGE!$A:$B,2,FALSE)</f>
        <v>ÖMER FARUK SEZER</v>
      </c>
      <c r="AQY2" s="104"/>
      <c r="AQZ2" s="121"/>
      <c r="ARA2" s="117"/>
      <c r="ARB2" s="117"/>
      <c r="ARC2" s="118"/>
      <c r="ARD2" s="118"/>
      <c r="ARE2" s="119"/>
      <c r="ARF2" s="119"/>
      <c r="ARG2" s="107">
        <f t="shared" ref="ARG2" si="52">AQX1</f>
        <v>41662</v>
      </c>
      <c r="ARH2" s="118"/>
      <c r="ARI2" s="120"/>
      <c r="ARJ2" s="120"/>
      <c r="ARL2" s="112"/>
      <c r="ARM2" s="112"/>
      <c r="ARN2" s="112"/>
      <c r="ARO2" s="112"/>
      <c r="ARP2" s="112"/>
      <c r="ARQ2" s="113" t="s">
        <v>1</v>
      </c>
      <c r="ARR2" s="121"/>
      <c r="ARS2" s="104" t="str">
        <f>VLOOKUP(ARS1,ÇİZELGE!$A:$B,2,FALSE)</f>
        <v>ABDÜLMUTTALİP SEZER</v>
      </c>
      <c r="ART2" s="104"/>
      <c r="ARU2" s="121"/>
      <c r="ARV2" s="117"/>
      <c r="ARW2" s="117"/>
      <c r="ARX2" s="118"/>
      <c r="ARY2" s="118"/>
      <c r="ARZ2" s="119"/>
      <c r="ASA2" s="119"/>
      <c r="ASB2" s="107">
        <f t="shared" ref="ASB2" si="53">ARS1</f>
        <v>41696</v>
      </c>
      <c r="ASC2" s="118"/>
      <c r="ASD2" s="120"/>
      <c r="ASE2" s="120"/>
      <c r="ASG2" s="112"/>
      <c r="ASH2" s="112"/>
      <c r="ASI2" s="112"/>
      <c r="ASJ2" s="112"/>
      <c r="ASK2" s="112"/>
      <c r="ASL2" s="113" t="s">
        <v>1</v>
      </c>
      <c r="ASM2" s="121"/>
      <c r="ASN2" s="104" t="str">
        <f>VLOOKUP(ASN1,ÇİZELGE!$A:$B,2,FALSE)</f>
        <v>MUSTAFA KÖLEOĞLU</v>
      </c>
      <c r="ASO2" s="104"/>
      <c r="ASP2" s="121"/>
      <c r="ASQ2" s="117"/>
      <c r="ASR2" s="117"/>
      <c r="ASS2" s="118"/>
      <c r="AST2" s="118"/>
      <c r="ASU2" s="119"/>
      <c r="ASV2" s="119"/>
      <c r="ASW2" s="107">
        <f t="shared" ref="ASW2" si="54">ASN1</f>
        <v>41895</v>
      </c>
      <c r="ASX2" s="118"/>
      <c r="ASY2" s="120"/>
      <c r="ASZ2" s="120"/>
      <c r="ATB2" s="112"/>
      <c r="ATC2" s="112"/>
      <c r="ATD2" s="112"/>
      <c r="ATE2" s="112"/>
      <c r="ATF2" s="112"/>
      <c r="ATG2" s="113" t="s">
        <v>1</v>
      </c>
      <c r="ATH2" s="121"/>
      <c r="ATI2" s="104" t="str">
        <f>VLOOKUP(ATI1,ÇİZELGE!$A:$B,2,FALSE)</f>
        <v>SİNAN ARSLAN</v>
      </c>
      <c r="ATJ2" s="104"/>
      <c r="ATK2" s="121"/>
      <c r="ATL2" s="117"/>
      <c r="ATM2" s="117"/>
      <c r="ATN2" s="118"/>
      <c r="ATO2" s="118"/>
      <c r="ATP2" s="119"/>
      <c r="ATQ2" s="119"/>
      <c r="ATR2" s="107">
        <f t="shared" ref="ATR2" si="55">ATI1</f>
        <v>41907</v>
      </c>
      <c r="ATS2" s="118"/>
      <c r="ATT2" s="120"/>
      <c r="ATU2" s="120"/>
      <c r="ATW2" s="112"/>
      <c r="ATX2" s="112"/>
      <c r="ATY2" s="112"/>
      <c r="ATZ2" s="112"/>
      <c r="AUA2" s="112"/>
      <c r="AUB2" s="113" t="s">
        <v>1</v>
      </c>
      <c r="AUC2" s="121"/>
      <c r="AUD2" s="104" t="str">
        <f>VLOOKUP(AUD1,ÇİZELGE!$A:$B,2,FALSE)</f>
        <v>ERGÜN ŞAHİN</v>
      </c>
      <c r="AUE2" s="104"/>
      <c r="AUF2" s="121"/>
      <c r="AUG2" s="117"/>
      <c r="AUH2" s="117"/>
      <c r="AUI2" s="118"/>
      <c r="AUJ2" s="118"/>
      <c r="AUK2" s="119"/>
      <c r="AUL2" s="119"/>
      <c r="AUM2" s="107">
        <f t="shared" ref="AUM2" si="56">AUD1</f>
        <v>42044</v>
      </c>
      <c r="AUN2" s="118"/>
      <c r="AUO2" s="120"/>
      <c r="AUP2" s="120"/>
      <c r="AUR2" s="112"/>
      <c r="AUS2" s="112"/>
      <c r="AUT2" s="112"/>
      <c r="AUU2" s="112"/>
      <c r="AUV2" s="112"/>
      <c r="AUW2" s="113" t="s">
        <v>1</v>
      </c>
      <c r="AUX2" s="121"/>
      <c r="AUY2" s="104" t="str">
        <f>VLOOKUP(AUY1,ÇİZELGE!$A:$B,2,FALSE)</f>
        <v>YUSUF SURAL</v>
      </c>
      <c r="AUZ2" s="104"/>
      <c r="AVA2" s="121"/>
      <c r="AVB2" s="117"/>
      <c r="AVC2" s="117"/>
      <c r="AVD2" s="118"/>
      <c r="AVE2" s="118"/>
      <c r="AVF2" s="119"/>
      <c r="AVG2" s="119"/>
      <c r="AVH2" s="107">
        <f t="shared" ref="AVH2" si="57">AUY1</f>
        <v>42750</v>
      </c>
      <c r="AVI2" s="118"/>
      <c r="AVJ2" s="120"/>
      <c r="AVK2" s="120"/>
      <c r="AVM2" s="112"/>
      <c r="AVN2" s="112"/>
      <c r="AVO2" s="112"/>
      <c r="AVP2" s="112"/>
      <c r="AVQ2" s="112"/>
      <c r="AVR2" s="113" t="s">
        <v>1</v>
      </c>
      <c r="AVS2" s="121"/>
      <c r="AVT2" s="104" t="e">
        <f>VLOOKUP(AVT1,ÇİZELGE!$A:$B,2,FALSE)</f>
        <v>#N/A</v>
      </c>
      <c r="AVU2" s="104"/>
      <c r="AVV2" s="121"/>
      <c r="AVW2" s="117"/>
      <c r="AVX2" s="117"/>
      <c r="AVY2" s="118"/>
      <c r="AVZ2" s="118"/>
      <c r="AWA2" s="119"/>
      <c r="AWB2" s="119"/>
      <c r="AWC2" s="107">
        <f t="shared" ref="AWC2" si="58">AVT1</f>
        <v>43036</v>
      </c>
      <c r="AWD2" s="118"/>
      <c r="AWE2" s="120"/>
      <c r="AWF2" s="120"/>
      <c r="AWH2" s="112"/>
      <c r="AWI2" s="112"/>
      <c r="AWJ2" s="112"/>
      <c r="AWK2" s="112"/>
      <c r="AWL2" s="112"/>
      <c r="AWM2" s="113" t="s">
        <v>1</v>
      </c>
      <c r="AWN2" s="121"/>
      <c r="AWO2" s="104" t="e">
        <f>VLOOKUP(AWO1,ÇİZELGE!$A:$B,2,FALSE)</f>
        <v>#N/A</v>
      </c>
      <c r="AWP2" s="104"/>
      <c r="AWQ2" s="121"/>
      <c r="AWR2" s="117"/>
      <c r="AWS2" s="117"/>
      <c r="AWT2" s="118"/>
      <c r="AWU2" s="118"/>
      <c r="AWV2" s="119"/>
      <c r="AWW2" s="119"/>
      <c r="AWX2" s="107">
        <f t="shared" ref="AWX2" si="59">AWO1</f>
        <v>43272</v>
      </c>
      <c r="AWY2" s="118"/>
      <c r="AWZ2" s="120"/>
      <c r="AXA2" s="120"/>
      <c r="AXC2" s="112"/>
      <c r="AXD2" s="112"/>
      <c r="AXE2" s="112"/>
      <c r="AXF2" s="112"/>
      <c r="AXG2" s="112"/>
      <c r="AXH2" s="113" t="s">
        <v>1</v>
      </c>
      <c r="AXI2" s="121"/>
      <c r="AXJ2" s="104" t="e">
        <f>VLOOKUP(AXJ1,ÇİZELGE!$A:$B,2,FALSE)</f>
        <v>#N/A</v>
      </c>
      <c r="AXK2" s="104"/>
      <c r="AXL2" s="121"/>
      <c r="AXM2" s="117"/>
      <c r="AXN2" s="117"/>
      <c r="AXO2" s="118"/>
      <c r="AXP2" s="118"/>
      <c r="AXQ2" s="119"/>
      <c r="AXR2" s="119"/>
      <c r="AXS2" s="107">
        <f t="shared" ref="AXS2" si="60">AXJ1</f>
        <v>43496</v>
      </c>
      <c r="AXT2" s="118"/>
      <c r="AXU2" s="120"/>
      <c r="AXV2" s="120"/>
      <c r="AXX2" s="112"/>
      <c r="AXY2" s="112"/>
      <c r="AXZ2" s="112"/>
      <c r="AYA2" s="112"/>
      <c r="AYB2" s="112"/>
      <c r="AYC2" s="113" t="s">
        <v>1</v>
      </c>
      <c r="AYD2" s="121"/>
      <c r="AYE2" s="104" t="e">
        <f>VLOOKUP(AYE1,ÇİZELGE!$A:$B,2,FALSE)</f>
        <v>#N/A</v>
      </c>
      <c r="AYF2" s="104"/>
      <c r="AYG2" s="121"/>
      <c r="AYH2" s="117"/>
      <c r="AYI2" s="117"/>
      <c r="AYJ2" s="118"/>
      <c r="AYK2" s="118"/>
      <c r="AYL2" s="119"/>
      <c r="AYM2" s="119"/>
      <c r="AYN2" s="107">
        <f t="shared" ref="AYN2" si="61">AYE1</f>
        <v>43497</v>
      </c>
      <c r="AYO2" s="118"/>
      <c r="AYP2" s="120"/>
      <c r="AYQ2" s="120"/>
      <c r="AYS2" s="112"/>
      <c r="AYT2" s="112"/>
      <c r="AYU2" s="112"/>
      <c r="AYV2" s="112"/>
      <c r="AYW2" s="112"/>
      <c r="AYX2" s="113" t="s">
        <v>1</v>
      </c>
      <c r="AYY2" s="121"/>
      <c r="AYZ2" s="104" t="e">
        <f>VLOOKUP(AYZ1,ÇİZELGE!$A:$B,2,FALSE)</f>
        <v>#N/A</v>
      </c>
      <c r="AZA2" s="104"/>
      <c r="AZB2" s="121"/>
      <c r="AZC2" s="117"/>
      <c r="AZD2" s="117"/>
      <c r="AZE2" s="118"/>
      <c r="AZF2" s="118"/>
      <c r="AZG2" s="119"/>
      <c r="AZH2" s="119"/>
      <c r="AZI2" s="107">
        <f t="shared" ref="AZI2" si="62">AYZ1</f>
        <v>43638</v>
      </c>
      <c r="AZJ2" s="118"/>
      <c r="AZK2" s="120"/>
      <c r="AZL2" s="120"/>
      <c r="AZN2" s="112"/>
      <c r="AZO2" s="112"/>
      <c r="AZP2" s="112"/>
      <c r="AZQ2" s="112"/>
      <c r="AZR2" s="112"/>
      <c r="AZS2" s="113" t="s">
        <v>1</v>
      </c>
      <c r="AZT2" s="121"/>
      <c r="AZU2" s="104" t="e">
        <f>VLOOKUP(AZU1,ÇİZELGE!$A:$B,2,FALSE)</f>
        <v>#N/A</v>
      </c>
      <c r="AZV2" s="104"/>
      <c r="AZW2" s="121"/>
      <c r="AZX2" s="117"/>
      <c r="AZY2" s="117"/>
      <c r="AZZ2" s="118"/>
      <c r="BAA2" s="118"/>
      <c r="BAB2" s="119"/>
      <c r="BAC2" s="119"/>
      <c r="BAD2" s="107">
        <f t="shared" ref="BAD2" si="63">AZU1</f>
        <v>43835</v>
      </c>
      <c r="BAE2" s="118"/>
      <c r="BAF2" s="120"/>
      <c r="BAG2" s="120"/>
      <c r="BAI2" s="112"/>
      <c r="BAJ2" s="112"/>
      <c r="BAK2" s="112"/>
      <c r="BAL2" s="112"/>
      <c r="BAM2" s="112"/>
      <c r="BAN2" s="113" t="s">
        <v>1</v>
      </c>
      <c r="BAO2" s="121"/>
      <c r="BAP2" s="104" t="e">
        <f>VLOOKUP(BAP1,ÇİZELGE!$A:$B,2,FALSE)</f>
        <v>#N/A</v>
      </c>
      <c r="BAQ2" s="104"/>
      <c r="BAR2" s="121"/>
      <c r="BAS2" s="117"/>
      <c r="BAT2" s="117"/>
      <c r="BAU2" s="118"/>
      <c r="BAV2" s="118"/>
      <c r="BAW2" s="119"/>
      <c r="BAX2" s="119"/>
      <c r="BAY2" s="107">
        <f t="shared" ref="BAY2" si="64">BAP1</f>
        <v>43836</v>
      </c>
      <c r="BAZ2" s="118"/>
      <c r="BBA2" s="120"/>
      <c r="BBB2" s="120"/>
    </row>
    <row r="3" spans="1:1407" x14ac:dyDescent="0.3">
      <c r="A3" s="118"/>
      <c r="B3" s="118"/>
      <c r="C3" s="122"/>
      <c r="D3" s="123"/>
      <c r="E3" s="115"/>
      <c r="F3" s="113" t="s">
        <v>2</v>
      </c>
      <c r="G3" s="121"/>
      <c r="H3" s="117" t="s">
        <v>3</v>
      </c>
      <c r="I3" s="117"/>
      <c r="J3" s="484"/>
      <c r="K3" s="484"/>
      <c r="L3" s="442"/>
      <c r="M3" s="118"/>
      <c r="N3" s="118"/>
      <c r="O3" s="118"/>
      <c r="P3" s="118"/>
      <c r="Q3" s="118"/>
      <c r="R3" s="118"/>
      <c r="S3" s="120"/>
      <c r="T3" s="108">
        <f>H1</f>
        <v>2287</v>
      </c>
      <c r="V3" s="118"/>
      <c r="W3" s="118"/>
      <c r="X3" s="122"/>
      <c r="Y3" s="123"/>
      <c r="Z3" s="115"/>
      <c r="AA3" s="113" t="s">
        <v>2</v>
      </c>
      <c r="AB3" s="121"/>
      <c r="AC3" s="117" t="s">
        <v>167</v>
      </c>
      <c r="AD3" s="117"/>
      <c r="AE3" s="484"/>
      <c r="AF3" s="484"/>
      <c r="AG3" s="462"/>
      <c r="AH3" s="118"/>
      <c r="AI3" s="118"/>
      <c r="AJ3" s="118"/>
      <c r="AK3" s="118"/>
      <c r="AL3" s="118"/>
      <c r="AM3" s="118"/>
      <c r="AN3" s="120"/>
      <c r="AO3" s="108">
        <f>AC1</f>
        <v>9598</v>
      </c>
      <c r="AQ3" s="118"/>
      <c r="AR3" s="118"/>
      <c r="AS3" s="122"/>
      <c r="AT3" s="123"/>
      <c r="AU3" s="115"/>
      <c r="AV3" s="113" t="s">
        <v>2</v>
      </c>
      <c r="AW3" s="121"/>
      <c r="AX3" s="117" t="s">
        <v>194</v>
      </c>
      <c r="AY3" s="117"/>
      <c r="AZ3" s="484"/>
      <c r="BA3" s="484"/>
      <c r="BB3" s="462"/>
      <c r="BC3" s="118"/>
      <c r="BD3" s="118"/>
      <c r="BE3" s="118"/>
      <c r="BF3" s="118"/>
      <c r="BG3" s="118"/>
      <c r="BH3" s="118"/>
      <c r="BI3" s="120"/>
      <c r="BJ3" s="108">
        <f t="shared" ref="BJ3" si="65">AX1</f>
        <v>18598</v>
      </c>
      <c r="BL3" s="118"/>
      <c r="BM3" s="118"/>
      <c r="BN3" s="122"/>
      <c r="BO3" s="123"/>
      <c r="BP3" s="115"/>
      <c r="BQ3" s="113" t="s">
        <v>2</v>
      </c>
      <c r="BR3" s="121"/>
      <c r="BS3" s="117" t="s">
        <v>244</v>
      </c>
      <c r="BT3" s="117"/>
      <c r="BU3" s="484"/>
      <c r="BV3" s="484"/>
      <c r="BW3" s="462"/>
      <c r="BX3" s="118"/>
      <c r="BY3" s="118"/>
      <c r="BZ3" s="118"/>
      <c r="CA3" s="118"/>
      <c r="CB3" s="118"/>
      <c r="CC3" s="118"/>
      <c r="CD3" s="120"/>
      <c r="CE3" s="108">
        <f t="shared" ref="CE3" si="66">BS1</f>
        <v>19137</v>
      </c>
      <c r="CG3" s="118"/>
      <c r="CH3" s="118"/>
      <c r="CI3" s="122"/>
      <c r="CJ3" s="123"/>
      <c r="CK3" s="115"/>
      <c r="CL3" s="113" t="s">
        <v>2</v>
      </c>
      <c r="CM3" s="121"/>
      <c r="CN3" s="117" t="s">
        <v>245</v>
      </c>
      <c r="CO3" s="117"/>
      <c r="CP3" s="484"/>
      <c r="CQ3" s="484"/>
      <c r="CR3" s="462"/>
      <c r="CS3" s="118"/>
      <c r="CT3" s="118"/>
      <c r="CU3" s="118"/>
      <c r="CV3" s="118"/>
      <c r="CW3" s="118"/>
      <c r="CX3" s="118"/>
      <c r="CY3" s="120"/>
      <c r="CZ3" s="108">
        <f t="shared" ref="CZ3" si="67">CN1</f>
        <v>19300</v>
      </c>
      <c r="DB3" s="118"/>
      <c r="DC3" s="118"/>
      <c r="DD3" s="122"/>
      <c r="DE3" s="123"/>
      <c r="DF3" s="115"/>
      <c r="DG3" s="113" t="s">
        <v>2</v>
      </c>
      <c r="DH3" s="121"/>
      <c r="DI3" s="117" t="s">
        <v>246</v>
      </c>
      <c r="DJ3" s="117"/>
      <c r="DK3" s="484"/>
      <c r="DL3" s="484"/>
      <c r="DM3" s="462"/>
      <c r="DN3" s="118"/>
      <c r="DO3" s="118"/>
      <c r="DP3" s="118"/>
      <c r="DQ3" s="118"/>
      <c r="DR3" s="118"/>
      <c r="DS3" s="118"/>
      <c r="DT3" s="120"/>
      <c r="DU3" s="108">
        <f t="shared" ref="DU3" si="68">DI1</f>
        <v>19918</v>
      </c>
      <c r="DW3" s="118"/>
      <c r="DX3" s="118"/>
      <c r="DY3" s="122"/>
      <c r="DZ3" s="123"/>
      <c r="EA3" s="115"/>
      <c r="EB3" s="113" t="s">
        <v>2</v>
      </c>
      <c r="EC3" s="121"/>
      <c r="ED3" s="117" t="s">
        <v>247</v>
      </c>
      <c r="EE3" s="117"/>
      <c r="EF3" s="484"/>
      <c r="EG3" s="484"/>
      <c r="EH3" s="462"/>
      <c r="EI3" s="118"/>
      <c r="EJ3" s="118"/>
      <c r="EK3" s="118"/>
      <c r="EL3" s="118"/>
      <c r="EM3" s="118"/>
      <c r="EN3" s="118"/>
      <c r="EO3" s="120"/>
      <c r="EP3" s="108">
        <f t="shared" ref="EP3" si="69">ED1</f>
        <v>19919</v>
      </c>
      <c r="ER3" s="118"/>
      <c r="ES3" s="118"/>
      <c r="ET3" s="122"/>
      <c r="EU3" s="123"/>
      <c r="EV3" s="115"/>
      <c r="EW3" s="113" t="s">
        <v>2</v>
      </c>
      <c r="EX3" s="121"/>
      <c r="EY3" s="117" t="s">
        <v>248</v>
      </c>
      <c r="EZ3" s="117"/>
      <c r="FA3" s="484"/>
      <c r="FB3" s="484"/>
      <c r="FC3" s="462"/>
      <c r="FD3" s="118"/>
      <c r="FE3" s="118"/>
      <c r="FF3" s="118"/>
      <c r="FG3" s="118"/>
      <c r="FH3" s="118"/>
      <c r="FI3" s="118"/>
      <c r="FJ3" s="120"/>
      <c r="FK3" s="108">
        <f t="shared" ref="FK3" si="70">EY1</f>
        <v>20826</v>
      </c>
      <c r="FM3" s="118"/>
      <c r="FN3" s="118"/>
      <c r="FO3" s="122"/>
      <c r="FP3" s="123"/>
      <c r="FQ3" s="115"/>
      <c r="FR3" s="113" t="s">
        <v>2</v>
      </c>
      <c r="FS3" s="121"/>
      <c r="FT3" s="117" t="s">
        <v>249</v>
      </c>
      <c r="FU3" s="117"/>
      <c r="FV3" s="484"/>
      <c r="FW3" s="484"/>
      <c r="FX3" s="462"/>
      <c r="FY3" s="118"/>
      <c r="FZ3" s="118"/>
      <c r="GA3" s="118"/>
      <c r="GB3" s="118"/>
      <c r="GC3" s="118"/>
      <c r="GD3" s="118"/>
      <c r="GE3" s="120"/>
      <c r="GF3" s="108">
        <f t="shared" ref="GF3" si="71">FT1</f>
        <v>22332</v>
      </c>
      <c r="GH3" s="118"/>
      <c r="GI3" s="118"/>
      <c r="GJ3" s="122"/>
      <c r="GK3" s="123"/>
      <c r="GL3" s="115"/>
      <c r="GM3" s="113" t="s">
        <v>2</v>
      </c>
      <c r="GN3" s="121"/>
      <c r="GO3" s="117" t="s">
        <v>250</v>
      </c>
      <c r="GP3" s="117"/>
      <c r="GQ3" s="484"/>
      <c r="GR3" s="484"/>
      <c r="GS3" s="462"/>
      <c r="GT3" s="118"/>
      <c r="GU3" s="118"/>
      <c r="GV3" s="118"/>
      <c r="GW3" s="118"/>
      <c r="GX3" s="118"/>
      <c r="GY3" s="118"/>
      <c r="GZ3" s="120"/>
      <c r="HA3" s="108">
        <f t="shared" ref="HA3" si="72">GO1</f>
        <v>22334</v>
      </c>
      <c r="HC3" s="118"/>
      <c r="HD3" s="118"/>
      <c r="HE3" s="122"/>
      <c r="HF3" s="123"/>
      <c r="HG3" s="115"/>
      <c r="HH3" s="113" t="s">
        <v>2</v>
      </c>
      <c r="HI3" s="121"/>
      <c r="HJ3" s="117" t="s">
        <v>251</v>
      </c>
      <c r="HK3" s="117"/>
      <c r="HL3" s="484"/>
      <c r="HM3" s="484"/>
      <c r="HN3" s="462"/>
      <c r="HO3" s="118"/>
      <c r="HP3" s="118"/>
      <c r="HQ3" s="118"/>
      <c r="HR3" s="118"/>
      <c r="HS3" s="118"/>
      <c r="HT3" s="118"/>
      <c r="HU3" s="120"/>
      <c r="HV3" s="108">
        <f t="shared" ref="HV3" si="73">HJ1</f>
        <v>22940</v>
      </c>
      <c r="HX3" s="118"/>
      <c r="HY3" s="118"/>
      <c r="HZ3" s="122"/>
      <c r="IA3" s="123"/>
      <c r="IB3" s="115"/>
      <c r="IC3" s="113" t="s">
        <v>2</v>
      </c>
      <c r="ID3" s="121"/>
      <c r="IE3" s="117" t="s">
        <v>252</v>
      </c>
      <c r="IF3" s="117"/>
      <c r="IG3" s="484"/>
      <c r="IH3" s="484"/>
      <c r="II3" s="462"/>
      <c r="IJ3" s="118"/>
      <c r="IK3" s="118"/>
      <c r="IL3" s="118"/>
      <c r="IM3" s="118"/>
      <c r="IN3" s="118"/>
      <c r="IO3" s="118"/>
      <c r="IP3" s="120"/>
      <c r="IQ3" s="108">
        <f t="shared" ref="IQ3" si="74">IE1</f>
        <v>25086</v>
      </c>
      <c r="IS3" s="118"/>
      <c r="IT3" s="118"/>
      <c r="IU3" s="122"/>
      <c r="IV3" s="123"/>
      <c r="IW3" s="115"/>
      <c r="IX3" s="113" t="s">
        <v>2</v>
      </c>
      <c r="IY3" s="121"/>
      <c r="IZ3" s="117" t="s">
        <v>253</v>
      </c>
      <c r="JA3" s="117"/>
      <c r="JB3" s="484"/>
      <c r="JC3" s="484"/>
      <c r="JD3" s="462"/>
      <c r="JE3" s="118"/>
      <c r="JF3" s="118"/>
      <c r="JG3" s="118"/>
      <c r="JH3" s="118"/>
      <c r="JI3" s="118"/>
      <c r="JJ3" s="118"/>
      <c r="JK3" s="120"/>
      <c r="JL3" s="108">
        <f t="shared" ref="JL3" si="75">IZ1</f>
        <v>26217</v>
      </c>
      <c r="JN3" s="118"/>
      <c r="JO3" s="118"/>
      <c r="JP3" s="122"/>
      <c r="JQ3" s="123"/>
      <c r="JR3" s="115"/>
      <c r="JS3" s="113" t="s">
        <v>2</v>
      </c>
      <c r="JT3" s="121"/>
      <c r="JU3" s="117" t="s">
        <v>254</v>
      </c>
      <c r="JV3" s="117"/>
      <c r="JW3" s="484"/>
      <c r="JX3" s="484"/>
      <c r="JY3" s="462"/>
      <c r="JZ3" s="118"/>
      <c r="KA3" s="118"/>
      <c r="KB3" s="118"/>
      <c r="KC3" s="118"/>
      <c r="KD3" s="118"/>
      <c r="KE3" s="118"/>
      <c r="KF3" s="120"/>
      <c r="KG3" s="108">
        <f t="shared" ref="KG3" si="76">JU1</f>
        <v>26225</v>
      </c>
      <c r="KI3" s="118"/>
      <c r="KJ3" s="118"/>
      <c r="KK3" s="122"/>
      <c r="KL3" s="123"/>
      <c r="KM3" s="115"/>
      <c r="KN3" s="113" t="s">
        <v>2</v>
      </c>
      <c r="KO3" s="121"/>
      <c r="KP3" s="117" t="s">
        <v>255</v>
      </c>
      <c r="KQ3" s="117"/>
      <c r="KR3" s="484"/>
      <c r="KS3" s="484"/>
      <c r="KT3" s="462"/>
      <c r="KU3" s="118"/>
      <c r="KV3" s="118"/>
      <c r="KW3" s="118"/>
      <c r="KX3" s="118"/>
      <c r="KY3" s="118"/>
      <c r="KZ3" s="118"/>
      <c r="LA3" s="120"/>
      <c r="LB3" s="108">
        <f t="shared" ref="LB3" si="77">KP1</f>
        <v>27884</v>
      </c>
      <c r="LD3" s="118"/>
      <c r="LE3" s="118"/>
      <c r="LF3" s="122"/>
      <c r="LG3" s="123"/>
      <c r="LH3" s="115"/>
      <c r="LI3" s="113" t="s">
        <v>2</v>
      </c>
      <c r="LJ3" s="121"/>
      <c r="LK3" s="117" t="s">
        <v>256</v>
      </c>
      <c r="LL3" s="117"/>
      <c r="LM3" s="484"/>
      <c r="LN3" s="484"/>
      <c r="LO3" s="462"/>
      <c r="LP3" s="118"/>
      <c r="LQ3" s="118"/>
      <c r="LR3" s="118"/>
      <c r="LS3" s="118"/>
      <c r="LT3" s="118"/>
      <c r="LU3" s="118"/>
      <c r="LV3" s="120"/>
      <c r="LW3" s="108">
        <f t="shared" ref="LW3" si="78">LK1</f>
        <v>27885</v>
      </c>
      <c r="LY3" s="118"/>
      <c r="LZ3" s="118"/>
      <c r="MA3" s="122"/>
      <c r="MB3" s="123"/>
      <c r="MC3" s="115"/>
      <c r="MD3" s="113" t="s">
        <v>2</v>
      </c>
      <c r="ME3" s="121"/>
      <c r="MF3" s="117" t="s">
        <v>257</v>
      </c>
      <c r="MG3" s="117"/>
      <c r="MH3" s="484"/>
      <c r="MI3" s="484"/>
      <c r="MJ3" s="462"/>
      <c r="MK3" s="118"/>
      <c r="ML3" s="118"/>
      <c r="MM3" s="118"/>
      <c r="MN3" s="118"/>
      <c r="MO3" s="118"/>
      <c r="MP3" s="118"/>
      <c r="MQ3" s="120"/>
      <c r="MR3" s="108">
        <f t="shared" ref="MR3" si="79">MF1</f>
        <v>27886</v>
      </c>
      <c r="MT3" s="118"/>
      <c r="MU3" s="118"/>
      <c r="MV3" s="122"/>
      <c r="MW3" s="123"/>
      <c r="MX3" s="115"/>
      <c r="MY3" s="113" t="s">
        <v>2</v>
      </c>
      <c r="MZ3" s="121"/>
      <c r="NA3" s="117" t="s">
        <v>258</v>
      </c>
      <c r="NB3" s="117"/>
      <c r="NC3" s="484"/>
      <c r="ND3" s="484"/>
      <c r="NE3" s="462"/>
      <c r="NF3" s="118"/>
      <c r="NG3" s="118"/>
      <c r="NH3" s="118"/>
      <c r="NI3" s="118"/>
      <c r="NJ3" s="118"/>
      <c r="NK3" s="118"/>
      <c r="NL3" s="120"/>
      <c r="NM3" s="108">
        <f t="shared" ref="NM3" si="80">NA1</f>
        <v>27888</v>
      </c>
      <c r="NO3" s="118"/>
      <c r="NP3" s="118"/>
      <c r="NQ3" s="122"/>
      <c r="NR3" s="123"/>
      <c r="NS3" s="115"/>
      <c r="NT3" s="113" t="s">
        <v>2</v>
      </c>
      <c r="NU3" s="121"/>
      <c r="NV3" s="117" t="s">
        <v>259</v>
      </c>
      <c r="NW3" s="117"/>
      <c r="NX3" s="484"/>
      <c r="NY3" s="484"/>
      <c r="NZ3" s="462"/>
      <c r="OA3" s="118"/>
      <c r="OB3" s="118"/>
      <c r="OC3" s="118"/>
      <c r="OD3" s="118"/>
      <c r="OE3" s="118"/>
      <c r="OF3" s="118"/>
      <c r="OG3" s="120"/>
      <c r="OH3" s="108">
        <f t="shared" ref="OH3" si="81">NV1</f>
        <v>28757</v>
      </c>
      <c r="OJ3" s="118"/>
      <c r="OK3" s="118"/>
      <c r="OL3" s="122"/>
      <c r="OM3" s="123"/>
      <c r="ON3" s="115"/>
      <c r="OO3" s="113" t="s">
        <v>2</v>
      </c>
      <c r="OP3" s="121"/>
      <c r="OQ3" s="117" t="s">
        <v>260</v>
      </c>
      <c r="OR3" s="117"/>
      <c r="OS3" s="484"/>
      <c r="OT3" s="484"/>
      <c r="OU3" s="462"/>
      <c r="OV3" s="118"/>
      <c r="OW3" s="118"/>
      <c r="OX3" s="118"/>
      <c r="OY3" s="118"/>
      <c r="OZ3" s="118"/>
      <c r="PA3" s="118"/>
      <c r="PB3" s="120"/>
      <c r="PC3" s="108">
        <f t="shared" ref="PC3" si="82">OQ1</f>
        <v>30105</v>
      </c>
      <c r="PE3" s="118"/>
      <c r="PF3" s="118"/>
      <c r="PG3" s="122"/>
      <c r="PH3" s="123"/>
      <c r="PI3" s="115"/>
      <c r="PJ3" s="113" t="s">
        <v>2</v>
      </c>
      <c r="PK3" s="121"/>
      <c r="PL3" s="117" t="s">
        <v>261</v>
      </c>
      <c r="PM3" s="117"/>
      <c r="PN3" s="484"/>
      <c r="PO3" s="484"/>
      <c r="PP3" s="462"/>
      <c r="PQ3" s="118"/>
      <c r="PR3" s="118"/>
      <c r="PS3" s="118"/>
      <c r="PT3" s="118"/>
      <c r="PU3" s="118"/>
      <c r="PV3" s="118"/>
      <c r="PW3" s="120"/>
      <c r="PX3" s="108">
        <f t="shared" ref="PX3" si="83">PL1</f>
        <v>30744</v>
      </c>
      <c r="PZ3" s="118"/>
      <c r="QA3" s="118"/>
      <c r="QB3" s="122"/>
      <c r="QC3" s="123"/>
      <c r="QD3" s="115"/>
      <c r="QE3" s="113" t="s">
        <v>2</v>
      </c>
      <c r="QF3" s="121"/>
      <c r="QG3" s="117" t="s">
        <v>262</v>
      </c>
      <c r="QH3" s="117"/>
      <c r="QI3" s="484"/>
      <c r="QJ3" s="484"/>
      <c r="QK3" s="462"/>
      <c r="QL3" s="118"/>
      <c r="QM3" s="118"/>
      <c r="QN3" s="118"/>
      <c r="QO3" s="118"/>
      <c r="QP3" s="118"/>
      <c r="QQ3" s="118"/>
      <c r="QR3" s="120"/>
      <c r="QS3" s="108">
        <f t="shared" ref="QS3" si="84">QG1</f>
        <v>31171</v>
      </c>
      <c r="QU3" s="118"/>
      <c r="QV3" s="118"/>
      <c r="QW3" s="122"/>
      <c r="QX3" s="123"/>
      <c r="QY3" s="115"/>
      <c r="QZ3" s="113" t="s">
        <v>2</v>
      </c>
      <c r="RA3" s="121"/>
      <c r="RB3" s="117" t="s">
        <v>263</v>
      </c>
      <c r="RC3" s="117"/>
      <c r="RD3" s="484"/>
      <c r="RE3" s="484"/>
      <c r="RF3" s="462"/>
      <c r="RG3" s="118"/>
      <c r="RH3" s="118"/>
      <c r="RI3" s="118"/>
      <c r="RJ3" s="118"/>
      <c r="RK3" s="118"/>
      <c r="RL3" s="118"/>
      <c r="RM3" s="120"/>
      <c r="RN3" s="108">
        <f t="shared" ref="RN3" si="85">RB1</f>
        <v>31323</v>
      </c>
      <c r="RP3" s="118"/>
      <c r="RQ3" s="118"/>
      <c r="RR3" s="122"/>
      <c r="RS3" s="123"/>
      <c r="RT3" s="115"/>
      <c r="RU3" s="113" t="s">
        <v>2</v>
      </c>
      <c r="RV3" s="121"/>
      <c r="RW3" s="117" t="s">
        <v>264</v>
      </c>
      <c r="RX3" s="117"/>
      <c r="RY3" s="484"/>
      <c r="RZ3" s="484"/>
      <c r="SA3" s="462"/>
      <c r="SB3" s="118"/>
      <c r="SC3" s="118"/>
      <c r="SD3" s="118"/>
      <c r="SE3" s="118"/>
      <c r="SF3" s="118"/>
      <c r="SG3" s="118"/>
      <c r="SH3" s="120"/>
      <c r="SI3" s="108">
        <f t="shared" ref="SI3" si="86">RW1</f>
        <v>31346</v>
      </c>
      <c r="SK3" s="118"/>
      <c r="SL3" s="118"/>
      <c r="SM3" s="122"/>
      <c r="SN3" s="123"/>
      <c r="SO3" s="115"/>
      <c r="SP3" s="113" t="s">
        <v>2</v>
      </c>
      <c r="SQ3" s="121"/>
      <c r="SR3" s="117" t="s">
        <v>265</v>
      </c>
      <c r="SS3" s="117"/>
      <c r="ST3" s="484"/>
      <c r="SU3" s="484"/>
      <c r="SV3" s="462"/>
      <c r="SW3" s="118"/>
      <c r="SX3" s="118"/>
      <c r="SY3" s="118"/>
      <c r="SZ3" s="118"/>
      <c r="TA3" s="118"/>
      <c r="TB3" s="118"/>
      <c r="TC3" s="120"/>
      <c r="TD3" s="108">
        <f t="shared" ref="TD3" si="87">SR1</f>
        <v>31544</v>
      </c>
      <c r="TF3" s="118"/>
      <c r="TG3" s="118"/>
      <c r="TH3" s="122"/>
      <c r="TI3" s="123"/>
      <c r="TJ3" s="115"/>
      <c r="TK3" s="113" t="s">
        <v>2</v>
      </c>
      <c r="TL3" s="121"/>
      <c r="TM3" s="117" t="s">
        <v>266</v>
      </c>
      <c r="TN3" s="117"/>
      <c r="TO3" s="484"/>
      <c r="TP3" s="484"/>
      <c r="TQ3" s="462"/>
      <c r="TR3" s="118"/>
      <c r="TS3" s="118"/>
      <c r="TT3" s="118"/>
      <c r="TU3" s="118"/>
      <c r="TV3" s="118"/>
      <c r="TW3" s="118"/>
      <c r="TX3" s="120"/>
      <c r="TY3" s="108">
        <f t="shared" ref="TY3" si="88">TM1</f>
        <v>32640</v>
      </c>
      <c r="UA3" s="118"/>
      <c r="UB3" s="118"/>
      <c r="UC3" s="122"/>
      <c r="UD3" s="123"/>
      <c r="UE3" s="115"/>
      <c r="UF3" s="113" t="s">
        <v>2</v>
      </c>
      <c r="UG3" s="121"/>
      <c r="UH3" s="117" t="s">
        <v>267</v>
      </c>
      <c r="UI3" s="117"/>
      <c r="UJ3" s="484"/>
      <c r="UK3" s="484"/>
      <c r="UL3" s="462"/>
      <c r="UM3" s="118"/>
      <c r="UN3" s="118"/>
      <c r="UO3" s="118"/>
      <c r="UP3" s="118"/>
      <c r="UQ3" s="118"/>
      <c r="UR3" s="118"/>
      <c r="US3" s="120"/>
      <c r="UT3" s="108">
        <f t="shared" ref="UT3" si="89">UH1</f>
        <v>32944</v>
      </c>
      <c r="UV3" s="118"/>
      <c r="UW3" s="118"/>
      <c r="UX3" s="122"/>
      <c r="UY3" s="123"/>
      <c r="UZ3" s="115"/>
      <c r="VA3" s="113" t="s">
        <v>2</v>
      </c>
      <c r="VB3" s="121"/>
      <c r="VC3" s="117" t="s">
        <v>268</v>
      </c>
      <c r="VD3" s="117"/>
      <c r="VE3" s="484"/>
      <c r="VF3" s="484"/>
      <c r="VG3" s="462"/>
      <c r="VH3" s="118"/>
      <c r="VI3" s="118"/>
      <c r="VJ3" s="118"/>
      <c r="VK3" s="118"/>
      <c r="VL3" s="118"/>
      <c r="VM3" s="118"/>
      <c r="VN3" s="120"/>
      <c r="VO3" s="108">
        <f t="shared" ref="VO3" si="90">VC1</f>
        <v>33382</v>
      </c>
      <c r="VQ3" s="118"/>
      <c r="VR3" s="118"/>
      <c r="VS3" s="122"/>
      <c r="VT3" s="123"/>
      <c r="VU3" s="115"/>
      <c r="VV3" s="113" t="s">
        <v>2</v>
      </c>
      <c r="VW3" s="121"/>
      <c r="VX3" s="117" t="s">
        <v>269</v>
      </c>
      <c r="VY3" s="117"/>
      <c r="VZ3" s="484"/>
      <c r="WA3" s="484"/>
      <c r="WB3" s="462"/>
      <c r="WC3" s="118"/>
      <c r="WD3" s="118"/>
      <c r="WE3" s="118"/>
      <c r="WF3" s="118"/>
      <c r="WG3" s="118"/>
      <c r="WH3" s="118"/>
      <c r="WI3" s="120"/>
      <c r="WJ3" s="108">
        <f t="shared" ref="WJ3" si="91">VX1</f>
        <v>34536</v>
      </c>
      <c r="WL3" s="118"/>
      <c r="WM3" s="118"/>
      <c r="WN3" s="122"/>
      <c r="WO3" s="123"/>
      <c r="WP3" s="115"/>
      <c r="WQ3" s="113" t="s">
        <v>2</v>
      </c>
      <c r="WR3" s="121"/>
      <c r="WS3" s="117" t="s">
        <v>270</v>
      </c>
      <c r="WT3" s="117"/>
      <c r="WU3" s="484"/>
      <c r="WV3" s="484"/>
      <c r="WW3" s="462"/>
      <c r="WX3" s="118"/>
      <c r="WY3" s="118"/>
      <c r="WZ3" s="118"/>
      <c r="XA3" s="118"/>
      <c r="XB3" s="118"/>
      <c r="XC3" s="118"/>
      <c r="XD3" s="120"/>
      <c r="XE3" s="108">
        <f t="shared" ref="XE3" si="92">WS1</f>
        <v>34704</v>
      </c>
      <c r="XG3" s="118"/>
      <c r="XH3" s="118"/>
      <c r="XI3" s="122"/>
      <c r="XJ3" s="123"/>
      <c r="XK3" s="115"/>
      <c r="XL3" s="113" t="s">
        <v>2</v>
      </c>
      <c r="XM3" s="121"/>
      <c r="XN3" s="117" t="s">
        <v>271</v>
      </c>
      <c r="XO3" s="117"/>
      <c r="XP3" s="484"/>
      <c r="XQ3" s="484"/>
      <c r="XR3" s="462"/>
      <c r="XS3" s="118"/>
      <c r="XT3" s="118"/>
      <c r="XU3" s="118"/>
      <c r="XV3" s="118"/>
      <c r="XW3" s="118"/>
      <c r="XX3" s="118"/>
      <c r="XY3" s="120"/>
      <c r="XZ3" s="108">
        <f t="shared" ref="XZ3" si="93">XN1</f>
        <v>35144</v>
      </c>
      <c r="YB3" s="118"/>
      <c r="YC3" s="118"/>
      <c r="YD3" s="122"/>
      <c r="YE3" s="123"/>
      <c r="YF3" s="115"/>
      <c r="YG3" s="113" t="s">
        <v>2</v>
      </c>
      <c r="YH3" s="121"/>
      <c r="YI3" s="117" t="s">
        <v>272</v>
      </c>
      <c r="YJ3" s="117"/>
      <c r="YK3" s="484"/>
      <c r="YL3" s="484"/>
      <c r="YM3" s="462"/>
      <c r="YN3" s="118"/>
      <c r="YO3" s="118"/>
      <c r="YP3" s="118"/>
      <c r="YQ3" s="118"/>
      <c r="YR3" s="118"/>
      <c r="YS3" s="118"/>
      <c r="YT3" s="120"/>
      <c r="YU3" s="108">
        <f t="shared" ref="YU3" si="94">YI1</f>
        <v>36212</v>
      </c>
      <c r="YW3" s="118"/>
      <c r="YX3" s="118"/>
      <c r="YY3" s="122"/>
      <c r="YZ3" s="123"/>
      <c r="ZA3" s="115"/>
      <c r="ZB3" s="113" t="s">
        <v>2</v>
      </c>
      <c r="ZC3" s="121"/>
      <c r="ZD3" s="117" t="s">
        <v>273</v>
      </c>
      <c r="ZE3" s="117"/>
      <c r="ZF3" s="484"/>
      <c r="ZG3" s="484"/>
      <c r="ZH3" s="462"/>
      <c r="ZI3" s="118"/>
      <c r="ZJ3" s="118"/>
      <c r="ZK3" s="118"/>
      <c r="ZL3" s="118"/>
      <c r="ZM3" s="118"/>
      <c r="ZN3" s="118"/>
      <c r="ZO3" s="120"/>
      <c r="ZP3" s="108">
        <f t="shared" ref="ZP3" si="95">ZD1</f>
        <v>36524</v>
      </c>
      <c r="ZR3" s="118"/>
      <c r="ZS3" s="118"/>
      <c r="ZT3" s="122"/>
      <c r="ZU3" s="123"/>
      <c r="ZV3" s="115"/>
      <c r="ZW3" s="113" t="s">
        <v>2</v>
      </c>
      <c r="ZX3" s="121"/>
      <c r="ZY3" s="117" t="s">
        <v>274</v>
      </c>
      <c r="ZZ3" s="117"/>
      <c r="AAA3" s="484"/>
      <c r="AAB3" s="484"/>
      <c r="AAC3" s="462"/>
      <c r="AAD3" s="118"/>
      <c r="AAE3" s="118"/>
      <c r="AAF3" s="118"/>
      <c r="AAG3" s="118"/>
      <c r="AAH3" s="118"/>
      <c r="AAI3" s="118"/>
      <c r="AAJ3" s="120"/>
      <c r="AAK3" s="108">
        <f t="shared" ref="AAK3" si="96">ZY1</f>
        <v>36777</v>
      </c>
      <c r="AAM3" s="118"/>
      <c r="AAN3" s="118"/>
      <c r="AAO3" s="122"/>
      <c r="AAP3" s="123"/>
      <c r="AAQ3" s="115"/>
      <c r="AAR3" s="113" t="s">
        <v>2</v>
      </c>
      <c r="AAS3" s="121"/>
      <c r="AAT3" s="117" t="s">
        <v>275</v>
      </c>
      <c r="AAU3" s="117"/>
      <c r="AAV3" s="484"/>
      <c r="AAW3" s="484"/>
      <c r="AAX3" s="462"/>
      <c r="AAY3" s="118"/>
      <c r="AAZ3" s="118"/>
      <c r="ABA3" s="118"/>
      <c r="ABB3" s="118"/>
      <c r="ABC3" s="118"/>
      <c r="ABD3" s="118"/>
      <c r="ABE3" s="120"/>
      <c r="ABF3" s="108">
        <f t="shared" ref="ABF3" si="97">AAT1</f>
        <v>36860</v>
      </c>
      <c r="ABH3" s="118"/>
      <c r="ABI3" s="118"/>
      <c r="ABJ3" s="122"/>
      <c r="ABK3" s="123"/>
      <c r="ABL3" s="115"/>
      <c r="ABM3" s="113" t="s">
        <v>2</v>
      </c>
      <c r="ABN3" s="121"/>
      <c r="ABO3" s="117" t="s">
        <v>276</v>
      </c>
      <c r="ABP3" s="117"/>
      <c r="ABQ3" s="484"/>
      <c r="ABR3" s="484"/>
      <c r="ABS3" s="462"/>
      <c r="ABT3" s="118"/>
      <c r="ABU3" s="118"/>
      <c r="ABV3" s="118"/>
      <c r="ABW3" s="118"/>
      <c r="ABX3" s="118"/>
      <c r="ABY3" s="118"/>
      <c r="ABZ3" s="120"/>
      <c r="ACA3" s="108">
        <f t="shared" ref="ACA3" si="98">ABO1</f>
        <v>37712</v>
      </c>
      <c r="ACC3" s="118"/>
      <c r="ACD3" s="118"/>
      <c r="ACE3" s="122"/>
      <c r="ACF3" s="123"/>
      <c r="ACG3" s="115"/>
      <c r="ACH3" s="113" t="s">
        <v>2</v>
      </c>
      <c r="ACI3" s="121"/>
      <c r="ACJ3" s="117" t="s">
        <v>277</v>
      </c>
      <c r="ACK3" s="117"/>
      <c r="ACL3" s="484"/>
      <c r="ACM3" s="484"/>
      <c r="ACN3" s="462"/>
      <c r="ACO3" s="118"/>
      <c r="ACP3" s="118"/>
      <c r="ACQ3" s="118"/>
      <c r="ACR3" s="118"/>
      <c r="ACS3" s="118"/>
      <c r="ACT3" s="118"/>
      <c r="ACU3" s="120"/>
      <c r="ACV3" s="108">
        <f t="shared" ref="ACV3" si="99">ACJ1</f>
        <v>38107</v>
      </c>
      <c r="ACX3" s="118"/>
      <c r="ACY3" s="118"/>
      <c r="ACZ3" s="122"/>
      <c r="ADA3" s="123"/>
      <c r="ADB3" s="115"/>
      <c r="ADC3" s="113" t="s">
        <v>2</v>
      </c>
      <c r="ADD3" s="121"/>
      <c r="ADE3" s="117" t="s">
        <v>278</v>
      </c>
      <c r="ADF3" s="117"/>
      <c r="ADG3" s="484"/>
      <c r="ADH3" s="484"/>
      <c r="ADI3" s="462"/>
      <c r="ADJ3" s="118"/>
      <c r="ADK3" s="118"/>
      <c r="ADL3" s="118"/>
      <c r="ADM3" s="118"/>
      <c r="ADN3" s="118"/>
      <c r="ADO3" s="118"/>
      <c r="ADP3" s="120"/>
      <c r="ADQ3" s="108">
        <f t="shared" ref="ADQ3" si="100">ADE1</f>
        <v>38431</v>
      </c>
      <c r="ADS3" s="118"/>
      <c r="ADT3" s="118"/>
      <c r="ADU3" s="122"/>
      <c r="ADV3" s="123"/>
      <c r="ADW3" s="115"/>
      <c r="ADX3" s="113" t="s">
        <v>2</v>
      </c>
      <c r="ADY3" s="121"/>
      <c r="ADZ3" s="117" t="s">
        <v>279</v>
      </c>
      <c r="AEA3" s="117"/>
      <c r="AEB3" s="484"/>
      <c r="AEC3" s="484"/>
      <c r="AED3" s="462"/>
      <c r="AEE3" s="118"/>
      <c r="AEF3" s="118"/>
      <c r="AEG3" s="118"/>
      <c r="AEH3" s="118"/>
      <c r="AEI3" s="118"/>
      <c r="AEJ3" s="118"/>
      <c r="AEK3" s="120"/>
      <c r="AEL3" s="108">
        <f t="shared" ref="AEL3" si="101">ADZ1</f>
        <v>38798</v>
      </c>
      <c r="AEN3" s="118"/>
      <c r="AEO3" s="118"/>
      <c r="AEP3" s="122"/>
      <c r="AEQ3" s="123"/>
      <c r="AER3" s="115"/>
      <c r="AES3" s="113" t="s">
        <v>2</v>
      </c>
      <c r="AET3" s="121"/>
      <c r="AEU3" s="117" t="s">
        <v>280</v>
      </c>
      <c r="AEV3" s="117"/>
      <c r="AEW3" s="484"/>
      <c r="AEX3" s="484"/>
      <c r="AEY3" s="462"/>
      <c r="AEZ3" s="118"/>
      <c r="AFA3" s="118"/>
      <c r="AFB3" s="118"/>
      <c r="AFC3" s="118"/>
      <c r="AFD3" s="118"/>
      <c r="AFE3" s="118"/>
      <c r="AFF3" s="120"/>
      <c r="AFG3" s="108">
        <f t="shared" ref="AFG3" si="102">AEU1</f>
        <v>39267</v>
      </c>
      <c r="AFI3" s="118"/>
      <c r="AFJ3" s="118"/>
      <c r="AFK3" s="122"/>
      <c r="AFL3" s="123"/>
      <c r="AFM3" s="115"/>
      <c r="AFN3" s="113" t="s">
        <v>2</v>
      </c>
      <c r="AFO3" s="121"/>
      <c r="AFP3" s="117" t="s">
        <v>281</v>
      </c>
      <c r="AFQ3" s="117"/>
      <c r="AFR3" s="484"/>
      <c r="AFS3" s="484"/>
      <c r="AFT3" s="462"/>
      <c r="AFU3" s="118"/>
      <c r="AFV3" s="118"/>
      <c r="AFW3" s="118"/>
      <c r="AFX3" s="118"/>
      <c r="AFY3" s="118"/>
      <c r="AFZ3" s="118"/>
      <c r="AGA3" s="120"/>
      <c r="AGB3" s="108">
        <f t="shared" ref="AGB3" si="103">AFP1</f>
        <v>39411</v>
      </c>
      <c r="AGD3" s="118"/>
      <c r="AGE3" s="118"/>
      <c r="AGF3" s="122"/>
      <c r="AGG3" s="123"/>
      <c r="AGH3" s="115"/>
      <c r="AGI3" s="113" t="s">
        <v>2</v>
      </c>
      <c r="AGJ3" s="121"/>
      <c r="AGK3" s="117" t="s">
        <v>282</v>
      </c>
      <c r="AGL3" s="117"/>
      <c r="AGM3" s="484"/>
      <c r="AGN3" s="484"/>
      <c r="AGO3" s="462"/>
      <c r="AGP3" s="118"/>
      <c r="AGQ3" s="118"/>
      <c r="AGR3" s="118"/>
      <c r="AGS3" s="118"/>
      <c r="AGT3" s="118"/>
      <c r="AGU3" s="118"/>
      <c r="AGV3" s="120"/>
      <c r="AGW3" s="108">
        <f t="shared" ref="AGW3" si="104">AGK1</f>
        <v>39414</v>
      </c>
      <c r="AGY3" s="118"/>
      <c r="AGZ3" s="118"/>
      <c r="AHA3" s="122"/>
      <c r="AHB3" s="123"/>
      <c r="AHC3" s="115"/>
      <c r="AHD3" s="113" t="s">
        <v>2</v>
      </c>
      <c r="AHE3" s="121"/>
      <c r="AHF3" s="117" t="s">
        <v>283</v>
      </c>
      <c r="AHG3" s="117"/>
      <c r="AHH3" s="484"/>
      <c r="AHI3" s="484"/>
      <c r="AHJ3" s="462"/>
      <c r="AHK3" s="118"/>
      <c r="AHL3" s="118"/>
      <c r="AHM3" s="118"/>
      <c r="AHN3" s="118"/>
      <c r="AHO3" s="118"/>
      <c r="AHP3" s="118"/>
      <c r="AHQ3" s="120"/>
      <c r="AHR3" s="108">
        <f t="shared" ref="AHR3" si="105">AHF1</f>
        <v>39615</v>
      </c>
      <c r="AHT3" s="118"/>
      <c r="AHU3" s="118"/>
      <c r="AHV3" s="122"/>
      <c r="AHW3" s="123"/>
      <c r="AHX3" s="115"/>
      <c r="AHY3" s="113" t="s">
        <v>2</v>
      </c>
      <c r="AHZ3" s="121"/>
      <c r="AIA3" s="117" t="s">
        <v>284</v>
      </c>
      <c r="AIB3" s="117"/>
      <c r="AIC3" s="484"/>
      <c r="AID3" s="484"/>
      <c r="AIE3" s="462"/>
      <c r="AIF3" s="118"/>
      <c r="AIG3" s="118"/>
      <c r="AIH3" s="118"/>
      <c r="AII3" s="118"/>
      <c r="AIJ3" s="118"/>
      <c r="AIK3" s="118"/>
      <c r="AIL3" s="120"/>
      <c r="AIM3" s="108">
        <f t="shared" ref="AIM3" si="106">AIA1</f>
        <v>40061</v>
      </c>
      <c r="AIO3" s="118"/>
      <c r="AIP3" s="118"/>
      <c r="AIQ3" s="122"/>
      <c r="AIR3" s="123"/>
      <c r="AIS3" s="115"/>
      <c r="AIT3" s="113" t="s">
        <v>2</v>
      </c>
      <c r="AIU3" s="121"/>
      <c r="AIV3" s="117" t="s">
        <v>285</v>
      </c>
      <c r="AIW3" s="117"/>
      <c r="AIX3" s="484"/>
      <c r="AIY3" s="484"/>
      <c r="AIZ3" s="462"/>
      <c r="AJA3" s="118"/>
      <c r="AJB3" s="118"/>
      <c r="AJC3" s="118"/>
      <c r="AJD3" s="118"/>
      <c r="AJE3" s="118"/>
      <c r="AJF3" s="118"/>
      <c r="AJG3" s="120"/>
      <c r="AJH3" s="108">
        <f t="shared" ref="AJH3" si="107">AIV1</f>
        <v>40062</v>
      </c>
      <c r="AJJ3" s="118"/>
      <c r="AJK3" s="118"/>
      <c r="AJL3" s="122"/>
      <c r="AJM3" s="123"/>
      <c r="AJN3" s="115"/>
      <c r="AJO3" s="113" t="s">
        <v>2</v>
      </c>
      <c r="AJP3" s="121"/>
      <c r="AJQ3" s="117" t="s">
        <v>286</v>
      </c>
      <c r="AJR3" s="117"/>
      <c r="AJS3" s="484"/>
      <c r="AJT3" s="484"/>
      <c r="AJU3" s="462"/>
      <c r="AJV3" s="118"/>
      <c r="AJW3" s="118"/>
      <c r="AJX3" s="118"/>
      <c r="AJY3" s="118"/>
      <c r="AJZ3" s="118"/>
      <c r="AKA3" s="118"/>
      <c r="AKB3" s="120"/>
      <c r="AKC3" s="108">
        <f t="shared" ref="AKC3" si="108">AJQ1</f>
        <v>40064</v>
      </c>
      <c r="AKE3" s="118"/>
      <c r="AKF3" s="118"/>
      <c r="AKG3" s="122"/>
      <c r="AKH3" s="123"/>
      <c r="AKI3" s="115"/>
      <c r="AKJ3" s="113" t="s">
        <v>2</v>
      </c>
      <c r="AKK3" s="121"/>
      <c r="AKL3" s="117" t="s">
        <v>287</v>
      </c>
      <c r="AKM3" s="117"/>
      <c r="AKN3" s="484"/>
      <c r="AKO3" s="484"/>
      <c r="AKP3" s="462"/>
      <c r="AKQ3" s="118"/>
      <c r="AKR3" s="118"/>
      <c r="AKS3" s="118"/>
      <c r="AKT3" s="118"/>
      <c r="AKU3" s="118"/>
      <c r="AKV3" s="118"/>
      <c r="AKW3" s="120"/>
      <c r="AKX3" s="108">
        <f t="shared" ref="AKX3" si="109">AKL1</f>
        <v>41399</v>
      </c>
      <c r="AKZ3" s="118"/>
      <c r="ALA3" s="118"/>
      <c r="ALB3" s="122"/>
      <c r="ALC3" s="123"/>
      <c r="ALD3" s="115"/>
      <c r="ALE3" s="113" t="s">
        <v>2</v>
      </c>
      <c r="ALF3" s="121"/>
      <c r="ALG3" s="117" t="s">
        <v>288</v>
      </c>
      <c r="ALH3" s="117"/>
      <c r="ALI3" s="484"/>
      <c r="ALJ3" s="484"/>
      <c r="ALK3" s="462"/>
      <c r="ALL3" s="118"/>
      <c r="ALM3" s="118"/>
      <c r="ALN3" s="118"/>
      <c r="ALO3" s="118"/>
      <c r="ALP3" s="118"/>
      <c r="ALQ3" s="118"/>
      <c r="ALR3" s="120"/>
      <c r="ALS3" s="108">
        <f t="shared" ref="ALS3" si="110">ALG1</f>
        <v>41515</v>
      </c>
      <c r="ALU3" s="118"/>
      <c r="ALV3" s="118"/>
      <c r="ALW3" s="122"/>
      <c r="ALX3" s="123"/>
      <c r="ALY3" s="115"/>
      <c r="ALZ3" s="113" t="s">
        <v>2</v>
      </c>
      <c r="AMA3" s="121"/>
      <c r="AMB3" s="117" t="s">
        <v>289</v>
      </c>
      <c r="AMC3" s="117"/>
      <c r="AMD3" s="484"/>
      <c r="AME3" s="484"/>
      <c r="AMF3" s="462"/>
      <c r="AMG3" s="118"/>
      <c r="AMH3" s="118"/>
      <c r="AMI3" s="118"/>
      <c r="AMJ3" s="118"/>
      <c r="AMK3" s="118"/>
      <c r="AML3" s="118"/>
      <c r="AMM3" s="120"/>
      <c r="AMN3" s="108">
        <f t="shared" ref="AMN3" si="111">AMB1</f>
        <v>41520</v>
      </c>
      <c r="AMP3" s="118"/>
      <c r="AMQ3" s="118"/>
      <c r="AMR3" s="122"/>
      <c r="AMS3" s="123"/>
      <c r="AMT3" s="115"/>
      <c r="AMU3" s="113" t="s">
        <v>2</v>
      </c>
      <c r="AMV3" s="121"/>
      <c r="AMW3" s="117" t="s">
        <v>290</v>
      </c>
      <c r="AMX3" s="117"/>
      <c r="AMY3" s="484"/>
      <c r="AMZ3" s="484"/>
      <c r="ANA3" s="462"/>
      <c r="ANB3" s="118"/>
      <c r="ANC3" s="118"/>
      <c r="AND3" s="118"/>
      <c r="ANE3" s="118"/>
      <c r="ANF3" s="118"/>
      <c r="ANG3" s="118"/>
      <c r="ANH3" s="120"/>
      <c r="ANI3" s="108">
        <f t="shared" ref="ANI3" si="112">AMW1</f>
        <v>41542</v>
      </c>
      <c r="ANK3" s="118"/>
      <c r="ANL3" s="118"/>
      <c r="ANM3" s="122"/>
      <c r="ANN3" s="123"/>
      <c r="ANO3" s="115"/>
      <c r="ANP3" s="113" t="s">
        <v>2</v>
      </c>
      <c r="ANQ3" s="121"/>
      <c r="ANR3" s="117" t="s">
        <v>291</v>
      </c>
      <c r="ANS3" s="117"/>
      <c r="ANT3" s="484"/>
      <c r="ANU3" s="484"/>
      <c r="ANV3" s="462"/>
      <c r="ANW3" s="118"/>
      <c r="ANX3" s="118"/>
      <c r="ANY3" s="118"/>
      <c r="ANZ3" s="118"/>
      <c r="AOA3" s="118"/>
      <c r="AOB3" s="118"/>
      <c r="AOC3" s="120"/>
      <c r="AOD3" s="108">
        <f t="shared" ref="AOD3" si="113">ANR1</f>
        <v>41571</v>
      </c>
      <c r="AOF3" s="118"/>
      <c r="AOG3" s="118"/>
      <c r="AOH3" s="122"/>
      <c r="AOI3" s="123"/>
      <c r="AOJ3" s="115"/>
      <c r="AOK3" s="113" t="s">
        <v>2</v>
      </c>
      <c r="AOL3" s="121"/>
      <c r="AOM3" s="117" t="s">
        <v>292</v>
      </c>
      <c r="AON3" s="117"/>
      <c r="AOO3" s="484"/>
      <c r="AOP3" s="484"/>
      <c r="AOQ3" s="462"/>
      <c r="AOR3" s="118"/>
      <c r="AOS3" s="118"/>
      <c r="AOT3" s="118"/>
      <c r="AOU3" s="118"/>
      <c r="AOV3" s="118"/>
      <c r="AOW3" s="118"/>
      <c r="AOX3" s="120"/>
      <c r="AOY3" s="108">
        <f t="shared" ref="AOY3" si="114">AOM1</f>
        <v>41596</v>
      </c>
      <c r="APA3" s="118"/>
      <c r="APB3" s="118"/>
      <c r="APC3" s="122"/>
      <c r="APD3" s="123"/>
      <c r="APE3" s="115"/>
      <c r="APF3" s="113" t="s">
        <v>2</v>
      </c>
      <c r="APG3" s="121"/>
      <c r="APH3" s="117" t="s">
        <v>293</v>
      </c>
      <c r="API3" s="117"/>
      <c r="APJ3" s="484"/>
      <c r="APK3" s="484"/>
      <c r="APL3" s="462"/>
      <c r="APM3" s="118"/>
      <c r="APN3" s="118"/>
      <c r="APO3" s="118"/>
      <c r="APP3" s="118"/>
      <c r="APQ3" s="118"/>
      <c r="APR3" s="118"/>
      <c r="APS3" s="120"/>
      <c r="APT3" s="108">
        <f t="shared" ref="APT3" si="115">APH1</f>
        <v>41598</v>
      </c>
      <c r="APV3" s="118"/>
      <c r="APW3" s="118"/>
      <c r="APX3" s="122"/>
      <c r="APY3" s="123"/>
      <c r="APZ3" s="115"/>
      <c r="AQA3" s="113" t="s">
        <v>2</v>
      </c>
      <c r="AQB3" s="121"/>
      <c r="AQC3" s="117" t="s">
        <v>294</v>
      </c>
      <c r="AQD3" s="117"/>
      <c r="AQE3" s="484"/>
      <c r="AQF3" s="484"/>
      <c r="AQG3" s="462"/>
      <c r="AQH3" s="118"/>
      <c r="AQI3" s="118"/>
      <c r="AQJ3" s="118"/>
      <c r="AQK3" s="118"/>
      <c r="AQL3" s="118"/>
      <c r="AQM3" s="118"/>
      <c r="AQN3" s="120"/>
      <c r="AQO3" s="108">
        <f t="shared" ref="AQO3" si="116">AQC1</f>
        <v>41636</v>
      </c>
      <c r="AQQ3" s="118"/>
      <c r="AQR3" s="118"/>
      <c r="AQS3" s="122"/>
      <c r="AQT3" s="123"/>
      <c r="AQU3" s="115"/>
      <c r="AQV3" s="113" t="s">
        <v>2</v>
      </c>
      <c r="AQW3" s="121"/>
      <c r="AQX3" s="117" t="s">
        <v>295</v>
      </c>
      <c r="AQY3" s="117"/>
      <c r="AQZ3" s="484"/>
      <c r="ARA3" s="484"/>
      <c r="ARB3" s="462"/>
      <c r="ARC3" s="118"/>
      <c r="ARD3" s="118"/>
      <c r="ARE3" s="118"/>
      <c r="ARF3" s="118"/>
      <c r="ARG3" s="118"/>
      <c r="ARH3" s="118"/>
      <c r="ARI3" s="120"/>
      <c r="ARJ3" s="108">
        <f t="shared" ref="ARJ3" si="117">AQX1</f>
        <v>41662</v>
      </c>
      <c r="ARL3" s="118"/>
      <c r="ARM3" s="118"/>
      <c r="ARN3" s="122"/>
      <c r="ARO3" s="123"/>
      <c r="ARP3" s="115"/>
      <c r="ARQ3" s="113" t="s">
        <v>2</v>
      </c>
      <c r="ARR3" s="121"/>
      <c r="ARS3" s="117" t="s">
        <v>296</v>
      </c>
      <c r="ART3" s="117"/>
      <c r="ARU3" s="484"/>
      <c r="ARV3" s="484"/>
      <c r="ARW3" s="462"/>
      <c r="ARX3" s="118"/>
      <c r="ARY3" s="118"/>
      <c r="ARZ3" s="118"/>
      <c r="ASA3" s="118"/>
      <c r="ASB3" s="118"/>
      <c r="ASC3" s="118"/>
      <c r="ASD3" s="120"/>
      <c r="ASE3" s="108">
        <f t="shared" ref="ASE3" si="118">ARS1</f>
        <v>41696</v>
      </c>
      <c r="ASG3" s="118"/>
      <c r="ASH3" s="118"/>
      <c r="ASI3" s="122"/>
      <c r="ASJ3" s="123"/>
      <c r="ASK3" s="115"/>
      <c r="ASL3" s="113" t="s">
        <v>2</v>
      </c>
      <c r="ASM3" s="121"/>
      <c r="ASN3" s="117" t="s">
        <v>297</v>
      </c>
      <c r="ASO3" s="117"/>
      <c r="ASP3" s="484"/>
      <c r="ASQ3" s="484"/>
      <c r="ASR3" s="462"/>
      <c r="ASS3" s="118"/>
      <c r="AST3" s="118"/>
      <c r="ASU3" s="118"/>
      <c r="ASV3" s="118"/>
      <c r="ASW3" s="118"/>
      <c r="ASX3" s="118"/>
      <c r="ASY3" s="120"/>
      <c r="ASZ3" s="108">
        <f t="shared" ref="ASZ3" si="119">ASN1</f>
        <v>41895</v>
      </c>
      <c r="ATB3" s="118"/>
      <c r="ATC3" s="118"/>
      <c r="ATD3" s="122"/>
      <c r="ATE3" s="123"/>
      <c r="ATF3" s="115"/>
      <c r="ATG3" s="113" t="s">
        <v>2</v>
      </c>
      <c r="ATH3" s="121"/>
      <c r="ATI3" s="117" t="s">
        <v>298</v>
      </c>
      <c r="ATJ3" s="117"/>
      <c r="ATK3" s="484"/>
      <c r="ATL3" s="484"/>
      <c r="ATM3" s="462"/>
      <c r="ATN3" s="118"/>
      <c r="ATO3" s="118"/>
      <c r="ATP3" s="118"/>
      <c r="ATQ3" s="118"/>
      <c r="ATR3" s="118"/>
      <c r="ATS3" s="118"/>
      <c r="ATT3" s="120"/>
      <c r="ATU3" s="108">
        <f t="shared" ref="ATU3" si="120">ATI1</f>
        <v>41907</v>
      </c>
      <c r="ATW3" s="118"/>
      <c r="ATX3" s="118"/>
      <c r="ATY3" s="122"/>
      <c r="ATZ3" s="123"/>
      <c r="AUA3" s="115"/>
      <c r="AUB3" s="113" t="s">
        <v>2</v>
      </c>
      <c r="AUC3" s="121"/>
      <c r="AUD3" s="117" t="s">
        <v>299</v>
      </c>
      <c r="AUE3" s="117"/>
      <c r="AUF3" s="484"/>
      <c r="AUG3" s="484"/>
      <c r="AUH3" s="462"/>
      <c r="AUI3" s="118"/>
      <c r="AUJ3" s="118"/>
      <c r="AUK3" s="118"/>
      <c r="AUL3" s="118"/>
      <c r="AUM3" s="118"/>
      <c r="AUN3" s="118"/>
      <c r="AUO3" s="120"/>
      <c r="AUP3" s="108">
        <f t="shared" ref="AUP3" si="121">AUD1</f>
        <v>42044</v>
      </c>
      <c r="AUR3" s="118"/>
      <c r="AUS3" s="118"/>
      <c r="AUT3" s="122"/>
      <c r="AUU3" s="123"/>
      <c r="AUV3" s="115"/>
      <c r="AUW3" s="113" t="s">
        <v>2</v>
      </c>
      <c r="AUX3" s="121"/>
      <c r="AUY3" s="117" t="s">
        <v>300</v>
      </c>
      <c r="AUZ3" s="117"/>
      <c r="AVA3" s="484"/>
      <c r="AVB3" s="484"/>
      <c r="AVC3" s="462"/>
      <c r="AVD3" s="118"/>
      <c r="AVE3" s="118"/>
      <c r="AVF3" s="118"/>
      <c r="AVG3" s="118"/>
      <c r="AVH3" s="118"/>
      <c r="AVI3" s="118"/>
      <c r="AVJ3" s="120"/>
      <c r="AVK3" s="108">
        <f t="shared" ref="AVK3" si="122">AUY1</f>
        <v>42750</v>
      </c>
      <c r="AVM3" s="118"/>
      <c r="AVN3" s="118"/>
      <c r="AVO3" s="122"/>
      <c r="AVP3" s="123"/>
      <c r="AVQ3" s="115"/>
      <c r="AVR3" s="113" t="s">
        <v>2</v>
      </c>
      <c r="AVS3" s="121"/>
      <c r="AVT3" s="117" t="s">
        <v>301</v>
      </c>
      <c r="AVU3" s="117"/>
      <c r="AVV3" s="484"/>
      <c r="AVW3" s="484"/>
      <c r="AVX3" s="462"/>
      <c r="AVY3" s="118"/>
      <c r="AVZ3" s="118"/>
      <c r="AWA3" s="118"/>
      <c r="AWB3" s="118"/>
      <c r="AWC3" s="118"/>
      <c r="AWD3" s="118"/>
      <c r="AWE3" s="120"/>
      <c r="AWF3" s="108">
        <f t="shared" ref="AWF3" si="123">AVT1</f>
        <v>43036</v>
      </c>
      <c r="AWH3" s="118"/>
      <c r="AWI3" s="118"/>
      <c r="AWJ3" s="122"/>
      <c r="AWK3" s="123"/>
      <c r="AWL3" s="115"/>
      <c r="AWM3" s="113" t="s">
        <v>2</v>
      </c>
      <c r="AWN3" s="121"/>
      <c r="AWO3" s="117" t="s">
        <v>302</v>
      </c>
      <c r="AWP3" s="117"/>
      <c r="AWQ3" s="484"/>
      <c r="AWR3" s="484"/>
      <c r="AWS3" s="462"/>
      <c r="AWT3" s="118"/>
      <c r="AWU3" s="118"/>
      <c r="AWV3" s="118"/>
      <c r="AWW3" s="118"/>
      <c r="AWX3" s="118"/>
      <c r="AWY3" s="118"/>
      <c r="AWZ3" s="120"/>
      <c r="AXA3" s="108">
        <f t="shared" ref="AXA3" si="124">AWO1</f>
        <v>43272</v>
      </c>
      <c r="AXC3" s="118"/>
      <c r="AXD3" s="118"/>
      <c r="AXE3" s="122"/>
      <c r="AXF3" s="123"/>
      <c r="AXG3" s="115"/>
      <c r="AXH3" s="113" t="s">
        <v>2</v>
      </c>
      <c r="AXI3" s="121"/>
      <c r="AXJ3" s="117" t="s">
        <v>303</v>
      </c>
      <c r="AXK3" s="117"/>
      <c r="AXL3" s="484"/>
      <c r="AXM3" s="484"/>
      <c r="AXN3" s="462"/>
      <c r="AXO3" s="118"/>
      <c r="AXP3" s="118"/>
      <c r="AXQ3" s="118"/>
      <c r="AXR3" s="118"/>
      <c r="AXS3" s="118"/>
      <c r="AXT3" s="118"/>
      <c r="AXU3" s="120"/>
      <c r="AXV3" s="108">
        <f t="shared" ref="AXV3" si="125">AXJ1</f>
        <v>43496</v>
      </c>
      <c r="AXX3" s="118"/>
      <c r="AXY3" s="118"/>
      <c r="AXZ3" s="122"/>
      <c r="AYA3" s="123"/>
      <c r="AYB3" s="115"/>
      <c r="AYC3" s="113" t="s">
        <v>2</v>
      </c>
      <c r="AYD3" s="121"/>
      <c r="AYE3" s="117" t="s">
        <v>304</v>
      </c>
      <c r="AYF3" s="117"/>
      <c r="AYG3" s="484"/>
      <c r="AYH3" s="484"/>
      <c r="AYI3" s="462"/>
      <c r="AYJ3" s="118"/>
      <c r="AYK3" s="118"/>
      <c r="AYL3" s="118"/>
      <c r="AYM3" s="118"/>
      <c r="AYN3" s="118"/>
      <c r="AYO3" s="118"/>
      <c r="AYP3" s="120"/>
      <c r="AYQ3" s="108">
        <f t="shared" ref="AYQ3" si="126">AYE1</f>
        <v>43497</v>
      </c>
      <c r="AYS3" s="118"/>
      <c r="AYT3" s="118"/>
      <c r="AYU3" s="122"/>
      <c r="AYV3" s="123"/>
      <c r="AYW3" s="115"/>
      <c r="AYX3" s="113" t="s">
        <v>2</v>
      </c>
      <c r="AYY3" s="121"/>
      <c r="AYZ3" s="117" t="s">
        <v>305</v>
      </c>
      <c r="AZA3" s="117"/>
      <c r="AZB3" s="484"/>
      <c r="AZC3" s="484"/>
      <c r="AZD3" s="462"/>
      <c r="AZE3" s="118"/>
      <c r="AZF3" s="118"/>
      <c r="AZG3" s="118"/>
      <c r="AZH3" s="118"/>
      <c r="AZI3" s="118"/>
      <c r="AZJ3" s="118"/>
      <c r="AZK3" s="120"/>
      <c r="AZL3" s="108">
        <f t="shared" ref="AZL3" si="127">AYZ1</f>
        <v>43638</v>
      </c>
      <c r="AZN3" s="118"/>
      <c r="AZO3" s="118"/>
      <c r="AZP3" s="122"/>
      <c r="AZQ3" s="123"/>
      <c r="AZR3" s="115"/>
      <c r="AZS3" s="113" t="s">
        <v>2</v>
      </c>
      <c r="AZT3" s="121"/>
      <c r="AZU3" s="117" t="s">
        <v>306</v>
      </c>
      <c r="AZV3" s="117"/>
      <c r="AZW3" s="484"/>
      <c r="AZX3" s="484"/>
      <c r="AZY3" s="462"/>
      <c r="AZZ3" s="118"/>
      <c r="BAA3" s="118"/>
      <c r="BAB3" s="118"/>
      <c r="BAC3" s="118"/>
      <c r="BAD3" s="118"/>
      <c r="BAE3" s="118"/>
      <c r="BAF3" s="120"/>
      <c r="BAG3" s="108">
        <f t="shared" ref="BAG3" si="128">AZU1</f>
        <v>43835</v>
      </c>
      <c r="BAI3" s="118"/>
      <c r="BAJ3" s="118"/>
      <c r="BAK3" s="122"/>
      <c r="BAL3" s="123"/>
      <c r="BAM3" s="115"/>
      <c r="BAN3" s="113" t="s">
        <v>2</v>
      </c>
      <c r="BAO3" s="121"/>
      <c r="BAP3" s="117" t="s">
        <v>307</v>
      </c>
      <c r="BAQ3" s="117"/>
      <c r="BAR3" s="484"/>
      <c r="BAS3" s="484"/>
      <c r="BAT3" s="462"/>
      <c r="BAU3" s="118"/>
      <c r="BAV3" s="118"/>
      <c r="BAW3" s="118"/>
      <c r="BAX3" s="118"/>
      <c r="BAY3" s="118"/>
      <c r="BAZ3" s="118"/>
      <c r="BBA3" s="120"/>
      <c r="BBB3" s="108">
        <f t="shared" ref="BBB3" si="129">BAP1</f>
        <v>43836</v>
      </c>
    </row>
    <row r="4" spans="1:1407" x14ac:dyDescent="0.3">
      <c r="A4" s="272"/>
      <c r="B4" s="272"/>
      <c r="C4" s="273"/>
      <c r="D4" s="274"/>
      <c r="E4" s="275"/>
      <c r="F4" s="273" t="s">
        <v>4</v>
      </c>
      <c r="G4" s="276"/>
      <c r="H4" s="277">
        <f>ÇİZELGE!$G$4</f>
        <v>44531</v>
      </c>
      <c r="I4" s="273"/>
      <c r="J4" s="278"/>
      <c r="K4" s="279"/>
      <c r="L4" s="279"/>
      <c r="M4" s="272"/>
      <c r="N4" s="272"/>
      <c r="O4" s="272"/>
      <c r="P4" s="272"/>
      <c r="Q4" s="272"/>
      <c r="R4" s="272"/>
      <c r="S4" s="280"/>
      <c r="T4" s="280"/>
      <c r="V4" s="272"/>
      <c r="W4" s="272"/>
      <c r="X4" s="273"/>
      <c r="Y4" s="274"/>
      <c r="Z4" s="275"/>
      <c r="AA4" s="273" t="s">
        <v>4</v>
      </c>
      <c r="AB4" s="276"/>
      <c r="AC4" s="277">
        <f>ÇİZELGE!$G$4</f>
        <v>44531</v>
      </c>
      <c r="AD4" s="273"/>
      <c r="AE4" s="278"/>
      <c r="AF4" s="279"/>
      <c r="AG4" s="279"/>
      <c r="AH4" s="272"/>
      <c r="AI4" s="272"/>
      <c r="AJ4" s="272"/>
      <c r="AK4" s="272"/>
      <c r="AL4" s="272"/>
      <c r="AM4" s="272"/>
      <c r="AN4" s="280"/>
      <c r="AO4" s="280"/>
      <c r="AQ4" s="272"/>
      <c r="AR4" s="272"/>
      <c r="AS4" s="273"/>
      <c r="AT4" s="274"/>
      <c r="AU4" s="275"/>
      <c r="AV4" s="273" t="s">
        <v>4</v>
      </c>
      <c r="AW4" s="276"/>
      <c r="AX4" s="277">
        <f>ÇİZELGE!$G$4</f>
        <v>44531</v>
      </c>
      <c r="AY4" s="273"/>
      <c r="AZ4" s="278"/>
      <c r="BA4" s="279"/>
      <c r="BB4" s="279"/>
      <c r="BC4" s="272"/>
      <c r="BD4" s="272"/>
      <c r="BE4" s="272"/>
      <c r="BF4" s="272"/>
      <c r="BG4" s="272"/>
      <c r="BH4" s="272"/>
      <c r="BI4" s="280"/>
      <c r="BJ4" s="280"/>
      <c r="BL4" s="272"/>
      <c r="BM4" s="272"/>
      <c r="BN4" s="273"/>
      <c r="BO4" s="274"/>
      <c r="BP4" s="275"/>
      <c r="BQ4" s="273" t="s">
        <v>4</v>
      </c>
      <c r="BR4" s="276"/>
      <c r="BS4" s="277">
        <f>ÇİZELGE!$G$4</f>
        <v>44531</v>
      </c>
      <c r="BT4" s="273"/>
      <c r="BU4" s="278"/>
      <c r="BV4" s="279"/>
      <c r="BW4" s="279"/>
      <c r="BX4" s="272"/>
      <c r="BY4" s="272"/>
      <c r="BZ4" s="272"/>
      <c r="CA4" s="272"/>
      <c r="CB4" s="272"/>
      <c r="CC4" s="272"/>
      <c r="CD4" s="280"/>
      <c r="CE4" s="280"/>
      <c r="CG4" s="272"/>
      <c r="CH4" s="272"/>
      <c r="CI4" s="273"/>
      <c r="CJ4" s="274"/>
      <c r="CK4" s="275"/>
      <c r="CL4" s="273" t="s">
        <v>4</v>
      </c>
      <c r="CM4" s="276"/>
      <c r="CN4" s="277">
        <f>ÇİZELGE!$G$4</f>
        <v>44531</v>
      </c>
      <c r="CO4" s="273"/>
      <c r="CP4" s="278"/>
      <c r="CQ4" s="279"/>
      <c r="CR4" s="279"/>
      <c r="CS4" s="272"/>
      <c r="CT4" s="272"/>
      <c r="CU4" s="272"/>
      <c r="CV4" s="272"/>
      <c r="CW4" s="272"/>
      <c r="CX4" s="272"/>
      <c r="CY4" s="280"/>
      <c r="CZ4" s="280"/>
      <c r="DB4" s="272"/>
      <c r="DC4" s="272"/>
      <c r="DD4" s="273"/>
      <c r="DE4" s="274"/>
      <c r="DF4" s="275"/>
      <c r="DG4" s="273" t="s">
        <v>4</v>
      </c>
      <c r="DH4" s="276"/>
      <c r="DI4" s="277">
        <f>ÇİZELGE!$G$4</f>
        <v>44531</v>
      </c>
      <c r="DJ4" s="273"/>
      <c r="DK4" s="278"/>
      <c r="DL4" s="279"/>
      <c r="DM4" s="279"/>
      <c r="DN4" s="272"/>
      <c r="DO4" s="272"/>
      <c r="DP4" s="272"/>
      <c r="DQ4" s="272"/>
      <c r="DR4" s="272"/>
      <c r="DS4" s="272"/>
      <c r="DT4" s="280"/>
      <c r="DU4" s="280"/>
      <c r="DW4" s="272"/>
      <c r="DX4" s="272"/>
      <c r="DY4" s="273"/>
      <c r="DZ4" s="274"/>
      <c r="EA4" s="275"/>
      <c r="EB4" s="273" t="s">
        <v>4</v>
      </c>
      <c r="EC4" s="276"/>
      <c r="ED4" s="277">
        <f>ÇİZELGE!$G$4</f>
        <v>44531</v>
      </c>
      <c r="EE4" s="273"/>
      <c r="EF4" s="278"/>
      <c r="EG4" s="279"/>
      <c r="EH4" s="279"/>
      <c r="EI4" s="272"/>
      <c r="EJ4" s="272"/>
      <c r="EK4" s="272"/>
      <c r="EL4" s="272"/>
      <c r="EM4" s="272"/>
      <c r="EN4" s="272"/>
      <c r="EO4" s="280"/>
      <c r="EP4" s="280"/>
      <c r="ER4" s="272"/>
      <c r="ES4" s="272"/>
      <c r="ET4" s="273"/>
      <c r="EU4" s="274"/>
      <c r="EV4" s="275"/>
      <c r="EW4" s="273" t="s">
        <v>4</v>
      </c>
      <c r="EX4" s="276"/>
      <c r="EY4" s="277">
        <f>ÇİZELGE!$G$4</f>
        <v>44531</v>
      </c>
      <c r="EZ4" s="273"/>
      <c r="FA4" s="278"/>
      <c r="FB4" s="279"/>
      <c r="FC4" s="279"/>
      <c r="FD4" s="272"/>
      <c r="FE4" s="272"/>
      <c r="FF4" s="272"/>
      <c r="FG4" s="272"/>
      <c r="FH4" s="272"/>
      <c r="FI4" s="272"/>
      <c r="FJ4" s="280"/>
      <c r="FK4" s="280"/>
      <c r="FM4" s="272"/>
      <c r="FN4" s="272"/>
      <c r="FO4" s="273"/>
      <c r="FP4" s="274"/>
      <c r="FQ4" s="275"/>
      <c r="FR4" s="273" t="s">
        <v>4</v>
      </c>
      <c r="FS4" s="276"/>
      <c r="FT4" s="277">
        <f>ÇİZELGE!$G$4</f>
        <v>44531</v>
      </c>
      <c r="FU4" s="273"/>
      <c r="FV4" s="278"/>
      <c r="FW4" s="279"/>
      <c r="FX4" s="279"/>
      <c r="FY4" s="272"/>
      <c r="FZ4" s="272"/>
      <c r="GA4" s="272"/>
      <c r="GB4" s="272"/>
      <c r="GC4" s="272"/>
      <c r="GD4" s="272"/>
      <c r="GE4" s="280"/>
      <c r="GF4" s="280"/>
      <c r="GH4" s="272"/>
      <c r="GI4" s="272"/>
      <c r="GJ4" s="273"/>
      <c r="GK4" s="274"/>
      <c r="GL4" s="275"/>
      <c r="GM4" s="273" t="s">
        <v>4</v>
      </c>
      <c r="GN4" s="276"/>
      <c r="GO4" s="277">
        <f>ÇİZELGE!$G$4</f>
        <v>44531</v>
      </c>
      <c r="GP4" s="273"/>
      <c r="GQ4" s="278"/>
      <c r="GR4" s="279"/>
      <c r="GS4" s="279"/>
      <c r="GT4" s="272"/>
      <c r="GU4" s="272"/>
      <c r="GV4" s="272"/>
      <c r="GW4" s="272"/>
      <c r="GX4" s="272"/>
      <c r="GY4" s="272"/>
      <c r="GZ4" s="280"/>
      <c r="HA4" s="280"/>
      <c r="HC4" s="272"/>
      <c r="HD4" s="272"/>
      <c r="HE4" s="273"/>
      <c r="HF4" s="274"/>
      <c r="HG4" s="275"/>
      <c r="HH4" s="273" t="s">
        <v>4</v>
      </c>
      <c r="HI4" s="276"/>
      <c r="HJ4" s="277">
        <f>ÇİZELGE!$G$4</f>
        <v>44531</v>
      </c>
      <c r="HK4" s="273"/>
      <c r="HL4" s="278"/>
      <c r="HM4" s="279"/>
      <c r="HN4" s="279"/>
      <c r="HO4" s="272"/>
      <c r="HP4" s="272"/>
      <c r="HQ4" s="272"/>
      <c r="HR4" s="272"/>
      <c r="HS4" s="272"/>
      <c r="HT4" s="272"/>
      <c r="HU4" s="280"/>
      <c r="HV4" s="280"/>
      <c r="HX4" s="272"/>
      <c r="HY4" s="272"/>
      <c r="HZ4" s="273"/>
      <c r="IA4" s="274"/>
      <c r="IB4" s="275"/>
      <c r="IC4" s="273" t="s">
        <v>4</v>
      </c>
      <c r="ID4" s="276"/>
      <c r="IE4" s="277">
        <f>ÇİZELGE!$G$4</f>
        <v>44531</v>
      </c>
      <c r="IF4" s="273"/>
      <c r="IG4" s="278"/>
      <c r="IH4" s="279"/>
      <c r="II4" s="279"/>
      <c r="IJ4" s="272"/>
      <c r="IK4" s="272"/>
      <c r="IL4" s="272"/>
      <c r="IM4" s="272"/>
      <c r="IN4" s="272"/>
      <c r="IO4" s="272"/>
      <c r="IP4" s="280"/>
      <c r="IQ4" s="280"/>
      <c r="IS4" s="272"/>
      <c r="IT4" s="272"/>
      <c r="IU4" s="273"/>
      <c r="IV4" s="274"/>
      <c r="IW4" s="275"/>
      <c r="IX4" s="273" t="s">
        <v>4</v>
      </c>
      <c r="IY4" s="276"/>
      <c r="IZ4" s="277">
        <f>ÇİZELGE!$G$4</f>
        <v>44531</v>
      </c>
      <c r="JA4" s="273"/>
      <c r="JB4" s="278"/>
      <c r="JC4" s="279"/>
      <c r="JD4" s="279"/>
      <c r="JE4" s="272"/>
      <c r="JF4" s="272"/>
      <c r="JG4" s="272"/>
      <c r="JH4" s="272"/>
      <c r="JI4" s="272"/>
      <c r="JJ4" s="272"/>
      <c r="JK4" s="280"/>
      <c r="JL4" s="280"/>
      <c r="JN4" s="272"/>
      <c r="JO4" s="272"/>
      <c r="JP4" s="273"/>
      <c r="JQ4" s="274"/>
      <c r="JR4" s="275"/>
      <c r="JS4" s="273" t="s">
        <v>4</v>
      </c>
      <c r="JT4" s="276"/>
      <c r="JU4" s="277">
        <f>ÇİZELGE!$G$4</f>
        <v>44531</v>
      </c>
      <c r="JV4" s="273"/>
      <c r="JW4" s="278"/>
      <c r="JX4" s="279"/>
      <c r="JY4" s="279"/>
      <c r="JZ4" s="272"/>
      <c r="KA4" s="272"/>
      <c r="KB4" s="272"/>
      <c r="KC4" s="272"/>
      <c r="KD4" s="272"/>
      <c r="KE4" s="272"/>
      <c r="KF4" s="280"/>
      <c r="KG4" s="280"/>
      <c r="KI4" s="272"/>
      <c r="KJ4" s="272"/>
      <c r="KK4" s="273"/>
      <c r="KL4" s="274"/>
      <c r="KM4" s="275"/>
      <c r="KN4" s="273" t="s">
        <v>4</v>
      </c>
      <c r="KO4" s="276"/>
      <c r="KP4" s="277">
        <f>ÇİZELGE!$G$4</f>
        <v>44531</v>
      </c>
      <c r="KQ4" s="273"/>
      <c r="KR4" s="278"/>
      <c r="KS4" s="279"/>
      <c r="KT4" s="279"/>
      <c r="KU4" s="272"/>
      <c r="KV4" s="272"/>
      <c r="KW4" s="272"/>
      <c r="KX4" s="272"/>
      <c r="KY4" s="272"/>
      <c r="KZ4" s="272"/>
      <c r="LA4" s="280"/>
      <c r="LB4" s="280"/>
      <c r="LD4" s="272"/>
      <c r="LE4" s="272"/>
      <c r="LF4" s="273"/>
      <c r="LG4" s="274"/>
      <c r="LH4" s="275"/>
      <c r="LI4" s="273" t="s">
        <v>4</v>
      </c>
      <c r="LJ4" s="276"/>
      <c r="LK4" s="277">
        <f>ÇİZELGE!$G$4</f>
        <v>44531</v>
      </c>
      <c r="LL4" s="273"/>
      <c r="LM4" s="278"/>
      <c r="LN4" s="279"/>
      <c r="LO4" s="279"/>
      <c r="LP4" s="272"/>
      <c r="LQ4" s="272"/>
      <c r="LR4" s="272"/>
      <c r="LS4" s="272"/>
      <c r="LT4" s="272"/>
      <c r="LU4" s="272"/>
      <c r="LV4" s="280"/>
      <c r="LW4" s="280"/>
      <c r="LY4" s="272"/>
      <c r="LZ4" s="272"/>
      <c r="MA4" s="273"/>
      <c r="MB4" s="274"/>
      <c r="MC4" s="275"/>
      <c r="MD4" s="273" t="s">
        <v>4</v>
      </c>
      <c r="ME4" s="276"/>
      <c r="MF4" s="277">
        <f>ÇİZELGE!$G$4</f>
        <v>44531</v>
      </c>
      <c r="MG4" s="273"/>
      <c r="MH4" s="278"/>
      <c r="MI4" s="279"/>
      <c r="MJ4" s="279"/>
      <c r="MK4" s="272"/>
      <c r="ML4" s="272"/>
      <c r="MM4" s="272"/>
      <c r="MN4" s="272"/>
      <c r="MO4" s="272"/>
      <c r="MP4" s="272"/>
      <c r="MQ4" s="280"/>
      <c r="MR4" s="280"/>
      <c r="MT4" s="272"/>
      <c r="MU4" s="272"/>
      <c r="MV4" s="273"/>
      <c r="MW4" s="274"/>
      <c r="MX4" s="275"/>
      <c r="MY4" s="273" t="s">
        <v>4</v>
      </c>
      <c r="MZ4" s="276"/>
      <c r="NA4" s="277">
        <f>ÇİZELGE!$G$4</f>
        <v>44531</v>
      </c>
      <c r="NB4" s="273"/>
      <c r="NC4" s="278"/>
      <c r="ND4" s="279"/>
      <c r="NE4" s="279"/>
      <c r="NF4" s="272"/>
      <c r="NG4" s="272"/>
      <c r="NH4" s="272"/>
      <c r="NI4" s="272"/>
      <c r="NJ4" s="272"/>
      <c r="NK4" s="272"/>
      <c r="NL4" s="280"/>
      <c r="NM4" s="280"/>
      <c r="NO4" s="272"/>
      <c r="NP4" s="272"/>
      <c r="NQ4" s="273"/>
      <c r="NR4" s="274"/>
      <c r="NS4" s="275"/>
      <c r="NT4" s="273" t="s">
        <v>4</v>
      </c>
      <c r="NU4" s="276"/>
      <c r="NV4" s="277">
        <f>ÇİZELGE!$G$4</f>
        <v>44531</v>
      </c>
      <c r="NW4" s="273"/>
      <c r="NX4" s="278"/>
      <c r="NY4" s="279"/>
      <c r="NZ4" s="279"/>
      <c r="OA4" s="272"/>
      <c r="OB4" s="272"/>
      <c r="OC4" s="272"/>
      <c r="OD4" s="272"/>
      <c r="OE4" s="272"/>
      <c r="OF4" s="272"/>
      <c r="OG4" s="280"/>
      <c r="OH4" s="280"/>
      <c r="OJ4" s="272"/>
      <c r="OK4" s="272"/>
      <c r="OL4" s="273"/>
      <c r="OM4" s="274"/>
      <c r="ON4" s="275"/>
      <c r="OO4" s="273" t="s">
        <v>4</v>
      </c>
      <c r="OP4" s="276"/>
      <c r="OQ4" s="277">
        <f>ÇİZELGE!$G$4</f>
        <v>44531</v>
      </c>
      <c r="OR4" s="273"/>
      <c r="OS4" s="278"/>
      <c r="OT4" s="279"/>
      <c r="OU4" s="279"/>
      <c r="OV4" s="272"/>
      <c r="OW4" s="272"/>
      <c r="OX4" s="272"/>
      <c r="OY4" s="272"/>
      <c r="OZ4" s="272"/>
      <c r="PA4" s="272"/>
      <c r="PB4" s="280"/>
      <c r="PC4" s="280"/>
      <c r="PE4" s="272"/>
      <c r="PF4" s="272"/>
      <c r="PG4" s="273"/>
      <c r="PH4" s="274"/>
      <c r="PI4" s="275"/>
      <c r="PJ4" s="273" t="s">
        <v>4</v>
      </c>
      <c r="PK4" s="276"/>
      <c r="PL4" s="277">
        <f>ÇİZELGE!$G$4</f>
        <v>44531</v>
      </c>
      <c r="PM4" s="273"/>
      <c r="PN4" s="278"/>
      <c r="PO4" s="279"/>
      <c r="PP4" s="279"/>
      <c r="PQ4" s="272"/>
      <c r="PR4" s="272"/>
      <c r="PS4" s="272"/>
      <c r="PT4" s="272"/>
      <c r="PU4" s="272"/>
      <c r="PV4" s="272"/>
      <c r="PW4" s="280"/>
      <c r="PX4" s="280"/>
      <c r="PZ4" s="272"/>
      <c r="QA4" s="272"/>
      <c r="QB4" s="273"/>
      <c r="QC4" s="274"/>
      <c r="QD4" s="275"/>
      <c r="QE4" s="273" t="s">
        <v>4</v>
      </c>
      <c r="QF4" s="276"/>
      <c r="QG4" s="277">
        <f>ÇİZELGE!$G$4</f>
        <v>44531</v>
      </c>
      <c r="QH4" s="273"/>
      <c r="QI4" s="278"/>
      <c r="QJ4" s="279"/>
      <c r="QK4" s="279"/>
      <c r="QL4" s="272"/>
      <c r="QM4" s="272"/>
      <c r="QN4" s="272"/>
      <c r="QO4" s="272"/>
      <c r="QP4" s="272"/>
      <c r="QQ4" s="272"/>
      <c r="QR4" s="280"/>
      <c r="QS4" s="280"/>
      <c r="QU4" s="272"/>
      <c r="QV4" s="272"/>
      <c r="QW4" s="273"/>
      <c r="QX4" s="274"/>
      <c r="QY4" s="275"/>
      <c r="QZ4" s="273" t="s">
        <v>4</v>
      </c>
      <c r="RA4" s="276"/>
      <c r="RB4" s="277">
        <f>ÇİZELGE!$G$4</f>
        <v>44531</v>
      </c>
      <c r="RC4" s="273"/>
      <c r="RD4" s="278"/>
      <c r="RE4" s="279"/>
      <c r="RF4" s="279"/>
      <c r="RG4" s="272"/>
      <c r="RH4" s="272"/>
      <c r="RI4" s="272"/>
      <c r="RJ4" s="272"/>
      <c r="RK4" s="272"/>
      <c r="RL4" s="272"/>
      <c r="RM4" s="280"/>
      <c r="RN4" s="280"/>
      <c r="RP4" s="272"/>
      <c r="RQ4" s="272"/>
      <c r="RR4" s="273"/>
      <c r="RS4" s="274"/>
      <c r="RT4" s="275"/>
      <c r="RU4" s="273" t="s">
        <v>4</v>
      </c>
      <c r="RV4" s="276"/>
      <c r="RW4" s="277">
        <f>ÇİZELGE!$G$4</f>
        <v>44531</v>
      </c>
      <c r="RX4" s="273"/>
      <c r="RY4" s="278"/>
      <c r="RZ4" s="279"/>
      <c r="SA4" s="279"/>
      <c r="SB4" s="272"/>
      <c r="SC4" s="272"/>
      <c r="SD4" s="272"/>
      <c r="SE4" s="272"/>
      <c r="SF4" s="272"/>
      <c r="SG4" s="272"/>
      <c r="SH4" s="280"/>
      <c r="SI4" s="280"/>
      <c r="SK4" s="272"/>
      <c r="SL4" s="272"/>
      <c r="SM4" s="273"/>
      <c r="SN4" s="274"/>
      <c r="SO4" s="275"/>
      <c r="SP4" s="273" t="s">
        <v>4</v>
      </c>
      <c r="SQ4" s="276"/>
      <c r="SR4" s="277">
        <f>ÇİZELGE!$G$4</f>
        <v>44531</v>
      </c>
      <c r="SS4" s="273"/>
      <c r="ST4" s="278"/>
      <c r="SU4" s="279"/>
      <c r="SV4" s="279"/>
      <c r="SW4" s="272"/>
      <c r="SX4" s="272"/>
      <c r="SY4" s="272"/>
      <c r="SZ4" s="272"/>
      <c r="TA4" s="272"/>
      <c r="TB4" s="272"/>
      <c r="TC4" s="280"/>
      <c r="TD4" s="280"/>
      <c r="TF4" s="272"/>
      <c r="TG4" s="272"/>
      <c r="TH4" s="273"/>
      <c r="TI4" s="274"/>
      <c r="TJ4" s="275"/>
      <c r="TK4" s="273" t="s">
        <v>4</v>
      </c>
      <c r="TL4" s="276"/>
      <c r="TM4" s="277">
        <f>ÇİZELGE!$G$4</f>
        <v>44531</v>
      </c>
      <c r="TN4" s="273"/>
      <c r="TO4" s="278"/>
      <c r="TP4" s="279"/>
      <c r="TQ4" s="279"/>
      <c r="TR4" s="272"/>
      <c r="TS4" s="272"/>
      <c r="TT4" s="272"/>
      <c r="TU4" s="272"/>
      <c r="TV4" s="272"/>
      <c r="TW4" s="272"/>
      <c r="TX4" s="280"/>
      <c r="TY4" s="280"/>
      <c r="UA4" s="272"/>
      <c r="UB4" s="272"/>
      <c r="UC4" s="273"/>
      <c r="UD4" s="274"/>
      <c r="UE4" s="275"/>
      <c r="UF4" s="273" t="s">
        <v>4</v>
      </c>
      <c r="UG4" s="276"/>
      <c r="UH4" s="277">
        <f>ÇİZELGE!$G$4</f>
        <v>44531</v>
      </c>
      <c r="UI4" s="273"/>
      <c r="UJ4" s="278"/>
      <c r="UK4" s="279"/>
      <c r="UL4" s="279"/>
      <c r="UM4" s="272"/>
      <c r="UN4" s="272"/>
      <c r="UO4" s="272"/>
      <c r="UP4" s="272"/>
      <c r="UQ4" s="272"/>
      <c r="UR4" s="272"/>
      <c r="US4" s="280"/>
      <c r="UT4" s="280"/>
      <c r="UV4" s="272"/>
      <c r="UW4" s="272"/>
      <c r="UX4" s="273"/>
      <c r="UY4" s="274"/>
      <c r="UZ4" s="275"/>
      <c r="VA4" s="273" t="s">
        <v>4</v>
      </c>
      <c r="VB4" s="276"/>
      <c r="VC4" s="277">
        <f>ÇİZELGE!$G$4</f>
        <v>44531</v>
      </c>
      <c r="VD4" s="273"/>
      <c r="VE4" s="278"/>
      <c r="VF4" s="279"/>
      <c r="VG4" s="279"/>
      <c r="VH4" s="272"/>
      <c r="VI4" s="272"/>
      <c r="VJ4" s="272"/>
      <c r="VK4" s="272"/>
      <c r="VL4" s="272"/>
      <c r="VM4" s="272"/>
      <c r="VN4" s="280"/>
      <c r="VO4" s="280"/>
      <c r="VQ4" s="272"/>
      <c r="VR4" s="272"/>
      <c r="VS4" s="273"/>
      <c r="VT4" s="274"/>
      <c r="VU4" s="275"/>
      <c r="VV4" s="273" t="s">
        <v>4</v>
      </c>
      <c r="VW4" s="276"/>
      <c r="VX4" s="277">
        <f>ÇİZELGE!$G$4</f>
        <v>44531</v>
      </c>
      <c r="VY4" s="273"/>
      <c r="VZ4" s="278"/>
      <c r="WA4" s="279"/>
      <c r="WB4" s="279"/>
      <c r="WC4" s="272"/>
      <c r="WD4" s="272"/>
      <c r="WE4" s="272"/>
      <c r="WF4" s="272"/>
      <c r="WG4" s="272"/>
      <c r="WH4" s="272"/>
      <c r="WI4" s="280"/>
      <c r="WJ4" s="280"/>
      <c r="WL4" s="272"/>
      <c r="WM4" s="272"/>
      <c r="WN4" s="273"/>
      <c r="WO4" s="274"/>
      <c r="WP4" s="275"/>
      <c r="WQ4" s="273" t="s">
        <v>4</v>
      </c>
      <c r="WR4" s="276"/>
      <c r="WS4" s="277">
        <f>ÇİZELGE!$G$4</f>
        <v>44531</v>
      </c>
      <c r="WT4" s="273"/>
      <c r="WU4" s="278"/>
      <c r="WV4" s="279"/>
      <c r="WW4" s="279"/>
      <c r="WX4" s="272"/>
      <c r="WY4" s="272"/>
      <c r="WZ4" s="272"/>
      <c r="XA4" s="272"/>
      <c r="XB4" s="272"/>
      <c r="XC4" s="272"/>
      <c r="XD4" s="280"/>
      <c r="XE4" s="280"/>
      <c r="XG4" s="272"/>
      <c r="XH4" s="272"/>
      <c r="XI4" s="273"/>
      <c r="XJ4" s="274"/>
      <c r="XK4" s="275"/>
      <c r="XL4" s="273" t="s">
        <v>4</v>
      </c>
      <c r="XM4" s="276"/>
      <c r="XN4" s="277">
        <f>ÇİZELGE!$G$4</f>
        <v>44531</v>
      </c>
      <c r="XO4" s="273"/>
      <c r="XP4" s="278"/>
      <c r="XQ4" s="279"/>
      <c r="XR4" s="279"/>
      <c r="XS4" s="272"/>
      <c r="XT4" s="272"/>
      <c r="XU4" s="272"/>
      <c r="XV4" s="272"/>
      <c r="XW4" s="272"/>
      <c r="XX4" s="272"/>
      <c r="XY4" s="280"/>
      <c r="XZ4" s="280"/>
      <c r="YB4" s="272"/>
      <c r="YC4" s="272"/>
      <c r="YD4" s="273"/>
      <c r="YE4" s="274"/>
      <c r="YF4" s="275"/>
      <c r="YG4" s="273" t="s">
        <v>4</v>
      </c>
      <c r="YH4" s="276"/>
      <c r="YI4" s="277">
        <f>ÇİZELGE!$G$4</f>
        <v>44531</v>
      </c>
      <c r="YJ4" s="273"/>
      <c r="YK4" s="278"/>
      <c r="YL4" s="279"/>
      <c r="YM4" s="279"/>
      <c r="YN4" s="272"/>
      <c r="YO4" s="272"/>
      <c r="YP4" s="272"/>
      <c r="YQ4" s="272"/>
      <c r="YR4" s="272"/>
      <c r="YS4" s="272"/>
      <c r="YT4" s="280"/>
      <c r="YU4" s="280"/>
      <c r="YW4" s="272"/>
      <c r="YX4" s="272"/>
      <c r="YY4" s="273"/>
      <c r="YZ4" s="274"/>
      <c r="ZA4" s="275"/>
      <c r="ZB4" s="273" t="s">
        <v>4</v>
      </c>
      <c r="ZC4" s="276"/>
      <c r="ZD4" s="277">
        <f>ÇİZELGE!$G$4</f>
        <v>44531</v>
      </c>
      <c r="ZE4" s="273"/>
      <c r="ZF4" s="278"/>
      <c r="ZG4" s="279"/>
      <c r="ZH4" s="279"/>
      <c r="ZI4" s="272"/>
      <c r="ZJ4" s="272"/>
      <c r="ZK4" s="272"/>
      <c r="ZL4" s="272"/>
      <c r="ZM4" s="272"/>
      <c r="ZN4" s="272"/>
      <c r="ZO4" s="280"/>
      <c r="ZP4" s="280"/>
      <c r="ZR4" s="272"/>
      <c r="ZS4" s="272"/>
      <c r="ZT4" s="273"/>
      <c r="ZU4" s="274"/>
      <c r="ZV4" s="275"/>
      <c r="ZW4" s="273" t="s">
        <v>4</v>
      </c>
      <c r="ZX4" s="276"/>
      <c r="ZY4" s="277">
        <f>ÇİZELGE!$G$4</f>
        <v>44531</v>
      </c>
      <c r="ZZ4" s="273"/>
      <c r="AAA4" s="278"/>
      <c r="AAB4" s="279"/>
      <c r="AAC4" s="279"/>
      <c r="AAD4" s="272"/>
      <c r="AAE4" s="272"/>
      <c r="AAF4" s="272"/>
      <c r="AAG4" s="272"/>
      <c r="AAH4" s="272"/>
      <c r="AAI4" s="272"/>
      <c r="AAJ4" s="280"/>
      <c r="AAK4" s="280"/>
      <c r="AAM4" s="272"/>
      <c r="AAN4" s="272"/>
      <c r="AAO4" s="273"/>
      <c r="AAP4" s="274"/>
      <c r="AAQ4" s="275"/>
      <c r="AAR4" s="273" t="s">
        <v>4</v>
      </c>
      <c r="AAS4" s="276"/>
      <c r="AAT4" s="277">
        <f>ÇİZELGE!$G$4</f>
        <v>44531</v>
      </c>
      <c r="AAU4" s="273"/>
      <c r="AAV4" s="278"/>
      <c r="AAW4" s="279"/>
      <c r="AAX4" s="279"/>
      <c r="AAY4" s="272"/>
      <c r="AAZ4" s="272"/>
      <c r="ABA4" s="272"/>
      <c r="ABB4" s="272"/>
      <c r="ABC4" s="272"/>
      <c r="ABD4" s="272"/>
      <c r="ABE4" s="280"/>
      <c r="ABF4" s="280"/>
      <c r="ABH4" s="272"/>
      <c r="ABI4" s="272"/>
      <c r="ABJ4" s="273"/>
      <c r="ABK4" s="274"/>
      <c r="ABL4" s="275"/>
      <c r="ABM4" s="273" t="s">
        <v>4</v>
      </c>
      <c r="ABN4" s="276"/>
      <c r="ABO4" s="277">
        <f>ÇİZELGE!$G$4</f>
        <v>44531</v>
      </c>
      <c r="ABP4" s="273"/>
      <c r="ABQ4" s="278"/>
      <c r="ABR4" s="279"/>
      <c r="ABS4" s="279"/>
      <c r="ABT4" s="272"/>
      <c r="ABU4" s="272"/>
      <c r="ABV4" s="272"/>
      <c r="ABW4" s="272"/>
      <c r="ABX4" s="272"/>
      <c r="ABY4" s="272"/>
      <c r="ABZ4" s="280"/>
      <c r="ACA4" s="280"/>
      <c r="ACC4" s="272"/>
      <c r="ACD4" s="272"/>
      <c r="ACE4" s="273"/>
      <c r="ACF4" s="274"/>
      <c r="ACG4" s="275"/>
      <c r="ACH4" s="273" t="s">
        <v>4</v>
      </c>
      <c r="ACI4" s="276"/>
      <c r="ACJ4" s="277">
        <f>ÇİZELGE!$G$4</f>
        <v>44531</v>
      </c>
      <c r="ACK4" s="273"/>
      <c r="ACL4" s="278"/>
      <c r="ACM4" s="279"/>
      <c r="ACN4" s="279"/>
      <c r="ACO4" s="272"/>
      <c r="ACP4" s="272"/>
      <c r="ACQ4" s="272"/>
      <c r="ACR4" s="272"/>
      <c r="ACS4" s="272"/>
      <c r="ACT4" s="272"/>
      <c r="ACU4" s="280"/>
      <c r="ACV4" s="280"/>
      <c r="ACX4" s="272"/>
      <c r="ACY4" s="272"/>
      <c r="ACZ4" s="273"/>
      <c r="ADA4" s="274"/>
      <c r="ADB4" s="275"/>
      <c r="ADC4" s="273" t="s">
        <v>4</v>
      </c>
      <c r="ADD4" s="276"/>
      <c r="ADE4" s="277">
        <f>ÇİZELGE!$G$4</f>
        <v>44531</v>
      </c>
      <c r="ADF4" s="273"/>
      <c r="ADG4" s="278"/>
      <c r="ADH4" s="279"/>
      <c r="ADI4" s="279"/>
      <c r="ADJ4" s="272"/>
      <c r="ADK4" s="272"/>
      <c r="ADL4" s="272"/>
      <c r="ADM4" s="272"/>
      <c r="ADN4" s="272"/>
      <c r="ADO4" s="272"/>
      <c r="ADP4" s="280"/>
      <c r="ADQ4" s="280"/>
      <c r="ADS4" s="272"/>
      <c r="ADT4" s="272"/>
      <c r="ADU4" s="273"/>
      <c r="ADV4" s="274"/>
      <c r="ADW4" s="275"/>
      <c r="ADX4" s="273" t="s">
        <v>4</v>
      </c>
      <c r="ADY4" s="276"/>
      <c r="ADZ4" s="277">
        <f>ÇİZELGE!$G$4</f>
        <v>44531</v>
      </c>
      <c r="AEA4" s="273"/>
      <c r="AEB4" s="278"/>
      <c r="AEC4" s="279"/>
      <c r="AED4" s="279"/>
      <c r="AEE4" s="272"/>
      <c r="AEF4" s="272"/>
      <c r="AEG4" s="272"/>
      <c r="AEH4" s="272"/>
      <c r="AEI4" s="272"/>
      <c r="AEJ4" s="272"/>
      <c r="AEK4" s="280"/>
      <c r="AEL4" s="280"/>
      <c r="AEN4" s="272"/>
      <c r="AEO4" s="272"/>
      <c r="AEP4" s="273"/>
      <c r="AEQ4" s="274"/>
      <c r="AER4" s="275"/>
      <c r="AES4" s="273" t="s">
        <v>4</v>
      </c>
      <c r="AET4" s="276"/>
      <c r="AEU4" s="277">
        <f>ÇİZELGE!$G$4</f>
        <v>44531</v>
      </c>
      <c r="AEV4" s="273"/>
      <c r="AEW4" s="278"/>
      <c r="AEX4" s="279"/>
      <c r="AEY4" s="279"/>
      <c r="AEZ4" s="272"/>
      <c r="AFA4" s="272"/>
      <c r="AFB4" s="272"/>
      <c r="AFC4" s="272"/>
      <c r="AFD4" s="272"/>
      <c r="AFE4" s="272"/>
      <c r="AFF4" s="280"/>
      <c r="AFG4" s="280"/>
      <c r="AFI4" s="272"/>
      <c r="AFJ4" s="272"/>
      <c r="AFK4" s="273"/>
      <c r="AFL4" s="274"/>
      <c r="AFM4" s="275"/>
      <c r="AFN4" s="273" t="s">
        <v>4</v>
      </c>
      <c r="AFO4" s="276"/>
      <c r="AFP4" s="277">
        <f>ÇİZELGE!$G$4</f>
        <v>44531</v>
      </c>
      <c r="AFQ4" s="273"/>
      <c r="AFR4" s="278"/>
      <c r="AFS4" s="279"/>
      <c r="AFT4" s="279"/>
      <c r="AFU4" s="272"/>
      <c r="AFV4" s="272"/>
      <c r="AFW4" s="272"/>
      <c r="AFX4" s="272"/>
      <c r="AFY4" s="272"/>
      <c r="AFZ4" s="272"/>
      <c r="AGA4" s="280"/>
      <c r="AGB4" s="280"/>
      <c r="AGD4" s="272"/>
      <c r="AGE4" s="272"/>
      <c r="AGF4" s="273"/>
      <c r="AGG4" s="274"/>
      <c r="AGH4" s="275"/>
      <c r="AGI4" s="273" t="s">
        <v>4</v>
      </c>
      <c r="AGJ4" s="276"/>
      <c r="AGK4" s="277">
        <f>ÇİZELGE!$G$4</f>
        <v>44531</v>
      </c>
      <c r="AGL4" s="273"/>
      <c r="AGM4" s="278"/>
      <c r="AGN4" s="279"/>
      <c r="AGO4" s="279"/>
      <c r="AGP4" s="272"/>
      <c r="AGQ4" s="272"/>
      <c r="AGR4" s="272"/>
      <c r="AGS4" s="272"/>
      <c r="AGT4" s="272"/>
      <c r="AGU4" s="272"/>
      <c r="AGV4" s="280"/>
      <c r="AGW4" s="280"/>
      <c r="AGY4" s="272"/>
      <c r="AGZ4" s="272"/>
      <c r="AHA4" s="273"/>
      <c r="AHB4" s="274"/>
      <c r="AHC4" s="275"/>
      <c r="AHD4" s="273" t="s">
        <v>4</v>
      </c>
      <c r="AHE4" s="276"/>
      <c r="AHF4" s="277">
        <f>ÇİZELGE!$G$4</f>
        <v>44531</v>
      </c>
      <c r="AHG4" s="273"/>
      <c r="AHH4" s="278"/>
      <c r="AHI4" s="279"/>
      <c r="AHJ4" s="279"/>
      <c r="AHK4" s="272"/>
      <c r="AHL4" s="272"/>
      <c r="AHM4" s="272"/>
      <c r="AHN4" s="272"/>
      <c r="AHO4" s="272"/>
      <c r="AHP4" s="272"/>
      <c r="AHQ4" s="280"/>
      <c r="AHR4" s="280"/>
      <c r="AHT4" s="272"/>
      <c r="AHU4" s="272"/>
      <c r="AHV4" s="273"/>
      <c r="AHW4" s="274"/>
      <c r="AHX4" s="275"/>
      <c r="AHY4" s="273" t="s">
        <v>4</v>
      </c>
      <c r="AHZ4" s="276"/>
      <c r="AIA4" s="277">
        <f>ÇİZELGE!$G$4</f>
        <v>44531</v>
      </c>
      <c r="AIB4" s="273"/>
      <c r="AIC4" s="278"/>
      <c r="AID4" s="279"/>
      <c r="AIE4" s="279"/>
      <c r="AIF4" s="272"/>
      <c r="AIG4" s="272"/>
      <c r="AIH4" s="272"/>
      <c r="AII4" s="272"/>
      <c r="AIJ4" s="272"/>
      <c r="AIK4" s="272"/>
      <c r="AIL4" s="280"/>
      <c r="AIM4" s="280"/>
      <c r="AIO4" s="272"/>
      <c r="AIP4" s="272"/>
      <c r="AIQ4" s="273"/>
      <c r="AIR4" s="274"/>
      <c r="AIS4" s="275"/>
      <c r="AIT4" s="273" t="s">
        <v>4</v>
      </c>
      <c r="AIU4" s="276"/>
      <c r="AIV4" s="277">
        <f>ÇİZELGE!$G$4</f>
        <v>44531</v>
      </c>
      <c r="AIW4" s="273"/>
      <c r="AIX4" s="278"/>
      <c r="AIY4" s="279"/>
      <c r="AIZ4" s="279"/>
      <c r="AJA4" s="272"/>
      <c r="AJB4" s="272"/>
      <c r="AJC4" s="272"/>
      <c r="AJD4" s="272"/>
      <c r="AJE4" s="272"/>
      <c r="AJF4" s="272"/>
      <c r="AJG4" s="280"/>
      <c r="AJH4" s="280"/>
      <c r="AJJ4" s="272"/>
      <c r="AJK4" s="272"/>
      <c r="AJL4" s="273"/>
      <c r="AJM4" s="274"/>
      <c r="AJN4" s="275"/>
      <c r="AJO4" s="273" t="s">
        <v>4</v>
      </c>
      <c r="AJP4" s="276"/>
      <c r="AJQ4" s="277">
        <f>ÇİZELGE!$G$4</f>
        <v>44531</v>
      </c>
      <c r="AJR4" s="273"/>
      <c r="AJS4" s="278"/>
      <c r="AJT4" s="279"/>
      <c r="AJU4" s="279"/>
      <c r="AJV4" s="272"/>
      <c r="AJW4" s="272"/>
      <c r="AJX4" s="272"/>
      <c r="AJY4" s="272"/>
      <c r="AJZ4" s="272"/>
      <c r="AKA4" s="272"/>
      <c r="AKB4" s="280"/>
      <c r="AKC4" s="280"/>
      <c r="AKE4" s="272"/>
      <c r="AKF4" s="272"/>
      <c r="AKG4" s="273"/>
      <c r="AKH4" s="274"/>
      <c r="AKI4" s="275"/>
      <c r="AKJ4" s="273" t="s">
        <v>4</v>
      </c>
      <c r="AKK4" s="276"/>
      <c r="AKL4" s="277">
        <f>ÇİZELGE!$G$4</f>
        <v>44531</v>
      </c>
      <c r="AKM4" s="273"/>
      <c r="AKN4" s="278"/>
      <c r="AKO4" s="279"/>
      <c r="AKP4" s="279"/>
      <c r="AKQ4" s="272"/>
      <c r="AKR4" s="272"/>
      <c r="AKS4" s="272"/>
      <c r="AKT4" s="272"/>
      <c r="AKU4" s="272"/>
      <c r="AKV4" s="272"/>
      <c r="AKW4" s="280"/>
      <c r="AKX4" s="280"/>
      <c r="AKZ4" s="272"/>
      <c r="ALA4" s="272"/>
      <c r="ALB4" s="273"/>
      <c r="ALC4" s="274"/>
      <c r="ALD4" s="275"/>
      <c r="ALE4" s="273" t="s">
        <v>4</v>
      </c>
      <c r="ALF4" s="276"/>
      <c r="ALG4" s="277">
        <f>ÇİZELGE!$G$4</f>
        <v>44531</v>
      </c>
      <c r="ALH4" s="273"/>
      <c r="ALI4" s="278"/>
      <c r="ALJ4" s="279"/>
      <c r="ALK4" s="279"/>
      <c r="ALL4" s="272"/>
      <c r="ALM4" s="272"/>
      <c r="ALN4" s="272"/>
      <c r="ALO4" s="272"/>
      <c r="ALP4" s="272"/>
      <c r="ALQ4" s="272"/>
      <c r="ALR4" s="280"/>
      <c r="ALS4" s="280"/>
      <c r="ALU4" s="272"/>
      <c r="ALV4" s="272"/>
      <c r="ALW4" s="273"/>
      <c r="ALX4" s="274"/>
      <c r="ALY4" s="275"/>
      <c r="ALZ4" s="273" t="s">
        <v>4</v>
      </c>
      <c r="AMA4" s="276"/>
      <c r="AMB4" s="277">
        <f>ÇİZELGE!$G$4</f>
        <v>44531</v>
      </c>
      <c r="AMC4" s="273"/>
      <c r="AMD4" s="278"/>
      <c r="AME4" s="279"/>
      <c r="AMF4" s="279"/>
      <c r="AMG4" s="272"/>
      <c r="AMH4" s="272"/>
      <c r="AMI4" s="272"/>
      <c r="AMJ4" s="272"/>
      <c r="AMK4" s="272"/>
      <c r="AML4" s="272"/>
      <c r="AMM4" s="280"/>
      <c r="AMN4" s="280"/>
      <c r="AMP4" s="272"/>
      <c r="AMQ4" s="272"/>
      <c r="AMR4" s="273"/>
      <c r="AMS4" s="274"/>
      <c r="AMT4" s="275"/>
      <c r="AMU4" s="273" t="s">
        <v>4</v>
      </c>
      <c r="AMV4" s="276"/>
      <c r="AMW4" s="277">
        <f>ÇİZELGE!$G$4</f>
        <v>44531</v>
      </c>
      <c r="AMX4" s="273"/>
      <c r="AMY4" s="278"/>
      <c r="AMZ4" s="279"/>
      <c r="ANA4" s="279"/>
      <c r="ANB4" s="272"/>
      <c r="ANC4" s="272"/>
      <c r="AND4" s="272"/>
      <c r="ANE4" s="272"/>
      <c r="ANF4" s="272"/>
      <c r="ANG4" s="272"/>
      <c r="ANH4" s="280"/>
      <c r="ANI4" s="280"/>
      <c r="ANK4" s="272"/>
      <c r="ANL4" s="272"/>
      <c r="ANM4" s="273"/>
      <c r="ANN4" s="274"/>
      <c r="ANO4" s="275"/>
      <c r="ANP4" s="273" t="s">
        <v>4</v>
      </c>
      <c r="ANQ4" s="276"/>
      <c r="ANR4" s="277">
        <f>ÇİZELGE!$G$4</f>
        <v>44531</v>
      </c>
      <c r="ANS4" s="273"/>
      <c r="ANT4" s="278"/>
      <c r="ANU4" s="279"/>
      <c r="ANV4" s="279"/>
      <c r="ANW4" s="272"/>
      <c r="ANX4" s="272"/>
      <c r="ANY4" s="272"/>
      <c r="ANZ4" s="272"/>
      <c r="AOA4" s="272"/>
      <c r="AOB4" s="272"/>
      <c r="AOC4" s="280"/>
      <c r="AOD4" s="280"/>
      <c r="AOF4" s="272"/>
      <c r="AOG4" s="272"/>
      <c r="AOH4" s="273"/>
      <c r="AOI4" s="274"/>
      <c r="AOJ4" s="275"/>
      <c r="AOK4" s="273" t="s">
        <v>4</v>
      </c>
      <c r="AOL4" s="276"/>
      <c r="AOM4" s="277">
        <f>ÇİZELGE!$G$4</f>
        <v>44531</v>
      </c>
      <c r="AON4" s="273"/>
      <c r="AOO4" s="278"/>
      <c r="AOP4" s="279"/>
      <c r="AOQ4" s="279"/>
      <c r="AOR4" s="272"/>
      <c r="AOS4" s="272"/>
      <c r="AOT4" s="272"/>
      <c r="AOU4" s="272"/>
      <c r="AOV4" s="272"/>
      <c r="AOW4" s="272"/>
      <c r="AOX4" s="280"/>
      <c r="AOY4" s="280"/>
      <c r="APA4" s="272"/>
      <c r="APB4" s="272"/>
      <c r="APC4" s="273"/>
      <c r="APD4" s="274"/>
      <c r="APE4" s="275"/>
      <c r="APF4" s="273" t="s">
        <v>4</v>
      </c>
      <c r="APG4" s="276"/>
      <c r="APH4" s="277">
        <f>ÇİZELGE!$G$4</f>
        <v>44531</v>
      </c>
      <c r="API4" s="273"/>
      <c r="APJ4" s="278"/>
      <c r="APK4" s="279"/>
      <c r="APL4" s="279"/>
      <c r="APM4" s="272"/>
      <c r="APN4" s="272"/>
      <c r="APO4" s="272"/>
      <c r="APP4" s="272"/>
      <c r="APQ4" s="272"/>
      <c r="APR4" s="272"/>
      <c r="APS4" s="280"/>
      <c r="APT4" s="280"/>
      <c r="APV4" s="272"/>
      <c r="APW4" s="272"/>
      <c r="APX4" s="273"/>
      <c r="APY4" s="274"/>
      <c r="APZ4" s="275"/>
      <c r="AQA4" s="273" t="s">
        <v>4</v>
      </c>
      <c r="AQB4" s="276"/>
      <c r="AQC4" s="277">
        <f>ÇİZELGE!$G$4</f>
        <v>44531</v>
      </c>
      <c r="AQD4" s="273"/>
      <c r="AQE4" s="278"/>
      <c r="AQF4" s="279"/>
      <c r="AQG4" s="279"/>
      <c r="AQH4" s="272"/>
      <c r="AQI4" s="272"/>
      <c r="AQJ4" s="272"/>
      <c r="AQK4" s="272"/>
      <c r="AQL4" s="272"/>
      <c r="AQM4" s="272"/>
      <c r="AQN4" s="280"/>
      <c r="AQO4" s="280"/>
      <c r="AQQ4" s="272"/>
      <c r="AQR4" s="272"/>
      <c r="AQS4" s="273"/>
      <c r="AQT4" s="274"/>
      <c r="AQU4" s="275"/>
      <c r="AQV4" s="273" t="s">
        <v>4</v>
      </c>
      <c r="AQW4" s="276"/>
      <c r="AQX4" s="277">
        <f>ÇİZELGE!$G$4</f>
        <v>44531</v>
      </c>
      <c r="AQY4" s="273"/>
      <c r="AQZ4" s="278"/>
      <c r="ARA4" s="279"/>
      <c r="ARB4" s="279"/>
      <c r="ARC4" s="272"/>
      <c r="ARD4" s="272"/>
      <c r="ARE4" s="272"/>
      <c r="ARF4" s="272"/>
      <c r="ARG4" s="272"/>
      <c r="ARH4" s="272"/>
      <c r="ARI4" s="280"/>
      <c r="ARJ4" s="280"/>
      <c r="ARL4" s="272"/>
      <c r="ARM4" s="272"/>
      <c r="ARN4" s="273"/>
      <c r="ARO4" s="274"/>
      <c r="ARP4" s="275"/>
      <c r="ARQ4" s="273" t="s">
        <v>4</v>
      </c>
      <c r="ARR4" s="276"/>
      <c r="ARS4" s="277">
        <f>ÇİZELGE!$G$4</f>
        <v>44531</v>
      </c>
      <c r="ART4" s="273"/>
      <c r="ARU4" s="278"/>
      <c r="ARV4" s="279"/>
      <c r="ARW4" s="279"/>
      <c r="ARX4" s="272"/>
      <c r="ARY4" s="272"/>
      <c r="ARZ4" s="272"/>
      <c r="ASA4" s="272"/>
      <c r="ASB4" s="272"/>
      <c r="ASC4" s="272"/>
      <c r="ASD4" s="280"/>
      <c r="ASE4" s="280"/>
      <c r="ASG4" s="272"/>
      <c r="ASH4" s="272"/>
      <c r="ASI4" s="273"/>
      <c r="ASJ4" s="274"/>
      <c r="ASK4" s="275"/>
      <c r="ASL4" s="273" t="s">
        <v>4</v>
      </c>
      <c r="ASM4" s="276"/>
      <c r="ASN4" s="277">
        <f>ÇİZELGE!$G$4</f>
        <v>44531</v>
      </c>
      <c r="ASO4" s="273"/>
      <c r="ASP4" s="278"/>
      <c r="ASQ4" s="279"/>
      <c r="ASR4" s="279"/>
      <c r="ASS4" s="272"/>
      <c r="AST4" s="272"/>
      <c r="ASU4" s="272"/>
      <c r="ASV4" s="272"/>
      <c r="ASW4" s="272"/>
      <c r="ASX4" s="272"/>
      <c r="ASY4" s="280"/>
      <c r="ASZ4" s="280"/>
      <c r="ATB4" s="272"/>
      <c r="ATC4" s="272"/>
      <c r="ATD4" s="273"/>
      <c r="ATE4" s="274"/>
      <c r="ATF4" s="275"/>
      <c r="ATG4" s="273" t="s">
        <v>4</v>
      </c>
      <c r="ATH4" s="276"/>
      <c r="ATI4" s="277">
        <f>ÇİZELGE!$G$4</f>
        <v>44531</v>
      </c>
      <c r="ATJ4" s="273"/>
      <c r="ATK4" s="278"/>
      <c r="ATL4" s="279"/>
      <c r="ATM4" s="279"/>
      <c r="ATN4" s="272"/>
      <c r="ATO4" s="272"/>
      <c r="ATP4" s="272"/>
      <c r="ATQ4" s="272"/>
      <c r="ATR4" s="272"/>
      <c r="ATS4" s="272"/>
      <c r="ATT4" s="280"/>
      <c r="ATU4" s="280"/>
      <c r="ATW4" s="272"/>
      <c r="ATX4" s="272"/>
      <c r="ATY4" s="273"/>
      <c r="ATZ4" s="274"/>
      <c r="AUA4" s="275"/>
      <c r="AUB4" s="273" t="s">
        <v>4</v>
      </c>
      <c r="AUC4" s="276"/>
      <c r="AUD4" s="277">
        <f>ÇİZELGE!$G$4</f>
        <v>44531</v>
      </c>
      <c r="AUE4" s="273"/>
      <c r="AUF4" s="278"/>
      <c r="AUG4" s="279"/>
      <c r="AUH4" s="279"/>
      <c r="AUI4" s="272"/>
      <c r="AUJ4" s="272"/>
      <c r="AUK4" s="272"/>
      <c r="AUL4" s="272"/>
      <c r="AUM4" s="272"/>
      <c r="AUN4" s="272"/>
      <c r="AUO4" s="280"/>
      <c r="AUP4" s="280"/>
      <c r="AUR4" s="272"/>
      <c r="AUS4" s="272"/>
      <c r="AUT4" s="273"/>
      <c r="AUU4" s="274"/>
      <c r="AUV4" s="275"/>
      <c r="AUW4" s="273" t="s">
        <v>4</v>
      </c>
      <c r="AUX4" s="276"/>
      <c r="AUY4" s="277">
        <f>ÇİZELGE!$G$4</f>
        <v>44531</v>
      </c>
      <c r="AUZ4" s="273"/>
      <c r="AVA4" s="278"/>
      <c r="AVB4" s="279"/>
      <c r="AVC4" s="279"/>
      <c r="AVD4" s="272"/>
      <c r="AVE4" s="272"/>
      <c r="AVF4" s="272"/>
      <c r="AVG4" s="272"/>
      <c r="AVH4" s="272"/>
      <c r="AVI4" s="272"/>
      <c r="AVJ4" s="280"/>
      <c r="AVK4" s="280"/>
      <c r="AVM4" s="272"/>
      <c r="AVN4" s="272"/>
      <c r="AVO4" s="273"/>
      <c r="AVP4" s="274"/>
      <c r="AVQ4" s="275"/>
      <c r="AVR4" s="273" t="s">
        <v>4</v>
      </c>
      <c r="AVS4" s="276"/>
      <c r="AVT4" s="277">
        <f>ÇİZELGE!$G$4</f>
        <v>44531</v>
      </c>
      <c r="AVU4" s="273"/>
      <c r="AVV4" s="278"/>
      <c r="AVW4" s="279"/>
      <c r="AVX4" s="279"/>
      <c r="AVY4" s="272"/>
      <c r="AVZ4" s="272"/>
      <c r="AWA4" s="272"/>
      <c r="AWB4" s="272"/>
      <c r="AWC4" s="272"/>
      <c r="AWD4" s="272"/>
      <c r="AWE4" s="280"/>
      <c r="AWF4" s="280"/>
      <c r="AWH4" s="272"/>
      <c r="AWI4" s="272"/>
      <c r="AWJ4" s="273"/>
      <c r="AWK4" s="274"/>
      <c r="AWL4" s="275"/>
      <c r="AWM4" s="273" t="s">
        <v>4</v>
      </c>
      <c r="AWN4" s="276"/>
      <c r="AWO4" s="277">
        <f>ÇİZELGE!$G$4</f>
        <v>44531</v>
      </c>
      <c r="AWP4" s="273"/>
      <c r="AWQ4" s="278"/>
      <c r="AWR4" s="279"/>
      <c r="AWS4" s="279"/>
      <c r="AWT4" s="272"/>
      <c r="AWU4" s="272"/>
      <c r="AWV4" s="272"/>
      <c r="AWW4" s="272"/>
      <c r="AWX4" s="272"/>
      <c r="AWY4" s="272"/>
      <c r="AWZ4" s="280"/>
      <c r="AXA4" s="280"/>
      <c r="AXC4" s="272"/>
      <c r="AXD4" s="272"/>
      <c r="AXE4" s="273"/>
      <c r="AXF4" s="274"/>
      <c r="AXG4" s="275"/>
      <c r="AXH4" s="273" t="s">
        <v>4</v>
      </c>
      <c r="AXI4" s="276"/>
      <c r="AXJ4" s="277">
        <f>ÇİZELGE!$G$4</f>
        <v>44531</v>
      </c>
      <c r="AXK4" s="273"/>
      <c r="AXL4" s="278"/>
      <c r="AXM4" s="279"/>
      <c r="AXN4" s="279"/>
      <c r="AXO4" s="272"/>
      <c r="AXP4" s="272"/>
      <c r="AXQ4" s="272"/>
      <c r="AXR4" s="272"/>
      <c r="AXS4" s="272"/>
      <c r="AXT4" s="272"/>
      <c r="AXU4" s="280"/>
      <c r="AXV4" s="280"/>
      <c r="AXX4" s="272"/>
      <c r="AXY4" s="272"/>
      <c r="AXZ4" s="273"/>
      <c r="AYA4" s="274"/>
      <c r="AYB4" s="275"/>
      <c r="AYC4" s="273" t="s">
        <v>4</v>
      </c>
      <c r="AYD4" s="276"/>
      <c r="AYE4" s="277">
        <f>ÇİZELGE!$G$4</f>
        <v>44531</v>
      </c>
      <c r="AYF4" s="273"/>
      <c r="AYG4" s="278"/>
      <c r="AYH4" s="279"/>
      <c r="AYI4" s="279"/>
      <c r="AYJ4" s="272"/>
      <c r="AYK4" s="272"/>
      <c r="AYL4" s="272"/>
      <c r="AYM4" s="272"/>
      <c r="AYN4" s="272"/>
      <c r="AYO4" s="272"/>
      <c r="AYP4" s="280"/>
      <c r="AYQ4" s="280"/>
      <c r="AYS4" s="272"/>
      <c r="AYT4" s="272"/>
      <c r="AYU4" s="273"/>
      <c r="AYV4" s="274"/>
      <c r="AYW4" s="275"/>
      <c r="AYX4" s="273" t="s">
        <v>4</v>
      </c>
      <c r="AYY4" s="276"/>
      <c r="AYZ4" s="277">
        <f>ÇİZELGE!$G$4</f>
        <v>44531</v>
      </c>
      <c r="AZA4" s="273"/>
      <c r="AZB4" s="278"/>
      <c r="AZC4" s="279"/>
      <c r="AZD4" s="279"/>
      <c r="AZE4" s="272"/>
      <c r="AZF4" s="272"/>
      <c r="AZG4" s="272"/>
      <c r="AZH4" s="272"/>
      <c r="AZI4" s="272"/>
      <c r="AZJ4" s="272"/>
      <c r="AZK4" s="280"/>
      <c r="AZL4" s="280"/>
      <c r="AZN4" s="272"/>
      <c r="AZO4" s="272"/>
      <c r="AZP4" s="273"/>
      <c r="AZQ4" s="274"/>
      <c r="AZR4" s="275"/>
      <c r="AZS4" s="273" t="s">
        <v>4</v>
      </c>
      <c r="AZT4" s="276"/>
      <c r="AZU4" s="277">
        <f>ÇİZELGE!$G$4</f>
        <v>44531</v>
      </c>
      <c r="AZV4" s="273"/>
      <c r="AZW4" s="278"/>
      <c r="AZX4" s="279"/>
      <c r="AZY4" s="279"/>
      <c r="AZZ4" s="272"/>
      <c r="BAA4" s="272"/>
      <c r="BAB4" s="272"/>
      <c r="BAC4" s="272"/>
      <c r="BAD4" s="272"/>
      <c r="BAE4" s="272"/>
      <c r="BAF4" s="280"/>
      <c r="BAG4" s="280"/>
      <c r="BAI4" s="272"/>
      <c r="BAJ4" s="272"/>
      <c r="BAK4" s="273"/>
      <c r="BAL4" s="274"/>
      <c r="BAM4" s="275"/>
      <c r="BAN4" s="273" t="s">
        <v>4</v>
      </c>
      <c r="BAO4" s="276"/>
      <c r="BAP4" s="277">
        <f>ÇİZELGE!$G$4</f>
        <v>44531</v>
      </c>
      <c r="BAQ4" s="273"/>
      <c r="BAR4" s="278"/>
      <c r="BAS4" s="279"/>
      <c r="BAT4" s="279"/>
      <c r="BAU4" s="272"/>
      <c r="BAV4" s="272"/>
      <c r="BAW4" s="272"/>
      <c r="BAX4" s="272"/>
      <c r="BAY4" s="272"/>
      <c r="BAZ4" s="272"/>
      <c r="BBA4" s="280"/>
      <c r="BBB4" s="280"/>
    </row>
    <row r="5" spans="1:1407" ht="30.6" thickBot="1" x14ac:dyDescent="0.55000000000000004">
      <c r="A5" s="483" t="s">
        <v>5</v>
      </c>
      <c r="B5" s="483"/>
      <c r="C5" s="483"/>
      <c r="D5" s="483"/>
      <c r="E5" s="483"/>
      <c r="F5" s="483"/>
      <c r="G5" s="483"/>
      <c r="H5" s="483"/>
      <c r="I5" s="483"/>
      <c r="J5" s="483"/>
      <c r="K5" s="483"/>
      <c r="L5" s="483"/>
      <c r="M5" s="483"/>
      <c r="N5" s="483"/>
      <c r="O5" s="483"/>
      <c r="P5" s="483"/>
      <c r="Q5" s="483"/>
      <c r="R5" s="483"/>
      <c r="S5" s="483"/>
      <c r="T5" s="483"/>
      <c r="V5" s="483" t="s">
        <v>5</v>
      </c>
      <c r="W5" s="483"/>
      <c r="X5" s="483"/>
      <c r="Y5" s="483"/>
      <c r="Z5" s="483"/>
      <c r="AA5" s="483"/>
      <c r="AB5" s="483"/>
      <c r="AC5" s="483"/>
      <c r="AD5" s="483"/>
      <c r="AE5" s="483"/>
      <c r="AF5" s="483"/>
      <c r="AG5" s="483"/>
      <c r="AH5" s="483"/>
      <c r="AI5" s="483"/>
      <c r="AJ5" s="483"/>
      <c r="AK5" s="483"/>
      <c r="AL5" s="483"/>
      <c r="AM5" s="483"/>
      <c r="AN5" s="483"/>
      <c r="AO5" s="483"/>
      <c r="AQ5" s="483" t="s">
        <v>5</v>
      </c>
      <c r="AR5" s="483"/>
      <c r="AS5" s="483"/>
      <c r="AT5" s="483"/>
      <c r="AU5" s="483"/>
      <c r="AV5" s="483"/>
      <c r="AW5" s="483"/>
      <c r="AX5" s="483"/>
      <c r="AY5" s="483"/>
      <c r="AZ5" s="483"/>
      <c r="BA5" s="483"/>
      <c r="BB5" s="483"/>
      <c r="BC5" s="483"/>
      <c r="BD5" s="483"/>
      <c r="BE5" s="483"/>
      <c r="BF5" s="483"/>
      <c r="BG5" s="483"/>
      <c r="BH5" s="483"/>
      <c r="BI5" s="483"/>
      <c r="BJ5" s="483"/>
      <c r="BL5" s="483" t="s">
        <v>5</v>
      </c>
      <c r="BM5" s="483"/>
      <c r="BN5" s="483"/>
      <c r="BO5" s="483"/>
      <c r="BP5" s="483"/>
      <c r="BQ5" s="483"/>
      <c r="BR5" s="483"/>
      <c r="BS5" s="483"/>
      <c r="BT5" s="483"/>
      <c r="BU5" s="483"/>
      <c r="BV5" s="483"/>
      <c r="BW5" s="483"/>
      <c r="BX5" s="483"/>
      <c r="BY5" s="483"/>
      <c r="BZ5" s="483"/>
      <c r="CA5" s="483"/>
      <c r="CB5" s="483"/>
      <c r="CC5" s="483"/>
      <c r="CD5" s="483"/>
      <c r="CE5" s="483"/>
      <c r="CG5" s="483" t="s">
        <v>5</v>
      </c>
      <c r="CH5" s="483"/>
      <c r="CI5" s="483"/>
      <c r="CJ5" s="483"/>
      <c r="CK5" s="483"/>
      <c r="CL5" s="483"/>
      <c r="CM5" s="483"/>
      <c r="CN5" s="483"/>
      <c r="CO5" s="483"/>
      <c r="CP5" s="483"/>
      <c r="CQ5" s="483"/>
      <c r="CR5" s="483"/>
      <c r="CS5" s="483"/>
      <c r="CT5" s="483"/>
      <c r="CU5" s="483"/>
      <c r="CV5" s="483"/>
      <c r="CW5" s="483"/>
      <c r="CX5" s="483"/>
      <c r="CY5" s="483"/>
      <c r="CZ5" s="483"/>
      <c r="DB5" s="483" t="s">
        <v>5</v>
      </c>
      <c r="DC5" s="483"/>
      <c r="DD5" s="483"/>
      <c r="DE5" s="483"/>
      <c r="DF5" s="483"/>
      <c r="DG5" s="483"/>
      <c r="DH5" s="483"/>
      <c r="DI5" s="483"/>
      <c r="DJ5" s="483"/>
      <c r="DK5" s="483"/>
      <c r="DL5" s="483"/>
      <c r="DM5" s="483"/>
      <c r="DN5" s="483"/>
      <c r="DO5" s="483"/>
      <c r="DP5" s="483"/>
      <c r="DQ5" s="483"/>
      <c r="DR5" s="483"/>
      <c r="DS5" s="483"/>
      <c r="DT5" s="483"/>
      <c r="DU5" s="483"/>
      <c r="DW5" s="483" t="s">
        <v>5</v>
      </c>
      <c r="DX5" s="483"/>
      <c r="DY5" s="483"/>
      <c r="DZ5" s="483"/>
      <c r="EA5" s="483"/>
      <c r="EB5" s="483"/>
      <c r="EC5" s="483"/>
      <c r="ED5" s="483"/>
      <c r="EE5" s="483"/>
      <c r="EF5" s="483"/>
      <c r="EG5" s="483"/>
      <c r="EH5" s="483"/>
      <c r="EI5" s="483"/>
      <c r="EJ5" s="483"/>
      <c r="EK5" s="483"/>
      <c r="EL5" s="483"/>
      <c r="EM5" s="483"/>
      <c r="EN5" s="483"/>
      <c r="EO5" s="483"/>
      <c r="EP5" s="483"/>
      <c r="ER5" s="483" t="s">
        <v>5</v>
      </c>
      <c r="ES5" s="483"/>
      <c r="ET5" s="483"/>
      <c r="EU5" s="483"/>
      <c r="EV5" s="483"/>
      <c r="EW5" s="483"/>
      <c r="EX5" s="483"/>
      <c r="EY5" s="483"/>
      <c r="EZ5" s="483"/>
      <c r="FA5" s="483"/>
      <c r="FB5" s="483"/>
      <c r="FC5" s="483"/>
      <c r="FD5" s="483"/>
      <c r="FE5" s="483"/>
      <c r="FF5" s="483"/>
      <c r="FG5" s="483"/>
      <c r="FH5" s="483"/>
      <c r="FI5" s="483"/>
      <c r="FJ5" s="483"/>
      <c r="FK5" s="483"/>
      <c r="FM5" s="483" t="s">
        <v>5</v>
      </c>
      <c r="FN5" s="483"/>
      <c r="FO5" s="483"/>
      <c r="FP5" s="483"/>
      <c r="FQ5" s="483"/>
      <c r="FR5" s="483"/>
      <c r="FS5" s="483"/>
      <c r="FT5" s="483"/>
      <c r="FU5" s="483"/>
      <c r="FV5" s="483"/>
      <c r="FW5" s="483"/>
      <c r="FX5" s="483"/>
      <c r="FY5" s="483"/>
      <c r="FZ5" s="483"/>
      <c r="GA5" s="483"/>
      <c r="GB5" s="483"/>
      <c r="GC5" s="483"/>
      <c r="GD5" s="483"/>
      <c r="GE5" s="483"/>
      <c r="GF5" s="483"/>
      <c r="GH5" s="483" t="s">
        <v>5</v>
      </c>
      <c r="GI5" s="483"/>
      <c r="GJ5" s="483"/>
      <c r="GK5" s="483"/>
      <c r="GL5" s="483"/>
      <c r="GM5" s="483"/>
      <c r="GN5" s="483"/>
      <c r="GO5" s="483"/>
      <c r="GP5" s="483"/>
      <c r="GQ5" s="483"/>
      <c r="GR5" s="483"/>
      <c r="GS5" s="483"/>
      <c r="GT5" s="483"/>
      <c r="GU5" s="483"/>
      <c r="GV5" s="483"/>
      <c r="GW5" s="483"/>
      <c r="GX5" s="483"/>
      <c r="GY5" s="483"/>
      <c r="GZ5" s="483"/>
      <c r="HA5" s="483"/>
      <c r="HC5" s="483" t="s">
        <v>5</v>
      </c>
      <c r="HD5" s="483"/>
      <c r="HE5" s="483"/>
      <c r="HF5" s="483"/>
      <c r="HG5" s="483"/>
      <c r="HH5" s="483"/>
      <c r="HI5" s="483"/>
      <c r="HJ5" s="483"/>
      <c r="HK5" s="483"/>
      <c r="HL5" s="483"/>
      <c r="HM5" s="483"/>
      <c r="HN5" s="483"/>
      <c r="HO5" s="483"/>
      <c r="HP5" s="483"/>
      <c r="HQ5" s="483"/>
      <c r="HR5" s="483"/>
      <c r="HS5" s="483"/>
      <c r="HT5" s="483"/>
      <c r="HU5" s="483"/>
      <c r="HV5" s="483"/>
      <c r="HX5" s="483" t="s">
        <v>5</v>
      </c>
      <c r="HY5" s="483"/>
      <c r="HZ5" s="483"/>
      <c r="IA5" s="483"/>
      <c r="IB5" s="483"/>
      <c r="IC5" s="483"/>
      <c r="ID5" s="483"/>
      <c r="IE5" s="483"/>
      <c r="IF5" s="483"/>
      <c r="IG5" s="483"/>
      <c r="IH5" s="483"/>
      <c r="II5" s="483"/>
      <c r="IJ5" s="483"/>
      <c r="IK5" s="483"/>
      <c r="IL5" s="483"/>
      <c r="IM5" s="483"/>
      <c r="IN5" s="483"/>
      <c r="IO5" s="483"/>
      <c r="IP5" s="483"/>
      <c r="IQ5" s="483"/>
      <c r="IS5" s="483" t="s">
        <v>5</v>
      </c>
      <c r="IT5" s="483"/>
      <c r="IU5" s="483"/>
      <c r="IV5" s="483"/>
      <c r="IW5" s="483"/>
      <c r="IX5" s="483"/>
      <c r="IY5" s="483"/>
      <c r="IZ5" s="483"/>
      <c r="JA5" s="483"/>
      <c r="JB5" s="483"/>
      <c r="JC5" s="483"/>
      <c r="JD5" s="483"/>
      <c r="JE5" s="483"/>
      <c r="JF5" s="483"/>
      <c r="JG5" s="483"/>
      <c r="JH5" s="483"/>
      <c r="JI5" s="483"/>
      <c r="JJ5" s="483"/>
      <c r="JK5" s="483"/>
      <c r="JL5" s="483"/>
      <c r="JN5" s="483" t="s">
        <v>5</v>
      </c>
      <c r="JO5" s="483"/>
      <c r="JP5" s="483"/>
      <c r="JQ5" s="483"/>
      <c r="JR5" s="483"/>
      <c r="JS5" s="483"/>
      <c r="JT5" s="483"/>
      <c r="JU5" s="483"/>
      <c r="JV5" s="483"/>
      <c r="JW5" s="483"/>
      <c r="JX5" s="483"/>
      <c r="JY5" s="483"/>
      <c r="JZ5" s="483"/>
      <c r="KA5" s="483"/>
      <c r="KB5" s="483"/>
      <c r="KC5" s="483"/>
      <c r="KD5" s="483"/>
      <c r="KE5" s="483"/>
      <c r="KF5" s="483"/>
      <c r="KG5" s="483"/>
      <c r="KI5" s="483" t="s">
        <v>5</v>
      </c>
      <c r="KJ5" s="483"/>
      <c r="KK5" s="483"/>
      <c r="KL5" s="483"/>
      <c r="KM5" s="483"/>
      <c r="KN5" s="483"/>
      <c r="KO5" s="483"/>
      <c r="KP5" s="483"/>
      <c r="KQ5" s="483"/>
      <c r="KR5" s="483"/>
      <c r="KS5" s="483"/>
      <c r="KT5" s="483"/>
      <c r="KU5" s="483"/>
      <c r="KV5" s="483"/>
      <c r="KW5" s="483"/>
      <c r="KX5" s="483"/>
      <c r="KY5" s="483"/>
      <c r="KZ5" s="483"/>
      <c r="LA5" s="483"/>
      <c r="LB5" s="483"/>
      <c r="LD5" s="483" t="s">
        <v>5</v>
      </c>
      <c r="LE5" s="483"/>
      <c r="LF5" s="483"/>
      <c r="LG5" s="483"/>
      <c r="LH5" s="483"/>
      <c r="LI5" s="483"/>
      <c r="LJ5" s="483"/>
      <c r="LK5" s="483"/>
      <c r="LL5" s="483"/>
      <c r="LM5" s="483"/>
      <c r="LN5" s="483"/>
      <c r="LO5" s="483"/>
      <c r="LP5" s="483"/>
      <c r="LQ5" s="483"/>
      <c r="LR5" s="483"/>
      <c r="LS5" s="483"/>
      <c r="LT5" s="483"/>
      <c r="LU5" s="483"/>
      <c r="LV5" s="483"/>
      <c r="LW5" s="483"/>
      <c r="LY5" s="483" t="s">
        <v>5</v>
      </c>
      <c r="LZ5" s="483"/>
      <c r="MA5" s="483"/>
      <c r="MB5" s="483"/>
      <c r="MC5" s="483"/>
      <c r="MD5" s="483"/>
      <c r="ME5" s="483"/>
      <c r="MF5" s="483"/>
      <c r="MG5" s="483"/>
      <c r="MH5" s="483"/>
      <c r="MI5" s="483"/>
      <c r="MJ5" s="483"/>
      <c r="MK5" s="483"/>
      <c r="ML5" s="483"/>
      <c r="MM5" s="483"/>
      <c r="MN5" s="483"/>
      <c r="MO5" s="483"/>
      <c r="MP5" s="483"/>
      <c r="MQ5" s="483"/>
      <c r="MR5" s="483"/>
      <c r="MT5" s="483" t="s">
        <v>5</v>
      </c>
      <c r="MU5" s="483"/>
      <c r="MV5" s="483"/>
      <c r="MW5" s="483"/>
      <c r="MX5" s="483"/>
      <c r="MY5" s="483"/>
      <c r="MZ5" s="483"/>
      <c r="NA5" s="483"/>
      <c r="NB5" s="483"/>
      <c r="NC5" s="483"/>
      <c r="ND5" s="483"/>
      <c r="NE5" s="483"/>
      <c r="NF5" s="483"/>
      <c r="NG5" s="483"/>
      <c r="NH5" s="483"/>
      <c r="NI5" s="483"/>
      <c r="NJ5" s="483"/>
      <c r="NK5" s="483"/>
      <c r="NL5" s="483"/>
      <c r="NM5" s="483"/>
      <c r="NO5" s="483" t="s">
        <v>5</v>
      </c>
      <c r="NP5" s="483"/>
      <c r="NQ5" s="483"/>
      <c r="NR5" s="483"/>
      <c r="NS5" s="483"/>
      <c r="NT5" s="483"/>
      <c r="NU5" s="483"/>
      <c r="NV5" s="483"/>
      <c r="NW5" s="483"/>
      <c r="NX5" s="483"/>
      <c r="NY5" s="483"/>
      <c r="NZ5" s="483"/>
      <c r="OA5" s="483"/>
      <c r="OB5" s="483"/>
      <c r="OC5" s="483"/>
      <c r="OD5" s="483"/>
      <c r="OE5" s="483"/>
      <c r="OF5" s="483"/>
      <c r="OG5" s="483"/>
      <c r="OH5" s="483"/>
      <c r="OJ5" s="483" t="s">
        <v>5</v>
      </c>
      <c r="OK5" s="483"/>
      <c r="OL5" s="483"/>
      <c r="OM5" s="483"/>
      <c r="ON5" s="483"/>
      <c r="OO5" s="483"/>
      <c r="OP5" s="483"/>
      <c r="OQ5" s="483"/>
      <c r="OR5" s="483"/>
      <c r="OS5" s="483"/>
      <c r="OT5" s="483"/>
      <c r="OU5" s="483"/>
      <c r="OV5" s="483"/>
      <c r="OW5" s="483"/>
      <c r="OX5" s="483"/>
      <c r="OY5" s="483"/>
      <c r="OZ5" s="483"/>
      <c r="PA5" s="483"/>
      <c r="PB5" s="483"/>
      <c r="PC5" s="483"/>
      <c r="PE5" s="483" t="s">
        <v>5</v>
      </c>
      <c r="PF5" s="483"/>
      <c r="PG5" s="483"/>
      <c r="PH5" s="483"/>
      <c r="PI5" s="483"/>
      <c r="PJ5" s="483"/>
      <c r="PK5" s="483"/>
      <c r="PL5" s="483"/>
      <c r="PM5" s="483"/>
      <c r="PN5" s="483"/>
      <c r="PO5" s="483"/>
      <c r="PP5" s="483"/>
      <c r="PQ5" s="483"/>
      <c r="PR5" s="483"/>
      <c r="PS5" s="483"/>
      <c r="PT5" s="483"/>
      <c r="PU5" s="483"/>
      <c r="PV5" s="483"/>
      <c r="PW5" s="483"/>
      <c r="PX5" s="483"/>
      <c r="PZ5" s="483" t="s">
        <v>5</v>
      </c>
      <c r="QA5" s="483"/>
      <c r="QB5" s="483"/>
      <c r="QC5" s="483"/>
      <c r="QD5" s="483"/>
      <c r="QE5" s="483"/>
      <c r="QF5" s="483"/>
      <c r="QG5" s="483"/>
      <c r="QH5" s="483"/>
      <c r="QI5" s="483"/>
      <c r="QJ5" s="483"/>
      <c r="QK5" s="483"/>
      <c r="QL5" s="483"/>
      <c r="QM5" s="483"/>
      <c r="QN5" s="483"/>
      <c r="QO5" s="483"/>
      <c r="QP5" s="483"/>
      <c r="QQ5" s="483"/>
      <c r="QR5" s="483"/>
      <c r="QS5" s="483"/>
      <c r="QU5" s="483" t="s">
        <v>5</v>
      </c>
      <c r="QV5" s="483"/>
      <c r="QW5" s="483"/>
      <c r="QX5" s="483"/>
      <c r="QY5" s="483"/>
      <c r="QZ5" s="483"/>
      <c r="RA5" s="483"/>
      <c r="RB5" s="483"/>
      <c r="RC5" s="483"/>
      <c r="RD5" s="483"/>
      <c r="RE5" s="483"/>
      <c r="RF5" s="483"/>
      <c r="RG5" s="483"/>
      <c r="RH5" s="483"/>
      <c r="RI5" s="483"/>
      <c r="RJ5" s="483"/>
      <c r="RK5" s="483"/>
      <c r="RL5" s="483"/>
      <c r="RM5" s="483"/>
      <c r="RN5" s="483"/>
      <c r="RP5" s="483" t="s">
        <v>5</v>
      </c>
      <c r="RQ5" s="483"/>
      <c r="RR5" s="483"/>
      <c r="RS5" s="483"/>
      <c r="RT5" s="483"/>
      <c r="RU5" s="483"/>
      <c r="RV5" s="483"/>
      <c r="RW5" s="483"/>
      <c r="RX5" s="483"/>
      <c r="RY5" s="483"/>
      <c r="RZ5" s="483"/>
      <c r="SA5" s="483"/>
      <c r="SB5" s="483"/>
      <c r="SC5" s="483"/>
      <c r="SD5" s="483"/>
      <c r="SE5" s="483"/>
      <c r="SF5" s="483"/>
      <c r="SG5" s="483"/>
      <c r="SH5" s="483"/>
      <c r="SI5" s="483"/>
      <c r="SK5" s="483" t="s">
        <v>5</v>
      </c>
      <c r="SL5" s="483"/>
      <c r="SM5" s="483"/>
      <c r="SN5" s="483"/>
      <c r="SO5" s="483"/>
      <c r="SP5" s="483"/>
      <c r="SQ5" s="483"/>
      <c r="SR5" s="483"/>
      <c r="SS5" s="483"/>
      <c r="ST5" s="483"/>
      <c r="SU5" s="483"/>
      <c r="SV5" s="483"/>
      <c r="SW5" s="483"/>
      <c r="SX5" s="483"/>
      <c r="SY5" s="483"/>
      <c r="SZ5" s="483"/>
      <c r="TA5" s="483"/>
      <c r="TB5" s="483"/>
      <c r="TC5" s="483"/>
      <c r="TD5" s="483"/>
      <c r="TF5" s="483" t="s">
        <v>5</v>
      </c>
      <c r="TG5" s="483"/>
      <c r="TH5" s="483"/>
      <c r="TI5" s="483"/>
      <c r="TJ5" s="483"/>
      <c r="TK5" s="483"/>
      <c r="TL5" s="483"/>
      <c r="TM5" s="483"/>
      <c r="TN5" s="483"/>
      <c r="TO5" s="483"/>
      <c r="TP5" s="483"/>
      <c r="TQ5" s="483"/>
      <c r="TR5" s="483"/>
      <c r="TS5" s="483"/>
      <c r="TT5" s="483"/>
      <c r="TU5" s="483"/>
      <c r="TV5" s="483"/>
      <c r="TW5" s="483"/>
      <c r="TX5" s="483"/>
      <c r="TY5" s="483"/>
      <c r="UA5" s="483" t="s">
        <v>5</v>
      </c>
      <c r="UB5" s="483"/>
      <c r="UC5" s="483"/>
      <c r="UD5" s="483"/>
      <c r="UE5" s="483"/>
      <c r="UF5" s="483"/>
      <c r="UG5" s="483"/>
      <c r="UH5" s="483"/>
      <c r="UI5" s="483"/>
      <c r="UJ5" s="483"/>
      <c r="UK5" s="483"/>
      <c r="UL5" s="483"/>
      <c r="UM5" s="483"/>
      <c r="UN5" s="483"/>
      <c r="UO5" s="483"/>
      <c r="UP5" s="483"/>
      <c r="UQ5" s="483"/>
      <c r="UR5" s="483"/>
      <c r="US5" s="483"/>
      <c r="UT5" s="483"/>
      <c r="UV5" s="483" t="s">
        <v>5</v>
      </c>
      <c r="UW5" s="483"/>
      <c r="UX5" s="483"/>
      <c r="UY5" s="483"/>
      <c r="UZ5" s="483"/>
      <c r="VA5" s="483"/>
      <c r="VB5" s="483"/>
      <c r="VC5" s="483"/>
      <c r="VD5" s="483"/>
      <c r="VE5" s="483"/>
      <c r="VF5" s="483"/>
      <c r="VG5" s="483"/>
      <c r="VH5" s="483"/>
      <c r="VI5" s="483"/>
      <c r="VJ5" s="483"/>
      <c r="VK5" s="483"/>
      <c r="VL5" s="483"/>
      <c r="VM5" s="483"/>
      <c r="VN5" s="483"/>
      <c r="VO5" s="483"/>
      <c r="VQ5" s="483" t="s">
        <v>5</v>
      </c>
      <c r="VR5" s="483"/>
      <c r="VS5" s="483"/>
      <c r="VT5" s="483"/>
      <c r="VU5" s="483"/>
      <c r="VV5" s="483"/>
      <c r="VW5" s="483"/>
      <c r="VX5" s="483"/>
      <c r="VY5" s="483"/>
      <c r="VZ5" s="483"/>
      <c r="WA5" s="483"/>
      <c r="WB5" s="483"/>
      <c r="WC5" s="483"/>
      <c r="WD5" s="483"/>
      <c r="WE5" s="483"/>
      <c r="WF5" s="483"/>
      <c r="WG5" s="483"/>
      <c r="WH5" s="483"/>
      <c r="WI5" s="483"/>
      <c r="WJ5" s="483"/>
      <c r="WL5" s="483" t="s">
        <v>5</v>
      </c>
      <c r="WM5" s="483"/>
      <c r="WN5" s="483"/>
      <c r="WO5" s="483"/>
      <c r="WP5" s="483"/>
      <c r="WQ5" s="483"/>
      <c r="WR5" s="483"/>
      <c r="WS5" s="483"/>
      <c r="WT5" s="483"/>
      <c r="WU5" s="483"/>
      <c r="WV5" s="483"/>
      <c r="WW5" s="483"/>
      <c r="WX5" s="483"/>
      <c r="WY5" s="483"/>
      <c r="WZ5" s="483"/>
      <c r="XA5" s="483"/>
      <c r="XB5" s="483"/>
      <c r="XC5" s="483"/>
      <c r="XD5" s="483"/>
      <c r="XE5" s="483"/>
      <c r="XG5" s="483" t="s">
        <v>5</v>
      </c>
      <c r="XH5" s="483"/>
      <c r="XI5" s="483"/>
      <c r="XJ5" s="483"/>
      <c r="XK5" s="483"/>
      <c r="XL5" s="483"/>
      <c r="XM5" s="483"/>
      <c r="XN5" s="483"/>
      <c r="XO5" s="483"/>
      <c r="XP5" s="483"/>
      <c r="XQ5" s="483"/>
      <c r="XR5" s="483"/>
      <c r="XS5" s="483"/>
      <c r="XT5" s="483"/>
      <c r="XU5" s="483"/>
      <c r="XV5" s="483"/>
      <c r="XW5" s="483"/>
      <c r="XX5" s="483"/>
      <c r="XY5" s="483"/>
      <c r="XZ5" s="483"/>
      <c r="YB5" s="483" t="s">
        <v>5</v>
      </c>
      <c r="YC5" s="483"/>
      <c r="YD5" s="483"/>
      <c r="YE5" s="483"/>
      <c r="YF5" s="483"/>
      <c r="YG5" s="483"/>
      <c r="YH5" s="483"/>
      <c r="YI5" s="483"/>
      <c r="YJ5" s="483"/>
      <c r="YK5" s="483"/>
      <c r="YL5" s="483"/>
      <c r="YM5" s="483"/>
      <c r="YN5" s="483"/>
      <c r="YO5" s="483"/>
      <c r="YP5" s="483"/>
      <c r="YQ5" s="483"/>
      <c r="YR5" s="483"/>
      <c r="YS5" s="483"/>
      <c r="YT5" s="483"/>
      <c r="YU5" s="483"/>
      <c r="YW5" s="483" t="s">
        <v>5</v>
      </c>
      <c r="YX5" s="483"/>
      <c r="YY5" s="483"/>
      <c r="YZ5" s="483"/>
      <c r="ZA5" s="483"/>
      <c r="ZB5" s="483"/>
      <c r="ZC5" s="483"/>
      <c r="ZD5" s="483"/>
      <c r="ZE5" s="483"/>
      <c r="ZF5" s="483"/>
      <c r="ZG5" s="483"/>
      <c r="ZH5" s="483"/>
      <c r="ZI5" s="483"/>
      <c r="ZJ5" s="483"/>
      <c r="ZK5" s="483"/>
      <c r="ZL5" s="483"/>
      <c r="ZM5" s="483"/>
      <c r="ZN5" s="483"/>
      <c r="ZO5" s="483"/>
      <c r="ZP5" s="483"/>
      <c r="ZR5" s="483" t="s">
        <v>5</v>
      </c>
      <c r="ZS5" s="483"/>
      <c r="ZT5" s="483"/>
      <c r="ZU5" s="483"/>
      <c r="ZV5" s="483"/>
      <c r="ZW5" s="483"/>
      <c r="ZX5" s="483"/>
      <c r="ZY5" s="483"/>
      <c r="ZZ5" s="483"/>
      <c r="AAA5" s="483"/>
      <c r="AAB5" s="483"/>
      <c r="AAC5" s="483"/>
      <c r="AAD5" s="483"/>
      <c r="AAE5" s="483"/>
      <c r="AAF5" s="483"/>
      <c r="AAG5" s="483"/>
      <c r="AAH5" s="483"/>
      <c r="AAI5" s="483"/>
      <c r="AAJ5" s="483"/>
      <c r="AAK5" s="483"/>
      <c r="AAM5" s="483" t="s">
        <v>5</v>
      </c>
      <c r="AAN5" s="483"/>
      <c r="AAO5" s="483"/>
      <c r="AAP5" s="483"/>
      <c r="AAQ5" s="483"/>
      <c r="AAR5" s="483"/>
      <c r="AAS5" s="483"/>
      <c r="AAT5" s="483"/>
      <c r="AAU5" s="483"/>
      <c r="AAV5" s="483"/>
      <c r="AAW5" s="483"/>
      <c r="AAX5" s="483"/>
      <c r="AAY5" s="483"/>
      <c r="AAZ5" s="483"/>
      <c r="ABA5" s="483"/>
      <c r="ABB5" s="483"/>
      <c r="ABC5" s="483"/>
      <c r="ABD5" s="483"/>
      <c r="ABE5" s="483"/>
      <c r="ABF5" s="483"/>
      <c r="ABH5" s="483" t="s">
        <v>5</v>
      </c>
      <c r="ABI5" s="483"/>
      <c r="ABJ5" s="483"/>
      <c r="ABK5" s="483"/>
      <c r="ABL5" s="483"/>
      <c r="ABM5" s="483"/>
      <c r="ABN5" s="483"/>
      <c r="ABO5" s="483"/>
      <c r="ABP5" s="483"/>
      <c r="ABQ5" s="483"/>
      <c r="ABR5" s="483"/>
      <c r="ABS5" s="483"/>
      <c r="ABT5" s="483"/>
      <c r="ABU5" s="483"/>
      <c r="ABV5" s="483"/>
      <c r="ABW5" s="483"/>
      <c r="ABX5" s="483"/>
      <c r="ABY5" s="483"/>
      <c r="ABZ5" s="483"/>
      <c r="ACA5" s="483"/>
      <c r="ACC5" s="483" t="s">
        <v>5</v>
      </c>
      <c r="ACD5" s="483"/>
      <c r="ACE5" s="483"/>
      <c r="ACF5" s="483"/>
      <c r="ACG5" s="483"/>
      <c r="ACH5" s="483"/>
      <c r="ACI5" s="483"/>
      <c r="ACJ5" s="483"/>
      <c r="ACK5" s="483"/>
      <c r="ACL5" s="483"/>
      <c r="ACM5" s="483"/>
      <c r="ACN5" s="483"/>
      <c r="ACO5" s="483"/>
      <c r="ACP5" s="483"/>
      <c r="ACQ5" s="483"/>
      <c r="ACR5" s="483"/>
      <c r="ACS5" s="483"/>
      <c r="ACT5" s="483"/>
      <c r="ACU5" s="483"/>
      <c r="ACV5" s="483"/>
      <c r="ACX5" s="483" t="s">
        <v>5</v>
      </c>
      <c r="ACY5" s="483"/>
      <c r="ACZ5" s="483"/>
      <c r="ADA5" s="483"/>
      <c r="ADB5" s="483"/>
      <c r="ADC5" s="483"/>
      <c r="ADD5" s="483"/>
      <c r="ADE5" s="483"/>
      <c r="ADF5" s="483"/>
      <c r="ADG5" s="483"/>
      <c r="ADH5" s="483"/>
      <c r="ADI5" s="483"/>
      <c r="ADJ5" s="483"/>
      <c r="ADK5" s="483"/>
      <c r="ADL5" s="483"/>
      <c r="ADM5" s="483"/>
      <c r="ADN5" s="483"/>
      <c r="ADO5" s="483"/>
      <c r="ADP5" s="483"/>
      <c r="ADQ5" s="483"/>
      <c r="ADS5" s="483" t="s">
        <v>5</v>
      </c>
      <c r="ADT5" s="483"/>
      <c r="ADU5" s="483"/>
      <c r="ADV5" s="483"/>
      <c r="ADW5" s="483"/>
      <c r="ADX5" s="483"/>
      <c r="ADY5" s="483"/>
      <c r="ADZ5" s="483"/>
      <c r="AEA5" s="483"/>
      <c r="AEB5" s="483"/>
      <c r="AEC5" s="483"/>
      <c r="AED5" s="483"/>
      <c r="AEE5" s="483"/>
      <c r="AEF5" s="483"/>
      <c r="AEG5" s="483"/>
      <c r="AEH5" s="483"/>
      <c r="AEI5" s="483"/>
      <c r="AEJ5" s="483"/>
      <c r="AEK5" s="483"/>
      <c r="AEL5" s="483"/>
      <c r="AEN5" s="483" t="s">
        <v>5</v>
      </c>
      <c r="AEO5" s="483"/>
      <c r="AEP5" s="483"/>
      <c r="AEQ5" s="483"/>
      <c r="AER5" s="483"/>
      <c r="AES5" s="483"/>
      <c r="AET5" s="483"/>
      <c r="AEU5" s="483"/>
      <c r="AEV5" s="483"/>
      <c r="AEW5" s="483"/>
      <c r="AEX5" s="483"/>
      <c r="AEY5" s="483"/>
      <c r="AEZ5" s="483"/>
      <c r="AFA5" s="483"/>
      <c r="AFB5" s="483"/>
      <c r="AFC5" s="483"/>
      <c r="AFD5" s="483"/>
      <c r="AFE5" s="483"/>
      <c r="AFF5" s="483"/>
      <c r="AFG5" s="483"/>
      <c r="AFI5" s="483" t="s">
        <v>5</v>
      </c>
      <c r="AFJ5" s="483"/>
      <c r="AFK5" s="483"/>
      <c r="AFL5" s="483"/>
      <c r="AFM5" s="483"/>
      <c r="AFN5" s="483"/>
      <c r="AFO5" s="483"/>
      <c r="AFP5" s="483"/>
      <c r="AFQ5" s="483"/>
      <c r="AFR5" s="483"/>
      <c r="AFS5" s="483"/>
      <c r="AFT5" s="483"/>
      <c r="AFU5" s="483"/>
      <c r="AFV5" s="483"/>
      <c r="AFW5" s="483"/>
      <c r="AFX5" s="483"/>
      <c r="AFY5" s="483"/>
      <c r="AFZ5" s="483"/>
      <c r="AGA5" s="483"/>
      <c r="AGB5" s="483"/>
      <c r="AGD5" s="483" t="s">
        <v>5</v>
      </c>
      <c r="AGE5" s="483"/>
      <c r="AGF5" s="483"/>
      <c r="AGG5" s="483"/>
      <c r="AGH5" s="483"/>
      <c r="AGI5" s="483"/>
      <c r="AGJ5" s="483"/>
      <c r="AGK5" s="483"/>
      <c r="AGL5" s="483"/>
      <c r="AGM5" s="483"/>
      <c r="AGN5" s="483"/>
      <c r="AGO5" s="483"/>
      <c r="AGP5" s="483"/>
      <c r="AGQ5" s="483"/>
      <c r="AGR5" s="483"/>
      <c r="AGS5" s="483"/>
      <c r="AGT5" s="483"/>
      <c r="AGU5" s="483"/>
      <c r="AGV5" s="483"/>
      <c r="AGW5" s="483"/>
      <c r="AGY5" s="483" t="s">
        <v>5</v>
      </c>
      <c r="AGZ5" s="483"/>
      <c r="AHA5" s="483"/>
      <c r="AHB5" s="483"/>
      <c r="AHC5" s="483"/>
      <c r="AHD5" s="483"/>
      <c r="AHE5" s="483"/>
      <c r="AHF5" s="483"/>
      <c r="AHG5" s="483"/>
      <c r="AHH5" s="483"/>
      <c r="AHI5" s="483"/>
      <c r="AHJ5" s="483"/>
      <c r="AHK5" s="483"/>
      <c r="AHL5" s="483"/>
      <c r="AHM5" s="483"/>
      <c r="AHN5" s="483"/>
      <c r="AHO5" s="483"/>
      <c r="AHP5" s="483"/>
      <c r="AHQ5" s="483"/>
      <c r="AHR5" s="483"/>
      <c r="AHT5" s="483" t="s">
        <v>5</v>
      </c>
      <c r="AHU5" s="483"/>
      <c r="AHV5" s="483"/>
      <c r="AHW5" s="483"/>
      <c r="AHX5" s="483"/>
      <c r="AHY5" s="483"/>
      <c r="AHZ5" s="483"/>
      <c r="AIA5" s="483"/>
      <c r="AIB5" s="483"/>
      <c r="AIC5" s="483"/>
      <c r="AID5" s="483"/>
      <c r="AIE5" s="483"/>
      <c r="AIF5" s="483"/>
      <c r="AIG5" s="483"/>
      <c r="AIH5" s="483"/>
      <c r="AII5" s="483"/>
      <c r="AIJ5" s="483"/>
      <c r="AIK5" s="483"/>
      <c r="AIL5" s="483"/>
      <c r="AIM5" s="483"/>
      <c r="AIO5" s="483" t="s">
        <v>5</v>
      </c>
      <c r="AIP5" s="483"/>
      <c r="AIQ5" s="483"/>
      <c r="AIR5" s="483"/>
      <c r="AIS5" s="483"/>
      <c r="AIT5" s="483"/>
      <c r="AIU5" s="483"/>
      <c r="AIV5" s="483"/>
      <c r="AIW5" s="483"/>
      <c r="AIX5" s="483"/>
      <c r="AIY5" s="483"/>
      <c r="AIZ5" s="483"/>
      <c r="AJA5" s="483"/>
      <c r="AJB5" s="483"/>
      <c r="AJC5" s="483"/>
      <c r="AJD5" s="483"/>
      <c r="AJE5" s="483"/>
      <c r="AJF5" s="483"/>
      <c r="AJG5" s="483"/>
      <c r="AJH5" s="483"/>
      <c r="AJJ5" s="483" t="s">
        <v>5</v>
      </c>
      <c r="AJK5" s="483"/>
      <c r="AJL5" s="483"/>
      <c r="AJM5" s="483"/>
      <c r="AJN5" s="483"/>
      <c r="AJO5" s="483"/>
      <c r="AJP5" s="483"/>
      <c r="AJQ5" s="483"/>
      <c r="AJR5" s="483"/>
      <c r="AJS5" s="483"/>
      <c r="AJT5" s="483"/>
      <c r="AJU5" s="483"/>
      <c r="AJV5" s="483"/>
      <c r="AJW5" s="483"/>
      <c r="AJX5" s="483"/>
      <c r="AJY5" s="483"/>
      <c r="AJZ5" s="483"/>
      <c r="AKA5" s="483"/>
      <c r="AKB5" s="483"/>
      <c r="AKC5" s="483"/>
      <c r="AKE5" s="483" t="s">
        <v>5</v>
      </c>
      <c r="AKF5" s="483"/>
      <c r="AKG5" s="483"/>
      <c r="AKH5" s="483"/>
      <c r="AKI5" s="483"/>
      <c r="AKJ5" s="483"/>
      <c r="AKK5" s="483"/>
      <c r="AKL5" s="483"/>
      <c r="AKM5" s="483"/>
      <c r="AKN5" s="483"/>
      <c r="AKO5" s="483"/>
      <c r="AKP5" s="483"/>
      <c r="AKQ5" s="483"/>
      <c r="AKR5" s="483"/>
      <c r="AKS5" s="483"/>
      <c r="AKT5" s="483"/>
      <c r="AKU5" s="483"/>
      <c r="AKV5" s="483"/>
      <c r="AKW5" s="483"/>
      <c r="AKX5" s="483"/>
      <c r="AKZ5" s="483" t="s">
        <v>5</v>
      </c>
      <c r="ALA5" s="483"/>
      <c r="ALB5" s="483"/>
      <c r="ALC5" s="483"/>
      <c r="ALD5" s="483"/>
      <c r="ALE5" s="483"/>
      <c r="ALF5" s="483"/>
      <c r="ALG5" s="483"/>
      <c r="ALH5" s="483"/>
      <c r="ALI5" s="483"/>
      <c r="ALJ5" s="483"/>
      <c r="ALK5" s="483"/>
      <c r="ALL5" s="483"/>
      <c r="ALM5" s="483"/>
      <c r="ALN5" s="483"/>
      <c r="ALO5" s="483"/>
      <c r="ALP5" s="483"/>
      <c r="ALQ5" s="483"/>
      <c r="ALR5" s="483"/>
      <c r="ALS5" s="483"/>
      <c r="ALU5" s="483" t="s">
        <v>5</v>
      </c>
      <c r="ALV5" s="483"/>
      <c r="ALW5" s="483"/>
      <c r="ALX5" s="483"/>
      <c r="ALY5" s="483"/>
      <c r="ALZ5" s="483"/>
      <c r="AMA5" s="483"/>
      <c r="AMB5" s="483"/>
      <c r="AMC5" s="483"/>
      <c r="AMD5" s="483"/>
      <c r="AME5" s="483"/>
      <c r="AMF5" s="483"/>
      <c r="AMG5" s="483"/>
      <c r="AMH5" s="483"/>
      <c r="AMI5" s="483"/>
      <c r="AMJ5" s="483"/>
      <c r="AMK5" s="483"/>
      <c r="AML5" s="483"/>
      <c r="AMM5" s="483"/>
      <c r="AMN5" s="483"/>
      <c r="AMP5" s="483" t="s">
        <v>5</v>
      </c>
      <c r="AMQ5" s="483"/>
      <c r="AMR5" s="483"/>
      <c r="AMS5" s="483"/>
      <c r="AMT5" s="483"/>
      <c r="AMU5" s="483"/>
      <c r="AMV5" s="483"/>
      <c r="AMW5" s="483"/>
      <c r="AMX5" s="483"/>
      <c r="AMY5" s="483"/>
      <c r="AMZ5" s="483"/>
      <c r="ANA5" s="483"/>
      <c r="ANB5" s="483"/>
      <c r="ANC5" s="483"/>
      <c r="AND5" s="483"/>
      <c r="ANE5" s="483"/>
      <c r="ANF5" s="483"/>
      <c r="ANG5" s="483"/>
      <c r="ANH5" s="483"/>
      <c r="ANI5" s="483"/>
      <c r="ANK5" s="483" t="s">
        <v>5</v>
      </c>
      <c r="ANL5" s="483"/>
      <c r="ANM5" s="483"/>
      <c r="ANN5" s="483"/>
      <c r="ANO5" s="483"/>
      <c r="ANP5" s="483"/>
      <c r="ANQ5" s="483"/>
      <c r="ANR5" s="483"/>
      <c r="ANS5" s="483"/>
      <c r="ANT5" s="483"/>
      <c r="ANU5" s="483"/>
      <c r="ANV5" s="483"/>
      <c r="ANW5" s="483"/>
      <c r="ANX5" s="483"/>
      <c r="ANY5" s="483"/>
      <c r="ANZ5" s="483"/>
      <c r="AOA5" s="483"/>
      <c r="AOB5" s="483"/>
      <c r="AOC5" s="483"/>
      <c r="AOD5" s="483"/>
      <c r="AOF5" s="483" t="s">
        <v>5</v>
      </c>
      <c r="AOG5" s="483"/>
      <c r="AOH5" s="483"/>
      <c r="AOI5" s="483"/>
      <c r="AOJ5" s="483"/>
      <c r="AOK5" s="483"/>
      <c r="AOL5" s="483"/>
      <c r="AOM5" s="483"/>
      <c r="AON5" s="483"/>
      <c r="AOO5" s="483"/>
      <c r="AOP5" s="483"/>
      <c r="AOQ5" s="483"/>
      <c r="AOR5" s="483"/>
      <c r="AOS5" s="483"/>
      <c r="AOT5" s="483"/>
      <c r="AOU5" s="483"/>
      <c r="AOV5" s="483"/>
      <c r="AOW5" s="483"/>
      <c r="AOX5" s="483"/>
      <c r="AOY5" s="483"/>
      <c r="APA5" s="483" t="s">
        <v>5</v>
      </c>
      <c r="APB5" s="483"/>
      <c r="APC5" s="483"/>
      <c r="APD5" s="483"/>
      <c r="APE5" s="483"/>
      <c r="APF5" s="483"/>
      <c r="APG5" s="483"/>
      <c r="APH5" s="483"/>
      <c r="API5" s="483"/>
      <c r="APJ5" s="483"/>
      <c r="APK5" s="483"/>
      <c r="APL5" s="483"/>
      <c r="APM5" s="483"/>
      <c r="APN5" s="483"/>
      <c r="APO5" s="483"/>
      <c r="APP5" s="483"/>
      <c r="APQ5" s="483"/>
      <c r="APR5" s="483"/>
      <c r="APS5" s="483"/>
      <c r="APT5" s="483"/>
      <c r="APV5" s="483" t="s">
        <v>5</v>
      </c>
      <c r="APW5" s="483"/>
      <c r="APX5" s="483"/>
      <c r="APY5" s="483"/>
      <c r="APZ5" s="483"/>
      <c r="AQA5" s="483"/>
      <c r="AQB5" s="483"/>
      <c r="AQC5" s="483"/>
      <c r="AQD5" s="483"/>
      <c r="AQE5" s="483"/>
      <c r="AQF5" s="483"/>
      <c r="AQG5" s="483"/>
      <c r="AQH5" s="483"/>
      <c r="AQI5" s="483"/>
      <c r="AQJ5" s="483"/>
      <c r="AQK5" s="483"/>
      <c r="AQL5" s="483"/>
      <c r="AQM5" s="483"/>
      <c r="AQN5" s="483"/>
      <c r="AQO5" s="483"/>
      <c r="AQQ5" s="483" t="s">
        <v>5</v>
      </c>
      <c r="AQR5" s="483"/>
      <c r="AQS5" s="483"/>
      <c r="AQT5" s="483"/>
      <c r="AQU5" s="483"/>
      <c r="AQV5" s="483"/>
      <c r="AQW5" s="483"/>
      <c r="AQX5" s="483"/>
      <c r="AQY5" s="483"/>
      <c r="AQZ5" s="483"/>
      <c r="ARA5" s="483"/>
      <c r="ARB5" s="483"/>
      <c r="ARC5" s="483"/>
      <c r="ARD5" s="483"/>
      <c r="ARE5" s="483"/>
      <c r="ARF5" s="483"/>
      <c r="ARG5" s="483"/>
      <c r="ARH5" s="483"/>
      <c r="ARI5" s="483"/>
      <c r="ARJ5" s="483"/>
      <c r="ARL5" s="483" t="s">
        <v>5</v>
      </c>
      <c r="ARM5" s="483"/>
      <c r="ARN5" s="483"/>
      <c r="ARO5" s="483"/>
      <c r="ARP5" s="483"/>
      <c r="ARQ5" s="483"/>
      <c r="ARR5" s="483"/>
      <c r="ARS5" s="483"/>
      <c r="ART5" s="483"/>
      <c r="ARU5" s="483"/>
      <c r="ARV5" s="483"/>
      <c r="ARW5" s="483"/>
      <c r="ARX5" s="483"/>
      <c r="ARY5" s="483"/>
      <c r="ARZ5" s="483"/>
      <c r="ASA5" s="483"/>
      <c r="ASB5" s="483"/>
      <c r="ASC5" s="483"/>
      <c r="ASD5" s="483"/>
      <c r="ASE5" s="483"/>
      <c r="ASG5" s="483" t="s">
        <v>5</v>
      </c>
      <c r="ASH5" s="483"/>
      <c r="ASI5" s="483"/>
      <c r="ASJ5" s="483"/>
      <c r="ASK5" s="483"/>
      <c r="ASL5" s="483"/>
      <c r="ASM5" s="483"/>
      <c r="ASN5" s="483"/>
      <c r="ASO5" s="483"/>
      <c r="ASP5" s="483"/>
      <c r="ASQ5" s="483"/>
      <c r="ASR5" s="483"/>
      <c r="ASS5" s="483"/>
      <c r="AST5" s="483"/>
      <c r="ASU5" s="483"/>
      <c r="ASV5" s="483"/>
      <c r="ASW5" s="483"/>
      <c r="ASX5" s="483"/>
      <c r="ASY5" s="483"/>
      <c r="ASZ5" s="483"/>
      <c r="ATB5" s="483" t="s">
        <v>5</v>
      </c>
      <c r="ATC5" s="483"/>
      <c r="ATD5" s="483"/>
      <c r="ATE5" s="483"/>
      <c r="ATF5" s="483"/>
      <c r="ATG5" s="483"/>
      <c r="ATH5" s="483"/>
      <c r="ATI5" s="483"/>
      <c r="ATJ5" s="483"/>
      <c r="ATK5" s="483"/>
      <c r="ATL5" s="483"/>
      <c r="ATM5" s="483"/>
      <c r="ATN5" s="483"/>
      <c r="ATO5" s="483"/>
      <c r="ATP5" s="483"/>
      <c r="ATQ5" s="483"/>
      <c r="ATR5" s="483"/>
      <c r="ATS5" s="483"/>
      <c r="ATT5" s="483"/>
      <c r="ATU5" s="483"/>
      <c r="ATW5" s="483" t="s">
        <v>5</v>
      </c>
      <c r="ATX5" s="483"/>
      <c r="ATY5" s="483"/>
      <c r="ATZ5" s="483"/>
      <c r="AUA5" s="483"/>
      <c r="AUB5" s="483"/>
      <c r="AUC5" s="483"/>
      <c r="AUD5" s="483"/>
      <c r="AUE5" s="483"/>
      <c r="AUF5" s="483"/>
      <c r="AUG5" s="483"/>
      <c r="AUH5" s="483"/>
      <c r="AUI5" s="483"/>
      <c r="AUJ5" s="483"/>
      <c r="AUK5" s="483"/>
      <c r="AUL5" s="483"/>
      <c r="AUM5" s="483"/>
      <c r="AUN5" s="483"/>
      <c r="AUO5" s="483"/>
      <c r="AUP5" s="483"/>
      <c r="AUR5" s="483" t="s">
        <v>5</v>
      </c>
      <c r="AUS5" s="483"/>
      <c r="AUT5" s="483"/>
      <c r="AUU5" s="483"/>
      <c r="AUV5" s="483"/>
      <c r="AUW5" s="483"/>
      <c r="AUX5" s="483"/>
      <c r="AUY5" s="483"/>
      <c r="AUZ5" s="483"/>
      <c r="AVA5" s="483"/>
      <c r="AVB5" s="483"/>
      <c r="AVC5" s="483"/>
      <c r="AVD5" s="483"/>
      <c r="AVE5" s="483"/>
      <c r="AVF5" s="483"/>
      <c r="AVG5" s="483"/>
      <c r="AVH5" s="483"/>
      <c r="AVI5" s="483"/>
      <c r="AVJ5" s="483"/>
      <c r="AVK5" s="483"/>
      <c r="AVM5" s="483" t="s">
        <v>5</v>
      </c>
      <c r="AVN5" s="483"/>
      <c r="AVO5" s="483"/>
      <c r="AVP5" s="483"/>
      <c r="AVQ5" s="483"/>
      <c r="AVR5" s="483"/>
      <c r="AVS5" s="483"/>
      <c r="AVT5" s="483"/>
      <c r="AVU5" s="483"/>
      <c r="AVV5" s="483"/>
      <c r="AVW5" s="483"/>
      <c r="AVX5" s="483"/>
      <c r="AVY5" s="483"/>
      <c r="AVZ5" s="483"/>
      <c r="AWA5" s="483"/>
      <c r="AWB5" s="483"/>
      <c r="AWC5" s="483"/>
      <c r="AWD5" s="483"/>
      <c r="AWE5" s="483"/>
      <c r="AWF5" s="483"/>
      <c r="AWH5" s="483" t="s">
        <v>5</v>
      </c>
      <c r="AWI5" s="483"/>
      <c r="AWJ5" s="483"/>
      <c r="AWK5" s="483"/>
      <c r="AWL5" s="483"/>
      <c r="AWM5" s="483"/>
      <c r="AWN5" s="483"/>
      <c r="AWO5" s="483"/>
      <c r="AWP5" s="483"/>
      <c r="AWQ5" s="483"/>
      <c r="AWR5" s="483"/>
      <c r="AWS5" s="483"/>
      <c r="AWT5" s="483"/>
      <c r="AWU5" s="483"/>
      <c r="AWV5" s="483"/>
      <c r="AWW5" s="483"/>
      <c r="AWX5" s="483"/>
      <c r="AWY5" s="483"/>
      <c r="AWZ5" s="483"/>
      <c r="AXA5" s="483"/>
      <c r="AXC5" s="483" t="s">
        <v>5</v>
      </c>
      <c r="AXD5" s="483"/>
      <c r="AXE5" s="483"/>
      <c r="AXF5" s="483"/>
      <c r="AXG5" s="483"/>
      <c r="AXH5" s="483"/>
      <c r="AXI5" s="483"/>
      <c r="AXJ5" s="483"/>
      <c r="AXK5" s="483"/>
      <c r="AXL5" s="483"/>
      <c r="AXM5" s="483"/>
      <c r="AXN5" s="483"/>
      <c r="AXO5" s="483"/>
      <c r="AXP5" s="483"/>
      <c r="AXQ5" s="483"/>
      <c r="AXR5" s="483"/>
      <c r="AXS5" s="483"/>
      <c r="AXT5" s="483"/>
      <c r="AXU5" s="483"/>
      <c r="AXV5" s="483"/>
      <c r="AXX5" s="483" t="s">
        <v>5</v>
      </c>
      <c r="AXY5" s="483"/>
      <c r="AXZ5" s="483"/>
      <c r="AYA5" s="483"/>
      <c r="AYB5" s="483"/>
      <c r="AYC5" s="483"/>
      <c r="AYD5" s="483"/>
      <c r="AYE5" s="483"/>
      <c r="AYF5" s="483"/>
      <c r="AYG5" s="483"/>
      <c r="AYH5" s="483"/>
      <c r="AYI5" s="483"/>
      <c r="AYJ5" s="483"/>
      <c r="AYK5" s="483"/>
      <c r="AYL5" s="483"/>
      <c r="AYM5" s="483"/>
      <c r="AYN5" s="483"/>
      <c r="AYO5" s="483"/>
      <c r="AYP5" s="483"/>
      <c r="AYQ5" s="483"/>
      <c r="AYS5" s="483" t="s">
        <v>5</v>
      </c>
      <c r="AYT5" s="483"/>
      <c r="AYU5" s="483"/>
      <c r="AYV5" s="483"/>
      <c r="AYW5" s="483"/>
      <c r="AYX5" s="483"/>
      <c r="AYY5" s="483"/>
      <c r="AYZ5" s="483"/>
      <c r="AZA5" s="483"/>
      <c r="AZB5" s="483"/>
      <c r="AZC5" s="483"/>
      <c r="AZD5" s="483"/>
      <c r="AZE5" s="483"/>
      <c r="AZF5" s="483"/>
      <c r="AZG5" s="483"/>
      <c r="AZH5" s="483"/>
      <c r="AZI5" s="483"/>
      <c r="AZJ5" s="483"/>
      <c r="AZK5" s="483"/>
      <c r="AZL5" s="483"/>
      <c r="AZN5" s="483" t="s">
        <v>5</v>
      </c>
      <c r="AZO5" s="483"/>
      <c r="AZP5" s="483"/>
      <c r="AZQ5" s="483"/>
      <c r="AZR5" s="483"/>
      <c r="AZS5" s="483"/>
      <c r="AZT5" s="483"/>
      <c r="AZU5" s="483"/>
      <c r="AZV5" s="483"/>
      <c r="AZW5" s="483"/>
      <c r="AZX5" s="483"/>
      <c r="AZY5" s="483"/>
      <c r="AZZ5" s="483"/>
      <c r="BAA5" s="483"/>
      <c r="BAB5" s="483"/>
      <c r="BAC5" s="483"/>
      <c r="BAD5" s="483"/>
      <c r="BAE5" s="483"/>
      <c r="BAF5" s="483"/>
      <c r="BAG5" s="483"/>
      <c r="BAI5" s="483" t="s">
        <v>5</v>
      </c>
      <c r="BAJ5" s="483"/>
      <c r="BAK5" s="483"/>
      <c r="BAL5" s="483"/>
      <c r="BAM5" s="483"/>
      <c r="BAN5" s="483"/>
      <c r="BAO5" s="483"/>
      <c r="BAP5" s="483"/>
      <c r="BAQ5" s="483"/>
      <c r="BAR5" s="483"/>
      <c r="BAS5" s="483"/>
      <c r="BAT5" s="483"/>
      <c r="BAU5" s="483"/>
      <c r="BAV5" s="483"/>
      <c r="BAW5" s="483"/>
      <c r="BAX5" s="483"/>
      <c r="BAY5" s="483"/>
      <c r="BAZ5" s="483"/>
      <c r="BBA5" s="483"/>
      <c r="BBB5" s="483"/>
    </row>
    <row r="6" spans="1:1407" ht="16.2" thickBot="1" x14ac:dyDescent="0.35">
      <c r="A6" s="130"/>
      <c r="B6" s="480" t="s">
        <v>6</v>
      </c>
      <c r="C6" s="481"/>
      <c r="D6" s="481"/>
      <c r="E6" s="481"/>
      <c r="F6" s="481"/>
      <c r="G6" s="481"/>
      <c r="H6" s="481"/>
      <c r="I6" s="481"/>
      <c r="J6" s="481"/>
      <c r="K6" s="481"/>
      <c r="L6" s="482"/>
      <c r="M6" s="477" t="s">
        <v>32</v>
      </c>
      <c r="N6" s="478"/>
      <c r="O6" s="478"/>
      <c r="P6" s="478"/>
      <c r="Q6" s="478"/>
      <c r="R6" s="478"/>
      <c r="S6" s="478"/>
      <c r="T6" s="479"/>
      <c r="V6" s="130"/>
      <c r="W6" s="480" t="s">
        <v>6</v>
      </c>
      <c r="X6" s="481"/>
      <c r="Y6" s="481"/>
      <c r="Z6" s="481"/>
      <c r="AA6" s="481"/>
      <c r="AB6" s="481"/>
      <c r="AC6" s="481"/>
      <c r="AD6" s="481"/>
      <c r="AE6" s="481"/>
      <c r="AF6" s="481"/>
      <c r="AG6" s="482"/>
      <c r="AH6" s="477" t="s">
        <v>32</v>
      </c>
      <c r="AI6" s="478"/>
      <c r="AJ6" s="478"/>
      <c r="AK6" s="478"/>
      <c r="AL6" s="478"/>
      <c r="AM6" s="478"/>
      <c r="AN6" s="478"/>
      <c r="AO6" s="479"/>
      <c r="AQ6" s="130"/>
      <c r="AR6" s="480" t="s">
        <v>6</v>
      </c>
      <c r="AS6" s="481"/>
      <c r="AT6" s="481"/>
      <c r="AU6" s="481"/>
      <c r="AV6" s="481"/>
      <c r="AW6" s="481"/>
      <c r="AX6" s="481"/>
      <c r="AY6" s="481"/>
      <c r="AZ6" s="481"/>
      <c r="BA6" s="481"/>
      <c r="BB6" s="482"/>
      <c r="BC6" s="477" t="s">
        <v>32</v>
      </c>
      <c r="BD6" s="478"/>
      <c r="BE6" s="478"/>
      <c r="BF6" s="478"/>
      <c r="BG6" s="478"/>
      <c r="BH6" s="478"/>
      <c r="BI6" s="478"/>
      <c r="BJ6" s="479"/>
      <c r="BL6" s="130"/>
      <c r="BM6" s="480" t="s">
        <v>6</v>
      </c>
      <c r="BN6" s="481"/>
      <c r="BO6" s="481"/>
      <c r="BP6" s="481"/>
      <c r="BQ6" s="481"/>
      <c r="BR6" s="481"/>
      <c r="BS6" s="481"/>
      <c r="BT6" s="481"/>
      <c r="BU6" s="481"/>
      <c r="BV6" s="481"/>
      <c r="BW6" s="482"/>
      <c r="BX6" s="477" t="s">
        <v>32</v>
      </c>
      <c r="BY6" s="478"/>
      <c r="BZ6" s="478"/>
      <c r="CA6" s="478"/>
      <c r="CB6" s="478"/>
      <c r="CC6" s="478"/>
      <c r="CD6" s="478"/>
      <c r="CE6" s="479"/>
      <c r="CG6" s="130"/>
      <c r="CH6" s="480" t="s">
        <v>6</v>
      </c>
      <c r="CI6" s="481"/>
      <c r="CJ6" s="481"/>
      <c r="CK6" s="481"/>
      <c r="CL6" s="481"/>
      <c r="CM6" s="481"/>
      <c r="CN6" s="481"/>
      <c r="CO6" s="481"/>
      <c r="CP6" s="481"/>
      <c r="CQ6" s="481"/>
      <c r="CR6" s="482"/>
      <c r="CS6" s="477" t="s">
        <v>32</v>
      </c>
      <c r="CT6" s="478"/>
      <c r="CU6" s="478"/>
      <c r="CV6" s="478"/>
      <c r="CW6" s="478"/>
      <c r="CX6" s="478"/>
      <c r="CY6" s="478"/>
      <c r="CZ6" s="479"/>
      <c r="DB6" s="130"/>
      <c r="DC6" s="480" t="s">
        <v>6</v>
      </c>
      <c r="DD6" s="481"/>
      <c r="DE6" s="481"/>
      <c r="DF6" s="481"/>
      <c r="DG6" s="481"/>
      <c r="DH6" s="481"/>
      <c r="DI6" s="481"/>
      <c r="DJ6" s="481"/>
      <c r="DK6" s="481"/>
      <c r="DL6" s="481"/>
      <c r="DM6" s="482"/>
      <c r="DN6" s="477" t="s">
        <v>32</v>
      </c>
      <c r="DO6" s="478"/>
      <c r="DP6" s="478"/>
      <c r="DQ6" s="478"/>
      <c r="DR6" s="478"/>
      <c r="DS6" s="478"/>
      <c r="DT6" s="478"/>
      <c r="DU6" s="479"/>
      <c r="DW6" s="130"/>
      <c r="DX6" s="480" t="s">
        <v>6</v>
      </c>
      <c r="DY6" s="481"/>
      <c r="DZ6" s="481"/>
      <c r="EA6" s="481"/>
      <c r="EB6" s="481"/>
      <c r="EC6" s="481"/>
      <c r="ED6" s="481"/>
      <c r="EE6" s="481"/>
      <c r="EF6" s="481"/>
      <c r="EG6" s="481"/>
      <c r="EH6" s="482"/>
      <c r="EI6" s="477" t="s">
        <v>32</v>
      </c>
      <c r="EJ6" s="478"/>
      <c r="EK6" s="478"/>
      <c r="EL6" s="478"/>
      <c r="EM6" s="478"/>
      <c r="EN6" s="478"/>
      <c r="EO6" s="478"/>
      <c r="EP6" s="479"/>
      <c r="ER6" s="130"/>
      <c r="ES6" s="480" t="s">
        <v>6</v>
      </c>
      <c r="ET6" s="481"/>
      <c r="EU6" s="481"/>
      <c r="EV6" s="481"/>
      <c r="EW6" s="481"/>
      <c r="EX6" s="481"/>
      <c r="EY6" s="481"/>
      <c r="EZ6" s="481"/>
      <c r="FA6" s="481"/>
      <c r="FB6" s="481"/>
      <c r="FC6" s="482"/>
      <c r="FD6" s="477" t="s">
        <v>32</v>
      </c>
      <c r="FE6" s="478"/>
      <c r="FF6" s="478"/>
      <c r="FG6" s="478"/>
      <c r="FH6" s="478"/>
      <c r="FI6" s="478"/>
      <c r="FJ6" s="478"/>
      <c r="FK6" s="479"/>
      <c r="FM6" s="130"/>
      <c r="FN6" s="480" t="s">
        <v>6</v>
      </c>
      <c r="FO6" s="481"/>
      <c r="FP6" s="481"/>
      <c r="FQ6" s="481"/>
      <c r="FR6" s="481"/>
      <c r="FS6" s="481"/>
      <c r="FT6" s="481"/>
      <c r="FU6" s="481"/>
      <c r="FV6" s="481"/>
      <c r="FW6" s="481"/>
      <c r="FX6" s="482"/>
      <c r="FY6" s="477" t="s">
        <v>32</v>
      </c>
      <c r="FZ6" s="478"/>
      <c r="GA6" s="478"/>
      <c r="GB6" s="478"/>
      <c r="GC6" s="478"/>
      <c r="GD6" s="478"/>
      <c r="GE6" s="478"/>
      <c r="GF6" s="479"/>
      <c r="GH6" s="130"/>
      <c r="GI6" s="480" t="s">
        <v>6</v>
      </c>
      <c r="GJ6" s="481"/>
      <c r="GK6" s="481"/>
      <c r="GL6" s="481"/>
      <c r="GM6" s="481"/>
      <c r="GN6" s="481"/>
      <c r="GO6" s="481"/>
      <c r="GP6" s="481"/>
      <c r="GQ6" s="481"/>
      <c r="GR6" s="481"/>
      <c r="GS6" s="482"/>
      <c r="GT6" s="477" t="s">
        <v>32</v>
      </c>
      <c r="GU6" s="478"/>
      <c r="GV6" s="478"/>
      <c r="GW6" s="478"/>
      <c r="GX6" s="478"/>
      <c r="GY6" s="478"/>
      <c r="GZ6" s="478"/>
      <c r="HA6" s="479"/>
      <c r="HC6" s="130"/>
      <c r="HD6" s="480" t="s">
        <v>6</v>
      </c>
      <c r="HE6" s="481"/>
      <c r="HF6" s="481"/>
      <c r="HG6" s="481"/>
      <c r="HH6" s="481"/>
      <c r="HI6" s="481"/>
      <c r="HJ6" s="481"/>
      <c r="HK6" s="481"/>
      <c r="HL6" s="481"/>
      <c r="HM6" s="481"/>
      <c r="HN6" s="482"/>
      <c r="HO6" s="477" t="s">
        <v>32</v>
      </c>
      <c r="HP6" s="478"/>
      <c r="HQ6" s="478"/>
      <c r="HR6" s="478"/>
      <c r="HS6" s="478"/>
      <c r="HT6" s="478"/>
      <c r="HU6" s="478"/>
      <c r="HV6" s="479"/>
      <c r="HX6" s="130"/>
      <c r="HY6" s="480" t="s">
        <v>6</v>
      </c>
      <c r="HZ6" s="481"/>
      <c r="IA6" s="481"/>
      <c r="IB6" s="481"/>
      <c r="IC6" s="481"/>
      <c r="ID6" s="481"/>
      <c r="IE6" s="481"/>
      <c r="IF6" s="481"/>
      <c r="IG6" s="481"/>
      <c r="IH6" s="481"/>
      <c r="II6" s="482"/>
      <c r="IJ6" s="477" t="s">
        <v>32</v>
      </c>
      <c r="IK6" s="478"/>
      <c r="IL6" s="478"/>
      <c r="IM6" s="478"/>
      <c r="IN6" s="478"/>
      <c r="IO6" s="478"/>
      <c r="IP6" s="478"/>
      <c r="IQ6" s="479"/>
      <c r="IS6" s="130"/>
      <c r="IT6" s="480" t="s">
        <v>6</v>
      </c>
      <c r="IU6" s="481"/>
      <c r="IV6" s="481"/>
      <c r="IW6" s="481"/>
      <c r="IX6" s="481"/>
      <c r="IY6" s="481"/>
      <c r="IZ6" s="481"/>
      <c r="JA6" s="481"/>
      <c r="JB6" s="481"/>
      <c r="JC6" s="481"/>
      <c r="JD6" s="482"/>
      <c r="JE6" s="477" t="s">
        <v>32</v>
      </c>
      <c r="JF6" s="478"/>
      <c r="JG6" s="478"/>
      <c r="JH6" s="478"/>
      <c r="JI6" s="478"/>
      <c r="JJ6" s="478"/>
      <c r="JK6" s="478"/>
      <c r="JL6" s="479"/>
      <c r="JN6" s="130"/>
      <c r="JO6" s="480" t="s">
        <v>6</v>
      </c>
      <c r="JP6" s="481"/>
      <c r="JQ6" s="481"/>
      <c r="JR6" s="481"/>
      <c r="JS6" s="481"/>
      <c r="JT6" s="481"/>
      <c r="JU6" s="481"/>
      <c r="JV6" s="481"/>
      <c r="JW6" s="481"/>
      <c r="JX6" s="481"/>
      <c r="JY6" s="482"/>
      <c r="JZ6" s="477" t="s">
        <v>32</v>
      </c>
      <c r="KA6" s="478"/>
      <c r="KB6" s="478"/>
      <c r="KC6" s="478"/>
      <c r="KD6" s="478"/>
      <c r="KE6" s="478"/>
      <c r="KF6" s="478"/>
      <c r="KG6" s="479"/>
      <c r="KI6" s="130"/>
      <c r="KJ6" s="480" t="s">
        <v>6</v>
      </c>
      <c r="KK6" s="481"/>
      <c r="KL6" s="481"/>
      <c r="KM6" s="481"/>
      <c r="KN6" s="481"/>
      <c r="KO6" s="481"/>
      <c r="KP6" s="481"/>
      <c r="KQ6" s="481"/>
      <c r="KR6" s="481"/>
      <c r="KS6" s="481"/>
      <c r="KT6" s="482"/>
      <c r="KU6" s="477" t="s">
        <v>32</v>
      </c>
      <c r="KV6" s="478"/>
      <c r="KW6" s="478"/>
      <c r="KX6" s="478"/>
      <c r="KY6" s="478"/>
      <c r="KZ6" s="478"/>
      <c r="LA6" s="478"/>
      <c r="LB6" s="479"/>
      <c r="LD6" s="130"/>
      <c r="LE6" s="480" t="s">
        <v>6</v>
      </c>
      <c r="LF6" s="481"/>
      <c r="LG6" s="481"/>
      <c r="LH6" s="481"/>
      <c r="LI6" s="481"/>
      <c r="LJ6" s="481"/>
      <c r="LK6" s="481"/>
      <c r="LL6" s="481"/>
      <c r="LM6" s="481"/>
      <c r="LN6" s="481"/>
      <c r="LO6" s="482"/>
      <c r="LP6" s="477" t="s">
        <v>32</v>
      </c>
      <c r="LQ6" s="478"/>
      <c r="LR6" s="478"/>
      <c r="LS6" s="478"/>
      <c r="LT6" s="478"/>
      <c r="LU6" s="478"/>
      <c r="LV6" s="478"/>
      <c r="LW6" s="479"/>
      <c r="LY6" s="130"/>
      <c r="LZ6" s="480" t="s">
        <v>6</v>
      </c>
      <c r="MA6" s="481"/>
      <c r="MB6" s="481"/>
      <c r="MC6" s="481"/>
      <c r="MD6" s="481"/>
      <c r="ME6" s="481"/>
      <c r="MF6" s="481"/>
      <c r="MG6" s="481"/>
      <c r="MH6" s="481"/>
      <c r="MI6" s="481"/>
      <c r="MJ6" s="482"/>
      <c r="MK6" s="477" t="s">
        <v>32</v>
      </c>
      <c r="ML6" s="478"/>
      <c r="MM6" s="478"/>
      <c r="MN6" s="478"/>
      <c r="MO6" s="478"/>
      <c r="MP6" s="478"/>
      <c r="MQ6" s="478"/>
      <c r="MR6" s="479"/>
      <c r="MT6" s="130"/>
      <c r="MU6" s="480" t="s">
        <v>6</v>
      </c>
      <c r="MV6" s="481"/>
      <c r="MW6" s="481"/>
      <c r="MX6" s="481"/>
      <c r="MY6" s="481"/>
      <c r="MZ6" s="481"/>
      <c r="NA6" s="481"/>
      <c r="NB6" s="481"/>
      <c r="NC6" s="481"/>
      <c r="ND6" s="481"/>
      <c r="NE6" s="482"/>
      <c r="NF6" s="477" t="s">
        <v>32</v>
      </c>
      <c r="NG6" s="478"/>
      <c r="NH6" s="478"/>
      <c r="NI6" s="478"/>
      <c r="NJ6" s="478"/>
      <c r="NK6" s="478"/>
      <c r="NL6" s="478"/>
      <c r="NM6" s="479"/>
      <c r="NO6" s="130"/>
      <c r="NP6" s="480" t="s">
        <v>6</v>
      </c>
      <c r="NQ6" s="481"/>
      <c r="NR6" s="481"/>
      <c r="NS6" s="481"/>
      <c r="NT6" s="481"/>
      <c r="NU6" s="481"/>
      <c r="NV6" s="481"/>
      <c r="NW6" s="481"/>
      <c r="NX6" s="481"/>
      <c r="NY6" s="481"/>
      <c r="NZ6" s="482"/>
      <c r="OA6" s="477" t="s">
        <v>32</v>
      </c>
      <c r="OB6" s="478"/>
      <c r="OC6" s="478"/>
      <c r="OD6" s="478"/>
      <c r="OE6" s="478"/>
      <c r="OF6" s="478"/>
      <c r="OG6" s="478"/>
      <c r="OH6" s="479"/>
      <c r="OJ6" s="130"/>
      <c r="OK6" s="480" t="s">
        <v>6</v>
      </c>
      <c r="OL6" s="481"/>
      <c r="OM6" s="481"/>
      <c r="ON6" s="481"/>
      <c r="OO6" s="481"/>
      <c r="OP6" s="481"/>
      <c r="OQ6" s="481"/>
      <c r="OR6" s="481"/>
      <c r="OS6" s="481"/>
      <c r="OT6" s="481"/>
      <c r="OU6" s="482"/>
      <c r="OV6" s="477" t="s">
        <v>32</v>
      </c>
      <c r="OW6" s="478"/>
      <c r="OX6" s="478"/>
      <c r="OY6" s="478"/>
      <c r="OZ6" s="478"/>
      <c r="PA6" s="478"/>
      <c r="PB6" s="478"/>
      <c r="PC6" s="479"/>
      <c r="PE6" s="130"/>
      <c r="PF6" s="480" t="s">
        <v>6</v>
      </c>
      <c r="PG6" s="481"/>
      <c r="PH6" s="481"/>
      <c r="PI6" s="481"/>
      <c r="PJ6" s="481"/>
      <c r="PK6" s="481"/>
      <c r="PL6" s="481"/>
      <c r="PM6" s="481"/>
      <c r="PN6" s="481"/>
      <c r="PO6" s="481"/>
      <c r="PP6" s="482"/>
      <c r="PQ6" s="477" t="s">
        <v>32</v>
      </c>
      <c r="PR6" s="478"/>
      <c r="PS6" s="478"/>
      <c r="PT6" s="478"/>
      <c r="PU6" s="478"/>
      <c r="PV6" s="478"/>
      <c r="PW6" s="478"/>
      <c r="PX6" s="479"/>
      <c r="PZ6" s="130"/>
      <c r="QA6" s="480" t="s">
        <v>6</v>
      </c>
      <c r="QB6" s="481"/>
      <c r="QC6" s="481"/>
      <c r="QD6" s="481"/>
      <c r="QE6" s="481"/>
      <c r="QF6" s="481"/>
      <c r="QG6" s="481"/>
      <c r="QH6" s="481"/>
      <c r="QI6" s="481"/>
      <c r="QJ6" s="481"/>
      <c r="QK6" s="482"/>
      <c r="QL6" s="477" t="s">
        <v>32</v>
      </c>
      <c r="QM6" s="478"/>
      <c r="QN6" s="478"/>
      <c r="QO6" s="478"/>
      <c r="QP6" s="478"/>
      <c r="QQ6" s="478"/>
      <c r="QR6" s="478"/>
      <c r="QS6" s="479"/>
      <c r="QU6" s="130"/>
      <c r="QV6" s="480" t="s">
        <v>6</v>
      </c>
      <c r="QW6" s="481"/>
      <c r="QX6" s="481"/>
      <c r="QY6" s="481"/>
      <c r="QZ6" s="481"/>
      <c r="RA6" s="481"/>
      <c r="RB6" s="481"/>
      <c r="RC6" s="481"/>
      <c r="RD6" s="481"/>
      <c r="RE6" s="481"/>
      <c r="RF6" s="482"/>
      <c r="RG6" s="477" t="s">
        <v>32</v>
      </c>
      <c r="RH6" s="478"/>
      <c r="RI6" s="478"/>
      <c r="RJ6" s="478"/>
      <c r="RK6" s="478"/>
      <c r="RL6" s="478"/>
      <c r="RM6" s="478"/>
      <c r="RN6" s="479"/>
      <c r="RP6" s="130"/>
      <c r="RQ6" s="480" t="s">
        <v>6</v>
      </c>
      <c r="RR6" s="481"/>
      <c r="RS6" s="481"/>
      <c r="RT6" s="481"/>
      <c r="RU6" s="481"/>
      <c r="RV6" s="481"/>
      <c r="RW6" s="481"/>
      <c r="RX6" s="481"/>
      <c r="RY6" s="481"/>
      <c r="RZ6" s="481"/>
      <c r="SA6" s="482"/>
      <c r="SB6" s="477" t="s">
        <v>32</v>
      </c>
      <c r="SC6" s="478"/>
      <c r="SD6" s="478"/>
      <c r="SE6" s="478"/>
      <c r="SF6" s="478"/>
      <c r="SG6" s="478"/>
      <c r="SH6" s="478"/>
      <c r="SI6" s="479"/>
      <c r="SK6" s="130"/>
      <c r="SL6" s="480" t="s">
        <v>6</v>
      </c>
      <c r="SM6" s="481"/>
      <c r="SN6" s="481"/>
      <c r="SO6" s="481"/>
      <c r="SP6" s="481"/>
      <c r="SQ6" s="481"/>
      <c r="SR6" s="481"/>
      <c r="SS6" s="481"/>
      <c r="ST6" s="481"/>
      <c r="SU6" s="481"/>
      <c r="SV6" s="482"/>
      <c r="SW6" s="477" t="s">
        <v>32</v>
      </c>
      <c r="SX6" s="478"/>
      <c r="SY6" s="478"/>
      <c r="SZ6" s="478"/>
      <c r="TA6" s="478"/>
      <c r="TB6" s="478"/>
      <c r="TC6" s="478"/>
      <c r="TD6" s="479"/>
      <c r="TF6" s="130"/>
      <c r="TG6" s="480" t="s">
        <v>6</v>
      </c>
      <c r="TH6" s="481"/>
      <c r="TI6" s="481"/>
      <c r="TJ6" s="481"/>
      <c r="TK6" s="481"/>
      <c r="TL6" s="481"/>
      <c r="TM6" s="481"/>
      <c r="TN6" s="481"/>
      <c r="TO6" s="481"/>
      <c r="TP6" s="481"/>
      <c r="TQ6" s="482"/>
      <c r="TR6" s="477" t="s">
        <v>32</v>
      </c>
      <c r="TS6" s="478"/>
      <c r="TT6" s="478"/>
      <c r="TU6" s="478"/>
      <c r="TV6" s="478"/>
      <c r="TW6" s="478"/>
      <c r="TX6" s="478"/>
      <c r="TY6" s="479"/>
      <c r="UA6" s="130"/>
      <c r="UB6" s="480" t="s">
        <v>6</v>
      </c>
      <c r="UC6" s="481"/>
      <c r="UD6" s="481"/>
      <c r="UE6" s="481"/>
      <c r="UF6" s="481"/>
      <c r="UG6" s="481"/>
      <c r="UH6" s="481"/>
      <c r="UI6" s="481"/>
      <c r="UJ6" s="481"/>
      <c r="UK6" s="481"/>
      <c r="UL6" s="482"/>
      <c r="UM6" s="477" t="s">
        <v>32</v>
      </c>
      <c r="UN6" s="478"/>
      <c r="UO6" s="478"/>
      <c r="UP6" s="478"/>
      <c r="UQ6" s="478"/>
      <c r="UR6" s="478"/>
      <c r="US6" s="478"/>
      <c r="UT6" s="479"/>
      <c r="UV6" s="130"/>
      <c r="UW6" s="480" t="s">
        <v>6</v>
      </c>
      <c r="UX6" s="481"/>
      <c r="UY6" s="481"/>
      <c r="UZ6" s="481"/>
      <c r="VA6" s="481"/>
      <c r="VB6" s="481"/>
      <c r="VC6" s="481"/>
      <c r="VD6" s="481"/>
      <c r="VE6" s="481"/>
      <c r="VF6" s="481"/>
      <c r="VG6" s="482"/>
      <c r="VH6" s="477" t="s">
        <v>32</v>
      </c>
      <c r="VI6" s="478"/>
      <c r="VJ6" s="478"/>
      <c r="VK6" s="478"/>
      <c r="VL6" s="478"/>
      <c r="VM6" s="478"/>
      <c r="VN6" s="478"/>
      <c r="VO6" s="479"/>
      <c r="VQ6" s="130"/>
      <c r="VR6" s="480" t="s">
        <v>6</v>
      </c>
      <c r="VS6" s="481"/>
      <c r="VT6" s="481"/>
      <c r="VU6" s="481"/>
      <c r="VV6" s="481"/>
      <c r="VW6" s="481"/>
      <c r="VX6" s="481"/>
      <c r="VY6" s="481"/>
      <c r="VZ6" s="481"/>
      <c r="WA6" s="481"/>
      <c r="WB6" s="482"/>
      <c r="WC6" s="477" t="s">
        <v>32</v>
      </c>
      <c r="WD6" s="478"/>
      <c r="WE6" s="478"/>
      <c r="WF6" s="478"/>
      <c r="WG6" s="478"/>
      <c r="WH6" s="478"/>
      <c r="WI6" s="478"/>
      <c r="WJ6" s="479"/>
      <c r="WL6" s="130"/>
      <c r="WM6" s="480" t="s">
        <v>6</v>
      </c>
      <c r="WN6" s="481"/>
      <c r="WO6" s="481"/>
      <c r="WP6" s="481"/>
      <c r="WQ6" s="481"/>
      <c r="WR6" s="481"/>
      <c r="WS6" s="481"/>
      <c r="WT6" s="481"/>
      <c r="WU6" s="481"/>
      <c r="WV6" s="481"/>
      <c r="WW6" s="482"/>
      <c r="WX6" s="477" t="s">
        <v>32</v>
      </c>
      <c r="WY6" s="478"/>
      <c r="WZ6" s="478"/>
      <c r="XA6" s="478"/>
      <c r="XB6" s="478"/>
      <c r="XC6" s="478"/>
      <c r="XD6" s="478"/>
      <c r="XE6" s="479"/>
      <c r="XG6" s="130"/>
      <c r="XH6" s="480" t="s">
        <v>6</v>
      </c>
      <c r="XI6" s="481"/>
      <c r="XJ6" s="481"/>
      <c r="XK6" s="481"/>
      <c r="XL6" s="481"/>
      <c r="XM6" s="481"/>
      <c r="XN6" s="481"/>
      <c r="XO6" s="481"/>
      <c r="XP6" s="481"/>
      <c r="XQ6" s="481"/>
      <c r="XR6" s="482"/>
      <c r="XS6" s="477" t="s">
        <v>32</v>
      </c>
      <c r="XT6" s="478"/>
      <c r="XU6" s="478"/>
      <c r="XV6" s="478"/>
      <c r="XW6" s="478"/>
      <c r="XX6" s="478"/>
      <c r="XY6" s="478"/>
      <c r="XZ6" s="479"/>
      <c r="YB6" s="130"/>
      <c r="YC6" s="480" t="s">
        <v>6</v>
      </c>
      <c r="YD6" s="481"/>
      <c r="YE6" s="481"/>
      <c r="YF6" s="481"/>
      <c r="YG6" s="481"/>
      <c r="YH6" s="481"/>
      <c r="YI6" s="481"/>
      <c r="YJ6" s="481"/>
      <c r="YK6" s="481"/>
      <c r="YL6" s="481"/>
      <c r="YM6" s="482"/>
      <c r="YN6" s="477" t="s">
        <v>32</v>
      </c>
      <c r="YO6" s="478"/>
      <c r="YP6" s="478"/>
      <c r="YQ6" s="478"/>
      <c r="YR6" s="478"/>
      <c r="YS6" s="478"/>
      <c r="YT6" s="478"/>
      <c r="YU6" s="479"/>
      <c r="YW6" s="130"/>
      <c r="YX6" s="480" t="s">
        <v>6</v>
      </c>
      <c r="YY6" s="481"/>
      <c r="YZ6" s="481"/>
      <c r="ZA6" s="481"/>
      <c r="ZB6" s="481"/>
      <c r="ZC6" s="481"/>
      <c r="ZD6" s="481"/>
      <c r="ZE6" s="481"/>
      <c r="ZF6" s="481"/>
      <c r="ZG6" s="481"/>
      <c r="ZH6" s="482"/>
      <c r="ZI6" s="477" t="s">
        <v>32</v>
      </c>
      <c r="ZJ6" s="478"/>
      <c r="ZK6" s="478"/>
      <c r="ZL6" s="478"/>
      <c r="ZM6" s="478"/>
      <c r="ZN6" s="478"/>
      <c r="ZO6" s="478"/>
      <c r="ZP6" s="479"/>
      <c r="ZR6" s="130"/>
      <c r="ZS6" s="480" t="s">
        <v>6</v>
      </c>
      <c r="ZT6" s="481"/>
      <c r="ZU6" s="481"/>
      <c r="ZV6" s="481"/>
      <c r="ZW6" s="481"/>
      <c r="ZX6" s="481"/>
      <c r="ZY6" s="481"/>
      <c r="ZZ6" s="481"/>
      <c r="AAA6" s="481"/>
      <c r="AAB6" s="481"/>
      <c r="AAC6" s="482"/>
      <c r="AAD6" s="477" t="s">
        <v>32</v>
      </c>
      <c r="AAE6" s="478"/>
      <c r="AAF6" s="478"/>
      <c r="AAG6" s="478"/>
      <c r="AAH6" s="478"/>
      <c r="AAI6" s="478"/>
      <c r="AAJ6" s="478"/>
      <c r="AAK6" s="479"/>
      <c r="AAM6" s="130"/>
      <c r="AAN6" s="480" t="s">
        <v>6</v>
      </c>
      <c r="AAO6" s="481"/>
      <c r="AAP6" s="481"/>
      <c r="AAQ6" s="481"/>
      <c r="AAR6" s="481"/>
      <c r="AAS6" s="481"/>
      <c r="AAT6" s="481"/>
      <c r="AAU6" s="481"/>
      <c r="AAV6" s="481"/>
      <c r="AAW6" s="481"/>
      <c r="AAX6" s="482"/>
      <c r="AAY6" s="477" t="s">
        <v>32</v>
      </c>
      <c r="AAZ6" s="478"/>
      <c r="ABA6" s="478"/>
      <c r="ABB6" s="478"/>
      <c r="ABC6" s="478"/>
      <c r="ABD6" s="478"/>
      <c r="ABE6" s="478"/>
      <c r="ABF6" s="479"/>
      <c r="ABH6" s="130"/>
      <c r="ABI6" s="480" t="s">
        <v>6</v>
      </c>
      <c r="ABJ6" s="481"/>
      <c r="ABK6" s="481"/>
      <c r="ABL6" s="481"/>
      <c r="ABM6" s="481"/>
      <c r="ABN6" s="481"/>
      <c r="ABO6" s="481"/>
      <c r="ABP6" s="481"/>
      <c r="ABQ6" s="481"/>
      <c r="ABR6" s="481"/>
      <c r="ABS6" s="482"/>
      <c r="ABT6" s="477" t="s">
        <v>32</v>
      </c>
      <c r="ABU6" s="478"/>
      <c r="ABV6" s="478"/>
      <c r="ABW6" s="478"/>
      <c r="ABX6" s="478"/>
      <c r="ABY6" s="478"/>
      <c r="ABZ6" s="478"/>
      <c r="ACA6" s="479"/>
      <c r="ACC6" s="130"/>
      <c r="ACD6" s="480" t="s">
        <v>6</v>
      </c>
      <c r="ACE6" s="481"/>
      <c r="ACF6" s="481"/>
      <c r="ACG6" s="481"/>
      <c r="ACH6" s="481"/>
      <c r="ACI6" s="481"/>
      <c r="ACJ6" s="481"/>
      <c r="ACK6" s="481"/>
      <c r="ACL6" s="481"/>
      <c r="ACM6" s="481"/>
      <c r="ACN6" s="482"/>
      <c r="ACO6" s="477" t="s">
        <v>32</v>
      </c>
      <c r="ACP6" s="478"/>
      <c r="ACQ6" s="478"/>
      <c r="ACR6" s="478"/>
      <c r="ACS6" s="478"/>
      <c r="ACT6" s="478"/>
      <c r="ACU6" s="478"/>
      <c r="ACV6" s="479"/>
      <c r="ACX6" s="130"/>
      <c r="ACY6" s="480" t="s">
        <v>6</v>
      </c>
      <c r="ACZ6" s="481"/>
      <c r="ADA6" s="481"/>
      <c r="ADB6" s="481"/>
      <c r="ADC6" s="481"/>
      <c r="ADD6" s="481"/>
      <c r="ADE6" s="481"/>
      <c r="ADF6" s="481"/>
      <c r="ADG6" s="481"/>
      <c r="ADH6" s="481"/>
      <c r="ADI6" s="482"/>
      <c r="ADJ6" s="477" t="s">
        <v>32</v>
      </c>
      <c r="ADK6" s="478"/>
      <c r="ADL6" s="478"/>
      <c r="ADM6" s="478"/>
      <c r="ADN6" s="478"/>
      <c r="ADO6" s="478"/>
      <c r="ADP6" s="478"/>
      <c r="ADQ6" s="479"/>
      <c r="ADS6" s="130"/>
      <c r="ADT6" s="480" t="s">
        <v>6</v>
      </c>
      <c r="ADU6" s="481"/>
      <c r="ADV6" s="481"/>
      <c r="ADW6" s="481"/>
      <c r="ADX6" s="481"/>
      <c r="ADY6" s="481"/>
      <c r="ADZ6" s="481"/>
      <c r="AEA6" s="481"/>
      <c r="AEB6" s="481"/>
      <c r="AEC6" s="481"/>
      <c r="AED6" s="482"/>
      <c r="AEE6" s="477" t="s">
        <v>32</v>
      </c>
      <c r="AEF6" s="478"/>
      <c r="AEG6" s="478"/>
      <c r="AEH6" s="478"/>
      <c r="AEI6" s="478"/>
      <c r="AEJ6" s="478"/>
      <c r="AEK6" s="478"/>
      <c r="AEL6" s="479"/>
      <c r="AEN6" s="130"/>
      <c r="AEO6" s="480" t="s">
        <v>6</v>
      </c>
      <c r="AEP6" s="481"/>
      <c r="AEQ6" s="481"/>
      <c r="AER6" s="481"/>
      <c r="AES6" s="481"/>
      <c r="AET6" s="481"/>
      <c r="AEU6" s="481"/>
      <c r="AEV6" s="481"/>
      <c r="AEW6" s="481"/>
      <c r="AEX6" s="481"/>
      <c r="AEY6" s="482"/>
      <c r="AEZ6" s="477" t="s">
        <v>32</v>
      </c>
      <c r="AFA6" s="478"/>
      <c r="AFB6" s="478"/>
      <c r="AFC6" s="478"/>
      <c r="AFD6" s="478"/>
      <c r="AFE6" s="478"/>
      <c r="AFF6" s="478"/>
      <c r="AFG6" s="479"/>
      <c r="AFI6" s="130"/>
      <c r="AFJ6" s="480" t="s">
        <v>6</v>
      </c>
      <c r="AFK6" s="481"/>
      <c r="AFL6" s="481"/>
      <c r="AFM6" s="481"/>
      <c r="AFN6" s="481"/>
      <c r="AFO6" s="481"/>
      <c r="AFP6" s="481"/>
      <c r="AFQ6" s="481"/>
      <c r="AFR6" s="481"/>
      <c r="AFS6" s="481"/>
      <c r="AFT6" s="482"/>
      <c r="AFU6" s="477" t="s">
        <v>32</v>
      </c>
      <c r="AFV6" s="478"/>
      <c r="AFW6" s="478"/>
      <c r="AFX6" s="478"/>
      <c r="AFY6" s="478"/>
      <c r="AFZ6" s="478"/>
      <c r="AGA6" s="478"/>
      <c r="AGB6" s="479"/>
      <c r="AGD6" s="130"/>
      <c r="AGE6" s="480" t="s">
        <v>6</v>
      </c>
      <c r="AGF6" s="481"/>
      <c r="AGG6" s="481"/>
      <c r="AGH6" s="481"/>
      <c r="AGI6" s="481"/>
      <c r="AGJ6" s="481"/>
      <c r="AGK6" s="481"/>
      <c r="AGL6" s="481"/>
      <c r="AGM6" s="481"/>
      <c r="AGN6" s="481"/>
      <c r="AGO6" s="482"/>
      <c r="AGP6" s="477" t="s">
        <v>32</v>
      </c>
      <c r="AGQ6" s="478"/>
      <c r="AGR6" s="478"/>
      <c r="AGS6" s="478"/>
      <c r="AGT6" s="478"/>
      <c r="AGU6" s="478"/>
      <c r="AGV6" s="478"/>
      <c r="AGW6" s="479"/>
      <c r="AGY6" s="130"/>
      <c r="AGZ6" s="480" t="s">
        <v>6</v>
      </c>
      <c r="AHA6" s="481"/>
      <c r="AHB6" s="481"/>
      <c r="AHC6" s="481"/>
      <c r="AHD6" s="481"/>
      <c r="AHE6" s="481"/>
      <c r="AHF6" s="481"/>
      <c r="AHG6" s="481"/>
      <c r="AHH6" s="481"/>
      <c r="AHI6" s="481"/>
      <c r="AHJ6" s="482"/>
      <c r="AHK6" s="477" t="s">
        <v>32</v>
      </c>
      <c r="AHL6" s="478"/>
      <c r="AHM6" s="478"/>
      <c r="AHN6" s="478"/>
      <c r="AHO6" s="478"/>
      <c r="AHP6" s="478"/>
      <c r="AHQ6" s="478"/>
      <c r="AHR6" s="479"/>
      <c r="AHT6" s="130"/>
      <c r="AHU6" s="480" t="s">
        <v>6</v>
      </c>
      <c r="AHV6" s="481"/>
      <c r="AHW6" s="481"/>
      <c r="AHX6" s="481"/>
      <c r="AHY6" s="481"/>
      <c r="AHZ6" s="481"/>
      <c r="AIA6" s="481"/>
      <c r="AIB6" s="481"/>
      <c r="AIC6" s="481"/>
      <c r="AID6" s="481"/>
      <c r="AIE6" s="482"/>
      <c r="AIF6" s="477" t="s">
        <v>32</v>
      </c>
      <c r="AIG6" s="478"/>
      <c r="AIH6" s="478"/>
      <c r="AII6" s="478"/>
      <c r="AIJ6" s="478"/>
      <c r="AIK6" s="478"/>
      <c r="AIL6" s="478"/>
      <c r="AIM6" s="479"/>
      <c r="AIO6" s="130"/>
      <c r="AIP6" s="480" t="s">
        <v>6</v>
      </c>
      <c r="AIQ6" s="481"/>
      <c r="AIR6" s="481"/>
      <c r="AIS6" s="481"/>
      <c r="AIT6" s="481"/>
      <c r="AIU6" s="481"/>
      <c r="AIV6" s="481"/>
      <c r="AIW6" s="481"/>
      <c r="AIX6" s="481"/>
      <c r="AIY6" s="481"/>
      <c r="AIZ6" s="482"/>
      <c r="AJA6" s="477" t="s">
        <v>32</v>
      </c>
      <c r="AJB6" s="478"/>
      <c r="AJC6" s="478"/>
      <c r="AJD6" s="478"/>
      <c r="AJE6" s="478"/>
      <c r="AJF6" s="478"/>
      <c r="AJG6" s="478"/>
      <c r="AJH6" s="479"/>
      <c r="AJJ6" s="130"/>
      <c r="AJK6" s="480" t="s">
        <v>6</v>
      </c>
      <c r="AJL6" s="481"/>
      <c r="AJM6" s="481"/>
      <c r="AJN6" s="481"/>
      <c r="AJO6" s="481"/>
      <c r="AJP6" s="481"/>
      <c r="AJQ6" s="481"/>
      <c r="AJR6" s="481"/>
      <c r="AJS6" s="481"/>
      <c r="AJT6" s="481"/>
      <c r="AJU6" s="482"/>
      <c r="AJV6" s="477" t="s">
        <v>32</v>
      </c>
      <c r="AJW6" s="478"/>
      <c r="AJX6" s="478"/>
      <c r="AJY6" s="478"/>
      <c r="AJZ6" s="478"/>
      <c r="AKA6" s="478"/>
      <c r="AKB6" s="478"/>
      <c r="AKC6" s="479"/>
      <c r="AKE6" s="130"/>
      <c r="AKF6" s="480" t="s">
        <v>6</v>
      </c>
      <c r="AKG6" s="481"/>
      <c r="AKH6" s="481"/>
      <c r="AKI6" s="481"/>
      <c r="AKJ6" s="481"/>
      <c r="AKK6" s="481"/>
      <c r="AKL6" s="481"/>
      <c r="AKM6" s="481"/>
      <c r="AKN6" s="481"/>
      <c r="AKO6" s="481"/>
      <c r="AKP6" s="482"/>
      <c r="AKQ6" s="477" t="s">
        <v>32</v>
      </c>
      <c r="AKR6" s="478"/>
      <c r="AKS6" s="478"/>
      <c r="AKT6" s="478"/>
      <c r="AKU6" s="478"/>
      <c r="AKV6" s="478"/>
      <c r="AKW6" s="478"/>
      <c r="AKX6" s="479"/>
      <c r="AKZ6" s="130"/>
      <c r="ALA6" s="480" t="s">
        <v>6</v>
      </c>
      <c r="ALB6" s="481"/>
      <c r="ALC6" s="481"/>
      <c r="ALD6" s="481"/>
      <c r="ALE6" s="481"/>
      <c r="ALF6" s="481"/>
      <c r="ALG6" s="481"/>
      <c r="ALH6" s="481"/>
      <c r="ALI6" s="481"/>
      <c r="ALJ6" s="481"/>
      <c r="ALK6" s="482"/>
      <c r="ALL6" s="477" t="s">
        <v>32</v>
      </c>
      <c r="ALM6" s="478"/>
      <c r="ALN6" s="478"/>
      <c r="ALO6" s="478"/>
      <c r="ALP6" s="478"/>
      <c r="ALQ6" s="478"/>
      <c r="ALR6" s="478"/>
      <c r="ALS6" s="479"/>
      <c r="ALU6" s="130"/>
      <c r="ALV6" s="480" t="s">
        <v>6</v>
      </c>
      <c r="ALW6" s="481"/>
      <c r="ALX6" s="481"/>
      <c r="ALY6" s="481"/>
      <c r="ALZ6" s="481"/>
      <c r="AMA6" s="481"/>
      <c r="AMB6" s="481"/>
      <c r="AMC6" s="481"/>
      <c r="AMD6" s="481"/>
      <c r="AME6" s="481"/>
      <c r="AMF6" s="482"/>
      <c r="AMG6" s="477" t="s">
        <v>32</v>
      </c>
      <c r="AMH6" s="478"/>
      <c r="AMI6" s="478"/>
      <c r="AMJ6" s="478"/>
      <c r="AMK6" s="478"/>
      <c r="AML6" s="478"/>
      <c r="AMM6" s="478"/>
      <c r="AMN6" s="479"/>
      <c r="AMP6" s="130"/>
      <c r="AMQ6" s="480" t="s">
        <v>6</v>
      </c>
      <c r="AMR6" s="481"/>
      <c r="AMS6" s="481"/>
      <c r="AMT6" s="481"/>
      <c r="AMU6" s="481"/>
      <c r="AMV6" s="481"/>
      <c r="AMW6" s="481"/>
      <c r="AMX6" s="481"/>
      <c r="AMY6" s="481"/>
      <c r="AMZ6" s="481"/>
      <c r="ANA6" s="482"/>
      <c r="ANB6" s="477" t="s">
        <v>32</v>
      </c>
      <c r="ANC6" s="478"/>
      <c r="AND6" s="478"/>
      <c r="ANE6" s="478"/>
      <c r="ANF6" s="478"/>
      <c r="ANG6" s="478"/>
      <c r="ANH6" s="478"/>
      <c r="ANI6" s="479"/>
      <c r="ANK6" s="130"/>
      <c r="ANL6" s="480" t="s">
        <v>6</v>
      </c>
      <c r="ANM6" s="481"/>
      <c r="ANN6" s="481"/>
      <c r="ANO6" s="481"/>
      <c r="ANP6" s="481"/>
      <c r="ANQ6" s="481"/>
      <c r="ANR6" s="481"/>
      <c r="ANS6" s="481"/>
      <c r="ANT6" s="481"/>
      <c r="ANU6" s="481"/>
      <c r="ANV6" s="482"/>
      <c r="ANW6" s="477" t="s">
        <v>32</v>
      </c>
      <c r="ANX6" s="478"/>
      <c r="ANY6" s="478"/>
      <c r="ANZ6" s="478"/>
      <c r="AOA6" s="478"/>
      <c r="AOB6" s="478"/>
      <c r="AOC6" s="478"/>
      <c r="AOD6" s="479"/>
      <c r="AOF6" s="130"/>
      <c r="AOG6" s="480" t="s">
        <v>6</v>
      </c>
      <c r="AOH6" s="481"/>
      <c r="AOI6" s="481"/>
      <c r="AOJ6" s="481"/>
      <c r="AOK6" s="481"/>
      <c r="AOL6" s="481"/>
      <c r="AOM6" s="481"/>
      <c r="AON6" s="481"/>
      <c r="AOO6" s="481"/>
      <c r="AOP6" s="481"/>
      <c r="AOQ6" s="482"/>
      <c r="AOR6" s="477" t="s">
        <v>32</v>
      </c>
      <c r="AOS6" s="478"/>
      <c r="AOT6" s="478"/>
      <c r="AOU6" s="478"/>
      <c r="AOV6" s="478"/>
      <c r="AOW6" s="478"/>
      <c r="AOX6" s="478"/>
      <c r="AOY6" s="479"/>
      <c r="APA6" s="130"/>
      <c r="APB6" s="480" t="s">
        <v>6</v>
      </c>
      <c r="APC6" s="481"/>
      <c r="APD6" s="481"/>
      <c r="APE6" s="481"/>
      <c r="APF6" s="481"/>
      <c r="APG6" s="481"/>
      <c r="APH6" s="481"/>
      <c r="API6" s="481"/>
      <c r="APJ6" s="481"/>
      <c r="APK6" s="481"/>
      <c r="APL6" s="482"/>
      <c r="APM6" s="477" t="s">
        <v>32</v>
      </c>
      <c r="APN6" s="478"/>
      <c r="APO6" s="478"/>
      <c r="APP6" s="478"/>
      <c r="APQ6" s="478"/>
      <c r="APR6" s="478"/>
      <c r="APS6" s="478"/>
      <c r="APT6" s="479"/>
      <c r="APV6" s="130"/>
      <c r="APW6" s="480" t="s">
        <v>6</v>
      </c>
      <c r="APX6" s="481"/>
      <c r="APY6" s="481"/>
      <c r="APZ6" s="481"/>
      <c r="AQA6" s="481"/>
      <c r="AQB6" s="481"/>
      <c r="AQC6" s="481"/>
      <c r="AQD6" s="481"/>
      <c r="AQE6" s="481"/>
      <c r="AQF6" s="481"/>
      <c r="AQG6" s="482"/>
      <c r="AQH6" s="477" t="s">
        <v>32</v>
      </c>
      <c r="AQI6" s="478"/>
      <c r="AQJ6" s="478"/>
      <c r="AQK6" s="478"/>
      <c r="AQL6" s="478"/>
      <c r="AQM6" s="478"/>
      <c r="AQN6" s="478"/>
      <c r="AQO6" s="479"/>
      <c r="AQQ6" s="130"/>
      <c r="AQR6" s="480" t="s">
        <v>6</v>
      </c>
      <c r="AQS6" s="481"/>
      <c r="AQT6" s="481"/>
      <c r="AQU6" s="481"/>
      <c r="AQV6" s="481"/>
      <c r="AQW6" s="481"/>
      <c r="AQX6" s="481"/>
      <c r="AQY6" s="481"/>
      <c r="AQZ6" s="481"/>
      <c r="ARA6" s="481"/>
      <c r="ARB6" s="482"/>
      <c r="ARC6" s="477" t="s">
        <v>32</v>
      </c>
      <c r="ARD6" s="478"/>
      <c r="ARE6" s="478"/>
      <c r="ARF6" s="478"/>
      <c r="ARG6" s="478"/>
      <c r="ARH6" s="478"/>
      <c r="ARI6" s="478"/>
      <c r="ARJ6" s="479"/>
      <c r="ARL6" s="130"/>
      <c r="ARM6" s="480" t="s">
        <v>6</v>
      </c>
      <c r="ARN6" s="481"/>
      <c r="ARO6" s="481"/>
      <c r="ARP6" s="481"/>
      <c r="ARQ6" s="481"/>
      <c r="ARR6" s="481"/>
      <c r="ARS6" s="481"/>
      <c r="ART6" s="481"/>
      <c r="ARU6" s="481"/>
      <c r="ARV6" s="481"/>
      <c r="ARW6" s="482"/>
      <c r="ARX6" s="477" t="s">
        <v>32</v>
      </c>
      <c r="ARY6" s="478"/>
      <c r="ARZ6" s="478"/>
      <c r="ASA6" s="478"/>
      <c r="ASB6" s="478"/>
      <c r="ASC6" s="478"/>
      <c r="ASD6" s="478"/>
      <c r="ASE6" s="479"/>
      <c r="ASG6" s="130"/>
      <c r="ASH6" s="480" t="s">
        <v>6</v>
      </c>
      <c r="ASI6" s="481"/>
      <c r="ASJ6" s="481"/>
      <c r="ASK6" s="481"/>
      <c r="ASL6" s="481"/>
      <c r="ASM6" s="481"/>
      <c r="ASN6" s="481"/>
      <c r="ASO6" s="481"/>
      <c r="ASP6" s="481"/>
      <c r="ASQ6" s="481"/>
      <c r="ASR6" s="482"/>
      <c r="ASS6" s="477" t="s">
        <v>32</v>
      </c>
      <c r="AST6" s="478"/>
      <c r="ASU6" s="478"/>
      <c r="ASV6" s="478"/>
      <c r="ASW6" s="478"/>
      <c r="ASX6" s="478"/>
      <c r="ASY6" s="478"/>
      <c r="ASZ6" s="479"/>
      <c r="ATB6" s="130"/>
      <c r="ATC6" s="480" t="s">
        <v>6</v>
      </c>
      <c r="ATD6" s="481"/>
      <c r="ATE6" s="481"/>
      <c r="ATF6" s="481"/>
      <c r="ATG6" s="481"/>
      <c r="ATH6" s="481"/>
      <c r="ATI6" s="481"/>
      <c r="ATJ6" s="481"/>
      <c r="ATK6" s="481"/>
      <c r="ATL6" s="481"/>
      <c r="ATM6" s="482"/>
      <c r="ATN6" s="477" t="s">
        <v>32</v>
      </c>
      <c r="ATO6" s="478"/>
      <c r="ATP6" s="478"/>
      <c r="ATQ6" s="478"/>
      <c r="ATR6" s="478"/>
      <c r="ATS6" s="478"/>
      <c r="ATT6" s="478"/>
      <c r="ATU6" s="479"/>
      <c r="ATW6" s="130"/>
      <c r="ATX6" s="480" t="s">
        <v>6</v>
      </c>
      <c r="ATY6" s="481"/>
      <c r="ATZ6" s="481"/>
      <c r="AUA6" s="481"/>
      <c r="AUB6" s="481"/>
      <c r="AUC6" s="481"/>
      <c r="AUD6" s="481"/>
      <c r="AUE6" s="481"/>
      <c r="AUF6" s="481"/>
      <c r="AUG6" s="481"/>
      <c r="AUH6" s="482"/>
      <c r="AUI6" s="477" t="s">
        <v>32</v>
      </c>
      <c r="AUJ6" s="478"/>
      <c r="AUK6" s="478"/>
      <c r="AUL6" s="478"/>
      <c r="AUM6" s="478"/>
      <c r="AUN6" s="478"/>
      <c r="AUO6" s="478"/>
      <c r="AUP6" s="479"/>
      <c r="AUR6" s="130"/>
      <c r="AUS6" s="480" t="s">
        <v>6</v>
      </c>
      <c r="AUT6" s="481"/>
      <c r="AUU6" s="481"/>
      <c r="AUV6" s="481"/>
      <c r="AUW6" s="481"/>
      <c r="AUX6" s="481"/>
      <c r="AUY6" s="481"/>
      <c r="AUZ6" s="481"/>
      <c r="AVA6" s="481"/>
      <c r="AVB6" s="481"/>
      <c r="AVC6" s="482"/>
      <c r="AVD6" s="477" t="s">
        <v>32</v>
      </c>
      <c r="AVE6" s="478"/>
      <c r="AVF6" s="478"/>
      <c r="AVG6" s="478"/>
      <c r="AVH6" s="478"/>
      <c r="AVI6" s="478"/>
      <c r="AVJ6" s="478"/>
      <c r="AVK6" s="479"/>
      <c r="AVM6" s="130"/>
      <c r="AVN6" s="480" t="s">
        <v>6</v>
      </c>
      <c r="AVO6" s="481"/>
      <c r="AVP6" s="481"/>
      <c r="AVQ6" s="481"/>
      <c r="AVR6" s="481"/>
      <c r="AVS6" s="481"/>
      <c r="AVT6" s="481"/>
      <c r="AVU6" s="481"/>
      <c r="AVV6" s="481"/>
      <c r="AVW6" s="481"/>
      <c r="AVX6" s="482"/>
      <c r="AVY6" s="477" t="s">
        <v>32</v>
      </c>
      <c r="AVZ6" s="478"/>
      <c r="AWA6" s="478"/>
      <c r="AWB6" s="478"/>
      <c r="AWC6" s="478"/>
      <c r="AWD6" s="478"/>
      <c r="AWE6" s="478"/>
      <c r="AWF6" s="479"/>
      <c r="AWH6" s="130"/>
      <c r="AWI6" s="480" t="s">
        <v>6</v>
      </c>
      <c r="AWJ6" s="481"/>
      <c r="AWK6" s="481"/>
      <c r="AWL6" s="481"/>
      <c r="AWM6" s="481"/>
      <c r="AWN6" s="481"/>
      <c r="AWO6" s="481"/>
      <c r="AWP6" s="481"/>
      <c r="AWQ6" s="481"/>
      <c r="AWR6" s="481"/>
      <c r="AWS6" s="482"/>
      <c r="AWT6" s="477" t="s">
        <v>32</v>
      </c>
      <c r="AWU6" s="478"/>
      <c r="AWV6" s="478"/>
      <c r="AWW6" s="478"/>
      <c r="AWX6" s="478"/>
      <c r="AWY6" s="478"/>
      <c r="AWZ6" s="478"/>
      <c r="AXA6" s="479"/>
      <c r="AXC6" s="130"/>
      <c r="AXD6" s="480" t="s">
        <v>6</v>
      </c>
      <c r="AXE6" s="481"/>
      <c r="AXF6" s="481"/>
      <c r="AXG6" s="481"/>
      <c r="AXH6" s="481"/>
      <c r="AXI6" s="481"/>
      <c r="AXJ6" s="481"/>
      <c r="AXK6" s="481"/>
      <c r="AXL6" s="481"/>
      <c r="AXM6" s="481"/>
      <c r="AXN6" s="482"/>
      <c r="AXO6" s="477" t="s">
        <v>32</v>
      </c>
      <c r="AXP6" s="478"/>
      <c r="AXQ6" s="478"/>
      <c r="AXR6" s="478"/>
      <c r="AXS6" s="478"/>
      <c r="AXT6" s="478"/>
      <c r="AXU6" s="478"/>
      <c r="AXV6" s="479"/>
      <c r="AXX6" s="130"/>
      <c r="AXY6" s="480" t="s">
        <v>6</v>
      </c>
      <c r="AXZ6" s="481"/>
      <c r="AYA6" s="481"/>
      <c r="AYB6" s="481"/>
      <c r="AYC6" s="481"/>
      <c r="AYD6" s="481"/>
      <c r="AYE6" s="481"/>
      <c r="AYF6" s="481"/>
      <c r="AYG6" s="481"/>
      <c r="AYH6" s="481"/>
      <c r="AYI6" s="482"/>
      <c r="AYJ6" s="477" t="s">
        <v>32</v>
      </c>
      <c r="AYK6" s="478"/>
      <c r="AYL6" s="478"/>
      <c r="AYM6" s="478"/>
      <c r="AYN6" s="478"/>
      <c r="AYO6" s="478"/>
      <c r="AYP6" s="478"/>
      <c r="AYQ6" s="479"/>
      <c r="AYS6" s="130"/>
      <c r="AYT6" s="480" t="s">
        <v>6</v>
      </c>
      <c r="AYU6" s="481"/>
      <c r="AYV6" s="481"/>
      <c r="AYW6" s="481"/>
      <c r="AYX6" s="481"/>
      <c r="AYY6" s="481"/>
      <c r="AYZ6" s="481"/>
      <c r="AZA6" s="481"/>
      <c r="AZB6" s="481"/>
      <c r="AZC6" s="481"/>
      <c r="AZD6" s="482"/>
      <c r="AZE6" s="477" t="s">
        <v>32</v>
      </c>
      <c r="AZF6" s="478"/>
      <c r="AZG6" s="478"/>
      <c r="AZH6" s="478"/>
      <c r="AZI6" s="478"/>
      <c r="AZJ6" s="478"/>
      <c r="AZK6" s="478"/>
      <c r="AZL6" s="479"/>
      <c r="AZN6" s="130"/>
      <c r="AZO6" s="480" t="s">
        <v>6</v>
      </c>
      <c r="AZP6" s="481"/>
      <c r="AZQ6" s="481"/>
      <c r="AZR6" s="481"/>
      <c r="AZS6" s="481"/>
      <c r="AZT6" s="481"/>
      <c r="AZU6" s="481"/>
      <c r="AZV6" s="481"/>
      <c r="AZW6" s="481"/>
      <c r="AZX6" s="481"/>
      <c r="AZY6" s="482"/>
      <c r="AZZ6" s="477" t="s">
        <v>32</v>
      </c>
      <c r="BAA6" s="478"/>
      <c r="BAB6" s="478"/>
      <c r="BAC6" s="478"/>
      <c r="BAD6" s="478"/>
      <c r="BAE6" s="478"/>
      <c r="BAF6" s="478"/>
      <c r="BAG6" s="479"/>
      <c r="BAI6" s="130"/>
      <c r="BAJ6" s="480" t="s">
        <v>6</v>
      </c>
      <c r="BAK6" s="481"/>
      <c r="BAL6" s="481"/>
      <c r="BAM6" s="481"/>
      <c r="BAN6" s="481"/>
      <c r="BAO6" s="481"/>
      <c r="BAP6" s="481"/>
      <c r="BAQ6" s="481"/>
      <c r="BAR6" s="481"/>
      <c r="BAS6" s="481"/>
      <c r="BAT6" s="482"/>
      <c r="BAU6" s="477" t="s">
        <v>32</v>
      </c>
      <c r="BAV6" s="478"/>
      <c r="BAW6" s="478"/>
      <c r="BAX6" s="478"/>
      <c r="BAY6" s="478"/>
      <c r="BAZ6" s="478"/>
      <c r="BBA6" s="478"/>
      <c r="BBB6" s="479"/>
    </row>
    <row r="7" spans="1:1407" ht="24.6" thickBot="1" x14ac:dyDescent="0.35">
      <c r="A7" s="219" t="s">
        <v>7</v>
      </c>
      <c r="B7" s="219" t="s">
        <v>217</v>
      </c>
      <c r="C7" s="446" t="s">
        <v>8</v>
      </c>
      <c r="D7" s="447" t="s">
        <v>31</v>
      </c>
      <c r="E7" s="446" t="s">
        <v>9</v>
      </c>
      <c r="F7" s="456" t="s">
        <v>10</v>
      </c>
      <c r="G7" s="448" t="s">
        <v>11</v>
      </c>
      <c r="H7" s="457" t="s">
        <v>12</v>
      </c>
      <c r="I7" s="449" t="s">
        <v>104</v>
      </c>
      <c r="J7" s="458" t="s">
        <v>105</v>
      </c>
      <c r="K7" s="458" t="s">
        <v>106</v>
      </c>
      <c r="L7" s="458" t="s">
        <v>238</v>
      </c>
      <c r="M7" s="446" t="s">
        <v>239</v>
      </c>
      <c r="N7" s="447" t="s">
        <v>240</v>
      </c>
      <c r="O7" s="446" t="s">
        <v>241</v>
      </c>
      <c r="P7" s="456" t="s">
        <v>242</v>
      </c>
      <c r="Q7" s="450" t="s">
        <v>243</v>
      </c>
      <c r="R7" s="457" t="s">
        <v>12</v>
      </c>
      <c r="S7" s="459" t="s">
        <v>14</v>
      </c>
      <c r="T7" s="457" t="s">
        <v>12</v>
      </c>
      <c r="V7" s="219" t="s">
        <v>7</v>
      </c>
      <c r="W7" s="219" t="s">
        <v>217</v>
      </c>
      <c r="X7" s="446" t="s">
        <v>8</v>
      </c>
      <c r="Y7" s="447" t="s">
        <v>31</v>
      </c>
      <c r="Z7" s="446" t="s">
        <v>9</v>
      </c>
      <c r="AA7" s="456" t="s">
        <v>10</v>
      </c>
      <c r="AB7" s="448" t="s">
        <v>11</v>
      </c>
      <c r="AC7" s="457" t="s">
        <v>12</v>
      </c>
      <c r="AD7" s="449" t="s">
        <v>104</v>
      </c>
      <c r="AE7" s="458" t="s">
        <v>105</v>
      </c>
      <c r="AF7" s="458" t="s">
        <v>106</v>
      </c>
      <c r="AG7" s="458" t="s">
        <v>238</v>
      </c>
      <c r="AH7" s="446" t="s">
        <v>239</v>
      </c>
      <c r="AI7" s="447" t="s">
        <v>240</v>
      </c>
      <c r="AJ7" s="446" t="s">
        <v>241</v>
      </c>
      <c r="AK7" s="456" t="s">
        <v>242</v>
      </c>
      <c r="AL7" s="450" t="s">
        <v>243</v>
      </c>
      <c r="AM7" s="457" t="s">
        <v>12</v>
      </c>
      <c r="AN7" s="459" t="s">
        <v>14</v>
      </c>
      <c r="AO7" s="457" t="s">
        <v>12</v>
      </c>
      <c r="AQ7" s="219" t="s">
        <v>7</v>
      </c>
      <c r="AR7" s="219" t="s">
        <v>217</v>
      </c>
      <c r="AS7" s="446" t="s">
        <v>8</v>
      </c>
      <c r="AT7" s="447" t="s">
        <v>31</v>
      </c>
      <c r="AU7" s="446" t="s">
        <v>9</v>
      </c>
      <c r="AV7" s="456" t="s">
        <v>10</v>
      </c>
      <c r="AW7" s="448" t="s">
        <v>11</v>
      </c>
      <c r="AX7" s="457" t="s">
        <v>12</v>
      </c>
      <c r="AY7" s="449" t="s">
        <v>104</v>
      </c>
      <c r="AZ7" s="458" t="s">
        <v>105</v>
      </c>
      <c r="BA7" s="458" t="s">
        <v>106</v>
      </c>
      <c r="BB7" s="458" t="s">
        <v>238</v>
      </c>
      <c r="BC7" s="446" t="s">
        <v>239</v>
      </c>
      <c r="BD7" s="447" t="s">
        <v>240</v>
      </c>
      <c r="BE7" s="446" t="s">
        <v>241</v>
      </c>
      <c r="BF7" s="456" t="s">
        <v>242</v>
      </c>
      <c r="BG7" s="450" t="s">
        <v>243</v>
      </c>
      <c r="BH7" s="457" t="s">
        <v>12</v>
      </c>
      <c r="BI7" s="459" t="s">
        <v>14</v>
      </c>
      <c r="BJ7" s="457" t="s">
        <v>12</v>
      </c>
      <c r="BL7" s="219" t="s">
        <v>7</v>
      </c>
      <c r="BM7" s="219" t="s">
        <v>217</v>
      </c>
      <c r="BN7" s="446" t="s">
        <v>8</v>
      </c>
      <c r="BO7" s="447" t="s">
        <v>31</v>
      </c>
      <c r="BP7" s="446" t="s">
        <v>9</v>
      </c>
      <c r="BQ7" s="456" t="s">
        <v>10</v>
      </c>
      <c r="BR7" s="448" t="s">
        <v>11</v>
      </c>
      <c r="BS7" s="457" t="s">
        <v>12</v>
      </c>
      <c r="BT7" s="449" t="s">
        <v>104</v>
      </c>
      <c r="BU7" s="458" t="s">
        <v>105</v>
      </c>
      <c r="BV7" s="458" t="s">
        <v>106</v>
      </c>
      <c r="BW7" s="458" t="s">
        <v>238</v>
      </c>
      <c r="BX7" s="446" t="s">
        <v>239</v>
      </c>
      <c r="BY7" s="447" t="s">
        <v>240</v>
      </c>
      <c r="BZ7" s="446" t="s">
        <v>241</v>
      </c>
      <c r="CA7" s="456" t="s">
        <v>242</v>
      </c>
      <c r="CB7" s="450" t="s">
        <v>243</v>
      </c>
      <c r="CC7" s="457" t="s">
        <v>12</v>
      </c>
      <c r="CD7" s="459" t="s">
        <v>14</v>
      </c>
      <c r="CE7" s="457" t="s">
        <v>12</v>
      </c>
      <c r="CG7" s="219" t="s">
        <v>7</v>
      </c>
      <c r="CH7" s="219" t="s">
        <v>217</v>
      </c>
      <c r="CI7" s="446" t="s">
        <v>8</v>
      </c>
      <c r="CJ7" s="447" t="s">
        <v>31</v>
      </c>
      <c r="CK7" s="446" t="s">
        <v>9</v>
      </c>
      <c r="CL7" s="456" t="s">
        <v>10</v>
      </c>
      <c r="CM7" s="448" t="s">
        <v>11</v>
      </c>
      <c r="CN7" s="457" t="s">
        <v>12</v>
      </c>
      <c r="CO7" s="449" t="s">
        <v>104</v>
      </c>
      <c r="CP7" s="458" t="s">
        <v>105</v>
      </c>
      <c r="CQ7" s="458" t="s">
        <v>106</v>
      </c>
      <c r="CR7" s="458" t="s">
        <v>238</v>
      </c>
      <c r="CS7" s="446" t="s">
        <v>239</v>
      </c>
      <c r="CT7" s="447" t="s">
        <v>240</v>
      </c>
      <c r="CU7" s="446" t="s">
        <v>241</v>
      </c>
      <c r="CV7" s="456" t="s">
        <v>242</v>
      </c>
      <c r="CW7" s="450" t="s">
        <v>243</v>
      </c>
      <c r="CX7" s="457" t="s">
        <v>12</v>
      </c>
      <c r="CY7" s="459" t="s">
        <v>14</v>
      </c>
      <c r="CZ7" s="457" t="s">
        <v>12</v>
      </c>
      <c r="DB7" s="219" t="s">
        <v>7</v>
      </c>
      <c r="DC7" s="219" t="s">
        <v>217</v>
      </c>
      <c r="DD7" s="446" t="s">
        <v>8</v>
      </c>
      <c r="DE7" s="447" t="s">
        <v>31</v>
      </c>
      <c r="DF7" s="446" t="s">
        <v>9</v>
      </c>
      <c r="DG7" s="456" t="s">
        <v>10</v>
      </c>
      <c r="DH7" s="448" t="s">
        <v>11</v>
      </c>
      <c r="DI7" s="457" t="s">
        <v>12</v>
      </c>
      <c r="DJ7" s="449" t="s">
        <v>104</v>
      </c>
      <c r="DK7" s="458" t="s">
        <v>105</v>
      </c>
      <c r="DL7" s="458" t="s">
        <v>106</v>
      </c>
      <c r="DM7" s="458" t="s">
        <v>238</v>
      </c>
      <c r="DN7" s="446" t="s">
        <v>239</v>
      </c>
      <c r="DO7" s="447" t="s">
        <v>240</v>
      </c>
      <c r="DP7" s="446" t="s">
        <v>241</v>
      </c>
      <c r="DQ7" s="456" t="s">
        <v>242</v>
      </c>
      <c r="DR7" s="450" t="s">
        <v>243</v>
      </c>
      <c r="DS7" s="457" t="s">
        <v>12</v>
      </c>
      <c r="DT7" s="459" t="s">
        <v>14</v>
      </c>
      <c r="DU7" s="457" t="s">
        <v>12</v>
      </c>
      <c r="DW7" s="219" t="s">
        <v>7</v>
      </c>
      <c r="DX7" s="219" t="s">
        <v>217</v>
      </c>
      <c r="DY7" s="446" t="s">
        <v>8</v>
      </c>
      <c r="DZ7" s="447" t="s">
        <v>31</v>
      </c>
      <c r="EA7" s="446" t="s">
        <v>9</v>
      </c>
      <c r="EB7" s="456" t="s">
        <v>10</v>
      </c>
      <c r="EC7" s="448" t="s">
        <v>11</v>
      </c>
      <c r="ED7" s="457" t="s">
        <v>12</v>
      </c>
      <c r="EE7" s="449" t="s">
        <v>104</v>
      </c>
      <c r="EF7" s="458" t="s">
        <v>105</v>
      </c>
      <c r="EG7" s="458" t="s">
        <v>106</v>
      </c>
      <c r="EH7" s="458" t="s">
        <v>238</v>
      </c>
      <c r="EI7" s="446" t="s">
        <v>239</v>
      </c>
      <c r="EJ7" s="447" t="s">
        <v>240</v>
      </c>
      <c r="EK7" s="446" t="s">
        <v>241</v>
      </c>
      <c r="EL7" s="456" t="s">
        <v>242</v>
      </c>
      <c r="EM7" s="450" t="s">
        <v>243</v>
      </c>
      <c r="EN7" s="457" t="s">
        <v>12</v>
      </c>
      <c r="EO7" s="459" t="s">
        <v>14</v>
      </c>
      <c r="EP7" s="457" t="s">
        <v>12</v>
      </c>
      <c r="ER7" s="219" t="s">
        <v>7</v>
      </c>
      <c r="ES7" s="219" t="s">
        <v>217</v>
      </c>
      <c r="ET7" s="446" t="s">
        <v>8</v>
      </c>
      <c r="EU7" s="447" t="s">
        <v>31</v>
      </c>
      <c r="EV7" s="446" t="s">
        <v>9</v>
      </c>
      <c r="EW7" s="456" t="s">
        <v>10</v>
      </c>
      <c r="EX7" s="448" t="s">
        <v>11</v>
      </c>
      <c r="EY7" s="457" t="s">
        <v>12</v>
      </c>
      <c r="EZ7" s="449" t="s">
        <v>104</v>
      </c>
      <c r="FA7" s="458" t="s">
        <v>105</v>
      </c>
      <c r="FB7" s="458" t="s">
        <v>106</v>
      </c>
      <c r="FC7" s="458" t="s">
        <v>238</v>
      </c>
      <c r="FD7" s="446" t="s">
        <v>239</v>
      </c>
      <c r="FE7" s="447" t="s">
        <v>240</v>
      </c>
      <c r="FF7" s="446" t="s">
        <v>241</v>
      </c>
      <c r="FG7" s="456" t="s">
        <v>242</v>
      </c>
      <c r="FH7" s="450" t="s">
        <v>243</v>
      </c>
      <c r="FI7" s="457" t="s">
        <v>12</v>
      </c>
      <c r="FJ7" s="459" t="s">
        <v>14</v>
      </c>
      <c r="FK7" s="457" t="s">
        <v>12</v>
      </c>
      <c r="FM7" s="219" t="s">
        <v>7</v>
      </c>
      <c r="FN7" s="219" t="s">
        <v>217</v>
      </c>
      <c r="FO7" s="446" t="s">
        <v>8</v>
      </c>
      <c r="FP7" s="447" t="s">
        <v>31</v>
      </c>
      <c r="FQ7" s="446" t="s">
        <v>9</v>
      </c>
      <c r="FR7" s="456" t="s">
        <v>10</v>
      </c>
      <c r="FS7" s="448" t="s">
        <v>11</v>
      </c>
      <c r="FT7" s="457" t="s">
        <v>12</v>
      </c>
      <c r="FU7" s="449" t="s">
        <v>104</v>
      </c>
      <c r="FV7" s="458" t="s">
        <v>105</v>
      </c>
      <c r="FW7" s="458" t="s">
        <v>106</v>
      </c>
      <c r="FX7" s="458" t="s">
        <v>238</v>
      </c>
      <c r="FY7" s="446" t="s">
        <v>239</v>
      </c>
      <c r="FZ7" s="447" t="s">
        <v>240</v>
      </c>
      <c r="GA7" s="446" t="s">
        <v>241</v>
      </c>
      <c r="GB7" s="456" t="s">
        <v>242</v>
      </c>
      <c r="GC7" s="450" t="s">
        <v>243</v>
      </c>
      <c r="GD7" s="457" t="s">
        <v>12</v>
      </c>
      <c r="GE7" s="459" t="s">
        <v>14</v>
      </c>
      <c r="GF7" s="457" t="s">
        <v>12</v>
      </c>
      <c r="GH7" s="219" t="s">
        <v>7</v>
      </c>
      <c r="GI7" s="219" t="s">
        <v>217</v>
      </c>
      <c r="GJ7" s="446" t="s">
        <v>8</v>
      </c>
      <c r="GK7" s="447" t="s">
        <v>31</v>
      </c>
      <c r="GL7" s="446" t="s">
        <v>9</v>
      </c>
      <c r="GM7" s="456" t="s">
        <v>10</v>
      </c>
      <c r="GN7" s="448" t="s">
        <v>11</v>
      </c>
      <c r="GO7" s="457" t="s">
        <v>12</v>
      </c>
      <c r="GP7" s="449" t="s">
        <v>104</v>
      </c>
      <c r="GQ7" s="458" t="s">
        <v>105</v>
      </c>
      <c r="GR7" s="458" t="s">
        <v>106</v>
      </c>
      <c r="GS7" s="458" t="s">
        <v>238</v>
      </c>
      <c r="GT7" s="446" t="s">
        <v>239</v>
      </c>
      <c r="GU7" s="447" t="s">
        <v>240</v>
      </c>
      <c r="GV7" s="446" t="s">
        <v>241</v>
      </c>
      <c r="GW7" s="456" t="s">
        <v>242</v>
      </c>
      <c r="GX7" s="450" t="s">
        <v>243</v>
      </c>
      <c r="GY7" s="457" t="s">
        <v>12</v>
      </c>
      <c r="GZ7" s="459" t="s">
        <v>14</v>
      </c>
      <c r="HA7" s="457" t="s">
        <v>12</v>
      </c>
      <c r="HC7" s="219" t="s">
        <v>7</v>
      </c>
      <c r="HD7" s="219" t="s">
        <v>217</v>
      </c>
      <c r="HE7" s="446" t="s">
        <v>8</v>
      </c>
      <c r="HF7" s="447" t="s">
        <v>31</v>
      </c>
      <c r="HG7" s="446" t="s">
        <v>9</v>
      </c>
      <c r="HH7" s="456" t="s">
        <v>10</v>
      </c>
      <c r="HI7" s="448" t="s">
        <v>11</v>
      </c>
      <c r="HJ7" s="457" t="s">
        <v>12</v>
      </c>
      <c r="HK7" s="449" t="s">
        <v>104</v>
      </c>
      <c r="HL7" s="458" t="s">
        <v>105</v>
      </c>
      <c r="HM7" s="458" t="s">
        <v>106</v>
      </c>
      <c r="HN7" s="458" t="s">
        <v>238</v>
      </c>
      <c r="HO7" s="446" t="s">
        <v>239</v>
      </c>
      <c r="HP7" s="447" t="s">
        <v>240</v>
      </c>
      <c r="HQ7" s="446" t="s">
        <v>241</v>
      </c>
      <c r="HR7" s="456" t="s">
        <v>242</v>
      </c>
      <c r="HS7" s="450" t="s">
        <v>243</v>
      </c>
      <c r="HT7" s="457" t="s">
        <v>12</v>
      </c>
      <c r="HU7" s="459" t="s">
        <v>14</v>
      </c>
      <c r="HV7" s="457" t="s">
        <v>12</v>
      </c>
      <c r="HX7" s="219" t="s">
        <v>7</v>
      </c>
      <c r="HY7" s="219" t="s">
        <v>217</v>
      </c>
      <c r="HZ7" s="446" t="s">
        <v>8</v>
      </c>
      <c r="IA7" s="447" t="s">
        <v>31</v>
      </c>
      <c r="IB7" s="446" t="s">
        <v>9</v>
      </c>
      <c r="IC7" s="456" t="s">
        <v>10</v>
      </c>
      <c r="ID7" s="448" t="s">
        <v>11</v>
      </c>
      <c r="IE7" s="457" t="s">
        <v>12</v>
      </c>
      <c r="IF7" s="449" t="s">
        <v>104</v>
      </c>
      <c r="IG7" s="458" t="s">
        <v>105</v>
      </c>
      <c r="IH7" s="458" t="s">
        <v>106</v>
      </c>
      <c r="II7" s="458" t="s">
        <v>238</v>
      </c>
      <c r="IJ7" s="446" t="s">
        <v>239</v>
      </c>
      <c r="IK7" s="447" t="s">
        <v>240</v>
      </c>
      <c r="IL7" s="446" t="s">
        <v>241</v>
      </c>
      <c r="IM7" s="456" t="s">
        <v>242</v>
      </c>
      <c r="IN7" s="450" t="s">
        <v>243</v>
      </c>
      <c r="IO7" s="457" t="s">
        <v>12</v>
      </c>
      <c r="IP7" s="459" t="s">
        <v>14</v>
      </c>
      <c r="IQ7" s="457" t="s">
        <v>12</v>
      </c>
      <c r="IS7" s="219" t="s">
        <v>7</v>
      </c>
      <c r="IT7" s="219" t="s">
        <v>217</v>
      </c>
      <c r="IU7" s="446" t="s">
        <v>8</v>
      </c>
      <c r="IV7" s="447" t="s">
        <v>31</v>
      </c>
      <c r="IW7" s="446" t="s">
        <v>9</v>
      </c>
      <c r="IX7" s="456" t="s">
        <v>10</v>
      </c>
      <c r="IY7" s="448" t="s">
        <v>11</v>
      </c>
      <c r="IZ7" s="457" t="s">
        <v>12</v>
      </c>
      <c r="JA7" s="449" t="s">
        <v>104</v>
      </c>
      <c r="JB7" s="458" t="s">
        <v>105</v>
      </c>
      <c r="JC7" s="458" t="s">
        <v>106</v>
      </c>
      <c r="JD7" s="458" t="s">
        <v>238</v>
      </c>
      <c r="JE7" s="446" t="s">
        <v>239</v>
      </c>
      <c r="JF7" s="447" t="s">
        <v>240</v>
      </c>
      <c r="JG7" s="446" t="s">
        <v>241</v>
      </c>
      <c r="JH7" s="456" t="s">
        <v>242</v>
      </c>
      <c r="JI7" s="450" t="s">
        <v>243</v>
      </c>
      <c r="JJ7" s="457" t="s">
        <v>12</v>
      </c>
      <c r="JK7" s="459" t="s">
        <v>14</v>
      </c>
      <c r="JL7" s="457" t="s">
        <v>12</v>
      </c>
      <c r="JN7" s="219" t="s">
        <v>7</v>
      </c>
      <c r="JO7" s="219" t="s">
        <v>217</v>
      </c>
      <c r="JP7" s="446" t="s">
        <v>8</v>
      </c>
      <c r="JQ7" s="447" t="s">
        <v>31</v>
      </c>
      <c r="JR7" s="446" t="s">
        <v>9</v>
      </c>
      <c r="JS7" s="456" t="s">
        <v>10</v>
      </c>
      <c r="JT7" s="448" t="s">
        <v>11</v>
      </c>
      <c r="JU7" s="457" t="s">
        <v>12</v>
      </c>
      <c r="JV7" s="449" t="s">
        <v>104</v>
      </c>
      <c r="JW7" s="458" t="s">
        <v>105</v>
      </c>
      <c r="JX7" s="458" t="s">
        <v>106</v>
      </c>
      <c r="JY7" s="458" t="s">
        <v>238</v>
      </c>
      <c r="JZ7" s="446" t="s">
        <v>239</v>
      </c>
      <c r="KA7" s="447" t="s">
        <v>240</v>
      </c>
      <c r="KB7" s="446" t="s">
        <v>241</v>
      </c>
      <c r="KC7" s="456" t="s">
        <v>242</v>
      </c>
      <c r="KD7" s="450" t="s">
        <v>243</v>
      </c>
      <c r="KE7" s="457" t="s">
        <v>12</v>
      </c>
      <c r="KF7" s="459" t="s">
        <v>14</v>
      </c>
      <c r="KG7" s="457" t="s">
        <v>12</v>
      </c>
      <c r="KI7" s="219" t="s">
        <v>7</v>
      </c>
      <c r="KJ7" s="219" t="s">
        <v>217</v>
      </c>
      <c r="KK7" s="446" t="s">
        <v>8</v>
      </c>
      <c r="KL7" s="447" t="s">
        <v>31</v>
      </c>
      <c r="KM7" s="446" t="s">
        <v>9</v>
      </c>
      <c r="KN7" s="456" t="s">
        <v>10</v>
      </c>
      <c r="KO7" s="448" t="s">
        <v>11</v>
      </c>
      <c r="KP7" s="457" t="s">
        <v>12</v>
      </c>
      <c r="KQ7" s="449" t="s">
        <v>104</v>
      </c>
      <c r="KR7" s="458" t="s">
        <v>105</v>
      </c>
      <c r="KS7" s="458" t="s">
        <v>106</v>
      </c>
      <c r="KT7" s="458" t="s">
        <v>238</v>
      </c>
      <c r="KU7" s="446" t="s">
        <v>239</v>
      </c>
      <c r="KV7" s="447" t="s">
        <v>240</v>
      </c>
      <c r="KW7" s="446" t="s">
        <v>241</v>
      </c>
      <c r="KX7" s="456" t="s">
        <v>242</v>
      </c>
      <c r="KY7" s="450" t="s">
        <v>243</v>
      </c>
      <c r="KZ7" s="457" t="s">
        <v>12</v>
      </c>
      <c r="LA7" s="459" t="s">
        <v>14</v>
      </c>
      <c r="LB7" s="457" t="s">
        <v>12</v>
      </c>
      <c r="LD7" s="219" t="s">
        <v>7</v>
      </c>
      <c r="LE7" s="219" t="s">
        <v>217</v>
      </c>
      <c r="LF7" s="446" t="s">
        <v>8</v>
      </c>
      <c r="LG7" s="447" t="s">
        <v>31</v>
      </c>
      <c r="LH7" s="446" t="s">
        <v>9</v>
      </c>
      <c r="LI7" s="456" t="s">
        <v>10</v>
      </c>
      <c r="LJ7" s="448" t="s">
        <v>11</v>
      </c>
      <c r="LK7" s="457" t="s">
        <v>12</v>
      </c>
      <c r="LL7" s="449" t="s">
        <v>104</v>
      </c>
      <c r="LM7" s="458" t="s">
        <v>105</v>
      </c>
      <c r="LN7" s="458" t="s">
        <v>106</v>
      </c>
      <c r="LO7" s="458" t="s">
        <v>238</v>
      </c>
      <c r="LP7" s="446" t="s">
        <v>239</v>
      </c>
      <c r="LQ7" s="447" t="s">
        <v>240</v>
      </c>
      <c r="LR7" s="446" t="s">
        <v>241</v>
      </c>
      <c r="LS7" s="456" t="s">
        <v>242</v>
      </c>
      <c r="LT7" s="450" t="s">
        <v>243</v>
      </c>
      <c r="LU7" s="457" t="s">
        <v>12</v>
      </c>
      <c r="LV7" s="459" t="s">
        <v>14</v>
      </c>
      <c r="LW7" s="457" t="s">
        <v>12</v>
      </c>
      <c r="LY7" s="219" t="s">
        <v>7</v>
      </c>
      <c r="LZ7" s="219" t="s">
        <v>217</v>
      </c>
      <c r="MA7" s="446" t="s">
        <v>8</v>
      </c>
      <c r="MB7" s="447" t="s">
        <v>31</v>
      </c>
      <c r="MC7" s="446" t="s">
        <v>9</v>
      </c>
      <c r="MD7" s="456" t="s">
        <v>10</v>
      </c>
      <c r="ME7" s="448" t="s">
        <v>11</v>
      </c>
      <c r="MF7" s="457" t="s">
        <v>12</v>
      </c>
      <c r="MG7" s="449" t="s">
        <v>104</v>
      </c>
      <c r="MH7" s="458" t="s">
        <v>105</v>
      </c>
      <c r="MI7" s="458" t="s">
        <v>106</v>
      </c>
      <c r="MJ7" s="458" t="s">
        <v>238</v>
      </c>
      <c r="MK7" s="446" t="s">
        <v>239</v>
      </c>
      <c r="ML7" s="447" t="s">
        <v>240</v>
      </c>
      <c r="MM7" s="446" t="s">
        <v>241</v>
      </c>
      <c r="MN7" s="456" t="s">
        <v>242</v>
      </c>
      <c r="MO7" s="450" t="s">
        <v>243</v>
      </c>
      <c r="MP7" s="457" t="s">
        <v>12</v>
      </c>
      <c r="MQ7" s="459" t="s">
        <v>14</v>
      </c>
      <c r="MR7" s="457" t="s">
        <v>12</v>
      </c>
      <c r="MT7" s="219" t="s">
        <v>7</v>
      </c>
      <c r="MU7" s="219" t="s">
        <v>217</v>
      </c>
      <c r="MV7" s="446" t="s">
        <v>8</v>
      </c>
      <c r="MW7" s="447" t="s">
        <v>31</v>
      </c>
      <c r="MX7" s="446" t="s">
        <v>9</v>
      </c>
      <c r="MY7" s="456" t="s">
        <v>10</v>
      </c>
      <c r="MZ7" s="448" t="s">
        <v>11</v>
      </c>
      <c r="NA7" s="457" t="s">
        <v>12</v>
      </c>
      <c r="NB7" s="449" t="s">
        <v>104</v>
      </c>
      <c r="NC7" s="458" t="s">
        <v>105</v>
      </c>
      <c r="ND7" s="458" t="s">
        <v>106</v>
      </c>
      <c r="NE7" s="458" t="s">
        <v>238</v>
      </c>
      <c r="NF7" s="446" t="s">
        <v>239</v>
      </c>
      <c r="NG7" s="447" t="s">
        <v>240</v>
      </c>
      <c r="NH7" s="446" t="s">
        <v>241</v>
      </c>
      <c r="NI7" s="456" t="s">
        <v>242</v>
      </c>
      <c r="NJ7" s="450" t="s">
        <v>243</v>
      </c>
      <c r="NK7" s="457" t="s">
        <v>12</v>
      </c>
      <c r="NL7" s="459" t="s">
        <v>14</v>
      </c>
      <c r="NM7" s="457" t="s">
        <v>12</v>
      </c>
      <c r="NO7" s="219" t="s">
        <v>7</v>
      </c>
      <c r="NP7" s="219" t="s">
        <v>217</v>
      </c>
      <c r="NQ7" s="446" t="s">
        <v>8</v>
      </c>
      <c r="NR7" s="447" t="s">
        <v>31</v>
      </c>
      <c r="NS7" s="446" t="s">
        <v>9</v>
      </c>
      <c r="NT7" s="456" t="s">
        <v>10</v>
      </c>
      <c r="NU7" s="448" t="s">
        <v>11</v>
      </c>
      <c r="NV7" s="457" t="s">
        <v>12</v>
      </c>
      <c r="NW7" s="449" t="s">
        <v>104</v>
      </c>
      <c r="NX7" s="458" t="s">
        <v>105</v>
      </c>
      <c r="NY7" s="458" t="s">
        <v>106</v>
      </c>
      <c r="NZ7" s="458" t="s">
        <v>238</v>
      </c>
      <c r="OA7" s="446" t="s">
        <v>239</v>
      </c>
      <c r="OB7" s="447" t="s">
        <v>240</v>
      </c>
      <c r="OC7" s="446" t="s">
        <v>241</v>
      </c>
      <c r="OD7" s="456" t="s">
        <v>242</v>
      </c>
      <c r="OE7" s="450" t="s">
        <v>243</v>
      </c>
      <c r="OF7" s="457" t="s">
        <v>12</v>
      </c>
      <c r="OG7" s="459" t="s">
        <v>14</v>
      </c>
      <c r="OH7" s="457" t="s">
        <v>12</v>
      </c>
      <c r="OJ7" s="219" t="s">
        <v>7</v>
      </c>
      <c r="OK7" s="219" t="s">
        <v>217</v>
      </c>
      <c r="OL7" s="446" t="s">
        <v>8</v>
      </c>
      <c r="OM7" s="447" t="s">
        <v>31</v>
      </c>
      <c r="ON7" s="446" t="s">
        <v>9</v>
      </c>
      <c r="OO7" s="456" t="s">
        <v>10</v>
      </c>
      <c r="OP7" s="448" t="s">
        <v>11</v>
      </c>
      <c r="OQ7" s="457" t="s">
        <v>12</v>
      </c>
      <c r="OR7" s="449" t="s">
        <v>104</v>
      </c>
      <c r="OS7" s="458" t="s">
        <v>105</v>
      </c>
      <c r="OT7" s="458" t="s">
        <v>106</v>
      </c>
      <c r="OU7" s="458" t="s">
        <v>238</v>
      </c>
      <c r="OV7" s="446" t="s">
        <v>239</v>
      </c>
      <c r="OW7" s="447" t="s">
        <v>240</v>
      </c>
      <c r="OX7" s="446" t="s">
        <v>241</v>
      </c>
      <c r="OY7" s="456" t="s">
        <v>242</v>
      </c>
      <c r="OZ7" s="450" t="s">
        <v>243</v>
      </c>
      <c r="PA7" s="457" t="s">
        <v>12</v>
      </c>
      <c r="PB7" s="459" t="s">
        <v>14</v>
      </c>
      <c r="PC7" s="457" t="s">
        <v>12</v>
      </c>
      <c r="PE7" s="219" t="s">
        <v>7</v>
      </c>
      <c r="PF7" s="219" t="s">
        <v>217</v>
      </c>
      <c r="PG7" s="446" t="s">
        <v>8</v>
      </c>
      <c r="PH7" s="447" t="s">
        <v>31</v>
      </c>
      <c r="PI7" s="446" t="s">
        <v>9</v>
      </c>
      <c r="PJ7" s="456" t="s">
        <v>10</v>
      </c>
      <c r="PK7" s="448" t="s">
        <v>11</v>
      </c>
      <c r="PL7" s="457" t="s">
        <v>12</v>
      </c>
      <c r="PM7" s="449" t="s">
        <v>104</v>
      </c>
      <c r="PN7" s="458" t="s">
        <v>105</v>
      </c>
      <c r="PO7" s="458" t="s">
        <v>106</v>
      </c>
      <c r="PP7" s="458" t="s">
        <v>238</v>
      </c>
      <c r="PQ7" s="446" t="s">
        <v>239</v>
      </c>
      <c r="PR7" s="447" t="s">
        <v>240</v>
      </c>
      <c r="PS7" s="446" t="s">
        <v>241</v>
      </c>
      <c r="PT7" s="456" t="s">
        <v>242</v>
      </c>
      <c r="PU7" s="450" t="s">
        <v>243</v>
      </c>
      <c r="PV7" s="457" t="s">
        <v>12</v>
      </c>
      <c r="PW7" s="459" t="s">
        <v>14</v>
      </c>
      <c r="PX7" s="457" t="s">
        <v>12</v>
      </c>
      <c r="PZ7" s="219" t="s">
        <v>7</v>
      </c>
      <c r="QA7" s="219" t="s">
        <v>217</v>
      </c>
      <c r="QB7" s="446" t="s">
        <v>8</v>
      </c>
      <c r="QC7" s="447" t="s">
        <v>31</v>
      </c>
      <c r="QD7" s="446" t="s">
        <v>9</v>
      </c>
      <c r="QE7" s="456" t="s">
        <v>10</v>
      </c>
      <c r="QF7" s="448" t="s">
        <v>11</v>
      </c>
      <c r="QG7" s="457" t="s">
        <v>12</v>
      </c>
      <c r="QH7" s="449" t="s">
        <v>104</v>
      </c>
      <c r="QI7" s="458" t="s">
        <v>105</v>
      </c>
      <c r="QJ7" s="458" t="s">
        <v>106</v>
      </c>
      <c r="QK7" s="458" t="s">
        <v>238</v>
      </c>
      <c r="QL7" s="446" t="s">
        <v>239</v>
      </c>
      <c r="QM7" s="447" t="s">
        <v>240</v>
      </c>
      <c r="QN7" s="446" t="s">
        <v>241</v>
      </c>
      <c r="QO7" s="456" t="s">
        <v>242</v>
      </c>
      <c r="QP7" s="450" t="s">
        <v>243</v>
      </c>
      <c r="QQ7" s="457" t="s">
        <v>12</v>
      </c>
      <c r="QR7" s="459" t="s">
        <v>14</v>
      </c>
      <c r="QS7" s="457" t="s">
        <v>12</v>
      </c>
      <c r="QU7" s="219" t="s">
        <v>7</v>
      </c>
      <c r="QV7" s="219" t="s">
        <v>217</v>
      </c>
      <c r="QW7" s="446" t="s">
        <v>8</v>
      </c>
      <c r="QX7" s="447" t="s">
        <v>31</v>
      </c>
      <c r="QY7" s="446" t="s">
        <v>9</v>
      </c>
      <c r="QZ7" s="456" t="s">
        <v>10</v>
      </c>
      <c r="RA7" s="448" t="s">
        <v>11</v>
      </c>
      <c r="RB7" s="457" t="s">
        <v>12</v>
      </c>
      <c r="RC7" s="449" t="s">
        <v>104</v>
      </c>
      <c r="RD7" s="458" t="s">
        <v>105</v>
      </c>
      <c r="RE7" s="458" t="s">
        <v>106</v>
      </c>
      <c r="RF7" s="458" t="s">
        <v>238</v>
      </c>
      <c r="RG7" s="446" t="s">
        <v>239</v>
      </c>
      <c r="RH7" s="447" t="s">
        <v>240</v>
      </c>
      <c r="RI7" s="446" t="s">
        <v>241</v>
      </c>
      <c r="RJ7" s="456" t="s">
        <v>242</v>
      </c>
      <c r="RK7" s="450" t="s">
        <v>243</v>
      </c>
      <c r="RL7" s="457" t="s">
        <v>12</v>
      </c>
      <c r="RM7" s="459" t="s">
        <v>14</v>
      </c>
      <c r="RN7" s="457" t="s">
        <v>12</v>
      </c>
      <c r="RP7" s="219" t="s">
        <v>7</v>
      </c>
      <c r="RQ7" s="219" t="s">
        <v>217</v>
      </c>
      <c r="RR7" s="446" t="s">
        <v>8</v>
      </c>
      <c r="RS7" s="447" t="s">
        <v>31</v>
      </c>
      <c r="RT7" s="446" t="s">
        <v>9</v>
      </c>
      <c r="RU7" s="456" t="s">
        <v>10</v>
      </c>
      <c r="RV7" s="448" t="s">
        <v>11</v>
      </c>
      <c r="RW7" s="457" t="s">
        <v>12</v>
      </c>
      <c r="RX7" s="449" t="s">
        <v>104</v>
      </c>
      <c r="RY7" s="458" t="s">
        <v>105</v>
      </c>
      <c r="RZ7" s="458" t="s">
        <v>106</v>
      </c>
      <c r="SA7" s="458" t="s">
        <v>238</v>
      </c>
      <c r="SB7" s="446" t="s">
        <v>239</v>
      </c>
      <c r="SC7" s="447" t="s">
        <v>240</v>
      </c>
      <c r="SD7" s="446" t="s">
        <v>241</v>
      </c>
      <c r="SE7" s="456" t="s">
        <v>242</v>
      </c>
      <c r="SF7" s="450" t="s">
        <v>243</v>
      </c>
      <c r="SG7" s="457" t="s">
        <v>12</v>
      </c>
      <c r="SH7" s="459" t="s">
        <v>14</v>
      </c>
      <c r="SI7" s="457" t="s">
        <v>12</v>
      </c>
      <c r="SK7" s="219" t="s">
        <v>7</v>
      </c>
      <c r="SL7" s="219" t="s">
        <v>217</v>
      </c>
      <c r="SM7" s="446" t="s">
        <v>8</v>
      </c>
      <c r="SN7" s="447" t="s">
        <v>31</v>
      </c>
      <c r="SO7" s="446" t="s">
        <v>9</v>
      </c>
      <c r="SP7" s="456" t="s">
        <v>10</v>
      </c>
      <c r="SQ7" s="448" t="s">
        <v>11</v>
      </c>
      <c r="SR7" s="457" t="s">
        <v>12</v>
      </c>
      <c r="SS7" s="449" t="s">
        <v>104</v>
      </c>
      <c r="ST7" s="458" t="s">
        <v>105</v>
      </c>
      <c r="SU7" s="458" t="s">
        <v>106</v>
      </c>
      <c r="SV7" s="458" t="s">
        <v>238</v>
      </c>
      <c r="SW7" s="446" t="s">
        <v>239</v>
      </c>
      <c r="SX7" s="447" t="s">
        <v>240</v>
      </c>
      <c r="SY7" s="446" t="s">
        <v>241</v>
      </c>
      <c r="SZ7" s="456" t="s">
        <v>242</v>
      </c>
      <c r="TA7" s="450" t="s">
        <v>243</v>
      </c>
      <c r="TB7" s="457" t="s">
        <v>12</v>
      </c>
      <c r="TC7" s="459" t="s">
        <v>14</v>
      </c>
      <c r="TD7" s="457" t="s">
        <v>12</v>
      </c>
      <c r="TF7" s="219" t="s">
        <v>7</v>
      </c>
      <c r="TG7" s="219" t="s">
        <v>217</v>
      </c>
      <c r="TH7" s="446" t="s">
        <v>8</v>
      </c>
      <c r="TI7" s="447" t="s">
        <v>31</v>
      </c>
      <c r="TJ7" s="446" t="s">
        <v>9</v>
      </c>
      <c r="TK7" s="456" t="s">
        <v>10</v>
      </c>
      <c r="TL7" s="448" t="s">
        <v>11</v>
      </c>
      <c r="TM7" s="457" t="s">
        <v>12</v>
      </c>
      <c r="TN7" s="449" t="s">
        <v>104</v>
      </c>
      <c r="TO7" s="458" t="s">
        <v>105</v>
      </c>
      <c r="TP7" s="458" t="s">
        <v>106</v>
      </c>
      <c r="TQ7" s="458" t="s">
        <v>238</v>
      </c>
      <c r="TR7" s="446" t="s">
        <v>239</v>
      </c>
      <c r="TS7" s="447" t="s">
        <v>240</v>
      </c>
      <c r="TT7" s="446" t="s">
        <v>241</v>
      </c>
      <c r="TU7" s="456" t="s">
        <v>242</v>
      </c>
      <c r="TV7" s="450" t="s">
        <v>243</v>
      </c>
      <c r="TW7" s="457" t="s">
        <v>12</v>
      </c>
      <c r="TX7" s="459" t="s">
        <v>14</v>
      </c>
      <c r="TY7" s="457" t="s">
        <v>12</v>
      </c>
      <c r="UA7" s="219" t="s">
        <v>7</v>
      </c>
      <c r="UB7" s="219" t="s">
        <v>217</v>
      </c>
      <c r="UC7" s="446" t="s">
        <v>8</v>
      </c>
      <c r="UD7" s="447" t="s">
        <v>31</v>
      </c>
      <c r="UE7" s="446" t="s">
        <v>9</v>
      </c>
      <c r="UF7" s="456" t="s">
        <v>10</v>
      </c>
      <c r="UG7" s="448" t="s">
        <v>11</v>
      </c>
      <c r="UH7" s="457" t="s">
        <v>12</v>
      </c>
      <c r="UI7" s="449" t="s">
        <v>104</v>
      </c>
      <c r="UJ7" s="458" t="s">
        <v>105</v>
      </c>
      <c r="UK7" s="458" t="s">
        <v>106</v>
      </c>
      <c r="UL7" s="458" t="s">
        <v>238</v>
      </c>
      <c r="UM7" s="446" t="s">
        <v>239</v>
      </c>
      <c r="UN7" s="447" t="s">
        <v>240</v>
      </c>
      <c r="UO7" s="446" t="s">
        <v>241</v>
      </c>
      <c r="UP7" s="456" t="s">
        <v>242</v>
      </c>
      <c r="UQ7" s="450" t="s">
        <v>243</v>
      </c>
      <c r="UR7" s="457" t="s">
        <v>12</v>
      </c>
      <c r="US7" s="459" t="s">
        <v>14</v>
      </c>
      <c r="UT7" s="457" t="s">
        <v>12</v>
      </c>
      <c r="UV7" s="219" t="s">
        <v>7</v>
      </c>
      <c r="UW7" s="219" t="s">
        <v>217</v>
      </c>
      <c r="UX7" s="446" t="s">
        <v>8</v>
      </c>
      <c r="UY7" s="447" t="s">
        <v>31</v>
      </c>
      <c r="UZ7" s="446" t="s">
        <v>9</v>
      </c>
      <c r="VA7" s="456" t="s">
        <v>10</v>
      </c>
      <c r="VB7" s="448" t="s">
        <v>11</v>
      </c>
      <c r="VC7" s="457" t="s">
        <v>12</v>
      </c>
      <c r="VD7" s="449" t="s">
        <v>104</v>
      </c>
      <c r="VE7" s="458" t="s">
        <v>105</v>
      </c>
      <c r="VF7" s="458" t="s">
        <v>106</v>
      </c>
      <c r="VG7" s="458" t="s">
        <v>238</v>
      </c>
      <c r="VH7" s="446" t="s">
        <v>239</v>
      </c>
      <c r="VI7" s="447" t="s">
        <v>240</v>
      </c>
      <c r="VJ7" s="446" t="s">
        <v>241</v>
      </c>
      <c r="VK7" s="456" t="s">
        <v>242</v>
      </c>
      <c r="VL7" s="450" t="s">
        <v>243</v>
      </c>
      <c r="VM7" s="457" t="s">
        <v>12</v>
      </c>
      <c r="VN7" s="459" t="s">
        <v>14</v>
      </c>
      <c r="VO7" s="457" t="s">
        <v>12</v>
      </c>
      <c r="VQ7" s="219" t="s">
        <v>7</v>
      </c>
      <c r="VR7" s="219" t="s">
        <v>217</v>
      </c>
      <c r="VS7" s="446" t="s">
        <v>8</v>
      </c>
      <c r="VT7" s="447" t="s">
        <v>31</v>
      </c>
      <c r="VU7" s="446" t="s">
        <v>9</v>
      </c>
      <c r="VV7" s="456" t="s">
        <v>10</v>
      </c>
      <c r="VW7" s="448" t="s">
        <v>11</v>
      </c>
      <c r="VX7" s="457" t="s">
        <v>12</v>
      </c>
      <c r="VY7" s="449" t="s">
        <v>104</v>
      </c>
      <c r="VZ7" s="458" t="s">
        <v>105</v>
      </c>
      <c r="WA7" s="458" t="s">
        <v>106</v>
      </c>
      <c r="WB7" s="458" t="s">
        <v>238</v>
      </c>
      <c r="WC7" s="446" t="s">
        <v>239</v>
      </c>
      <c r="WD7" s="447" t="s">
        <v>240</v>
      </c>
      <c r="WE7" s="446" t="s">
        <v>241</v>
      </c>
      <c r="WF7" s="456" t="s">
        <v>242</v>
      </c>
      <c r="WG7" s="450" t="s">
        <v>243</v>
      </c>
      <c r="WH7" s="457" t="s">
        <v>12</v>
      </c>
      <c r="WI7" s="459" t="s">
        <v>14</v>
      </c>
      <c r="WJ7" s="457" t="s">
        <v>12</v>
      </c>
      <c r="WL7" s="219" t="s">
        <v>7</v>
      </c>
      <c r="WM7" s="219" t="s">
        <v>217</v>
      </c>
      <c r="WN7" s="446" t="s">
        <v>8</v>
      </c>
      <c r="WO7" s="447" t="s">
        <v>31</v>
      </c>
      <c r="WP7" s="446" t="s">
        <v>9</v>
      </c>
      <c r="WQ7" s="456" t="s">
        <v>10</v>
      </c>
      <c r="WR7" s="448" t="s">
        <v>11</v>
      </c>
      <c r="WS7" s="457" t="s">
        <v>12</v>
      </c>
      <c r="WT7" s="449" t="s">
        <v>104</v>
      </c>
      <c r="WU7" s="458" t="s">
        <v>105</v>
      </c>
      <c r="WV7" s="458" t="s">
        <v>106</v>
      </c>
      <c r="WW7" s="458" t="s">
        <v>238</v>
      </c>
      <c r="WX7" s="446" t="s">
        <v>239</v>
      </c>
      <c r="WY7" s="447" t="s">
        <v>240</v>
      </c>
      <c r="WZ7" s="446" t="s">
        <v>241</v>
      </c>
      <c r="XA7" s="456" t="s">
        <v>242</v>
      </c>
      <c r="XB7" s="450" t="s">
        <v>243</v>
      </c>
      <c r="XC7" s="457" t="s">
        <v>12</v>
      </c>
      <c r="XD7" s="459" t="s">
        <v>14</v>
      </c>
      <c r="XE7" s="457" t="s">
        <v>12</v>
      </c>
      <c r="XG7" s="219" t="s">
        <v>7</v>
      </c>
      <c r="XH7" s="219" t="s">
        <v>217</v>
      </c>
      <c r="XI7" s="446" t="s">
        <v>8</v>
      </c>
      <c r="XJ7" s="447" t="s">
        <v>31</v>
      </c>
      <c r="XK7" s="446" t="s">
        <v>9</v>
      </c>
      <c r="XL7" s="456" t="s">
        <v>10</v>
      </c>
      <c r="XM7" s="448" t="s">
        <v>11</v>
      </c>
      <c r="XN7" s="457" t="s">
        <v>12</v>
      </c>
      <c r="XO7" s="449" t="s">
        <v>104</v>
      </c>
      <c r="XP7" s="458" t="s">
        <v>105</v>
      </c>
      <c r="XQ7" s="458" t="s">
        <v>106</v>
      </c>
      <c r="XR7" s="458" t="s">
        <v>238</v>
      </c>
      <c r="XS7" s="446" t="s">
        <v>239</v>
      </c>
      <c r="XT7" s="447" t="s">
        <v>240</v>
      </c>
      <c r="XU7" s="446" t="s">
        <v>241</v>
      </c>
      <c r="XV7" s="456" t="s">
        <v>242</v>
      </c>
      <c r="XW7" s="450" t="s">
        <v>243</v>
      </c>
      <c r="XX7" s="457" t="s">
        <v>12</v>
      </c>
      <c r="XY7" s="459" t="s">
        <v>14</v>
      </c>
      <c r="XZ7" s="457" t="s">
        <v>12</v>
      </c>
      <c r="YB7" s="219" t="s">
        <v>7</v>
      </c>
      <c r="YC7" s="219" t="s">
        <v>217</v>
      </c>
      <c r="YD7" s="446" t="s">
        <v>8</v>
      </c>
      <c r="YE7" s="447" t="s">
        <v>31</v>
      </c>
      <c r="YF7" s="446" t="s">
        <v>9</v>
      </c>
      <c r="YG7" s="456" t="s">
        <v>10</v>
      </c>
      <c r="YH7" s="448" t="s">
        <v>11</v>
      </c>
      <c r="YI7" s="457" t="s">
        <v>12</v>
      </c>
      <c r="YJ7" s="449" t="s">
        <v>104</v>
      </c>
      <c r="YK7" s="458" t="s">
        <v>105</v>
      </c>
      <c r="YL7" s="458" t="s">
        <v>106</v>
      </c>
      <c r="YM7" s="458" t="s">
        <v>238</v>
      </c>
      <c r="YN7" s="446" t="s">
        <v>239</v>
      </c>
      <c r="YO7" s="447" t="s">
        <v>240</v>
      </c>
      <c r="YP7" s="446" t="s">
        <v>241</v>
      </c>
      <c r="YQ7" s="456" t="s">
        <v>242</v>
      </c>
      <c r="YR7" s="450" t="s">
        <v>243</v>
      </c>
      <c r="YS7" s="457" t="s">
        <v>12</v>
      </c>
      <c r="YT7" s="459" t="s">
        <v>14</v>
      </c>
      <c r="YU7" s="457" t="s">
        <v>12</v>
      </c>
      <c r="YW7" s="219" t="s">
        <v>7</v>
      </c>
      <c r="YX7" s="219" t="s">
        <v>217</v>
      </c>
      <c r="YY7" s="446" t="s">
        <v>8</v>
      </c>
      <c r="YZ7" s="447" t="s">
        <v>31</v>
      </c>
      <c r="ZA7" s="446" t="s">
        <v>9</v>
      </c>
      <c r="ZB7" s="456" t="s">
        <v>10</v>
      </c>
      <c r="ZC7" s="448" t="s">
        <v>11</v>
      </c>
      <c r="ZD7" s="457" t="s">
        <v>12</v>
      </c>
      <c r="ZE7" s="449" t="s">
        <v>104</v>
      </c>
      <c r="ZF7" s="458" t="s">
        <v>105</v>
      </c>
      <c r="ZG7" s="458" t="s">
        <v>106</v>
      </c>
      <c r="ZH7" s="458" t="s">
        <v>238</v>
      </c>
      <c r="ZI7" s="446" t="s">
        <v>239</v>
      </c>
      <c r="ZJ7" s="447" t="s">
        <v>240</v>
      </c>
      <c r="ZK7" s="446" t="s">
        <v>241</v>
      </c>
      <c r="ZL7" s="456" t="s">
        <v>242</v>
      </c>
      <c r="ZM7" s="450" t="s">
        <v>243</v>
      </c>
      <c r="ZN7" s="457" t="s">
        <v>12</v>
      </c>
      <c r="ZO7" s="459" t="s">
        <v>14</v>
      </c>
      <c r="ZP7" s="457" t="s">
        <v>12</v>
      </c>
      <c r="ZR7" s="219" t="s">
        <v>7</v>
      </c>
      <c r="ZS7" s="219" t="s">
        <v>217</v>
      </c>
      <c r="ZT7" s="446" t="s">
        <v>8</v>
      </c>
      <c r="ZU7" s="447" t="s">
        <v>31</v>
      </c>
      <c r="ZV7" s="446" t="s">
        <v>9</v>
      </c>
      <c r="ZW7" s="456" t="s">
        <v>10</v>
      </c>
      <c r="ZX7" s="448" t="s">
        <v>11</v>
      </c>
      <c r="ZY7" s="457" t="s">
        <v>12</v>
      </c>
      <c r="ZZ7" s="449" t="s">
        <v>104</v>
      </c>
      <c r="AAA7" s="458" t="s">
        <v>105</v>
      </c>
      <c r="AAB7" s="458" t="s">
        <v>106</v>
      </c>
      <c r="AAC7" s="458" t="s">
        <v>238</v>
      </c>
      <c r="AAD7" s="446" t="s">
        <v>239</v>
      </c>
      <c r="AAE7" s="447" t="s">
        <v>240</v>
      </c>
      <c r="AAF7" s="446" t="s">
        <v>241</v>
      </c>
      <c r="AAG7" s="456" t="s">
        <v>242</v>
      </c>
      <c r="AAH7" s="450" t="s">
        <v>243</v>
      </c>
      <c r="AAI7" s="457" t="s">
        <v>12</v>
      </c>
      <c r="AAJ7" s="459" t="s">
        <v>14</v>
      </c>
      <c r="AAK7" s="457" t="s">
        <v>12</v>
      </c>
      <c r="AAM7" s="219" t="s">
        <v>7</v>
      </c>
      <c r="AAN7" s="219" t="s">
        <v>217</v>
      </c>
      <c r="AAO7" s="446" t="s">
        <v>8</v>
      </c>
      <c r="AAP7" s="447" t="s">
        <v>31</v>
      </c>
      <c r="AAQ7" s="446" t="s">
        <v>9</v>
      </c>
      <c r="AAR7" s="456" t="s">
        <v>10</v>
      </c>
      <c r="AAS7" s="448" t="s">
        <v>11</v>
      </c>
      <c r="AAT7" s="457" t="s">
        <v>12</v>
      </c>
      <c r="AAU7" s="449" t="s">
        <v>104</v>
      </c>
      <c r="AAV7" s="458" t="s">
        <v>105</v>
      </c>
      <c r="AAW7" s="458" t="s">
        <v>106</v>
      </c>
      <c r="AAX7" s="458" t="s">
        <v>238</v>
      </c>
      <c r="AAY7" s="446" t="s">
        <v>239</v>
      </c>
      <c r="AAZ7" s="447" t="s">
        <v>240</v>
      </c>
      <c r="ABA7" s="446" t="s">
        <v>241</v>
      </c>
      <c r="ABB7" s="456" t="s">
        <v>242</v>
      </c>
      <c r="ABC7" s="450" t="s">
        <v>243</v>
      </c>
      <c r="ABD7" s="457" t="s">
        <v>12</v>
      </c>
      <c r="ABE7" s="459" t="s">
        <v>14</v>
      </c>
      <c r="ABF7" s="457" t="s">
        <v>12</v>
      </c>
      <c r="ABH7" s="219" t="s">
        <v>7</v>
      </c>
      <c r="ABI7" s="219" t="s">
        <v>217</v>
      </c>
      <c r="ABJ7" s="446" t="s">
        <v>8</v>
      </c>
      <c r="ABK7" s="447" t="s">
        <v>31</v>
      </c>
      <c r="ABL7" s="446" t="s">
        <v>9</v>
      </c>
      <c r="ABM7" s="456" t="s">
        <v>10</v>
      </c>
      <c r="ABN7" s="448" t="s">
        <v>11</v>
      </c>
      <c r="ABO7" s="457" t="s">
        <v>12</v>
      </c>
      <c r="ABP7" s="449" t="s">
        <v>104</v>
      </c>
      <c r="ABQ7" s="458" t="s">
        <v>105</v>
      </c>
      <c r="ABR7" s="458" t="s">
        <v>106</v>
      </c>
      <c r="ABS7" s="458" t="s">
        <v>238</v>
      </c>
      <c r="ABT7" s="446" t="s">
        <v>239</v>
      </c>
      <c r="ABU7" s="447" t="s">
        <v>240</v>
      </c>
      <c r="ABV7" s="446" t="s">
        <v>241</v>
      </c>
      <c r="ABW7" s="456" t="s">
        <v>242</v>
      </c>
      <c r="ABX7" s="450" t="s">
        <v>243</v>
      </c>
      <c r="ABY7" s="457" t="s">
        <v>12</v>
      </c>
      <c r="ABZ7" s="459" t="s">
        <v>14</v>
      </c>
      <c r="ACA7" s="457" t="s">
        <v>12</v>
      </c>
      <c r="ACC7" s="219" t="s">
        <v>7</v>
      </c>
      <c r="ACD7" s="219" t="s">
        <v>217</v>
      </c>
      <c r="ACE7" s="446" t="s">
        <v>8</v>
      </c>
      <c r="ACF7" s="447" t="s">
        <v>31</v>
      </c>
      <c r="ACG7" s="446" t="s">
        <v>9</v>
      </c>
      <c r="ACH7" s="456" t="s">
        <v>10</v>
      </c>
      <c r="ACI7" s="448" t="s">
        <v>11</v>
      </c>
      <c r="ACJ7" s="457" t="s">
        <v>12</v>
      </c>
      <c r="ACK7" s="449" t="s">
        <v>104</v>
      </c>
      <c r="ACL7" s="458" t="s">
        <v>105</v>
      </c>
      <c r="ACM7" s="458" t="s">
        <v>106</v>
      </c>
      <c r="ACN7" s="458" t="s">
        <v>238</v>
      </c>
      <c r="ACO7" s="446" t="s">
        <v>239</v>
      </c>
      <c r="ACP7" s="447" t="s">
        <v>240</v>
      </c>
      <c r="ACQ7" s="446" t="s">
        <v>241</v>
      </c>
      <c r="ACR7" s="456" t="s">
        <v>242</v>
      </c>
      <c r="ACS7" s="450" t="s">
        <v>243</v>
      </c>
      <c r="ACT7" s="457" t="s">
        <v>12</v>
      </c>
      <c r="ACU7" s="459" t="s">
        <v>14</v>
      </c>
      <c r="ACV7" s="457" t="s">
        <v>12</v>
      </c>
      <c r="ACX7" s="219" t="s">
        <v>7</v>
      </c>
      <c r="ACY7" s="219" t="s">
        <v>217</v>
      </c>
      <c r="ACZ7" s="446" t="s">
        <v>8</v>
      </c>
      <c r="ADA7" s="447" t="s">
        <v>31</v>
      </c>
      <c r="ADB7" s="446" t="s">
        <v>9</v>
      </c>
      <c r="ADC7" s="456" t="s">
        <v>10</v>
      </c>
      <c r="ADD7" s="448" t="s">
        <v>11</v>
      </c>
      <c r="ADE7" s="457" t="s">
        <v>12</v>
      </c>
      <c r="ADF7" s="449" t="s">
        <v>104</v>
      </c>
      <c r="ADG7" s="458" t="s">
        <v>105</v>
      </c>
      <c r="ADH7" s="458" t="s">
        <v>106</v>
      </c>
      <c r="ADI7" s="458" t="s">
        <v>238</v>
      </c>
      <c r="ADJ7" s="446" t="s">
        <v>239</v>
      </c>
      <c r="ADK7" s="447" t="s">
        <v>240</v>
      </c>
      <c r="ADL7" s="446" t="s">
        <v>241</v>
      </c>
      <c r="ADM7" s="456" t="s">
        <v>242</v>
      </c>
      <c r="ADN7" s="450" t="s">
        <v>243</v>
      </c>
      <c r="ADO7" s="457" t="s">
        <v>12</v>
      </c>
      <c r="ADP7" s="459" t="s">
        <v>14</v>
      </c>
      <c r="ADQ7" s="457" t="s">
        <v>12</v>
      </c>
      <c r="ADS7" s="219" t="s">
        <v>7</v>
      </c>
      <c r="ADT7" s="219" t="s">
        <v>217</v>
      </c>
      <c r="ADU7" s="446" t="s">
        <v>8</v>
      </c>
      <c r="ADV7" s="447" t="s">
        <v>31</v>
      </c>
      <c r="ADW7" s="446" t="s">
        <v>9</v>
      </c>
      <c r="ADX7" s="456" t="s">
        <v>10</v>
      </c>
      <c r="ADY7" s="448" t="s">
        <v>11</v>
      </c>
      <c r="ADZ7" s="457" t="s">
        <v>12</v>
      </c>
      <c r="AEA7" s="449" t="s">
        <v>104</v>
      </c>
      <c r="AEB7" s="458" t="s">
        <v>105</v>
      </c>
      <c r="AEC7" s="458" t="s">
        <v>106</v>
      </c>
      <c r="AED7" s="458" t="s">
        <v>238</v>
      </c>
      <c r="AEE7" s="446" t="s">
        <v>239</v>
      </c>
      <c r="AEF7" s="447" t="s">
        <v>240</v>
      </c>
      <c r="AEG7" s="446" t="s">
        <v>241</v>
      </c>
      <c r="AEH7" s="456" t="s">
        <v>242</v>
      </c>
      <c r="AEI7" s="450" t="s">
        <v>243</v>
      </c>
      <c r="AEJ7" s="457" t="s">
        <v>12</v>
      </c>
      <c r="AEK7" s="459" t="s">
        <v>14</v>
      </c>
      <c r="AEL7" s="457" t="s">
        <v>12</v>
      </c>
      <c r="AEN7" s="219" t="s">
        <v>7</v>
      </c>
      <c r="AEO7" s="219" t="s">
        <v>217</v>
      </c>
      <c r="AEP7" s="446" t="s">
        <v>8</v>
      </c>
      <c r="AEQ7" s="447" t="s">
        <v>31</v>
      </c>
      <c r="AER7" s="446" t="s">
        <v>9</v>
      </c>
      <c r="AES7" s="456" t="s">
        <v>10</v>
      </c>
      <c r="AET7" s="448" t="s">
        <v>11</v>
      </c>
      <c r="AEU7" s="457" t="s">
        <v>12</v>
      </c>
      <c r="AEV7" s="449" t="s">
        <v>104</v>
      </c>
      <c r="AEW7" s="458" t="s">
        <v>105</v>
      </c>
      <c r="AEX7" s="458" t="s">
        <v>106</v>
      </c>
      <c r="AEY7" s="458" t="s">
        <v>238</v>
      </c>
      <c r="AEZ7" s="446" t="s">
        <v>239</v>
      </c>
      <c r="AFA7" s="447" t="s">
        <v>240</v>
      </c>
      <c r="AFB7" s="446" t="s">
        <v>241</v>
      </c>
      <c r="AFC7" s="456" t="s">
        <v>242</v>
      </c>
      <c r="AFD7" s="450" t="s">
        <v>243</v>
      </c>
      <c r="AFE7" s="457" t="s">
        <v>12</v>
      </c>
      <c r="AFF7" s="459" t="s">
        <v>14</v>
      </c>
      <c r="AFG7" s="457" t="s">
        <v>12</v>
      </c>
      <c r="AFI7" s="219" t="s">
        <v>7</v>
      </c>
      <c r="AFJ7" s="219" t="s">
        <v>217</v>
      </c>
      <c r="AFK7" s="446" t="s">
        <v>8</v>
      </c>
      <c r="AFL7" s="447" t="s">
        <v>31</v>
      </c>
      <c r="AFM7" s="446" t="s">
        <v>9</v>
      </c>
      <c r="AFN7" s="456" t="s">
        <v>10</v>
      </c>
      <c r="AFO7" s="448" t="s">
        <v>11</v>
      </c>
      <c r="AFP7" s="457" t="s">
        <v>12</v>
      </c>
      <c r="AFQ7" s="449" t="s">
        <v>104</v>
      </c>
      <c r="AFR7" s="458" t="s">
        <v>105</v>
      </c>
      <c r="AFS7" s="458" t="s">
        <v>106</v>
      </c>
      <c r="AFT7" s="458" t="s">
        <v>238</v>
      </c>
      <c r="AFU7" s="446" t="s">
        <v>239</v>
      </c>
      <c r="AFV7" s="447" t="s">
        <v>240</v>
      </c>
      <c r="AFW7" s="446" t="s">
        <v>241</v>
      </c>
      <c r="AFX7" s="456" t="s">
        <v>242</v>
      </c>
      <c r="AFY7" s="450" t="s">
        <v>243</v>
      </c>
      <c r="AFZ7" s="457" t="s">
        <v>12</v>
      </c>
      <c r="AGA7" s="459" t="s">
        <v>14</v>
      </c>
      <c r="AGB7" s="457" t="s">
        <v>12</v>
      </c>
      <c r="AGD7" s="219" t="s">
        <v>7</v>
      </c>
      <c r="AGE7" s="219" t="s">
        <v>217</v>
      </c>
      <c r="AGF7" s="446" t="s">
        <v>8</v>
      </c>
      <c r="AGG7" s="447" t="s">
        <v>31</v>
      </c>
      <c r="AGH7" s="446" t="s">
        <v>9</v>
      </c>
      <c r="AGI7" s="456" t="s">
        <v>10</v>
      </c>
      <c r="AGJ7" s="448" t="s">
        <v>11</v>
      </c>
      <c r="AGK7" s="457" t="s">
        <v>12</v>
      </c>
      <c r="AGL7" s="449" t="s">
        <v>104</v>
      </c>
      <c r="AGM7" s="458" t="s">
        <v>105</v>
      </c>
      <c r="AGN7" s="458" t="s">
        <v>106</v>
      </c>
      <c r="AGO7" s="458" t="s">
        <v>238</v>
      </c>
      <c r="AGP7" s="446" t="s">
        <v>239</v>
      </c>
      <c r="AGQ7" s="447" t="s">
        <v>240</v>
      </c>
      <c r="AGR7" s="446" t="s">
        <v>241</v>
      </c>
      <c r="AGS7" s="456" t="s">
        <v>242</v>
      </c>
      <c r="AGT7" s="450" t="s">
        <v>243</v>
      </c>
      <c r="AGU7" s="457" t="s">
        <v>12</v>
      </c>
      <c r="AGV7" s="459" t="s">
        <v>14</v>
      </c>
      <c r="AGW7" s="457" t="s">
        <v>12</v>
      </c>
      <c r="AGY7" s="219" t="s">
        <v>7</v>
      </c>
      <c r="AGZ7" s="219" t="s">
        <v>217</v>
      </c>
      <c r="AHA7" s="446" t="s">
        <v>8</v>
      </c>
      <c r="AHB7" s="447" t="s">
        <v>31</v>
      </c>
      <c r="AHC7" s="446" t="s">
        <v>9</v>
      </c>
      <c r="AHD7" s="456" t="s">
        <v>10</v>
      </c>
      <c r="AHE7" s="448" t="s">
        <v>11</v>
      </c>
      <c r="AHF7" s="457" t="s">
        <v>12</v>
      </c>
      <c r="AHG7" s="449" t="s">
        <v>104</v>
      </c>
      <c r="AHH7" s="458" t="s">
        <v>105</v>
      </c>
      <c r="AHI7" s="458" t="s">
        <v>106</v>
      </c>
      <c r="AHJ7" s="458" t="s">
        <v>238</v>
      </c>
      <c r="AHK7" s="446" t="s">
        <v>239</v>
      </c>
      <c r="AHL7" s="447" t="s">
        <v>240</v>
      </c>
      <c r="AHM7" s="446" t="s">
        <v>241</v>
      </c>
      <c r="AHN7" s="456" t="s">
        <v>242</v>
      </c>
      <c r="AHO7" s="450" t="s">
        <v>243</v>
      </c>
      <c r="AHP7" s="457" t="s">
        <v>12</v>
      </c>
      <c r="AHQ7" s="459" t="s">
        <v>14</v>
      </c>
      <c r="AHR7" s="457" t="s">
        <v>12</v>
      </c>
      <c r="AHT7" s="219" t="s">
        <v>7</v>
      </c>
      <c r="AHU7" s="219" t="s">
        <v>217</v>
      </c>
      <c r="AHV7" s="446" t="s">
        <v>8</v>
      </c>
      <c r="AHW7" s="447" t="s">
        <v>31</v>
      </c>
      <c r="AHX7" s="446" t="s">
        <v>9</v>
      </c>
      <c r="AHY7" s="456" t="s">
        <v>10</v>
      </c>
      <c r="AHZ7" s="448" t="s">
        <v>11</v>
      </c>
      <c r="AIA7" s="457" t="s">
        <v>12</v>
      </c>
      <c r="AIB7" s="449" t="s">
        <v>104</v>
      </c>
      <c r="AIC7" s="458" t="s">
        <v>105</v>
      </c>
      <c r="AID7" s="458" t="s">
        <v>106</v>
      </c>
      <c r="AIE7" s="458" t="s">
        <v>238</v>
      </c>
      <c r="AIF7" s="446" t="s">
        <v>239</v>
      </c>
      <c r="AIG7" s="447" t="s">
        <v>240</v>
      </c>
      <c r="AIH7" s="446" t="s">
        <v>241</v>
      </c>
      <c r="AII7" s="456" t="s">
        <v>242</v>
      </c>
      <c r="AIJ7" s="450" t="s">
        <v>243</v>
      </c>
      <c r="AIK7" s="457" t="s">
        <v>12</v>
      </c>
      <c r="AIL7" s="459" t="s">
        <v>14</v>
      </c>
      <c r="AIM7" s="457" t="s">
        <v>12</v>
      </c>
      <c r="AIO7" s="219" t="s">
        <v>7</v>
      </c>
      <c r="AIP7" s="219" t="s">
        <v>217</v>
      </c>
      <c r="AIQ7" s="446" t="s">
        <v>8</v>
      </c>
      <c r="AIR7" s="447" t="s">
        <v>31</v>
      </c>
      <c r="AIS7" s="446" t="s">
        <v>9</v>
      </c>
      <c r="AIT7" s="456" t="s">
        <v>10</v>
      </c>
      <c r="AIU7" s="448" t="s">
        <v>11</v>
      </c>
      <c r="AIV7" s="457" t="s">
        <v>12</v>
      </c>
      <c r="AIW7" s="449" t="s">
        <v>104</v>
      </c>
      <c r="AIX7" s="458" t="s">
        <v>105</v>
      </c>
      <c r="AIY7" s="458" t="s">
        <v>106</v>
      </c>
      <c r="AIZ7" s="458" t="s">
        <v>238</v>
      </c>
      <c r="AJA7" s="446" t="s">
        <v>239</v>
      </c>
      <c r="AJB7" s="447" t="s">
        <v>240</v>
      </c>
      <c r="AJC7" s="446" t="s">
        <v>241</v>
      </c>
      <c r="AJD7" s="456" t="s">
        <v>242</v>
      </c>
      <c r="AJE7" s="450" t="s">
        <v>243</v>
      </c>
      <c r="AJF7" s="457" t="s">
        <v>12</v>
      </c>
      <c r="AJG7" s="459" t="s">
        <v>14</v>
      </c>
      <c r="AJH7" s="457" t="s">
        <v>12</v>
      </c>
      <c r="AJJ7" s="219" t="s">
        <v>7</v>
      </c>
      <c r="AJK7" s="219" t="s">
        <v>217</v>
      </c>
      <c r="AJL7" s="446" t="s">
        <v>8</v>
      </c>
      <c r="AJM7" s="447" t="s">
        <v>31</v>
      </c>
      <c r="AJN7" s="446" t="s">
        <v>9</v>
      </c>
      <c r="AJO7" s="456" t="s">
        <v>10</v>
      </c>
      <c r="AJP7" s="448" t="s">
        <v>11</v>
      </c>
      <c r="AJQ7" s="457" t="s">
        <v>12</v>
      </c>
      <c r="AJR7" s="449" t="s">
        <v>104</v>
      </c>
      <c r="AJS7" s="458" t="s">
        <v>105</v>
      </c>
      <c r="AJT7" s="458" t="s">
        <v>106</v>
      </c>
      <c r="AJU7" s="458" t="s">
        <v>238</v>
      </c>
      <c r="AJV7" s="446" t="s">
        <v>239</v>
      </c>
      <c r="AJW7" s="447" t="s">
        <v>240</v>
      </c>
      <c r="AJX7" s="446" t="s">
        <v>241</v>
      </c>
      <c r="AJY7" s="456" t="s">
        <v>242</v>
      </c>
      <c r="AJZ7" s="450" t="s">
        <v>243</v>
      </c>
      <c r="AKA7" s="457" t="s">
        <v>12</v>
      </c>
      <c r="AKB7" s="459" t="s">
        <v>14</v>
      </c>
      <c r="AKC7" s="457" t="s">
        <v>12</v>
      </c>
      <c r="AKE7" s="219" t="s">
        <v>7</v>
      </c>
      <c r="AKF7" s="219" t="s">
        <v>217</v>
      </c>
      <c r="AKG7" s="446" t="s">
        <v>8</v>
      </c>
      <c r="AKH7" s="447" t="s">
        <v>31</v>
      </c>
      <c r="AKI7" s="446" t="s">
        <v>9</v>
      </c>
      <c r="AKJ7" s="456" t="s">
        <v>10</v>
      </c>
      <c r="AKK7" s="448" t="s">
        <v>11</v>
      </c>
      <c r="AKL7" s="457" t="s">
        <v>12</v>
      </c>
      <c r="AKM7" s="449" t="s">
        <v>104</v>
      </c>
      <c r="AKN7" s="458" t="s">
        <v>105</v>
      </c>
      <c r="AKO7" s="458" t="s">
        <v>106</v>
      </c>
      <c r="AKP7" s="458" t="s">
        <v>238</v>
      </c>
      <c r="AKQ7" s="446" t="s">
        <v>239</v>
      </c>
      <c r="AKR7" s="447" t="s">
        <v>240</v>
      </c>
      <c r="AKS7" s="446" t="s">
        <v>241</v>
      </c>
      <c r="AKT7" s="456" t="s">
        <v>242</v>
      </c>
      <c r="AKU7" s="450" t="s">
        <v>243</v>
      </c>
      <c r="AKV7" s="457" t="s">
        <v>12</v>
      </c>
      <c r="AKW7" s="459" t="s">
        <v>14</v>
      </c>
      <c r="AKX7" s="457" t="s">
        <v>12</v>
      </c>
      <c r="AKZ7" s="219" t="s">
        <v>7</v>
      </c>
      <c r="ALA7" s="219" t="s">
        <v>217</v>
      </c>
      <c r="ALB7" s="446" t="s">
        <v>8</v>
      </c>
      <c r="ALC7" s="447" t="s">
        <v>31</v>
      </c>
      <c r="ALD7" s="446" t="s">
        <v>9</v>
      </c>
      <c r="ALE7" s="456" t="s">
        <v>10</v>
      </c>
      <c r="ALF7" s="448" t="s">
        <v>11</v>
      </c>
      <c r="ALG7" s="457" t="s">
        <v>12</v>
      </c>
      <c r="ALH7" s="449" t="s">
        <v>104</v>
      </c>
      <c r="ALI7" s="458" t="s">
        <v>105</v>
      </c>
      <c r="ALJ7" s="458" t="s">
        <v>106</v>
      </c>
      <c r="ALK7" s="458" t="s">
        <v>238</v>
      </c>
      <c r="ALL7" s="446" t="s">
        <v>239</v>
      </c>
      <c r="ALM7" s="447" t="s">
        <v>240</v>
      </c>
      <c r="ALN7" s="446" t="s">
        <v>241</v>
      </c>
      <c r="ALO7" s="456" t="s">
        <v>242</v>
      </c>
      <c r="ALP7" s="450" t="s">
        <v>243</v>
      </c>
      <c r="ALQ7" s="457" t="s">
        <v>12</v>
      </c>
      <c r="ALR7" s="459" t="s">
        <v>14</v>
      </c>
      <c r="ALS7" s="457" t="s">
        <v>12</v>
      </c>
      <c r="ALU7" s="219" t="s">
        <v>7</v>
      </c>
      <c r="ALV7" s="219" t="s">
        <v>217</v>
      </c>
      <c r="ALW7" s="446" t="s">
        <v>8</v>
      </c>
      <c r="ALX7" s="447" t="s">
        <v>31</v>
      </c>
      <c r="ALY7" s="446" t="s">
        <v>9</v>
      </c>
      <c r="ALZ7" s="456" t="s">
        <v>10</v>
      </c>
      <c r="AMA7" s="448" t="s">
        <v>11</v>
      </c>
      <c r="AMB7" s="457" t="s">
        <v>12</v>
      </c>
      <c r="AMC7" s="449" t="s">
        <v>104</v>
      </c>
      <c r="AMD7" s="458" t="s">
        <v>105</v>
      </c>
      <c r="AME7" s="458" t="s">
        <v>106</v>
      </c>
      <c r="AMF7" s="458" t="s">
        <v>238</v>
      </c>
      <c r="AMG7" s="446" t="s">
        <v>239</v>
      </c>
      <c r="AMH7" s="447" t="s">
        <v>240</v>
      </c>
      <c r="AMI7" s="446" t="s">
        <v>241</v>
      </c>
      <c r="AMJ7" s="456" t="s">
        <v>242</v>
      </c>
      <c r="AMK7" s="450" t="s">
        <v>243</v>
      </c>
      <c r="AML7" s="457" t="s">
        <v>12</v>
      </c>
      <c r="AMM7" s="459" t="s">
        <v>14</v>
      </c>
      <c r="AMN7" s="457" t="s">
        <v>12</v>
      </c>
      <c r="AMP7" s="219" t="s">
        <v>7</v>
      </c>
      <c r="AMQ7" s="219" t="s">
        <v>217</v>
      </c>
      <c r="AMR7" s="446" t="s">
        <v>8</v>
      </c>
      <c r="AMS7" s="447" t="s">
        <v>31</v>
      </c>
      <c r="AMT7" s="446" t="s">
        <v>9</v>
      </c>
      <c r="AMU7" s="456" t="s">
        <v>10</v>
      </c>
      <c r="AMV7" s="448" t="s">
        <v>11</v>
      </c>
      <c r="AMW7" s="457" t="s">
        <v>12</v>
      </c>
      <c r="AMX7" s="449" t="s">
        <v>104</v>
      </c>
      <c r="AMY7" s="458" t="s">
        <v>105</v>
      </c>
      <c r="AMZ7" s="458" t="s">
        <v>106</v>
      </c>
      <c r="ANA7" s="458" t="s">
        <v>238</v>
      </c>
      <c r="ANB7" s="446" t="s">
        <v>239</v>
      </c>
      <c r="ANC7" s="447" t="s">
        <v>240</v>
      </c>
      <c r="AND7" s="446" t="s">
        <v>241</v>
      </c>
      <c r="ANE7" s="456" t="s">
        <v>242</v>
      </c>
      <c r="ANF7" s="450" t="s">
        <v>243</v>
      </c>
      <c r="ANG7" s="457" t="s">
        <v>12</v>
      </c>
      <c r="ANH7" s="459" t="s">
        <v>14</v>
      </c>
      <c r="ANI7" s="457" t="s">
        <v>12</v>
      </c>
      <c r="ANK7" s="219" t="s">
        <v>7</v>
      </c>
      <c r="ANL7" s="219" t="s">
        <v>217</v>
      </c>
      <c r="ANM7" s="446" t="s">
        <v>8</v>
      </c>
      <c r="ANN7" s="447" t="s">
        <v>31</v>
      </c>
      <c r="ANO7" s="446" t="s">
        <v>9</v>
      </c>
      <c r="ANP7" s="456" t="s">
        <v>10</v>
      </c>
      <c r="ANQ7" s="448" t="s">
        <v>11</v>
      </c>
      <c r="ANR7" s="457" t="s">
        <v>12</v>
      </c>
      <c r="ANS7" s="449" t="s">
        <v>104</v>
      </c>
      <c r="ANT7" s="458" t="s">
        <v>105</v>
      </c>
      <c r="ANU7" s="458" t="s">
        <v>106</v>
      </c>
      <c r="ANV7" s="458" t="s">
        <v>238</v>
      </c>
      <c r="ANW7" s="446" t="s">
        <v>239</v>
      </c>
      <c r="ANX7" s="447" t="s">
        <v>240</v>
      </c>
      <c r="ANY7" s="446" t="s">
        <v>241</v>
      </c>
      <c r="ANZ7" s="456" t="s">
        <v>242</v>
      </c>
      <c r="AOA7" s="450" t="s">
        <v>243</v>
      </c>
      <c r="AOB7" s="457" t="s">
        <v>12</v>
      </c>
      <c r="AOC7" s="459" t="s">
        <v>14</v>
      </c>
      <c r="AOD7" s="457" t="s">
        <v>12</v>
      </c>
      <c r="AOF7" s="219" t="s">
        <v>7</v>
      </c>
      <c r="AOG7" s="219" t="s">
        <v>217</v>
      </c>
      <c r="AOH7" s="446" t="s">
        <v>8</v>
      </c>
      <c r="AOI7" s="447" t="s">
        <v>31</v>
      </c>
      <c r="AOJ7" s="446" t="s">
        <v>9</v>
      </c>
      <c r="AOK7" s="456" t="s">
        <v>10</v>
      </c>
      <c r="AOL7" s="448" t="s">
        <v>11</v>
      </c>
      <c r="AOM7" s="457" t="s">
        <v>12</v>
      </c>
      <c r="AON7" s="449" t="s">
        <v>104</v>
      </c>
      <c r="AOO7" s="458" t="s">
        <v>105</v>
      </c>
      <c r="AOP7" s="458" t="s">
        <v>106</v>
      </c>
      <c r="AOQ7" s="458" t="s">
        <v>238</v>
      </c>
      <c r="AOR7" s="446" t="s">
        <v>239</v>
      </c>
      <c r="AOS7" s="447" t="s">
        <v>240</v>
      </c>
      <c r="AOT7" s="446" t="s">
        <v>241</v>
      </c>
      <c r="AOU7" s="456" t="s">
        <v>242</v>
      </c>
      <c r="AOV7" s="450" t="s">
        <v>243</v>
      </c>
      <c r="AOW7" s="457" t="s">
        <v>12</v>
      </c>
      <c r="AOX7" s="459" t="s">
        <v>14</v>
      </c>
      <c r="AOY7" s="457" t="s">
        <v>12</v>
      </c>
      <c r="APA7" s="219" t="s">
        <v>7</v>
      </c>
      <c r="APB7" s="219" t="s">
        <v>217</v>
      </c>
      <c r="APC7" s="446" t="s">
        <v>8</v>
      </c>
      <c r="APD7" s="447" t="s">
        <v>31</v>
      </c>
      <c r="APE7" s="446" t="s">
        <v>9</v>
      </c>
      <c r="APF7" s="456" t="s">
        <v>10</v>
      </c>
      <c r="APG7" s="448" t="s">
        <v>11</v>
      </c>
      <c r="APH7" s="457" t="s">
        <v>12</v>
      </c>
      <c r="API7" s="449" t="s">
        <v>104</v>
      </c>
      <c r="APJ7" s="458" t="s">
        <v>105</v>
      </c>
      <c r="APK7" s="458" t="s">
        <v>106</v>
      </c>
      <c r="APL7" s="458" t="s">
        <v>238</v>
      </c>
      <c r="APM7" s="446" t="s">
        <v>239</v>
      </c>
      <c r="APN7" s="447" t="s">
        <v>240</v>
      </c>
      <c r="APO7" s="446" t="s">
        <v>241</v>
      </c>
      <c r="APP7" s="456" t="s">
        <v>242</v>
      </c>
      <c r="APQ7" s="450" t="s">
        <v>243</v>
      </c>
      <c r="APR7" s="457" t="s">
        <v>12</v>
      </c>
      <c r="APS7" s="459" t="s">
        <v>14</v>
      </c>
      <c r="APT7" s="457" t="s">
        <v>12</v>
      </c>
      <c r="APV7" s="219" t="s">
        <v>7</v>
      </c>
      <c r="APW7" s="219" t="s">
        <v>217</v>
      </c>
      <c r="APX7" s="446" t="s">
        <v>8</v>
      </c>
      <c r="APY7" s="447" t="s">
        <v>31</v>
      </c>
      <c r="APZ7" s="446" t="s">
        <v>9</v>
      </c>
      <c r="AQA7" s="456" t="s">
        <v>10</v>
      </c>
      <c r="AQB7" s="448" t="s">
        <v>11</v>
      </c>
      <c r="AQC7" s="457" t="s">
        <v>12</v>
      </c>
      <c r="AQD7" s="449" t="s">
        <v>104</v>
      </c>
      <c r="AQE7" s="458" t="s">
        <v>105</v>
      </c>
      <c r="AQF7" s="458" t="s">
        <v>106</v>
      </c>
      <c r="AQG7" s="458" t="s">
        <v>238</v>
      </c>
      <c r="AQH7" s="446" t="s">
        <v>239</v>
      </c>
      <c r="AQI7" s="447" t="s">
        <v>240</v>
      </c>
      <c r="AQJ7" s="446" t="s">
        <v>241</v>
      </c>
      <c r="AQK7" s="456" t="s">
        <v>242</v>
      </c>
      <c r="AQL7" s="450" t="s">
        <v>243</v>
      </c>
      <c r="AQM7" s="457" t="s">
        <v>12</v>
      </c>
      <c r="AQN7" s="459" t="s">
        <v>14</v>
      </c>
      <c r="AQO7" s="457" t="s">
        <v>12</v>
      </c>
      <c r="AQQ7" s="219" t="s">
        <v>7</v>
      </c>
      <c r="AQR7" s="219" t="s">
        <v>217</v>
      </c>
      <c r="AQS7" s="446" t="s">
        <v>8</v>
      </c>
      <c r="AQT7" s="447" t="s">
        <v>31</v>
      </c>
      <c r="AQU7" s="446" t="s">
        <v>9</v>
      </c>
      <c r="AQV7" s="456" t="s">
        <v>10</v>
      </c>
      <c r="AQW7" s="448" t="s">
        <v>11</v>
      </c>
      <c r="AQX7" s="457" t="s">
        <v>12</v>
      </c>
      <c r="AQY7" s="449" t="s">
        <v>104</v>
      </c>
      <c r="AQZ7" s="458" t="s">
        <v>105</v>
      </c>
      <c r="ARA7" s="458" t="s">
        <v>106</v>
      </c>
      <c r="ARB7" s="458" t="s">
        <v>238</v>
      </c>
      <c r="ARC7" s="446" t="s">
        <v>239</v>
      </c>
      <c r="ARD7" s="447" t="s">
        <v>240</v>
      </c>
      <c r="ARE7" s="446" t="s">
        <v>241</v>
      </c>
      <c r="ARF7" s="456" t="s">
        <v>242</v>
      </c>
      <c r="ARG7" s="450" t="s">
        <v>243</v>
      </c>
      <c r="ARH7" s="457" t="s">
        <v>12</v>
      </c>
      <c r="ARI7" s="459" t="s">
        <v>14</v>
      </c>
      <c r="ARJ7" s="457" t="s">
        <v>12</v>
      </c>
      <c r="ARL7" s="219" t="s">
        <v>7</v>
      </c>
      <c r="ARM7" s="219" t="s">
        <v>217</v>
      </c>
      <c r="ARN7" s="446" t="s">
        <v>8</v>
      </c>
      <c r="ARO7" s="447" t="s">
        <v>31</v>
      </c>
      <c r="ARP7" s="446" t="s">
        <v>9</v>
      </c>
      <c r="ARQ7" s="456" t="s">
        <v>10</v>
      </c>
      <c r="ARR7" s="448" t="s">
        <v>11</v>
      </c>
      <c r="ARS7" s="457" t="s">
        <v>12</v>
      </c>
      <c r="ART7" s="449" t="s">
        <v>104</v>
      </c>
      <c r="ARU7" s="458" t="s">
        <v>105</v>
      </c>
      <c r="ARV7" s="458" t="s">
        <v>106</v>
      </c>
      <c r="ARW7" s="458" t="s">
        <v>238</v>
      </c>
      <c r="ARX7" s="446" t="s">
        <v>239</v>
      </c>
      <c r="ARY7" s="447" t="s">
        <v>240</v>
      </c>
      <c r="ARZ7" s="446" t="s">
        <v>241</v>
      </c>
      <c r="ASA7" s="456" t="s">
        <v>242</v>
      </c>
      <c r="ASB7" s="450" t="s">
        <v>243</v>
      </c>
      <c r="ASC7" s="457" t="s">
        <v>12</v>
      </c>
      <c r="ASD7" s="459" t="s">
        <v>14</v>
      </c>
      <c r="ASE7" s="457" t="s">
        <v>12</v>
      </c>
      <c r="ASG7" s="219" t="s">
        <v>7</v>
      </c>
      <c r="ASH7" s="219" t="s">
        <v>217</v>
      </c>
      <c r="ASI7" s="446" t="s">
        <v>8</v>
      </c>
      <c r="ASJ7" s="447" t="s">
        <v>31</v>
      </c>
      <c r="ASK7" s="446" t="s">
        <v>9</v>
      </c>
      <c r="ASL7" s="456" t="s">
        <v>10</v>
      </c>
      <c r="ASM7" s="448" t="s">
        <v>11</v>
      </c>
      <c r="ASN7" s="457" t="s">
        <v>12</v>
      </c>
      <c r="ASO7" s="449" t="s">
        <v>104</v>
      </c>
      <c r="ASP7" s="458" t="s">
        <v>105</v>
      </c>
      <c r="ASQ7" s="458" t="s">
        <v>106</v>
      </c>
      <c r="ASR7" s="458" t="s">
        <v>238</v>
      </c>
      <c r="ASS7" s="446" t="s">
        <v>239</v>
      </c>
      <c r="AST7" s="447" t="s">
        <v>240</v>
      </c>
      <c r="ASU7" s="446" t="s">
        <v>241</v>
      </c>
      <c r="ASV7" s="456" t="s">
        <v>242</v>
      </c>
      <c r="ASW7" s="450" t="s">
        <v>243</v>
      </c>
      <c r="ASX7" s="457" t="s">
        <v>12</v>
      </c>
      <c r="ASY7" s="459" t="s">
        <v>14</v>
      </c>
      <c r="ASZ7" s="457" t="s">
        <v>12</v>
      </c>
      <c r="ATB7" s="219" t="s">
        <v>7</v>
      </c>
      <c r="ATC7" s="219" t="s">
        <v>217</v>
      </c>
      <c r="ATD7" s="446" t="s">
        <v>8</v>
      </c>
      <c r="ATE7" s="447" t="s">
        <v>31</v>
      </c>
      <c r="ATF7" s="446" t="s">
        <v>9</v>
      </c>
      <c r="ATG7" s="456" t="s">
        <v>10</v>
      </c>
      <c r="ATH7" s="448" t="s">
        <v>11</v>
      </c>
      <c r="ATI7" s="457" t="s">
        <v>12</v>
      </c>
      <c r="ATJ7" s="449" t="s">
        <v>104</v>
      </c>
      <c r="ATK7" s="458" t="s">
        <v>105</v>
      </c>
      <c r="ATL7" s="458" t="s">
        <v>106</v>
      </c>
      <c r="ATM7" s="458" t="s">
        <v>238</v>
      </c>
      <c r="ATN7" s="446" t="s">
        <v>239</v>
      </c>
      <c r="ATO7" s="447" t="s">
        <v>240</v>
      </c>
      <c r="ATP7" s="446" t="s">
        <v>241</v>
      </c>
      <c r="ATQ7" s="456" t="s">
        <v>242</v>
      </c>
      <c r="ATR7" s="450" t="s">
        <v>243</v>
      </c>
      <c r="ATS7" s="457" t="s">
        <v>12</v>
      </c>
      <c r="ATT7" s="459" t="s">
        <v>14</v>
      </c>
      <c r="ATU7" s="457" t="s">
        <v>12</v>
      </c>
      <c r="ATW7" s="219" t="s">
        <v>7</v>
      </c>
      <c r="ATX7" s="219" t="s">
        <v>217</v>
      </c>
      <c r="ATY7" s="446" t="s">
        <v>8</v>
      </c>
      <c r="ATZ7" s="447" t="s">
        <v>31</v>
      </c>
      <c r="AUA7" s="446" t="s">
        <v>9</v>
      </c>
      <c r="AUB7" s="456" t="s">
        <v>10</v>
      </c>
      <c r="AUC7" s="448" t="s">
        <v>11</v>
      </c>
      <c r="AUD7" s="457" t="s">
        <v>12</v>
      </c>
      <c r="AUE7" s="449" t="s">
        <v>104</v>
      </c>
      <c r="AUF7" s="458" t="s">
        <v>105</v>
      </c>
      <c r="AUG7" s="458" t="s">
        <v>106</v>
      </c>
      <c r="AUH7" s="458" t="s">
        <v>238</v>
      </c>
      <c r="AUI7" s="446" t="s">
        <v>239</v>
      </c>
      <c r="AUJ7" s="447" t="s">
        <v>240</v>
      </c>
      <c r="AUK7" s="446" t="s">
        <v>241</v>
      </c>
      <c r="AUL7" s="456" t="s">
        <v>242</v>
      </c>
      <c r="AUM7" s="450" t="s">
        <v>243</v>
      </c>
      <c r="AUN7" s="457" t="s">
        <v>12</v>
      </c>
      <c r="AUO7" s="459" t="s">
        <v>14</v>
      </c>
      <c r="AUP7" s="457" t="s">
        <v>12</v>
      </c>
      <c r="AUR7" s="219" t="s">
        <v>7</v>
      </c>
      <c r="AUS7" s="219" t="s">
        <v>217</v>
      </c>
      <c r="AUT7" s="446" t="s">
        <v>8</v>
      </c>
      <c r="AUU7" s="447" t="s">
        <v>31</v>
      </c>
      <c r="AUV7" s="446" t="s">
        <v>9</v>
      </c>
      <c r="AUW7" s="456" t="s">
        <v>10</v>
      </c>
      <c r="AUX7" s="448" t="s">
        <v>11</v>
      </c>
      <c r="AUY7" s="457" t="s">
        <v>12</v>
      </c>
      <c r="AUZ7" s="449" t="s">
        <v>104</v>
      </c>
      <c r="AVA7" s="458" t="s">
        <v>105</v>
      </c>
      <c r="AVB7" s="458" t="s">
        <v>106</v>
      </c>
      <c r="AVC7" s="458" t="s">
        <v>238</v>
      </c>
      <c r="AVD7" s="446" t="s">
        <v>239</v>
      </c>
      <c r="AVE7" s="447" t="s">
        <v>240</v>
      </c>
      <c r="AVF7" s="446" t="s">
        <v>241</v>
      </c>
      <c r="AVG7" s="456" t="s">
        <v>242</v>
      </c>
      <c r="AVH7" s="450" t="s">
        <v>243</v>
      </c>
      <c r="AVI7" s="457" t="s">
        <v>12</v>
      </c>
      <c r="AVJ7" s="459" t="s">
        <v>14</v>
      </c>
      <c r="AVK7" s="457" t="s">
        <v>12</v>
      </c>
      <c r="AVM7" s="219" t="s">
        <v>7</v>
      </c>
      <c r="AVN7" s="219" t="s">
        <v>217</v>
      </c>
      <c r="AVO7" s="446" t="s">
        <v>8</v>
      </c>
      <c r="AVP7" s="447" t="s">
        <v>31</v>
      </c>
      <c r="AVQ7" s="446" t="s">
        <v>9</v>
      </c>
      <c r="AVR7" s="456" t="s">
        <v>10</v>
      </c>
      <c r="AVS7" s="448" t="s">
        <v>11</v>
      </c>
      <c r="AVT7" s="457" t="s">
        <v>12</v>
      </c>
      <c r="AVU7" s="449" t="s">
        <v>104</v>
      </c>
      <c r="AVV7" s="458" t="s">
        <v>105</v>
      </c>
      <c r="AVW7" s="458" t="s">
        <v>106</v>
      </c>
      <c r="AVX7" s="458" t="s">
        <v>238</v>
      </c>
      <c r="AVY7" s="446" t="s">
        <v>239</v>
      </c>
      <c r="AVZ7" s="447" t="s">
        <v>240</v>
      </c>
      <c r="AWA7" s="446" t="s">
        <v>241</v>
      </c>
      <c r="AWB7" s="456" t="s">
        <v>242</v>
      </c>
      <c r="AWC7" s="450" t="s">
        <v>243</v>
      </c>
      <c r="AWD7" s="457" t="s">
        <v>12</v>
      </c>
      <c r="AWE7" s="459" t="s">
        <v>14</v>
      </c>
      <c r="AWF7" s="457" t="s">
        <v>12</v>
      </c>
      <c r="AWH7" s="219" t="s">
        <v>7</v>
      </c>
      <c r="AWI7" s="219" t="s">
        <v>217</v>
      </c>
      <c r="AWJ7" s="446" t="s">
        <v>8</v>
      </c>
      <c r="AWK7" s="447" t="s">
        <v>31</v>
      </c>
      <c r="AWL7" s="446" t="s">
        <v>9</v>
      </c>
      <c r="AWM7" s="456" t="s">
        <v>10</v>
      </c>
      <c r="AWN7" s="448" t="s">
        <v>11</v>
      </c>
      <c r="AWO7" s="457" t="s">
        <v>12</v>
      </c>
      <c r="AWP7" s="449" t="s">
        <v>104</v>
      </c>
      <c r="AWQ7" s="458" t="s">
        <v>105</v>
      </c>
      <c r="AWR7" s="458" t="s">
        <v>106</v>
      </c>
      <c r="AWS7" s="458" t="s">
        <v>238</v>
      </c>
      <c r="AWT7" s="446" t="s">
        <v>239</v>
      </c>
      <c r="AWU7" s="447" t="s">
        <v>240</v>
      </c>
      <c r="AWV7" s="446" t="s">
        <v>241</v>
      </c>
      <c r="AWW7" s="456" t="s">
        <v>242</v>
      </c>
      <c r="AWX7" s="450" t="s">
        <v>243</v>
      </c>
      <c r="AWY7" s="457" t="s">
        <v>12</v>
      </c>
      <c r="AWZ7" s="459" t="s">
        <v>14</v>
      </c>
      <c r="AXA7" s="457" t="s">
        <v>12</v>
      </c>
      <c r="AXC7" s="219" t="s">
        <v>7</v>
      </c>
      <c r="AXD7" s="219" t="s">
        <v>217</v>
      </c>
      <c r="AXE7" s="446" t="s">
        <v>8</v>
      </c>
      <c r="AXF7" s="447" t="s">
        <v>31</v>
      </c>
      <c r="AXG7" s="446" t="s">
        <v>9</v>
      </c>
      <c r="AXH7" s="456" t="s">
        <v>10</v>
      </c>
      <c r="AXI7" s="448" t="s">
        <v>11</v>
      </c>
      <c r="AXJ7" s="457" t="s">
        <v>12</v>
      </c>
      <c r="AXK7" s="449" t="s">
        <v>104</v>
      </c>
      <c r="AXL7" s="458" t="s">
        <v>105</v>
      </c>
      <c r="AXM7" s="458" t="s">
        <v>106</v>
      </c>
      <c r="AXN7" s="458" t="s">
        <v>238</v>
      </c>
      <c r="AXO7" s="446" t="s">
        <v>239</v>
      </c>
      <c r="AXP7" s="447" t="s">
        <v>240</v>
      </c>
      <c r="AXQ7" s="446" t="s">
        <v>241</v>
      </c>
      <c r="AXR7" s="456" t="s">
        <v>242</v>
      </c>
      <c r="AXS7" s="450" t="s">
        <v>243</v>
      </c>
      <c r="AXT7" s="457" t="s">
        <v>12</v>
      </c>
      <c r="AXU7" s="459" t="s">
        <v>14</v>
      </c>
      <c r="AXV7" s="457" t="s">
        <v>12</v>
      </c>
      <c r="AXX7" s="219" t="s">
        <v>7</v>
      </c>
      <c r="AXY7" s="219" t="s">
        <v>217</v>
      </c>
      <c r="AXZ7" s="446" t="s">
        <v>8</v>
      </c>
      <c r="AYA7" s="447" t="s">
        <v>31</v>
      </c>
      <c r="AYB7" s="446" t="s">
        <v>9</v>
      </c>
      <c r="AYC7" s="456" t="s">
        <v>10</v>
      </c>
      <c r="AYD7" s="448" t="s">
        <v>11</v>
      </c>
      <c r="AYE7" s="457" t="s">
        <v>12</v>
      </c>
      <c r="AYF7" s="449" t="s">
        <v>104</v>
      </c>
      <c r="AYG7" s="458" t="s">
        <v>105</v>
      </c>
      <c r="AYH7" s="458" t="s">
        <v>106</v>
      </c>
      <c r="AYI7" s="458" t="s">
        <v>238</v>
      </c>
      <c r="AYJ7" s="446" t="s">
        <v>239</v>
      </c>
      <c r="AYK7" s="447" t="s">
        <v>240</v>
      </c>
      <c r="AYL7" s="446" t="s">
        <v>241</v>
      </c>
      <c r="AYM7" s="456" t="s">
        <v>242</v>
      </c>
      <c r="AYN7" s="450" t="s">
        <v>243</v>
      </c>
      <c r="AYO7" s="457" t="s">
        <v>12</v>
      </c>
      <c r="AYP7" s="459" t="s">
        <v>14</v>
      </c>
      <c r="AYQ7" s="457" t="s">
        <v>12</v>
      </c>
      <c r="AYS7" s="219" t="s">
        <v>7</v>
      </c>
      <c r="AYT7" s="219" t="s">
        <v>217</v>
      </c>
      <c r="AYU7" s="446" t="s">
        <v>8</v>
      </c>
      <c r="AYV7" s="447" t="s">
        <v>31</v>
      </c>
      <c r="AYW7" s="446" t="s">
        <v>9</v>
      </c>
      <c r="AYX7" s="456" t="s">
        <v>10</v>
      </c>
      <c r="AYY7" s="448" t="s">
        <v>11</v>
      </c>
      <c r="AYZ7" s="457" t="s">
        <v>12</v>
      </c>
      <c r="AZA7" s="449" t="s">
        <v>104</v>
      </c>
      <c r="AZB7" s="458" t="s">
        <v>105</v>
      </c>
      <c r="AZC7" s="458" t="s">
        <v>106</v>
      </c>
      <c r="AZD7" s="458" t="s">
        <v>238</v>
      </c>
      <c r="AZE7" s="446" t="s">
        <v>239</v>
      </c>
      <c r="AZF7" s="447" t="s">
        <v>240</v>
      </c>
      <c r="AZG7" s="446" t="s">
        <v>241</v>
      </c>
      <c r="AZH7" s="456" t="s">
        <v>242</v>
      </c>
      <c r="AZI7" s="450" t="s">
        <v>243</v>
      </c>
      <c r="AZJ7" s="457" t="s">
        <v>12</v>
      </c>
      <c r="AZK7" s="459" t="s">
        <v>14</v>
      </c>
      <c r="AZL7" s="457" t="s">
        <v>12</v>
      </c>
      <c r="AZN7" s="219" t="s">
        <v>7</v>
      </c>
      <c r="AZO7" s="219" t="s">
        <v>217</v>
      </c>
      <c r="AZP7" s="446" t="s">
        <v>8</v>
      </c>
      <c r="AZQ7" s="447" t="s">
        <v>31</v>
      </c>
      <c r="AZR7" s="446" t="s">
        <v>9</v>
      </c>
      <c r="AZS7" s="456" t="s">
        <v>10</v>
      </c>
      <c r="AZT7" s="448" t="s">
        <v>11</v>
      </c>
      <c r="AZU7" s="457" t="s">
        <v>12</v>
      </c>
      <c r="AZV7" s="449" t="s">
        <v>104</v>
      </c>
      <c r="AZW7" s="458" t="s">
        <v>105</v>
      </c>
      <c r="AZX7" s="458" t="s">
        <v>106</v>
      </c>
      <c r="AZY7" s="458" t="s">
        <v>238</v>
      </c>
      <c r="AZZ7" s="446" t="s">
        <v>239</v>
      </c>
      <c r="BAA7" s="447" t="s">
        <v>240</v>
      </c>
      <c r="BAB7" s="446" t="s">
        <v>241</v>
      </c>
      <c r="BAC7" s="456" t="s">
        <v>242</v>
      </c>
      <c r="BAD7" s="450" t="s">
        <v>243</v>
      </c>
      <c r="BAE7" s="457" t="s">
        <v>12</v>
      </c>
      <c r="BAF7" s="459" t="s">
        <v>14</v>
      </c>
      <c r="BAG7" s="457" t="s">
        <v>12</v>
      </c>
      <c r="BAI7" s="219" t="s">
        <v>7</v>
      </c>
      <c r="BAJ7" s="219" t="s">
        <v>217</v>
      </c>
      <c r="BAK7" s="446" t="s">
        <v>8</v>
      </c>
      <c r="BAL7" s="447" t="s">
        <v>31</v>
      </c>
      <c r="BAM7" s="446" t="s">
        <v>9</v>
      </c>
      <c r="BAN7" s="456" t="s">
        <v>10</v>
      </c>
      <c r="BAO7" s="448" t="s">
        <v>11</v>
      </c>
      <c r="BAP7" s="457" t="s">
        <v>12</v>
      </c>
      <c r="BAQ7" s="449" t="s">
        <v>104</v>
      </c>
      <c r="BAR7" s="458" t="s">
        <v>105</v>
      </c>
      <c r="BAS7" s="458" t="s">
        <v>106</v>
      </c>
      <c r="BAT7" s="458" t="s">
        <v>238</v>
      </c>
      <c r="BAU7" s="446" t="s">
        <v>239</v>
      </c>
      <c r="BAV7" s="447" t="s">
        <v>240</v>
      </c>
      <c r="BAW7" s="446" t="s">
        <v>241</v>
      </c>
      <c r="BAX7" s="456" t="s">
        <v>242</v>
      </c>
      <c r="BAY7" s="450" t="s">
        <v>243</v>
      </c>
      <c r="BAZ7" s="457" t="s">
        <v>12</v>
      </c>
      <c r="BBA7" s="459" t="s">
        <v>14</v>
      </c>
      <c r="BBB7" s="457" t="s">
        <v>12</v>
      </c>
    </row>
    <row r="8" spans="1:1407" x14ac:dyDescent="0.3">
      <c r="A8" s="138">
        <v>27</v>
      </c>
      <c r="B8" s="443"/>
      <c r="C8" s="150"/>
      <c r="D8" s="150"/>
      <c r="E8" s="150"/>
      <c r="F8" s="150" t="str">
        <f>IFERROR(IF(D8=0," ",IF(D8=16," ",VLOOKUP(D8,PROTOKOL!$A:$E,2)*E8))/7.5*(7.5-I8),"")</f>
        <v/>
      </c>
      <c r="G8" s="151"/>
      <c r="H8" s="152" t="str">
        <f>IF(D8=0," ",IF(D8=16," ",(C8-F8-G8)*VLOOKUP(D8,PROTOKOL!$A:$E,5)))</f>
        <v xml:space="preserve"> </v>
      </c>
      <c r="I8" s="153"/>
      <c r="J8" s="144" t="str">
        <f>IF(D8=2,E8,IF(D8=1,E8,IF(D8=3,E8," " )))</f>
        <v xml:space="preserve"> </v>
      </c>
      <c r="K8" s="454" t="str">
        <f>IF(D8=2,H8,IF(D8=1,H8,IF(D8=3,H8," ")))</f>
        <v xml:space="preserve"> </v>
      </c>
      <c r="L8" s="454"/>
      <c r="M8" s="150"/>
      <c r="N8" s="150"/>
      <c r="O8" s="150"/>
      <c r="P8" s="154" t="str">
        <f>IF(N8=0," ",IF(N8=16," ",VLOOKUP(N8,PROTOKOL!$A:$E,2)*O8))</f>
        <v xml:space="preserve"> </v>
      </c>
      <c r="Q8" s="151"/>
      <c r="R8" s="152" t="str">
        <f>IF(N8=0," ",IF(N8=16," ",(M8-P8-Q8)*VLOOKUP(N8,PROTOKOL!$A:$E,5)))</f>
        <v xml:space="preserve"> </v>
      </c>
      <c r="S8" s="155" t="str">
        <f>IF(O8=0," ",O8*2)</f>
        <v xml:space="preserve"> </v>
      </c>
      <c r="T8" s="152" t="str">
        <f>IF(N8=0," ",R8/O8*S8)</f>
        <v xml:space="preserve"> </v>
      </c>
      <c r="V8" s="138">
        <f>$A$8</f>
        <v>27</v>
      </c>
      <c r="W8" s="443"/>
      <c r="X8" s="150"/>
      <c r="Y8" s="150"/>
      <c r="Z8" s="150"/>
      <c r="AA8" s="150" t="str">
        <f>IFERROR(IF(Y8=0," ",IF(Y8=16," ",VLOOKUP(Y8,PROTOKOL!$A:$E,2)*Z8))/7.5*(7.5-AD8),"")</f>
        <v/>
      </c>
      <c r="AB8" s="151"/>
      <c r="AC8" s="152" t="str">
        <f>IF(Y8=0," ",IF(Y8=16," ",(X8-AA8-AB8)*VLOOKUP(Y8,PROTOKOL!$A:$E,5)))</f>
        <v xml:space="preserve"> </v>
      </c>
      <c r="AD8" s="153"/>
      <c r="AE8" s="144" t="str">
        <f>IF(Y8=2,Z8,IF(Y8=1,Z8,IF(Y8=3,Z8," " )))</f>
        <v xml:space="preserve"> </v>
      </c>
      <c r="AF8" s="454" t="str">
        <f>IF(Y8=2,AC8,IF(Y8=1,AC8,IF(Y8=3,AC8," ")))</f>
        <v xml:space="preserve"> </v>
      </c>
      <c r="AG8" s="454"/>
      <c r="AH8" s="150"/>
      <c r="AI8" s="150"/>
      <c r="AJ8" s="150"/>
      <c r="AK8" s="154" t="str">
        <f>IF(AI8=0," ",IF(AI8=16," ",VLOOKUP(AI8,PROTOKOL!$A:$E,2)*AJ8))</f>
        <v xml:space="preserve"> </v>
      </c>
      <c r="AL8" s="151"/>
      <c r="AM8" s="152" t="str">
        <f>IF(AI8=0," ",IF(AI8=16," ",(AH8-AK8-AL8)*VLOOKUP(AI8,PROTOKOL!$A:$E,5)))</f>
        <v xml:space="preserve"> </v>
      </c>
      <c r="AN8" s="155" t="str">
        <f>IF(AJ8=0," ",AJ8*2)</f>
        <v xml:space="preserve"> </v>
      </c>
      <c r="AO8" s="152" t="str">
        <f>IF(AI8=0," ",AM8/AJ8*AN8)</f>
        <v xml:space="preserve"> </v>
      </c>
      <c r="AQ8" s="138">
        <f t="shared" ref="AQ8" si="130">$A$8</f>
        <v>27</v>
      </c>
      <c r="AR8" s="443"/>
      <c r="AS8" s="150"/>
      <c r="AT8" s="150"/>
      <c r="AU8" s="150"/>
      <c r="AV8" s="150" t="str">
        <f>IFERROR(IF(AT8=0," ",IF(AT8=16," ",VLOOKUP(AT8,PROTOKOL!$A:$E,2)*AU8))/7.5*(7.5-AY8),"")</f>
        <v/>
      </c>
      <c r="AW8" s="151"/>
      <c r="AX8" s="152" t="str">
        <f>IF(AT8=0," ",IF(AT8=16," ",(AS8-AV8-AW8)*VLOOKUP(AT8,PROTOKOL!$A:$E,5)))</f>
        <v xml:space="preserve"> </v>
      </c>
      <c r="AY8" s="153"/>
      <c r="AZ8" s="144" t="str">
        <f t="shared" ref="AZ8:AZ38" si="131">IF(AT8=2,AU8,IF(AT8=1,AU8,IF(AT8=3,AU8," " )))</f>
        <v xml:space="preserve"> </v>
      </c>
      <c r="BA8" s="454" t="str">
        <f t="shared" ref="BA8:BA38" si="132">IF(AT8=2,AX8,IF(AT8=1,AX8,IF(AT8=3,AX8," ")))</f>
        <v xml:space="preserve"> </v>
      </c>
      <c r="BB8" s="454"/>
      <c r="BC8" s="150"/>
      <c r="BD8" s="150"/>
      <c r="BE8" s="150"/>
      <c r="BF8" s="154" t="str">
        <f>IF(BD8=0," ",IF(BD8=16," ",VLOOKUP(BD8,PROTOKOL!$A:$E,2)*BE8))</f>
        <v xml:space="preserve"> </v>
      </c>
      <c r="BG8" s="151"/>
      <c r="BH8" s="152" t="str">
        <f>IF(BD8=0," ",IF(BD8=16," ",(BC8-BF8-BG8)*VLOOKUP(BD8,PROTOKOL!$A:$E,5)))</f>
        <v xml:space="preserve"> </v>
      </c>
      <c r="BI8" s="155" t="str">
        <f t="shared" ref="BI8:BI38" si="133">IF(BE8=0," ",BE8*2)</f>
        <v xml:space="preserve"> </v>
      </c>
      <c r="BJ8" s="152" t="str">
        <f t="shared" ref="BJ8:BJ38" si="134">IF(BD8=0," ",BH8/BE8*BI8)</f>
        <v xml:space="preserve"> </v>
      </c>
      <c r="BL8" s="138">
        <f t="shared" ref="BL8" si="135">$A$8</f>
        <v>27</v>
      </c>
      <c r="BM8" s="443"/>
      <c r="BN8" s="150"/>
      <c r="BO8" s="150"/>
      <c r="BP8" s="150"/>
      <c r="BQ8" s="150" t="str">
        <f>IFERROR(IF(BO8=0," ",IF(BO8=16," ",VLOOKUP(BO8,PROTOKOL!$A:$E,2)*BP8))/7.5*(7.5-BT8),"")</f>
        <v/>
      </c>
      <c r="BR8" s="151"/>
      <c r="BS8" s="152" t="str">
        <f>IF(BO8=0," ",IF(BO8=16," ",(BN8-BQ8-BR8)*VLOOKUP(BO8,PROTOKOL!$A:$E,5)))</f>
        <v xml:space="preserve"> </v>
      </c>
      <c r="BT8" s="153"/>
      <c r="BU8" s="144" t="str">
        <f t="shared" ref="BU8:BU38" si="136">IF(BO8=2,BP8,IF(BO8=1,BP8,IF(BO8=3,BP8," " )))</f>
        <v xml:space="preserve"> </v>
      </c>
      <c r="BV8" s="454" t="str">
        <f t="shared" ref="BV8:BV38" si="137">IF(BO8=2,BS8,IF(BO8=1,BS8,IF(BO8=3,BS8," ")))</f>
        <v xml:space="preserve"> </v>
      </c>
      <c r="BW8" s="454"/>
      <c r="BX8" s="150"/>
      <c r="BY8" s="150"/>
      <c r="BZ8" s="150"/>
      <c r="CA8" s="154" t="str">
        <f>IF(BY8=0," ",IF(BY8=16," ",VLOOKUP(BY8,PROTOKOL!$A:$E,2)*BZ8))</f>
        <v xml:space="preserve"> </v>
      </c>
      <c r="CB8" s="151"/>
      <c r="CC8" s="152" t="str">
        <f>IF(BY8=0," ",IF(BY8=16," ",(BX8-CA8-CB8)*VLOOKUP(BY8,PROTOKOL!$A:$E,5)))</f>
        <v xml:space="preserve"> </v>
      </c>
      <c r="CD8" s="155" t="str">
        <f t="shared" ref="CD8:CD38" si="138">IF(BZ8=0," ",BZ8*2)</f>
        <v xml:space="preserve"> </v>
      </c>
      <c r="CE8" s="152" t="str">
        <f t="shared" ref="CE8:CE38" si="139">IF(BY8=0," ",CC8/BZ8*CD8)</f>
        <v xml:space="preserve"> </v>
      </c>
      <c r="CG8" s="138">
        <f t="shared" ref="CG8" si="140">$A$8</f>
        <v>27</v>
      </c>
      <c r="CH8" s="443"/>
      <c r="CI8" s="150"/>
      <c r="CJ8" s="150"/>
      <c r="CK8" s="150"/>
      <c r="CL8" s="150" t="str">
        <f>IFERROR(IF(CJ8=0," ",IF(CJ8=16," ",VLOOKUP(CJ8,PROTOKOL!$A:$E,2)*CK8))/7.5*(7.5-CO8),"")</f>
        <v/>
      </c>
      <c r="CM8" s="151"/>
      <c r="CN8" s="152" t="str">
        <f>IF(CJ8=0," ",IF(CJ8=16," ",(CI8-CL8-CM8)*VLOOKUP(CJ8,PROTOKOL!$A:$E,5)))</f>
        <v xml:space="preserve"> </v>
      </c>
      <c r="CO8" s="153"/>
      <c r="CP8" s="144" t="str">
        <f t="shared" ref="CP8:CP38" si="141">IF(CJ8=2,CK8,IF(CJ8=1,CK8,IF(CJ8=3,CK8," " )))</f>
        <v xml:space="preserve"> </v>
      </c>
      <c r="CQ8" s="454" t="str">
        <f t="shared" ref="CQ8:CQ38" si="142">IF(CJ8=2,CN8,IF(CJ8=1,CN8,IF(CJ8=3,CN8," ")))</f>
        <v xml:space="preserve"> </v>
      </c>
      <c r="CR8" s="454"/>
      <c r="CS8" s="150"/>
      <c r="CT8" s="150"/>
      <c r="CU8" s="150"/>
      <c r="CV8" s="154" t="str">
        <f>IF(CT8=0," ",IF(CT8=16," ",VLOOKUP(CT8,PROTOKOL!$A:$E,2)*CU8))</f>
        <v xml:space="preserve"> </v>
      </c>
      <c r="CW8" s="151"/>
      <c r="CX8" s="152" t="str">
        <f>IF(CT8=0," ",IF(CT8=16," ",(CS8-CV8-CW8)*VLOOKUP(CT8,PROTOKOL!$A:$E,5)))</f>
        <v xml:space="preserve"> </v>
      </c>
      <c r="CY8" s="155" t="str">
        <f t="shared" ref="CY8:CY38" si="143">IF(CU8=0," ",CU8*2)</f>
        <v xml:space="preserve"> </v>
      </c>
      <c r="CZ8" s="152" t="str">
        <f t="shared" ref="CZ8:CZ38" si="144">IF(CT8=0," ",CX8/CU8*CY8)</f>
        <v xml:space="preserve"> </v>
      </c>
      <c r="DB8" s="138">
        <f t="shared" ref="DB8" si="145">$A$8</f>
        <v>27</v>
      </c>
      <c r="DC8" s="443"/>
      <c r="DD8" s="150"/>
      <c r="DE8" s="150"/>
      <c r="DF8" s="150"/>
      <c r="DG8" s="150" t="str">
        <f>IFERROR(IF(DE8=0," ",IF(DE8=16," ",VLOOKUP(DE8,PROTOKOL!$A:$E,2)*DF8))/7.5*(7.5-DJ8),"")</f>
        <v/>
      </c>
      <c r="DH8" s="151"/>
      <c r="DI8" s="152" t="str">
        <f>IF(DE8=0," ",IF(DE8=16," ",(DD8-DG8-DH8)*VLOOKUP(DE8,PROTOKOL!$A:$E,5)))</f>
        <v xml:space="preserve"> </v>
      </c>
      <c r="DJ8" s="153"/>
      <c r="DK8" s="144" t="str">
        <f t="shared" ref="DK8:DK38" si="146">IF(DE8=2,DF8,IF(DE8=1,DF8,IF(DE8=3,DF8," " )))</f>
        <v xml:space="preserve"> </v>
      </c>
      <c r="DL8" s="454" t="str">
        <f t="shared" ref="DL8:DL38" si="147">IF(DE8=2,DI8,IF(DE8=1,DI8,IF(DE8=3,DI8," ")))</f>
        <v xml:space="preserve"> </v>
      </c>
      <c r="DM8" s="454"/>
      <c r="DN8" s="150"/>
      <c r="DO8" s="150"/>
      <c r="DP8" s="150"/>
      <c r="DQ8" s="154" t="str">
        <f>IF(DO8=0," ",IF(DO8=16," ",VLOOKUP(DO8,PROTOKOL!$A:$E,2)*DP8))</f>
        <v xml:space="preserve"> </v>
      </c>
      <c r="DR8" s="151"/>
      <c r="DS8" s="152" t="str">
        <f>IF(DO8=0," ",IF(DO8=16," ",(DN8-DQ8-DR8)*VLOOKUP(DO8,PROTOKOL!$A:$E,5)))</f>
        <v xml:space="preserve"> </v>
      </c>
      <c r="DT8" s="155" t="str">
        <f t="shared" ref="DT8:DT38" si="148">IF(DP8=0," ",DP8*2)</f>
        <v xml:space="preserve"> </v>
      </c>
      <c r="DU8" s="152" t="str">
        <f t="shared" ref="DU8:DU38" si="149">IF(DO8=0," ",DS8/DP8*DT8)</f>
        <v xml:space="preserve"> </v>
      </c>
      <c r="DW8" s="138">
        <f t="shared" ref="DW8" si="150">$A$8</f>
        <v>27</v>
      </c>
      <c r="DX8" s="443"/>
      <c r="DY8" s="150"/>
      <c r="DZ8" s="150"/>
      <c r="EA8" s="150"/>
      <c r="EB8" s="150" t="str">
        <f>IFERROR(IF(DZ8=0," ",IF(DZ8=16," ",VLOOKUP(DZ8,PROTOKOL!$A:$E,2)*EA8))/7.5*(7.5-EE8),"")</f>
        <v/>
      </c>
      <c r="EC8" s="151"/>
      <c r="ED8" s="152" t="str">
        <f>IF(DZ8=0," ",IF(DZ8=16," ",(DY8-EB8-EC8)*VLOOKUP(DZ8,PROTOKOL!$A:$E,5)))</f>
        <v xml:space="preserve"> </v>
      </c>
      <c r="EE8" s="153"/>
      <c r="EF8" s="144" t="str">
        <f t="shared" ref="EF8:EF38" si="151">IF(DZ8=2,EA8,IF(DZ8=1,EA8,IF(DZ8=3,EA8," " )))</f>
        <v xml:space="preserve"> </v>
      </c>
      <c r="EG8" s="454" t="str">
        <f t="shared" ref="EG8:EG38" si="152">IF(DZ8=2,ED8,IF(DZ8=1,ED8,IF(DZ8=3,ED8," ")))</f>
        <v xml:space="preserve"> </v>
      </c>
      <c r="EH8" s="454"/>
      <c r="EI8" s="150"/>
      <c r="EJ8" s="150"/>
      <c r="EK8" s="150"/>
      <c r="EL8" s="154" t="str">
        <f>IF(EJ8=0," ",IF(EJ8=16," ",VLOOKUP(EJ8,PROTOKOL!$A:$E,2)*EK8))</f>
        <v xml:space="preserve"> </v>
      </c>
      <c r="EM8" s="151"/>
      <c r="EN8" s="152" t="str">
        <f>IF(EJ8=0," ",IF(EJ8=16," ",(EI8-EL8-EM8)*VLOOKUP(EJ8,PROTOKOL!$A:$E,5)))</f>
        <v xml:space="preserve"> </v>
      </c>
      <c r="EO8" s="155" t="str">
        <f t="shared" ref="EO8:EO38" si="153">IF(EK8=0," ",EK8*2)</f>
        <v xml:space="preserve"> </v>
      </c>
      <c r="EP8" s="152" t="str">
        <f t="shared" ref="EP8:EP38" si="154">IF(EJ8=0," ",EN8/EK8*EO8)</f>
        <v xml:space="preserve"> </v>
      </c>
      <c r="ER8" s="138">
        <f t="shared" ref="ER8" si="155">$A$8</f>
        <v>27</v>
      </c>
      <c r="ES8" s="443"/>
      <c r="ET8" s="150"/>
      <c r="EU8" s="150"/>
      <c r="EV8" s="150"/>
      <c r="EW8" s="150" t="str">
        <f>IFERROR(IF(EU8=0," ",IF(EU8=16," ",VLOOKUP(EU8,PROTOKOL!$A:$E,2)*EV8))/7.5*(7.5-EZ8),"")</f>
        <v/>
      </c>
      <c r="EX8" s="151"/>
      <c r="EY8" s="152" t="str">
        <f>IF(EU8=0," ",IF(EU8=16," ",(ET8-EW8-EX8)*VLOOKUP(EU8,PROTOKOL!$A:$E,5)))</f>
        <v xml:space="preserve"> </v>
      </c>
      <c r="EZ8" s="153"/>
      <c r="FA8" s="144" t="str">
        <f t="shared" ref="FA8:FA38" si="156">IF(EU8=2,EV8,IF(EU8=1,EV8,IF(EU8=3,EV8," " )))</f>
        <v xml:space="preserve"> </v>
      </c>
      <c r="FB8" s="454" t="str">
        <f t="shared" ref="FB8:FB38" si="157">IF(EU8=2,EY8,IF(EU8=1,EY8,IF(EU8=3,EY8," ")))</f>
        <v xml:space="preserve"> </v>
      </c>
      <c r="FC8" s="454"/>
      <c r="FD8" s="150"/>
      <c r="FE8" s="150"/>
      <c r="FF8" s="150"/>
      <c r="FG8" s="154" t="str">
        <f>IF(FE8=0," ",IF(FE8=16," ",VLOOKUP(FE8,PROTOKOL!$A:$E,2)*FF8))</f>
        <v xml:space="preserve"> </v>
      </c>
      <c r="FH8" s="151"/>
      <c r="FI8" s="152" t="str">
        <f>IF(FE8=0," ",IF(FE8=16," ",(FD8-FG8-FH8)*VLOOKUP(FE8,PROTOKOL!$A:$E,5)))</f>
        <v xml:space="preserve"> </v>
      </c>
      <c r="FJ8" s="155" t="str">
        <f t="shared" ref="FJ8:FJ38" si="158">IF(FF8=0," ",FF8*2)</f>
        <v xml:space="preserve"> </v>
      </c>
      <c r="FK8" s="152" t="str">
        <f t="shared" ref="FK8:FK38" si="159">IF(FE8=0," ",FI8/FF8*FJ8)</f>
        <v xml:space="preserve"> </v>
      </c>
      <c r="FM8" s="138">
        <f t="shared" ref="FM8" si="160">$A$8</f>
        <v>27</v>
      </c>
      <c r="FN8" s="443"/>
      <c r="FO8" s="150"/>
      <c r="FP8" s="150"/>
      <c r="FQ8" s="150"/>
      <c r="FR8" s="150" t="str">
        <f>IFERROR(IF(FP8=0," ",IF(FP8=16," ",VLOOKUP(FP8,PROTOKOL!$A:$E,2)*FQ8))/7.5*(7.5-FU8),"")</f>
        <v/>
      </c>
      <c r="FS8" s="151"/>
      <c r="FT8" s="152" t="str">
        <f>IF(FP8=0," ",IF(FP8=16," ",(FO8-FR8-FS8)*VLOOKUP(FP8,PROTOKOL!$A:$E,5)))</f>
        <v xml:space="preserve"> </v>
      </c>
      <c r="FU8" s="153"/>
      <c r="FV8" s="144" t="str">
        <f t="shared" ref="FV8:FV38" si="161">IF(FP8=2,FQ8,IF(FP8=1,FQ8,IF(FP8=3,FQ8," " )))</f>
        <v xml:space="preserve"> </v>
      </c>
      <c r="FW8" s="454" t="str">
        <f t="shared" ref="FW8:FW38" si="162">IF(FP8=2,FT8,IF(FP8=1,FT8,IF(FP8=3,FT8," ")))</f>
        <v xml:space="preserve"> </v>
      </c>
      <c r="FX8" s="454"/>
      <c r="FY8" s="150"/>
      <c r="FZ8" s="150"/>
      <c r="GA8" s="150"/>
      <c r="GB8" s="154" t="str">
        <f>IF(FZ8=0," ",IF(FZ8=16," ",VLOOKUP(FZ8,PROTOKOL!$A:$E,2)*GA8))</f>
        <v xml:space="preserve"> </v>
      </c>
      <c r="GC8" s="151"/>
      <c r="GD8" s="152" t="str">
        <f>IF(FZ8=0," ",IF(FZ8=16," ",(FY8-GB8-GC8)*VLOOKUP(FZ8,PROTOKOL!$A:$E,5)))</f>
        <v xml:space="preserve"> </v>
      </c>
      <c r="GE8" s="155" t="str">
        <f t="shared" ref="GE8:GE38" si="163">IF(GA8=0," ",GA8*2)</f>
        <v xml:space="preserve"> </v>
      </c>
      <c r="GF8" s="152" t="str">
        <f t="shared" ref="GF8:GF38" si="164">IF(FZ8=0," ",GD8/GA8*GE8)</f>
        <v xml:space="preserve"> </v>
      </c>
      <c r="GH8" s="138">
        <f t="shared" ref="GH8" si="165">$A$8</f>
        <v>27</v>
      </c>
      <c r="GI8" s="443"/>
      <c r="GJ8" s="150"/>
      <c r="GK8" s="150"/>
      <c r="GL8" s="150"/>
      <c r="GM8" s="150" t="str">
        <f>IFERROR(IF(GK8=0," ",IF(GK8=16," ",VLOOKUP(GK8,PROTOKOL!$A:$E,2)*GL8))/7.5*(7.5-GP8),"")</f>
        <v/>
      </c>
      <c r="GN8" s="151"/>
      <c r="GO8" s="152" t="str">
        <f>IF(GK8=0," ",IF(GK8=16," ",(GJ8-GM8-GN8)*VLOOKUP(GK8,PROTOKOL!$A:$E,5)))</f>
        <v xml:space="preserve"> </v>
      </c>
      <c r="GP8" s="153"/>
      <c r="GQ8" s="144" t="str">
        <f t="shared" ref="GQ8:GQ38" si="166">IF(GK8=2,GL8,IF(GK8=1,GL8,IF(GK8=3,GL8," " )))</f>
        <v xml:space="preserve"> </v>
      </c>
      <c r="GR8" s="454" t="str">
        <f t="shared" ref="GR8:GR38" si="167">IF(GK8=2,GO8,IF(GK8=1,GO8,IF(GK8=3,GO8," ")))</f>
        <v xml:space="preserve"> </v>
      </c>
      <c r="GS8" s="454"/>
      <c r="GT8" s="150"/>
      <c r="GU8" s="150"/>
      <c r="GV8" s="150"/>
      <c r="GW8" s="154" t="str">
        <f>IF(GU8=0," ",IF(GU8=16," ",VLOOKUP(GU8,PROTOKOL!$A:$E,2)*GV8))</f>
        <v xml:space="preserve"> </v>
      </c>
      <c r="GX8" s="151"/>
      <c r="GY8" s="152" t="str">
        <f>IF(GU8=0," ",IF(GU8=16," ",(GT8-GW8-GX8)*VLOOKUP(GU8,PROTOKOL!$A:$E,5)))</f>
        <v xml:space="preserve"> </v>
      </c>
      <c r="GZ8" s="155" t="str">
        <f t="shared" ref="GZ8:GZ38" si="168">IF(GV8=0," ",GV8*2)</f>
        <v xml:space="preserve"> </v>
      </c>
      <c r="HA8" s="152" t="str">
        <f t="shared" ref="HA8:HA38" si="169">IF(GU8=0," ",GY8/GV8*GZ8)</f>
        <v xml:space="preserve"> </v>
      </c>
      <c r="HC8" s="138">
        <f t="shared" ref="HC8" si="170">$A$8</f>
        <v>27</v>
      </c>
      <c r="HD8" s="443"/>
      <c r="HE8" s="150"/>
      <c r="HF8" s="150"/>
      <c r="HG8" s="150"/>
      <c r="HH8" s="150" t="str">
        <f>IFERROR(IF(HF8=0," ",IF(HF8=16," ",VLOOKUP(HF8,PROTOKOL!$A:$E,2)*HG8))/7.5*(7.5-HK8),"")</f>
        <v/>
      </c>
      <c r="HI8" s="151"/>
      <c r="HJ8" s="152" t="str">
        <f>IF(HF8=0," ",IF(HF8=16," ",(HE8-HH8-HI8)*VLOOKUP(HF8,PROTOKOL!$A:$E,5)))</f>
        <v xml:space="preserve"> </v>
      </c>
      <c r="HK8" s="153"/>
      <c r="HL8" s="144" t="str">
        <f t="shared" ref="HL8:HL38" si="171">IF(HF8=2,HG8,IF(HF8=1,HG8,IF(HF8=3,HG8," " )))</f>
        <v xml:space="preserve"> </v>
      </c>
      <c r="HM8" s="454" t="str">
        <f t="shared" ref="HM8:HM38" si="172">IF(HF8=2,HJ8,IF(HF8=1,HJ8,IF(HF8=3,HJ8," ")))</f>
        <v xml:space="preserve"> </v>
      </c>
      <c r="HN8" s="454"/>
      <c r="HO8" s="150"/>
      <c r="HP8" s="150"/>
      <c r="HQ8" s="150"/>
      <c r="HR8" s="154" t="str">
        <f>IF(HP8=0," ",IF(HP8=16," ",VLOOKUP(HP8,PROTOKOL!$A:$E,2)*HQ8))</f>
        <v xml:space="preserve"> </v>
      </c>
      <c r="HS8" s="151"/>
      <c r="HT8" s="152" t="str">
        <f>IF(HP8=0," ",IF(HP8=16," ",(HO8-HR8-HS8)*VLOOKUP(HP8,PROTOKOL!$A:$E,5)))</f>
        <v xml:space="preserve"> </v>
      </c>
      <c r="HU8" s="155" t="str">
        <f t="shared" ref="HU8:HU38" si="173">IF(HQ8=0," ",HQ8*2)</f>
        <v xml:space="preserve"> </v>
      </c>
      <c r="HV8" s="152" t="str">
        <f t="shared" ref="HV8:HV38" si="174">IF(HP8=0," ",HT8/HQ8*HU8)</f>
        <v xml:space="preserve"> </v>
      </c>
      <c r="HX8" s="138">
        <f t="shared" ref="HX8" si="175">$A$8</f>
        <v>27</v>
      </c>
      <c r="HY8" s="443"/>
      <c r="HZ8" s="150"/>
      <c r="IA8" s="150"/>
      <c r="IB8" s="150"/>
      <c r="IC8" s="150" t="str">
        <f>IFERROR(IF(IA8=0," ",IF(IA8=16," ",VLOOKUP(IA8,PROTOKOL!$A:$E,2)*IB8))/7.5*(7.5-IF8),"")</f>
        <v/>
      </c>
      <c r="ID8" s="151"/>
      <c r="IE8" s="152" t="str">
        <f>IF(IA8=0," ",IF(IA8=16," ",(HZ8-IC8-ID8)*VLOOKUP(IA8,PROTOKOL!$A:$E,5)))</f>
        <v xml:space="preserve"> </v>
      </c>
      <c r="IF8" s="153"/>
      <c r="IG8" s="144" t="str">
        <f t="shared" ref="IG8:IG38" si="176">IF(IA8=2,IB8,IF(IA8=1,IB8,IF(IA8=3,IB8," " )))</f>
        <v xml:space="preserve"> </v>
      </c>
      <c r="IH8" s="454" t="str">
        <f t="shared" ref="IH8:IH38" si="177">IF(IA8=2,IE8,IF(IA8=1,IE8,IF(IA8=3,IE8," ")))</f>
        <v xml:space="preserve"> </v>
      </c>
      <c r="II8" s="454"/>
      <c r="IJ8" s="150"/>
      <c r="IK8" s="150"/>
      <c r="IL8" s="150"/>
      <c r="IM8" s="154" t="str">
        <f>IF(IK8=0," ",IF(IK8=16," ",VLOOKUP(IK8,PROTOKOL!$A:$E,2)*IL8))</f>
        <v xml:space="preserve"> </v>
      </c>
      <c r="IN8" s="151"/>
      <c r="IO8" s="152" t="str">
        <f>IF(IK8=0," ",IF(IK8=16," ",(IJ8-IM8-IN8)*VLOOKUP(IK8,PROTOKOL!$A:$E,5)))</f>
        <v xml:space="preserve"> </v>
      </c>
      <c r="IP8" s="155" t="str">
        <f t="shared" ref="IP8:IP38" si="178">IF(IL8=0," ",IL8*2)</f>
        <v xml:space="preserve"> </v>
      </c>
      <c r="IQ8" s="152" t="str">
        <f t="shared" ref="IQ8:IQ38" si="179">IF(IK8=0," ",IO8/IL8*IP8)</f>
        <v xml:space="preserve"> </v>
      </c>
      <c r="IS8" s="138">
        <f t="shared" ref="IS8" si="180">$A$8</f>
        <v>27</v>
      </c>
      <c r="IT8" s="443"/>
      <c r="IU8" s="150"/>
      <c r="IV8" s="150"/>
      <c r="IW8" s="150"/>
      <c r="IX8" s="150" t="str">
        <f>IFERROR(IF(IV8=0," ",IF(IV8=16," ",VLOOKUP(IV8,PROTOKOL!$A:$E,2)*IW8))/7.5*(7.5-JA8),"")</f>
        <v/>
      </c>
      <c r="IY8" s="151"/>
      <c r="IZ8" s="152" t="str">
        <f>IF(IV8=0," ",IF(IV8=16," ",(IU8-IX8-IY8)*VLOOKUP(IV8,PROTOKOL!$A:$E,5)))</f>
        <v xml:space="preserve"> </v>
      </c>
      <c r="JA8" s="153"/>
      <c r="JB8" s="144" t="str">
        <f t="shared" ref="JB8:JB38" si="181">IF(IV8=2,IW8,IF(IV8=1,IW8,IF(IV8=3,IW8," " )))</f>
        <v xml:space="preserve"> </v>
      </c>
      <c r="JC8" s="454" t="str">
        <f t="shared" ref="JC8:JC38" si="182">IF(IV8=2,IZ8,IF(IV8=1,IZ8,IF(IV8=3,IZ8," ")))</f>
        <v xml:space="preserve"> </v>
      </c>
      <c r="JD8" s="454"/>
      <c r="JE8" s="150"/>
      <c r="JF8" s="150"/>
      <c r="JG8" s="150"/>
      <c r="JH8" s="154" t="str">
        <f>IF(JF8=0," ",IF(JF8=16," ",VLOOKUP(JF8,PROTOKOL!$A:$E,2)*JG8))</f>
        <v xml:space="preserve"> </v>
      </c>
      <c r="JI8" s="151"/>
      <c r="JJ8" s="152" t="str">
        <f>IF(JF8=0," ",IF(JF8=16," ",(JE8-JH8-JI8)*VLOOKUP(JF8,PROTOKOL!$A:$E,5)))</f>
        <v xml:space="preserve"> </v>
      </c>
      <c r="JK8" s="155" t="str">
        <f t="shared" ref="JK8:JK38" si="183">IF(JG8=0," ",JG8*2)</f>
        <v xml:space="preserve"> </v>
      </c>
      <c r="JL8" s="152" t="str">
        <f t="shared" ref="JL8:JL38" si="184">IF(JF8=0," ",JJ8/JG8*JK8)</f>
        <v xml:space="preserve"> </v>
      </c>
      <c r="JN8" s="138">
        <f t="shared" ref="JN8" si="185">$A$8</f>
        <v>27</v>
      </c>
      <c r="JO8" s="443"/>
      <c r="JP8" s="150"/>
      <c r="JQ8" s="150"/>
      <c r="JR8" s="150"/>
      <c r="JS8" s="150" t="str">
        <f>IFERROR(IF(JQ8=0," ",IF(JQ8=16," ",VLOOKUP(JQ8,PROTOKOL!$A:$E,2)*JR8))/7.5*(7.5-JV8),"")</f>
        <v/>
      </c>
      <c r="JT8" s="151"/>
      <c r="JU8" s="152" t="str">
        <f>IF(JQ8=0," ",IF(JQ8=16," ",(JP8-JS8-JT8)*VLOOKUP(JQ8,PROTOKOL!$A:$E,5)))</f>
        <v xml:space="preserve"> </v>
      </c>
      <c r="JV8" s="153"/>
      <c r="JW8" s="144" t="str">
        <f t="shared" ref="JW8:JW38" si="186">IF(JQ8=2,JR8,IF(JQ8=1,JR8,IF(JQ8=3,JR8," " )))</f>
        <v xml:space="preserve"> </v>
      </c>
      <c r="JX8" s="454" t="str">
        <f t="shared" ref="JX8:JX38" si="187">IF(JQ8=2,JU8,IF(JQ8=1,JU8,IF(JQ8=3,JU8," ")))</f>
        <v xml:space="preserve"> </v>
      </c>
      <c r="JY8" s="454"/>
      <c r="JZ8" s="150"/>
      <c r="KA8" s="150"/>
      <c r="KB8" s="150"/>
      <c r="KC8" s="154" t="str">
        <f>IF(KA8=0," ",IF(KA8=16," ",VLOOKUP(KA8,PROTOKOL!$A:$E,2)*KB8))</f>
        <v xml:space="preserve"> </v>
      </c>
      <c r="KD8" s="151"/>
      <c r="KE8" s="152" t="str">
        <f>IF(KA8=0," ",IF(KA8=16," ",(JZ8-KC8-KD8)*VLOOKUP(KA8,PROTOKOL!$A:$E,5)))</f>
        <v xml:space="preserve"> </v>
      </c>
      <c r="KF8" s="155" t="str">
        <f t="shared" ref="KF8:KF38" si="188">IF(KB8=0," ",KB8*2)</f>
        <v xml:space="preserve"> </v>
      </c>
      <c r="KG8" s="152" t="str">
        <f t="shared" ref="KG8:KG38" si="189">IF(KA8=0," ",KE8/KB8*KF8)</f>
        <v xml:space="preserve"> </v>
      </c>
      <c r="KI8" s="138">
        <f t="shared" ref="KI8" si="190">$A$8</f>
        <v>27</v>
      </c>
      <c r="KJ8" s="443"/>
      <c r="KK8" s="150"/>
      <c r="KL8" s="150"/>
      <c r="KM8" s="150"/>
      <c r="KN8" s="150" t="str">
        <f>IFERROR(IF(KL8=0," ",IF(KL8=16," ",VLOOKUP(KL8,PROTOKOL!$A:$E,2)*KM8))/7.5*(7.5-KQ8),"")</f>
        <v/>
      </c>
      <c r="KO8" s="151"/>
      <c r="KP8" s="152" t="str">
        <f>IF(KL8=0," ",IF(KL8=16," ",(KK8-KN8-KO8)*VLOOKUP(KL8,PROTOKOL!$A:$E,5)))</f>
        <v xml:space="preserve"> </v>
      </c>
      <c r="KQ8" s="153"/>
      <c r="KR8" s="144" t="str">
        <f t="shared" ref="KR8:KR38" si="191">IF(KL8=2,KM8,IF(KL8=1,KM8,IF(KL8=3,KM8," " )))</f>
        <v xml:space="preserve"> </v>
      </c>
      <c r="KS8" s="454" t="str">
        <f t="shared" ref="KS8:KS38" si="192">IF(KL8=2,KP8,IF(KL8=1,KP8,IF(KL8=3,KP8," ")))</f>
        <v xml:space="preserve"> </v>
      </c>
      <c r="KT8" s="454"/>
      <c r="KU8" s="150"/>
      <c r="KV8" s="150"/>
      <c r="KW8" s="150"/>
      <c r="KX8" s="154" t="str">
        <f>IF(KV8=0," ",IF(KV8=16," ",VLOOKUP(KV8,PROTOKOL!$A:$E,2)*KW8))</f>
        <v xml:space="preserve"> </v>
      </c>
      <c r="KY8" s="151"/>
      <c r="KZ8" s="152" t="str">
        <f>IF(KV8=0," ",IF(KV8=16," ",(KU8-KX8-KY8)*VLOOKUP(KV8,PROTOKOL!$A:$E,5)))</f>
        <v xml:space="preserve"> </v>
      </c>
      <c r="LA8" s="155" t="str">
        <f t="shared" ref="LA8:LA38" si="193">IF(KW8=0," ",KW8*2)</f>
        <v xml:space="preserve"> </v>
      </c>
      <c r="LB8" s="152" t="str">
        <f t="shared" ref="LB8:LB38" si="194">IF(KV8=0," ",KZ8/KW8*LA8)</f>
        <v xml:space="preserve"> </v>
      </c>
      <c r="LD8" s="138">
        <f t="shared" ref="LD8" si="195">$A$8</f>
        <v>27</v>
      </c>
      <c r="LE8" s="443"/>
      <c r="LF8" s="150"/>
      <c r="LG8" s="150"/>
      <c r="LH8" s="150"/>
      <c r="LI8" s="150" t="str">
        <f>IFERROR(IF(LG8=0," ",IF(LG8=16," ",VLOOKUP(LG8,PROTOKOL!$A:$E,2)*LH8))/7.5*(7.5-LL8),"")</f>
        <v/>
      </c>
      <c r="LJ8" s="151"/>
      <c r="LK8" s="152" t="str">
        <f>IF(LG8=0," ",IF(LG8=16," ",(LF8-LI8-LJ8)*VLOOKUP(LG8,PROTOKOL!$A:$E,5)))</f>
        <v xml:space="preserve"> </v>
      </c>
      <c r="LL8" s="153"/>
      <c r="LM8" s="144" t="str">
        <f t="shared" ref="LM8:LM38" si="196">IF(LG8=2,LH8,IF(LG8=1,LH8,IF(LG8=3,LH8," " )))</f>
        <v xml:space="preserve"> </v>
      </c>
      <c r="LN8" s="454" t="str">
        <f t="shared" ref="LN8:LN38" si="197">IF(LG8=2,LK8,IF(LG8=1,LK8,IF(LG8=3,LK8," ")))</f>
        <v xml:space="preserve"> </v>
      </c>
      <c r="LO8" s="454"/>
      <c r="LP8" s="150"/>
      <c r="LQ8" s="150"/>
      <c r="LR8" s="150"/>
      <c r="LS8" s="154" t="str">
        <f>IF(LQ8=0," ",IF(LQ8=16," ",VLOOKUP(LQ8,PROTOKOL!$A:$E,2)*LR8))</f>
        <v xml:space="preserve"> </v>
      </c>
      <c r="LT8" s="151"/>
      <c r="LU8" s="152" t="str">
        <f>IF(LQ8=0," ",IF(LQ8=16," ",(LP8-LS8-LT8)*VLOOKUP(LQ8,PROTOKOL!$A:$E,5)))</f>
        <v xml:space="preserve"> </v>
      </c>
      <c r="LV8" s="155" t="str">
        <f t="shared" ref="LV8:LV38" si="198">IF(LR8=0," ",LR8*2)</f>
        <v xml:space="preserve"> </v>
      </c>
      <c r="LW8" s="152" t="str">
        <f t="shared" ref="LW8:LW38" si="199">IF(LQ8=0," ",LU8/LR8*LV8)</f>
        <v xml:space="preserve"> </v>
      </c>
      <c r="LY8" s="138">
        <f t="shared" ref="LY8" si="200">$A$8</f>
        <v>27</v>
      </c>
      <c r="LZ8" s="443"/>
      <c r="MA8" s="150"/>
      <c r="MB8" s="150"/>
      <c r="MC8" s="150"/>
      <c r="MD8" s="150" t="str">
        <f>IFERROR(IF(MB8=0," ",IF(MB8=16," ",VLOOKUP(MB8,PROTOKOL!$A:$E,2)*MC8))/7.5*(7.5-MG8),"")</f>
        <v/>
      </c>
      <c r="ME8" s="151"/>
      <c r="MF8" s="152" t="str">
        <f>IF(MB8=0," ",IF(MB8=16," ",(MA8-MD8-ME8)*VLOOKUP(MB8,PROTOKOL!$A:$E,5)))</f>
        <v xml:space="preserve"> </v>
      </c>
      <c r="MG8" s="153"/>
      <c r="MH8" s="144" t="str">
        <f t="shared" ref="MH8:MH38" si="201">IF(MB8=2,MC8,IF(MB8=1,MC8,IF(MB8=3,MC8," " )))</f>
        <v xml:space="preserve"> </v>
      </c>
      <c r="MI8" s="454" t="str">
        <f t="shared" ref="MI8:MI38" si="202">IF(MB8=2,MF8,IF(MB8=1,MF8,IF(MB8=3,MF8," ")))</f>
        <v xml:space="preserve"> </v>
      </c>
      <c r="MJ8" s="454"/>
      <c r="MK8" s="150"/>
      <c r="ML8" s="150"/>
      <c r="MM8" s="150"/>
      <c r="MN8" s="154" t="str">
        <f>IF(ML8=0," ",IF(ML8=16," ",VLOOKUP(ML8,PROTOKOL!$A:$E,2)*MM8))</f>
        <v xml:space="preserve"> </v>
      </c>
      <c r="MO8" s="151"/>
      <c r="MP8" s="152" t="str">
        <f>IF(ML8=0," ",IF(ML8=16," ",(MK8-MN8-MO8)*VLOOKUP(ML8,PROTOKOL!$A:$E,5)))</f>
        <v xml:space="preserve"> </v>
      </c>
      <c r="MQ8" s="155" t="str">
        <f t="shared" ref="MQ8:MQ38" si="203">IF(MM8=0," ",MM8*2)</f>
        <v xml:space="preserve"> </v>
      </c>
      <c r="MR8" s="152" t="str">
        <f t="shared" ref="MR8:MR38" si="204">IF(ML8=0," ",MP8/MM8*MQ8)</f>
        <v xml:space="preserve"> </v>
      </c>
      <c r="MT8" s="138">
        <f t="shared" ref="MT8" si="205">$A$8</f>
        <v>27</v>
      </c>
      <c r="MU8" s="443"/>
      <c r="MV8" s="150"/>
      <c r="MW8" s="150"/>
      <c r="MX8" s="150"/>
      <c r="MY8" s="150" t="str">
        <f>IFERROR(IF(MW8=0," ",IF(MW8=16," ",VLOOKUP(MW8,PROTOKOL!$A:$E,2)*MX8))/7.5*(7.5-NB8),"")</f>
        <v/>
      </c>
      <c r="MZ8" s="151"/>
      <c r="NA8" s="152" t="str">
        <f>IF(MW8=0," ",IF(MW8=16," ",(MV8-MY8-MZ8)*VLOOKUP(MW8,PROTOKOL!$A:$E,5)))</f>
        <v xml:space="preserve"> </v>
      </c>
      <c r="NB8" s="153"/>
      <c r="NC8" s="144" t="str">
        <f t="shared" ref="NC8:NC38" si="206">IF(MW8=2,MX8,IF(MW8=1,MX8,IF(MW8=3,MX8," " )))</f>
        <v xml:space="preserve"> </v>
      </c>
      <c r="ND8" s="454" t="str">
        <f t="shared" ref="ND8:ND38" si="207">IF(MW8=2,NA8,IF(MW8=1,NA8,IF(MW8=3,NA8," ")))</f>
        <v xml:space="preserve"> </v>
      </c>
      <c r="NE8" s="454"/>
      <c r="NF8" s="150"/>
      <c r="NG8" s="150"/>
      <c r="NH8" s="150"/>
      <c r="NI8" s="154" t="str">
        <f>IF(NG8=0," ",IF(NG8=16," ",VLOOKUP(NG8,PROTOKOL!$A:$E,2)*NH8))</f>
        <v xml:space="preserve"> </v>
      </c>
      <c r="NJ8" s="151"/>
      <c r="NK8" s="152" t="str">
        <f>IF(NG8=0," ",IF(NG8=16," ",(NF8-NI8-NJ8)*VLOOKUP(NG8,PROTOKOL!$A:$E,5)))</f>
        <v xml:space="preserve"> </v>
      </c>
      <c r="NL8" s="155" t="str">
        <f t="shared" ref="NL8:NL38" si="208">IF(NH8=0," ",NH8*2)</f>
        <v xml:space="preserve"> </v>
      </c>
      <c r="NM8" s="152" t="str">
        <f t="shared" ref="NM8:NM38" si="209">IF(NG8=0," ",NK8/NH8*NL8)</f>
        <v xml:space="preserve"> </v>
      </c>
      <c r="NO8" s="138">
        <f t="shared" ref="NO8" si="210">$A$8</f>
        <v>27</v>
      </c>
      <c r="NP8" s="443"/>
      <c r="NQ8" s="150"/>
      <c r="NR8" s="150"/>
      <c r="NS8" s="150"/>
      <c r="NT8" s="150" t="str">
        <f>IFERROR(IF(NR8=0," ",IF(NR8=16," ",VLOOKUP(NR8,PROTOKOL!$A:$E,2)*NS8))/7.5*(7.5-NW8),"")</f>
        <v/>
      </c>
      <c r="NU8" s="151"/>
      <c r="NV8" s="152" t="str">
        <f>IF(NR8=0," ",IF(NR8=16," ",(NQ8-NT8-NU8)*VLOOKUP(NR8,PROTOKOL!$A:$E,5)))</f>
        <v xml:space="preserve"> </v>
      </c>
      <c r="NW8" s="153"/>
      <c r="NX8" s="144" t="str">
        <f t="shared" ref="NX8:NX38" si="211">IF(NR8=2,NS8,IF(NR8=1,NS8,IF(NR8=3,NS8," " )))</f>
        <v xml:space="preserve"> </v>
      </c>
      <c r="NY8" s="454" t="str">
        <f t="shared" ref="NY8:NY38" si="212">IF(NR8=2,NV8,IF(NR8=1,NV8,IF(NR8=3,NV8," ")))</f>
        <v xml:space="preserve"> </v>
      </c>
      <c r="NZ8" s="454"/>
      <c r="OA8" s="150"/>
      <c r="OB8" s="150"/>
      <c r="OC8" s="150"/>
      <c r="OD8" s="154" t="str">
        <f>IF(OB8=0," ",IF(OB8=16," ",VLOOKUP(OB8,PROTOKOL!$A:$E,2)*OC8))</f>
        <v xml:space="preserve"> </v>
      </c>
      <c r="OE8" s="151"/>
      <c r="OF8" s="152" t="str">
        <f>IF(OB8=0," ",IF(OB8=16," ",(OA8-OD8-OE8)*VLOOKUP(OB8,PROTOKOL!$A:$E,5)))</f>
        <v xml:space="preserve"> </v>
      </c>
      <c r="OG8" s="155" t="str">
        <f t="shared" ref="OG8:OG38" si="213">IF(OC8=0," ",OC8*2)</f>
        <v xml:space="preserve"> </v>
      </c>
      <c r="OH8" s="152" t="str">
        <f t="shared" ref="OH8:OH38" si="214">IF(OB8=0," ",OF8/OC8*OG8)</f>
        <v xml:space="preserve"> </v>
      </c>
      <c r="OJ8" s="138">
        <f t="shared" ref="OJ8" si="215">$A$8</f>
        <v>27</v>
      </c>
      <c r="OK8" s="443"/>
      <c r="OL8" s="150"/>
      <c r="OM8" s="150"/>
      <c r="ON8" s="150"/>
      <c r="OO8" s="150" t="str">
        <f>IFERROR(IF(OM8=0," ",IF(OM8=16," ",VLOOKUP(OM8,PROTOKOL!$A:$E,2)*ON8))/7.5*(7.5-OR8),"")</f>
        <v/>
      </c>
      <c r="OP8" s="151"/>
      <c r="OQ8" s="152" t="str">
        <f>IF(OM8=0," ",IF(OM8=16," ",(OL8-OO8-OP8)*VLOOKUP(OM8,PROTOKOL!$A:$E,5)))</f>
        <v xml:space="preserve"> </v>
      </c>
      <c r="OR8" s="153"/>
      <c r="OS8" s="144" t="str">
        <f t="shared" ref="OS8:OS38" si="216">IF(OM8=2,ON8,IF(OM8=1,ON8,IF(OM8=3,ON8," " )))</f>
        <v xml:space="preserve"> </v>
      </c>
      <c r="OT8" s="454" t="str">
        <f t="shared" ref="OT8:OT38" si="217">IF(OM8=2,OQ8,IF(OM8=1,OQ8,IF(OM8=3,OQ8," ")))</f>
        <v xml:space="preserve"> </v>
      </c>
      <c r="OU8" s="454"/>
      <c r="OV8" s="150"/>
      <c r="OW8" s="150"/>
      <c r="OX8" s="150"/>
      <c r="OY8" s="154" t="str">
        <f>IF(OW8=0," ",IF(OW8=16," ",VLOOKUP(OW8,PROTOKOL!$A:$E,2)*OX8))</f>
        <v xml:space="preserve"> </v>
      </c>
      <c r="OZ8" s="151"/>
      <c r="PA8" s="152" t="str">
        <f>IF(OW8=0," ",IF(OW8=16," ",(OV8-OY8-OZ8)*VLOOKUP(OW8,PROTOKOL!$A:$E,5)))</f>
        <v xml:space="preserve"> </v>
      </c>
      <c r="PB8" s="155" t="str">
        <f t="shared" ref="PB8:PB38" si="218">IF(OX8=0," ",OX8*2)</f>
        <v xml:space="preserve"> </v>
      </c>
      <c r="PC8" s="152" t="str">
        <f t="shared" ref="PC8:PC38" si="219">IF(OW8=0," ",PA8/OX8*PB8)</f>
        <v xml:space="preserve"> </v>
      </c>
      <c r="PE8" s="138">
        <f t="shared" ref="PE8" si="220">$A$8</f>
        <v>27</v>
      </c>
      <c r="PF8" s="443"/>
      <c r="PG8" s="150"/>
      <c r="PH8" s="150"/>
      <c r="PI8" s="150"/>
      <c r="PJ8" s="150" t="str">
        <f>IFERROR(IF(PH8=0," ",IF(PH8=16," ",VLOOKUP(PH8,PROTOKOL!$A:$E,2)*PI8))/7.5*(7.5-PM8),"")</f>
        <v/>
      </c>
      <c r="PK8" s="151"/>
      <c r="PL8" s="152" t="str">
        <f>IF(PH8=0," ",IF(PH8=16," ",(PG8-PJ8-PK8)*VLOOKUP(PH8,PROTOKOL!$A:$E,5)))</f>
        <v xml:space="preserve"> </v>
      </c>
      <c r="PM8" s="153"/>
      <c r="PN8" s="144" t="str">
        <f t="shared" ref="PN8:PN38" si="221">IF(PH8=2,PI8,IF(PH8=1,PI8,IF(PH8=3,PI8," " )))</f>
        <v xml:space="preserve"> </v>
      </c>
      <c r="PO8" s="454" t="str">
        <f t="shared" ref="PO8:PO38" si="222">IF(PH8=2,PL8,IF(PH8=1,PL8,IF(PH8=3,PL8," ")))</f>
        <v xml:space="preserve"> </v>
      </c>
      <c r="PP8" s="454"/>
      <c r="PQ8" s="150"/>
      <c r="PR8" s="150"/>
      <c r="PS8" s="150"/>
      <c r="PT8" s="154" t="str">
        <f>IF(PR8=0," ",IF(PR8=16," ",VLOOKUP(PR8,PROTOKOL!$A:$E,2)*PS8))</f>
        <v xml:space="preserve"> </v>
      </c>
      <c r="PU8" s="151"/>
      <c r="PV8" s="152" t="str">
        <f>IF(PR8=0," ",IF(PR8=16," ",(PQ8-PT8-PU8)*VLOOKUP(PR8,PROTOKOL!$A:$E,5)))</f>
        <v xml:space="preserve"> </v>
      </c>
      <c r="PW8" s="155" t="str">
        <f t="shared" ref="PW8:PW38" si="223">IF(PS8=0," ",PS8*2)</f>
        <v xml:space="preserve"> </v>
      </c>
      <c r="PX8" s="152" t="str">
        <f t="shared" ref="PX8:PX38" si="224">IF(PR8=0," ",PV8/PS8*PW8)</f>
        <v xml:space="preserve"> </v>
      </c>
      <c r="PZ8" s="138">
        <f t="shared" ref="PZ8" si="225">$A$8</f>
        <v>27</v>
      </c>
      <c r="QA8" s="443"/>
      <c r="QB8" s="150"/>
      <c r="QC8" s="150"/>
      <c r="QD8" s="150"/>
      <c r="QE8" s="150" t="str">
        <f>IFERROR(IF(QC8=0," ",IF(QC8=16," ",VLOOKUP(QC8,PROTOKOL!$A:$E,2)*QD8))/7.5*(7.5-QH8),"")</f>
        <v/>
      </c>
      <c r="QF8" s="151"/>
      <c r="QG8" s="152" t="str">
        <f>IF(QC8=0," ",IF(QC8=16," ",(QB8-QE8-QF8)*VLOOKUP(QC8,PROTOKOL!$A:$E,5)))</f>
        <v xml:space="preserve"> </v>
      </c>
      <c r="QH8" s="153"/>
      <c r="QI8" s="144" t="str">
        <f t="shared" ref="QI8:QI38" si="226">IF(QC8=2,QD8,IF(QC8=1,QD8,IF(QC8=3,QD8," " )))</f>
        <v xml:space="preserve"> </v>
      </c>
      <c r="QJ8" s="454" t="str">
        <f t="shared" ref="QJ8:QJ38" si="227">IF(QC8=2,QG8,IF(QC8=1,QG8,IF(QC8=3,QG8," ")))</f>
        <v xml:space="preserve"> </v>
      </c>
      <c r="QK8" s="454"/>
      <c r="QL8" s="150"/>
      <c r="QM8" s="150"/>
      <c r="QN8" s="150"/>
      <c r="QO8" s="154" t="str">
        <f>IF(QM8=0," ",IF(QM8=16," ",VLOOKUP(QM8,PROTOKOL!$A:$E,2)*QN8))</f>
        <v xml:space="preserve"> </v>
      </c>
      <c r="QP8" s="151"/>
      <c r="QQ8" s="152" t="str">
        <f>IF(QM8=0," ",IF(QM8=16," ",(QL8-QO8-QP8)*VLOOKUP(QM8,PROTOKOL!$A:$E,5)))</f>
        <v xml:space="preserve"> </v>
      </c>
      <c r="QR8" s="155" t="str">
        <f t="shared" ref="QR8:QR38" si="228">IF(QN8=0," ",QN8*2)</f>
        <v xml:space="preserve"> </v>
      </c>
      <c r="QS8" s="152" t="str">
        <f t="shared" ref="QS8:QS38" si="229">IF(QM8=0," ",QQ8/QN8*QR8)</f>
        <v xml:space="preserve"> </v>
      </c>
      <c r="QU8" s="138">
        <f t="shared" ref="QU8" si="230">$A$8</f>
        <v>27</v>
      </c>
      <c r="QV8" s="443"/>
      <c r="QW8" s="150"/>
      <c r="QX8" s="150"/>
      <c r="QY8" s="150"/>
      <c r="QZ8" s="150" t="str">
        <f>IFERROR(IF(QX8=0," ",IF(QX8=16," ",VLOOKUP(QX8,PROTOKOL!$A:$E,2)*QY8))/7.5*(7.5-RC8),"")</f>
        <v/>
      </c>
      <c r="RA8" s="151"/>
      <c r="RB8" s="152" t="str">
        <f>IF(QX8=0," ",IF(QX8=16," ",(QW8-QZ8-RA8)*VLOOKUP(QX8,PROTOKOL!$A:$E,5)))</f>
        <v xml:space="preserve"> </v>
      </c>
      <c r="RC8" s="153"/>
      <c r="RD8" s="144" t="str">
        <f t="shared" ref="RD8:RD38" si="231">IF(QX8=2,QY8,IF(QX8=1,QY8,IF(QX8=3,QY8," " )))</f>
        <v xml:space="preserve"> </v>
      </c>
      <c r="RE8" s="454" t="str">
        <f t="shared" ref="RE8:RE38" si="232">IF(QX8=2,RB8,IF(QX8=1,RB8,IF(QX8=3,RB8," ")))</f>
        <v xml:space="preserve"> </v>
      </c>
      <c r="RF8" s="454"/>
      <c r="RG8" s="150"/>
      <c r="RH8" s="150"/>
      <c r="RI8" s="150"/>
      <c r="RJ8" s="154" t="str">
        <f>IF(RH8=0," ",IF(RH8=16," ",VLOOKUP(RH8,PROTOKOL!$A:$E,2)*RI8))</f>
        <v xml:space="preserve"> </v>
      </c>
      <c r="RK8" s="151"/>
      <c r="RL8" s="152" t="str">
        <f>IF(RH8=0," ",IF(RH8=16," ",(RG8-RJ8-RK8)*VLOOKUP(RH8,PROTOKOL!$A:$E,5)))</f>
        <v xml:space="preserve"> </v>
      </c>
      <c r="RM8" s="155" t="str">
        <f t="shared" ref="RM8:RM38" si="233">IF(RI8=0," ",RI8*2)</f>
        <v xml:space="preserve"> </v>
      </c>
      <c r="RN8" s="152" t="str">
        <f t="shared" ref="RN8:RN38" si="234">IF(RH8=0," ",RL8/RI8*RM8)</f>
        <v xml:space="preserve"> </v>
      </c>
      <c r="RP8" s="138">
        <f t="shared" ref="RP8" si="235">$A$8</f>
        <v>27</v>
      </c>
      <c r="RQ8" s="443"/>
      <c r="RR8" s="150"/>
      <c r="RS8" s="150"/>
      <c r="RT8" s="150"/>
      <c r="RU8" s="150" t="str">
        <f>IFERROR(IF(RS8=0," ",IF(RS8=16," ",VLOOKUP(RS8,PROTOKOL!$A:$E,2)*RT8))/7.5*(7.5-RX8),"")</f>
        <v/>
      </c>
      <c r="RV8" s="151"/>
      <c r="RW8" s="152" t="str">
        <f>IF(RS8=0," ",IF(RS8=16," ",(RR8-RU8-RV8)*VLOOKUP(RS8,PROTOKOL!$A:$E,5)))</f>
        <v xml:space="preserve"> </v>
      </c>
      <c r="RX8" s="153"/>
      <c r="RY8" s="144" t="str">
        <f t="shared" ref="RY8:RY38" si="236">IF(RS8=2,RT8,IF(RS8=1,RT8,IF(RS8=3,RT8," " )))</f>
        <v xml:space="preserve"> </v>
      </c>
      <c r="RZ8" s="454" t="str">
        <f t="shared" ref="RZ8:RZ38" si="237">IF(RS8=2,RW8,IF(RS8=1,RW8,IF(RS8=3,RW8," ")))</f>
        <v xml:space="preserve"> </v>
      </c>
      <c r="SA8" s="454"/>
      <c r="SB8" s="150"/>
      <c r="SC8" s="150"/>
      <c r="SD8" s="150"/>
      <c r="SE8" s="154" t="str">
        <f>IF(SC8=0," ",IF(SC8=16," ",VLOOKUP(SC8,PROTOKOL!$A:$E,2)*SD8))</f>
        <v xml:space="preserve"> </v>
      </c>
      <c r="SF8" s="151"/>
      <c r="SG8" s="152" t="str">
        <f>IF(SC8=0," ",IF(SC8=16," ",(SB8-SE8-SF8)*VLOOKUP(SC8,PROTOKOL!$A:$E,5)))</f>
        <v xml:space="preserve"> </v>
      </c>
      <c r="SH8" s="155" t="str">
        <f t="shared" ref="SH8:SH38" si="238">IF(SD8=0," ",SD8*2)</f>
        <v xml:space="preserve"> </v>
      </c>
      <c r="SI8" s="152" t="str">
        <f t="shared" ref="SI8:SI38" si="239">IF(SC8=0," ",SG8/SD8*SH8)</f>
        <v xml:space="preserve"> </v>
      </c>
      <c r="SK8" s="138">
        <f t="shared" ref="SK8" si="240">$A$8</f>
        <v>27</v>
      </c>
      <c r="SL8" s="443"/>
      <c r="SM8" s="150"/>
      <c r="SN8" s="150"/>
      <c r="SO8" s="150"/>
      <c r="SP8" s="150" t="str">
        <f>IFERROR(IF(SN8=0," ",IF(SN8=16," ",VLOOKUP(SN8,PROTOKOL!$A:$E,2)*SO8))/7.5*(7.5-SS8),"")</f>
        <v/>
      </c>
      <c r="SQ8" s="151"/>
      <c r="SR8" s="152" t="str">
        <f>IF(SN8=0," ",IF(SN8=16," ",(SM8-SP8-SQ8)*VLOOKUP(SN8,PROTOKOL!$A:$E,5)))</f>
        <v xml:space="preserve"> </v>
      </c>
      <c r="SS8" s="153"/>
      <c r="ST8" s="144" t="str">
        <f t="shared" ref="ST8:ST38" si="241">IF(SN8=2,SO8,IF(SN8=1,SO8,IF(SN8=3,SO8," " )))</f>
        <v xml:space="preserve"> </v>
      </c>
      <c r="SU8" s="454" t="str">
        <f t="shared" ref="SU8:SU38" si="242">IF(SN8=2,SR8,IF(SN8=1,SR8,IF(SN8=3,SR8," ")))</f>
        <v xml:space="preserve"> </v>
      </c>
      <c r="SV8" s="454"/>
      <c r="SW8" s="150"/>
      <c r="SX8" s="150"/>
      <c r="SY8" s="150"/>
      <c r="SZ8" s="154" t="str">
        <f>IF(SX8=0," ",IF(SX8=16," ",VLOOKUP(SX8,PROTOKOL!$A:$E,2)*SY8))</f>
        <v xml:space="preserve"> </v>
      </c>
      <c r="TA8" s="151"/>
      <c r="TB8" s="152" t="str">
        <f>IF(SX8=0," ",IF(SX8=16," ",(SW8-SZ8-TA8)*VLOOKUP(SX8,PROTOKOL!$A:$E,5)))</f>
        <v xml:space="preserve"> </v>
      </c>
      <c r="TC8" s="155" t="str">
        <f t="shared" ref="TC8:TC38" si="243">IF(SY8=0," ",SY8*2)</f>
        <v xml:space="preserve"> </v>
      </c>
      <c r="TD8" s="152" t="str">
        <f t="shared" ref="TD8:TD38" si="244">IF(SX8=0," ",TB8/SY8*TC8)</f>
        <v xml:space="preserve"> </v>
      </c>
      <c r="TF8" s="138">
        <f t="shared" ref="TF8" si="245">$A$8</f>
        <v>27</v>
      </c>
      <c r="TG8" s="443"/>
      <c r="TH8" s="150"/>
      <c r="TI8" s="150"/>
      <c r="TJ8" s="150"/>
      <c r="TK8" s="150" t="str">
        <f>IFERROR(IF(TI8=0," ",IF(TI8=16," ",VLOOKUP(TI8,PROTOKOL!$A:$E,2)*TJ8))/7.5*(7.5-TN8),"")</f>
        <v/>
      </c>
      <c r="TL8" s="151"/>
      <c r="TM8" s="152" t="str">
        <f>IF(TI8=0," ",IF(TI8=16," ",(TH8-TK8-TL8)*VLOOKUP(TI8,PROTOKOL!$A:$E,5)))</f>
        <v xml:space="preserve"> </v>
      </c>
      <c r="TN8" s="153"/>
      <c r="TO8" s="144" t="str">
        <f t="shared" ref="TO8:TO38" si="246">IF(TI8=2,TJ8,IF(TI8=1,TJ8,IF(TI8=3,TJ8," " )))</f>
        <v xml:space="preserve"> </v>
      </c>
      <c r="TP8" s="454" t="str">
        <f t="shared" ref="TP8:TP38" si="247">IF(TI8=2,TM8,IF(TI8=1,TM8,IF(TI8=3,TM8," ")))</f>
        <v xml:space="preserve"> </v>
      </c>
      <c r="TQ8" s="454"/>
      <c r="TR8" s="150"/>
      <c r="TS8" s="150"/>
      <c r="TT8" s="150"/>
      <c r="TU8" s="154" t="str">
        <f>IF(TS8=0," ",IF(TS8=16," ",VLOOKUP(TS8,PROTOKOL!$A:$E,2)*TT8))</f>
        <v xml:space="preserve"> </v>
      </c>
      <c r="TV8" s="151"/>
      <c r="TW8" s="152" t="str">
        <f>IF(TS8=0," ",IF(TS8=16," ",(TR8-TU8-TV8)*VLOOKUP(TS8,PROTOKOL!$A:$E,5)))</f>
        <v xml:space="preserve"> </v>
      </c>
      <c r="TX8" s="155" t="str">
        <f t="shared" ref="TX8:TX38" si="248">IF(TT8=0," ",TT8*2)</f>
        <v xml:space="preserve"> </v>
      </c>
      <c r="TY8" s="152" t="str">
        <f t="shared" ref="TY8:TY38" si="249">IF(TS8=0," ",TW8/TT8*TX8)</f>
        <v xml:space="preserve"> </v>
      </c>
      <c r="UA8" s="138">
        <f t="shared" ref="UA8" si="250">$A$8</f>
        <v>27</v>
      </c>
      <c r="UB8" s="443"/>
      <c r="UC8" s="150"/>
      <c r="UD8" s="150"/>
      <c r="UE8" s="150"/>
      <c r="UF8" s="150" t="str">
        <f>IFERROR(IF(UD8=0," ",IF(UD8=16," ",VLOOKUP(UD8,PROTOKOL!$A:$E,2)*UE8))/7.5*(7.5-UI8),"")</f>
        <v/>
      </c>
      <c r="UG8" s="151"/>
      <c r="UH8" s="152" t="str">
        <f>IF(UD8=0," ",IF(UD8=16," ",(UC8-UF8-UG8)*VLOOKUP(UD8,PROTOKOL!$A:$E,5)))</f>
        <v xml:space="preserve"> </v>
      </c>
      <c r="UI8" s="153"/>
      <c r="UJ8" s="144" t="str">
        <f t="shared" ref="UJ8:UJ38" si="251">IF(UD8=2,UE8,IF(UD8=1,UE8,IF(UD8=3,UE8," " )))</f>
        <v xml:space="preserve"> </v>
      </c>
      <c r="UK8" s="454" t="str">
        <f t="shared" ref="UK8:UK38" si="252">IF(UD8=2,UH8,IF(UD8=1,UH8,IF(UD8=3,UH8," ")))</f>
        <v xml:space="preserve"> </v>
      </c>
      <c r="UL8" s="454"/>
      <c r="UM8" s="150"/>
      <c r="UN8" s="150"/>
      <c r="UO8" s="150"/>
      <c r="UP8" s="154" t="str">
        <f>IF(UN8=0," ",IF(UN8=16," ",VLOOKUP(UN8,PROTOKOL!$A:$E,2)*UO8))</f>
        <v xml:space="preserve"> </v>
      </c>
      <c r="UQ8" s="151"/>
      <c r="UR8" s="152" t="str">
        <f>IF(UN8=0," ",IF(UN8=16," ",(UM8-UP8-UQ8)*VLOOKUP(UN8,PROTOKOL!$A:$E,5)))</f>
        <v xml:space="preserve"> </v>
      </c>
      <c r="US8" s="155" t="str">
        <f t="shared" ref="US8:US38" si="253">IF(UO8=0," ",UO8*2)</f>
        <v xml:space="preserve"> </v>
      </c>
      <c r="UT8" s="152" t="str">
        <f t="shared" ref="UT8:UT38" si="254">IF(UN8=0," ",UR8/UO8*US8)</f>
        <v xml:space="preserve"> </v>
      </c>
      <c r="UV8" s="138">
        <f t="shared" ref="UV8" si="255">$A$8</f>
        <v>27</v>
      </c>
      <c r="UW8" s="443"/>
      <c r="UX8" s="150"/>
      <c r="UY8" s="150"/>
      <c r="UZ8" s="150"/>
      <c r="VA8" s="150" t="str">
        <f>IFERROR(IF(UY8=0," ",IF(UY8=16," ",VLOOKUP(UY8,PROTOKOL!$A:$E,2)*UZ8))/7.5*(7.5-VD8),"")</f>
        <v/>
      </c>
      <c r="VB8" s="151"/>
      <c r="VC8" s="152" t="str">
        <f>IF(UY8=0," ",IF(UY8=16," ",(UX8-VA8-VB8)*VLOOKUP(UY8,PROTOKOL!$A:$E,5)))</f>
        <v xml:space="preserve"> </v>
      </c>
      <c r="VD8" s="153"/>
      <c r="VE8" s="144" t="str">
        <f t="shared" ref="VE8:VE38" si="256">IF(UY8=2,UZ8,IF(UY8=1,UZ8,IF(UY8=3,UZ8," " )))</f>
        <v xml:space="preserve"> </v>
      </c>
      <c r="VF8" s="454" t="str">
        <f t="shared" ref="VF8:VF38" si="257">IF(UY8=2,VC8,IF(UY8=1,VC8,IF(UY8=3,VC8," ")))</f>
        <v xml:space="preserve"> </v>
      </c>
      <c r="VG8" s="454"/>
      <c r="VH8" s="150"/>
      <c r="VI8" s="150"/>
      <c r="VJ8" s="150"/>
      <c r="VK8" s="154" t="str">
        <f>IF(VI8=0," ",IF(VI8=16," ",VLOOKUP(VI8,PROTOKOL!$A:$E,2)*VJ8))</f>
        <v xml:space="preserve"> </v>
      </c>
      <c r="VL8" s="151"/>
      <c r="VM8" s="152" t="str">
        <f>IF(VI8=0," ",IF(VI8=16," ",(VH8-VK8-VL8)*VLOOKUP(VI8,PROTOKOL!$A:$E,5)))</f>
        <v xml:space="preserve"> </v>
      </c>
      <c r="VN8" s="155" t="str">
        <f t="shared" ref="VN8:VN38" si="258">IF(VJ8=0," ",VJ8*2)</f>
        <v xml:space="preserve"> </v>
      </c>
      <c r="VO8" s="152" t="str">
        <f t="shared" ref="VO8:VO38" si="259">IF(VI8=0," ",VM8/VJ8*VN8)</f>
        <v xml:space="preserve"> </v>
      </c>
      <c r="VQ8" s="138">
        <f t="shared" ref="VQ8" si="260">$A$8</f>
        <v>27</v>
      </c>
      <c r="VR8" s="443"/>
      <c r="VS8" s="150"/>
      <c r="VT8" s="150"/>
      <c r="VU8" s="150"/>
      <c r="VV8" s="150" t="str">
        <f>IFERROR(IF(VT8=0," ",IF(VT8=16," ",VLOOKUP(VT8,PROTOKOL!$A:$E,2)*VU8))/7.5*(7.5-VY8),"")</f>
        <v/>
      </c>
      <c r="VW8" s="151"/>
      <c r="VX8" s="152" t="str">
        <f>IF(VT8=0," ",IF(VT8=16," ",(VS8-VV8-VW8)*VLOOKUP(VT8,PROTOKOL!$A:$E,5)))</f>
        <v xml:space="preserve"> </v>
      </c>
      <c r="VY8" s="153"/>
      <c r="VZ8" s="144" t="str">
        <f t="shared" ref="VZ8:VZ38" si="261">IF(VT8=2,VU8,IF(VT8=1,VU8,IF(VT8=3,VU8," " )))</f>
        <v xml:space="preserve"> </v>
      </c>
      <c r="WA8" s="454" t="str">
        <f t="shared" ref="WA8:WA38" si="262">IF(VT8=2,VX8,IF(VT8=1,VX8,IF(VT8=3,VX8," ")))</f>
        <v xml:space="preserve"> </v>
      </c>
      <c r="WB8" s="454"/>
      <c r="WC8" s="150"/>
      <c r="WD8" s="150"/>
      <c r="WE8" s="150"/>
      <c r="WF8" s="154" t="str">
        <f>IF(WD8=0," ",IF(WD8=16," ",VLOOKUP(WD8,PROTOKOL!$A:$E,2)*WE8))</f>
        <v xml:space="preserve"> </v>
      </c>
      <c r="WG8" s="151"/>
      <c r="WH8" s="152" t="str">
        <f>IF(WD8=0," ",IF(WD8=16," ",(WC8-WF8-WG8)*VLOOKUP(WD8,PROTOKOL!$A:$E,5)))</f>
        <v xml:space="preserve"> </v>
      </c>
      <c r="WI8" s="155" t="str">
        <f t="shared" ref="WI8:WI38" si="263">IF(WE8=0," ",WE8*2)</f>
        <v xml:space="preserve"> </v>
      </c>
      <c r="WJ8" s="152" t="str">
        <f t="shared" ref="WJ8:WJ38" si="264">IF(WD8=0," ",WH8/WE8*WI8)</f>
        <v xml:space="preserve"> </v>
      </c>
      <c r="WL8" s="138">
        <f t="shared" ref="WL8" si="265">$A$8</f>
        <v>27</v>
      </c>
      <c r="WM8" s="443"/>
      <c r="WN8" s="150"/>
      <c r="WO8" s="150"/>
      <c r="WP8" s="150"/>
      <c r="WQ8" s="150" t="str">
        <f>IFERROR(IF(WO8=0," ",IF(WO8=16," ",VLOOKUP(WO8,PROTOKOL!$A:$E,2)*WP8))/7.5*(7.5-WT8),"")</f>
        <v/>
      </c>
      <c r="WR8" s="151"/>
      <c r="WS8" s="152" t="str">
        <f>IF(WO8=0," ",IF(WO8=16," ",(WN8-WQ8-WR8)*VLOOKUP(WO8,PROTOKOL!$A:$E,5)))</f>
        <v xml:space="preserve"> </v>
      </c>
      <c r="WT8" s="153"/>
      <c r="WU8" s="144" t="str">
        <f t="shared" ref="WU8:WU38" si="266">IF(WO8=2,WP8,IF(WO8=1,WP8,IF(WO8=3,WP8," " )))</f>
        <v xml:space="preserve"> </v>
      </c>
      <c r="WV8" s="454" t="str">
        <f t="shared" ref="WV8:WV38" si="267">IF(WO8=2,WS8,IF(WO8=1,WS8,IF(WO8=3,WS8," ")))</f>
        <v xml:space="preserve"> </v>
      </c>
      <c r="WW8" s="454"/>
      <c r="WX8" s="150"/>
      <c r="WY8" s="150"/>
      <c r="WZ8" s="150"/>
      <c r="XA8" s="154" t="str">
        <f>IF(WY8=0," ",IF(WY8=16," ",VLOOKUP(WY8,PROTOKOL!$A:$E,2)*WZ8))</f>
        <v xml:space="preserve"> </v>
      </c>
      <c r="XB8" s="151"/>
      <c r="XC8" s="152" t="str">
        <f>IF(WY8=0," ",IF(WY8=16," ",(WX8-XA8-XB8)*VLOOKUP(WY8,PROTOKOL!$A:$E,5)))</f>
        <v xml:space="preserve"> </v>
      </c>
      <c r="XD8" s="155" t="str">
        <f t="shared" ref="XD8:XD38" si="268">IF(WZ8=0," ",WZ8*2)</f>
        <v xml:space="preserve"> </v>
      </c>
      <c r="XE8" s="152" t="str">
        <f t="shared" ref="XE8:XE38" si="269">IF(WY8=0," ",XC8/WZ8*XD8)</f>
        <v xml:space="preserve"> </v>
      </c>
      <c r="XG8" s="138">
        <f t="shared" ref="XG8" si="270">$A$8</f>
        <v>27</v>
      </c>
      <c r="XH8" s="443"/>
      <c r="XI8" s="150"/>
      <c r="XJ8" s="150"/>
      <c r="XK8" s="150"/>
      <c r="XL8" s="150" t="str">
        <f>IFERROR(IF(XJ8=0," ",IF(XJ8=16," ",VLOOKUP(XJ8,PROTOKOL!$A:$E,2)*XK8))/7.5*(7.5-XO8),"")</f>
        <v/>
      </c>
      <c r="XM8" s="151"/>
      <c r="XN8" s="152" t="str">
        <f>IF(XJ8=0," ",IF(XJ8=16," ",(XI8-XL8-XM8)*VLOOKUP(XJ8,PROTOKOL!$A:$E,5)))</f>
        <v xml:space="preserve"> </v>
      </c>
      <c r="XO8" s="153"/>
      <c r="XP8" s="144" t="str">
        <f t="shared" ref="XP8:XP38" si="271">IF(XJ8=2,XK8,IF(XJ8=1,XK8,IF(XJ8=3,XK8," " )))</f>
        <v xml:space="preserve"> </v>
      </c>
      <c r="XQ8" s="454" t="str">
        <f t="shared" ref="XQ8:XQ38" si="272">IF(XJ8=2,XN8,IF(XJ8=1,XN8,IF(XJ8=3,XN8," ")))</f>
        <v xml:space="preserve"> </v>
      </c>
      <c r="XR8" s="454"/>
      <c r="XS8" s="150"/>
      <c r="XT8" s="150"/>
      <c r="XU8" s="150"/>
      <c r="XV8" s="154" t="str">
        <f>IF(XT8=0," ",IF(XT8=16," ",VLOOKUP(XT8,PROTOKOL!$A:$E,2)*XU8))</f>
        <v xml:space="preserve"> </v>
      </c>
      <c r="XW8" s="151"/>
      <c r="XX8" s="152" t="str">
        <f>IF(XT8=0," ",IF(XT8=16," ",(XS8-XV8-XW8)*VLOOKUP(XT8,PROTOKOL!$A:$E,5)))</f>
        <v xml:space="preserve"> </v>
      </c>
      <c r="XY8" s="155" t="str">
        <f t="shared" ref="XY8:XY38" si="273">IF(XU8=0," ",XU8*2)</f>
        <v xml:space="preserve"> </v>
      </c>
      <c r="XZ8" s="152" t="str">
        <f t="shared" ref="XZ8:XZ38" si="274">IF(XT8=0," ",XX8/XU8*XY8)</f>
        <v xml:space="preserve"> </v>
      </c>
      <c r="YB8" s="138">
        <f t="shared" ref="YB8" si="275">$A$8</f>
        <v>27</v>
      </c>
      <c r="YC8" s="443"/>
      <c r="YD8" s="150"/>
      <c r="YE8" s="150"/>
      <c r="YF8" s="150"/>
      <c r="YG8" s="150" t="str">
        <f>IFERROR(IF(YE8=0," ",IF(YE8=16," ",VLOOKUP(YE8,PROTOKOL!$A:$E,2)*YF8))/7.5*(7.5-YJ8),"")</f>
        <v/>
      </c>
      <c r="YH8" s="151"/>
      <c r="YI8" s="152" t="str">
        <f>IF(YE8=0," ",IF(YE8=16," ",(YD8-YG8-YH8)*VLOOKUP(YE8,PROTOKOL!$A:$E,5)))</f>
        <v xml:space="preserve"> </v>
      </c>
      <c r="YJ8" s="153"/>
      <c r="YK8" s="144" t="str">
        <f t="shared" ref="YK8:YK38" si="276">IF(YE8=2,YF8,IF(YE8=1,YF8,IF(YE8=3,YF8," " )))</f>
        <v xml:space="preserve"> </v>
      </c>
      <c r="YL8" s="454" t="str">
        <f t="shared" ref="YL8:YL38" si="277">IF(YE8=2,YI8,IF(YE8=1,YI8,IF(YE8=3,YI8," ")))</f>
        <v xml:space="preserve"> </v>
      </c>
      <c r="YM8" s="454"/>
      <c r="YN8" s="150"/>
      <c r="YO8" s="150"/>
      <c r="YP8" s="150"/>
      <c r="YQ8" s="154" t="str">
        <f>IF(YO8=0," ",IF(YO8=16," ",VLOOKUP(YO8,PROTOKOL!$A:$E,2)*YP8))</f>
        <v xml:space="preserve"> </v>
      </c>
      <c r="YR8" s="151"/>
      <c r="YS8" s="152" t="str">
        <f>IF(YO8=0," ",IF(YO8=16," ",(YN8-YQ8-YR8)*VLOOKUP(YO8,PROTOKOL!$A:$E,5)))</f>
        <v xml:space="preserve"> </v>
      </c>
      <c r="YT8" s="155" t="str">
        <f t="shared" ref="YT8:YT38" si="278">IF(YP8=0," ",YP8*2)</f>
        <v xml:space="preserve"> </v>
      </c>
      <c r="YU8" s="152" t="str">
        <f t="shared" ref="YU8:YU38" si="279">IF(YO8=0," ",YS8/YP8*YT8)</f>
        <v xml:space="preserve"> </v>
      </c>
      <c r="YW8" s="138">
        <f t="shared" ref="YW8" si="280">$A$8</f>
        <v>27</v>
      </c>
      <c r="YX8" s="443"/>
      <c r="YY8" s="150"/>
      <c r="YZ8" s="150"/>
      <c r="ZA8" s="150"/>
      <c r="ZB8" s="150" t="str">
        <f>IFERROR(IF(YZ8=0," ",IF(YZ8=16," ",VLOOKUP(YZ8,PROTOKOL!$A:$E,2)*ZA8))/7.5*(7.5-ZE8),"")</f>
        <v/>
      </c>
      <c r="ZC8" s="151"/>
      <c r="ZD8" s="152" t="str">
        <f>IF(YZ8=0," ",IF(YZ8=16," ",(YY8-ZB8-ZC8)*VLOOKUP(YZ8,PROTOKOL!$A:$E,5)))</f>
        <v xml:space="preserve"> </v>
      </c>
      <c r="ZE8" s="153"/>
      <c r="ZF8" s="144" t="str">
        <f t="shared" ref="ZF8:ZF38" si="281">IF(YZ8=2,ZA8,IF(YZ8=1,ZA8,IF(YZ8=3,ZA8," " )))</f>
        <v xml:space="preserve"> </v>
      </c>
      <c r="ZG8" s="454" t="str">
        <f t="shared" ref="ZG8:ZG38" si="282">IF(YZ8=2,ZD8,IF(YZ8=1,ZD8,IF(YZ8=3,ZD8," ")))</f>
        <v xml:space="preserve"> </v>
      </c>
      <c r="ZH8" s="454"/>
      <c r="ZI8" s="150"/>
      <c r="ZJ8" s="150"/>
      <c r="ZK8" s="150"/>
      <c r="ZL8" s="154" t="str">
        <f>IF(ZJ8=0," ",IF(ZJ8=16," ",VLOOKUP(ZJ8,PROTOKOL!$A:$E,2)*ZK8))</f>
        <v xml:space="preserve"> </v>
      </c>
      <c r="ZM8" s="151"/>
      <c r="ZN8" s="152" t="str">
        <f>IF(ZJ8=0," ",IF(ZJ8=16," ",(ZI8-ZL8-ZM8)*VLOOKUP(ZJ8,PROTOKOL!$A:$E,5)))</f>
        <v xml:space="preserve"> </v>
      </c>
      <c r="ZO8" s="155" t="str">
        <f t="shared" ref="ZO8:ZO38" si="283">IF(ZK8=0," ",ZK8*2)</f>
        <v xml:space="preserve"> </v>
      </c>
      <c r="ZP8" s="152" t="str">
        <f t="shared" ref="ZP8:ZP38" si="284">IF(ZJ8=0," ",ZN8/ZK8*ZO8)</f>
        <v xml:space="preserve"> </v>
      </c>
      <c r="ZR8" s="138">
        <f t="shared" ref="ZR8" si="285">$A$8</f>
        <v>27</v>
      </c>
      <c r="ZS8" s="443"/>
      <c r="ZT8" s="150"/>
      <c r="ZU8" s="150"/>
      <c r="ZV8" s="150"/>
      <c r="ZW8" s="150" t="str">
        <f>IFERROR(IF(ZU8=0," ",IF(ZU8=16," ",VLOOKUP(ZU8,PROTOKOL!$A:$E,2)*ZV8))/7.5*(7.5-ZZ8),"")</f>
        <v/>
      </c>
      <c r="ZX8" s="151"/>
      <c r="ZY8" s="152" t="str">
        <f>IF(ZU8=0," ",IF(ZU8=16," ",(ZT8-ZW8-ZX8)*VLOOKUP(ZU8,PROTOKOL!$A:$E,5)))</f>
        <v xml:space="preserve"> </v>
      </c>
      <c r="ZZ8" s="153"/>
      <c r="AAA8" s="144" t="str">
        <f t="shared" ref="AAA8:AAA38" si="286">IF(ZU8=2,ZV8,IF(ZU8=1,ZV8,IF(ZU8=3,ZV8," " )))</f>
        <v xml:space="preserve"> </v>
      </c>
      <c r="AAB8" s="454" t="str">
        <f t="shared" ref="AAB8:AAB38" si="287">IF(ZU8=2,ZY8,IF(ZU8=1,ZY8,IF(ZU8=3,ZY8," ")))</f>
        <v xml:space="preserve"> </v>
      </c>
      <c r="AAC8" s="454"/>
      <c r="AAD8" s="150"/>
      <c r="AAE8" s="150"/>
      <c r="AAF8" s="150"/>
      <c r="AAG8" s="154" t="str">
        <f>IF(AAE8=0," ",IF(AAE8=16," ",VLOOKUP(AAE8,PROTOKOL!$A:$E,2)*AAF8))</f>
        <v xml:space="preserve"> </v>
      </c>
      <c r="AAH8" s="151"/>
      <c r="AAI8" s="152" t="str">
        <f>IF(AAE8=0," ",IF(AAE8=16," ",(AAD8-AAG8-AAH8)*VLOOKUP(AAE8,PROTOKOL!$A:$E,5)))</f>
        <v xml:space="preserve"> </v>
      </c>
      <c r="AAJ8" s="155" t="str">
        <f t="shared" ref="AAJ8:AAJ38" si="288">IF(AAF8=0," ",AAF8*2)</f>
        <v xml:space="preserve"> </v>
      </c>
      <c r="AAK8" s="152" t="str">
        <f t="shared" ref="AAK8:AAK38" si="289">IF(AAE8=0," ",AAI8/AAF8*AAJ8)</f>
        <v xml:space="preserve"> </v>
      </c>
      <c r="AAM8" s="138">
        <f t="shared" ref="AAM8" si="290">$A$8</f>
        <v>27</v>
      </c>
      <c r="AAN8" s="443"/>
      <c r="AAO8" s="150"/>
      <c r="AAP8" s="150"/>
      <c r="AAQ8" s="150"/>
      <c r="AAR8" s="150" t="str">
        <f>IFERROR(IF(AAP8=0," ",IF(AAP8=16," ",VLOOKUP(AAP8,PROTOKOL!$A:$E,2)*AAQ8))/7.5*(7.5-AAU8),"")</f>
        <v/>
      </c>
      <c r="AAS8" s="151"/>
      <c r="AAT8" s="152" t="str">
        <f>IF(AAP8=0," ",IF(AAP8=16," ",(AAO8-AAR8-AAS8)*VLOOKUP(AAP8,PROTOKOL!$A:$E,5)))</f>
        <v xml:space="preserve"> </v>
      </c>
      <c r="AAU8" s="153"/>
      <c r="AAV8" s="144" t="str">
        <f t="shared" ref="AAV8:AAV38" si="291">IF(AAP8=2,AAQ8,IF(AAP8=1,AAQ8,IF(AAP8=3,AAQ8," " )))</f>
        <v xml:space="preserve"> </v>
      </c>
      <c r="AAW8" s="454" t="str">
        <f t="shared" ref="AAW8:AAW38" si="292">IF(AAP8=2,AAT8,IF(AAP8=1,AAT8,IF(AAP8=3,AAT8," ")))</f>
        <v xml:space="preserve"> </v>
      </c>
      <c r="AAX8" s="454"/>
      <c r="AAY8" s="150"/>
      <c r="AAZ8" s="150"/>
      <c r="ABA8" s="150"/>
      <c r="ABB8" s="154" t="str">
        <f>IF(AAZ8=0," ",IF(AAZ8=16," ",VLOOKUP(AAZ8,PROTOKOL!$A:$E,2)*ABA8))</f>
        <v xml:space="preserve"> </v>
      </c>
      <c r="ABC8" s="151"/>
      <c r="ABD8" s="152" t="str">
        <f>IF(AAZ8=0," ",IF(AAZ8=16," ",(AAY8-ABB8-ABC8)*VLOOKUP(AAZ8,PROTOKOL!$A:$E,5)))</f>
        <v xml:space="preserve"> </v>
      </c>
      <c r="ABE8" s="155" t="str">
        <f t="shared" ref="ABE8:ABE38" si="293">IF(ABA8=0," ",ABA8*2)</f>
        <v xml:space="preserve"> </v>
      </c>
      <c r="ABF8" s="152" t="str">
        <f t="shared" ref="ABF8:ABF38" si="294">IF(AAZ8=0," ",ABD8/ABA8*ABE8)</f>
        <v xml:space="preserve"> </v>
      </c>
      <c r="ABH8" s="138">
        <f t="shared" ref="ABH8" si="295">$A$8</f>
        <v>27</v>
      </c>
      <c r="ABI8" s="443"/>
      <c r="ABJ8" s="150"/>
      <c r="ABK8" s="150"/>
      <c r="ABL8" s="150"/>
      <c r="ABM8" s="150" t="str">
        <f>IFERROR(IF(ABK8=0," ",IF(ABK8=16," ",VLOOKUP(ABK8,PROTOKOL!$A:$E,2)*ABL8))/7.5*(7.5-ABP8),"")</f>
        <v/>
      </c>
      <c r="ABN8" s="151"/>
      <c r="ABO8" s="152" t="str">
        <f>IF(ABK8=0," ",IF(ABK8=16," ",(ABJ8-ABM8-ABN8)*VLOOKUP(ABK8,PROTOKOL!$A:$E,5)))</f>
        <v xml:space="preserve"> </v>
      </c>
      <c r="ABP8" s="153"/>
      <c r="ABQ8" s="144" t="str">
        <f t="shared" ref="ABQ8:ABQ38" si="296">IF(ABK8=2,ABL8,IF(ABK8=1,ABL8,IF(ABK8=3,ABL8," " )))</f>
        <v xml:space="preserve"> </v>
      </c>
      <c r="ABR8" s="454" t="str">
        <f t="shared" ref="ABR8:ABR38" si="297">IF(ABK8=2,ABO8,IF(ABK8=1,ABO8,IF(ABK8=3,ABO8," ")))</f>
        <v xml:space="preserve"> </v>
      </c>
      <c r="ABS8" s="454"/>
      <c r="ABT8" s="150"/>
      <c r="ABU8" s="150"/>
      <c r="ABV8" s="150"/>
      <c r="ABW8" s="154" t="str">
        <f>IF(ABU8=0," ",IF(ABU8=16," ",VLOOKUP(ABU8,PROTOKOL!$A:$E,2)*ABV8))</f>
        <v xml:space="preserve"> </v>
      </c>
      <c r="ABX8" s="151"/>
      <c r="ABY8" s="152" t="str">
        <f>IF(ABU8=0," ",IF(ABU8=16," ",(ABT8-ABW8-ABX8)*VLOOKUP(ABU8,PROTOKOL!$A:$E,5)))</f>
        <v xml:space="preserve"> </v>
      </c>
      <c r="ABZ8" s="155" t="str">
        <f t="shared" ref="ABZ8:ABZ38" si="298">IF(ABV8=0," ",ABV8*2)</f>
        <v xml:space="preserve"> </v>
      </c>
      <c r="ACA8" s="152" t="str">
        <f t="shared" ref="ACA8:ACA38" si="299">IF(ABU8=0," ",ABY8/ABV8*ABZ8)</f>
        <v xml:space="preserve"> </v>
      </c>
      <c r="ACC8" s="138">
        <f t="shared" ref="ACC8" si="300">$A$8</f>
        <v>27</v>
      </c>
      <c r="ACD8" s="443"/>
      <c r="ACE8" s="150"/>
      <c r="ACF8" s="150"/>
      <c r="ACG8" s="150"/>
      <c r="ACH8" s="150" t="str">
        <f>IFERROR(IF(ACF8=0," ",IF(ACF8=16," ",VLOOKUP(ACF8,PROTOKOL!$A:$E,2)*ACG8))/7.5*(7.5-ACK8),"")</f>
        <v/>
      </c>
      <c r="ACI8" s="151"/>
      <c r="ACJ8" s="152" t="str">
        <f>IF(ACF8=0," ",IF(ACF8=16," ",(ACE8-ACH8-ACI8)*VLOOKUP(ACF8,PROTOKOL!$A:$E,5)))</f>
        <v xml:space="preserve"> </v>
      </c>
      <c r="ACK8" s="153"/>
      <c r="ACL8" s="144" t="str">
        <f t="shared" ref="ACL8:ACL38" si="301">IF(ACF8=2,ACG8,IF(ACF8=1,ACG8,IF(ACF8=3,ACG8," " )))</f>
        <v xml:space="preserve"> </v>
      </c>
      <c r="ACM8" s="454" t="str">
        <f t="shared" ref="ACM8:ACM38" si="302">IF(ACF8=2,ACJ8,IF(ACF8=1,ACJ8,IF(ACF8=3,ACJ8," ")))</f>
        <v xml:space="preserve"> </v>
      </c>
      <c r="ACN8" s="454"/>
      <c r="ACO8" s="150"/>
      <c r="ACP8" s="150"/>
      <c r="ACQ8" s="150"/>
      <c r="ACR8" s="154" t="str">
        <f>IF(ACP8=0," ",IF(ACP8=16," ",VLOOKUP(ACP8,PROTOKOL!$A:$E,2)*ACQ8))</f>
        <v xml:space="preserve"> </v>
      </c>
      <c r="ACS8" s="151"/>
      <c r="ACT8" s="152" t="str">
        <f>IF(ACP8=0," ",IF(ACP8=16," ",(ACO8-ACR8-ACS8)*VLOOKUP(ACP8,PROTOKOL!$A:$E,5)))</f>
        <v xml:space="preserve"> </v>
      </c>
      <c r="ACU8" s="155" t="str">
        <f t="shared" ref="ACU8:ACU38" si="303">IF(ACQ8=0," ",ACQ8*2)</f>
        <v xml:space="preserve"> </v>
      </c>
      <c r="ACV8" s="152" t="str">
        <f t="shared" ref="ACV8:ACV38" si="304">IF(ACP8=0," ",ACT8/ACQ8*ACU8)</f>
        <v xml:space="preserve"> </v>
      </c>
      <c r="ACX8" s="138">
        <f t="shared" ref="ACX8" si="305">$A$8</f>
        <v>27</v>
      </c>
      <c r="ACY8" s="443"/>
      <c r="ACZ8" s="150"/>
      <c r="ADA8" s="150"/>
      <c r="ADB8" s="150"/>
      <c r="ADC8" s="150" t="str">
        <f>IFERROR(IF(ADA8=0," ",IF(ADA8=16," ",VLOOKUP(ADA8,PROTOKOL!$A:$E,2)*ADB8))/7.5*(7.5-ADF8),"")</f>
        <v/>
      </c>
      <c r="ADD8" s="151"/>
      <c r="ADE8" s="152" t="str">
        <f>IF(ADA8=0," ",IF(ADA8=16," ",(ACZ8-ADC8-ADD8)*VLOOKUP(ADA8,PROTOKOL!$A:$E,5)))</f>
        <v xml:space="preserve"> </v>
      </c>
      <c r="ADF8" s="153"/>
      <c r="ADG8" s="144" t="str">
        <f t="shared" ref="ADG8:ADG38" si="306">IF(ADA8=2,ADB8,IF(ADA8=1,ADB8,IF(ADA8=3,ADB8," " )))</f>
        <v xml:space="preserve"> </v>
      </c>
      <c r="ADH8" s="454" t="str">
        <f t="shared" ref="ADH8:ADH38" si="307">IF(ADA8=2,ADE8,IF(ADA8=1,ADE8,IF(ADA8=3,ADE8," ")))</f>
        <v xml:space="preserve"> </v>
      </c>
      <c r="ADI8" s="454"/>
      <c r="ADJ8" s="150"/>
      <c r="ADK8" s="150"/>
      <c r="ADL8" s="150"/>
      <c r="ADM8" s="154" t="str">
        <f>IF(ADK8=0," ",IF(ADK8=16," ",VLOOKUP(ADK8,PROTOKOL!$A:$E,2)*ADL8))</f>
        <v xml:space="preserve"> </v>
      </c>
      <c r="ADN8" s="151"/>
      <c r="ADO8" s="152" t="str">
        <f>IF(ADK8=0," ",IF(ADK8=16," ",(ADJ8-ADM8-ADN8)*VLOOKUP(ADK8,PROTOKOL!$A:$E,5)))</f>
        <v xml:space="preserve"> </v>
      </c>
      <c r="ADP8" s="155" t="str">
        <f t="shared" ref="ADP8:ADP38" si="308">IF(ADL8=0," ",ADL8*2)</f>
        <v xml:space="preserve"> </v>
      </c>
      <c r="ADQ8" s="152" t="str">
        <f t="shared" ref="ADQ8:ADQ38" si="309">IF(ADK8=0," ",ADO8/ADL8*ADP8)</f>
        <v xml:space="preserve"> </v>
      </c>
      <c r="ADS8" s="138">
        <f t="shared" ref="ADS8" si="310">$A$8</f>
        <v>27</v>
      </c>
      <c r="ADT8" s="443"/>
      <c r="ADU8" s="150"/>
      <c r="ADV8" s="150"/>
      <c r="ADW8" s="150"/>
      <c r="ADX8" s="150" t="str">
        <f>IFERROR(IF(ADV8=0," ",IF(ADV8=16," ",VLOOKUP(ADV8,PROTOKOL!$A:$E,2)*ADW8))/7.5*(7.5-AEA8),"")</f>
        <v/>
      </c>
      <c r="ADY8" s="151"/>
      <c r="ADZ8" s="152" t="str">
        <f>IF(ADV8=0," ",IF(ADV8=16," ",(ADU8-ADX8-ADY8)*VLOOKUP(ADV8,PROTOKOL!$A:$E,5)))</f>
        <v xml:space="preserve"> </v>
      </c>
      <c r="AEA8" s="153"/>
      <c r="AEB8" s="144" t="str">
        <f t="shared" ref="AEB8:AEB38" si="311">IF(ADV8=2,ADW8,IF(ADV8=1,ADW8,IF(ADV8=3,ADW8," " )))</f>
        <v xml:space="preserve"> </v>
      </c>
      <c r="AEC8" s="454" t="str">
        <f t="shared" ref="AEC8:AEC38" si="312">IF(ADV8=2,ADZ8,IF(ADV8=1,ADZ8,IF(ADV8=3,ADZ8," ")))</f>
        <v xml:space="preserve"> </v>
      </c>
      <c r="AED8" s="454"/>
      <c r="AEE8" s="150"/>
      <c r="AEF8" s="150"/>
      <c r="AEG8" s="150"/>
      <c r="AEH8" s="154" t="str">
        <f>IF(AEF8=0," ",IF(AEF8=16," ",VLOOKUP(AEF8,PROTOKOL!$A:$E,2)*AEG8))</f>
        <v xml:space="preserve"> </v>
      </c>
      <c r="AEI8" s="151"/>
      <c r="AEJ8" s="152" t="str">
        <f>IF(AEF8=0," ",IF(AEF8=16," ",(AEE8-AEH8-AEI8)*VLOOKUP(AEF8,PROTOKOL!$A:$E,5)))</f>
        <v xml:space="preserve"> </v>
      </c>
      <c r="AEK8" s="155" t="str">
        <f t="shared" ref="AEK8:AEK38" si="313">IF(AEG8=0," ",AEG8*2)</f>
        <v xml:space="preserve"> </v>
      </c>
      <c r="AEL8" s="152" t="str">
        <f t="shared" ref="AEL8:AEL38" si="314">IF(AEF8=0," ",AEJ8/AEG8*AEK8)</f>
        <v xml:space="preserve"> </v>
      </c>
      <c r="AEN8" s="138">
        <f t="shared" ref="AEN8" si="315">$A$8</f>
        <v>27</v>
      </c>
      <c r="AEO8" s="443"/>
      <c r="AEP8" s="150"/>
      <c r="AEQ8" s="150"/>
      <c r="AER8" s="150"/>
      <c r="AES8" s="150" t="str">
        <f>IFERROR(IF(AEQ8=0," ",IF(AEQ8=16," ",VLOOKUP(AEQ8,PROTOKOL!$A:$E,2)*AER8))/7.5*(7.5-AEV8),"")</f>
        <v/>
      </c>
      <c r="AET8" s="151"/>
      <c r="AEU8" s="152" t="str">
        <f>IF(AEQ8=0," ",IF(AEQ8=16," ",(AEP8-AES8-AET8)*VLOOKUP(AEQ8,PROTOKOL!$A:$E,5)))</f>
        <v xml:space="preserve"> </v>
      </c>
      <c r="AEV8" s="153"/>
      <c r="AEW8" s="144" t="str">
        <f t="shared" ref="AEW8:AEW38" si="316">IF(AEQ8=2,AER8,IF(AEQ8=1,AER8,IF(AEQ8=3,AER8," " )))</f>
        <v xml:space="preserve"> </v>
      </c>
      <c r="AEX8" s="454" t="str">
        <f t="shared" ref="AEX8:AEX38" si="317">IF(AEQ8=2,AEU8,IF(AEQ8=1,AEU8,IF(AEQ8=3,AEU8," ")))</f>
        <v xml:space="preserve"> </v>
      </c>
      <c r="AEY8" s="454"/>
      <c r="AEZ8" s="150"/>
      <c r="AFA8" s="150"/>
      <c r="AFB8" s="150"/>
      <c r="AFC8" s="154" t="str">
        <f>IF(AFA8=0," ",IF(AFA8=16," ",VLOOKUP(AFA8,PROTOKOL!$A:$E,2)*AFB8))</f>
        <v xml:space="preserve"> </v>
      </c>
      <c r="AFD8" s="151"/>
      <c r="AFE8" s="152" t="str">
        <f>IF(AFA8=0," ",IF(AFA8=16," ",(AEZ8-AFC8-AFD8)*VLOOKUP(AFA8,PROTOKOL!$A:$E,5)))</f>
        <v xml:space="preserve"> </v>
      </c>
      <c r="AFF8" s="155" t="str">
        <f t="shared" ref="AFF8:AFF38" si="318">IF(AFB8=0," ",AFB8*2)</f>
        <v xml:space="preserve"> </v>
      </c>
      <c r="AFG8" s="152" t="str">
        <f t="shared" ref="AFG8:AFG38" si="319">IF(AFA8=0," ",AFE8/AFB8*AFF8)</f>
        <v xml:space="preserve"> </v>
      </c>
      <c r="AFI8" s="138">
        <f t="shared" ref="AFI8" si="320">$A$8</f>
        <v>27</v>
      </c>
      <c r="AFJ8" s="443"/>
      <c r="AFK8" s="150"/>
      <c r="AFL8" s="150"/>
      <c r="AFM8" s="150"/>
      <c r="AFN8" s="150" t="str">
        <f>IFERROR(IF(AFL8=0," ",IF(AFL8=16," ",VLOOKUP(AFL8,PROTOKOL!$A:$E,2)*AFM8))/7.5*(7.5-AFQ8),"")</f>
        <v/>
      </c>
      <c r="AFO8" s="151"/>
      <c r="AFP8" s="152" t="str">
        <f>IF(AFL8=0," ",IF(AFL8=16," ",(AFK8-AFN8-AFO8)*VLOOKUP(AFL8,PROTOKOL!$A:$E,5)))</f>
        <v xml:space="preserve"> </v>
      </c>
      <c r="AFQ8" s="153"/>
      <c r="AFR8" s="144" t="str">
        <f t="shared" ref="AFR8:AFR38" si="321">IF(AFL8=2,AFM8,IF(AFL8=1,AFM8,IF(AFL8=3,AFM8," " )))</f>
        <v xml:space="preserve"> </v>
      </c>
      <c r="AFS8" s="454" t="str">
        <f t="shared" ref="AFS8:AFS38" si="322">IF(AFL8=2,AFP8,IF(AFL8=1,AFP8,IF(AFL8=3,AFP8," ")))</f>
        <v xml:space="preserve"> </v>
      </c>
      <c r="AFT8" s="454"/>
      <c r="AFU8" s="150"/>
      <c r="AFV8" s="150"/>
      <c r="AFW8" s="150"/>
      <c r="AFX8" s="154" t="str">
        <f>IF(AFV8=0," ",IF(AFV8=16," ",VLOOKUP(AFV8,PROTOKOL!$A:$E,2)*AFW8))</f>
        <v xml:space="preserve"> </v>
      </c>
      <c r="AFY8" s="151"/>
      <c r="AFZ8" s="152" t="str">
        <f>IF(AFV8=0," ",IF(AFV8=16," ",(AFU8-AFX8-AFY8)*VLOOKUP(AFV8,PROTOKOL!$A:$E,5)))</f>
        <v xml:space="preserve"> </v>
      </c>
      <c r="AGA8" s="155" t="str">
        <f t="shared" ref="AGA8:AGA38" si="323">IF(AFW8=0," ",AFW8*2)</f>
        <v xml:space="preserve"> </v>
      </c>
      <c r="AGB8" s="152" t="str">
        <f t="shared" ref="AGB8:AGB38" si="324">IF(AFV8=0," ",AFZ8/AFW8*AGA8)</f>
        <v xml:space="preserve"> </v>
      </c>
      <c r="AGD8" s="138">
        <f t="shared" ref="AGD8" si="325">$A$8</f>
        <v>27</v>
      </c>
      <c r="AGE8" s="443"/>
      <c r="AGF8" s="150"/>
      <c r="AGG8" s="150"/>
      <c r="AGH8" s="150"/>
      <c r="AGI8" s="150" t="str">
        <f>IFERROR(IF(AGG8=0," ",IF(AGG8=16," ",VLOOKUP(AGG8,PROTOKOL!$A:$E,2)*AGH8))/7.5*(7.5-AGL8),"")</f>
        <v/>
      </c>
      <c r="AGJ8" s="151"/>
      <c r="AGK8" s="152" t="str">
        <f>IF(AGG8=0," ",IF(AGG8=16," ",(AGF8-AGI8-AGJ8)*VLOOKUP(AGG8,PROTOKOL!$A:$E,5)))</f>
        <v xml:space="preserve"> </v>
      </c>
      <c r="AGL8" s="153"/>
      <c r="AGM8" s="144" t="str">
        <f t="shared" ref="AGM8:AGM38" si="326">IF(AGG8=2,AGH8,IF(AGG8=1,AGH8,IF(AGG8=3,AGH8," " )))</f>
        <v xml:space="preserve"> </v>
      </c>
      <c r="AGN8" s="454" t="str">
        <f t="shared" ref="AGN8:AGN38" si="327">IF(AGG8=2,AGK8,IF(AGG8=1,AGK8,IF(AGG8=3,AGK8," ")))</f>
        <v xml:space="preserve"> </v>
      </c>
      <c r="AGO8" s="454"/>
      <c r="AGP8" s="150"/>
      <c r="AGQ8" s="150"/>
      <c r="AGR8" s="150"/>
      <c r="AGS8" s="154" t="str">
        <f>IF(AGQ8=0," ",IF(AGQ8=16," ",VLOOKUP(AGQ8,PROTOKOL!$A:$E,2)*AGR8))</f>
        <v xml:space="preserve"> </v>
      </c>
      <c r="AGT8" s="151"/>
      <c r="AGU8" s="152" t="str">
        <f>IF(AGQ8=0," ",IF(AGQ8=16," ",(AGP8-AGS8-AGT8)*VLOOKUP(AGQ8,PROTOKOL!$A:$E,5)))</f>
        <v xml:space="preserve"> </v>
      </c>
      <c r="AGV8" s="155" t="str">
        <f t="shared" ref="AGV8:AGV38" si="328">IF(AGR8=0," ",AGR8*2)</f>
        <v xml:space="preserve"> </v>
      </c>
      <c r="AGW8" s="152" t="str">
        <f t="shared" ref="AGW8:AGW38" si="329">IF(AGQ8=0," ",AGU8/AGR8*AGV8)</f>
        <v xml:space="preserve"> </v>
      </c>
      <c r="AGY8" s="138">
        <f t="shared" ref="AGY8" si="330">$A$8</f>
        <v>27</v>
      </c>
      <c r="AGZ8" s="443"/>
      <c r="AHA8" s="150"/>
      <c r="AHB8" s="150"/>
      <c r="AHC8" s="150"/>
      <c r="AHD8" s="150" t="str">
        <f>IFERROR(IF(AHB8=0," ",IF(AHB8=16," ",VLOOKUP(AHB8,PROTOKOL!$A:$E,2)*AHC8))/7.5*(7.5-AHG8),"")</f>
        <v/>
      </c>
      <c r="AHE8" s="151"/>
      <c r="AHF8" s="152" t="str">
        <f>IF(AHB8=0," ",IF(AHB8=16," ",(AHA8-AHD8-AHE8)*VLOOKUP(AHB8,PROTOKOL!$A:$E,5)))</f>
        <v xml:space="preserve"> </v>
      </c>
      <c r="AHG8" s="153"/>
      <c r="AHH8" s="144" t="str">
        <f t="shared" ref="AHH8:AHH38" si="331">IF(AHB8=2,AHC8,IF(AHB8=1,AHC8,IF(AHB8=3,AHC8," " )))</f>
        <v xml:space="preserve"> </v>
      </c>
      <c r="AHI8" s="454" t="str">
        <f t="shared" ref="AHI8:AHI38" si="332">IF(AHB8=2,AHF8,IF(AHB8=1,AHF8,IF(AHB8=3,AHF8," ")))</f>
        <v xml:space="preserve"> </v>
      </c>
      <c r="AHJ8" s="454"/>
      <c r="AHK8" s="150"/>
      <c r="AHL8" s="150"/>
      <c r="AHM8" s="150"/>
      <c r="AHN8" s="154" t="str">
        <f>IF(AHL8=0," ",IF(AHL8=16," ",VLOOKUP(AHL8,PROTOKOL!$A:$E,2)*AHM8))</f>
        <v xml:space="preserve"> </v>
      </c>
      <c r="AHO8" s="151"/>
      <c r="AHP8" s="152" t="str">
        <f>IF(AHL8=0," ",IF(AHL8=16," ",(AHK8-AHN8-AHO8)*VLOOKUP(AHL8,PROTOKOL!$A:$E,5)))</f>
        <v xml:space="preserve"> </v>
      </c>
      <c r="AHQ8" s="155" t="str">
        <f t="shared" ref="AHQ8:AHQ38" si="333">IF(AHM8=0," ",AHM8*2)</f>
        <v xml:space="preserve"> </v>
      </c>
      <c r="AHR8" s="152" t="str">
        <f t="shared" ref="AHR8:AHR38" si="334">IF(AHL8=0," ",AHP8/AHM8*AHQ8)</f>
        <v xml:space="preserve"> </v>
      </c>
      <c r="AHT8" s="138">
        <f t="shared" ref="AHT8" si="335">$A$8</f>
        <v>27</v>
      </c>
      <c r="AHU8" s="443"/>
      <c r="AHV8" s="150"/>
      <c r="AHW8" s="150"/>
      <c r="AHX8" s="150"/>
      <c r="AHY8" s="150" t="str">
        <f>IFERROR(IF(AHW8=0," ",IF(AHW8=16," ",VLOOKUP(AHW8,PROTOKOL!$A:$E,2)*AHX8))/7.5*(7.5-AIB8),"")</f>
        <v/>
      </c>
      <c r="AHZ8" s="151"/>
      <c r="AIA8" s="152" t="str">
        <f>IF(AHW8=0," ",IF(AHW8=16," ",(AHV8-AHY8-AHZ8)*VLOOKUP(AHW8,PROTOKOL!$A:$E,5)))</f>
        <v xml:space="preserve"> </v>
      </c>
      <c r="AIB8" s="153"/>
      <c r="AIC8" s="144" t="str">
        <f t="shared" ref="AIC8:AIC38" si="336">IF(AHW8=2,AHX8,IF(AHW8=1,AHX8,IF(AHW8=3,AHX8," " )))</f>
        <v xml:space="preserve"> </v>
      </c>
      <c r="AID8" s="454" t="str">
        <f t="shared" ref="AID8:AID38" si="337">IF(AHW8=2,AIA8,IF(AHW8=1,AIA8,IF(AHW8=3,AIA8," ")))</f>
        <v xml:space="preserve"> </v>
      </c>
      <c r="AIE8" s="454"/>
      <c r="AIF8" s="150"/>
      <c r="AIG8" s="150"/>
      <c r="AIH8" s="150"/>
      <c r="AII8" s="154" t="str">
        <f>IF(AIG8=0," ",IF(AIG8=16," ",VLOOKUP(AIG8,PROTOKOL!$A:$E,2)*AIH8))</f>
        <v xml:space="preserve"> </v>
      </c>
      <c r="AIJ8" s="151"/>
      <c r="AIK8" s="152" t="str">
        <f>IF(AIG8=0," ",IF(AIG8=16," ",(AIF8-AII8-AIJ8)*VLOOKUP(AIG8,PROTOKOL!$A:$E,5)))</f>
        <v xml:space="preserve"> </v>
      </c>
      <c r="AIL8" s="155" t="str">
        <f t="shared" ref="AIL8:AIL38" si="338">IF(AIH8=0," ",AIH8*2)</f>
        <v xml:space="preserve"> </v>
      </c>
      <c r="AIM8" s="152" t="str">
        <f t="shared" ref="AIM8:AIM38" si="339">IF(AIG8=0," ",AIK8/AIH8*AIL8)</f>
        <v xml:space="preserve"> </v>
      </c>
      <c r="AIO8" s="138">
        <f t="shared" ref="AIO8" si="340">$A$8</f>
        <v>27</v>
      </c>
      <c r="AIP8" s="443"/>
      <c r="AIQ8" s="150"/>
      <c r="AIR8" s="150"/>
      <c r="AIS8" s="150"/>
      <c r="AIT8" s="150" t="str">
        <f>IFERROR(IF(AIR8=0," ",IF(AIR8=16," ",VLOOKUP(AIR8,PROTOKOL!$A:$E,2)*AIS8))/7.5*(7.5-AIW8),"")</f>
        <v/>
      </c>
      <c r="AIU8" s="151"/>
      <c r="AIV8" s="152" t="str">
        <f>IF(AIR8=0," ",IF(AIR8=16," ",(AIQ8-AIT8-AIU8)*VLOOKUP(AIR8,PROTOKOL!$A:$E,5)))</f>
        <v xml:space="preserve"> </v>
      </c>
      <c r="AIW8" s="153"/>
      <c r="AIX8" s="144" t="str">
        <f t="shared" ref="AIX8:AIX38" si="341">IF(AIR8=2,AIS8,IF(AIR8=1,AIS8,IF(AIR8=3,AIS8," " )))</f>
        <v xml:space="preserve"> </v>
      </c>
      <c r="AIY8" s="454" t="str">
        <f t="shared" ref="AIY8:AIY38" si="342">IF(AIR8=2,AIV8,IF(AIR8=1,AIV8,IF(AIR8=3,AIV8," ")))</f>
        <v xml:space="preserve"> </v>
      </c>
      <c r="AIZ8" s="454"/>
      <c r="AJA8" s="150"/>
      <c r="AJB8" s="150"/>
      <c r="AJC8" s="150"/>
      <c r="AJD8" s="154" t="str">
        <f>IF(AJB8=0," ",IF(AJB8=16," ",VLOOKUP(AJB8,PROTOKOL!$A:$E,2)*AJC8))</f>
        <v xml:space="preserve"> </v>
      </c>
      <c r="AJE8" s="151"/>
      <c r="AJF8" s="152" t="str">
        <f>IF(AJB8=0," ",IF(AJB8=16," ",(AJA8-AJD8-AJE8)*VLOOKUP(AJB8,PROTOKOL!$A:$E,5)))</f>
        <v xml:space="preserve"> </v>
      </c>
      <c r="AJG8" s="155" t="str">
        <f t="shared" ref="AJG8:AJG38" si="343">IF(AJC8=0," ",AJC8*2)</f>
        <v xml:space="preserve"> </v>
      </c>
      <c r="AJH8" s="152" t="str">
        <f t="shared" ref="AJH8:AJH38" si="344">IF(AJB8=0," ",AJF8/AJC8*AJG8)</f>
        <v xml:space="preserve"> </v>
      </c>
      <c r="AJJ8" s="138">
        <f t="shared" ref="AJJ8" si="345">$A$8</f>
        <v>27</v>
      </c>
      <c r="AJK8" s="443"/>
      <c r="AJL8" s="150"/>
      <c r="AJM8" s="150"/>
      <c r="AJN8" s="150"/>
      <c r="AJO8" s="150" t="str">
        <f>IFERROR(IF(AJM8=0," ",IF(AJM8=16," ",VLOOKUP(AJM8,PROTOKOL!$A:$E,2)*AJN8))/7.5*(7.5-AJR8),"")</f>
        <v/>
      </c>
      <c r="AJP8" s="151"/>
      <c r="AJQ8" s="152" t="str">
        <f>IF(AJM8=0," ",IF(AJM8=16," ",(AJL8-AJO8-AJP8)*VLOOKUP(AJM8,PROTOKOL!$A:$E,5)))</f>
        <v xml:space="preserve"> </v>
      </c>
      <c r="AJR8" s="153"/>
      <c r="AJS8" s="144" t="str">
        <f t="shared" ref="AJS8:AJS38" si="346">IF(AJM8=2,AJN8,IF(AJM8=1,AJN8,IF(AJM8=3,AJN8," " )))</f>
        <v xml:space="preserve"> </v>
      </c>
      <c r="AJT8" s="454" t="str">
        <f t="shared" ref="AJT8:AJT38" si="347">IF(AJM8=2,AJQ8,IF(AJM8=1,AJQ8,IF(AJM8=3,AJQ8," ")))</f>
        <v xml:space="preserve"> </v>
      </c>
      <c r="AJU8" s="454"/>
      <c r="AJV8" s="150"/>
      <c r="AJW8" s="150"/>
      <c r="AJX8" s="150"/>
      <c r="AJY8" s="154" t="str">
        <f>IF(AJW8=0," ",IF(AJW8=16," ",VLOOKUP(AJW8,PROTOKOL!$A:$E,2)*AJX8))</f>
        <v xml:space="preserve"> </v>
      </c>
      <c r="AJZ8" s="151"/>
      <c r="AKA8" s="152" t="str">
        <f>IF(AJW8=0," ",IF(AJW8=16," ",(AJV8-AJY8-AJZ8)*VLOOKUP(AJW8,PROTOKOL!$A:$E,5)))</f>
        <v xml:space="preserve"> </v>
      </c>
      <c r="AKB8" s="155" t="str">
        <f t="shared" ref="AKB8:AKB38" si="348">IF(AJX8=0," ",AJX8*2)</f>
        <v xml:space="preserve"> </v>
      </c>
      <c r="AKC8" s="152" t="str">
        <f t="shared" ref="AKC8:AKC38" si="349">IF(AJW8=0," ",AKA8/AJX8*AKB8)</f>
        <v xml:space="preserve"> </v>
      </c>
      <c r="AKE8" s="138">
        <f t="shared" ref="AKE8" si="350">$A$8</f>
        <v>27</v>
      </c>
      <c r="AKF8" s="443"/>
      <c r="AKG8" s="150"/>
      <c r="AKH8" s="150"/>
      <c r="AKI8" s="150"/>
      <c r="AKJ8" s="150" t="str">
        <f>IFERROR(IF(AKH8=0," ",IF(AKH8=16," ",VLOOKUP(AKH8,PROTOKOL!$A:$E,2)*AKI8))/7.5*(7.5-AKM8),"")</f>
        <v/>
      </c>
      <c r="AKK8" s="151"/>
      <c r="AKL8" s="152" t="str">
        <f>IF(AKH8=0," ",IF(AKH8=16," ",(AKG8-AKJ8-AKK8)*VLOOKUP(AKH8,PROTOKOL!$A:$E,5)))</f>
        <v xml:space="preserve"> </v>
      </c>
      <c r="AKM8" s="153"/>
      <c r="AKN8" s="144" t="str">
        <f t="shared" ref="AKN8:AKN38" si="351">IF(AKH8=2,AKI8,IF(AKH8=1,AKI8,IF(AKH8=3,AKI8," " )))</f>
        <v xml:space="preserve"> </v>
      </c>
      <c r="AKO8" s="454" t="str">
        <f t="shared" ref="AKO8:AKO38" si="352">IF(AKH8=2,AKL8,IF(AKH8=1,AKL8,IF(AKH8=3,AKL8," ")))</f>
        <v xml:space="preserve"> </v>
      </c>
      <c r="AKP8" s="454"/>
      <c r="AKQ8" s="150"/>
      <c r="AKR8" s="150"/>
      <c r="AKS8" s="150"/>
      <c r="AKT8" s="154" t="str">
        <f>IF(AKR8=0," ",IF(AKR8=16," ",VLOOKUP(AKR8,PROTOKOL!$A:$E,2)*AKS8))</f>
        <v xml:space="preserve"> </v>
      </c>
      <c r="AKU8" s="151"/>
      <c r="AKV8" s="152" t="str">
        <f>IF(AKR8=0," ",IF(AKR8=16," ",(AKQ8-AKT8-AKU8)*VLOOKUP(AKR8,PROTOKOL!$A:$E,5)))</f>
        <v xml:space="preserve"> </v>
      </c>
      <c r="AKW8" s="155" t="str">
        <f t="shared" ref="AKW8:AKW38" si="353">IF(AKS8=0," ",AKS8*2)</f>
        <v xml:space="preserve"> </v>
      </c>
      <c r="AKX8" s="152" t="str">
        <f t="shared" ref="AKX8:AKX38" si="354">IF(AKR8=0," ",AKV8/AKS8*AKW8)</f>
        <v xml:space="preserve"> </v>
      </c>
      <c r="AKZ8" s="138">
        <f t="shared" ref="AKZ8" si="355">$A$8</f>
        <v>27</v>
      </c>
      <c r="ALA8" s="443"/>
      <c r="ALB8" s="150"/>
      <c r="ALC8" s="150"/>
      <c r="ALD8" s="150"/>
      <c r="ALE8" s="150" t="str">
        <f>IFERROR(IF(ALC8=0," ",IF(ALC8=16," ",VLOOKUP(ALC8,PROTOKOL!$A:$E,2)*ALD8))/7.5*(7.5-ALH8),"")</f>
        <v/>
      </c>
      <c r="ALF8" s="151"/>
      <c r="ALG8" s="152" t="str">
        <f>IF(ALC8=0," ",IF(ALC8=16," ",(ALB8-ALE8-ALF8)*VLOOKUP(ALC8,PROTOKOL!$A:$E,5)))</f>
        <v xml:space="preserve"> </v>
      </c>
      <c r="ALH8" s="153"/>
      <c r="ALI8" s="144" t="str">
        <f t="shared" ref="ALI8:ALI38" si="356">IF(ALC8=2,ALD8,IF(ALC8=1,ALD8,IF(ALC8=3,ALD8," " )))</f>
        <v xml:space="preserve"> </v>
      </c>
      <c r="ALJ8" s="454" t="str">
        <f t="shared" ref="ALJ8:ALJ38" si="357">IF(ALC8=2,ALG8,IF(ALC8=1,ALG8,IF(ALC8=3,ALG8," ")))</f>
        <v xml:space="preserve"> </v>
      </c>
      <c r="ALK8" s="454"/>
      <c r="ALL8" s="150"/>
      <c r="ALM8" s="150"/>
      <c r="ALN8" s="150"/>
      <c r="ALO8" s="154" t="str">
        <f>IF(ALM8=0," ",IF(ALM8=16," ",VLOOKUP(ALM8,PROTOKOL!$A:$E,2)*ALN8))</f>
        <v xml:space="preserve"> </v>
      </c>
      <c r="ALP8" s="151"/>
      <c r="ALQ8" s="152" t="str">
        <f>IF(ALM8=0," ",IF(ALM8=16," ",(ALL8-ALO8-ALP8)*VLOOKUP(ALM8,PROTOKOL!$A:$E,5)))</f>
        <v xml:space="preserve"> </v>
      </c>
      <c r="ALR8" s="155" t="str">
        <f t="shared" ref="ALR8:ALR38" si="358">IF(ALN8=0," ",ALN8*2)</f>
        <v xml:space="preserve"> </v>
      </c>
      <c r="ALS8" s="152" t="str">
        <f t="shared" ref="ALS8:ALS38" si="359">IF(ALM8=0," ",ALQ8/ALN8*ALR8)</f>
        <v xml:space="preserve"> </v>
      </c>
      <c r="ALU8" s="138">
        <f t="shared" ref="ALU8" si="360">$A$8</f>
        <v>27</v>
      </c>
      <c r="ALV8" s="443"/>
      <c r="ALW8" s="150"/>
      <c r="ALX8" s="150"/>
      <c r="ALY8" s="150"/>
      <c r="ALZ8" s="150" t="str">
        <f>IFERROR(IF(ALX8=0," ",IF(ALX8=16," ",VLOOKUP(ALX8,PROTOKOL!$A:$E,2)*ALY8))/7.5*(7.5-AMC8),"")</f>
        <v/>
      </c>
      <c r="AMA8" s="151"/>
      <c r="AMB8" s="152" t="str">
        <f>IF(ALX8=0," ",IF(ALX8=16," ",(ALW8-ALZ8-AMA8)*VLOOKUP(ALX8,PROTOKOL!$A:$E,5)))</f>
        <v xml:space="preserve"> </v>
      </c>
      <c r="AMC8" s="153"/>
      <c r="AMD8" s="144" t="str">
        <f t="shared" ref="AMD8:AMD38" si="361">IF(ALX8=2,ALY8,IF(ALX8=1,ALY8,IF(ALX8=3,ALY8," " )))</f>
        <v xml:space="preserve"> </v>
      </c>
      <c r="AME8" s="454" t="str">
        <f t="shared" ref="AME8:AME38" si="362">IF(ALX8=2,AMB8,IF(ALX8=1,AMB8,IF(ALX8=3,AMB8," ")))</f>
        <v xml:space="preserve"> </v>
      </c>
      <c r="AMF8" s="454"/>
      <c r="AMG8" s="150"/>
      <c r="AMH8" s="150"/>
      <c r="AMI8" s="150"/>
      <c r="AMJ8" s="154" t="str">
        <f>IF(AMH8=0," ",IF(AMH8=16," ",VLOOKUP(AMH8,PROTOKOL!$A:$E,2)*AMI8))</f>
        <v xml:space="preserve"> </v>
      </c>
      <c r="AMK8" s="151"/>
      <c r="AML8" s="152" t="str">
        <f>IF(AMH8=0," ",IF(AMH8=16," ",(AMG8-AMJ8-AMK8)*VLOOKUP(AMH8,PROTOKOL!$A:$E,5)))</f>
        <v xml:space="preserve"> </v>
      </c>
      <c r="AMM8" s="155" t="str">
        <f t="shared" ref="AMM8:AMM38" si="363">IF(AMI8=0," ",AMI8*2)</f>
        <v xml:space="preserve"> </v>
      </c>
      <c r="AMN8" s="152" t="str">
        <f t="shared" ref="AMN8:AMN38" si="364">IF(AMH8=0," ",AML8/AMI8*AMM8)</f>
        <v xml:space="preserve"> </v>
      </c>
      <c r="AMP8" s="138">
        <f t="shared" ref="AMP8" si="365">$A$8</f>
        <v>27</v>
      </c>
      <c r="AMQ8" s="443"/>
      <c r="AMR8" s="150"/>
      <c r="AMS8" s="150"/>
      <c r="AMT8" s="150"/>
      <c r="AMU8" s="150" t="str">
        <f>IFERROR(IF(AMS8=0," ",IF(AMS8=16," ",VLOOKUP(AMS8,PROTOKOL!$A:$E,2)*AMT8))/7.5*(7.5-AMX8),"")</f>
        <v/>
      </c>
      <c r="AMV8" s="151"/>
      <c r="AMW8" s="152" t="str">
        <f>IF(AMS8=0," ",IF(AMS8=16," ",(AMR8-AMU8-AMV8)*VLOOKUP(AMS8,PROTOKOL!$A:$E,5)))</f>
        <v xml:space="preserve"> </v>
      </c>
      <c r="AMX8" s="153"/>
      <c r="AMY8" s="144" t="str">
        <f t="shared" ref="AMY8:AMY38" si="366">IF(AMS8=2,AMT8,IF(AMS8=1,AMT8,IF(AMS8=3,AMT8," " )))</f>
        <v xml:space="preserve"> </v>
      </c>
      <c r="AMZ8" s="454" t="str">
        <f t="shared" ref="AMZ8:AMZ38" si="367">IF(AMS8=2,AMW8,IF(AMS8=1,AMW8,IF(AMS8=3,AMW8," ")))</f>
        <v xml:space="preserve"> </v>
      </c>
      <c r="ANA8" s="454"/>
      <c r="ANB8" s="150"/>
      <c r="ANC8" s="150"/>
      <c r="AND8" s="150"/>
      <c r="ANE8" s="154" t="str">
        <f>IF(ANC8=0," ",IF(ANC8=16," ",VLOOKUP(ANC8,PROTOKOL!$A:$E,2)*AND8))</f>
        <v xml:space="preserve"> </v>
      </c>
      <c r="ANF8" s="151"/>
      <c r="ANG8" s="152" t="str">
        <f>IF(ANC8=0," ",IF(ANC8=16," ",(ANB8-ANE8-ANF8)*VLOOKUP(ANC8,PROTOKOL!$A:$E,5)))</f>
        <v xml:space="preserve"> </v>
      </c>
      <c r="ANH8" s="155" t="str">
        <f t="shared" ref="ANH8:ANH38" si="368">IF(AND8=0," ",AND8*2)</f>
        <v xml:space="preserve"> </v>
      </c>
      <c r="ANI8" s="152" t="str">
        <f t="shared" ref="ANI8:ANI38" si="369">IF(ANC8=0," ",ANG8/AND8*ANH8)</f>
        <v xml:space="preserve"> </v>
      </c>
      <c r="ANK8" s="138">
        <f t="shared" ref="ANK8" si="370">$A$8</f>
        <v>27</v>
      </c>
      <c r="ANL8" s="443"/>
      <c r="ANM8" s="150"/>
      <c r="ANN8" s="150"/>
      <c r="ANO8" s="150"/>
      <c r="ANP8" s="150" t="str">
        <f>IFERROR(IF(ANN8=0," ",IF(ANN8=16," ",VLOOKUP(ANN8,PROTOKOL!$A:$E,2)*ANO8))/7.5*(7.5-ANS8),"")</f>
        <v/>
      </c>
      <c r="ANQ8" s="151"/>
      <c r="ANR8" s="152" t="str">
        <f>IF(ANN8=0," ",IF(ANN8=16," ",(ANM8-ANP8-ANQ8)*VLOOKUP(ANN8,PROTOKOL!$A:$E,5)))</f>
        <v xml:space="preserve"> </v>
      </c>
      <c r="ANS8" s="153"/>
      <c r="ANT8" s="144" t="str">
        <f t="shared" ref="ANT8:ANT38" si="371">IF(ANN8=2,ANO8,IF(ANN8=1,ANO8,IF(ANN8=3,ANO8," " )))</f>
        <v xml:space="preserve"> </v>
      </c>
      <c r="ANU8" s="454" t="str">
        <f t="shared" ref="ANU8:ANU38" si="372">IF(ANN8=2,ANR8,IF(ANN8=1,ANR8,IF(ANN8=3,ANR8," ")))</f>
        <v xml:space="preserve"> </v>
      </c>
      <c r="ANV8" s="454"/>
      <c r="ANW8" s="150"/>
      <c r="ANX8" s="150"/>
      <c r="ANY8" s="150"/>
      <c r="ANZ8" s="154" t="str">
        <f>IF(ANX8=0," ",IF(ANX8=16," ",VLOOKUP(ANX8,PROTOKOL!$A:$E,2)*ANY8))</f>
        <v xml:space="preserve"> </v>
      </c>
      <c r="AOA8" s="151"/>
      <c r="AOB8" s="152" t="str">
        <f>IF(ANX8=0," ",IF(ANX8=16," ",(ANW8-ANZ8-AOA8)*VLOOKUP(ANX8,PROTOKOL!$A:$E,5)))</f>
        <v xml:space="preserve"> </v>
      </c>
      <c r="AOC8" s="155" t="str">
        <f t="shared" ref="AOC8:AOC38" si="373">IF(ANY8=0," ",ANY8*2)</f>
        <v xml:space="preserve"> </v>
      </c>
      <c r="AOD8" s="152" t="str">
        <f t="shared" ref="AOD8:AOD38" si="374">IF(ANX8=0," ",AOB8/ANY8*AOC8)</f>
        <v xml:space="preserve"> </v>
      </c>
      <c r="AOF8" s="138">
        <f t="shared" ref="AOF8" si="375">$A$8</f>
        <v>27</v>
      </c>
      <c r="AOG8" s="443"/>
      <c r="AOH8" s="150"/>
      <c r="AOI8" s="150"/>
      <c r="AOJ8" s="150"/>
      <c r="AOK8" s="150" t="str">
        <f>IFERROR(IF(AOI8=0," ",IF(AOI8=16," ",VLOOKUP(AOI8,PROTOKOL!$A:$E,2)*AOJ8))/7.5*(7.5-AON8),"")</f>
        <v/>
      </c>
      <c r="AOL8" s="151"/>
      <c r="AOM8" s="152" t="str">
        <f>IF(AOI8=0," ",IF(AOI8=16," ",(AOH8-AOK8-AOL8)*VLOOKUP(AOI8,PROTOKOL!$A:$E,5)))</f>
        <v xml:space="preserve"> </v>
      </c>
      <c r="AON8" s="153"/>
      <c r="AOO8" s="144" t="str">
        <f t="shared" ref="AOO8:AOO38" si="376">IF(AOI8=2,AOJ8,IF(AOI8=1,AOJ8,IF(AOI8=3,AOJ8," " )))</f>
        <v xml:space="preserve"> </v>
      </c>
      <c r="AOP8" s="454" t="str">
        <f t="shared" ref="AOP8:AOP38" si="377">IF(AOI8=2,AOM8,IF(AOI8=1,AOM8,IF(AOI8=3,AOM8," ")))</f>
        <v xml:space="preserve"> </v>
      </c>
      <c r="AOQ8" s="454"/>
      <c r="AOR8" s="150"/>
      <c r="AOS8" s="150"/>
      <c r="AOT8" s="150"/>
      <c r="AOU8" s="154" t="str">
        <f>IF(AOS8=0," ",IF(AOS8=16," ",VLOOKUP(AOS8,PROTOKOL!$A:$E,2)*AOT8))</f>
        <v xml:space="preserve"> </v>
      </c>
      <c r="AOV8" s="151"/>
      <c r="AOW8" s="152" t="str">
        <f>IF(AOS8=0," ",IF(AOS8=16," ",(AOR8-AOU8-AOV8)*VLOOKUP(AOS8,PROTOKOL!$A:$E,5)))</f>
        <v xml:space="preserve"> </v>
      </c>
      <c r="AOX8" s="155" t="str">
        <f t="shared" ref="AOX8:AOX38" si="378">IF(AOT8=0," ",AOT8*2)</f>
        <v xml:space="preserve"> </v>
      </c>
      <c r="AOY8" s="152" t="str">
        <f t="shared" ref="AOY8:AOY38" si="379">IF(AOS8=0," ",AOW8/AOT8*AOX8)</f>
        <v xml:space="preserve"> </v>
      </c>
      <c r="APA8" s="138">
        <f t="shared" ref="APA8" si="380">$A$8</f>
        <v>27</v>
      </c>
      <c r="APB8" s="443"/>
      <c r="APC8" s="150"/>
      <c r="APD8" s="150"/>
      <c r="APE8" s="150"/>
      <c r="APF8" s="150" t="str">
        <f>IFERROR(IF(APD8=0," ",IF(APD8=16," ",VLOOKUP(APD8,PROTOKOL!$A:$E,2)*APE8))/7.5*(7.5-API8),"")</f>
        <v/>
      </c>
      <c r="APG8" s="151"/>
      <c r="APH8" s="152" t="str">
        <f>IF(APD8=0," ",IF(APD8=16," ",(APC8-APF8-APG8)*VLOOKUP(APD8,PROTOKOL!$A:$E,5)))</f>
        <v xml:space="preserve"> </v>
      </c>
      <c r="API8" s="153"/>
      <c r="APJ8" s="144" t="str">
        <f t="shared" ref="APJ8:APJ38" si="381">IF(APD8=2,APE8,IF(APD8=1,APE8,IF(APD8=3,APE8," " )))</f>
        <v xml:space="preserve"> </v>
      </c>
      <c r="APK8" s="454" t="str">
        <f t="shared" ref="APK8:APK38" si="382">IF(APD8=2,APH8,IF(APD8=1,APH8,IF(APD8=3,APH8," ")))</f>
        <v xml:space="preserve"> </v>
      </c>
      <c r="APL8" s="454"/>
      <c r="APM8" s="150"/>
      <c r="APN8" s="150"/>
      <c r="APO8" s="150"/>
      <c r="APP8" s="154" t="str">
        <f>IF(APN8=0," ",IF(APN8=16," ",VLOOKUP(APN8,PROTOKOL!$A:$E,2)*APO8))</f>
        <v xml:space="preserve"> </v>
      </c>
      <c r="APQ8" s="151"/>
      <c r="APR8" s="152" t="str">
        <f>IF(APN8=0," ",IF(APN8=16," ",(APM8-APP8-APQ8)*VLOOKUP(APN8,PROTOKOL!$A:$E,5)))</f>
        <v xml:space="preserve"> </v>
      </c>
      <c r="APS8" s="155" t="str">
        <f t="shared" ref="APS8:APS38" si="383">IF(APO8=0," ",APO8*2)</f>
        <v xml:space="preserve"> </v>
      </c>
      <c r="APT8" s="152" t="str">
        <f t="shared" ref="APT8:APT38" si="384">IF(APN8=0," ",APR8/APO8*APS8)</f>
        <v xml:space="preserve"> </v>
      </c>
      <c r="APV8" s="138">
        <f t="shared" ref="APV8" si="385">$A$8</f>
        <v>27</v>
      </c>
      <c r="APW8" s="443"/>
      <c r="APX8" s="150"/>
      <c r="APY8" s="150"/>
      <c r="APZ8" s="150"/>
      <c r="AQA8" s="150" t="str">
        <f>IFERROR(IF(APY8=0," ",IF(APY8=16," ",VLOOKUP(APY8,PROTOKOL!$A:$E,2)*APZ8))/7.5*(7.5-AQD8),"")</f>
        <v/>
      </c>
      <c r="AQB8" s="151"/>
      <c r="AQC8" s="152" t="str">
        <f>IF(APY8=0," ",IF(APY8=16," ",(APX8-AQA8-AQB8)*VLOOKUP(APY8,PROTOKOL!$A:$E,5)))</f>
        <v xml:space="preserve"> </v>
      </c>
      <c r="AQD8" s="153"/>
      <c r="AQE8" s="144" t="str">
        <f t="shared" ref="AQE8:AQE38" si="386">IF(APY8=2,APZ8,IF(APY8=1,APZ8,IF(APY8=3,APZ8," " )))</f>
        <v xml:space="preserve"> </v>
      </c>
      <c r="AQF8" s="454" t="str">
        <f t="shared" ref="AQF8:AQF38" si="387">IF(APY8=2,AQC8,IF(APY8=1,AQC8,IF(APY8=3,AQC8," ")))</f>
        <v xml:space="preserve"> </v>
      </c>
      <c r="AQG8" s="454"/>
      <c r="AQH8" s="150"/>
      <c r="AQI8" s="150"/>
      <c r="AQJ8" s="150"/>
      <c r="AQK8" s="154" t="str">
        <f>IF(AQI8=0," ",IF(AQI8=16," ",VLOOKUP(AQI8,PROTOKOL!$A:$E,2)*AQJ8))</f>
        <v xml:space="preserve"> </v>
      </c>
      <c r="AQL8" s="151"/>
      <c r="AQM8" s="152" t="str">
        <f>IF(AQI8=0," ",IF(AQI8=16," ",(AQH8-AQK8-AQL8)*VLOOKUP(AQI8,PROTOKOL!$A:$E,5)))</f>
        <v xml:space="preserve"> </v>
      </c>
      <c r="AQN8" s="155" t="str">
        <f t="shared" ref="AQN8:AQN38" si="388">IF(AQJ8=0," ",AQJ8*2)</f>
        <v xml:space="preserve"> </v>
      </c>
      <c r="AQO8" s="152" t="str">
        <f t="shared" ref="AQO8:AQO38" si="389">IF(AQI8=0," ",AQM8/AQJ8*AQN8)</f>
        <v xml:space="preserve"> </v>
      </c>
      <c r="AQQ8" s="138">
        <f t="shared" ref="AQQ8" si="390">$A$8</f>
        <v>27</v>
      </c>
      <c r="AQR8" s="443"/>
      <c r="AQS8" s="150"/>
      <c r="AQT8" s="150"/>
      <c r="AQU8" s="150"/>
      <c r="AQV8" s="150" t="str">
        <f>IFERROR(IF(AQT8=0," ",IF(AQT8=16," ",VLOOKUP(AQT8,PROTOKOL!$A:$E,2)*AQU8))/7.5*(7.5-AQY8),"")</f>
        <v/>
      </c>
      <c r="AQW8" s="151"/>
      <c r="AQX8" s="152" t="str">
        <f>IF(AQT8=0," ",IF(AQT8=16," ",(AQS8-AQV8-AQW8)*VLOOKUP(AQT8,PROTOKOL!$A:$E,5)))</f>
        <v xml:space="preserve"> </v>
      </c>
      <c r="AQY8" s="153"/>
      <c r="AQZ8" s="144" t="str">
        <f t="shared" ref="AQZ8:AQZ38" si="391">IF(AQT8=2,AQU8,IF(AQT8=1,AQU8,IF(AQT8=3,AQU8," " )))</f>
        <v xml:space="preserve"> </v>
      </c>
      <c r="ARA8" s="454" t="str">
        <f t="shared" ref="ARA8:ARA38" si="392">IF(AQT8=2,AQX8,IF(AQT8=1,AQX8,IF(AQT8=3,AQX8," ")))</f>
        <v xml:space="preserve"> </v>
      </c>
      <c r="ARB8" s="454"/>
      <c r="ARC8" s="150"/>
      <c r="ARD8" s="150"/>
      <c r="ARE8" s="150"/>
      <c r="ARF8" s="154" t="str">
        <f>IF(ARD8=0," ",IF(ARD8=16," ",VLOOKUP(ARD8,PROTOKOL!$A:$E,2)*ARE8))</f>
        <v xml:space="preserve"> </v>
      </c>
      <c r="ARG8" s="151"/>
      <c r="ARH8" s="152" t="str">
        <f>IF(ARD8=0," ",IF(ARD8=16," ",(ARC8-ARF8-ARG8)*VLOOKUP(ARD8,PROTOKOL!$A:$E,5)))</f>
        <v xml:space="preserve"> </v>
      </c>
      <c r="ARI8" s="155" t="str">
        <f t="shared" ref="ARI8:ARI38" si="393">IF(ARE8=0," ",ARE8*2)</f>
        <v xml:space="preserve"> </v>
      </c>
      <c r="ARJ8" s="152" t="str">
        <f t="shared" ref="ARJ8:ARJ38" si="394">IF(ARD8=0," ",ARH8/ARE8*ARI8)</f>
        <v xml:space="preserve"> </v>
      </c>
      <c r="ARL8" s="138">
        <f t="shared" ref="ARL8" si="395">$A$8</f>
        <v>27</v>
      </c>
      <c r="ARM8" s="443"/>
      <c r="ARN8" s="150"/>
      <c r="ARO8" s="150"/>
      <c r="ARP8" s="150"/>
      <c r="ARQ8" s="150" t="str">
        <f>IFERROR(IF(ARO8=0," ",IF(ARO8=16," ",VLOOKUP(ARO8,PROTOKOL!$A:$E,2)*ARP8))/7.5*(7.5-ART8),"")</f>
        <v/>
      </c>
      <c r="ARR8" s="151"/>
      <c r="ARS8" s="152" t="str">
        <f>IF(ARO8=0," ",IF(ARO8=16," ",(ARN8-ARQ8-ARR8)*VLOOKUP(ARO8,PROTOKOL!$A:$E,5)))</f>
        <v xml:space="preserve"> </v>
      </c>
      <c r="ART8" s="153"/>
      <c r="ARU8" s="144" t="str">
        <f t="shared" ref="ARU8:ARU38" si="396">IF(ARO8=2,ARP8,IF(ARO8=1,ARP8,IF(ARO8=3,ARP8," " )))</f>
        <v xml:space="preserve"> </v>
      </c>
      <c r="ARV8" s="454" t="str">
        <f t="shared" ref="ARV8:ARV38" si="397">IF(ARO8=2,ARS8,IF(ARO8=1,ARS8,IF(ARO8=3,ARS8," ")))</f>
        <v xml:space="preserve"> </v>
      </c>
      <c r="ARW8" s="454"/>
      <c r="ARX8" s="150"/>
      <c r="ARY8" s="150"/>
      <c r="ARZ8" s="150"/>
      <c r="ASA8" s="154" t="str">
        <f>IF(ARY8=0," ",IF(ARY8=16," ",VLOOKUP(ARY8,PROTOKOL!$A:$E,2)*ARZ8))</f>
        <v xml:space="preserve"> </v>
      </c>
      <c r="ASB8" s="151"/>
      <c r="ASC8" s="152" t="str">
        <f>IF(ARY8=0," ",IF(ARY8=16," ",(ARX8-ASA8-ASB8)*VLOOKUP(ARY8,PROTOKOL!$A:$E,5)))</f>
        <v xml:space="preserve"> </v>
      </c>
      <c r="ASD8" s="155" t="str">
        <f t="shared" ref="ASD8:ASD38" si="398">IF(ARZ8=0," ",ARZ8*2)</f>
        <v xml:space="preserve"> </v>
      </c>
      <c r="ASE8" s="152" t="str">
        <f t="shared" ref="ASE8:ASE38" si="399">IF(ARY8=0," ",ASC8/ARZ8*ASD8)</f>
        <v xml:space="preserve"> </v>
      </c>
      <c r="ASG8" s="138">
        <f t="shared" ref="ASG8" si="400">$A$8</f>
        <v>27</v>
      </c>
      <c r="ASH8" s="443"/>
      <c r="ASI8" s="150"/>
      <c r="ASJ8" s="150"/>
      <c r="ASK8" s="150"/>
      <c r="ASL8" s="150" t="str">
        <f>IFERROR(IF(ASJ8=0," ",IF(ASJ8=16," ",VLOOKUP(ASJ8,PROTOKOL!$A:$E,2)*ASK8))/7.5*(7.5-ASO8),"")</f>
        <v/>
      </c>
      <c r="ASM8" s="151"/>
      <c r="ASN8" s="152" t="str">
        <f>IF(ASJ8=0," ",IF(ASJ8=16," ",(ASI8-ASL8-ASM8)*VLOOKUP(ASJ8,PROTOKOL!$A:$E,5)))</f>
        <v xml:space="preserve"> </v>
      </c>
      <c r="ASO8" s="153"/>
      <c r="ASP8" s="144" t="str">
        <f t="shared" ref="ASP8:ASP38" si="401">IF(ASJ8=2,ASK8,IF(ASJ8=1,ASK8,IF(ASJ8=3,ASK8," " )))</f>
        <v xml:space="preserve"> </v>
      </c>
      <c r="ASQ8" s="454" t="str">
        <f t="shared" ref="ASQ8:ASQ38" si="402">IF(ASJ8=2,ASN8,IF(ASJ8=1,ASN8,IF(ASJ8=3,ASN8," ")))</f>
        <v xml:space="preserve"> </v>
      </c>
      <c r="ASR8" s="454"/>
      <c r="ASS8" s="150"/>
      <c r="AST8" s="150"/>
      <c r="ASU8" s="150"/>
      <c r="ASV8" s="154" t="str">
        <f>IF(AST8=0," ",IF(AST8=16," ",VLOOKUP(AST8,PROTOKOL!$A:$E,2)*ASU8))</f>
        <v xml:space="preserve"> </v>
      </c>
      <c r="ASW8" s="151"/>
      <c r="ASX8" s="152" t="str">
        <f>IF(AST8=0," ",IF(AST8=16," ",(ASS8-ASV8-ASW8)*VLOOKUP(AST8,PROTOKOL!$A:$E,5)))</f>
        <v xml:space="preserve"> </v>
      </c>
      <c r="ASY8" s="155" t="str">
        <f t="shared" ref="ASY8:ASY38" si="403">IF(ASU8=0," ",ASU8*2)</f>
        <v xml:space="preserve"> </v>
      </c>
      <c r="ASZ8" s="152" t="str">
        <f t="shared" ref="ASZ8:ASZ38" si="404">IF(AST8=0," ",ASX8/ASU8*ASY8)</f>
        <v xml:space="preserve"> </v>
      </c>
      <c r="ATB8" s="138">
        <f t="shared" ref="ATB8" si="405">$A$8</f>
        <v>27</v>
      </c>
      <c r="ATC8" s="443"/>
      <c r="ATD8" s="150"/>
      <c r="ATE8" s="150"/>
      <c r="ATF8" s="150"/>
      <c r="ATG8" s="150" t="str">
        <f>IFERROR(IF(ATE8=0," ",IF(ATE8=16," ",VLOOKUP(ATE8,PROTOKOL!$A:$E,2)*ATF8))/7.5*(7.5-ATJ8),"")</f>
        <v/>
      </c>
      <c r="ATH8" s="151"/>
      <c r="ATI8" s="152" t="str">
        <f>IF(ATE8=0," ",IF(ATE8=16," ",(ATD8-ATG8-ATH8)*VLOOKUP(ATE8,PROTOKOL!$A:$E,5)))</f>
        <v xml:space="preserve"> </v>
      </c>
      <c r="ATJ8" s="153"/>
      <c r="ATK8" s="144" t="str">
        <f t="shared" ref="ATK8:ATK38" si="406">IF(ATE8=2,ATF8,IF(ATE8=1,ATF8,IF(ATE8=3,ATF8," " )))</f>
        <v xml:space="preserve"> </v>
      </c>
      <c r="ATL8" s="454" t="str">
        <f t="shared" ref="ATL8:ATL38" si="407">IF(ATE8=2,ATI8,IF(ATE8=1,ATI8,IF(ATE8=3,ATI8," ")))</f>
        <v xml:space="preserve"> </v>
      </c>
      <c r="ATM8" s="454"/>
      <c r="ATN8" s="150"/>
      <c r="ATO8" s="150"/>
      <c r="ATP8" s="150"/>
      <c r="ATQ8" s="154" t="str">
        <f>IF(ATO8=0," ",IF(ATO8=16," ",VLOOKUP(ATO8,PROTOKOL!$A:$E,2)*ATP8))</f>
        <v xml:space="preserve"> </v>
      </c>
      <c r="ATR8" s="151"/>
      <c r="ATS8" s="152" t="str">
        <f>IF(ATO8=0," ",IF(ATO8=16," ",(ATN8-ATQ8-ATR8)*VLOOKUP(ATO8,PROTOKOL!$A:$E,5)))</f>
        <v xml:space="preserve"> </v>
      </c>
      <c r="ATT8" s="155" t="str">
        <f t="shared" ref="ATT8:ATT38" si="408">IF(ATP8=0," ",ATP8*2)</f>
        <v xml:space="preserve"> </v>
      </c>
      <c r="ATU8" s="152" t="str">
        <f t="shared" ref="ATU8:ATU38" si="409">IF(ATO8=0," ",ATS8/ATP8*ATT8)</f>
        <v xml:space="preserve"> </v>
      </c>
      <c r="ATW8" s="138">
        <f t="shared" ref="ATW8" si="410">$A$8</f>
        <v>27</v>
      </c>
      <c r="ATX8" s="443"/>
      <c r="ATY8" s="150"/>
      <c r="ATZ8" s="150"/>
      <c r="AUA8" s="150"/>
      <c r="AUB8" s="150" t="str">
        <f>IFERROR(IF(ATZ8=0," ",IF(ATZ8=16," ",VLOOKUP(ATZ8,PROTOKOL!$A:$E,2)*AUA8))/7.5*(7.5-AUE8),"")</f>
        <v/>
      </c>
      <c r="AUC8" s="151"/>
      <c r="AUD8" s="152" t="str">
        <f>IF(ATZ8=0," ",IF(ATZ8=16," ",(ATY8-AUB8-AUC8)*VLOOKUP(ATZ8,PROTOKOL!$A:$E,5)))</f>
        <v xml:space="preserve"> </v>
      </c>
      <c r="AUE8" s="153"/>
      <c r="AUF8" s="144" t="str">
        <f t="shared" ref="AUF8:AUF38" si="411">IF(ATZ8=2,AUA8,IF(ATZ8=1,AUA8,IF(ATZ8=3,AUA8," " )))</f>
        <v xml:space="preserve"> </v>
      </c>
      <c r="AUG8" s="454" t="str">
        <f t="shared" ref="AUG8:AUG38" si="412">IF(ATZ8=2,AUD8,IF(ATZ8=1,AUD8,IF(ATZ8=3,AUD8," ")))</f>
        <v xml:space="preserve"> </v>
      </c>
      <c r="AUH8" s="454"/>
      <c r="AUI8" s="150"/>
      <c r="AUJ8" s="150"/>
      <c r="AUK8" s="150"/>
      <c r="AUL8" s="154" t="str">
        <f>IF(AUJ8=0," ",IF(AUJ8=16," ",VLOOKUP(AUJ8,PROTOKOL!$A:$E,2)*AUK8))</f>
        <v xml:space="preserve"> </v>
      </c>
      <c r="AUM8" s="151"/>
      <c r="AUN8" s="152" t="str">
        <f>IF(AUJ8=0," ",IF(AUJ8=16," ",(AUI8-AUL8-AUM8)*VLOOKUP(AUJ8,PROTOKOL!$A:$E,5)))</f>
        <v xml:space="preserve"> </v>
      </c>
      <c r="AUO8" s="155" t="str">
        <f t="shared" ref="AUO8:AUO38" si="413">IF(AUK8=0," ",AUK8*2)</f>
        <v xml:space="preserve"> </v>
      </c>
      <c r="AUP8" s="152" t="str">
        <f t="shared" ref="AUP8:AUP38" si="414">IF(AUJ8=0," ",AUN8/AUK8*AUO8)</f>
        <v xml:space="preserve"> </v>
      </c>
      <c r="AUR8" s="138">
        <f t="shared" ref="AUR8" si="415">$A$8</f>
        <v>27</v>
      </c>
      <c r="AUS8" s="443"/>
      <c r="AUT8" s="150"/>
      <c r="AUU8" s="150"/>
      <c r="AUV8" s="150"/>
      <c r="AUW8" s="150" t="str">
        <f>IFERROR(IF(AUU8=0," ",IF(AUU8=16," ",VLOOKUP(AUU8,PROTOKOL!$A:$E,2)*AUV8))/7.5*(7.5-AUZ8),"")</f>
        <v/>
      </c>
      <c r="AUX8" s="151"/>
      <c r="AUY8" s="152" t="str">
        <f>IF(AUU8=0," ",IF(AUU8=16," ",(AUT8-AUW8-AUX8)*VLOOKUP(AUU8,PROTOKOL!$A:$E,5)))</f>
        <v xml:space="preserve"> </v>
      </c>
      <c r="AUZ8" s="153"/>
      <c r="AVA8" s="144" t="str">
        <f t="shared" ref="AVA8:AVA38" si="416">IF(AUU8=2,AUV8,IF(AUU8=1,AUV8,IF(AUU8=3,AUV8," " )))</f>
        <v xml:space="preserve"> </v>
      </c>
      <c r="AVB8" s="454" t="str">
        <f t="shared" ref="AVB8:AVB38" si="417">IF(AUU8=2,AUY8,IF(AUU8=1,AUY8,IF(AUU8=3,AUY8," ")))</f>
        <v xml:space="preserve"> </v>
      </c>
      <c r="AVC8" s="454"/>
      <c r="AVD8" s="150"/>
      <c r="AVE8" s="150"/>
      <c r="AVF8" s="150"/>
      <c r="AVG8" s="154" t="str">
        <f>IF(AVE8=0," ",IF(AVE8=16," ",VLOOKUP(AVE8,PROTOKOL!$A:$E,2)*AVF8))</f>
        <v xml:space="preserve"> </v>
      </c>
      <c r="AVH8" s="151"/>
      <c r="AVI8" s="152" t="str">
        <f>IF(AVE8=0," ",IF(AVE8=16," ",(AVD8-AVG8-AVH8)*VLOOKUP(AVE8,PROTOKOL!$A:$E,5)))</f>
        <v xml:space="preserve"> </v>
      </c>
      <c r="AVJ8" s="155" t="str">
        <f t="shared" ref="AVJ8:AVJ38" si="418">IF(AVF8=0," ",AVF8*2)</f>
        <v xml:space="preserve"> </v>
      </c>
      <c r="AVK8" s="152" t="str">
        <f t="shared" ref="AVK8:AVK38" si="419">IF(AVE8=0," ",AVI8/AVF8*AVJ8)</f>
        <v xml:space="preserve"> </v>
      </c>
      <c r="AVM8" s="138">
        <f t="shared" ref="AVM8" si="420">$A$8</f>
        <v>27</v>
      </c>
      <c r="AVN8" s="443"/>
      <c r="AVO8" s="150"/>
      <c r="AVP8" s="150"/>
      <c r="AVQ8" s="150"/>
      <c r="AVR8" s="150" t="str">
        <f>IFERROR(IF(AVP8=0," ",IF(AVP8=16," ",VLOOKUP(AVP8,PROTOKOL!$A:$E,2)*AVQ8))/7.5*(7.5-AVU8),"")</f>
        <v/>
      </c>
      <c r="AVS8" s="151"/>
      <c r="AVT8" s="152" t="str">
        <f>IF(AVP8=0," ",IF(AVP8=16," ",(AVO8-AVR8-AVS8)*VLOOKUP(AVP8,PROTOKOL!$A:$E,5)))</f>
        <v xml:space="preserve"> </v>
      </c>
      <c r="AVU8" s="153"/>
      <c r="AVV8" s="144" t="str">
        <f t="shared" ref="AVV8:AVV38" si="421">IF(AVP8=2,AVQ8,IF(AVP8=1,AVQ8,IF(AVP8=3,AVQ8," " )))</f>
        <v xml:space="preserve"> </v>
      </c>
      <c r="AVW8" s="454" t="str">
        <f t="shared" ref="AVW8:AVW38" si="422">IF(AVP8=2,AVT8,IF(AVP8=1,AVT8,IF(AVP8=3,AVT8," ")))</f>
        <v xml:space="preserve"> </v>
      </c>
      <c r="AVX8" s="454"/>
      <c r="AVY8" s="150"/>
      <c r="AVZ8" s="150"/>
      <c r="AWA8" s="150"/>
      <c r="AWB8" s="154" t="str">
        <f>IF(AVZ8=0," ",IF(AVZ8=16," ",VLOOKUP(AVZ8,PROTOKOL!$A:$E,2)*AWA8))</f>
        <v xml:space="preserve"> </v>
      </c>
      <c r="AWC8" s="151"/>
      <c r="AWD8" s="152" t="str">
        <f>IF(AVZ8=0," ",IF(AVZ8=16," ",(AVY8-AWB8-AWC8)*VLOOKUP(AVZ8,PROTOKOL!$A:$E,5)))</f>
        <v xml:space="preserve"> </v>
      </c>
      <c r="AWE8" s="155" t="str">
        <f t="shared" ref="AWE8:AWE38" si="423">IF(AWA8=0," ",AWA8*2)</f>
        <v xml:space="preserve"> </v>
      </c>
      <c r="AWF8" s="152" t="str">
        <f t="shared" ref="AWF8:AWF38" si="424">IF(AVZ8=0," ",AWD8/AWA8*AWE8)</f>
        <v xml:space="preserve"> </v>
      </c>
      <c r="AWH8" s="138">
        <f t="shared" ref="AWH8" si="425">$A$8</f>
        <v>27</v>
      </c>
      <c r="AWI8" s="443"/>
      <c r="AWJ8" s="150"/>
      <c r="AWK8" s="150"/>
      <c r="AWL8" s="150"/>
      <c r="AWM8" s="150" t="str">
        <f>IFERROR(IF(AWK8=0," ",IF(AWK8=16," ",VLOOKUP(AWK8,PROTOKOL!$A:$E,2)*AWL8))/7.5*(7.5-AWP8),"")</f>
        <v/>
      </c>
      <c r="AWN8" s="151"/>
      <c r="AWO8" s="152" t="str">
        <f>IF(AWK8=0," ",IF(AWK8=16," ",(AWJ8-AWM8-AWN8)*VLOOKUP(AWK8,PROTOKOL!$A:$E,5)))</f>
        <v xml:space="preserve"> </v>
      </c>
      <c r="AWP8" s="153"/>
      <c r="AWQ8" s="144" t="str">
        <f t="shared" ref="AWQ8:AWQ38" si="426">IF(AWK8=2,AWL8,IF(AWK8=1,AWL8,IF(AWK8=3,AWL8," " )))</f>
        <v xml:space="preserve"> </v>
      </c>
      <c r="AWR8" s="454" t="str">
        <f t="shared" ref="AWR8:AWR38" si="427">IF(AWK8=2,AWO8,IF(AWK8=1,AWO8,IF(AWK8=3,AWO8," ")))</f>
        <v xml:space="preserve"> </v>
      </c>
      <c r="AWS8" s="454"/>
      <c r="AWT8" s="150"/>
      <c r="AWU8" s="150"/>
      <c r="AWV8" s="150"/>
      <c r="AWW8" s="154" t="str">
        <f>IF(AWU8=0," ",IF(AWU8=16," ",VLOOKUP(AWU8,PROTOKOL!$A:$E,2)*AWV8))</f>
        <v xml:space="preserve"> </v>
      </c>
      <c r="AWX8" s="151"/>
      <c r="AWY8" s="152" t="str">
        <f>IF(AWU8=0," ",IF(AWU8=16," ",(AWT8-AWW8-AWX8)*VLOOKUP(AWU8,PROTOKOL!$A:$E,5)))</f>
        <v xml:space="preserve"> </v>
      </c>
      <c r="AWZ8" s="155" t="str">
        <f t="shared" ref="AWZ8:AWZ38" si="428">IF(AWV8=0," ",AWV8*2)</f>
        <v xml:space="preserve"> </v>
      </c>
      <c r="AXA8" s="152" t="str">
        <f t="shared" ref="AXA8:AXA38" si="429">IF(AWU8=0," ",AWY8/AWV8*AWZ8)</f>
        <v xml:space="preserve"> </v>
      </c>
      <c r="AXC8" s="138">
        <f t="shared" ref="AXC8" si="430">$A$8</f>
        <v>27</v>
      </c>
      <c r="AXD8" s="443"/>
      <c r="AXE8" s="150"/>
      <c r="AXF8" s="150"/>
      <c r="AXG8" s="150"/>
      <c r="AXH8" s="150" t="str">
        <f>IFERROR(IF(AXF8=0," ",IF(AXF8=16," ",VLOOKUP(AXF8,PROTOKOL!$A:$E,2)*AXG8))/7.5*(7.5-AXK8),"")</f>
        <v/>
      </c>
      <c r="AXI8" s="151"/>
      <c r="AXJ8" s="152" t="str">
        <f>IF(AXF8=0," ",IF(AXF8=16," ",(AXE8-AXH8-AXI8)*VLOOKUP(AXF8,PROTOKOL!$A:$E,5)))</f>
        <v xml:space="preserve"> </v>
      </c>
      <c r="AXK8" s="153"/>
      <c r="AXL8" s="144" t="str">
        <f t="shared" ref="AXL8:AXL38" si="431">IF(AXF8=2,AXG8,IF(AXF8=1,AXG8,IF(AXF8=3,AXG8," " )))</f>
        <v xml:space="preserve"> </v>
      </c>
      <c r="AXM8" s="454" t="str">
        <f t="shared" ref="AXM8:AXM38" si="432">IF(AXF8=2,AXJ8,IF(AXF8=1,AXJ8,IF(AXF8=3,AXJ8," ")))</f>
        <v xml:space="preserve"> </v>
      </c>
      <c r="AXN8" s="454"/>
      <c r="AXO8" s="150"/>
      <c r="AXP8" s="150"/>
      <c r="AXQ8" s="150"/>
      <c r="AXR8" s="154" t="str">
        <f>IF(AXP8=0," ",IF(AXP8=16," ",VLOOKUP(AXP8,PROTOKOL!$A:$E,2)*AXQ8))</f>
        <v xml:space="preserve"> </v>
      </c>
      <c r="AXS8" s="151"/>
      <c r="AXT8" s="152" t="str">
        <f>IF(AXP8=0," ",IF(AXP8=16," ",(AXO8-AXR8-AXS8)*VLOOKUP(AXP8,PROTOKOL!$A:$E,5)))</f>
        <v xml:space="preserve"> </v>
      </c>
      <c r="AXU8" s="155" t="str">
        <f t="shared" ref="AXU8:AXU38" si="433">IF(AXQ8=0," ",AXQ8*2)</f>
        <v xml:space="preserve"> </v>
      </c>
      <c r="AXV8" s="152" t="str">
        <f t="shared" ref="AXV8:AXV38" si="434">IF(AXP8=0," ",AXT8/AXQ8*AXU8)</f>
        <v xml:space="preserve"> </v>
      </c>
      <c r="AXX8" s="138">
        <f t="shared" ref="AXX8" si="435">$A$8</f>
        <v>27</v>
      </c>
      <c r="AXY8" s="443"/>
      <c r="AXZ8" s="150"/>
      <c r="AYA8" s="150"/>
      <c r="AYB8" s="150"/>
      <c r="AYC8" s="150" t="str">
        <f>IFERROR(IF(AYA8=0," ",IF(AYA8=16," ",VLOOKUP(AYA8,PROTOKOL!$A:$E,2)*AYB8))/7.5*(7.5-AYF8),"")</f>
        <v/>
      </c>
      <c r="AYD8" s="151"/>
      <c r="AYE8" s="152" t="str">
        <f>IF(AYA8=0," ",IF(AYA8=16," ",(AXZ8-AYC8-AYD8)*VLOOKUP(AYA8,PROTOKOL!$A:$E,5)))</f>
        <v xml:space="preserve"> </v>
      </c>
      <c r="AYF8" s="153"/>
      <c r="AYG8" s="144" t="str">
        <f t="shared" ref="AYG8:AYG38" si="436">IF(AYA8=2,AYB8,IF(AYA8=1,AYB8,IF(AYA8=3,AYB8," " )))</f>
        <v xml:space="preserve"> </v>
      </c>
      <c r="AYH8" s="454" t="str">
        <f t="shared" ref="AYH8:AYH38" si="437">IF(AYA8=2,AYE8,IF(AYA8=1,AYE8,IF(AYA8=3,AYE8," ")))</f>
        <v xml:space="preserve"> </v>
      </c>
      <c r="AYI8" s="454"/>
      <c r="AYJ8" s="150"/>
      <c r="AYK8" s="150"/>
      <c r="AYL8" s="150"/>
      <c r="AYM8" s="154" t="str">
        <f>IF(AYK8=0," ",IF(AYK8=16," ",VLOOKUP(AYK8,PROTOKOL!$A:$E,2)*AYL8))</f>
        <v xml:space="preserve"> </v>
      </c>
      <c r="AYN8" s="151"/>
      <c r="AYO8" s="152" t="str">
        <f>IF(AYK8=0," ",IF(AYK8=16," ",(AYJ8-AYM8-AYN8)*VLOOKUP(AYK8,PROTOKOL!$A:$E,5)))</f>
        <v xml:space="preserve"> </v>
      </c>
      <c r="AYP8" s="155" t="str">
        <f t="shared" ref="AYP8:AYP38" si="438">IF(AYL8=0," ",AYL8*2)</f>
        <v xml:space="preserve"> </v>
      </c>
      <c r="AYQ8" s="152" t="str">
        <f t="shared" ref="AYQ8:AYQ38" si="439">IF(AYK8=0," ",AYO8/AYL8*AYP8)</f>
        <v xml:space="preserve"> </v>
      </c>
      <c r="AYS8" s="138">
        <f t="shared" ref="AYS8" si="440">$A$8</f>
        <v>27</v>
      </c>
      <c r="AYT8" s="443"/>
      <c r="AYU8" s="150"/>
      <c r="AYV8" s="150"/>
      <c r="AYW8" s="150"/>
      <c r="AYX8" s="150" t="str">
        <f>IFERROR(IF(AYV8=0," ",IF(AYV8=16," ",VLOOKUP(AYV8,PROTOKOL!$A:$E,2)*AYW8))/7.5*(7.5-AZA8),"")</f>
        <v/>
      </c>
      <c r="AYY8" s="151"/>
      <c r="AYZ8" s="152" t="str">
        <f>IF(AYV8=0," ",IF(AYV8=16," ",(AYU8-AYX8-AYY8)*VLOOKUP(AYV8,PROTOKOL!$A:$E,5)))</f>
        <v xml:space="preserve"> </v>
      </c>
      <c r="AZA8" s="153"/>
      <c r="AZB8" s="144" t="str">
        <f t="shared" ref="AZB8:AZB38" si="441">IF(AYV8=2,AYW8,IF(AYV8=1,AYW8,IF(AYV8=3,AYW8," " )))</f>
        <v xml:space="preserve"> </v>
      </c>
      <c r="AZC8" s="454" t="str">
        <f t="shared" ref="AZC8:AZC38" si="442">IF(AYV8=2,AYZ8,IF(AYV8=1,AYZ8,IF(AYV8=3,AYZ8," ")))</f>
        <v xml:space="preserve"> </v>
      </c>
      <c r="AZD8" s="454"/>
      <c r="AZE8" s="150"/>
      <c r="AZF8" s="150"/>
      <c r="AZG8" s="150"/>
      <c r="AZH8" s="154" t="str">
        <f>IF(AZF8=0," ",IF(AZF8=16," ",VLOOKUP(AZF8,PROTOKOL!$A:$E,2)*AZG8))</f>
        <v xml:space="preserve"> </v>
      </c>
      <c r="AZI8" s="151"/>
      <c r="AZJ8" s="152" t="str">
        <f>IF(AZF8=0," ",IF(AZF8=16," ",(AZE8-AZH8-AZI8)*VLOOKUP(AZF8,PROTOKOL!$A:$E,5)))</f>
        <v xml:space="preserve"> </v>
      </c>
      <c r="AZK8" s="155" t="str">
        <f t="shared" ref="AZK8:AZK38" si="443">IF(AZG8=0," ",AZG8*2)</f>
        <v xml:space="preserve"> </v>
      </c>
      <c r="AZL8" s="152" t="str">
        <f t="shared" ref="AZL8:AZL38" si="444">IF(AZF8=0," ",AZJ8/AZG8*AZK8)</f>
        <v xml:space="preserve"> </v>
      </c>
      <c r="AZN8" s="138">
        <f t="shared" ref="AZN8" si="445">$A$8</f>
        <v>27</v>
      </c>
      <c r="AZO8" s="443"/>
      <c r="AZP8" s="150"/>
      <c r="AZQ8" s="150"/>
      <c r="AZR8" s="150"/>
      <c r="AZS8" s="150" t="str">
        <f>IFERROR(IF(AZQ8=0," ",IF(AZQ8=16," ",VLOOKUP(AZQ8,PROTOKOL!$A:$E,2)*AZR8))/7.5*(7.5-AZV8),"")</f>
        <v/>
      </c>
      <c r="AZT8" s="151"/>
      <c r="AZU8" s="152" t="str">
        <f>IF(AZQ8=0," ",IF(AZQ8=16," ",(AZP8-AZS8-AZT8)*VLOOKUP(AZQ8,PROTOKOL!$A:$E,5)))</f>
        <v xml:space="preserve"> </v>
      </c>
      <c r="AZV8" s="153"/>
      <c r="AZW8" s="144" t="str">
        <f t="shared" ref="AZW8:AZW38" si="446">IF(AZQ8=2,AZR8,IF(AZQ8=1,AZR8,IF(AZQ8=3,AZR8," " )))</f>
        <v xml:space="preserve"> </v>
      </c>
      <c r="AZX8" s="454" t="str">
        <f t="shared" ref="AZX8:AZX38" si="447">IF(AZQ8=2,AZU8,IF(AZQ8=1,AZU8,IF(AZQ8=3,AZU8," ")))</f>
        <v xml:space="preserve"> </v>
      </c>
      <c r="AZY8" s="454"/>
      <c r="AZZ8" s="150"/>
      <c r="BAA8" s="150"/>
      <c r="BAB8" s="150"/>
      <c r="BAC8" s="154" t="str">
        <f>IF(BAA8=0," ",IF(BAA8=16," ",VLOOKUP(BAA8,PROTOKOL!$A:$E,2)*BAB8))</f>
        <v xml:space="preserve"> </v>
      </c>
      <c r="BAD8" s="151"/>
      <c r="BAE8" s="152" t="str">
        <f>IF(BAA8=0," ",IF(BAA8=16," ",(AZZ8-BAC8-BAD8)*VLOOKUP(BAA8,PROTOKOL!$A:$E,5)))</f>
        <v xml:space="preserve"> </v>
      </c>
      <c r="BAF8" s="155" t="str">
        <f t="shared" ref="BAF8:BAF38" si="448">IF(BAB8=0," ",BAB8*2)</f>
        <v xml:space="preserve"> </v>
      </c>
      <c r="BAG8" s="152" t="str">
        <f t="shared" ref="BAG8:BAG38" si="449">IF(BAA8=0," ",BAE8/BAB8*BAF8)</f>
        <v xml:space="preserve"> </v>
      </c>
      <c r="BAI8" s="138">
        <f t="shared" ref="BAI8" si="450">$A$8</f>
        <v>27</v>
      </c>
      <c r="BAJ8" s="443"/>
      <c r="BAK8" s="150"/>
      <c r="BAL8" s="150"/>
      <c r="BAM8" s="150"/>
      <c r="BAN8" s="150" t="str">
        <f>IFERROR(IF(BAL8=0," ",IF(BAL8=16," ",VLOOKUP(BAL8,PROTOKOL!$A:$E,2)*BAM8))/7.5*(7.5-BAQ8),"")</f>
        <v/>
      </c>
      <c r="BAO8" s="151"/>
      <c r="BAP8" s="152" t="str">
        <f>IF(BAL8=0," ",IF(BAL8=16," ",(BAK8-BAN8-BAO8)*VLOOKUP(BAL8,PROTOKOL!$A:$E,5)))</f>
        <v xml:space="preserve"> </v>
      </c>
      <c r="BAQ8" s="153"/>
      <c r="BAR8" s="144" t="str">
        <f t="shared" ref="BAR8:BAR38" si="451">IF(BAL8=2,BAM8,IF(BAL8=1,BAM8,IF(BAL8=3,BAM8," " )))</f>
        <v xml:space="preserve"> </v>
      </c>
      <c r="BAS8" s="454" t="str">
        <f t="shared" ref="BAS8:BAS38" si="452">IF(BAL8=2,BAP8,IF(BAL8=1,BAP8,IF(BAL8=3,BAP8," ")))</f>
        <v xml:space="preserve"> </v>
      </c>
      <c r="BAT8" s="454"/>
      <c r="BAU8" s="150"/>
      <c r="BAV8" s="150"/>
      <c r="BAW8" s="150"/>
      <c r="BAX8" s="154" t="str">
        <f>IF(BAV8=0," ",IF(BAV8=16," ",VLOOKUP(BAV8,PROTOKOL!$A:$E,2)*BAW8))</f>
        <v xml:space="preserve"> </v>
      </c>
      <c r="BAY8" s="151"/>
      <c r="BAZ8" s="152" t="str">
        <f>IF(BAV8=0," ",IF(BAV8=16," ",(BAU8-BAX8-BAY8)*VLOOKUP(BAV8,PROTOKOL!$A:$E,5)))</f>
        <v xml:space="preserve"> </v>
      </c>
      <c r="BBA8" s="155" t="str">
        <f t="shared" ref="BBA8:BBA38" si="453">IF(BAW8=0," ",BAW8*2)</f>
        <v xml:space="preserve"> </v>
      </c>
      <c r="BBB8" s="152" t="str">
        <f t="shared" ref="BBB8:BBB38" si="454">IF(BAV8=0," ",BAZ8/BAW8*BBA8)</f>
        <v xml:space="preserve"> </v>
      </c>
    </row>
    <row r="9" spans="1:1407" x14ac:dyDescent="0.3">
      <c r="A9" s="138">
        <v>28</v>
      </c>
      <c r="B9" s="444"/>
      <c r="C9" s="150"/>
      <c r="D9" s="150"/>
      <c r="E9" s="150"/>
      <c r="F9" s="150" t="str">
        <f>IFERROR(IF(D9=0," ",IF(D9=16," ",VLOOKUP(D9,PROTOKOL!$A:$E,2)*E9))/7.5*(7.5-I9),"")</f>
        <v/>
      </c>
      <c r="G9" s="151"/>
      <c r="H9" s="152" t="str">
        <f>IF(D9=0," ",IF(D9=16," ",(C9-F9-G9)*VLOOKUP(D9,PROTOKOL!$A:$E,5)))</f>
        <v xml:space="preserve"> </v>
      </c>
      <c r="I9" s="153"/>
      <c r="J9" s="144" t="str">
        <f t="shared" ref="J9:J38" si="455">IF(D9=2,E9,IF(D9=1,E9,IF(D9=3,E9," " )))</f>
        <v xml:space="preserve"> </v>
      </c>
      <c r="K9" s="454" t="str">
        <f t="shared" ref="K9:K38" si="456">IF(D9=2,H9,IF(D9=1,H9,IF(D9=3,H9," ")))</f>
        <v xml:space="preserve"> </v>
      </c>
      <c r="L9" s="454"/>
      <c r="M9" s="150"/>
      <c r="N9" s="150"/>
      <c r="O9" s="150"/>
      <c r="P9" s="154" t="str">
        <f>IF(N9=0," ",IF(N9=16," ",VLOOKUP(N9,PROTOKOL!$A:$E,2)*O9))</f>
        <v xml:space="preserve"> </v>
      </c>
      <c r="Q9" s="151"/>
      <c r="R9" s="152" t="str">
        <f>IF(N9=0," ",IF(N9=16," ",(M9-P9-Q9)*VLOOKUP(N9,PROTOKOL!$A:$E,5)))</f>
        <v xml:space="preserve"> </v>
      </c>
      <c r="S9" s="155" t="str">
        <f t="shared" ref="S9:S38" si="457">IF(O9=0," ",O9*2)</f>
        <v xml:space="preserve"> </v>
      </c>
      <c r="T9" s="152" t="str">
        <f t="shared" ref="T9:T38" si="458">IF(N9=0," ",R9/O9*S9)</f>
        <v xml:space="preserve"> </v>
      </c>
      <c r="V9" s="138">
        <f>$A$9</f>
        <v>28</v>
      </c>
      <c r="W9" s="444"/>
      <c r="X9" s="150"/>
      <c r="Y9" s="150"/>
      <c r="Z9" s="150"/>
      <c r="AA9" s="150" t="str">
        <f>IFERROR(IF(Y9=0," ",IF(Y9=16," ",VLOOKUP(Y9,PROTOKOL!$A:$E,2)*Z9))/7.5*(7.5-AD9),"")</f>
        <v/>
      </c>
      <c r="AB9" s="151"/>
      <c r="AC9" s="152" t="str">
        <f>IF(Y9=0," ",IF(Y9=16," ",(X9-AA9-AB9)*VLOOKUP(Y9,PROTOKOL!$A:$E,5)))</f>
        <v xml:space="preserve"> </v>
      </c>
      <c r="AD9" s="153"/>
      <c r="AE9" s="144" t="str">
        <f t="shared" ref="AE9:AE38" si="459">IF(Y9=2,Z9,IF(Y9=1,Z9,IF(Y9=3,Z9," " )))</f>
        <v xml:space="preserve"> </v>
      </c>
      <c r="AF9" s="454" t="str">
        <f t="shared" ref="AF9:AF38" si="460">IF(Y9=2,AC9,IF(Y9=1,AC9,IF(Y9=3,AC9," ")))</f>
        <v xml:space="preserve"> </v>
      </c>
      <c r="AG9" s="454"/>
      <c r="AH9" s="150"/>
      <c r="AI9" s="150"/>
      <c r="AJ9" s="150"/>
      <c r="AK9" s="154" t="str">
        <f>IF(AI9=0," ",IF(AI9=16," ",VLOOKUP(AI9,PROTOKOL!$A:$E,2)*AJ9))</f>
        <v xml:space="preserve"> </v>
      </c>
      <c r="AL9" s="151"/>
      <c r="AM9" s="152" t="str">
        <f>IF(AI9=0," ",IF(AI9=16," ",(AH9-AK9-AL9)*VLOOKUP(AI9,PROTOKOL!$A:$E,5)))</f>
        <v xml:space="preserve"> </v>
      </c>
      <c r="AN9" s="155" t="str">
        <f t="shared" ref="AN9:AN26" si="461">IF(AJ9=0," ",AJ9*2)</f>
        <v xml:space="preserve"> </v>
      </c>
      <c r="AO9" s="152" t="str">
        <f t="shared" ref="AO9:AO38" si="462">IF(AI9=0," ",AM9/AJ9*AN9)</f>
        <v xml:space="preserve"> </v>
      </c>
      <c r="AQ9" s="138">
        <f t="shared" ref="AQ9" si="463">$A$9</f>
        <v>28</v>
      </c>
      <c r="AR9" s="444"/>
      <c r="AS9" s="150"/>
      <c r="AT9" s="150"/>
      <c r="AU9" s="150"/>
      <c r="AV9" s="150" t="str">
        <f>IFERROR(IF(AT9=0," ",IF(AT9=16," ",VLOOKUP(AT9,PROTOKOL!$A:$E,2)*AU9))/7.5*(7.5-AY9),"")</f>
        <v/>
      </c>
      <c r="AW9" s="151"/>
      <c r="AX9" s="152" t="str">
        <f>IF(AT9=0," ",IF(AT9=16," ",(AS9-AV9-AW9)*VLOOKUP(AT9,PROTOKOL!$A:$E,5)))</f>
        <v xml:space="preserve"> </v>
      </c>
      <c r="AY9" s="153"/>
      <c r="AZ9" s="144" t="str">
        <f t="shared" si="131"/>
        <v xml:space="preserve"> </v>
      </c>
      <c r="BA9" s="454" t="str">
        <f t="shared" si="132"/>
        <v xml:space="preserve"> </v>
      </c>
      <c r="BB9" s="454"/>
      <c r="BC9" s="150"/>
      <c r="BD9" s="150"/>
      <c r="BE9" s="150"/>
      <c r="BF9" s="154" t="str">
        <f>IF(BD9=0," ",IF(BD9=16," ",VLOOKUP(BD9,PROTOKOL!$A:$E,2)*BE9))</f>
        <v xml:space="preserve"> </v>
      </c>
      <c r="BG9" s="151"/>
      <c r="BH9" s="152" t="str">
        <f>IF(BD9=0," ",IF(BD9=16," ",(BC9-BF9-BG9)*VLOOKUP(BD9,PROTOKOL!$A:$E,5)))</f>
        <v xml:space="preserve"> </v>
      </c>
      <c r="BI9" s="155" t="str">
        <f t="shared" si="133"/>
        <v xml:space="preserve"> </v>
      </c>
      <c r="BJ9" s="152" t="str">
        <f t="shared" si="134"/>
        <v xml:space="preserve"> </v>
      </c>
      <c r="BL9" s="138">
        <f t="shared" ref="BL9" si="464">$A$9</f>
        <v>28</v>
      </c>
      <c r="BM9" s="444"/>
      <c r="BN9" s="150"/>
      <c r="BO9" s="150"/>
      <c r="BP9" s="150"/>
      <c r="BQ9" s="150" t="str">
        <f>IFERROR(IF(BO9=0," ",IF(BO9=16," ",VLOOKUP(BO9,PROTOKOL!$A:$E,2)*BP9))/7.5*(7.5-BT9),"")</f>
        <v/>
      </c>
      <c r="BR9" s="151"/>
      <c r="BS9" s="152" t="str">
        <f>IF(BO9=0," ",IF(BO9=16," ",(BN9-BQ9-BR9)*VLOOKUP(BO9,PROTOKOL!$A:$E,5)))</f>
        <v xml:space="preserve"> </v>
      </c>
      <c r="BT9" s="153"/>
      <c r="BU9" s="144" t="str">
        <f t="shared" si="136"/>
        <v xml:space="preserve"> </v>
      </c>
      <c r="BV9" s="454" t="str">
        <f t="shared" si="137"/>
        <v xml:space="preserve"> </v>
      </c>
      <c r="BW9" s="454"/>
      <c r="BX9" s="150"/>
      <c r="BY9" s="150"/>
      <c r="BZ9" s="150"/>
      <c r="CA9" s="154" t="str">
        <f>IF(BY9=0," ",IF(BY9=16," ",VLOOKUP(BY9,PROTOKOL!$A:$E,2)*BZ9))</f>
        <v xml:space="preserve"> </v>
      </c>
      <c r="CB9" s="151"/>
      <c r="CC9" s="152" t="str">
        <f>IF(BY9=0," ",IF(BY9=16," ",(BX9-CA9-CB9)*VLOOKUP(BY9,PROTOKOL!$A:$E,5)))</f>
        <v xml:space="preserve"> </v>
      </c>
      <c r="CD9" s="155" t="str">
        <f t="shared" si="138"/>
        <v xml:space="preserve"> </v>
      </c>
      <c r="CE9" s="152" t="str">
        <f t="shared" si="139"/>
        <v xml:space="preserve"> </v>
      </c>
      <c r="CG9" s="138">
        <f t="shared" ref="CG9" si="465">$A$9</f>
        <v>28</v>
      </c>
      <c r="CH9" s="444"/>
      <c r="CI9" s="150"/>
      <c r="CJ9" s="150"/>
      <c r="CK9" s="150"/>
      <c r="CL9" s="150" t="str">
        <f>IFERROR(IF(CJ9=0," ",IF(CJ9=16," ",VLOOKUP(CJ9,PROTOKOL!$A:$E,2)*CK9))/7.5*(7.5-CO9),"")</f>
        <v/>
      </c>
      <c r="CM9" s="151"/>
      <c r="CN9" s="152" t="str">
        <f>IF(CJ9=0," ",IF(CJ9=16," ",(CI9-CL9-CM9)*VLOOKUP(CJ9,PROTOKOL!$A:$E,5)))</f>
        <v xml:space="preserve"> </v>
      </c>
      <c r="CO9" s="153"/>
      <c r="CP9" s="144" t="str">
        <f t="shared" si="141"/>
        <v xml:space="preserve"> </v>
      </c>
      <c r="CQ9" s="454" t="str">
        <f t="shared" si="142"/>
        <v xml:space="preserve"> </v>
      </c>
      <c r="CR9" s="454"/>
      <c r="CS9" s="150"/>
      <c r="CT9" s="150"/>
      <c r="CU9" s="150"/>
      <c r="CV9" s="154" t="str">
        <f>IF(CT9=0," ",IF(CT9=16," ",VLOOKUP(CT9,PROTOKOL!$A:$E,2)*CU9))</f>
        <v xml:space="preserve"> </v>
      </c>
      <c r="CW9" s="151"/>
      <c r="CX9" s="152" t="str">
        <f>IF(CT9=0," ",IF(CT9=16," ",(CS9-CV9-CW9)*VLOOKUP(CT9,PROTOKOL!$A:$E,5)))</f>
        <v xml:space="preserve"> </v>
      </c>
      <c r="CY9" s="155" t="str">
        <f t="shared" si="143"/>
        <v xml:space="preserve"> </v>
      </c>
      <c r="CZ9" s="152" t="str">
        <f t="shared" si="144"/>
        <v xml:space="preserve"> </v>
      </c>
      <c r="DB9" s="138">
        <f t="shared" ref="DB9" si="466">$A$9</f>
        <v>28</v>
      </c>
      <c r="DC9" s="444"/>
      <c r="DD9" s="150"/>
      <c r="DE9" s="150"/>
      <c r="DF9" s="150"/>
      <c r="DG9" s="150" t="str">
        <f>IFERROR(IF(DE9=0," ",IF(DE9=16," ",VLOOKUP(DE9,PROTOKOL!$A:$E,2)*DF9))/7.5*(7.5-DJ9),"")</f>
        <v/>
      </c>
      <c r="DH9" s="151"/>
      <c r="DI9" s="152" t="str">
        <f>IF(DE9=0," ",IF(DE9=16," ",(DD9-DG9-DH9)*VLOOKUP(DE9,PROTOKOL!$A:$E,5)))</f>
        <v xml:space="preserve"> </v>
      </c>
      <c r="DJ9" s="153"/>
      <c r="DK9" s="144" t="str">
        <f t="shared" si="146"/>
        <v xml:space="preserve"> </v>
      </c>
      <c r="DL9" s="454" t="str">
        <f t="shared" si="147"/>
        <v xml:space="preserve"> </v>
      </c>
      <c r="DM9" s="454"/>
      <c r="DN9" s="150"/>
      <c r="DO9" s="150"/>
      <c r="DP9" s="150"/>
      <c r="DQ9" s="154" t="str">
        <f>IF(DO9=0," ",IF(DO9=16," ",VLOOKUP(DO9,PROTOKOL!$A:$E,2)*DP9))</f>
        <v xml:space="preserve"> </v>
      </c>
      <c r="DR9" s="151"/>
      <c r="DS9" s="152" t="str">
        <f>IF(DO9=0," ",IF(DO9=16," ",(DN9-DQ9-DR9)*VLOOKUP(DO9,PROTOKOL!$A:$E,5)))</f>
        <v xml:space="preserve"> </v>
      </c>
      <c r="DT9" s="155" t="str">
        <f t="shared" si="148"/>
        <v xml:space="preserve"> </v>
      </c>
      <c r="DU9" s="152" t="str">
        <f t="shared" si="149"/>
        <v xml:space="preserve"> </v>
      </c>
      <c r="DW9" s="138">
        <f t="shared" ref="DW9" si="467">$A$9</f>
        <v>28</v>
      </c>
      <c r="DX9" s="444"/>
      <c r="DY9" s="150"/>
      <c r="DZ9" s="150"/>
      <c r="EA9" s="150"/>
      <c r="EB9" s="150" t="str">
        <f>IFERROR(IF(DZ9=0," ",IF(DZ9=16," ",VLOOKUP(DZ9,PROTOKOL!$A:$E,2)*EA9))/7.5*(7.5-EE9),"")</f>
        <v/>
      </c>
      <c r="EC9" s="151"/>
      <c r="ED9" s="152" t="str">
        <f>IF(DZ9=0," ",IF(DZ9=16," ",(DY9-EB9-EC9)*VLOOKUP(DZ9,PROTOKOL!$A:$E,5)))</f>
        <v xml:space="preserve"> </v>
      </c>
      <c r="EE9" s="153"/>
      <c r="EF9" s="144" t="str">
        <f t="shared" si="151"/>
        <v xml:space="preserve"> </v>
      </c>
      <c r="EG9" s="454" t="str">
        <f t="shared" si="152"/>
        <v xml:space="preserve"> </v>
      </c>
      <c r="EH9" s="454"/>
      <c r="EI9" s="150"/>
      <c r="EJ9" s="150"/>
      <c r="EK9" s="150"/>
      <c r="EL9" s="154" t="str">
        <f>IF(EJ9=0," ",IF(EJ9=16," ",VLOOKUP(EJ9,PROTOKOL!$A:$E,2)*EK9))</f>
        <v xml:space="preserve"> </v>
      </c>
      <c r="EM9" s="151"/>
      <c r="EN9" s="152" t="str">
        <f>IF(EJ9=0," ",IF(EJ9=16," ",(EI9-EL9-EM9)*VLOOKUP(EJ9,PROTOKOL!$A:$E,5)))</f>
        <v xml:space="preserve"> </v>
      </c>
      <c r="EO9" s="155" t="str">
        <f t="shared" si="153"/>
        <v xml:space="preserve"> </v>
      </c>
      <c r="EP9" s="152" t="str">
        <f t="shared" si="154"/>
        <v xml:space="preserve"> </v>
      </c>
      <c r="ER9" s="138">
        <f t="shared" ref="ER9" si="468">$A$9</f>
        <v>28</v>
      </c>
      <c r="ES9" s="444"/>
      <c r="ET9" s="150"/>
      <c r="EU9" s="150"/>
      <c r="EV9" s="150"/>
      <c r="EW9" s="150" t="str">
        <f>IFERROR(IF(EU9=0," ",IF(EU9=16," ",VLOOKUP(EU9,PROTOKOL!$A:$E,2)*EV9))/7.5*(7.5-EZ9),"")</f>
        <v/>
      </c>
      <c r="EX9" s="151"/>
      <c r="EY9" s="152" t="str">
        <f>IF(EU9=0," ",IF(EU9=16," ",(ET9-EW9-EX9)*VLOOKUP(EU9,PROTOKOL!$A:$E,5)))</f>
        <v xml:space="preserve"> </v>
      </c>
      <c r="EZ9" s="153"/>
      <c r="FA9" s="144" t="str">
        <f t="shared" si="156"/>
        <v xml:space="preserve"> </v>
      </c>
      <c r="FB9" s="454" t="str">
        <f t="shared" si="157"/>
        <v xml:space="preserve"> </v>
      </c>
      <c r="FC9" s="454"/>
      <c r="FD9" s="150"/>
      <c r="FE9" s="150"/>
      <c r="FF9" s="150"/>
      <c r="FG9" s="154" t="str">
        <f>IF(FE9=0," ",IF(FE9=16," ",VLOOKUP(FE9,PROTOKOL!$A:$E,2)*FF9))</f>
        <v xml:space="preserve"> </v>
      </c>
      <c r="FH9" s="151"/>
      <c r="FI9" s="152" t="str">
        <f>IF(FE9=0," ",IF(FE9=16," ",(FD9-FG9-FH9)*VLOOKUP(FE9,PROTOKOL!$A:$E,5)))</f>
        <v xml:space="preserve"> </v>
      </c>
      <c r="FJ9" s="155" t="str">
        <f t="shared" si="158"/>
        <v xml:space="preserve"> </v>
      </c>
      <c r="FK9" s="152" t="str">
        <f t="shared" si="159"/>
        <v xml:space="preserve"> </v>
      </c>
      <c r="FM9" s="138">
        <f t="shared" ref="FM9" si="469">$A$9</f>
        <v>28</v>
      </c>
      <c r="FN9" s="444"/>
      <c r="FO9" s="150"/>
      <c r="FP9" s="150"/>
      <c r="FQ9" s="150"/>
      <c r="FR9" s="150" t="str">
        <f>IFERROR(IF(FP9=0," ",IF(FP9=16," ",VLOOKUP(FP9,PROTOKOL!$A:$E,2)*FQ9))/7.5*(7.5-FU9),"")</f>
        <v/>
      </c>
      <c r="FS9" s="151"/>
      <c r="FT9" s="152" t="str">
        <f>IF(FP9=0," ",IF(FP9=16," ",(FO9-FR9-FS9)*VLOOKUP(FP9,PROTOKOL!$A:$E,5)))</f>
        <v xml:space="preserve"> </v>
      </c>
      <c r="FU9" s="153"/>
      <c r="FV9" s="144" t="str">
        <f t="shared" si="161"/>
        <v xml:space="preserve"> </v>
      </c>
      <c r="FW9" s="454" t="str">
        <f t="shared" si="162"/>
        <v xml:space="preserve"> </v>
      </c>
      <c r="FX9" s="454"/>
      <c r="FY9" s="150"/>
      <c r="FZ9" s="150"/>
      <c r="GA9" s="150"/>
      <c r="GB9" s="154" t="str">
        <f>IF(FZ9=0," ",IF(FZ9=16," ",VLOOKUP(FZ9,PROTOKOL!$A:$E,2)*GA9))</f>
        <v xml:space="preserve"> </v>
      </c>
      <c r="GC9" s="151"/>
      <c r="GD9" s="152" t="str">
        <f>IF(FZ9=0," ",IF(FZ9=16," ",(FY9-GB9-GC9)*VLOOKUP(FZ9,PROTOKOL!$A:$E,5)))</f>
        <v xml:space="preserve"> </v>
      </c>
      <c r="GE9" s="155" t="str">
        <f t="shared" si="163"/>
        <v xml:space="preserve"> </v>
      </c>
      <c r="GF9" s="152" t="str">
        <f t="shared" si="164"/>
        <v xml:space="preserve"> </v>
      </c>
      <c r="GH9" s="138">
        <f t="shared" ref="GH9" si="470">$A$9</f>
        <v>28</v>
      </c>
      <c r="GI9" s="444"/>
      <c r="GJ9" s="150"/>
      <c r="GK9" s="150"/>
      <c r="GL9" s="150"/>
      <c r="GM9" s="150" t="str">
        <f>IFERROR(IF(GK9=0," ",IF(GK9=16," ",VLOOKUP(GK9,PROTOKOL!$A:$E,2)*GL9))/7.5*(7.5-GP9),"")</f>
        <v/>
      </c>
      <c r="GN9" s="151"/>
      <c r="GO9" s="152" t="str">
        <f>IF(GK9=0," ",IF(GK9=16," ",(GJ9-GM9-GN9)*VLOOKUP(GK9,PROTOKOL!$A:$E,5)))</f>
        <v xml:space="preserve"> </v>
      </c>
      <c r="GP9" s="153"/>
      <c r="GQ9" s="144" t="str">
        <f t="shared" si="166"/>
        <v xml:space="preserve"> </v>
      </c>
      <c r="GR9" s="454" t="str">
        <f t="shared" si="167"/>
        <v xml:space="preserve"> </v>
      </c>
      <c r="GS9" s="454"/>
      <c r="GT9" s="150"/>
      <c r="GU9" s="150"/>
      <c r="GV9" s="150"/>
      <c r="GW9" s="154" t="str">
        <f>IF(GU9=0," ",IF(GU9=16," ",VLOOKUP(GU9,PROTOKOL!$A:$E,2)*GV9))</f>
        <v xml:space="preserve"> </v>
      </c>
      <c r="GX9" s="151"/>
      <c r="GY9" s="152" t="str">
        <f>IF(GU9=0," ",IF(GU9=16," ",(GT9-GW9-GX9)*VLOOKUP(GU9,PROTOKOL!$A:$E,5)))</f>
        <v xml:space="preserve"> </v>
      </c>
      <c r="GZ9" s="155" t="str">
        <f t="shared" si="168"/>
        <v xml:space="preserve"> </v>
      </c>
      <c r="HA9" s="152" t="str">
        <f t="shared" si="169"/>
        <v xml:space="preserve"> </v>
      </c>
      <c r="HC9" s="138">
        <f t="shared" ref="HC9" si="471">$A$9</f>
        <v>28</v>
      </c>
      <c r="HD9" s="444"/>
      <c r="HE9" s="150"/>
      <c r="HF9" s="150"/>
      <c r="HG9" s="150"/>
      <c r="HH9" s="150" t="str">
        <f>IFERROR(IF(HF9=0," ",IF(HF9=16," ",VLOOKUP(HF9,PROTOKOL!$A:$E,2)*HG9))/7.5*(7.5-HK9),"")</f>
        <v/>
      </c>
      <c r="HI9" s="151"/>
      <c r="HJ9" s="152" t="str">
        <f>IF(HF9=0," ",IF(HF9=16," ",(HE9-HH9-HI9)*VLOOKUP(HF9,PROTOKOL!$A:$E,5)))</f>
        <v xml:space="preserve"> </v>
      </c>
      <c r="HK9" s="153"/>
      <c r="HL9" s="144" t="str">
        <f t="shared" si="171"/>
        <v xml:space="preserve"> </v>
      </c>
      <c r="HM9" s="454" t="str">
        <f t="shared" si="172"/>
        <v xml:space="preserve"> </v>
      </c>
      <c r="HN9" s="454"/>
      <c r="HO9" s="150"/>
      <c r="HP9" s="150"/>
      <c r="HQ9" s="150"/>
      <c r="HR9" s="154" t="str">
        <f>IF(HP9=0," ",IF(HP9=16," ",VLOOKUP(HP9,PROTOKOL!$A:$E,2)*HQ9))</f>
        <v xml:space="preserve"> </v>
      </c>
      <c r="HS9" s="151"/>
      <c r="HT9" s="152" t="str">
        <f>IF(HP9=0," ",IF(HP9=16," ",(HO9-HR9-HS9)*VLOOKUP(HP9,PROTOKOL!$A:$E,5)))</f>
        <v xml:space="preserve"> </v>
      </c>
      <c r="HU9" s="155" t="str">
        <f t="shared" si="173"/>
        <v xml:space="preserve"> </v>
      </c>
      <c r="HV9" s="152" t="str">
        <f t="shared" si="174"/>
        <v xml:space="preserve"> </v>
      </c>
      <c r="HX9" s="138">
        <f t="shared" ref="HX9" si="472">$A$9</f>
        <v>28</v>
      </c>
      <c r="HY9" s="444"/>
      <c r="HZ9" s="150"/>
      <c r="IA9" s="150"/>
      <c r="IB9" s="150"/>
      <c r="IC9" s="150" t="str">
        <f>IFERROR(IF(IA9=0," ",IF(IA9=16," ",VLOOKUP(IA9,PROTOKOL!$A:$E,2)*IB9))/7.5*(7.5-IF9),"")</f>
        <v/>
      </c>
      <c r="ID9" s="151"/>
      <c r="IE9" s="152" t="str">
        <f>IF(IA9=0," ",IF(IA9=16," ",(HZ9-IC9-ID9)*VLOOKUP(IA9,PROTOKOL!$A:$E,5)))</f>
        <v xml:space="preserve"> </v>
      </c>
      <c r="IF9" s="153"/>
      <c r="IG9" s="144" t="str">
        <f t="shared" si="176"/>
        <v xml:space="preserve"> </v>
      </c>
      <c r="IH9" s="454" t="str">
        <f t="shared" si="177"/>
        <v xml:space="preserve"> </v>
      </c>
      <c r="II9" s="454"/>
      <c r="IJ9" s="150"/>
      <c r="IK9" s="150"/>
      <c r="IL9" s="150"/>
      <c r="IM9" s="154" t="str">
        <f>IF(IK9=0," ",IF(IK9=16," ",VLOOKUP(IK9,PROTOKOL!$A:$E,2)*IL9))</f>
        <v xml:space="preserve"> </v>
      </c>
      <c r="IN9" s="151"/>
      <c r="IO9" s="152" t="str">
        <f>IF(IK9=0," ",IF(IK9=16," ",(IJ9-IM9-IN9)*VLOOKUP(IK9,PROTOKOL!$A:$E,5)))</f>
        <v xml:space="preserve"> </v>
      </c>
      <c r="IP9" s="155" t="str">
        <f t="shared" si="178"/>
        <v xml:space="preserve"> </v>
      </c>
      <c r="IQ9" s="152" t="str">
        <f t="shared" si="179"/>
        <v xml:space="preserve"> </v>
      </c>
      <c r="IS9" s="138">
        <f t="shared" ref="IS9" si="473">$A$9</f>
        <v>28</v>
      </c>
      <c r="IT9" s="444"/>
      <c r="IU9" s="150"/>
      <c r="IV9" s="150"/>
      <c r="IW9" s="150"/>
      <c r="IX9" s="150" t="str">
        <f>IFERROR(IF(IV9=0," ",IF(IV9=16," ",VLOOKUP(IV9,PROTOKOL!$A:$E,2)*IW9))/7.5*(7.5-JA9),"")</f>
        <v/>
      </c>
      <c r="IY9" s="151"/>
      <c r="IZ9" s="152" t="str">
        <f>IF(IV9=0," ",IF(IV9=16," ",(IU9-IX9-IY9)*VLOOKUP(IV9,PROTOKOL!$A:$E,5)))</f>
        <v xml:space="preserve"> </v>
      </c>
      <c r="JA9" s="153"/>
      <c r="JB9" s="144" t="str">
        <f t="shared" si="181"/>
        <v xml:space="preserve"> </v>
      </c>
      <c r="JC9" s="454" t="str">
        <f t="shared" si="182"/>
        <v xml:space="preserve"> </v>
      </c>
      <c r="JD9" s="454"/>
      <c r="JE9" s="150"/>
      <c r="JF9" s="150"/>
      <c r="JG9" s="150"/>
      <c r="JH9" s="154" t="str">
        <f>IF(JF9=0," ",IF(JF9=16," ",VLOOKUP(JF9,PROTOKOL!$A:$E,2)*JG9))</f>
        <v xml:space="preserve"> </v>
      </c>
      <c r="JI9" s="151"/>
      <c r="JJ9" s="152" t="str">
        <f>IF(JF9=0," ",IF(JF9=16," ",(JE9-JH9-JI9)*VLOOKUP(JF9,PROTOKOL!$A:$E,5)))</f>
        <v xml:space="preserve"> </v>
      </c>
      <c r="JK9" s="155" t="str">
        <f t="shared" si="183"/>
        <v xml:space="preserve"> </v>
      </c>
      <c r="JL9" s="152" t="str">
        <f t="shared" si="184"/>
        <v xml:space="preserve"> </v>
      </c>
      <c r="JN9" s="138">
        <f t="shared" ref="JN9" si="474">$A$9</f>
        <v>28</v>
      </c>
      <c r="JO9" s="444"/>
      <c r="JP9" s="150"/>
      <c r="JQ9" s="150"/>
      <c r="JR9" s="150"/>
      <c r="JS9" s="150" t="str">
        <f>IFERROR(IF(JQ9=0," ",IF(JQ9=16," ",VLOOKUP(JQ9,PROTOKOL!$A:$E,2)*JR9))/7.5*(7.5-JV9),"")</f>
        <v/>
      </c>
      <c r="JT9" s="151"/>
      <c r="JU9" s="152" t="str">
        <f>IF(JQ9=0," ",IF(JQ9=16," ",(JP9-JS9-JT9)*VLOOKUP(JQ9,PROTOKOL!$A:$E,5)))</f>
        <v xml:space="preserve"> </v>
      </c>
      <c r="JV9" s="153"/>
      <c r="JW9" s="144" t="str">
        <f t="shared" si="186"/>
        <v xml:space="preserve"> </v>
      </c>
      <c r="JX9" s="454" t="str">
        <f t="shared" si="187"/>
        <v xml:space="preserve"> </v>
      </c>
      <c r="JY9" s="454"/>
      <c r="JZ9" s="150"/>
      <c r="KA9" s="150"/>
      <c r="KB9" s="150"/>
      <c r="KC9" s="154" t="str">
        <f>IF(KA9=0," ",IF(KA9=16," ",VLOOKUP(KA9,PROTOKOL!$A:$E,2)*KB9))</f>
        <v xml:space="preserve"> </v>
      </c>
      <c r="KD9" s="151"/>
      <c r="KE9" s="152" t="str">
        <f>IF(KA9=0," ",IF(KA9=16," ",(JZ9-KC9-KD9)*VLOOKUP(KA9,PROTOKOL!$A:$E,5)))</f>
        <v xml:space="preserve"> </v>
      </c>
      <c r="KF9" s="155" t="str">
        <f t="shared" si="188"/>
        <v xml:space="preserve"> </v>
      </c>
      <c r="KG9" s="152" t="str">
        <f t="shared" si="189"/>
        <v xml:space="preserve"> </v>
      </c>
      <c r="KI9" s="138">
        <f t="shared" ref="KI9" si="475">$A$9</f>
        <v>28</v>
      </c>
      <c r="KJ9" s="444"/>
      <c r="KK9" s="150"/>
      <c r="KL9" s="150"/>
      <c r="KM9" s="150"/>
      <c r="KN9" s="150" t="str">
        <f>IFERROR(IF(KL9=0," ",IF(KL9=16," ",VLOOKUP(KL9,PROTOKOL!$A:$E,2)*KM9))/7.5*(7.5-KQ9),"")</f>
        <v/>
      </c>
      <c r="KO9" s="151"/>
      <c r="KP9" s="152" t="str">
        <f>IF(KL9=0," ",IF(KL9=16," ",(KK9-KN9-KO9)*VLOOKUP(KL9,PROTOKOL!$A:$E,5)))</f>
        <v xml:space="preserve"> </v>
      </c>
      <c r="KQ9" s="153"/>
      <c r="KR9" s="144" t="str">
        <f t="shared" si="191"/>
        <v xml:space="preserve"> </v>
      </c>
      <c r="KS9" s="454" t="str">
        <f t="shared" si="192"/>
        <v xml:space="preserve"> </v>
      </c>
      <c r="KT9" s="454"/>
      <c r="KU9" s="150"/>
      <c r="KV9" s="150"/>
      <c r="KW9" s="150"/>
      <c r="KX9" s="154" t="str">
        <f>IF(KV9=0," ",IF(KV9=16," ",VLOOKUP(KV9,PROTOKOL!$A:$E,2)*KW9))</f>
        <v xml:space="preserve"> </v>
      </c>
      <c r="KY9" s="151"/>
      <c r="KZ9" s="152" t="str">
        <f>IF(KV9=0," ",IF(KV9=16," ",(KU9-KX9-KY9)*VLOOKUP(KV9,PROTOKOL!$A:$E,5)))</f>
        <v xml:space="preserve"> </v>
      </c>
      <c r="LA9" s="155" t="str">
        <f t="shared" si="193"/>
        <v xml:space="preserve"> </v>
      </c>
      <c r="LB9" s="152" t="str">
        <f t="shared" si="194"/>
        <v xml:space="preserve"> </v>
      </c>
      <c r="LD9" s="138">
        <f t="shared" ref="LD9" si="476">$A$9</f>
        <v>28</v>
      </c>
      <c r="LE9" s="444"/>
      <c r="LF9" s="150"/>
      <c r="LG9" s="150"/>
      <c r="LH9" s="150"/>
      <c r="LI9" s="150" t="str">
        <f>IFERROR(IF(LG9=0," ",IF(LG9=16," ",VLOOKUP(LG9,PROTOKOL!$A:$E,2)*LH9))/7.5*(7.5-LL9),"")</f>
        <v/>
      </c>
      <c r="LJ9" s="151"/>
      <c r="LK9" s="152" t="str">
        <f>IF(LG9=0," ",IF(LG9=16," ",(LF9-LI9-LJ9)*VLOOKUP(LG9,PROTOKOL!$A:$E,5)))</f>
        <v xml:space="preserve"> </v>
      </c>
      <c r="LL9" s="153"/>
      <c r="LM9" s="144" t="str">
        <f t="shared" si="196"/>
        <v xml:space="preserve"> </v>
      </c>
      <c r="LN9" s="454" t="str">
        <f t="shared" si="197"/>
        <v xml:space="preserve"> </v>
      </c>
      <c r="LO9" s="454"/>
      <c r="LP9" s="150"/>
      <c r="LQ9" s="150"/>
      <c r="LR9" s="150"/>
      <c r="LS9" s="154" t="str">
        <f>IF(LQ9=0," ",IF(LQ9=16," ",VLOOKUP(LQ9,PROTOKOL!$A:$E,2)*LR9))</f>
        <v xml:space="preserve"> </v>
      </c>
      <c r="LT9" s="151"/>
      <c r="LU9" s="152" t="str">
        <f>IF(LQ9=0," ",IF(LQ9=16," ",(LP9-LS9-LT9)*VLOOKUP(LQ9,PROTOKOL!$A:$E,5)))</f>
        <v xml:space="preserve"> </v>
      </c>
      <c r="LV9" s="155" t="str">
        <f t="shared" si="198"/>
        <v xml:space="preserve"> </v>
      </c>
      <c r="LW9" s="152" t="str">
        <f t="shared" si="199"/>
        <v xml:space="preserve"> </v>
      </c>
      <c r="LY9" s="138">
        <f t="shared" ref="LY9" si="477">$A$9</f>
        <v>28</v>
      </c>
      <c r="LZ9" s="444"/>
      <c r="MA9" s="150"/>
      <c r="MB9" s="150"/>
      <c r="MC9" s="150"/>
      <c r="MD9" s="150" t="str">
        <f>IFERROR(IF(MB9=0," ",IF(MB9=16," ",VLOOKUP(MB9,PROTOKOL!$A:$E,2)*MC9))/7.5*(7.5-MG9),"")</f>
        <v/>
      </c>
      <c r="ME9" s="151"/>
      <c r="MF9" s="152" t="str">
        <f>IF(MB9=0," ",IF(MB9=16," ",(MA9-MD9-ME9)*VLOOKUP(MB9,PROTOKOL!$A:$E,5)))</f>
        <v xml:space="preserve"> </v>
      </c>
      <c r="MG9" s="153"/>
      <c r="MH9" s="144" t="str">
        <f t="shared" si="201"/>
        <v xml:space="preserve"> </v>
      </c>
      <c r="MI9" s="454" t="str">
        <f t="shared" si="202"/>
        <v xml:space="preserve"> </v>
      </c>
      <c r="MJ9" s="454"/>
      <c r="MK9" s="150"/>
      <c r="ML9" s="150"/>
      <c r="MM9" s="150"/>
      <c r="MN9" s="154" t="str">
        <f>IF(ML9=0," ",IF(ML9=16," ",VLOOKUP(ML9,PROTOKOL!$A:$E,2)*MM9))</f>
        <v xml:space="preserve"> </v>
      </c>
      <c r="MO9" s="151"/>
      <c r="MP9" s="152" t="str">
        <f>IF(ML9=0," ",IF(ML9=16," ",(MK9-MN9-MO9)*VLOOKUP(ML9,PROTOKOL!$A:$E,5)))</f>
        <v xml:space="preserve"> </v>
      </c>
      <c r="MQ9" s="155" t="str">
        <f t="shared" si="203"/>
        <v xml:space="preserve"> </v>
      </c>
      <c r="MR9" s="152" t="str">
        <f t="shared" si="204"/>
        <v xml:space="preserve"> </v>
      </c>
      <c r="MT9" s="138">
        <f t="shared" ref="MT9" si="478">$A$9</f>
        <v>28</v>
      </c>
      <c r="MU9" s="444"/>
      <c r="MV9" s="150"/>
      <c r="MW9" s="150"/>
      <c r="MX9" s="150"/>
      <c r="MY9" s="150" t="str">
        <f>IFERROR(IF(MW9=0," ",IF(MW9=16," ",VLOOKUP(MW9,PROTOKOL!$A:$E,2)*MX9))/7.5*(7.5-NB9),"")</f>
        <v/>
      </c>
      <c r="MZ9" s="151"/>
      <c r="NA9" s="152" t="str">
        <f>IF(MW9=0," ",IF(MW9=16," ",(MV9-MY9-MZ9)*VLOOKUP(MW9,PROTOKOL!$A:$E,5)))</f>
        <v xml:space="preserve"> </v>
      </c>
      <c r="NB9" s="153"/>
      <c r="NC9" s="144" t="str">
        <f t="shared" si="206"/>
        <v xml:space="preserve"> </v>
      </c>
      <c r="ND9" s="454" t="str">
        <f t="shared" si="207"/>
        <v xml:space="preserve"> </v>
      </c>
      <c r="NE9" s="454"/>
      <c r="NF9" s="150"/>
      <c r="NG9" s="150"/>
      <c r="NH9" s="150"/>
      <c r="NI9" s="154" t="str">
        <f>IF(NG9=0," ",IF(NG9=16," ",VLOOKUP(NG9,PROTOKOL!$A:$E,2)*NH9))</f>
        <v xml:space="preserve"> </v>
      </c>
      <c r="NJ9" s="151"/>
      <c r="NK9" s="152" t="str">
        <f>IF(NG9=0," ",IF(NG9=16," ",(NF9-NI9-NJ9)*VLOOKUP(NG9,PROTOKOL!$A:$E,5)))</f>
        <v xml:space="preserve"> </v>
      </c>
      <c r="NL9" s="155" t="str">
        <f t="shared" si="208"/>
        <v xml:space="preserve"> </v>
      </c>
      <c r="NM9" s="152" t="str">
        <f t="shared" si="209"/>
        <v xml:space="preserve"> </v>
      </c>
      <c r="NO9" s="138">
        <f t="shared" ref="NO9" si="479">$A$9</f>
        <v>28</v>
      </c>
      <c r="NP9" s="444"/>
      <c r="NQ9" s="150"/>
      <c r="NR9" s="150"/>
      <c r="NS9" s="150"/>
      <c r="NT9" s="150" t="str">
        <f>IFERROR(IF(NR9=0," ",IF(NR9=16," ",VLOOKUP(NR9,PROTOKOL!$A:$E,2)*NS9))/7.5*(7.5-NW9),"")</f>
        <v/>
      </c>
      <c r="NU9" s="151"/>
      <c r="NV9" s="152" t="str">
        <f>IF(NR9=0," ",IF(NR9=16," ",(NQ9-NT9-NU9)*VLOOKUP(NR9,PROTOKOL!$A:$E,5)))</f>
        <v xml:space="preserve"> </v>
      </c>
      <c r="NW9" s="153"/>
      <c r="NX9" s="144" t="str">
        <f t="shared" si="211"/>
        <v xml:space="preserve"> </v>
      </c>
      <c r="NY9" s="454" t="str">
        <f t="shared" si="212"/>
        <v xml:space="preserve"> </v>
      </c>
      <c r="NZ9" s="454"/>
      <c r="OA9" s="150"/>
      <c r="OB9" s="150"/>
      <c r="OC9" s="150"/>
      <c r="OD9" s="154" t="str">
        <f>IF(OB9=0," ",IF(OB9=16," ",VLOOKUP(OB9,PROTOKOL!$A:$E,2)*OC9))</f>
        <v xml:space="preserve"> </v>
      </c>
      <c r="OE9" s="151"/>
      <c r="OF9" s="152" t="str">
        <f>IF(OB9=0," ",IF(OB9=16," ",(OA9-OD9-OE9)*VLOOKUP(OB9,PROTOKOL!$A:$E,5)))</f>
        <v xml:space="preserve"> </v>
      </c>
      <c r="OG9" s="155" t="str">
        <f t="shared" si="213"/>
        <v xml:space="preserve"> </v>
      </c>
      <c r="OH9" s="152" t="str">
        <f t="shared" si="214"/>
        <v xml:space="preserve"> </v>
      </c>
      <c r="OJ9" s="138">
        <f t="shared" ref="OJ9" si="480">$A$9</f>
        <v>28</v>
      </c>
      <c r="OK9" s="444"/>
      <c r="OL9" s="150"/>
      <c r="OM9" s="150"/>
      <c r="ON9" s="150"/>
      <c r="OO9" s="150" t="str">
        <f>IFERROR(IF(OM9=0," ",IF(OM9=16," ",VLOOKUP(OM9,PROTOKOL!$A:$E,2)*ON9))/7.5*(7.5-OR9),"")</f>
        <v/>
      </c>
      <c r="OP9" s="151"/>
      <c r="OQ9" s="152" t="str">
        <f>IF(OM9=0," ",IF(OM9=16," ",(OL9-OO9-OP9)*VLOOKUP(OM9,PROTOKOL!$A:$E,5)))</f>
        <v xml:space="preserve"> </v>
      </c>
      <c r="OR9" s="153"/>
      <c r="OS9" s="144" t="str">
        <f t="shared" si="216"/>
        <v xml:space="preserve"> </v>
      </c>
      <c r="OT9" s="454" t="str">
        <f t="shared" si="217"/>
        <v xml:space="preserve"> </v>
      </c>
      <c r="OU9" s="454"/>
      <c r="OV9" s="150"/>
      <c r="OW9" s="150"/>
      <c r="OX9" s="150"/>
      <c r="OY9" s="154" t="str">
        <f>IF(OW9=0," ",IF(OW9=16," ",VLOOKUP(OW9,PROTOKOL!$A:$E,2)*OX9))</f>
        <v xml:space="preserve"> </v>
      </c>
      <c r="OZ9" s="151"/>
      <c r="PA9" s="152" t="str">
        <f>IF(OW9=0," ",IF(OW9=16," ",(OV9-OY9-OZ9)*VLOOKUP(OW9,PROTOKOL!$A:$E,5)))</f>
        <v xml:space="preserve"> </v>
      </c>
      <c r="PB9" s="155" t="str">
        <f t="shared" si="218"/>
        <v xml:space="preserve"> </v>
      </c>
      <c r="PC9" s="152" t="str">
        <f t="shared" si="219"/>
        <v xml:space="preserve"> </v>
      </c>
      <c r="PE9" s="138">
        <f t="shared" ref="PE9" si="481">$A$9</f>
        <v>28</v>
      </c>
      <c r="PF9" s="444"/>
      <c r="PG9" s="150"/>
      <c r="PH9" s="150"/>
      <c r="PI9" s="150"/>
      <c r="PJ9" s="150" t="str">
        <f>IFERROR(IF(PH9=0," ",IF(PH9=16," ",VLOOKUP(PH9,PROTOKOL!$A:$E,2)*PI9))/7.5*(7.5-PM9),"")</f>
        <v/>
      </c>
      <c r="PK9" s="151"/>
      <c r="PL9" s="152" t="str">
        <f>IF(PH9=0," ",IF(PH9=16," ",(PG9-PJ9-PK9)*VLOOKUP(PH9,PROTOKOL!$A:$E,5)))</f>
        <v xml:space="preserve"> </v>
      </c>
      <c r="PM9" s="153"/>
      <c r="PN9" s="144" t="str">
        <f t="shared" si="221"/>
        <v xml:space="preserve"> </v>
      </c>
      <c r="PO9" s="454" t="str">
        <f t="shared" si="222"/>
        <v xml:space="preserve"> </v>
      </c>
      <c r="PP9" s="454"/>
      <c r="PQ9" s="150"/>
      <c r="PR9" s="150"/>
      <c r="PS9" s="150"/>
      <c r="PT9" s="154" t="str">
        <f>IF(PR9=0," ",IF(PR9=16," ",VLOOKUP(PR9,PROTOKOL!$A:$E,2)*PS9))</f>
        <v xml:space="preserve"> </v>
      </c>
      <c r="PU9" s="151"/>
      <c r="PV9" s="152" t="str">
        <f>IF(PR9=0," ",IF(PR9=16," ",(PQ9-PT9-PU9)*VLOOKUP(PR9,PROTOKOL!$A:$E,5)))</f>
        <v xml:space="preserve"> </v>
      </c>
      <c r="PW9" s="155" t="str">
        <f t="shared" si="223"/>
        <v xml:space="preserve"> </v>
      </c>
      <c r="PX9" s="152" t="str">
        <f t="shared" si="224"/>
        <v xml:space="preserve"> </v>
      </c>
      <c r="PZ9" s="138">
        <f t="shared" ref="PZ9" si="482">$A$9</f>
        <v>28</v>
      </c>
      <c r="QA9" s="444"/>
      <c r="QB9" s="150"/>
      <c r="QC9" s="150"/>
      <c r="QD9" s="150"/>
      <c r="QE9" s="150" t="str">
        <f>IFERROR(IF(QC9=0," ",IF(QC9=16," ",VLOOKUP(QC9,PROTOKOL!$A:$E,2)*QD9))/7.5*(7.5-QH9),"")</f>
        <v/>
      </c>
      <c r="QF9" s="151"/>
      <c r="QG9" s="152" t="str">
        <f>IF(QC9=0," ",IF(QC9=16," ",(QB9-QE9-QF9)*VLOOKUP(QC9,PROTOKOL!$A:$E,5)))</f>
        <v xml:space="preserve"> </v>
      </c>
      <c r="QH9" s="153"/>
      <c r="QI9" s="144" t="str">
        <f t="shared" si="226"/>
        <v xml:space="preserve"> </v>
      </c>
      <c r="QJ9" s="454" t="str">
        <f t="shared" si="227"/>
        <v xml:space="preserve"> </v>
      </c>
      <c r="QK9" s="454"/>
      <c r="QL9" s="150"/>
      <c r="QM9" s="150"/>
      <c r="QN9" s="150"/>
      <c r="QO9" s="154" t="str">
        <f>IF(QM9=0," ",IF(QM9=16," ",VLOOKUP(QM9,PROTOKOL!$A:$E,2)*QN9))</f>
        <v xml:space="preserve"> </v>
      </c>
      <c r="QP9" s="151"/>
      <c r="QQ9" s="152" t="str">
        <f>IF(QM9=0," ",IF(QM9=16," ",(QL9-QO9-QP9)*VLOOKUP(QM9,PROTOKOL!$A:$E,5)))</f>
        <v xml:space="preserve"> </v>
      </c>
      <c r="QR9" s="155" t="str">
        <f t="shared" si="228"/>
        <v xml:space="preserve"> </v>
      </c>
      <c r="QS9" s="152" t="str">
        <f t="shared" si="229"/>
        <v xml:space="preserve"> </v>
      </c>
      <c r="QU9" s="138">
        <f t="shared" ref="QU9" si="483">$A$9</f>
        <v>28</v>
      </c>
      <c r="QV9" s="444"/>
      <c r="QW9" s="150"/>
      <c r="QX9" s="150"/>
      <c r="QY9" s="150"/>
      <c r="QZ9" s="150" t="str">
        <f>IFERROR(IF(QX9=0," ",IF(QX9=16," ",VLOOKUP(QX9,PROTOKOL!$A:$E,2)*QY9))/7.5*(7.5-RC9),"")</f>
        <v/>
      </c>
      <c r="RA9" s="151"/>
      <c r="RB9" s="152" t="str">
        <f>IF(QX9=0," ",IF(QX9=16," ",(QW9-QZ9-RA9)*VLOOKUP(QX9,PROTOKOL!$A:$E,5)))</f>
        <v xml:space="preserve"> </v>
      </c>
      <c r="RC9" s="153"/>
      <c r="RD9" s="144" t="str">
        <f t="shared" si="231"/>
        <v xml:space="preserve"> </v>
      </c>
      <c r="RE9" s="454" t="str">
        <f t="shared" si="232"/>
        <v xml:space="preserve"> </v>
      </c>
      <c r="RF9" s="454"/>
      <c r="RG9" s="150"/>
      <c r="RH9" s="150"/>
      <c r="RI9" s="150"/>
      <c r="RJ9" s="154" t="str">
        <f>IF(RH9=0," ",IF(RH9=16," ",VLOOKUP(RH9,PROTOKOL!$A:$E,2)*RI9))</f>
        <v xml:space="preserve"> </v>
      </c>
      <c r="RK9" s="151"/>
      <c r="RL9" s="152" t="str">
        <f>IF(RH9=0," ",IF(RH9=16," ",(RG9-RJ9-RK9)*VLOOKUP(RH9,PROTOKOL!$A:$E,5)))</f>
        <v xml:space="preserve"> </v>
      </c>
      <c r="RM9" s="155" t="str">
        <f t="shared" si="233"/>
        <v xml:space="preserve"> </v>
      </c>
      <c r="RN9" s="152" t="str">
        <f t="shared" si="234"/>
        <v xml:space="preserve"> </v>
      </c>
      <c r="RP9" s="138">
        <f t="shared" ref="RP9" si="484">$A$9</f>
        <v>28</v>
      </c>
      <c r="RQ9" s="444"/>
      <c r="RR9" s="150"/>
      <c r="RS9" s="150"/>
      <c r="RT9" s="150"/>
      <c r="RU9" s="150" t="str">
        <f>IFERROR(IF(RS9=0," ",IF(RS9=16," ",VLOOKUP(RS9,PROTOKOL!$A:$E,2)*RT9))/7.5*(7.5-RX9),"")</f>
        <v/>
      </c>
      <c r="RV9" s="151"/>
      <c r="RW9" s="152" t="str">
        <f>IF(RS9=0," ",IF(RS9=16," ",(RR9-RU9-RV9)*VLOOKUP(RS9,PROTOKOL!$A:$E,5)))</f>
        <v xml:space="preserve"> </v>
      </c>
      <c r="RX9" s="153"/>
      <c r="RY9" s="144" t="str">
        <f t="shared" si="236"/>
        <v xml:space="preserve"> </v>
      </c>
      <c r="RZ9" s="454" t="str">
        <f t="shared" si="237"/>
        <v xml:space="preserve"> </v>
      </c>
      <c r="SA9" s="454"/>
      <c r="SB9" s="150"/>
      <c r="SC9" s="150"/>
      <c r="SD9" s="150"/>
      <c r="SE9" s="154" t="str">
        <f>IF(SC9=0," ",IF(SC9=16," ",VLOOKUP(SC9,PROTOKOL!$A:$E,2)*SD9))</f>
        <v xml:space="preserve"> </v>
      </c>
      <c r="SF9" s="151"/>
      <c r="SG9" s="152" t="str">
        <f>IF(SC9=0," ",IF(SC9=16," ",(SB9-SE9-SF9)*VLOOKUP(SC9,PROTOKOL!$A:$E,5)))</f>
        <v xml:space="preserve"> </v>
      </c>
      <c r="SH9" s="155" t="str">
        <f t="shared" si="238"/>
        <v xml:space="preserve"> </v>
      </c>
      <c r="SI9" s="152" t="str">
        <f t="shared" si="239"/>
        <v xml:space="preserve"> </v>
      </c>
      <c r="SK9" s="138">
        <f t="shared" ref="SK9" si="485">$A$9</f>
        <v>28</v>
      </c>
      <c r="SL9" s="444"/>
      <c r="SM9" s="150"/>
      <c r="SN9" s="150"/>
      <c r="SO9" s="150"/>
      <c r="SP9" s="150" t="str">
        <f>IFERROR(IF(SN9=0," ",IF(SN9=16," ",VLOOKUP(SN9,PROTOKOL!$A:$E,2)*SO9))/7.5*(7.5-SS9),"")</f>
        <v/>
      </c>
      <c r="SQ9" s="151"/>
      <c r="SR9" s="152" t="str">
        <f>IF(SN9=0," ",IF(SN9=16," ",(SM9-SP9-SQ9)*VLOOKUP(SN9,PROTOKOL!$A:$E,5)))</f>
        <v xml:space="preserve"> </v>
      </c>
      <c r="SS9" s="153"/>
      <c r="ST9" s="144" t="str">
        <f t="shared" si="241"/>
        <v xml:space="preserve"> </v>
      </c>
      <c r="SU9" s="454" t="str">
        <f t="shared" si="242"/>
        <v xml:space="preserve"> </v>
      </c>
      <c r="SV9" s="454"/>
      <c r="SW9" s="150"/>
      <c r="SX9" s="150"/>
      <c r="SY9" s="150"/>
      <c r="SZ9" s="154" t="str">
        <f>IF(SX9=0," ",IF(SX9=16," ",VLOOKUP(SX9,PROTOKOL!$A:$E,2)*SY9))</f>
        <v xml:space="preserve"> </v>
      </c>
      <c r="TA9" s="151"/>
      <c r="TB9" s="152" t="str">
        <f>IF(SX9=0," ",IF(SX9=16," ",(SW9-SZ9-TA9)*VLOOKUP(SX9,PROTOKOL!$A:$E,5)))</f>
        <v xml:space="preserve"> </v>
      </c>
      <c r="TC9" s="155" t="str">
        <f t="shared" si="243"/>
        <v xml:space="preserve"> </v>
      </c>
      <c r="TD9" s="152" t="str">
        <f t="shared" si="244"/>
        <v xml:space="preserve"> </v>
      </c>
      <c r="TF9" s="138">
        <f t="shared" ref="TF9" si="486">$A$9</f>
        <v>28</v>
      </c>
      <c r="TG9" s="444"/>
      <c r="TH9" s="150"/>
      <c r="TI9" s="150"/>
      <c r="TJ9" s="150"/>
      <c r="TK9" s="150" t="str">
        <f>IFERROR(IF(TI9=0," ",IF(TI9=16," ",VLOOKUP(TI9,PROTOKOL!$A:$E,2)*TJ9))/7.5*(7.5-TN9),"")</f>
        <v/>
      </c>
      <c r="TL9" s="151"/>
      <c r="TM9" s="152" t="str">
        <f>IF(TI9=0," ",IF(TI9=16," ",(TH9-TK9-TL9)*VLOOKUP(TI9,PROTOKOL!$A:$E,5)))</f>
        <v xml:space="preserve"> </v>
      </c>
      <c r="TN9" s="153"/>
      <c r="TO9" s="144" t="str">
        <f t="shared" si="246"/>
        <v xml:space="preserve"> </v>
      </c>
      <c r="TP9" s="454" t="str">
        <f t="shared" si="247"/>
        <v xml:space="preserve"> </v>
      </c>
      <c r="TQ9" s="454"/>
      <c r="TR9" s="150"/>
      <c r="TS9" s="150"/>
      <c r="TT9" s="150"/>
      <c r="TU9" s="154" t="str">
        <f>IF(TS9=0," ",IF(TS9=16," ",VLOOKUP(TS9,PROTOKOL!$A:$E,2)*TT9))</f>
        <v xml:space="preserve"> </v>
      </c>
      <c r="TV9" s="151"/>
      <c r="TW9" s="152" t="str">
        <f>IF(TS9=0," ",IF(TS9=16," ",(TR9-TU9-TV9)*VLOOKUP(TS9,PROTOKOL!$A:$E,5)))</f>
        <v xml:space="preserve"> </v>
      </c>
      <c r="TX9" s="155" t="str">
        <f t="shared" si="248"/>
        <v xml:space="preserve"> </v>
      </c>
      <c r="TY9" s="152" t="str">
        <f t="shared" si="249"/>
        <v xml:space="preserve"> </v>
      </c>
      <c r="UA9" s="138">
        <f t="shared" ref="UA9" si="487">$A$9</f>
        <v>28</v>
      </c>
      <c r="UB9" s="444"/>
      <c r="UC9" s="150"/>
      <c r="UD9" s="150"/>
      <c r="UE9" s="150"/>
      <c r="UF9" s="150" t="str">
        <f>IFERROR(IF(UD9=0," ",IF(UD9=16," ",VLOOKUP(UD9,PROTOKOL!$A:$E,2)*UE9))/7.5*(7.5-UI9),"")</f>
        <v/>
      </c>
      <c r="UG9" s="151"/>
      <c r="UH9" s="152" t="str">
        <f>IF(UD9=0," ",IF(UD9=16," ",(UC9-UF9-UG9)*VLOOKUP(UD9,PROTOKOL!$A:$E,5)))</f>
        <v xml:space="preserve"> </v>
      </c>
      <c r="UI9" s="153"/>
      <c r="UJ9" s="144" t="str">
        <f t="shared" si="251"/>
        <v xml:space="preserve"> </v>
      </c>
      <c r="UK9" s="454" t="str">
        <f t="shared" si="252"/>
        <v xml:space="preserve"> </v>
      </c>
      <c r="UL9" s="454"/>
      <c r="UM9" s="150"/>
      <c r="UN9" s="150"/>
      <c r="UO9" s="150"/>
      <c r="UP9" s="154" t="str">
        <f>IF(UN9=0," ",IF(UN9=16," ",VLOOKUP(UN9,PROTOKOL!$A:$E,2)*UO9))</f>
        <v xml:space="preserve"> </v>
      </c>
      <c r="UQ9" s="151"/>
      <c r="UR9" s="152" t="str">
        <f>IF(UN9=0," ",IF(UN9=16," ",(UM9-UP9-UQ9)*VLOOKUP(UN9,PROTOKOL!$A:$E,5)))</f>
        <v xml:space="preserve"> </v>
      </c>
      <c r="US9" s="155" t="str">
        <f t="shared" si="253"/>
        <v xml:space="preserve"> </v>
      </c>
      <c r="UT9" s="152" t="str">
        <f t="shared" si="254"/>
        <v xml:space="preserve"> </v>
      </c>
      <c r="UV9" s="138">
        <f t="shared" ref="UV9" si="488">$A$9</f>
        <v>28</v>
      </c>
      <c r="UW9" s="444"/>
      <c r="UX9" s="150"/>
      <c r="UY9" s="150"/>
      <c r="UZ9" s="150"/>
      <c r="VA9" s="150" t="str">
        <f>IFERROR(IF(UY9=0," ",IF(UY9=16," ",VLOOKUP(UY9,PROTOKOL!$A:$E,2)*UZ9))/7.5*(7.5-VD9),"")</f>
        <v/>
      </c>
      <c r="VB9" s="151"/>
      <c r="VC9" s="152" t="str">
        <f>IF(UY9=0," ",IF(UY9=16," ",(UX9-VA9-VB9)*VLOOKUP(UY9,PROTOKOL!$A:$E,5)))</f>
        <v xml:space="preserve"> </v>
      </c>
      <c r="VD9" s="153"/>
      <c r="VE9" s="144" t="str">
        <f t="shared" si="256"/>
        <v xml:space="preserve"> </v>
      </c>
      <c r="VF9" s="454" t="str">
        <f t="shared" si="257"/>
        <v xml:space="preserve"> </v>
      </c>
      <c r="VG9" s="454"/>
      <c r="VH9" s="150"/>
      <c r="VI9" s="150"/>
      <c r="VJ9" s="150"/>
      <c r="VK9" s="154" t="str">
        <f>IF(VI9=0," ",IF(VI9=16," ",VLOOKUP(VI9,PROTOKOL!$A:$E,2)*VJ9))</f>
        <v xml:space="preserve"> </v>
      </c>
      <c r="VL9" s="151"/>
      <c r="VM9" s="152" t="str">
        <f>IF(VI9=0," ",IF(VI9=16," ",(VH9-VK9-VL9)*VLOOKUP(VI9,PROTOKOL!$A:$E,5)))</f>
        <v xml:space="preserve"> </v>
      </c>
      <c r="VN9" s="155" t="str">
        <f t="shared" si="258"/>
        <v xml:space="preserve"> </v>
      </c>
      <c r="VO9" s="152" t="str">
        <f t="shared" si="259"/>
        <v xml:space="preserve"> </v>
      </c>
      <c r="VQ9" s="138">
        <f t="shared" ref="VQ9" si="489">$A$9</f>
        <v>28</v>
      </c>
      <c r="VR9" s="444"/>
      <c r="VS9" s="150"/>
      <c r="VT9" s="150"/>
      <c r="VU9" s="150"/>
      <c r="VV9" s="150" t="str">
        <f>IFERROR(IF(VT9=0," ",IF(VT9=16," ",VLOOKUP(VT9,PROTOKOL!$A:$E,2)*VU9))/7.5*(7.5-VY9),"")</f>
        <v/>
      </c>
      <c r="VW9" s="151"/>
      <c r="VX9" s="152" t="str">
        <f>IF(VT9=0," ",IF(VT9=16," ",(VS9-VV9-VW9)*VLOOKUP(VT9,PROTOKOL!$A:$E,5)))</f>
        <v xml:space="preserve"> </v>
      </c>
      <c r="VY9" s="153"/>
      <c r="VZ9" s="144" t="str">
        <f t="shared" si="261"/>
        <v xml:space="preserve"> </v>
      </c>
      <c r="WA9" s="454" t="str">
        <f t="shared" si="262"/>
        <v xml:space="preserve"> </v>
      </c>
      <c r="WB9" s="454"/>
      <c r="WC9" s="150"/>
      <c r="WD9" s="150"/>
      <c r="WE9" s="150"/>
      <c r="WF9" s="154" t="str">
        <f>IF(WD9=0," ",IF(WD9=16," ",VLOOKUP(WD9,PROTOKOL!$A:$E,2)*WE9))</f>
        <v xml:space="preserve"> </v>
      </c>
      <c r="WG9" s="151"/>
      <c r="WH9" s="152" t="str">
        <f>IF(WD9=0," ",IF(WD9=16," ",(WC9-WF9-WG9)*VLOOKUP(WD9,PROTOKOL!$A:$E,5)))</f>
        <v xml:space="preserve"> </v>
      </c>
      <c r="WI9" s="155" t="str">
        <f t="shared" si="263"/>
        <v xml:space="preserve"> </v>
      </c>
      <c r="WJ9" s="152" t="str">
        <f t="shared" si="264"/>
        <v xml:space="preserve"> </v>
      </c>
      <c r="WL9" s="138">
        <f t="shared" ref="WL9" si="490">$A$9</f>
        <v>28</v>
      </c>
      <c r="WM9" s="444"/>
      <c r="WN9" s="150"/>
      <c r="WO9" s="150"/>
      <c r="WP9" s="150"/>
      <c r="WQ9" s="150" t="str">
        <f>IFERROR(IF(WO9=0," ",IF(WO9=16," ",VLOOKUP(WO9,PROTOKOL!$A:$E,2)*WP9))/7.5*(7.5-WT9),"")</f>
        <v/>
      </c>
      <c r="WR9" s="151"/>
      <c r="WS9" s="152" t="str">
        <f>IF(WO9=0," ",IF(WO9=16," ",(WN9-WQ9-WR9)*VLOOKUP(WO9,PROTOKOL!$A:$E,5)))</f>
        <v xml:space="preserve"> </v>
      </c>
      <c r="WT9" s="153"/>
      <c r="WU9" s="144" t="str">
        <f t="shared" si="266"/>
        <v xml:space="preserve"> </v>
      </c>
      <c r="WV9" s="454" t="str">
        <f t="shared" si="267"/>
        <v xml:space="preserve"> </v>
      </c>
      <c r="WW9" s="454"/>
      <c r="WX9" s="150"/>
      <c r="WY9" s="150"/>
      <c r="WZ9" s="150"/>
      <c r="XA9" s="154" t="str">
        <f>IF(WY9=0," ",IF(WY9=16," ",VLOOKUP(WY9,PROTOKOL!$A:$E,2)*WZ9))</f>
        <v xml:space="preserve"> </v>
      </c>
      <c r="XB9" s="151"/>
      <c r="XC9" s="152" t="str">
        <f>IF(WY9=0," ",IF(WY9=16," ",(WX9-XA9-XB9)*VLOOKUP(WY9,PROTOKOL!$A:$E,5)))</f>
        <v xml:space="preserve"> </v>
      </c>
      <c r="XD9" s="155" t="str">
        <f t="shared" si="268"/>
        <v xml:space="preserve"> </v>
      </c>
      <c r="XE9" s="152" t="str">
        <f t="shared" si="269"/>
        <v xml:space="preserve"> </v>
      </c>
      <c r="XG9" s="138">
        <f t="shared" ref="XG9" si="491">$A$9</f>
        <v>28</v>
      </c>
      <c r="XH9" s="444"/>
      <c r="XI9" s="150"/>
      <c r="XJ9" s="150"/>
      <c r="XK9" s="150"/>
      <c r="XL9" s="150" t="str">
        <f>IFERROR(IF(XJ9=0," ",IF(XJ9=16," ",VLOOKUP(XJ9,PROTOKOL!$A:$E,2)*XK9))/7.5*(7.5-XO9),"")</f>
        <v/>
      </c>
      <c r="XM9" s="151"/>
      <c r="XN9" s="152" t="str">
        <f>IF(XJ9=0," ",IF(XJ9=16," ",(XI9-XL9-XM9)*VLOOKUP(XJ9,PROTOKOL!$A:$E,5)))</f>
        <v xml:space="preserve"> </v>
      </c>
      <c r="XO9" s="153"/>
      <c r="XP9" s="144" t="str">
        <f t="shared" si="271"/>
        <v xml:space="preserve"> </v>
      </c>
      <c r="XQ9" s="454" t="str">
        <f t="shared" si="272"/>
        <v xml:space="preserve"> </v>
      </c>
      <c r="XR9" s="454"/>
      <c r="XS9" s="150"/>
      <c r="XT9" s="150"/>
      <c r="XU9" s="150"/>
      <c r="XV9" s="154" t="str">
        <f>IF(XT9=0," ",IF(XT9=16," ",VLOOKUP(XT9,PROTOKOL!$A:$E,2)*XU9))</f>
        <v xml:space="preserve"> </v>
      </c>
      <c r="XW9" s="151"/>
      <c r="XX9" s="152" t="str">
        <f>IF(XT9=0," ",IF(XT9=16," ",(XS9-XV9-XW9)*VLOOKUP(XT9,PROTOKOL!$A:$E,5)))</f>
        <v xml:space="preserve"> </v>
      </c>
      <c r="XY9" s="155" t="str">
        <f t="shared" si="273"/>
        <v xml:space="preserve"> </v>
      </c>
      <c r="XZ9" s="152" t="str">
        <f t="shared" si="274"/>
        <v xml:space="preserve"> </v>
      </c>
      <c r="YB9" s="138">
        <f t="shared" ref="YB9" si="492">$A$9</f>
        <v>28</v>
      </c>
      <c r="YC9" s="444"/>
      <c r="YD9" s="150"/>
      <c r="YE9" s="150"/>
      <c r="YF9" s="150"/>
      <c r="YG9" s="150" t="str">
        <f>IFERROR(IF(YE9=0," ",IF(YE9=16," ",VLOOKUP(YE9,PROTOKOL!$A:$E,2)*YF9))/7.5*(7.5-YJ9),"")</f>
        <v/>
      </c>
      <c r="YH9" s="151"/>
      <c r="YI9" s="152" t="str">
        <f>IF(YE9=0," ",IF(YE9=16," ",(YD9-YG9-YH9)*VLOOKUP(YE9,PROTOKOL!$A:$E,5)))</f>
        <v xml:space="preserve"> </v>
      </c>
      <c r="YJ9" s="153"/>
      <c r="YK9" s="144" t="str">
        <f t="shared" si="276"/>
        <v xml:space="preserve"> </v>
      </c>
      <c r="YL9" s="454" t="str">
        <f t="shared" si="277"/>
        <v xml:space="preserve"> </v>
      </c>
      <c r="YM9" s="454"/>
      <c r="YN9" s="150"/>
      <c r="YO9" s="150"/>
      <c r="YP9" s="150"/>
      <c r="YQ9" s="154" t="str">
        <f>IF(YO9=0," ",IF(YO9=16," ",VLOOKUP(YO9,PROTOKOL!$A:$E,2)*YP9))</f>
        <v xml:space="preserve"> </v>
      </c>
      <c r="YR9" s="151"/>
      <c r="YS9" s="152" t="str">
        <f>IF(YO9=0," ",IF(YO9=16," ",(YN9-YQ9-YR9)*VLOOKUP(YO9,PROTOKOL!$A:$E,5)))</f>
        <v xml:space="preserve"> </v>
      </c>
      <c r="YT9" s="155" t="str">
        <f t="shared" si="278"/>
        <v xml:space="preserve"> </v>
      </c>
      <c r="YU9" s="152" t="str">
        <f t="shared" si="279"/>
        <v xml:space="preserve"> </v>
      </c>
      <c r="YW9" s="138">
        <f t="shared" ref="YW9" si="493">$A$9</f>
        <v>28</v>
      </c>
      <c r="YX9" s="444"/>
      <c r="YY9" s="150"/>
      <c r="YZ9" s="150"/>
      <c r="ZA9" s="150"/>
      <c r="ZB9" s="150" t="str">
        <f>IFERROR(IF(YZ9=0," ",IF(YZ9=16," ",VLOOKUP(YZ9,PROTOKOL!$A:$E,2)*ZA9))/7.5*(7.5-ZE9),"")</f>
        <v/>
      </c>
      <c r="ZC9" s="151"/>
      <c r="ZD9" s="152" t="str">
        <f>IF(YZ9=0," ",IF(YZ9=16," ",(YY9-ZB9-ZC9)*VLOOKUP(YZ9,PROTOKOL!$A:$E,5)))</f>
        <v xml:space="preserve"> </v>
      </c>
      <c r="ZE9" s="153"/>
      <c r="ZF9" s="144" t="str">
        <f t="shared" si="281"/>
        <v xml:space="preserve"> </v>
      </c>
      <c r="ZG9" s="454" t="str">
        <f t="shared" si="282"/>
        <v xml:space="preserve"> </v>
      </c>
      <c r="ZH9" s="454"/>
      <c r="ZI9" s="150"/>
      <c r="ZJ9" s="150"/>
      <c r="ZK9" s="150"/>
      <c r="ZL9" s="154" t="str">
        <f>IF(ZJ9=0," ",IF(ZJ9=16," ",VLOOKUP(ZJ9,PROTOKOL!$A:$E,2)*ZK9))</f>
        <v xml:space="preserve"> </v>
      </c>
      <c r="ZM9" s="151"/>
      <c r="ZN9" s="152" t="str">
        <f>IF(ZJ9=0," ",IF(ZJ9=16," ",(ZI9-ZL9-ZM9)*VLOOKUP(ZJ9,PROTOKOL!$A:$E,5)))</f>
        <v xml:space="preserve"> </v>
      </c>
      <c r="ZO9" s="155" t="str">
        <f t="shared" si="283"/>
        <v xml:space="preserve"> </v>
      </c>
      <c r="ZP9" s="152" t="str">
        <f t="shared" si="284"/>
        <v xml:space="preserve"> </v>
      </c>
      <c r="ZR9" s="138">
        <f t="shared" ref="ZR9" si="494">$A$9</f>
        <v>28</v>
      </c>
      <c r="ZS9" s="444"/>
      <c r="ZT9" s="150"/>
      <c r="ZU9" s="150"/>
      <c r="ZV9" s="150"/>
      <c r="ZW9" s="150" t="str">
        <f>IFERROR(IF(ZU9=0," ",IF(ZU9=16," ",VLOOKUP(ZU9,PROTOKOL!$A:$E,2)*ZV9))/7.5*(7.5-ZZ9),"")</f>
        <v/>
      </c>
      <c r="ZX9" s="151"/>
      <c r="ZY9" s="152" t="str">
        <f>IF(ZU9=0," ",IF(ZU9=16," ",(ZT9-ZW9-ZX9)*VLOOKUP(ZU9,PROTOKOL!$A:$E,5)))</f>
        <v xml:space="preserve"> </v>
      </c>
      <c r="ZZ9" s="153"/>
      <c r="AAA9" s="144" t="str">
        <f t="shared" si="286"/>
        <v xml:space="preserve"> </v>
      </c>
      <c r="AAB9" s="454" t="str">
        <f t="shared" si="287"/>
        <v xml:space="preserve"> </v>
      </c>
      <c r="AAC9" s="454"/>
      <c r="AAD9" s="150"/>
      <c r="AAE9" s="150"/>
      <c r="AAF9" s="150"/>
      <c r="AAG9" s="154" t="str">
        <f>IF(AAE9=0," ",IF(AAE9=16," ",VLOOKUP(AAE9,PROTOKOL!$A:$E,2)*AAF9))</f>
        <v xml:space="preserve"> </v>
      </c>
      <c r="AAH9" s="151"/>
      <c r="AAI9" s="152" t="str">
        <f>IF(AAE9=0," ",IF(AAE9=16," ",(AAD9-AAG9-AAH9)*VLOOKUP(AAE9,PROTOKOL!$A:$E,5)))</f>
        <v xml:space="preserve"> </v>
      </c>
      <c r="AAJ9" s="155" t="str">
        <f t="shared" si="288"/>
        <v xml:space="preserve"> </v>
      </c>
      <c r="AAK9" s="152" t="str">
        <f t="shared" si="289"/>
        <v xml:space="preserve"> </v>
      </c>
      <c r="AAM9" s="138">
        <f t="shared" ref="AAM9" si="495">$A$9</f>
        <v>28</v>
      </c>
      <c r="AAN9" s="444"/>
      <c r="AAO9" s="150"/>
      <c r="AAP9" s="150"/>
      <c r="AAQ9" s="150"/>
      <c r="AAR9" s="150" t="str">
        <f>IFERROR(IF(AAP9=0," ",IF(AAP9=16," ",VLOOKUP(AAP9,PROTOKOL!$A:$E,2)*AAQ9))/7.5*(7.5-AAU9),"")</f>
        <v/>
      </c>
      <c r="AAS9" s="151"/>
      <c r="AAT9" s="152" t="str">
        <f>IF(AAP9=0," ",IF(AAP9=16," ",(AAO9-AAR9-AAS9)*VLOOKUP(AAP9,PROTOKOL!$A:$E,5)))</f>
        <v xml:space="preserve"> </v>
      </c>
      <c r="AAU9" s="153"/>
      <c r="AAV9" s="144" t="str">
        <f t="shared" si="291"/>
        <v xml:space="preserve"> </v>
      </c>
      <c r="AAW9" s="454" t="str">
        <f t="shared" si="292"/>
        <v xml:space="preserve"> </v>
      </c>
      <c r="AAX9" s="454"/>
      <c r="AAY9" s="150"/>
      <c r="AAZ9" s="150"/>
      <c r="ABA9" s="150"/>
      <c r="ABB9" s="154" t="str">
        <f>IF(AAZ9=0," ",IF(AAZ9=16," ",VLOOKUP(AAZ9,PROTOKOL!$A:$E,2)*ABA9))</f>
        <v xml:space="preserve"> </v>
      </c>
      <c r="ABC9" s="151"/>
      <c r="ABD9" s="152" t="str">
        <f>IF(AAZ9=0," ",IF(AAZ9=16," ",(AAY9-ABB9-ABC9)*VLOOKUP(AAZ9,PROTOKOL!$A:$E,5)))</f>
        <v xml:space="preserve"> </v>
      </c>
      <c r="ABE9" s="155" t="str">
        <f t="shared" si="293"/>
        <v xml:space="preserve"> </v>
      </c>
      <c r="ABF9" s="152" t="str">
        <f t="shared" si="294"/>
        <v xml:space="preserve"> </v>
      </c>
      <c r="ABH9" s="138">
        <f t="shared" ref="ABH9" si="496">$A$9</f>
        <v>28</v>
      </c>
      <c r="ABI9" s="444"/>
      <c r="ABJ9" s="150"/>
      <c r="ABK9" s="150"/>
      <c r="ABL9" s="150"/>
      <c r="ABM9" s="150" t="str">
        <f>IFERROR(IF(ABK9=0," ",IF(ABK9=16," ",VLOOKUP(ABK9,PROTOKOL!$A:$E,2)*ABL9))/7.5*(7.5-ABP9),"")</f>
        <v/>
      </c>
      <c r="ABN9" s="151"/>
      <c r="ABO9" s="152" t="str">
        <f>IF(ABK9=0," ",IF(ABK9=16," ",(ABJ9-ABM9-ABN9)*VLOOKUP(ABK9,PROTOKOL!$A:$E,5)))</f>
        <v xml:space="preserve"> </v>
      </c>
      <c r="ABP9" s="153"/>
      <c r="ABQ9" s="144" t="str">
        <f t="shared" si="296"/>
        <v xml:space="preserve"> </v>
      </c>
      <c r="ABR9" s="454" t="str">
        <f t="shared" si="297"/>
        <v xml:space="preserve"> </v>
      </c>
      <c r="ABS9" s="454"/>
      <c r="ABT9" s="150"/>
      <c r="ABU9" s="150"/>
      <c r="ABV9" s="150"/>
      <c r="ABW9" s="154" t="str">
        <f>IF(ABU9=0," ",IF(ABU9=16," ",VLOOKUP(ABU9,PROTOKOL!$A:$E,2)*ABV9))</f>
        <v xml:space="preserve"> </v>
      </c>
      <c r="ABX9" s="151"/>
      <c r="ABY9" s="152" t="str">
        <f>IF(ABU9=0," ",IF(ABU9=16," ",(ABT9-ABW9-ABX9)*VLOOKUP(ABU9,PROTOKOL!$A:$E,5)))</f>
        <v xml:space="preserve"> </v>
      </c>
      <c r="ABZ9" s="155" t="str">
        <f t="shared" si="298"/>
        <v xml:space="preserve"> </v>
      </c>
      <c r="ACA9" s="152" t="str">
        <f t="shared" si="299"/>
        <v xml:space="preserve"> </v>
      </c>
      <c r="ACC9" s="138">
        <f t="shared" ref="ACC9" si="497">$A$9</f>
        <v>28</v>
      </c>
      <c r="ACD9" s="444"/>
      <c r="ACE9" s="150"/>
      <c r="ACF9" s="150"/>
      <c r="ACG9" s="150"/>
      <c r="ACH9" s="150" t="str">
        <f>IFERROR(IF(ACF9=0," ",IF(ACF9=16," ",VLOOKUP(ACF9,PROTOKOL!$A:$E,2)*ACG9))/7.5*(7.5-ACK9),"")</f>
        <v/>
      </c>
      <c r="ACI9" s="151"/>
      <c r="ACJ9" s="152" t="str">
        <f>IF(ACF9=0," ",IF(ACF9=16," ",(ACE9-ACH9-ACI9)*VLOOKUP(ACF9,PROTOKOL!$A:$E,5)))</f>
        <v xml:space="preserve"> </v>
      </c>
      <c r="ACK9" s="153"/>
      <c r="ACL9" s="144" t="str">
        <f t="shared" si="301"/>
        <v xml:space="preserve"> </v>
      </c>
      <c r="ACM9" s="454" t="str">
        <f t="shared" si="302"/>
        <v xml:space="preserve"> </v>
      </c>
      <c r="ACN9" s="454"/>
      <c r="ACO9" s="150"/>
      <c r="ACP9" s="150"/>
      <c r="ACQ9" s="150"/>
      <c r="ACR9" s="154" t="str">
        <f>IF(ACP9=0," ",IF(ACP9=16," ",VLOOKUP(ACP9,PROTOKOL!$A:$E,2)*ACQ9))</f>
        <v xml:space="preserve"> </v>
      </c>
      <c r="ACS9" s="151"/>
      <c r="ACT9" s="152" t="str">
        <f>IF(ACP9=0," ",IF(ACP9=16," ",(ACO9-ACR9-ACS9)*VLOOKUP(ACP9,PROTOKOL!$A:$E,5)))</f>
        <v xml:space="preserve"> </v>
      </c>
      <c r="ACU9" s="155" t="str">
        <f t="shared" si="303"/>
        <v xml:space="preserve"> </v>
      </c>
      <c r="ACV9" s="152" t="str">
        <f t="shared" si="304"/>
        <v xml:space="preserve"> </v>
      </c>
      <c r="ACX9" s="138">
        <f t="shared" ref="ACX9" si="498">$A$9</f>
        <v>28</v>
      </c>
      <c r="ACY9" s="444"/>
      <c r="ACZ9" s="150"/>
      <c r="ADA9" s="150"/>
      <c r="ADB9" s="150"/>
      <c r="ADC9" s="150" t="str">
        <f>IFERROR(IF(ADA9=0," ",IF(ADA9=16," ",VLOOKUP(ADA9,PROTOKOL!$A:$E,2)*ADB9))/7.5*(7.5-ADF9),"")</f>
        <v/>
      </c>
      <c r="ADD9" s="151"/>
      <c r="ADE9" s="152" t="str">
        <f>IF(ADA9=0," ",IF(ADA9=16," ",(ACZ9-ADC9-ADD9)*VLOOKUP(ADA9,PROTOKOL!$A:$E,5)))</f>
        <v xml:space="preserve"> </v>
      </c>
      <c r="ADF9" s="153"/>
      <c r="ADG9" s="144" t="str">
        <f t="shared" si="306"/>
        <v xml:space="preserve"> </v>
      </c>
      <c r="ADH9" s="454" t="str">
        <f t="shared" si="307"/>
        <v xml:space="preserve"> </v>
      </c>
      <c r="ADI9" s="454"/>
      <c r="ADJ9" s="150"/>
      <c r="ADK9" s="150"/>
      <c r="ADL9" s="150"/>
      <c r="ADM9" s="154" t="str">
        <f>IF(ADK9=0," ",IF(ADK9=16," ",VLOOKUP(ADK9,PROTOKOL!$A:$E,2)*ADL9))</f>
        <v xml:space="preserve"> </v>
      </c>
      <c r="ADN9" s="151"/>
      <c r="ADO9" s="152" t="str">
        <f>IF(ADK9=0," ",IF(ADK9=16," ",(ADJ9-ADM9-ADN9)*VLOOKUP(ADK9,PROTOKOL!$A:$E,5)))</f>
        <v xml:space="preserve"> </v>
      </c>
      <c r="ADP9" s="155" t="str">
        <f t="shared" si="308"/>
        <v xml:space="preserve"> </v>
      </c>
      <c r="ADQ9" s="152" t="str">
        <f t="shared" si="309"/>
        <v xml:space="preserve"> </v>
      </c>
      <c r="ADS9" s="138">
        <f t="shared" ref="ADS9" si="499">$A$9</f>
        <v>28</v>
      </c>
      <c r="ADT9" s="444"/>
      <c r="ADU9" s="150"/>
      <c r="ADV9" s="150"/>
      <c r="ADW9" s="150"/>
      <c r="ADX9" s="150" t="str">
        <f>IFERROR(IF(ADV9=0," ",IF(ADV9=16," ",VLOOKUP(ADV9,PROTOKOL!$A:$E,2)*ADW9))/7.5*(7.5-AEA9),"")</f>
        <v/>
      </c>
      <c r="ADY9" s="151"/>
      <c r="ADZ9" s="152" t="str">
        <f>IF(ADV9=0," ",IF(ADV9=16," ",(ADU9-ADX9-ADY9)*VLOOKUP(ADV9,PROTOKOL!$A:$E,5)))</f>
        <v xml:space="preserve"> </v>
      </c>
      <c r="AEA9" s="153"/>
      <c r="AEB9" s="144" t="str">
        <f t="shared" si="311"/>
        <v xml:space="preserve"> </v>
      </c>
      <c r="AEC9" s="454" t="str">
        <f t="shared" si="312"/>
        <v xml:space="preserve"> </v>
      </c>
      <c r="AED9" s="454"/>
      <c r="AEE9" s="150"/>
      <c r="AEF9" s="150"/>
      <c r="AEG9" s="150"/>
      <c r="AEH9" s="154" t="str">
        <f>IF(AEF9=0," ",IF(AEF9=16," ",VLOOKUP(AEF9,PROTOKOL!$A:$E,2)*AEG9))</f>
        <v xml:space="preserve"> </v>
      </c>
      <c r="AEI9" s="151"/>
      <c r="AEJ9" s="152" t="str">
        <f>IF(AEF9=0," ",IF(AEF9=16," ",(AEE9-AEH9-AEI9)*VLOOKUP(AEF9,PROTOKOL!$A:$E,5)))</f>
        <v xml:space="preserve"> </v>
      </c>
      <c r="AEK9" s="155" t="str">
        <f t="shared" si="313"/>
        <v xml:space="preserve"> </v>
      </c>
      <c r="AEL9" s="152" t="str">
        <f t="shared" si="314"/>
        <v xml:space="preserve"> </v>
      </c>
      <c r="AEN9" s="138">
        <f t="shared" ref="AEN9" si="500">$A$9</f>
        <v>28</v>
      </c>
      <c r="AEO9" s="444"/>
      <c r="AEP9" s="150"/>
      <c r="AEQ9" s="150"/>
      <c r="AER9" s="150"/>
      <c r="AES9" s="150" t="str">
        <f>IFERROR(IF(AEQ9=0," ",IF(AEQ9=16," ",VLOOKUP(AEQ9,PROTOKOL!$A:$E,2)*AER9))/7.5*(7.5-AEV9),"")</f>
        <v/>
      </c>
      <c r="AET9" s="151"/>
      <c r="AEU9" s="152" t="str">
        <f>IF(AEQ9=0," ",IF(AEQ9=16," ",(AEP9-AES9-AET9)*VLOOKUP(AEQ9,PROTOKOL!$A:$E,5)))</f>
        <v xml:space="preserve"> </v>
      </c>
      <c r="AEV9" s="153"/>
      <c r="AEW9" s="144" t="str">
        <f t="shared" si="316"/>
        <v xml:space="preserve"> </v>
      </c>
      <c r="AEX9" s="454" t="str">
        <f t="shared" si="317"/>
        <v xml:space="preserve"> </v>
      </c>
      <c r="AEY9" s="454"/>
      <c r="AEZ9" s="150"/>
      <c r="AFA9" s="150"/>
      <c r="AFB9" s="150"/>
      <c r="AFC9" s="154" t="str">
        <f>IF(AFA9=0," ",IF(AFA9=16," ",VLOOKUP(AFA9,PROTOKOL!$A:$E,2)*AFB9))</f>
        <v xml:space="preserve"> </v>
      </c>
      <c r="AFD9" s="151"/>
      <c r="AFE9" s="152" t="str">
        <f>IF(AFA9=0," ",IF(AFA9=16," ",(AEZ9-AFC9-AFD9)*VLOOKUP(AFA9,PROTOKOL!$A:$E,5)))</f>
        <v xml:space="preserve"> </v>
      </c>
      <c r="AFF9" s="155" t="str">
        <f t="shared" si="318"/>
        <v xml:space="preserve"> </v>
      </c>
      <c r="AFG9" s="152" t="str">
        <f t="shared" si="319"/>
        <v xml:space="preserve"> </v>
      </c>
      <c r="AFI9" s="138">
        <f t="shared" ref="AFI9" si="501">$A$9</f>
        <v>28</v>
      </c>
      <c r="AFJ9" s="444"/>
      <c r="AFK9" s="150"/>
      <c r="AFL9" s="150"/>
      <c r="AFM9" s="150"/>
      <c r="AFN9" s="150" t="str">
        <f>IFERROR(IF(AFL9=0," ",IF(AFL9=16," ",VLOOKUP(AFL9,PROTOKOL!$A:$E,2)*AFM9))/7.5*(7.5-AFQ9),"")</f>
        <v/>
      </c>
      <c r="AFO9" s="151"/>
      <c r="AFP9" s="152" t="str">
        <f>IF(AFL9=0," ",IF(AFL9=16," ",(AFK9-AFN9-AFO9)*VLOOKUP(AFL9,PROTOKOL!$A:$E,5)))</f>
        <v xml:space="preserve"> </v>
      </c>
      <c r="AFQ9" s="153"/>
      <c r="AFR9" s="144" t="str">
        <f t="shared" si="321"/>
        <v xml:space="preserve"> </v>
      </c>
      <c r="AFS9" s="454" t="str">
        <f t="shared" si="322"/>
        <v xml:space="preserve"> </v>
      </c>
      <c r="AFT9" s="454"/>
      <c r="AFU9" s="150"/>
      <c r="AFV9" s="150"/>
      <c r="AFW9" s="150"/>
      <c r="AFX9" s="154" t="str">
        <f>IF(AFV9=0," ",IF(AFV9=16," ",VLOOKUP(AFV9,PROTOKOL!$A:$E,2)*AFW9))</f>
        <v xml:space="preserve"> </v>
      </c>
      <c r="AFY9" s="151"/>
      <c r="AFZ9" s="152" t="str">
        <f>IF(AFV9=0," ",IF(AFV9=16," ",(AFU9-AFX9-AFY9)*VLOOKUP(AFV9,PROTOKOL!$A:$E,5)))</f>
        <v xml:space="preserve"> </v>
      </c>
      <c r="AGA9" s="155" t="str">
        <f t="shared" si="323"/>
        <v xml:space="preserve"> </v>
      </c>
      <c r="AGB9" s="152" t="str">
        <f t="shared" si="324"/>
        <v xml:space="preserve"> </v>
      </c>
      <c r="AGD9" s="138">
        <f t="shared" ref="AGD9" si="502">$A$9</f>
        <v>28</v>
      </c>
      <c r="AGE9" s="444"/>
      <c r="AGF9" s="150"/>
      <c r="AGG9" s="150"/>
      <c r="AGH9" s="150"/>
      <c r="AGI9" s="150" t="str">
        <f>IFERROR(IF(AGG9=0," ",IF(AGG9=16," ",VLOOKUP(AGG9,PROTOKOL!$A:$E,2)*AGH9))/7.5*(7.5-AGL9),"")</f>
        <v/>
      </c>
      <c r="AGJ9" s="151"/>
      <c r="AGK9" s="152" t="str">
        <f>IF(AGG9=0," ",IF(AGG9=16," ",(AGF9-AGI9-AGJ9)*VLOOKUP(AGG9,PROTOKOL!$A:$E,5)))</f>
        <v xml:space="preserve"> </v>
      </c>
      <c r="AGL9" s="153"/>
      <c r="AGM9" s="144" t="str">
        <f t="shared" si="326"/>
        <v xml:space="preserve"> </v>
      </c>
      <c r="AGN9" s="454" t="str">
        <f t="shared" si="327"/>
        <v xml:space="preserve"> </v>
      </c>
      <c r="AGO9" s="454"/>
      <c r="AGP9" s="150"/>
      <c r="AGQ9" s="150"/>
      <c r="AGR9" s="150"/>
      <c r="AGS9" s="154" t="str">
        <f>IF(AGQ9=0," ",IF(AGQ9=16," ",VLOOKUP(AGQ9,PROTOKOL!$A:$E,2)*AGR9))</f>
        <v xml:space="preserve"> </v>
      </c>
      <c r="AGT9" s="151"/>
      <c r="AGU9" s="152" t="str">
        <f>IF(AGQ9=0," ",IF(AGQ9=16," ",(AGP9-AGS9-AGT9)*VLOOKUP(AGQ9,PROTOKOL!$A:$E,5)))</f>
        <v xml:space="preserve"> </v>
      </c>
      <c r="AGV9" s="155" t="str">
        <f t="shared" si="328"/>
        <v xml:space="preserve"> </v>
      </c>
      <c r="AGW9" s="152" t="str">
        <f t="shared" si="329"/>
        <v xml:space="preserve"> </v>
      </c>
      <c r="AGY9" s="138">
        <f t="shared" ref="AGY9" si="503">$A$9</f>
        <v>28</v>
      </c>
      <c r="AGZ9" s="444"/>
      <c r="AHA9" s="150"/>
      <c r="AHB9" s="150"/>
      <c r="AHC9" s="150"/>
      <c r="AHD9" s="150" t="str">
        <f>IFERROR(IF(AHB9=0," ",IF(AHB9=16," ",VLOOKUP(AHB9,PROTOKOL!$A:$E,2)*AHC9))/7.5*(7.5-AHG9),"")</f>
        <v/>
      </c>
      <c r="AHE9" s="151"/>
      <c r="AHF9" s="152" t="str">
        <f>IF(AHB9=0," ",IF(AHB9=16," ",(AHA9-AHD9-AHE9)*VLOOKUP(AHB9,PROTOKOL!$A:$E,5)))</f>
        <v xml:space="preserve"> </v>
      </c>
      <c r="AHG9" s="153"/>
      <c r="AHH9" s="144" t="str">
        <f t="shared" si="331"/>
        <v xml:space="preserve"> </v>
      </c>
      <c r="AHI9" s="454" t="str">
        <f t="shared" si="332"/>
        <v xml:space="preserve"> </v>
      </c>
      <c r="AHJ9" s="454"/>
      <c r="AHK9" s="150"/>
      <c r="AHL9" s="150"/>
      <c r="AHM9" s="150"/>
      <c r="AHN9" s="154" t="str">
        <f>IF(AHL9=0," ",IF(AHL9=16," ",VLOOKUP(AHL9,PROTOKOL!$A:$E,2)*AHM9))</f>
        <v xml:space="preserve"> </v>
      </c>
      <c r="AHO9" s="151"/>
      <c r="AHP9" s="152" t="str">
        <f>IF(AHL9=0," ",IF(AHL9=16," ",(AHK9-AHN9-AHO9)*VLOOKUP(AHL9,PROTOKOL!$A:$E,5)))</f>
        <v xml:space="preserve"> </v>
      </c>
      <c r="AHQ9" s="155" t="str">
        <f t="shared" si="333"/>
        <v xml:space="preserve"> </v>
      </c>
      <c r="AHR9" s="152" t="str">
        <f t="shared" si="334"/>
        <v xml:space="preserve"> </v>
      </c>
      <c r="AHT9" s="138">
        <f t="shared" ref="AHT9" si="504">$A$9</f>
        <v>28</v>
      </c>
      <c r="AHU9" s="444"/>
      <c r="AHV9" s="150"/>
      <c r="AHW9" s="150"/>
      <c r="AHX9" s="150"/>
      <c r="AHY9" s="150" t="str">
        <f>IFERROR(IF(AHW9=0," ",IF(AHW9=16," ",VLOOKUP(AHW9,PROTOKOL!$A:$E,2)*AHX9))/7.5*(7.5-AIB9),"")</f>
        <v/>
      </c>
      <c r="AHZ9" s="151"/>
      <c r="AIA9" s="152" t="str">
        <f>IF(AHW9=0," ",IF(AHW9=16," ",(AHV9-AHY9-AHZ9)*VLOOKUP(AHW9,PROTOKOL!$A:$E,5)))</f>
        <v xml:space="preserve"> </v>
      </c>
      <c r="AIB9" s="153"/>
      <c r="AIC9" s="144" t="str">
        <f t="shared" si="336"/>
        <v xml:space="preserve"> </v>
      </c>
      <c r="AID9" s="454" t="str">
        <f t="shared" si="337"/>
        <v xml:space="preserve"> </v>
      </c>
      <c r="AIE9" s="454"/>
      <c r="AIF9" s="150"/>
      <c r="AIG9" s="150"/>
      <c r="AIH9" s="150"/>
      <c r="AII9" s="154" t="str">
        <f>IF(AIG9=0," ",IF(AIG9=16," ",VLOOKUP(AIG9,PROTOKOL!$A:$E,2)*AIH9))</f>
        <v xml:space="preserve"> </v>
      </c>
      <c r="AIJ9" s="151"/>
      <c r="AIK9" s="152" t="str">
        <f>IF(AIG9=0," ",IF(AIG9=16," ",(AIF9-AII9-AIJ9)*VLOOKUP(AIG9,PROTOKOL!$A:$E,5)))</f>
        <v xml:space="preserve"> </v>
      </c>
      <c r="AIL9" s="155" t="str">
        <f t="shared" si="338"/>
        <v xml:space="preserve"> </v>
      </c>
      <c r="AIM9" s="152" t="str">
        <f t="shared" si="339"/>
        <v xml:space="preserve"> </v>
      </c>
      <c r="AIO9" s="138">
        <f t="shared" ref="AIO9" si="505">$A$9</f>
        <v>28</v>
      </c>
      <c r="AIP9" s="444"/>
      <c r="AIQ9" s="150"/>
      <c r="AIR9" s="150"/>
      <c r="AIS9" s="150"/>
      <c r="AIT9" s="150" t="str">
        <f>IFERROR(IF(AIR9=0," ",IF(AIR9=16," ",VLOOKUP(AIR9,PROTOKOL!$A:$E,2)*AIS9))/7.5*(7.5-AIW9),"")</f>
        <v/>
      </c>
      <c r="AIU9" s="151"/>
      <c r="AIV9" s="152" t="str">
        <f>IF(AIR9=0," ",IF(AIR9=16," ",(AIQ9-AIT9-AIU9)*VLOOKUP(AIR9,PROTOKOL!$A:$E,5)))</f>
        <v xml:space="preserve"> </v>
      </c>
      <c r="AIW9" s="153"/>
      <c r="AIX9" s="144" t="str">
        <f t="shared" si="341"/>
        <v xml:space="preserve"> </v>
      </c>
      <c r="AIY9" s="454" t="str">
        <f t="shared" si="342"/>
        <v xml:space="preserve"> </v>
      </c>
      <c r="AIZ9" s="454"/>
      <c r="AJA9" s="150"/>
      <c r="AJB9" s="150"/>
      <c r="AJC9" s="150"/>
      <c r="AJD9" s="154" t="str">
        <f>IF(AJB9=0," ",IF(AJB9=16," ",VLOOKUP(AJB9,PROTOKOL!$A:$E,2)*AJC9))</f>
        <v xml:space="preserve"> </v>
      </c>
      <c r="AJE9" s="151"/>
      <c r="AJF9" s="152" t="str">
        <f>IF(AJB9=0," ",IF(AJB9=16," ",(AJA9-AJD9-AJE9)*VLOOKUP(AJB9,PROTOKOL!$A:$E,5)))</f>
        <v xml:space="preserve"> </v>
      </c>
      <c r="AJG9" s="155" t="str">
        <f t="shared" si="343"/>
        <v xml:space="preserve"> </v>
      </c>
      <c r="AJH9" s="152" t="str">
        <f t="shared" si="344"/>
        <v xml:space="preserve"> </v>
      </c>
      <c r="AJJ9" s="138">
        <f t="shared" ref="AJJ9" si="506">$A$9</f>
        <v>28</v>
      </c>
      <c r="AJK9" s="444"/>
      <c r="AJL9" s="150"/>
      <c r="AJM9" s="150"/>
      <c r="AJN9" s="150"/>
      <c r="AJO9" s="150" t="str">
        <f>IFERROR(IF(AJM9=0," ",IF(AJM9=16," ",VLOOKUP(AJM9,PROTOKOL!$A:$E,2)*AJN9))/7.5*(7.5-AJR9),"")</f>
        <v/>
      </c>
      <c r="AJP9" s="151"/>
      <c r="AJQ9" s="152" t="str">
        <f>IF(AJM9=0," ",IF(AJM9=16," ",(AJL9-AJO9-AJP9)*VLOOKUP(AJM9,PROTOKOL!$A:$E,5)))</f>
        <v xml:space="preserve"> </v>
      </c>
      <c r="AJR9" s="153"/>
      <c r="AJS9" s="144" t="str">
        <f t="shared" si="346"/>
        <v xml:space="preserve"> </v>
      </c>
      <c r="AJT9" s="454" t="str">
        <f t="shared" si="347"/>
        <v xml:space="preserve"> </v>
      </c>
      <c r="AJU9" s="454"/>
      <c r="AJV9" s="150"/>
      <c r="AJW9" s="150"/>
      <c r="AJX9" s="150"/>
      <c r="AJY9" s="154" t="str">
        <f>IF(AJW9=0," ",IF(AJW9=16," ",VLOOKUP(AJW9,PROTOKOL!$A:$E,2)*AJX9))</f>
        <v xml:space="preserve"> </v>
      </c>
      <c r="AJZ9" s="151"/>
      <c r="AKA9" s="152" t="str">
        <f>IF(AJW9=0," ",IF(AJW9=16," ",(AJV9-AJY9-AJZ9)*VLOOKUP(AJW9,PROTOKOL!$A:$E,5)))</f>
        <v xml:space="preserve"> </v>
      </c>
      <c r="AKB9" s="155" t="str">
        <f t="shared" si="348"/>
        <v xml:space="preserve"> </v>
      </c>
      <c r="AKC9" s="152" t="str">
        <f t="shared" si="349"/>
        <v xml:space="preserve"> </v>
      </c>
      <c r="AKE9" s="138">
        <f t="shared" ref="AKE9" si="507">$A$9</f>
        <v>28</v>
      </c>
      <c r="AKF9" s="444"/>
      <c r="AKG9" s="150"/>
      <c r="AKH9" s="150"/>
      <c r="AKI9" s="150"/>
      <c r="AKJ9" s="150" t="str">
        <f>IFERROR(IF(AKH9=0," ",IF(AKH9=16," ",VLOOKUP(AKH9,PROTOKOL!$A:$E,2)*AKI9))/7.5*(7.5-AKM9),"")</f>
        <v/>
      </c>
      <c r="AKK9" s="151"/>
      <c r="AKL9" s="152" t="str">
        <f>IF(AKH9=0," ",IF(AKH9=16," ",(AKG9-AKJ9-AKK9)*VLOOKUP(AKH9,PROTOKOL!$A:$E,5)))</f>
        <v xml:space="preserve"> </v>
      </c>
      <c r="AKM9" s="153"/>
      <c r="AKN9" s="144" t="str">
        <f t="shared" si="351"/>
        <v xml:space="preserve"> </v>
      </c>
      <c r="AKO9" s="454" t="str">
        <f t="shared" si="352"/>
        <v xml:space="preserve"> </v>
      </c>
      <c r="AKP9" s="454"/>
      <c r="AKQ9" s="150"/>
      <c r="AKR9" s="150"/>
      <c r="AKS9" s="150"/>
      <c r="AKT9" s="154" t="str">
        <f>IF(AKR9=0," ",IF(AKR9=16," ",VLOOKUP(AKR9,PROTOKOL!$A:$E,2)*AKS9))</f>
        <v xml:space="preserve"> </v>
      </c>
      <c r="AKU9" s="151"/>
      <c r="AKV9" s="152" t="str">
        <f>IF(AKR9=0," ",IF(AKR9=16," ",(AKQ9-AKT9-AKU9)*VLOOKUP(AKR9,PROTOKOL!$A:$E,5)))</f>
        <v xml:space="preserve"> </v>
      </c>
      <c r="AKW9" s="155" t="str">
        <f t="shared" si="353"/>
        <v xml:space="preserve"> </v>
      </c>
      <c r="AKX9" s="152" t="str">
        <f t="shared" si="354"/>
        <v xml:space="preserve"> </v>
      </c>
      <c r="AKZ9" s="138">
        <f t="shared" ref="AKZ9" si="508">$A$9</f>
        <v>28</v>
      </c>
      <c r="ALA9" s="444"/>
      <c r="ALB9" s="150"/>
      <c r="ALC9" s="150"/>
      <c r="ALD9" s="150"/>
      <c r="ALE9" s="150" t="str">
        <f>IFERROR(IF(ALC9=0," ",IF(ALC9=16," ",VLOOKUP(ALC9,PROTOKOL!$A:$E,2)*ALD9))/7.5*(7.5-ALH9),"")</f>
        <v/>
      </c>
      <c r="ALF9" s="151"/>
      <c r="ALG9" s="152" t="str">
        <f>IF(ALC9=0," ",IF(ALC9=16," ",(ALB9-ALE9-ALF9)*VLOOKUP(ALC9,PROTOKOL!$A:$E,5)))</f>
        <v xml:space="preserve"> </v>
      </c>
      <c r="ALH9" s="153"/>
      <c r="ALI9" s="144" t="str">
        <f t="shared" si="356"/>
        <v xml:space="preserve"> </v>
      </c>
      <c r="ALJ9" s="454" t="str">
        <f t="shared" si="357"/>
        <v xml:space="preserve"> </v>
      </c>
      <c r="ALK9" s="454"/>
      <c r="ALL9" s="150"/>
      <c r="ALM9" s="150"/>
      <c r="ALN9" s="150"/>
      <c r="ALO9" s="154" t="str">
        <f>IF(ALM9=0," ",IF(ALM9=16," ",VLOOKUP(ALM9,PROTOKOL!$A:$E,2)*ALN9))</f>
        <v xml:space="preserve"> </v>
      </c>
      <c r="ALP9" s="151"/>
      <c r="ALQ9" s="152" t="str">
        <f>IF(ALM9=0," ",IF(ALM9=16," ",(ALL9-ALO9-ALP9)*VLOOKUP(ALM9,PROTOKOL!$A:$E,5)))</f>
        <v xml:space="preserve"> </v>
      </c>
      <c r="ALR9" s="155" t="str">
        <f t="shared" si="358"/>
        <v xml:space="preserve"> </v>
      </c>
      <c r="ALS9" s="152" t="str">
        <f t="shared" si="359"/>
        <v xml:space="preserve"> </v>
      </c>
      <c r="ALU9" s="138">
        <f t="shared" ref="ALU9" si="509">$A$9</f>
        <v>28</v>
      </c>
      <c r="ALV9" s="444"/>
      <c r="ALW9" s="150"/>
      <c r="ALX9" s="150"/>
      <c r="ALY9" s="150"/>
      <c r="ALZ9" s="150" t="str">
        <f>IFERROR(IF(ALX9=0," ",IF(ALX9=16," ",VLOOKUP(ALX9,PROTOKOL!$A:$E,2)*ALY9))/7.5*(7.5-AMC9),"")</f>
        <v/>
      </c>
      <c r="AMA9" s="151"/>
      <c r="AMB9" s="152" t="str">
        <f>IF(ALX9=0," ",IF(ALX9=16," ",(ALW9-ALZ9-AMA9)*VLOOKUP(ALX9,PROTOKOL!$A:$E,5)))</f>
        <v xml:space="preserve"> </v>
      </c>
      <c r="AMC9" s="153"/>
      <c r="AMD9" s="144" t="str">
        <f t="shared" si="361"/>
        <v xml:space="preserve"> </v>
      </c>
      <c r="AME9" s="454" t="str">
        <f t="shared" si="362"/>
        <v xml:space="preserve"> </v>
      </c>
      <c r="AMF9" s="454"/>
      <c r="AMG9" s="150"/>
      <c r="AMH9" s="150"/>
      <c r="AMI9" s="150"/>
      <c r="AMJ9" s="154" t="str">
        <f>IF(AMH9=0," ",IF(AMH9=16," ",VLOOKUP(AMH9,PROTOKOL!$A:$E,2)*AMI9))</f>
        <v xml:space="preserve"> </v>
      </c>
      <c r="AMK9" s="151"/>
      <c r="AML9" s="152" t="str">
        <f>IF(AMH9=0," ",IF(AMH9=16," ",(AMG9-AMJ9-AMK9)*VLOOKUP(AMH9,PROTOKOL!$A:$E,5)))</f>
        <v xml:space="preserve"> </v>
      </c>
      <c r="AMM9" s="155" t="str">
        <f t="shared" si="363"/>
        <v xml:space="preserve"> </v>
      </c>
      <c r="AMN9" s="152" t="str">
        <f t="shared" si="364"/>
        <v xml:space="preserve"> </v>
      </c>
      <c r="AMP9" s="138">
        <f t="shared" ref="AMP9" si="510">$A$9</f>
        <v>28</v>
      </c>
      <c r="AMQ9" s="444"/>
      <c r="AMR9" s="150"/>
      <c r="AMS9" s="150"/>
      <c r="AMT9" s="150"/>
      <c r="AMU9" s="150" t="str">
        <f>IFERROR(IF(AMS9=0," ",IF(AMS9=16," ",VLOOKUP(AMS9,PROTOKOL!$A:$E,2)*AMT9))/7.5*(7.5-AMX9),"")</f>
        <v/>
      </c>
      <c r="AMV9" s="151"/>
      <c r="AMW9" s="152" t="str">
        <f>IF(AMS9=0," ",IF(AMS9=16," ",(AMR9-AMU9-AMV9)*VLOOKUP(AMS9,PROTOKOL!$A:$E,5)))</f>
        <v xml:space="preserve"> </v>
      </c>
      <c r="AMX9" s="153"/>
      <c r="AMY9" s="144" t="str">
        <f t="shared" si="366"/>
        <v xml:space="preserve"> </v>
      </c>
      <c r="AMZ9" s="454" t="str">
        <f t="shared" si="367"/>
        <v xml:space="preserve"> </v>
      </c>
      <c r="ANA9" s="454"/>
      <c r="ANB9" s="150"/>
      <c r="ANC9" s="150"/>
      <c r="AND9" s="150"/>
      <c r="ANE9" s="154" t="str">
        <f>IF(ANC9=0," ",IF(ANC9=16," ",VLOOKUP(ANC9,PROTOKOL!$A:$E,2)*AND9))</f>
        <v xml:space="preserve"> </v>
      </c>
      <c r="ANF9" s="151"/>
      <c r="ANG9" s="152" t="str">
        <f>IF(ANC9=0," ",IF(ANC9=16," ",(ANB9-ANE9-ANF9)*VLOOKUP(ANC9,PROTOKOL!$A:$E,5)))</f>
        <v xml:space="preserve"> </v>
      </c>
      <c r="ANH9" s="155" t="str">
        <f t="shared" si="368"/>
        <v xml:space="preserve"> </v>
      </c>
      <c r="ANI9" s="152" t="str">
        <f t="shared" si="369"/>
        <v xml:space="preserve"> </v>
      </c>
      <c r="ANK9" s="138">
        <f t="shared" ref="ANK9" si="511">$A$9</f>
        <v>28</v>
      </c>
      <c r="ANL9" s="444"/>
      <c r="ANM9" s="150"/>
      <c r="ANN9" s="150"/>
      <c r="ANO9" s="150"/>
      <c r="ANP9" s="150" t="str">
        <f>IFERROR(IF(ANN9=0," ",IF(ANN9=16," ",VLOOKUP(ANN9,PROTOKOL!$A:$E,2)*ANO9))/7.5*(7.5-ANS9),"")</f>
        <v/>
      </c>
      <c r="ANQ9" s="151"/>
      <c r="ANR9" s="152" t="str">
        <f>IF(ANN9=0," ",IF(ANN9=16," ",(ANM9-ANP9-ANQ9)*VLOOKUP(ANN9,PROTOKOL!$A:$E,5)))</f>
        <v xml:space="preserve"> </v>
      </c>
      <c r="ANS9" s="153"/>
      <c r="ANT9" s="144" t="str">
        <f t="shared" si="371"/>
        <v xml:space="preserve"> </v>
      </c>
      <c r="ANU9" s="454" t="str">
        <f t="shared" si="372"/>
        <v xml:space="preserve"> </v>
      </c>
      <c r="ANV9" s="454"/>
      <c r="ANW9" s="150"/>
      <c r="ANX9" s="150"/>
      <c r="ANY9" s="150"/>
      <c r="ANZ9" s="154" t="str">
        <f>IF(ANX9=0," ",IF(ANX9=16," ",VLOOKUP(ANX9,PROTOKOL!$A:$E,2)*ANY9))</f>
        <v xml:space="preserve"> </v>
      </c>
      <c r="AOA9" s="151"/>
      <c r="AOB9" s="152" t="str">
        <f>IF(ANX9=0," ",IF(ANX9=16," ",(ANW9-ANZ9-AOA9)*VLOOKUP(ANX9,PROTOKOL!$A:$E,5)))</f>
        <v xml:space="preserve"> </v>
      </c>
      <c r="AOC9" s="155" t="str">
        <f t="shared" si="373"/>
        <v xml:space="preserve"> </v>
      </c>
      <c r="AOD9" s="152" t="str">
        <f t="shared" si="374"/>
        <v xml:space="preserve"> </v>
      </c>
      <c r="AOF9" s="138">
        <f t="shared" ref="AOF9" si="512">$A$9</f>
        <v>28</v>
      </c>
      <c r="AOG9" s="444"/>
      <c r="AOH9" s="150"/>
      <c r="AOI9" s="150"/>
      <c r="AOJ9" s="150"/>
      <c r="AOK9" s="150" t="str">
        <f>IFERROR(IF(AOI9=0," ",IF(AOI9=16," ",VLOOKUP(AOI9,PROTOKOL!$A:$E,2)*AOJ9))/7.5*(7.5-AON9),"")</f>
        <v/>
      </c>
      <c r="AOL9" s="151"/>
      <c r="AOM9" s="152" t="str">
        <f>IF(AOI9=0," ",IF(AOI9=16," ",(AOH9-AOK9-AOL9)*VLOOKUP(AOI9,PROTOKOL!$A:$E,5)))</f>
        <v xml:space="preserve"> </v>
      </c>
      <c r="AON9" s="153"/>
      <c r="AOO9" s="144" t="str">
        <f t="shared" si="376"/>
        <v xml:space="preserve"> </v>
      </c>
      <c r="AOP9" s="454" t="str">
        <f t="shared" si="377"/>
        <v xml:space="preserve"> </v>
      </c>
      <c r="AOQ9" s="454"/>
      <c r="AOR9" s="150"/>
      <c r="AOS9" s="150"/>
      <c r="AOT9" s="150"/>
      <c r="AOU9" s="154" t="str">
        <f>IF(AOS9=0," ",IF(AOS9=16," ",VLOOKUP(AOS9,PROTOKOL!$A:$E,2)*AOT9))</f>
        <v xml:space="preserve"> </v>
      </c>
      <c r="AOV9" s="151"/>
      <c r="AOW9" s="152" t="str">
        <f>IF(AOS9=0," ",IF(AOS9=16," ",(AOR9-AOU9-AOV9)*VLOOKUP(AOS9,PROTOKOL!$A:$E,5)))</f>
        <v xml:space="preserve"> </v>
      </c>
      <c r="AOX9" s="155" t="str">
        <f t="shared" si="378"/>
        <v xml:space="preserve"> </v>
      </c>
      <c r="AOY9" s="152" t="str">
        <f t="shared" si="379"/>
        <v xml:space="preserve"> </v>
      </c>
      <c r="APA9" s="138">
        <f t="shared" ref="APA9" si="513">$A$9</f>
        <v>28</v>
      </c>
      <c r="APB9" s="444"/>
      <c r="APC9" s="150"/>
      <c r="APD9" s="150"/>
      <c r="APE9" s="150"/>
      <c r="APF9" s="150" t="str">
        <f>IFERROR(IF(APD9=0," ",IF(APD9=16," ",VLOOKUP(APD9,PROTOKOL!$A:$E,2)*APE9))/7.5*(7.5-API9),"")</f>
        <v/>
      </c>
      <c r="APG9" s="151"/>
      <c r="APH9" s="152" t="str">
        <f>IF(APD9=0," ",IF(APD9=16," ",(APC9-APF9-APG9)*VLOOKUP(APD9,PROTOKOL!$A:$E,5)))</f>
        <v xml:space="preserve"> </v>
      </c>
      <c r="API9" s="153"/>
      <c r="APJ9" s="144" t="str">
        <f t="shared" si="381"/>
        <v xml:space="preserve"> </v>
      </c>
      <c r="APK9" s="454" t="str">
        <f t="shared" si="382"/>
        <v xml:space="preserve"> </v>
      </c>
      <c r="APL9" s="454"/>
      <c r="APM9" s="150"/>
      <c r="APN9" s="150"/>
      <c r="APO9" s="150"/>
      <c r="APP9" s="154" t="str">
        <f>IF(APN9=0," ",IF(APN9=16," ",VLOOKUP(APN9,PROTOKOL!$A:$E,2)*APO9))</f>
        <v xml:space="preserve"> </v>
      </c>
      <c r="APQ9" s="151"/>
      <c r="APR9" s="152" t="str">
        <f>IF(APN9=0," ",IF(APN9=16," ",(APM9-APP9-APQ9)*VLOOKUP(APN9,PROTOKOL!$A:$E,5)))</f>
        <v xml:space="preserve"> </v>
      </c>
      <c r="APS9" s="155" t="str">
        <f t="shared" si="383"/>
        <v xml:space="preserve"> </v>
      </c>
      <c r="APT9" s="152" t="str">
        <f t="shared" si="384"/>
        <v xml:space="preserve"> </v>
      </c>
      <c r="APV9" s="138">
        <f t="shared" ref="APV9" si="514">$A$9</f>
        <v>28</v>
      </c>
      <c r="APW9" s="444"/>
      <c r="APX9" s="150"/>
      <c r="APY9" s="150"/>
      <c r="APZ9" s="150"/>
      <c r="AQA9" s="150" t="str">
        <f>IFERROR(IF(APY9=0," ",IF(APY9=16," ",VLOOKUP(APY9,PROTOKOL!$A:$E,2)*APZ9))/7.5*(7.5-AQD9),"")</f>
        <v/>
      </c>
      <c r="AQB9" s="151"/>
      <c r="AQC9" s="152" t="str">
        <f>IF(APY9=0," ",IF(APY9=16," ",(APX9-AQA9-AQB9)*VLOOKUP(APY9,PROTOKOL!$A:$E,5)))</f>
        <v xml:space="preserve"> </v>
      </c>
      <c r="AQD9" s="153"/>
      <c r="AQE9" s="144" t="str">
        <f t="shared" si="386"/>
        <v xml:space="preserve"> </v>
      </c>
      <c r="AQF9" s="454" t="str">
        <f t="shared" si="387"/>
        <v xml:space="preserve"> </v>
      </c>
      <c r="AQG9" s="454"/>
      <c r="AQH9" s="150"/>
      <c r="AQI9" s="150"/>
      <c r="AQJ9" s="150"/>
      <c r="AQK9" s="154" t="str">
        <f>IF(AQI9=0," ",IF(AQI9=16," ",VLOOKUP(AQI9,PROTOKOL!$A:$E,2)*AQJ9))</f>
        <v xml:space="preserve"> </v>
      </c>
      <c r="AQL9" s="151"/>
      <c r="AQM9" s="152" t="str">
        <f>IF(AQI9=0," ",IF(AQI9=16," ",(AQH9-AQK9-AQL9)*VLOOKUP(AQI9,PROTOKOL!$A:$E,5)))</f>
        <v xml:space="preserve"> </v>
      </c>
      <c r="AQN9" s="155" t="str">
        <f t="shared" si="388"/>
        <v xml:space="preserve"> </v>
      </c>
      <c r="AQO9" s="152" t="str">
        <f t="shared" si="389"/>
        <v xml:space="preserve"> </v>
      </c>
      <c r="AQQ9" s="138">
        <f t="shared" ref="AQQ9" si="515">$A$9</f>
        <v>28</v>
      </c>
      <c r="AQR9" s="444"/>
      <c r="AQS9" s="150"/>
      <c r="AQT9" s="150"/>
      <c r="AQU9" s="150"/>
      <c r="AQV9" s="150" t="str">
        <f>IFERROR(IF(AQT9=0," ",IF(AQT9=16," ",VLOOKUP(AQT9,PROTOKOL!$A:$E,2)*AQU9))/7.5*(7.5-AQY9),"")</f>
        <v/>
      </c>
      <c r="AQW9" s="151"/>
      <c r="AQX9" s="152" t="str">
        <f>IF(AQT9=0," ",IF(AQT9=16," ",(AQS9-AQV9-AQW9)*VLOOKUP(AQT9,PROTOKOL!$A:$E,5)))</f>
        <v xml:space="preserve"> </v>
      </c>
      <c r="AQY9" s="153"/>
      <c r="AQZ9" s="144" t="str">
        <f t="shared" si="391"/>
        <v xml:space="preserve"> </v>
      </c>
      <c r="ARA9" s="454" t="str">
        <f t="shared" si="392"/>
        <v xml:space="preserve"> </v>
      </c>
      <c r="ARB9" s="454"/>
      <c r="ARC9" s="150"/>
      <c r="ARD9" s="150"/>
      <c r="ARE9" s="150"/>
      <c r="ARF9" s="154" t="str">
        <f>IF(ARD9=0," ",IF(ARD9=16," ",VLOOKUP(ARD9,PROTOKOL!$A:$E,2)*ARE9))</f>
        <v xml:space="preserve"> </v>
      </c>
      <c r="ARG9" s="151"/>
      <c r="ARH9" s="152" t="str">
        <f>IF(ARD9=0," ",IF(ARD9=16," ",(ARC9-ARF9-ARG9)*VLOOKUP(ARD9,PROTOKOL!$A:$E,5)))</f>
        <v xml:space="preserve"> </v>
      </c>
      <c r="ARI9" s="155" t="str">
        <f t="shared" si="393"/>
        <v xml:space="preserve"> </v>
      </c>
      <c r="ARJ9" s="152" t="str">
        <f t="shared" si="394"/>
        <v xml:space="preserve"> </v>
      </c>
      <c r="ARL9" s="138">
        <f t="shared" ref="ARL9" si="516">$A$9</f>
        <v>28</v>
      </c>
      <c r="ARM9" s="444"/>
      <c r="ARN9" s="150"/>
      <c r="ARO9" s="150"/>
      <c r="ARP9" s="150"/>
      <c r="ARQ9" s="150" t="str">
        <f>IFERROR(IF(ARO9=0," ",IF(ARO9=16," ",VLOOKUP(ARO9,PROTOKOL!$A:$E,2)*ARP9))/7.5*(7.5-ART9),"")</f>
        <v/>
      </c>
      <c r="ARR9" s="151"/>
      <c r="ARS9" s="152" t="str">
        <f>IF(ARO9=0," ",IF(ARO9=16," ",(ARN9-ARQ9-ARR9)*VLOOKUP(ARO9,PROTOKOL!$A:$E,5)))</f>
        <v xml:space="preserve"> </v>
      </c>
      <c r="ART9" s="153"/>
      <c r="ARU9" s="144" t="str">
        <f t="shared" si="396"/>
        <v xml:space="preserve"> </v>
      </c>
      <c r="ARV9" s="454" t="str">
        <f t="shared" si="397"/>
        <v xml:space="preserve"> </v>
      </c>
      <c r="ARW9" s="454"/>
      <c r="ARX9" s="150"/>
      <c r="ARY9" s="150"/>
      <c r="ARZ9" s="150"/>
      <c r="ASA9" s="154" t="str">
        <f>IF(ARY9=0," ",IF(ARY9=16," ",VLOOKUP(ARY9,PROTOKOL!$A:$E,2)*ARZ9))</f>
        <v xml:space="preserve"> </v>
      </c>
      <c r="ASB9" s="151"/>
      <c r="ASC9" s="152" t="str">
        <f>IF(ARY9=0," ",IF(ARY9=16," ",(ARX9-ASA9-ASB9)*VLOOKUP(ARY9,PROTOKOL!$A:$E,5)))</f>
        <v xml:space="preserve"> </v>
      </c>
      <c r="ASD9" s="155" t="str">
        <f t="shared" si="398"/>
        <v xml:space="preserve"> </v>
      </c>
      <c r="ASE9" s="152" t="str">
        <f t="shared" si="399"/>
        <v xml:space="preserve"> </v>
      </c>
      <c r="ASG9" s="138">
        <f t="shared" ref="ASG9" si="517">$A$9</f>
        <v>28</v>
      </c>
      <c r="ASH9" s="444"/>
      <c r="ASI9" s="150"/>
      <c r="ASJ9" s="150"/>
      <c r="ASK9" s="150"/>
      <c r="ASL9" s="150" t="str">
        <f>IFERROR(IF(ASJ9=0," ",IF(ASJ9=16," ",VLOOKUP(ASJ9,PROTOKOL!$A:$E,2)*ASK9))/7.5*(7.5-ASO9),"")</f>
        <v/>
      </c>
      <c r="ASM9" s="151"/>
      <c r="ASN9" s="152" t="str">
        <f>IF(ASJ9=0," ",IF(ASJ9=16," ",(ASI9-ASL9-ASM9)*VLOOKUP(ASJ9,PROTOKOL!$A:$E,5)))</f>
        <v xml:space="preserve"> </v>
      </c>
      <c r="ASO9" s="153"/>
      <c r="ASP9" s="144" t="str">
        <f t="shared" si="401"/>
        <v xml:space="preserve"> </v>
      </c>
      <c r="ASQ9" s="454" t="str">
        <f t="shared" si="402"/>
        <v xml:space="preserve"> </v>
      </c>
      <c r="ASR9" s="454"/>
      <c r="ASS9" s="150"/>
      <c r="AST9" s="150"/>
      <c r="ASU9" s="150"/>
      <c r="ASV9" s="154" t="str">
        <f>IF(AST9=0," ",IF(AST9=16," ",VLOOKUP(AST9,PROTOKOL!$A:$E,2)*ASU9))</f>
        <v xml:space="preserve"> </v>
      </c>
      <c r="ASW9" s="151"/>
      <c r="ASX9" s="152" t="str">
        <f>IF(AST9=0," ",IF(AST9=16," ",(ASS9-ASV9-ASW9)*VLOOKUP(AST9,PROTOKOL!$A:$E,5)))</f>
        <v xml:space="preserve"> </v>
      </c>
      <c r="ASY9" s="155" t="str">
        <f t="shared" si="403"/>
        <v xml:space="preserve"> </v>
      </c>
      <c r="ASZ9" s="152" t="str">
        <f t="shared" si="404"/>
        <v xml:space="preserve"> </v>
      </c>
      <c r="ATB9" s="138">
        <f t="shared" ref="ATB9" si="518">$A$9</f>
        <v>28</v>
      </c>
      <c r="ATC9" s="444"/>
      <c r="ATD9" s="150"/>
      <c r="ATE9" s="150"/>
      <c r="ATF9" s="150"/>
      <c r="ATG9" s="150" t="str">
        <f>IFERROR(IF(ATE9=0," ",IF(ATE9=16," ",VLOOKUP(ATE9,PROTOKOL!$A:$E,2)*ATF9))/7.5*(7.5-ATJ9),"")</f>
        <v/>
      </c>
      <c r="ATH9" s="151"/>
      <c r="ATI9" s="152" t="str">
        <f>IF(ATE9=0," ",IF(ATE9=16," ",(ATD9-ATG9-ATH9)*VLOOKUP(ATE9,PROTOKOL!$A:$E,5)))</f>
        <v xml:space="preserve"> </v>
      </c>
      <c r="ATJ9" s="153"/>
      <c r="ATK9" s="144" t="str">
        <f t="shared" si="406"/>
        <v xml:space="preserve"> </v>
      </c>
      <c r="ATL9" s="454" t="str">
        <f t="shared" si="407"/>
        <v xml:space="preserve"> </v>
      </c>
      <c r="ATM9" s="454"/>
      <c r="ATN9" s="150"/>
      <c r="ATO9" s="150"/>
      <c r="ATP9" s="150"/>
      <c r="ATQ9" s="154" t="str">
        <f>IF(ATO9=0," ",IF(ATO9=16," ",VLOOKUP(ATO9,PROTOKOL!$A:$E,2)*ATP9))</f>
        <v xml:space="preserve"> </v>
      </c>
      <c r="ATR9" s="151"/>
      <c r="ATS9" s="152" t="str">
        <f>IF(ATO9=0," ",IF(ATO9=16," ",(ATN9-ATQ9-ATR9)*VLOOKUP(ATO9,PROTOKOL!$A:$E,5)))</f>
        <v xml:space="preserve"> </v>
      </c>
      <c r="ATT9" s="155" t="str">
        <f t="shared" si="408"/>
        <v xml:space="preserve"> </v>
      </c>
      <c r="ATU9" s="152" t="str">
        <f t="shared" si="409"/>
        <v xml:space="preserve"> </v>
      </c>
      <c r="ATW9" s="138">
        <f t="shared" ref="ATW9" si="519">$A$9</f>
        <v>28</v>
      </c>
      <c r="ATX9" s="444"/>
      <c r="ATY9" s="150"/>
      <c r="ATZ9" s="150"/>
      <c r="AUA9" s="150"/>
      <c r="AUB9" s="150" t="str">
        <f>IFERROR(IF(ATZ9=0," ",IF(ATZ9=16," ",VLOOKUP(ATZ9,PROTOKOL!$A:$E,2)*AUA9))/7.5*(7.5-AUE9),"")</f>
        <v/>
      </c>
      <c r="AUC9" s="151"/>
      <c r="AUD9" s="152" t="str">
        <f>IF(ATZ9=0," ",IF(ATZ9=16," ",(ATY9-AUB9-AUC9)*VLOOKUP(ATZ9,PROTOKOL!$A:$E,5)))</f>
        <v xml:space="preserve"> </v>
      </c>
      <c r="AUE9" s="153"/>
      <c r="AUF9" s="144" t="str">
        <f t="shared" si="411"/>
        <v xml:space="preserve"> </v>
      </c>
      <c r="AUG9" s="454" t="str">
        <f t="shared" si="412"/>
        <v xml:space="preserve"> </v>
      </c>
      <c r="AUH9" s="454"/>
      <c r="AUI9" s="150"/>
      <c r="AUJ9" s="150"/>
      <c r="AUK9" s="150"/>
      <c r="AUL9" s="154" t="str">
        <f>IF(AUJ9=0," ",IF(AUJ9=16," ",VLOOKUP(AUJ9,PROTOKOL!$A:$E,2)*AUK9))</f>
        <v xml:space="preserve"> </v>
      </c>
      <c r="AUM9" s="151"/>
      <c r="AUN9" s="152" t="str">
        <f>IF(AUJ9=0," ",IF(AUJ9=16," ",(AUI9-AUL9-AUM9)*VLOOKUP(AUJ9,PROTOKOL!$A:$E,5)))</f>
        <v xml:space="preserve"> </v>
      </c>
      <c r="AUO9" s="155" t="str">
        <f t="shared" si="413"/>
        <v xml:space="preserve"> </v>
      </c>
      <c r="AUP9" s="152" t="str">
        <f t="shared" si="414"/>
        <v xml:space="preserve"> </v>
      </c>
      <c r="AUR9" s="138">
        <f t="shared" ref="AUR9" si="520">$A$9</f>
        <v>28</v>
      </c>
      <c r="AUS9" s="444"/>
      <c r="AUT9" s="150"/>
      <c r="AUU9" s="150"/>
      <c r="AUV9" s="150"/>
      <c r="AUW9" s="150" t="str">
        <f>IFERROR(IF(AUU9=0," ",IF(AUU9=16," ",VLOOKUP(AUU9,PROTOKOL!$A:$E,2)*AUV9))/7.5*(7.5-AUZ9),"")</f>
        <v/>
      </c>
      <c r="AUX9" s="151"/>
      <c r="AUY9" s="152" t="str">
        <f>IF(AUU9=0," ",IF(AUU9=16," ",(AUT9-AUW9-AUX9)*VLOOKUP(AUU9,PROTOKOL!$A:$E,5)))</f>
        <v xml:space="preserve"> </v>
      </c>
      <c r="AUZ9" s="153"/>
      <c r="AVA9" s="144" t="str">
        <f t="shared" si="416"/>
        <v xml:space="preserve"> </v>
      </c>
      <c r="AVB9" s="454" t="str">
        <f t="shared" si="417"/>
        <v xml:space="preserve"> </v>
      </c>
      <c r="AVC9" s="454"/>
      <c r="AVD9" s="150"/>
      <c r="AVE9" s="150"/>
      <c r="AVF9" s="150"/>
      <c r="AVG9" s="154" t="str">
        <f>IF(AVE9=0," ",IF(AVE9=16," ",VLOOKUP(AVE9,PROTOKOL!$A:$E,2)*AVF9))</f>
        <v xml:space="preserve"> </v>
      </c>
      <c r="AVH9" s="151"/>
      <c r="AVI9" s="152" t="str">
        <f>IF(AVE9=0," ",IF(AVE9=16," ",(AVD9-AVG9-AVH9)*VLOOKUP(AVE9,PROTOKOL!$A:$E,5)))</f>
        <v xml:space="preserve"> </v>
      </c>
      <c r="AVJ9" s="155" t="str">
        <f t="shared" si="418"/>
        <v xml:space="preserve"> </v>
      </c>
      <c r="AVK9" s="152" t="str">
        <f t="shared" si="419"/>
        <v xml:space="preserve"> </v>
      </c>
      <c r="AVM9" s="138">
        <f t="shared" ref="AVM9" si="521">$A$9</f>
        <v>28</v>
      </c>
      <c r="AVN9" s="444"/>
      <c r="AVO9" s="150"/>
      <c r="AVP9" s="150"/>
      <c r="AVQ9" s="150"/>
      <c r="AVR9" s="150" t="str">
        <f>IFERROR(IF(AVP9=0," ",IF(AVP9=16," ",VLOOKUP(AVP9,PROTOKOL!$A:$E,2)*AVQ9))/7.5*(7.5-AVU9),"")</f>
        <v/>
      </c>
      <c r="AVS9" s="151"/>
      <c r="AVT9" s="152" t="str">
        <f>IF(AVP9=0," ",IF(AVP9=16," ",(AVO9-AVR9-AVS9)*VLOOKUP(AVP9,PROTOKOL!$A:$E,5)))</f>
        <v xml:space="preserve"> </v>
      </c>
      <c r="AVU9" s="153"/>
      <c r="AVV9" s="144" t="str">
        <f t="shared" si="421"/>
        <v xml:space="preserve"> </v>
      </c>
      <c r="AVW9" s="454" t="str">
        <f t="shared" si="422"/>
        <v xml:space="preserve"> </v>
      </c>
      <c r="AVX9" s="454"/>
      <c r="AVY9" s="150"/>
      <c r="AVZ9" s="150"/>
      <c r="AWA9" s="150"/>
      <c r="AWB9" s="154" t="str">
        <f>IF(AVZ9=0," ",IF(AVZ9=16," ",VLOOKUP(AVZ9,PROTOKOL!$A:$E,2)*AWA9))</f>
        <v xml:space="preserve"> </v>
      </c>
      <c r="AWC9" s="151"/>
      <c r="AWD9" s="152" t="str">
        <f>IF(AVZ9=0," ",IF(AVZ9=16," ",(AVY9-AWB9-AWC9)*VLOOKUP(AVZ9,PROTOKOL!$A:$E,5)))</f>
        <v xml:space="preserve"> </v>
      </c>
      <c r="AWE9" s="155" t="str">
        <f t="shared" si="423"/>
        <v xml:space="preserve"> </v>
      </c>
      <c r="AWF9" s="152" t="str">
        <f t="shared" si="424"/>
        <v xml:space="preserve"> </v>
      </c>
      <c r="AWH9" s="138">
        <f t="shared" ref="AWH9" si="522">$A$9</f>
        <v>28</v>
      </c>
      <c r="AWI9" s="444"/>
      <c r="AWJ9" s="150"/>
      <c r="AWK9" s="150"/>
      <c r="AWL9" s="150"/>
      <c r="AWM9" s="150" t="str">
        <f>IFERROR(IF(AWK9=0," ",IF(AWK9=16," ",VLOOKUP(AWK9,PROTOKOL!$A:$E,2)*AWL9))/7.5*(7.5-AWP9),"")</f>
        <v/>
      </c>
      <c r="AWN9" s="151"/>
      <c r="AWO9" s="152" t="str">
        <f>IF(AWK9=0," ",IF(AWK9=16," ",(AWJ9-AWM9-AWN9)*VLOOKUP(AWK9,PROTOKOL!$A:$E,5)))</f>
        <v xml:space="preserve"> </v>
      </c>
      <c r="AWP9" s="153"/>
      <c r="AWQ9" s="144" t="str">
        <f t="shared" si="426"/>
        <v xml:space="preserve"> </v>
      </c>
      <c r="AWR9" s="454" t="str">
        <f t="shared" si="427"/>
        <v xml:space="preserve"> </v>
      </c>
      <c r="AWS9" s="454"/>
      <c r="AWT9" s="150"/>
      <c r="AWU9" s="150"/>
      <c r="AWV9" s="150"/>
      <c r="AWW9" s="154" t="str">
        <f>IF(AWU9=0," ",IF(AWU9=16," ",VLOOKUP(AWU9,PROTOKOL!$A:$E,2)*AWV9))</f>
        <v xml:space="preserve"> </v>
      </c>
      <c r="AWX9" s="151"/>
      <c r="AWY9" s="152" t="str">
        <f>IF(AWU9=0," ",IF(AWU9=16," ",(AWT9-AWW9-AWX9)*VLOOKUP(AWU9,PROTOKOL!$A:$E,5)))</f>
        <v xml:space="preserve"> </v>
      </c>
      <c r="AWZ9" s="155" t="str">
        <f t="shared" si="428"/>
        <v xml:space="preserve"> </v>
      </c>
      <c r="AXA9" s="152" t="str">
        <f t="shared" si="429"/>
        <v xml:space="preserve"> </v>
      </c>
      <c r="AXC9" s="138">
        <f t="shared" ref="AXC9" si="523">$A$9</f>
        <v>28</v>
      </c>
      <c r="AXD9" s="444"/>
      <c r="AXE9" s="150"/>
      <c r="AXF9" s="150"/>
      <c r="AXG9" s="150"/>
      <c r="AXH9" s="150" t="str">
        <f>IFERROR(IF(AXF9=0," ",IF(AXF9=16," ",VLOOKUP(AXF9,PROTOKOL!$A:$E,2)*AXG9))/7.5*(7.5-AXK9),"")</f>
        <v/>
      </c>
      <c r="AXI9" s="151"/>
      <c r="AXJ9" s="152" t="str">
        <f>IF(AXF9=0," ",IF(AXF9=16," ",(AXE9-AXH9-AXI9)*VLOOKUP(AXF9,PROTOKOL!$A:$E,5)))</f>
        <v xml:space="preserve"> </v>
      </c>
      <c r="AXK9" s="153"/>
      <c r="AXL9" s="144" t="str">
        <f t="shared" si="431"/>
        <v xml:space="preserve"> </v>
      </c>
      <c r="AXM9" s="454" t="str">
        <f t="shared" si="432"/>
        <v xml:space="preserve"> </v>
      </c>
      <c r="AXN9" s="454"/>
      <c r="AXO9" s="150"/>
      <c r="AXP9" s="150"/>
      <c r="AXQ9" s="150"/>
      <c r="AXR9" s="154" t="str">
        <f>IF(AXP9=0," ",IF(AXP9=16," ",VLOOKUP(AXP9,PROTOKOL!$A:$E,2)*AXQ9))</f>
        <v xml:space="preserve"> </v>
      </c>
      <c r="AXS9" s="151"/>
      <c r="AXT9" s="152" t="str">
        <f>IF(AXP9=0," ",IF(AXP9=16," ",(AXO9-AXR9-AXS9)*VLOOKUP(AXP9,PROTOKOL!$A:$E,5)))</f>
        <v xml:space="preserve"> </v>
      </c>
      <c r="AXU9" s="155" t="str">
        <f t="shared" si="433"/>
        <v xml:space="preserve"> </v>
      </c>
      <c r="AXV9" s="152" t="str">
        <f t="shared" si="434"/>
        <v xml:space="preserve"> </v>
      </c>
      <c r="AXX9" s="138">
        <f t="shared" ref="AXX9" si="524">$A$9</f>
        <v>28</v>
      </c>
      <c r="AXY9" s="444"/>
      <c r="AXZ9" s="150"/>
      <c r="AYA9" s="150"/>
      <c r="AYB9" s="150"/>
      <c r="AYC9" s="150" t="str">
        <f>IFERROR(IF(AYA9=0," ",IF(AYA9=16," ",VLOOKUP(AYA9,PROTOKOL!$A:$E,2)*AYB9))/7.5*(7.5-AYF9),"")</f>
        <v/>
      </c>
      <c r="AYD9" s="151"/>
      <c r="AYE9" s="152" t="str">
        <f>IF(AYA9=0," ",IF(AYA9=16," ",(AXZ9-AYC9-AYD9)*VLOOKUP(AYA9,PROTOKOL!$A:$E,5)))</f>
        <v xml:space="preserve"> </v>
      </c>
      <c r="AYF9" s="153"/>
      <c r="AYG9" s="144" t="str">
        <f t="shared" si="436"/>
        <v xml:space="preserve"> </v>
      </c>
      <c r="AYH9" s="454" t="str">
        <f t="shared" si="437"/>
        <v xml:space="preserve"> </v>
      </c>
      <c r="AYI9" s="454"/>
      <c r="AYJ9" s="150"/>
      <c r="AYK9" s="150"/>
      <c r="AYL9" s="150"/>
      <c r="AYM9" s="154" t="str">
        <f>IF(AYK9=0," ",IF(AYK9=16," ",VLOOKUP(AYK9,PROTOKOL!$A:$E,2)*AYL9))</f>
        <v xml:space="preserve"> </v>
      </c>
      <c r="AYN9" s="151"/>
      <c r="AYO9" s="152" t="str">
        <f>IF(AYK9=0," ",IF(AYK9=16," ",(AYJ9-AYM9-AYN9)*VLOOKUP(AYK9,PROTOKOL!$A:$E,5)))</f>
        <v xml:space="preserve"> </v>
      </c>
      <c r="AYP9" s="155" t="str">
        <f t="shared" si="438"/>
        <v xml:space="preserve"> </v>
      </c>
      <c r="AYQ9" s="152" t="str">
        <f t="shared" si="439"/>
        <v xml:space="preserve"> </v>
      </c>
      <c r="AYS9" s="138">
        <f t="shared" ref="AYS9" si="525">$A$9</f>
        <v>28</v>
      </c>
      <c r="AYT9" s="444"/>
      <c r="AYU9" s="150"/>
      <c r="AYV9" s="150"/>
      <c r="AYW9" s="150"/>
      <c r="AYX9" s="150" t="str">
        <f>IFERROR(IF(AYV9=0," ",IF(AYV9=16," ",VLOOKUP(AYV9,PROTOKOL!$A:$E,2)*AYW9))/7.5*(7.5-AZA9),"")</f>
        <v/>
      </c>
      <c r="AYY9" s="151"/>
      <c r="AYZ9" s="152" t="str">
        <f>IF(AYV9=0," ",IF(AYV9=16," ",(AYU9-AYX9-AYY9)*VLOOKUP(AYV9,PROTOKOL!$A:$E,5)))</f>
        <v xml:space="preserve"> </v>
      </c>
      <c r="AZA9" s="153"/>
      <c r="AZB9" s="144" t="str">
        <f t="shared" si="441"/>
        <v xml:space="preserve"> </v>
      </c>
      <c r="AZC9" s="454" t="str">
        <f t="shared" si="442"/>
        <v xml:space="preserve"> </v>
      </c>
      <c r="AZD9" s="454"/>
      <c r="AZE9" s="150"/>
      <c r="AZF9" s="150"/>
      <c r="AZG9" s="150"/>
      <c r="AZH9" s="154" t="str">
        <f>IF(AZF9=0," ",IF(AZF9=16," ",VLOOKUP(AZF9,PROTOKOL!$A:$E,2)*AZG9))</f>
        <v xml:space="preserve"> </v>
      </c>
      <c r="AZI9" s="151"/>
      <c r="AZJ9" s="152" t="str">
        <f>IF(AZF9=0," ",IF(AZF9=16," ",(AZE9-AZH9-AZI9)*VLOOKUP(AZF9,PROTOKOL!$A:$E,5)))</f>
        <v xml:space="preserve"> </v>
      </c>
      <c r="AZK9" s="155" t="str">
        <f t="shared" si="443"/>
        <v xml:space="preserve"> </v>
      </c>
      <c r="AZL9" s="152" t="str">
        <f t="shared" si="444"/>
        <v xml:space="preserve"> </v>
      </c>
      <c r="AZN9" s="138">
        <f t="shared" ref="AZN9" si="526">$A$9</f>
        <v>28</v>
      </c>
      <c r="AZO9" s="444"/>
      <c r="AZP9" s="150"/>
      <c r="AZQ9" s="150"/>
      <c r="AZR9" s="150"/>
      <c r="AZS9" s="150" t="str">
        <f>IFERROR(IF(AZQ9=0," ",IF(AZQ9=16," ",VLOOKUP(AZQ9,PROTOKOL!$A:$E,2)*AZR9))/7.5*(7.5-AZV9),"")</f>
        <v/>
      </c>
      <c r="AZT9" s="151"/>
      <c r="AZU9" s="152" t="str">
        <f>IF(AZQ9=0," ",IF(AZQ9=16," ",(AZP9-AZS9-AZT9)*VLOOKUP(AZQ9,PROTOKOL!$A:$E,5)))</f>
        <v xml:space="preserve"> </v>
      </c>
      <c r="AZV9" s="153"/>
      <c r="AZW9" s="144" t="str">
        <f t="shared" si="446"/>
        <v xml:space="preserve"> </v>
      </c>
      <c r="AZX9" s="454" t="str">
        <f t="shared" si="447"/>
        <v xml:space="preserve"> </v>
      </c>
      <c r="AZY9" s="454"/>
      <c r="AZZ9" s="150"/>
      <c r="BAA9" s="150"/>
      <c r="BAB9" s="150"/>
      <c r="BAC9" s="154" t="str">
        <f>IF(BAA9=0," ",IF(BAA9=16," ",VLOOKUP(BAA9,PROTOKOL!$A:$E,2)*BAB9))</f>
        <v xml:space="preserve"> </v>
      </c>
      <c r="BAD9" s="151"/>
      <c r="BAE9" s="152" t="str">
        <f>IF(BAA9=0," ",IF(BAA9=16," ",(AZZ9-BAC9-BAD9)*VLOOKUP(BAA9,PROTOKOL!$A:$E,5)))</f>
        <v xml:space="preserve"> </v>
      </c>
      <c r="BAF9" s="155" t="str">
        <f t="shared" si="448"/>
        <v xml:space="preserve"> </v>
      </c>
      <c r="BAG9" s="152" t="str">
        <f t="shared" si="449"/>
        <v xml:space="preserve"> </v>
      </c>
      <c r="BAI9" s="138">
        <f t="shared" ref="BAI9" si="527">$A$9</f>
        <v>28</v>
      </c>
      <c r="BAJ9" s="444"/>
      <c r="BAK9" s="150"/>
      <c r="BAL9" s="150"/>
      <c r="BAM9" s="150"/>
      <c r="BAN9" s="150" t="str">
        <f>IFERROR(IF(BAL9=0," ",IF(BAL9=16," ",VLOOKUP(BAL9,PROTOKOL!$A:$E,2)*BAM9))/7.5*(7.5-BAQ9),"")</f>
        <v/>
      </c>
      <c r="BAO9" s="151"/>
      <c r="BAP9" s="152" t="str">
        <f>IF(BAL9=0," ",IF(BAL9=16," ",(BAK9-BAN9-BAO9)*VLOOKUP(BAL9,PROTOKOL!$A:$E,5)))</f>
        <v xml:space="preserve"> </v>
      </c>
      <c r="BAQ9" s="153"/>
      <c r="BAR9" s="144" t="str">
        <f t="shared" si="451"/>
        <v xml:space="preserve"> </v>
      </c>
      <c r="BAS9" s="454" t="str">
        <f t="shared" si="452"/>
        <v xml:space="preserve"> </v>
      </c>
      <c r="BAT9" s="454"/>
      <c r="BAU9" s="150"/>
      <c r="BAV9" s="150"/>
      <c r="BAW9" s="150"/>
      <c r="BAX9" s="154" t="str">
        <f>IF(BAV9=0," ",IF(BAV9=16," ",VLOOKUP(BAV9,PROTOKOL!$A:$E,2)*BAW9))</f>
        <v xml:space="preserve"> </v>
      </c>
      <c r="BAY9" s="151"/>
      <c r="BAZ9" s="152" t="str">
        <f>IF(BAV9=0," ",IF(BAV9=16," ",(BAU9-BAX9-BAY9)*VLOOKUP(BAV9,PROTOKOL!$A:$E,5)))</f>
        <v xml:space="preserve"> </v>
      </c>
      <c r="BBA9" s="155" t="str">
        <f t="shared" si="453"/>
        <v xml:space="preserve"> </v>
      </c>
      <c r="BBB9" s="152" t="str">
        <f t="shared" si="454"/>
        <v xml:space="preserve"> </v>
      </c>
    </row>
    <row r="10" spans="1:1407" x14ac:dyDescent="0.3">
      <c r="A10" s="138">
        <v>29</v>
      </c>
      <c r="B10" s="444"/>
      <c r="C10" s="150"/>
      <c r="D10" s="150"/>
      <c r="E10" s="150"/>
      <c r="F10" s="150" t="str">
        <f>IFERROR(IF(D10=0," ",IF(D10=16," ",VLOOKUP(D10,PROTOKOL!$A:$E,2)*E10))/7.5*(7.5-I10),"")</f>
        <v/>
      </c>
      <c r="G10" s="151"/>
      <c r="H10" s="152" t="str">
        <f>IF(D10=0," ",IF(D10=16," ",(C10-F10-G10)*VLOOKUP(D10,PROTOKOL!$A:$E,5)))</f>
        <v xml:space="preserve"> </v>
      </c>
      <c r="I10" s="153"/>
      <c r="J10" s="144" t="str">
        <f t="shared" si="455"/>
        <v xml:space="preserve"> </v>
      </c>
      <c r="K10" s="454" t="str">
        <f t="shared" si="456"/>
        <v xml:space="preserve"> </v>
      </c>
      <c r="L10" s="454"/>
      <c r="M10" s="150"/>
      <c r="N10" s="150"/>
      <c r="O10" s="150"/>
      <c r="P10" s="154" t="str">
        <f>IF(N10=0," ",IF(N10=16," ",VLOOKUP(N10,PROTOKOL!$A:$E,2)*O10))</f>
        <v xml:space="preserve"> </v>
      </c>
      <c r="Q10" s="151"/>
      <c r="R10" s="152" t="str">
        <f>IF(N10=0," ",IF(N10=16," ",(M10-P10-Q10)*VLOOKUP(N10,PROTOKOL!$A:$E,5)))</f>
        <v xml:space="preserve"> </v>
      </c>
      <c r="S10" s="155" t="str">
        <f t="shared" si="457"/>
        <v xml:space="preserve"> </v>
      </c>
      <c r="T10" s="152" t="str">
        <f t="shared" si="458"/>
        <v xml:space="preserve"> </v>
      </c>
      <c r="V10" s="138">
        <f>$A$10</f>
        <v>29</v>
      </c>
      <c r="W10" s="444"/>
      <c r="X10" s="150"/>
      <c r="Y10" s="150"/>
      <c r="Z10" s="150"/>
      <c r="AA10" s="150" t="str">
        <f>IFERROR(IF(Y10=0," ",IF(Y10=16," ",VLOOKUP(Y10,PROTOKOL!$A:$E,2)*Z10))/7.5*(7.5-AD10),"")</f>
        <v/>
      </c>
      <c r="AB10" s="151"/>
      <c r="AC10" s="152" t="str">
        <f>IF(Y10=0," ",IF(Y10=16," ",(X10-AA10-AB10)*VLOOKUP(Y10,PROTOKOL!$A:$E,5)))</f>
        <v xml:space="preserve"> </v>
      </c>
      <c r="AD10" s="153"/>
      <c r="AE10" s="144" t="str">
        <f t="shared" si="459"/>
        <v xml:space="preserve"> </v>
      </c>
      <c r="AF10" s="454" t="str">
        <f t="shared" si="460"/>
        <v xml:space="preserve"> </v>
      </c>
      <c r="AG10" s="454"/>
      <c r="AH10" s="150"/>
      <c r="AI10" s="150"/>
      <c r="AJ10" s="150"/>
      <c r="AK10" s="154" t="str">
        <f>IF(AI10=0," ",IF(AI10=16," ",VLOOKUP(AI10,PROTOKOL!$A:$E,2)*AJ10))</f>
        <v xml:space="preserve"> </v>
      </c>
      <c r="AL10" s="151"/>
      <c r="AM10" s="152" t="str">
        <f>IF(AI10=0," ",IF(AI10=16," ",(AH10-AK10-AL10)*VLOOKUP(AI10,PROTOKOL!$A:$E,5)))</f>
        <v xml:space="preserve"> </v>
      </c>
      <c r="AN10" s="155" t="str">
        <f t="shared" si="461"/>
        <v xml:space="preserve"> </v>
      </c>
      <c r="AO10" s="152" t="str">
        <f t="shared" si="462"/>
        <v xml:space="preserve"> </v>
      </c>
      <c r="AQ10" s="138">
        <f t="shared" ref="AQ10" si="528">$A$10</f>
        <v>29</v>
      </c>
      <c r="AR10" s="444"/>
      <c r="AS10" s="150"/>
      <c r="AT10" s="150"/>
      <c r="AU10" s="150"/>
      <c r="AV10" s="150" t="str">
        <f>IFERROR(IF(AT10=0," ",IF(AT10=16," ",VLOOKUP(AT10,PROTOKOL!$A:$E,2)*AU10))/7.5*(7.5-AY10),"")</f>
        <v/>
      </c>
      <c r="AW10" s="151"/>
      <c r="AX10" s="152" t="str">
        <f>IF(AT10=0," ",IF(AT10=16," ",(AS10-AV10-AW10)*VLOOKUP(AT10,PROTOKOL!$A:$E,5)))</f>
        <v xml:space="preserve"> </v>
      </c>
      <c r="AY10" s="153"/>
      <c r="AZ10" s="144" t="str">
        <f t="shared" si="131"/>
        <v xml:space="preserve"> </v>
      </c>
      <c r="BA10" s="454" t="str">
        <f t="shared" si="132"/>
        <v xml:space="preserve"> </v>
      </c>
      <c r="BB10" s="454"/>
      <c r="BC10" s="150"/>
      <c r="BD10" s="150"/>
      <c r="BE10" s="150"/>
      <c r="BF10" s="154" t="str">
        <f>IF(BD10=0," ",IF(BD10=16," ",VLOOKUP(BD10,PROTOKOL!$A:$E,2)*BE10))</f>
        <v xml:space="preserve"> </v>
      </c>
      <c r="BG10" s="151"/>
      <c r="BH10" s="152" t="str">
        <f>IF(BD10=0," ",IF(BD10=16," ",(BC10-BF10-BG10)*VLOOKUP(BD10,PROTOKOL!$A:$E,5)))</f>
        <v xml:space="preserve"> </v>
      </c>
      <c r="BI10" s="155" t="str">
        <f t="shared" si="133"/>
        <v xml:space="preserve"> </v>
      </c>
      <c r="BJ10" s="152" t="str">
        <f t="shared" si="134"/>
        <v xml:space="preserve"> </v>
      </c>
      <c r="BL10" s="138">
        <f t="shared" ref="BL10" si="529">$A$10</f>
        <v>29</v>
      </c>
      <c r="BM10" s="444"/>
      <c r="BN10" s="150"/>
      <c r="BO10" s="150"/>
      <c r="BP10" s="150"/>
      <c r="BQ10" s="150" t="str">
        <f>IFERROR(IF(BO10=0," ",IF(BO10=16," ",VLOOKUP(BO10,PROTOKOL!$A:$E,2)*BP10))/7.5*(7.5-BT10),"")</f>
        <v/>
      </c>
      <c r="BR10" s="151"/>
      <c r="BS10" s="152" t="str">
        <f>IF(BO10=0," ",IF(BO10=16," ",(BN10-BQ10-BR10)*VLOOKUP(BO10,PROTOKOL!$A:$E,5)))</f>
        <v xml:space="preserve"> </v>
      </c>
      <c r="BT10" s="153"/>
      <c r="BU10" s="144" t="str">
        <f t="shared" si="136"/>
        <v xml:space="preserve"> </v>
      </c>
      <c r="BV10" s="454" t="str">
        <f t="shared" si="137"/>
        <v xml:space="preserve"> </v>
      </c>
      <c r="BW10" s="454"/>
      <c r="BX10" s="150"/>
      <c r="BY10" s="150"/>
      <c r="BZ10" s="150"/>
      <c r="CA10" s="154" t="str">
        <f>IF(BY10=0," ",IF(BY10=16," ",VLOOKUP(BY10,PROTOKOL!$A:$E,2)*BZ10))</f>
        <v xml:space="preserve"> </v>
      </c>
      <c r="CB10" s="151"/>
      <c r="CC10" s="152" t="str">
        <f>IF(BY10=0," ",IF(BY10=16," ",(BX10-CA10-CB10)*VLOOKUP(BY10,PROTOKOL!$A:$E,5)))</f>
        <v xml:space="preserve"> </v>
      </c>
      <c r="CD10" s="155" t="str">
        <f t="shared" si="138"/>
        <v xml:space="preserve"> </v>
      </c>
      <c r="CE10" s="152" t="str">
        <f t="shared" si="139"/>
        <v xml:space="preserve"> </v>
      </c>
      <c r="CG10" s="138">
        <f t="shared" ref="CG10" si="530">$A$10</f>
        <v>29</v>
      </c>
      <c r="CH10" s="444"/>
      <c r="CI10" s="150"/>
      <c r="CJ10" s="150"/>
      <c r="CK10" s="150"/>
      <c r="CL10" s="150" t="str">
        <f>IFERROR(IF(CJ10=0," ",IF(CJ10=16," ",VLOOKUP(CJ10,PROTOKOL!$A:$E,2)*CK10))/7.5*(7.5-CO10),"")</f>
        <v/>
      </c>
      <c r="CM10" s="151"/>
      <c r="CN10" s="152" t="str">
        <f>IF(CJ10=0," ",IF(CJ10=16," ",(CI10-CL10-CM10)*VLOOKUP(CJ10,PROTOKOL!$A:$E,5)))</f>
        <v xml:space="preserve"> </v>
      </c>
      <c r="CO10" s="153"/>
      <c r="CP10" s="144" t="str">
        <f t="shared" si="141"/>
        <v xml:space="preserve"> </v>
      </c>
      <c r="CQ10" s="454" t="str">
        <f t="shared" si="142"/>
        <v xml:space="preserve"> </v>
      </c>
      <c r="CR10" s="454"/>
      <c r="CS10" s="150"/>
      <c r="CT10" s="150"/>
      <c r="CU10" s="150"/>
      <c r="CV10" s="154" t="str">
        <f>IF(CT10=0," ",IF(CT10=16," ",VLOOKUP(CT10,PROTOKOL!$A:$E,2)*CU10))</f>
        <v xml:space="preserve"> </v>
      </c>
      <c r="CW10" s="151"/>
      <c r="CX10" s="152" t="str">
        <f>IF(CT10=0," ",IF(CT10=16," ",(CS10-CV10-CW10)*VLOOKUP(CT10,PROTOKOL!$A:$E,5)))</f>
        <v xml:space="preserve"> </v>
      </c>
      <c r="CY10" s="155" t="str">
        <f t="shared" si="143"/>
        <v xml:space="preserve"> </v>
      </c>
      <c r="CZ10" s="152" t="str">
        <f t="shared" si="144"/>
        <v xml:space="preserve"> </v>
      </c>
      <c r="DB10" s="138">
        <f t="shared" ref="DB10" si="531">$A$10</f>
        <v>29</v>
      </c>
      <c r="DC10" s="444"/>
      <c r="DD10" s="150"/>
      <c r="DE10" s="150"/>
      <c r="DF10" s="150"/>
      <c r="DG10" s="150" t="str">
        <f>IFERROR(IF(DE10=0," ",IF(DE10=16," ",VLOOKUP(DE10,PROTOKOL!$A:$E,2)*DF10))/7.5*(7.5-DJ10),"")</f>
        <v/>
      </c>
      <c r="DH10" s="151"/>
      <c r="DI10" s="152" t="str">
        <f>IF(DE10=0," ",IF(DE10=16," ",(DD10-DG10-DH10)*VLOOKUP(DE10,PROTOKOL!$A:$E,5)))</f>
        <v xml:space="preserve"> </v>
      </c>
      <c r="DJ10" s="153"/>
      <c r="DK10" s="144" t="str">
        <f t="shared" si="146"/>
        <v xml:space="preserve"> </v>
      </c>
      <c r="DL10" s="454" t="str">
        <f t="shared" si="147"/>
        <v xml:space="preserve"> </v>
      </c>
      <c r="DM10" s="454"/>
      <c r="DN10" s="150"/>
      <c r="DO10" s="150"/>
      <c r="DP10" s="150"/>
      <c r="DQ10" s="154" t="str">
        <f>IF(DO10=0," ",IF(DO10=16," ",VLOOKUP(DO10,PROTOKOL!$A:$E,2)*DP10))</f>
        <v xml:space="preserve"> </v>
      </c>
      <c r="DR10" s="151"/>
      <c r="DS10" s="152" t="str">
        <f>IF(DO10=0," ",IF(DO10=16," ",(DN10-DQ10-DR10)*VLOOKUP(DO10,PROTOKOL!$A:$E,5)))</f>
        <v xml:space="preserve"> </v>
      </c>
      <c r="DT10" s="155" t="str">
        <f t="shared" si="148"/>
        <v xml:space="preserve"> </v>
      </c>
      <c r="DU10" s="152" t="str">
        <f t="shared" si="149"/>
        <v xml:space="preserve"> </v>
      </c>
      <c r="DW10" s="138">
        <f t="shared" ref="DW10" si="532">$A$10</f>
        <v>29</v>
      </c>
      <c r="DX10" s="444"/>
      <c r="DY10" s="150"/>
      <c r="DZ10" s="150"/>
      <c r="EA10" s="150"/>
      <c r="EB10" s="150" t="str">
        <f>IFERROR(IF(DZ10=0," ",IF(DZ10=16," ",VLOOKUP(DZ10,PROTOKOL!$A:$E,2)*EA10))/7.5*(7.5-EE10),"")</f>
        <v/>
      </c>
      <c r="EC10" s="151"/>
      <c r="ED10" s="152" t="str">
        <f>IF(DZ10=0," ",IF(DZ10=16," ",(DY10-EB10-EC10)*VLOOKUP(DZ10,PROTOKOL!$A:$E,5)))</f>
        <v xml:space="preserve"> </v>
      </c>
      <c r="EE10" s="153"/>
      <c r="EF10" s="144" t="str">
        <f t="shared" si="151"/>
        <v xml:space="preserve"> </v>
      </c>
      <c r="EG10" s="454" t="str">
        <f t="shared" si="152"/>
        <v xml:space="preserve"> </v>
      </c>
      <c r="EH10" s="454"/>
      <c r="EI10" s="150"/>
      <c r="EJ10" s="150"/>
      <c r="EK10" s="150"/>
      <c r="EL10" s="154" t="str">
        <f>IF(EJ10=0," ",IF(EJ10=16," ",VLOOKUP(EJ10,PROTOKOL!$A:$E,2)*EK10))</f>
        <v xml:space="preserve"> </v>
      </c>
      <c r="EM10" s="151"/>
      <c r="EN10" s="152" t="str">
        <f>IF(EJ10=0," ",IF(EJ10=16," ",(EI10-EL10-EM10)*VLOOKUP(EJ10,PROTOKOL!$A:$E,5)))</f>
        <v xml:space="preserve"> </v>
      </c>
      <c r="EO10" s="155" t="str">
        <f t="shared" si="153"/>
        <v xml:space="preserve"> </v>
      </c>
      <c r="EP10" s="152" t="str">
        <f t="shared" si="154"/>
        <v xml:space="preserve"> </v>
      </c>
      <c r="ER10" s="138">
        <f t="shared" ref="ER10" si="533">$A$10</f>
        <v>29</v>
      </c>
      <c r="ES10" s="444"/>
      <c r="ET10" s="150"/>
      <c r="EU10" s="150"/>
      <c r="EV10" s="150"/>
      <c r="EW10" s="150" t="str">
        <f>IFERROR(IF(EU10=0," ",IF(EU10=16," ",VLOOKUP(EU10,PROTOKOL!$A:$E,2)*EV10))/7.5*(7.5-EZ10),"")</f>
        <v/>
      </c>
      <c r="EX10" s="151"/>
      <c r="EY10" s="152" t="str">
        <f>IF(EU10=0," ",IF(EU10=16," ",(ET10-EW10-EX10)*VLOOKUP(EU10,PROTOKOL!$A:$E,5)))</f>
        <v xml:space="preserve"> </v>
      </c>
      <c r="EZ10" s="153"/>
      <c r="FA10" s="144" t="str">
        <f t="shared" si="156"/>
        <v xml:space="preserve"> </v>
      </c>
      <c r="FB10" s="454" t="str">
        <f t="shared" si="157"/>
        <v xml:space="preserve"> </v>
      </c>
      <c r="FC10" s="454"/>
      <c r="FD10" s="150"/>
      <c r="FE10" s="150"/>
      <c r="FF10" s="150"/>
      <c r="FG10" s="154" t="str">
        <f>IF(FE10=0," ",IF(FE10=16," ",VLOOKUP(FE10,PROTOKOL!$A:$E,2)*FF10))</f>
        <v xml:space="preserve"> </v>
      </c>
      <c r="FH10" s="151"/>
      <c r="FI10" s="152" t="str">
        <f>IF(FE10=0," ",IF(FE10=16," ",(FD10-FG10-FH10)*VLOOKUP(FE10,PROTOKOL!$A:$E,5)))</f>
        <v xml:space="preserve"> </v>
      </c>
      <c r="FJ10" s="155" t="str">
        <f t="shared" si="158"/>
        <v xml:space="preserve"> </v>
      </c>
      <c r="FK10" s="152" t="str">
        <f t="shared" si="159"/>
        <v xml:space="preserve"> </v>
      </c>
      <c r="FM10" s="138">
        <f t="shared" ref="FM10" si="534">$A$10</f>
        <v>29</v>
      </c>
      <c r="FN10" s="444"/>
      <c r="FO10" s="150"/>
      <c r="FP10" s="150"/>
      <c r="FQ10" s="150"/>
      <c r="FR10" s="150" t="str">
        <f>IFERROR(IF(FP10=0," ",IF(FP10=16," ",VLOOKUP(FP10,PROTOKOL!$A:$E,2)*FQ10))/7.5*(7.5-FU10),"")</f>
        <v/>
      </c>
      <c r="FS10" s="151"/>
      <c r="FT10" s="152" t="str">
        <f>IF(FP10=0," ",IF(FP10=16," ",(FO10-FR10-FS10)*VLOOKUP(FP10,PROTOKOL!$A:$E,5)))</f>
        <v xml:space="preserve"> </v>
      </c>
      <c r="FU10" s="153"/>
      <c r="FV10" s="144" t="str">
        <f t="shared" si="161"/>
        <v xml:space="preserve"> </v>
      </c>
      <c r="FW10" s="454" t="str">
        <f t="shared" si="162"/>
        <v xml:space="preserve"> </v>
      </c>
      <c r="FX10" s="454"/>
      <c r="FY10" s="150"/>
      <c r="FZ10" s="150"/>
      <c r="GA10" s="150"/>
      <c r="GB10" s="154" t="str">
        <f>IF(FZ10=0," ",IF(FZ10=16," ",VLOOKUP(FZ10,PROTOKOL!$A:$E,2)*GA10))</f>
        <v xml:space="preserve"> </v>
      </c>
      <c r="GC10" s="151"/>
      <c r="GD10" s="152" t="str">
        <f>IF(FZ10=0," ",IF(FZ10=16," ",(FY10-GB10-GC10)*VLOOKUP(FZ10,PROTOKOL!$A:$E,5)))</f>
        <v xml:space="preserve"> </v>
      </c>
      <c r="GE10" s="155" t="str">
        <f t="shared" si="163"/>
        <v xml:space="preserve"> </v>
      </c>
      <c r="GF10" s="152" t="str">
        <f t="shared" si="164"/>
        <v xml:space="preserve"> </v>
      </c>
      <c r="GH10" s="138">
        <f t="shared" ref="GH10" si="535">$A$10</f>
        <v>29</v>
      </c>
      <c r="GI10" s="444"/>
      <c r="GJ10" s="150"/>
      <c r="GK10" s="150"/>
      <c r="GL10" s="150"/>
      <c r="GM10" s="150" t="str">
        <f>IFERROR(IF(GK10=0," ",IF(GK10=16," ",VLOOKUP(GK10,PROTOKOL!$A:$E,2)*GL10))/7.5*(7.5-GP10),"")</f>
        <v/>
      </c>
      <c r="GN10" s="151"/>
      <c r="GO10" s="152" t="str">
        <f>IF(GK10=0," ",IF(GK10=16," ",(GJ10-GM10-GN10)*VLOOKUP(GK10,PROTOKOL!$A:$E,5)))</f>
        <v xml:space="preserve"> </v>
      </c>
      <c r="GP10" s="153"/>
      <c r="GQ10" s="144" t="str">
        <f t="shared" si="166"/>
        <v xml:space="preserve"> </v>
      </c>
      <c r="GR10" s="454" t="str">
        <f t="shared" si="167"/>
        <v xml:space="preserve"> </v>
      </c>
      <c r="GS10" s="454"/>
      <c r="GT10" s="150"/>
      <c r="GU10" s="150"/>
      <c r="GV10" s="150"/>
      <c r="GW10" s="154" t="str">
        <f>IF(GU10=0," ",IF(GU10=16," ",VLOOKUP(GU10,PROTOKOL!$A:$E,2)*GV10))</f>
        <v xml:space="preserve"> </v>
      </c>
      <c r="GX10" s="151"/>
      <c r="GY10" s="152" t="str">
        <f>IF(GU10=0," ",IF(GU10=16," ",(GT10-GW10-GX10)*VLOOKUP(GU10,PROTOKOL!$A:$E,5)))</f>
        <v xml:space="preserve"> </v>
      </c>
      <c r="GZ10" s="155" t="str">
        <f t="shared" si="168"/>
        <v xml:space="preserve"> </v>
      </c>
      <c r="HA10" s="152" t="str">
        <f t="shared" si="169"/>
        <v xml:space="preserve"> </v>
      </c>
      <c r="HC10" s="138">
        <f t="shared" ref="HC10" si="536">$A$10</f>
        <v>29</v>
      </c>
      <c r="HD10" s="444"/>
      <c r="HE10" s="150"/>
      <c r="HF10" s="150"/>
      <c r="HG10" s="150"/>
      <c r="HH10" s="150" t="str">
        <f>IFERROR(IF(HF10=0," ",IF(HF10=16," ",VLOOKUP(HF10,PROTOKOL!$A:$E,2)*HG10))/7.5*(7.5-HK10),"")</f>
        <v/>
      </c>
      <c r="HI10" s="151"/>
      <c r="HJ10" s="152" t="str">
        <f>IF(HF10=0," ",IF(HF10=16," ",(HE10-HH10-HI10)*VLOOKUP(HF10,PROTOKOL!$A:$E,5)))</f>
        <v xml:space="preserve"> </v>
      </c>
      <c r="HK10" s="153"/>
      <c r="HL10" s="144" t="str">
        <f t="shared" si="171"/>
        <v xml:space="preserve"> </v>
      </c>
      <c r="HM10" s="454" t="str">
        <f t="shared" si="172"/>
        <v xml:space="preserve"> </v>
      </c>
      <c r="HN10" s="454"/>
      <c r="HO10" s="150"/>
      <c r="HP10" s="150"/>
      <c r="HQ10" s="150"/>
      <c r="HR10" s="154" t="str">
        <f>IF(HP10=0," ",IF(HP10=16," ",VLOOKUP(HP10,PROTOKOL!$A:$E,2)*HQ10))</f>
        <v xml:space="preserve"> </v>
      </c>
      <c r="HS10" s="151"/>
      <c r="HT10" s="152" t="str">
        <f>IF(HP10=0," ",IF(HP10=16," ",(HO10-HR10-HS10)*VLOOKUP(HP10,PROTOKOL!$A:$E,5)))</f>
        <v xml:space="preserve"> </v>
      </c>
      <c r="HU10" s="155" t="str">
        <f t="shared" si="173"/>
        <v xml:space="preserve"> </v>
      </c>
      <c r="HV10" s="152" t="str">
        <f t="shared" si="174"/>
        <v xml:space="preserve"> </v>
      </c>
      <c r="HX10" s="138">
        <f t="shared" ref="HX10" si="537">$A$10</f>
        <v>29</v>
      </c>
      <c r="HY10" s="444"/>
      <c r="HZ10" s="150"/>
      <c r="IA10" s="150"/>
      <c r="IB10" s="150"/>
      <c r="IC10" s="150" t="str">
        <f>IFERROR(IF(IA10=0," ",IF(IA10=16," ",VLOOKUP(IA10,PROTOKOL!$A:$E,2)*IB10))/7.5*(7.5-IF10),"")</f>
        <v/>
      </c>
      <c r="ID10" s="151"/>
      <c r="IE10" s="152" t="str">
        <f>IF(IA10=0," ",IF(IA10=16," ",(HZ10-IC10-ID10)*VLOOKUP(IA10,PROTOKOL!$A:$E,5)))</f>
        <v xml:space="preserve"> </v>
      </c>
      <c r="IF10" s="153"/>
      <c r="IG10" s="144" t="str">
        <f t="shared" si="176"/>
        <v xml:space="preserve"> </v>
      </c>
      <c r="IH10" s="454" t="str">
        <f t="shared" si="177"/>
        <v xml:space="preserve"> </v>
      </c>
      <c r="II10" s="454"/>
      <c r="IJ10" s="150"/>
      <c r="IK10" s="150"/>
      <c r="IL10" s="150"/>
      <c r="IM10" s="154" t="str">
        <f>IF(IK10=0," ",IF(IK10=16," ",VLOOKUP(IK10,PROTOKOL!$A:$E,2)*IL10))</f>
        <v xml:space="preserve"> </v>
      </c>
      <c r="IN10" s="151"/>
      <c r="IO10" s="152" t="str">
        <f>IF(IK10=0," ",IF(IK10=16," ",(IJ10-IM10-IN10)*VLOOKUP(IK10,PROTOKOL!$A:$E,5)))</f>
        <v xml:space="preserve"> </v>
      </c>
      <c r="IP10" s="155" t="str">
        <f t="shared" si="178"/>
        <v xml:space="preserve"> </v>
      </c>
      <c r="IQ10" s="152" t="str">
        <f t="shared" si="179"/>
        <v xml:space="preserve"> </v>
      </c>
      <c r="IS10" s="138">
        <f t="shared" ref="IS10" si="538">$A$10</f>
        <v>29</v>
      </c>
      <c r="IT10" s="444"/>
      <c r="IU10" s="150"/>
      <c r="IV10" s="150"/>
      <c r="IW10" s="150"/>
      <c r="IX10" s="150" t="str">
        <f>IFERROR(IF(IV10=0," ",IF(IV10=16," ",VLOOKUP(IV10,PROTOKOL!$A:$E,2)*IW10))/7.5*(7.5-JA10),"")</f>
        <v/>
      </c>
      <c r="IY10" s="151"/>
      <c r="IZ10" s="152" t="str">
        <f>IF(IV10=0," ",IF(IV10=16," ",(IU10-IX10-IY10)*VLOOKUP(IV10,PROTOKOL!$A:$E,5)))</f>
        <v xml:space="preserve"> </v>
      </c>
      <c r="JA10" s="153"/>
      <c r="JB10" s="144" t="str">
        <f t="shared" si="181"/>
        <v xml:space="preserve"> </v>
      </c>
      <c r="JC10" s="454" t="str">
        <f t="shared" si="182"/>
        <v xml:space="preserve"> </v>
      </c>
      <c r="JD10" s="454"/>
      <c r="JE10" s="150"/>
      <c r="JF10" s="150"/>
      <c r="JG10" s="150"/>
      <c r="JH10" s="154" t="str">
        <f>IF(JF10=0," ",IF(JF10=16," ",VLOOKUP(JF10,PROTOKOL!$A:$E,2)*JG10))</f>
        <v xml:space="preserve"> </v>
      </c>
      <c r="JI10" s="151"/>
      <c r="JJ10" s="152" t="str">
        <f>IF(JF10=0," ",IF(JF10=16," ",(JE10-JH10-JI10)*VLOOKUP(JF10,PROTOKOL!$A:$E,5)))</f>
        <v xml:space="preserve"> </v>
      </c>
      <c r="JK10" s="155" t="str">
        <f t="shared" si="183"/>
        <v xml:space="preserve"> </v>
      </c>
      <c r="JL10" s="152" t="str">
        <f t="shared" si="184"/>
        <v xml:space="preserve"> </v>
      </c>
      <c r="JN10" s="138">
        <f t="shared" ref="JN10" si="539">$A$10</f>
        <v>29</v>
      </c>
      <c r="JO10" s="444"/>
      <c r="JP10" s="150"/>
      <c r="JQ10" s="150"/>
      <c r="JR10" s="150"/>
      <c r="JS10" s="150" t="str">
        <f>IFERROR(IF(JQ10=0," ",IF(JQ10=16," ",VLOOKUP(JQ10,PROTOKOL!$A:$E,2)*JR10))/7.5*(7.5-JV10),"")</f>
        <v/>
      </c>
      <c r="JT10" s="151"/>
      <c r="JU10" s="152" t="str">
        <f>IF(JQ10=0," ",IF(JQ10=16," ",(JP10-JS10-JT10)*VLOOKUP(JQ10,PROTOKOL!$A:$E,5)))</f>
        <v xml:space="preserve"> </v>
      </c>
      <c r="JV10" s="153"/>
      <c r="JW10" s="144" t="str">
        <f t="shared" si="186"/>
        <v xml:space="preserve"> </v>
      </c>
      <c r="JX10" s="454" t="str">
        <f t="shared" si="187"/>
        <v xml:space="preserve"> </v>
      </c>
      <c r="JY10" s="454"/>
      <c r="JZ10" s="150"/>
      <c r="KA10" s="150"/>
      <c r="KB10" s="150"/>
      <c r="KC10" s="154" t="str">
        <f>IF(KA10=0," ",IF(KA10=16," ",VLOOKUP(KA10,PROTOKOL!$A:$E,2)*KB10))</f>
        <v xml:space="preserve"> </v>
      </c>
      <c r="KD10" s="151"/>
      <c r="KE10" s="152" t="str">
        <f>IF(KA10=0," ",IF(KA10=16," ",(JZ10-KC10-KD10)*VLOOKUP(KA10,PROTOKOL!$A:$E,5)))</f>
        <v xml:space="preserve"> </v>
      </c>
      <c r="KF10" s="155" t="str">
        <f t="shared" si="188"/>
        <v xml:space="preserve"> </v>
      </c>
      <c r="KG10" s="152" t="str">
        <f t="shared" si="189"/>
        <v xml:space="preserve"> </v>
      </c>
      <c r="KI10" s="138">
        <f t="shared" ref="KI10" si="540">$A$10</f>
        <v>29</v>
      </c>
      <c r="KJ10" s="444"/>
      <c r="KK10" s="150"/>
      <c r="KL10" s="150"/>
      <c r="KM10" s="150"/>
      <c r="KN10" s="150" t="str">
        <f>IFERROR(IF(KL10=0," ",IF(KL10=16," ",VLOOKUP(KL10,PROTOKOL!$A:$E,2)*KM10))/7.5*(7.5-KQ10),"")</f>
        <v/>
      </c>
      <c r="KO10" s="151"/>
      <c r="KP10" s="152" t="str">
        <f>IF(KL10=0," ",IF(KL10=16," ",(KK10-KN10-KO10)*VLOOKUP(KL10,PROTOKOL!$A:$E,5)))</f>
        <v xml:space="preserve"> </v>
      </c>
      <c r="KQ10" s="153"/>
      <c r="KR10" s="144" t="str">
        <f t="shared" si="191"/>
        <v xml:space="preserve"> </v>
      </c>
      <c r="KS10" s="454" t="str">
        <f t="shared" si="192"/>
        <v xml:space="preserve"> </v>
      </c>
      <c r="KT10" s="454"/>
      <c r="KU10" s="150"/>
      <c r="KV10" s="150"/>
      <c r="KW10" s="150"/>
      <c r="KX10" s="154" t="str">
        <f>IF(KV10=0," ",IF(KV10=16," ",VLOOKUP(KV10,PROTOKOL!$A:$E,2)*KW10))</f>
        <v xml:space="preserve"> </v>
      </c>
      <c r="KY10" s="151"/>
      <c r="KZ10" s="152" t="str">
        <f>IF(KV10=0," ",IF(KV10=16," ",(KU10-KX10-KY10)*VLOOKUP(KV10,PROTOKOL!$A:$E,5)))</f>
        <v xml:space="preserve"> </v>
      </c>
      <c r="LA10" s="155" t="str">
        <f t="shared" si="193"/>
        <v xml:space="preserve"> </v>
      </c>
      <c r="LB10" s="152" t="str">
        <f t="shared" si="194"/>
        <v xml:space="preserve"> </v>
      </c>
      <c r="LD10" s="138">
        <f t="shared" ref="LD10" si="541">$A$10</f>
        <v>29</v>
      </c>
      <c r="LE10" s="444"/>
      <c r="LF10" s="150"/>
      <c r="LG10" s="150"/>
      <c r="LH10" s="150"/>
      <c r="LI10" s="150" t="str">
        <f>IFERROR(IF(LG10=0," ",IF(LG10=16," ",VLOOKUP(LG10,PROTOKOL!$A:$E,2)*LH10))/7.5*(7.5-LL10),"")</f>
        <v/>
      </c>
      <c r="LJ10" s="151"/>
      <c r="LK10" s="152" t="str">
        <f>IF(LG10=0," ",IF(LG10=16," ",(LF10-LI10-LJ10)*VLOOKUP(LG10,PROTOKOL!$A:$E,5)))</f>
        <v xml:space="preserve"> </v>
      </c>
      <c r="LL10" s="153"/>
      <c r="LM10" s="144" t="str">
        <f t="shared" si="196"/>
        <v xml:space="preserve"> </v>
      </c>
      <c r="LN10" s="454" t="str">
        <f t="shared" si="197"/>
        <v xml:space="preserve"> </v>
      </c>
      <c r="LO10" s="454"/>
      <c r="LP10" s="150"/>
      <c r="LQ10" s="150"/>
      <c r="LR10" s="150"/>
      <c r="LS10" s="154" t="str">
        <f>IF(LQ10=0," ",IF(LQ10=16," ",VLOOKUP(LQ10,PROTOKOL!$A:$E,2)*LR10))</f>
        <v xml:space="preserve"> </v>
      </c>
      <c r="LT10" s="151"/>
      <c r="LU10" s="152" t="str">
        <f>IF(LQ10=0," ",IF(LQ10=16," ",(LP10-LS10-LT10)*VLOOKUP(LQ10,PROTOKOL!$A:$E,5)))</f>
        <v xml:space="preserve"> </v>
      </c>
      <c r="LV10" s="155" t="str">
        <f t="shared" si="198"/>
        <v xml:space="preserve"> </v>
      </c>
      <c r="LW10" s="152" t="str">
        <f t="shared" si="199"/>
        <v xml:space="preserve"> </v>
      </c>
      <c r="LY10" s="138">
        <f t="shared" ref="LY10" si="542">$A$10</f>
        <v>29</v>
      </c>
      <c r="LZ10" s="444"/>
      <c r="MA10" s="150"/>
      <c r="MB10" s="150"/>
      <c r="MC10" s="150"/>
      <c r="MD10" s="150" t="str">
        <f>IFERROR(IF(MB10=0," ",IF(MB10=16," ",VLOOKUP(MB10,PROTOKOL!$A:$E,2)*MC10))/7.5*(7.5-MG10),"")</f>
        <v/>
      </c>
      <c r="ME10" s="151"/>
      <c r="MF10" s="152" t="str">
        <f>IF(MB10=0," ",IF(MB10=16," ",(MA10-MD10-ME10)*VLOOKUP(MB10,PROTOKOL!$A:$E,5)))</f>
        <v xml:space="preserve"> </v>
      </c>
      <c r="MG10" s="153"/>
      <c r="MH10" s="144" t="str">
        <f t="shared" si="201"/>
        <v xml:space="preserve"> </v>
      </c>
      <c r="MI10" s="454" t="str">
        <f t="shared" si="202"/>
        <v xml:space="preserve"> </v>
      </c>
      <c r="MJ10" s="454"/>
      <c r="MK10" s="150"/>
      <c r="ML10" s="150"/>
      <c r="MM10" s="150"/>
      <c r="MN10" s="154" t="str">
        <f>IF(ML10=0," ",IF(ML10=16," ",VLOOKUP(ML10,PROTOKOL!$A:$E,2)*MM10))</f>
        <v xml:space="preserve"> </v>
      </c>
      <c r="MO10" s="151"/>
      <c r="MP10" s="152" t="str">
        <f>IF(ML10=0," ",IF(ML10=16," ",(MK10-MN10-MO10)*VLOOKUP(ML10,PROTOKOL!$A:$E,5)))</f>
        <v xml:space="preserve"> </v>
      </c>
      <c r="MQ10" s="155" t="str">
        <f t="shared" si="203"/>
        <v xml:space="preserve"> </v>
      </c>
      <c r="MR10" s="152" t="str">
        <f t="shared" si="204"/>
        <v xml:space="preserve"> </v>
      </c>
      <c r="MT10" s="138">
        <f t="shared" ref="MT10" si="543">$A$10</f>
        <v>29</v>
      </c>
      <c r="MU10" s="444"/>
      <c r="MV10" s="150"/>
      <c r="MW10" s="150"/>
      <c r="MX10" s="150"/>
      <c r="MY10" s="150" t="str">
        <f>IFERROR(IF(MW10=0," ",IF(MW10=16," ",VLOOKUP(MW10,PROTOKOL!$A:$E,2)*MX10))/7.5*(7.5-NB10),"")</f>
        <v/>
      </c>
      <c r="MZ10" s="151"/>
      <c r="NA10" s="152" t="str">
        <f>IF(MW10=0," ",IF(MW10=16," ",(MV10-MY10-MZ10)*VLOOKUP(MW10,PROTOKOL!$A:$E,5)))</f>
        <v xml:space="preserve"> </v>
      </c>
      <c r="NB10" s="153"/>
      <c r="NC10" s="144" t="str">
        <f t="shared" si="206"/>
        <v xml:space="preserve"> </v>
      </c>
      <c r="ND10" s="454" t="str">
        <f t="shared" si="207"/>
        <v xml:space="preserve"> </v>
      </c>
      <c r="NE10" s="454"/>
      <c r="NF10" s="150"/>
      <c r="NG10" s="150"/>
      <c r="NH10" s="150"/>
      <c r="NI10" s="154" t="str">
        <f>IF(NG10=0," ",IF(NG10=16," ",VLOOKUP(NG10,PROTOKOL!$A:$E,2)*NH10))</f>
        <v xml:space="preserve"> </v>
      </c>
      <c r="NJ10" s="151"/>
      <c r="NK10" s="152" t="str">
        <f>IF(NG10=0," ",IF(NG10=16," ",(NF10-NI10-NJ10)*VLOOKUP(NG10,PROTOKOL!$A:$E,5)))</f>
        <v xml:space="preserve"> </v>
      </c>
      <c r="NL10" s="155" t="str">
        <f t="shared" si="208"/>
        <v xml:space="preserve"> </v>
      </c>
      <c r="NM10" s="152" t="str">
        <f t="shared" si="209"/>
        <v xml:space="preserve"> </v>
      </c>
      <c r="NO10" s="138">
        <f t="shared" ref="NO10" si="544">$A$10</f>
        <v>29</v>
      </c>
      <c r="NP10" s="444"/>
      <c r="NQ10" s="150"/>
      <c r="NR10" s="150"/>
      <c r="NS10" s="150"/>
      <c r="NT10" s="150" t="str">
        <f>IFERROR(IF(NR10=0," ",IF(NR10=16," ",VLOOKUP(NR10,PROTOKOL!$A:$E,2)*NS10))/7.5*(7.5-NW10),"")</f>
        <v/>
      </c>
      <c r="NU10" s="151"/>
      <c r="NV10" s="152" t="str">
        <f>IF(NR10=0," ",IF(NR10=16," ",(NQ10-NT10-NU10)*VLOOKUP(NR10,PROTOKOL!$A:$E,5)))</f>
        <v xml:space="preserve"> </v>
      </c>
      <c r="NW10" s="153"/>
      <c r="NX10" s="144" t="str">
        <f t="shared" si="211"/>
        <v xml:space="preserve"> </v>
      </c>
      <c r="NY10" s="454" t="str">
        <f t="shared" si="212"/>
        <v xml:space="preserve"> </v>
      </c>
      <c r="NZ10" s="454"/>
      <c r="OA10" s="150"/>
      <c r="OB10" s="150"/>
      <c r="OC10" s="150"/>
      <c r="OD10" s="154" t="str">
        <f>IF(OB10=0," ",IF(OB10=16," ",VLOOKUP(OB10,PROTOKOL!$A:$E,2)*OC10))</f>
        <v xml:space="preserve"> </v>
      </c>
      <c r="OE10" s="151"/>
      <c r="OF10" s="152" t="str">
        <f>IF(OB10=0," ",IF(OB10=16," ",(OA10-OD10-OE10)*VLOOKUP(OB10,PROTOKOL!$A:$E,5)))</f>
        <v xml:space="preserve"> </v>
      </c>
      <c r="OG10" s="155" t="str">
        <f t="shared" si="213"/>
        <v xml:space="preserve"> </v>
      </c>
      <c r="OH10" s="152" t="str">
        <f t="shared" si="214"/>
        <v xml:space="preserve"> </v>
      </c>
      <c r="OJ10" s="138">
        <f t="shared" ref="OJ10" si="545">$A$10</f>
        <v>29</v>
      </c>
      <c r="OK10" s="444"/>
      <c r="OL10" s="150"/>
      <c r="OM10" s="150"/>
      <c r="ON10" s="150"/>
      <c r="OO10" s="150" t="str">
        <f>IFERROR(IF(OM10=0," ",IF(OM10=16," ",VLOOKUP(OM10,PROTOKOL!$A:$E,2)*ON10))/7.5*(7.5-OR10),"")</f>
        <v/>
      </c>
      <c r="OP10" s="151"/>
      <c r="OQ10" s="152" t="str">
        <f>IF(OM10=0," ",IF(OM10=16," ",(OL10-OO10-OP10)*VLOOKUP(OM10,PROTOKOL!$A:$E,5)))</f>
        <v xml:space="preserve"> </v>
      </c>
      <c r="OR10" s="153"/>
      <c r="OS10" s="144" t="str">
        <f t="shared" si="216"/>
        <v xml:space="preserve"> </v>
      </c>
      <c r="OT10" s="454" t="str">
        <f t="shared" si="217"/>
        <v xml:space="preserve"> </v>
      </c>
      <c r="OU10" s="454"/>
      <c r="OV10" s="150"/>
      <c r="OW10" s="150"/>
      <c r="OX10" s="150"/>
      <c r="OY10" s="154" t="str">
        <f>IF(OW10=0," ",IF(OW10=16," ",VLOOKUP(OW10,PROTOKOL!$A:$E,2)*OX10))</f>
        <v xml:space="preserve"> </v>
      </c>
      <c r="OZ10" s="151"/>
      <c r="PA10" s="152" t="str">
        <f>IF(OW10=0," ",IF(OW10=16," ",(OV10-OY10-OZ10)*VLOOKUP(OW10,PROTOKOL!$A:$E,5)))</f>
        <v xml:space="preserve"> </v>
      </c>
      <c r="PB10" s="155" t="str">
        <f t="shared" si="218"/>
        <v xml:space="preserve"> </v>
      </c>
      <c r="PC10" s="152" t="str">
        <f t="shared" si="219"/>
        <v xml:space="preserve"> </v>
      </c>
      <c r="PE10" s="138">
        <f t="shared" ref="PE10" si="546">$A$10</f>
        <v>29</v>
      </c>
      <c r="PF10" s="444"/>
      <c r="PG10" s="150"/>
      <c r="PH10" s="150"/>
      <c r="PI10" s="150"/>
      <c r="PJ10" s="150" t="str">
        <f>IFERROR(IF(PH10=0," ",IF(PH10=16," ",VLOOKUP(PH10,PROTOKOL!$A:$E,2)*PI10))/7.5*(7.5-PM10),"")</f>
        <v/>
      </c>
      <c r="PK10" s="151"/>
      <c r="PL10" s="152" t="str">
        <f>IF(PH10=0," ",IF(PH10=16," ",(PG10-PJ10-PK10)*VLOOKUP(PH10,PROTOKOL!$A:$E,5)))</f>
        <v xml:space="preserve"> </v>
      </c>
      <c r="PM10" s="153"/>
      <c r="PN10" s="144" t="str">
        <f t="shared" si="221"/>
        <v xml:space="preserve"> </v>
      </c>
      <c r="PO10" s="454" t="str">
        <f t="shared" si="222"/>
        <v xml:space="preserve"> </v>
      </c>
      <c r="PP10" s="454"/>
      <c r="PQ10" s="150"/>
      <c r="PR10" s="150"/>
      <c r="PS10" s="150"/>
      <c r="PT10" s="154" t="str">
        <f>IF(PR10=0," ",IF(PR10=16," ",VLOOKUP(PR10,PROTOKOL!$A:$E,2)*PS10))</f>
        <v xml:space="preserve"> </v>
      </c>
      <c r="PU10" s="151"/>
      <c r="PV10" s="152" t="str">
        <f>IF(PR10=0," ",IF(PR10=16," ",(PQ10-PT10-PU10)*VLOOKUP(PR10,PROTOKOL!$A:$E,5)))</f>
        <v xml:space="preserve"> </v>
      </c>
      <c r="PW10" s="155" t="str">
        <f t="shared" si="223"/>
        <v xml:space="preserve"> </v>
      </c>
      <c r="PX10" s="152" t="str">
        <f t="shared" si="224"/>
        <v xml:space="preserve"> </v>
      </c>
      <c r="PZ10" s="138">
        <f t="shared" ref="PZ10" si="547">$A$10</f>
        <v>29</v>
      </c>
      <c r="QA10" s="444"/>
      <c r="QB10" s="150"/>
      <c r="QC10" s="150"/>
      <c r="QD10" s="150"/>
      <c r="QE10" s="150" t="str">
        <f>IFERROR(IF(QC10=0," ",IF(QC10=16," ",VLOOKUP(QC10,PROTOKOL!$A:$E,2)*QD10))/7.5*(7.5-QH10),"")</f>
        <v/>
      </c>
      <c r="QF10" s="151"/>
      <c r="QG10" s="152" t="str">
        <f>IF(QC10=0," ",IF(QC10=16," ",(QB10-QE10-QF10)*VLOOKUP(QC10,PROTOKOL!$A:$E,5)))</f>
        <v xml:space="preserve"> </v>
      </c>
      <c r="QH10" s="153"/>
      <c r="QI10" s="144" t="str">
        <f t="shared" si="226"/>
        <v xml:space="preserve"> </v>
      </c>
      <c r="QJ10" s="454" t="str">
        <f t="shared" si="227"/>
        <v xml:space="preserve"> </v>
      </c>
      <c r="QK10" s="454"/>
      <c r="QL10" s="150"/>
      <c r="QM10" s="150"/>
      <c r="QN10" s="150"/>
      <c r="QO10" s="154" t="str">
        <f>IF(QM10=0," ",IF(QM10=16," ",VLOOKUP(QM10,PROTOKOL!$A:$E,2)*QN10))</f>
        <v xml:space="preserve"> </v>
      </c>
      <c r="QP10" s="151"/>
      <c r="QQ10" s="152" t="str">
        <f>IF(QM10=0," ",IF(QM10=16," ",(QL10-QO10-QP10)*VLOOKUP(QM10,PROTOKOL!$A:$E,5)))</f>
        <v xml:space="preserve"> </v>
      </c>
      <c r="QR10" s="155" t="str">
        <f t="shared" si="228"/>
        <v xml:space="preserve"> </v>
      </c>
      <c r="QS10" s="152" t="str">
        <f t="shared" si="229"/>
        <v xml:space="preserve"> </v>
      </c>
      <c r="QU10" s="138">
        <f t="shared" ref="QU10" si="548">$A$10</f>
        <v>29</v>
      </c>
      <c r="QV10" s="444"/>
      <c r="QW10" s="150"/>
      <c r="QX10" s="150"/>
      <c r="QY10" s="150"/>
      <c r="QZ10" s="150" t="str">
        <f>IFERROR(IF(QX10=0," ",IF(QX10=16," ",VLOOKUP(QX10,PROTOKOL!$A:$E,2)*QY10))/7.5*(7.5-RC10),"")</f>
        <v/>
      </c>
      <c r="RA10" s="151"/>
      <c r="RB10" s="152" t="str">
        <f>IF(QX10=0," ",IF(QX10=16," ",(QW10-QZ10-RA10)*VLOOKUP(QX10,PROTOKOL!$A:$E,5)))</f>
        <v xml:space="preserve"> </v>
      </c>
      <c r="RC10" s="153"/>
      <c r="RD10" s="144" t="str">
        <f t="shared" si="231"/>
        <v xml:space="preserve"> </v>
      </c>
      <c r="RE10" s="454" t="str">
        <f t="shared" si="232"/>
        <v xml:space="preserve"> </v>
      </c>
      <c r="RF10" s="454"/>
      <c r="RG10" s="150"/>
      <c r="RH10" s="150"/>
      <c r="RI10" s="150"/>
      <c r="RJ10" s="154" t="str">
        <f>IF(RH10=0," ",IF(RH10=16," ",VLOOKUP(RH10,PROTOKOL!$A:$E,2)*RI10))</f>
        <v xml:space="preserve"> </v>
      </c>
      <c r="RK10" s="151"/>
      <c r="RL10" s="152" t="str">
        <f>IF(RH10=0," ",IF(RH10=16," ",(RG10-RJ10-RK10)*VLOOKUP(RH10,PROTOKOL!$A:$E,5)))</f>
        <v xml:space="preserve"> </v>
      </c>
      <c r="RM10" s="155" t="str">
        <f t="shared" si="233"/>
        <v xml:space="preserve"> </v>
      </c>
      <c r="RN10" s="152" t="str">
        <f t="shared" si="234"/>
        <v xml:space="preserve"> </v>
      </c>
      <c r="RP10" s="138">
        <f t="shared" ref="RP10" si="549">$A$10</f>
        <v>29</v>
      </c>
      <c r="RQ10" s="444"/>
      <c r="RR10" s="150"/>
      <c r="RS10" s="150"/>
      <c r="RT10" s="150"/>
      <c r="RU10" s="150" t="str">
        <f>IFERROR(IF(RS10=0," ",IF(RS10=16," ",VLOOKUP(RS10,PROTOKOL!$A:$E,2)*RT10))/7.5*(7.5-RX10),"")</f>
        <v/>
      </c>
      <c r="RV10" s="151"/>
      <c r="RW10" s="152" t="str">
        <f>IF(RS10=0," ",IF(RS10=16," ",(RR10-RU10-RV10)*VLOOKUP(RS10,PROTOKOL!$A:$E,5)))</f>
        <v xml:space="preserve"> </v>
      </c>
      <c r="RX10" s="153"/>
      <c r="RY10" s="144" t="str">
        <f t="shared" si="236"/>
        <v xml:space="preserve"> </v>
      </c>
      <c r="RZ10" s="454" t="str">
        <f t="shared" si="237"/>
        <v xml:space="preserve"> </v>
      </c>
      <c r="SA10" s="454"/>
      <c r="SB10" s="150"/>
      <c r="SC10" s="150"/>
      <c r="SD10" s="150"/>
      <c r="SE10" s="154" t="str">
        <f>IF(SC10=0," ",IF(SC10=16," ",VLOOKUP(SC10,PROTOKOL!$A:$E,2)*SD10))</f>
        <v xml:space="preserve"> </v>
      </c>
      <c r="SF10" s="151"/>
      <c r="SG10" s="152" t="str">
        <f>IF(SC10=0," ",IF(SC10=16," ",(SB10-SE10-SF10)*VLOOKUP(SC10,PROTOKOL!$A:$E,5)))</f>
        <v xml:space="preserve"> </v>
      </c>
      <c r="SH10" s="155" t="str">
        <f t="shared" si="238"/>
        <v xml:space="preserve"> </v>
      </c>
      <c r="SI10" s="152" t="str">
        <f t="shared" si="239"/>
        <v xml:space="preserve"> </v>
      </c>
      <c r="SK10" s="138">
        <f t="shared" ref="SK10" si="550">$A$10</f>
        <v>29</v>
      </c>
      <c r="SL10" s="444"/>
      <c r="SM10" s="150"/>
      <c r="SN10" s="150"/>
      <c r="SO10" s="150"/>
      <c r="SP10" s="150" t="str">
        <f>IFERROR(IF(SN10=0," ",IF(SN10=16," ",VLOOKUP(SN10,PROTOKOL!$A:$E,2)*SO10))/7.5*(7.5-SS10),"")</f>
        <v/>
      </c>
      <c r="SQ10" s="151"/>
      <c r="SR10" s="152" t="str">
        <f>IF(SN10=0," ",IF(SN10=16," ",(SM10-SP10-SQ10)*VLOOKUP(SN10,PROTOKOL!$A:$E,5)))</f>
        <v xml:space="preserve"> </v>
      </c>
      <c r="SS10" s="153"/>
      <c r="ST10" s="144" t="str">
        <f t="shared" si="241"/>
        <v xml:space="preserve"> </v>
      </c>
      <c r="SU10" s="454" t="str">
        <f t="shared" si="242"/>
        <v xml:space="preserve"> </v>
      </c>
      <c r="SV10" s="454"/>
      <c r="SW10" s="150"/>
      <c r="SX10" s="150"/>
      <c r="SY10" s="150"/>
      <c r="SZ10" s="154" t="str">
        <f>IF(SX10=0," ",IF(SX10=16," ",VLOOKUP(SX10,PROTOKOL!$A:$E,2)*SY10))</f>
        <v xml:space="preserve"> </v>
      </c>
      <c r="TA10" s="151"/>
      <c r="TB10" s="152" t="str">
        <f>IF(SX10=0," ",IF(SX10=16," ",(SW10-SZ10-TA10)*VLOOKUP(SX10,PROTOKOL!$A:$E,5)))</f>
        <v xml:space="preserve"> </v>
      </c>
      <c r="TC10" s="155" t="str">
        <f t="shared" si="243"/>
        <v xml:space="preserve"> </v>
      </c>
      <c r="TD10" s="152" t="str">
        <f t="shared" si="244"/>
        <v xml:space="preserve"> </v>
      </c>
      <c r="TF10" s="138">
        <f t="shared" ref="TF10" si="551">$A$10</f>
        <v>29</v>
      </c>
      <c r="TG10" s="444"/>
      <c r="TH10" s="150"/>
      <c r="TI10" s="150"/>
      <c r="TJ10" s="150"/>
      <c r="TK10" s="150" t="str">
        <f>IFERROR(IF(TI10=0," ",IF(TI10=16," ",VLOOKUP(TI10,PROTOKOL!$A:$E,2)*TJ10))/7.5*(7.5-TN10),"")</f>
        <v/>
      </c>
      <c r="TL10" s="151"/>
      <c r="TM10" s="152" t="str">
        <f>IF(TI10=0," ",IF(TI10=16," ",(TH10-TK10-TL10)*VLOOKUP(TI10,PROTOKOL!$A:$E,5)))</f>
        <v xml:space="preserve"> </v>
      </c>
      <c r="TN10" s="153"/>
      <c r="TO10" s="144" t="str">
        <f t="shared" si="246"/>
        <v xml:space="preserve"> </v>
      </c>
      <c r="TP10" s="454" t="str">
        <f t="shared" si="247"/>
        <v xml:space="preserve"> </v>
      </c>
      <c r="TQ10" s="454"/>
      <c r="TR10" s="150"/>
      <c r="TS10" s="150"/>
      <c r="TT10" s="150"/>
      <c r="TU10" s="154" t="str">
        <f>IF(TS10=0," ",IF(TS10=16," ",VLOOKUP(TS10,PROTOKOL!$A:$E,2)*TT10))</f>
        <v xml:space="preserve"> </v>
      </c>
      <c r="TV10" s="151"/>
      <c r="TW10" s="152" t="str">
        <f>IF(TS10=0," ",IF(TS10=16," ",(TR10-TU10-TV10)*VLOOKUP(TS10,PROTOKOL!$A:$E,5)))</f>
        <v xml:space="preserve"> </v>
      </c>
      <c r="TX10" s="155" t="str">
        <f t="shared" si="248"/>
        <v xml:space="preserve"> </v>
      </c>
      <c r="TY10" s="152" t="str">
        <f t="shared" si="249"/>
        <v xml:space="preserve"> </v>
      </c>
      <c r="UA10" s="138">
        <f t="shared" ref="UA10" si="552">$A$10</f>
        <v>29</v>
      </c>
      <c r="UB10" s="444"/>
      <c r="UC10" s="150"/>
      <c r="UD10" s="150"/>
      <c r="UE10" s="150"/>
      <c r="UF10" s="150" t="str">
        <f>IFERROR(IF(UD10=0," ",IF(UD10=16," ",VLOOKUP(UD10,PROTOKOL!$A:$E,2)*UE10))/7.5*(7.5-UI10),"")</f>
        <v/>
      </c>
      <c r="UG10" s="151"/>
      <c r="UH10" s="152" t="str">
        <f>IF(UD10=0," ",IF(UD10=16," ",(UC10-UF10-UG10)*VLOOKUP(UD10,PROTOKOL!$A:$E,5)))</f>
        <v xml:space="preserve"> </v>
      </c>
      <c r="UI10" s="153"/>
      <c r="UJ10" s="144" t="str">
        <f t="shared" si="251"/>
        <v xml:space="preserve"> </v>
      </c>
      <c r="UK10" s="454" t="str">
        <f t="shared" si="252"/>
        <v xml:space="preserve"> </v>
      </c>
      <c r="UL10" s="454"/>
      <c r="UM10" s="150"/>
      <c r="UN10" s="150"/>
      <c r="UO10" s="150"/>
      <c r="UP10" s="154" t="str">
        <f>IF(UN10=0," ",IF(UN10=16," ",VLOOKUP(UN10,PROTOKOL!$A:$E,2)*UO10))</f>
        <v xml:space="preserve"> </v>
      </c>
      <c r="UQ10" s="151"/>
      <c r="UR10" s="152" t="str">
        <f>IF(UN10=0," ",IF(UN10=16," ",(UM10-UP10-UQ10)*VLOOKUP(UN10,PROTOKOL!$A:$E,5)))</f>
        <v xml:space="preserve"> </v>
      </c>
      <c r="US10" s="155" t="str">
        <f t="shared" si="253"/>
        <v xml:space="preserve"> </v>
      </c>
      <c r="UT10" s="152" t="str">
        <f t="shared" si="254"/>
        <v xml:space="preserve"> </v>
      </c>
      <c r="UV10" s="138">
        <f t="shared" ref="UV10" si="553">$A$10</f>
        <v>29</v>
      </c>
      <c r="UW10" s="444"/>
      <c r="UX10" s="150"/>
      <c r="UY10" s="150"/>
      <c r="UZ10" s="150"/>
      <c r="VA10" s="150" t="str">
        <f>IFERROR(IF(UY10=0," ",IF(UY10=16," ",VLOOKUP(UY10,PROTOKOL!$A:$E,2)*UZ10))/7.5*(7.5-VD10),"")</f>
        <v/>
      </c>
      <c r="VB10" s="151"/>
      <c r="VC10" s="152" t="str">
        <f>IF(UY10=0," ",IF(UY10=16," ",(UX10-VA10-VB10)*VLOOKUP(UY10,PROTOKOL!$A:$E,5)))</f>
        <v xml:space="preserve"> </v>
      </c>
      <c r="VD10" s="153"/>
      <c r="VE10" s="144" t="str">
        <f t="shared" si="256"/>
        <v xml:space="preserve"> </v>
      </c>
      <c r="VF10" s="454" t="str">
        <f t="shared" si="257"/>
        <v xml:space="preserve"> </v>
      </c>
      <c r="VG10" s="454"/>
      <c r="VH10" s="150"/>
      <c r="VI10" s="150"/>
      <c r="VJ10" s="150"/>
      <c r="VK10" s="154" t="str">
        <f>IF(VI10=0," ",IF(VI10=16," ",VLOOKUP(VI10,PROTOKOL!$A:$E,2)*VJ10))</f>
        <v xml:space="preserve"> </v>
      </c>
      <c r="VL10" s="151"/>
      <c r="VM10" s="152" t="str">
        <f>IF(VI10=0," ",IF(VI10=16," ",(VH10-VK10-VL10)*VLOOKUP(VI10,PROTOKOL!$A:$E,5)))</f>
        <v xml:space="preserve"> </v>
      </c>
      <c r="VN10" s="155" t="str">
        <f t="shared" si="258"/>
        <v xml:space="preserve"> </v>
      </c>
      <c r="VO10" s="152" t="str">
        <f t="shared" si="259"/>
        <v xml:space="preserve"> </v>
      </c>
      <c r="VQ10" s="138">
        <f t="shared" ref="VQ10" si="554">$A$10</f>
        <v>29</v>
      </c>
      <c r="VR10" s="444"/>
      <c r="VS10" s="150"/>
      <c r="VT10" s="150"/>
      <c r="VU10" s="150"/>
      <c r="VV10" s="150" t="str">
        <f>IFERROR(IF(VT10=0," ",IF(VT10=16," ",VLOOKUP(VT10,PROTOKOL!$A:$E,2)*VU10))/7.5*(7.5-VY10),"")</f>
        <v/>
      </c>
      <c r="VW10" s="151"/>
      <c r="VX10" s="152" t="str">
        <f>IF(VT10=0," ",IF(VT10=16," ",(VS10-VV10-VW10)*VLOOKUP(VT10,PROTOKOL!$A:$E,5)))</f>
        <v xml:space="preserve"> </v>
      </c>
      <c r="VY10" s="153"/>
      <c r="VZ10" s="144" t="str">
        <f t="shared" si="261"/>
        <v xml:space="preserve"> </v>
      </c>
      <c r="WA10" s="454" t="str">
        <f t="shared" si="262"/>
        <v xml:space="preserve"> </v>
      </c>
      <c r="WB10" s="454"/>
      <c r="WC10" s="150"/>
      <c r="WD10" s="150"/>
      <c r="WE10" s="150"/>
      <c r="WF10" s="154" t="str">
        <f>IF(WD10=0," ",IF(WD10=16," ",VLOOKUP(WD10,PROTOKOL!$A:$E,2)*WE10))</f>
        <v xml:space="preserve"> </v>
      </c>
      <c r="WG10" s="151"/>
      <c r="WH10" s="152" t="str">
        <f>IF(WD10=0," ",IF(WD10=16," ",(WC10-WF10-WG10)*VLOOKUP(WD10,PROTOKOL!$A:$E,5)))</f>
        <v xml:space="preserve"> </v>
      </c>
      <c r="WI10" s="155" t="str">
        <f t="shared" si="263"/>
        <v xml:space="preserve"> </v>
      </c>
      <c r="WJ10" s="152" t="str">
        <f t="shared" si="264"/>
        <v xml:space="preserve"> </v>
      </c>
      <c r="WL10" s="138">
        <f t="shared" ref="WL10" si="555">$A$10</f>
        <v>29</v>
      </c>
      <c r="WM10" s="444"/>
      <c r="WN10" s="150"/>
      <c r="WO10" s="150"/>
      <c r="WP10" s="150"/>
      <c r="WQ10" s="150" t="str">
        <f>IFERROR(IF(WO10=0," ",IF(WO10=16," ",VLOOKUP(WO10,PROTOKOL!$A:$E,2)*WP10))/7.5*(7.5-WT10),"")</f>
        <v/>
      </c>
      <c r="WR10" s="151"/>
      <c r="WS10" s="152" t="str">
        <f>IF(WO10=0," ",IF(WO10=16," ",(WN10-WQ10-WR10)*VLOOKUP(WO10,PROTOKOL!$A:$E,5)))</f>
        <v xml:space="preserve"> </v>
      </c>
      <c r="WT10" s="153"/>
      <c r="WU10" s="144" t="str">
        <f t="shared" si="266"/>
        <v xml:space="preserve"> </v>
      </c>
      <c r="WV10" s="454" t="str">
        <f t="shared" si="267"/>
        <v xml:space="preserve"> </v>
      </c>
      <c r="WW10" s="454"/>
      <c r="WX10" s="150"/>
      <c r="WY10" s="150"/>
      <c r="WZ10" s="150"/>
      <c r="XA10" s="154" t="str">
        <f>IF(WY10=0," ",IF(WY10=16," ",VLOOKUP(WY10,PROTOKOL!$A:$E,2)*WZ10))</f>
        <v xml:space="preserve"> </v>
      </c>
      <c r="XB10" s="151"/>
      <c r="XC10" s="152" t="str">
        <f>IF(WY10=0," ",IF(WY10=16," ",(WX10-XA10-XB10)*VLOOKUP(WY10,PROTOKOL!$A:$E,5)))</f>
        <v xml:space="preserve"> </v>
      </c>
      <c r="XD10" s="155" t="str">
        <f t="shared" si="268"/>
        <v xml:space="preserve"> </v>
      </c>
      <c r="XE10" s="152" t="str">
        <f t="shared" si="269"/>
        <v xml:space="preserve"> </v>
      </c>
      <c r="XG10" s="138">
        <f t="shared" ref="XG10" si="556">$A$10</f>
        <v>29</v>
      </c>
      <c r="XH10" s="444"/>
      <c r="XI10" s="150"/>
      <c r="XJ10" s="150"/>
      <c r="XK10" s="150"/>
      <c r="XL10" s="150" t="str">
        <f>IFERROR(IF(XJ10=0," ",IF(XJ10=16," ",VLOOKUP(XJ10,PROTOKOL!$A:$E,2)*XK10))/7.5*(7.5-XO10),"")</f>
        <v/>
      </c>
      <c r="XM10" s="151"/>
      <c r="XN10" s="152" t="str">
        <f>IF(XJ10=0," ",IF(XJ10=16," ",(XI10-XL10-XM10)*VLOOKUP(XJ10,PROTOKOL!$A:$E,5)))</f>
        <v xml:space="preserve"> </v>
      </c>
      <c r="XO10" s="153"/>
      <c r="XP10" s="144" t="str">
        <f t="shared" si="271"/>
        <v xml:space="preserve"> </v>
      </c>
      <c r="XQ10" s="454" t="str">
        <f t="shared" si="272"/>
        <v xml:space="preserve"> </v>
      </c>
      <c r="XR10" s="454"/>
      <c r="XS10" s="150"/>
      <c r="XT10" s="150"/>
      <c r="XU10" s="150"/>
      <c r="XV10" s="154" t="str">
        <f>IF(XT10=0," ",IF(XT10=16," ",VLOOKUP(XT10,PROTOKOL!$A:$E,2)*XU10))</f>
        <v xml:space="preserve"> </v>
      </c>
      <c r="XW10" s="151"/>
      <c r="XX10" s="152" t="str">
        <f>IF(XT10=0," ",IF(XT10=16," ",(XS10-XV10-XW10)*VLOOKUP(XT10,PROTOKOL!$A:$E,5)))</f>
        <v xml:space="preserve"> </v>
      </c>
      <c r="XY10" s="155" t="str">
        <f t="shared" si="273"/>
        <v xml:space="preserve"> </v>
      </c>
      <c r="XZ10" s="152" t="str">
        <f t="shared" si="274"/>
        <v xml:space="preserve"> </v>
      </c>
      <c r="YB10" s="138">
        <f t="shared" ref="YB10" si="557">$A$10</f>
        <v>29</v>
      </c>
      <c r="YC10" s="444"/>
      <c r="YD10" s="150"/>
      <c r="YE10" s="150"/>
      <c r="YF10" s="150"/>
      <c r="YG10" s="150" t="str">
        <f>IFERROR(IF(YE10=0," ",IF(YE10=16," ",VLOOKUP(YE10,PROTOKOL!$A:$E,2)*YF10))/7.5*(7.5-YJ10),"")</f>
        <v/>
      </c>
      <c r="YH10" s="151"/>
      <c r="YI10" s="152" t="str">
        <f>IF(YE10=0," ",IF(YE10=16," ",(YD10-YG10-YH10)*VLOOKUP(YE10,PROTOKOL!$A:$E,5)))</f>
        <v xml:space="preserve"> </v>
      </c>
      <c r="YJ10" s="153"/>
      <c r="YK10" s="144" t="str">
        <f t="shared" si="276"/>
        <v xml:space="preserve"> </v>
      </c>
      <c r="YL10" s="454" t="str">
        <f t="shared" si="277"/>
        <v xml:space="preserve"> </v>
      </c>
      <c r="YM10" s="454"/>
      <c r="YN10" s="150"/>
      <c r="YO10" s="150"/>
      <c r="YP10" s="150"/>
      <c r="YQ10" s="154" t="str">
        <f>IF(YO10=0," ",IF(YO10=16," ",VLOOKUP(YO10,PROTOKOL!$A:$E,2)*YP10))</f>
        <v xml:space="preserve"> </v>
      </c>
      <c r="YR10" s="151"/>
      <c r="YS10" s="152" t="str">
        <f>IF(YO10=0," ",IF(YO10=16," ",(YN10-YQ10-YR10)*VLOOKUP(YO10,PROTOKOL!$A:$E,5)))</f>
        <v xml:space="preserve"> </v>
      </c>
      <c r="YT10" s="155" t="str">
        <f t="shared" si="278"/>
        <v xml:space="preserve"> </v>
      </c>
      <c r="YU10" s="152" t="str">
        <f t="shared" si="279"/>
        <v xml:space="preserve"> </v>
      </c>
      <c r="YW10" s="138">
        <f t="shared" ref="YW10" si="558">$A$10</f>
        <v>29</v>
      </c>
      <c r="YX10" s="444"/>
      <c r="YY10" s="150"/>
      <c r="YZ10" s="150"/>
      <c r="ZA10" s="150"/>
      <c r="ZB10" s="150" t="str">
        <f>IFERROR(IF(YZ10=0," ",IF(YZ10=16," ",VLOOKUP(YZ10,PROTOKOL!$A:$E,2)*ZA10))/7.5*(7.5-ZE10),"")</f>
        <v/>
      </c>
      <c r="ZC10" s="151"/>
      <c r="ZD10" s="152" t="str">
        <f>IF(YZ10=0," ",IF(YZ10=16," ",(YY10-ZB10-ZC10)*VLOOKUP(YZ10,PROTOKOL!$A:$E,5)))</f>
        <v xml:space="preserve"> </v>
      </c>
      <c r="ZE10" s="153"/>
      <c r="ZF10" s="144" t="str">
        <f t="shared" si="281"/>
        <v xml:space="preserve"> </v>
      </c>
      <c r="ZG10" s="454" t="str">
        <f t="shared" si="282"/>
        <v xml:space="preserve"> </v>
      </c>
      <c r="ZH10" s="454"/>
      <c r="ZI10" s="150"/>
      <c r="ZJ10" s="150"/>
      <c r="ZK10" s="150"/>
      <c r="ZL10" s="154" t="str">
        <f>IF(ZJ10=0," ",IF(ZJ10=16," ",VLOOKUP(ZJ10,PROTOKOL!$A:$E,2)*ZK10))</f>
        <v xml:space="preserve"> </v>
      </c>
      <c r="ZM10" s="151"/>
      <c r="ZN10" s="152" t="str">
        <f>IF(ZJ10=0," ",IF(ZJ10=16," ",(ZI10-ZL10-ZM10)*VLOOKUP(ZJ10,PROTOKOL!$A:$E,5)))</f>
        <v xml:space="preserve"> </v>
      </c>
      <c r="ZO10" s="155" t="str">
        <f t="shared" si="283"/>
        <v xml:space="preserve"> </v>
      </c>
      <c r="ZP10" s="152" t="str">
        <f t="shared" si="284"/>
        <v xml:space="preserve"> </v>
      </c>
      <c r="ZR10" s="138">
        <f t="shared" ref="ZR10" si="559">$A$10</f>
        <v>29</v>
      </c>
      <c r="ZS10" s="444"/>
      <c r="ZT10" s="150"/>
      <c r="ZU10" s="150"/>
      <c r="ZV10" s="150"/>
      <c r="ZW10" s="150" t="str">
        <f>IFERROR(IF(ZU10=0," ",IF(ZU10=16," ",VLOOKUP(ZU10,PROTOKOL!$A:$E,2)*ZV10))/7.5*(7.5-ZZ10),"")</f>
        <v/>
      </c>
      <c r="ZX10" s="151"/>
      <c r="ZY10" s="152" t="str">
        <f>IF(ZU10=0," ",IF(ZU10=16," ",(ZT10-ZW10-ZX10)*VLOOKUP(ZU10,PROTOKOL!$A:$E,5)))</f>
        <v xml:space="preserve"> </v>
      </c>
      <c r="ZZ10" s="153"/>
      <c r="AAA10" s="144" t="str">
        <f t="shared" si="286"/>
        <v xml:space="preserve"> </v>
      </c>
      <c r="AAB10" s="454" t="str">
        <f t="shared" si="287"/>
        <v xml:space="preserve"> </v>
      </c>
      <c r="AAC10" s="454"/>
      <c r="AAD10" s="150"/>
      <c r="AAE10" s="150"/>
      <c r="AAF10" s="150"/>
      <c r="AAG10" s="154" t="str">
        <f>IF(AAE10=0," ",IF(AAE10=16," ",VLOOKUP(AAE10,PROTOKOL!$A:$E,2)*AAF10))</f>
        <v xml:space="preserve"> </v>
      </c>
      <c r="AAH10" s="151"/>
      <c r="AAI10" s="152" t="str">
        <f>IF(AAE10=0," ",IF(AAE10=16," ",(AAD10-AAG10-AAH10)*VLOOKUP(AAE10,PROTOKOL!$A:$E,5)))</f>
        <v xml:space="preserve"> </v>
      </c>
      <c r="AAJ10" s="155" t="str">
        <f t="shared" si="288"/>
        <v xml:space="preserve"> </v>
      </c>
      <c r="AAK10" s="152" t="str">
        <f t="shared" si="289"/>
        <v xml:space="preserve"> </v>
      </c>
      <c r="AAM10" s="138">
        <f t="shared" ref="AAM10" si="560">$A$10</f>
        <v>29</v>
      </c>
      <c r="AAN10" s="444"/>
      <c r="AAO10" s="150"/>
      <c r="AAP10" s="150"/>
      <c r="AAQ10" s="150"/>
      <c r="AAR10" s="150" t="str">
        <f>IFERROR(IF(AAP10=0," ",IF(AAP10=16," ",VLOOKUP(AAP10,PROTOKOL!$A:$E,2)*AAQ10))/7.5*(7.5-AAU10),"")</f>
        <v/>
      </c>
      <c r="AAS10" s="151"/>
      <c r="AAT10" s="152" t="str">
        <f>IF(AAP10=0," ",IF(AAP10=16," ",(AAO10-AAR10-AAS10)*VLOOKUP(AAP10,PROTOKOL!$A:$E,5)))</f>
        <v xml:space="preserve"> </v>
      </c>
      <c r="AAU10" s="153"/>
      <c r="AAV10" s="144" t="str">
        <f t="shared" si="291"/>
        <v xml:space="preserve"> </v>
      </c>
      <c r="AAW10" s="454" t="str">
        <f t="shared" si="292"/>
        <v xml:space="preserve"> </v>
      </c>
      <c r="AAX10" s="454"/>
      <c r="AAY10" s="150"/>
      <c r="AAZ10" s="150"/>
      <c r="ABA10" s="150"/>
      <c r="ABB10" s="154" t="str">
        <f>IF(AAZ10=0," ",IF(AAZ10=16," ",VLOOKUP(AAZ10,PROTOKOL!$A:$E,2)*ABA10))</f>
        <v xml:space="preserve"> </v>
      </c>
      <c r="ABC10" s="151"/>
      <c r="ABD10" s="152" t="str">
        <f>IF(AAZ10=0," ",IF(AAZ10=16," ",(AAY10-ABB10-ABC10)*VLOOKUP(AAZ10,PROTOKOL!$A:$E,5)))</f>
        <v xml:space="preserve"> </v>
      </c>
      <c r="ABE10" s="155" t="str">
        <f t="shared" si="293"/>
        <v xml:space="preserve"> </v>
      </c>
      <c r="ABF10" s="152" t="str">
        <f t="shared" si="294"/>
        <v xml:space="preserve"> </v>
      </c>
      <c r="ABH10" s="138">
        <f t="shared" ref="ABH10" si="561">$A$10</f>
        <v>29</v>
      </c>
      <c r="ABI10" s="444"/>
      <c r="ABJ10" s="150"/>
      <c r="ABK10" s="150"/>
      <c r="ABL10" s="150"/>
      <c r="ABM10" s="150" t="str">
        <f>IFERROR(IF(ABK10=0," ",IF(ABK10=16," ",VLOOKUP(ABK10,PROTOKOL!$A:$E,2)*ABL10))/7.5*(7.5-ABP10),"")</f>
        <v/>
      </c>
      <c r="ABN10" s="151"/>
      <c r="ABO10" s="152" t="str">
        <f>IF(ABK10=0," ",IF(ABK10=16," ",(ABJ10-ABM10-ABN10)*VLOOKUP(ABK10,PROTOKOL!$A:$E,5)))</f>
        <v xml:space="preserve"> </v>
      </c>
      <c r="ABP10" s="153"/>
      <c r="ABQ10" s="144" t="str">
        <f t="shared" si="296"/>
        <v xml:space="preserve"> </v>
      </c>
      <c r="ABR10" s="454" t="str">
        <f t="shared" si="297"/>
        <v xml:space="preserve"> </v>
      </c>
      <c r="ABS10" s="454"/>
      <c r="ABT10" s="150"/>
      <c r="ABU10" s="150"/>
      <c r="ABV10" s="150"/>
      <c r="ABW10" s="154" t="str">
        <f>IF(ABU10=0," ",IF(ABU10=16," ",VLOOKUP(ABU10,PROTOKOL!$A:$E,2)*ABV10))</f>
        <v xml:space="preserve"> </v>
      </c>
      <c r="ABX10" s="151"/>
      <c r="ABY10" s="152" t="str">
        <f>IF(ABU10=0," ",IF(ABU10=16," ",(ABT10-ABW10-ABX10)*VLOOKUP(ABU10,PROTOKOL!$A:$E,5)))</f>
        <v xml:space="preserve"> </v>
      </c>
      <c r="ABZ10" s="155" t="str">
        <f t="shared" si="298"/>
        <v xml:space="preserve"> </v>
      </c>
      <c r="ACA10" s="152" t="str">
        <f t="shared" si="299"/>
        <v xml:space="preserve"> </v>
      </c>
      <c r="ACC10" s="138">
        <f t="shared" ref="ACC10" si="562">$A$10</f>
        <v>29</v>
      </c>
      <c r="ACD10" s="444"/>
      <c r="ACE10" s="150"/>
      <c r="ACF10" s="150"/>
      <c r="ACG10" s="150"/>
      <c r="ACH10" s="150" t="str">
        <f>IFERROR(IF(ACF10=0," ",IF(ACF10=16," ",VLOOKUP(ACF10,PROTOKOL!$A:$E,2)*ACG10))/7.5*(7.5-ACK10),"")</f>
        <v/>
      </c>
      <c r="ACI10" s="151"/>
      <c r="ACJ10" s="152" t="str">
        <f>IF(ACF10=0," ",IF(ACF10=16," ",(ACE10-ACH10-ACI10)*VLOOKUP(ACF10,PROTOKOL!$A:$E,5)))</f>
        <v xml:space="preserve"> </v>
      </c>
      <c r="ACK10" s="153"/>
      <c r="ACL10" s="144" t="str">
        <f t="shared" si="301"/>
        <v xml:space="preserve"> </v>
      </c>
      <c r="ACM10" s="454" t="str">
        <f t="shared" si="302"/>
        <v xml:space="preserve"> </v>
      </c>
      <c r="ACN10" s="454"/>
      <c r="ACO10" s="150"/>
      <c r="ACP10" s="150"/>
      <c r="ACQ10" s="150"/>
      <c r="ACR10" s="154" t="str">
        <f>IF(ACP10=0," ",IF(ACP10=16," ",VLOOKUP(ACP10,PROTOKOL!$A:$E,2)*ACQ10))</f>
        <v xml:space="preserve"> </v>
      </c>
      <c r="ACS10" s="151"/>
      <c r="ACT10" s="152" t="str">
        <f>IF(ACP10=0," ",IF(ACP10=16," ",(ACO10-ACR10-ACS10)*VLOOKUP(ACP10,PROTOKOL!$A:$E,5)))</f>
        <v xml:space="preserve"> </v>
      </c>
      <c r="ACU10" s="155" t="str">
        <f t="shared" si="303"/>
        <v xml:space="preserve"> </v>
      </c>
      <c r="ACV10" s="152" t="str">
        <f t="shared" si="304"/>
        <v xml:space="preserve"> </v>
      </c>
      <c r="ACX10" s="138">
        <f t="shared" ref="ACX10" si="563">$A$10</f>
        <v>29</v>
      </c>
      <c r="ACY10" s="444"/>
      <c r="ACZ10" s="150"/>
      <c r="ADA10" s="150"/>
      <c r="ADB10" s="150"/>
      <c r="ADC10" s="150" t="str">
        <f>IFERROR(IF(ADA10=0," ",IF(ADA10=16," ",VLOOKUP(ADA10,PROTOKOL!$A:$E,2)*ADB10))/7.5*(7.5-ADF10),"")</f>
        <v/>
      </c>
      <c r="ADD10" s="151"/>
      <c r="ADE10" s="152" t="str">
        <f>IF(ADA10=0," ",IF(ADA10=16," ",(ACZ10-ADC10-ADD10)*VLOOKUP(ADA10,PROTOKOL!$A:$E,5)))</f>
        <v xml:space="preserve"> </v>
      </c>
      <c r="ADF10" s="153"/>
      <c r="ADG10" s="144" t="str">
        <f t="shared" si="306"/>
        <v xml:space="preserve"> </v>
      </c>
      <c r="ADH10" s="454" t="str">
        <f t="shared" si="307"/>
        <v xml:space="preserve"> </v>
      </c>
      <c r="ADI10" s="454"/>
      <c r="ADJ10" s="150"/>
      <c r="ADK10" s="150"/>
      <c r="ADL10" s="150"/>
      <c r="ADM10" s="154" t="str">
        <f>IF(ADK10=0," ",IF(ADK10=16," ",VLOOKUP(ADK10,PROTOKOL!$A:$E,2)*ADL10))</f>
        <v xml:space="preserve"> </v>
      </c>
      <c r="ADN10" s="151"/>
      <c r="ADO10" s="152" t="str">
        <f>IF(ADK10=0," ",IF(ADK10=16," ",(ADJ10-ADM10-ADN10)*VLOOKUP(ADK10,PROTOKOL!$A:$E,5)))</f>
        <v xml:space="preserve"> </v>
      </c>
      <c r="ADP10" s="155" t="str">
        <f t="shared" si="308"/>
        <v xml:space="preserve"> </v>
      </c>
      <c r="ADQ10" s="152" t="str">
        <f t="shared" si="309"/>
        <v xml:space="preserve"> </v>
      </c>
      <c r="ADS10" s="138">
        <f t="shared" ref="ADS10" si="564">$A$10</f>
        <v>29</v>
      </c>
      <c r="ADT10" s="444"/>
      <c r="ADU10" s="150"/>
      <c r="ADV10" s="150"/>
      <c r="ADW10" s="150"/>
      <c r="ADX10" s="150" t="str">
        <f>IFERROR(IF(ADV10=0," ",IF(ADV10=16," ",VLOOKUP(ADV10,PROTOKOL!$A:$E,2)*ADW10))/7.5*(7.5-AEA10),"")</f>
        <v/>
      </c>
      <c r="ADY10" s="151"/>
      <c r="ADZ10" s="152" t="str">
        <f>IF(ADV10=0," ",IF(ADV10=16," ",(ADU10-ADX10-ADY10)*VLOOKUP(ADV10,PROTOKOL!$A:$E,5)))</f>
        <v xml:space="preserve"> </v>
      </c>
      <c r="AEA10" s="153"/>
      <c r="AEB10" s="144" t="str">
        <f t="shared" si="311"/>
        <v xml:space="preserve"> </v>
      </c>
      <c r="AEC10" s="454" t="str">
        <f t="shared" si="312"/>
        <v xml:space="preserve"> </v>
      </c>
      <c r="AED10" s="454"/>
      <c r="AEE10" s="150"/>
      <c r="AEF10" s="150"/>
      <c r="AEG10" s="150"/>
      <c r="AEH10" s="154" t="str">
        <f>IF(AEF10=0," ",IF(AEF10=16," ",VLOOKUP(AEF10,PROTOKOL!$A:$E,2)*AEG10))</f>
        <v xml:space="preserve"> </v>
      </c>
      <c r="AEI10" s="151"/>
      <c r="AEJ10" s="152" t="str">
        <f>IF(AEF10=0," ",IF(AEF10=16," ",(AEE10-AEH10-AEI10)*VLOOKUP(AEF10,PROTOKOL!$A:$E,5)))</f>
        <v xml:space="preserve"> </v>
      </c>
      <c r="AEK10" s="155" t="str">
        <f t="shared" si="313"/>
        <v xml:space="preserve"> </v>
      </c>
      <c r="AEL10" s="152" t="str">
        <f t="shared" si="314"/>
        <v xml:space="preserve"> </v>
      </c>
      <c r="AEN10" s="138">
        <f t="shared" ref="AEN10" si="565">$A$10</f>
        <v>29</v>
      </c>
      <c r="AEO10" s="444"/>
      <c r="AEP10" s="150"/>
      <c r="AEQ10" s="150"/>
      <c r="AER10" s="150"/>
      <c r="AES10" s="150" t="str">
        <f>IFERROR(IF(AEQ10=0," ",IF(AEQ10=16," ",VLOOKUP(AEQ10,PROTOKOL!$A:$E,2)*AER10))/7.5*(7.5-AEV10),"")</f>
        <v/>
      </c>
      <c r="AET10" s="151"/>
      <c r="AEU10" s="152" t="str">
        <f>IF(AEQ10=0," ",IF(AEQ10=16," ",(AEP10-AES10-AET10)*VLOOKUP(AEQ10,PROTOKOL!$A:$E,5)))</f>
        <v xml:space="preserve"> </v>
      </c>
      <c r="AEV10" s="153"/>
      <c r="AEW10" s="144" t="str">
        <f t="shared" si="316"/>
        <v xml:space="preserve"> </v>
      </c>
      <c r="AEX10" s="454" t="str">
        <f t="shared" si="317"/>
        <v xml:space="preserve"> </v>
      </c>
      <c r="AEY10" s="454"/>
      <c r="AEZ10" s="150"/>
      <c r="AFA10" s="150"/>
      <c r="AFB10" s="150"/>
      <c r="AFC10" s="154" t="str">
        <f>IF(AFA10=0," ",IF(AFA10=16," ",VLOOKUP(AFA10,PROTOKOL!$A:$E,2)*AFB10))</f>
        <v xml:space="preserve"> </v>
      </c>
      <c r="AFD10" s="151"/>
      <c r="AFE10" s="152" t="str">
        <f>IF(AFA10=0," ",IF(AFA10=16," ",(AEZ10-AFC10-AFD10)*VLOOKUP(AFA10,PROTOKOL!$A:$E,5)))</f>
        <v xml:space="preserve"> </v>
      </c>
      <c r="AFF10" s="155" t="str">
        <f t="shared" si="318"/>
        <v xml:space="preserve"> </v>
      </c>
      <c r="AFG10" s="152" t="str">
        <f t="shared" si="319"/>
        <v xml:space="preserve"> </v>
      </c>
      <c r="AFI10" s="138">
        <f t="shared" ref="AFI10" si="566">$A$10</f>
        <v>29</v>
      </c>
      <c r="AFJ10" s="444"/>
      <c r="AFK10" s="150"/>
      <c r="AFL10" s="150"/>
      <c r="AFM10" s="150"/>
      <c r="AFN10" s="150" t="str">
        <f>IFERROR(IF(AFL10=0," ",IF(AFL10=16," ",VLOOKUP(AFL10,PROTOKOL!$A:$E,2)*AFM10))/7.5*(7.5-AFQ10),"")</f>
        <v/>
      </c>
      <c r="AFO10" s="151"/>
      <c r="AFP10" s="152" t="str">
        <f>IF(AFL10=0," ",IF(AFL10=16," ",(AFK10-AFN10-AFO10)*VLOOKUP(AFL10,PROTOKOL!$A:$E,5)))</f>
        <v xml:space="preserve"> </v>
      </c>
      <c r="AFQ10" s="153"/>
      <c r="AFR10" s="144" t="str">
        <f t="shared" si="321"/>
        <v xml:space="preserve"> </v>
      </c>
      <c r="AFS10" s="454" t="str">
        <f t="shared" si="322"/>
        <v xml:space="preserve"> </v>
      </c>
      <c r="AFT10" s="454"/>
      <c r="AFU10" s="150"/>
      <c r="AFV10" s="150"/>
      <c r="AFW10" s="150"/>
      <c r="AFX10" s="154" t="str">
        <f>IF(AFV10=0," ",IF(AFV10=16," ",VLOOKUP(AFV10,PROTOKOL!$A:$E,2)*AFW10))</f>
        <v xml:space="preserve"> </v>
      </c>
      <c r="AFY10" s="151"/>
      <c r="AFZ10" s="152" t="str">
        <f>IF(AFV10=0," ",IF(AFV10=16," ",(AFU10-AFX10-AFY10)*VLOOKUP(AFV10,PROTOKOL!$A:$E,5)))</f>
        <v xml:space="preserve"> </v>
      </c>
      <c r="AGA10" s="155" t="str">
        <f t="shared" si="323"/>
        <v xml:space="preserve"> </v>
      </c>
      <c r="AGB10" s="152" t="str">
        <f t="shared" si="324"/>
        <v xml:space="preserve"> </v>
      </c>
      <c r="AGD10" s="138">
        <f t="shared" ref="AGD10" si="567">$A$10</f>
        <v>29</v>
      </c>
      <c r="AGE10" s="444"/>
      <c r="AGF10" s="150"/>
      <c r="AGG10" s="150"/>
      <c r="AGH10" s="150"/>
      <c r="AGI10" s="150" t="str">
        <f>IFERROR(IF(AGG10=0," ",IF(AGG10=16," ",VLOOKUP(AGG10,PROTOKOL!$A:$E,2)*AGH10))/7.5*(7.5-AGL10),"")</f>
        <v/>
      </c>
      <c r="AGJ10" s="151"/>
      <c r="AGK10" s="152" t="str">
        <f>IF(AGG10=0," ",IF(AGG10=16," ",(AGF10-AGI10-AGJ10)*VLOOKUP(AGG10,PROTOKOL!$A:$E,5)))</f>
        <v xml:space="preserve"> </v>
      </c>
      <c r="AGL10" s="153"/>
      <c r="AGM10" s="144" t="str">
        <f t="shared" si="326"/>
        <v xml:space="preserve"> </v>
      </c>
      <c r="AGN10" s="454" t="str">
        <f t="shared" si="327"/>
        <v xml:space="preserve"> </v>
      </c>
      <c r="AGO10" s="454"/>
      <c r="AGP10" s="150"/>
      <c r="AGQ10" s="150"/>
      <c r="AGR10" s="150"/>
      <c r="AGS10" s="154" t="str">
        <f>IF(AGQ10=0," ",IF(AGQ10=16," ",VLOOKUP(AGQ10,PROTOKOL!$A:$E,2)*AGR10))</f>
        <v xml:space="preserve"> </v>
      </c>
      <c r="AGT10" s="151"/>
      <c r="AGU10" s="152" t="str">
        <f>IF(AGQ10=0," ",IF(AGQ10=16," ",(AGP10-AGS10-AGT10)*VLOOKUP(AGQ10,PROTOKOL!$A:$E,5)))</f>
        <v xml:space="preserve"> </v>
      </c>
      <c r="AGV10" s="155" t="str">
        <f t="shared" si="328"/>
        <v xml:space="preserve"> </v>
      </c>
      <c r="AGW10" s="152" t="str">
        <f t="shared" si="329"/>
        <v xml:space="preserve"> </v>
      </c>
      <c r="AGY10" s="138">
        <f t="shared" ref="AGY10" si="568">$A$10</f>
        <v>29</v>
      </c>
      <c r="AGZ10" s="444"/>
      <c r="AHA10" s="150"/>
      <c r="AHB10" s="150"/>
      <c r="AHC10" s="150"/>
      <c r="AHD10" s="150" t="str">
        <f>IFERROR(IF(AHB10=0," ",IF(AHB10=16," ",VLOOKUP(AHB10,PROTOKOL!$A:$E,2)*AHC10))/7.5*(7.5-AHG10),"")</f>
        <v/>
      </c>
      <c r="AHE10" s="151"/>
      <c r="AHF10" s="152" t="str">
        <f>IF(AHB10=0," ",IF(AHB10=16," ",(AHA10-AHD10-AHE10)*VLOOKUP(AHB10,PROTOKOL!$A:$E,5)))</f>
        <v xml:space="preserve"> </v>
      </c>
      <c r="AHG10" s="153"/>
      <c r="AHH10" s="144" t="str">
        <f t="shared" si="331"/>
        <v xml:space="preserve"> </v>
      </c>
      <c r="AHI10" s="454" t="str">
        <f t="shared" si="332"/>
        <v xml:space="preserve"> </v>
      </c>
      <c r="AHJ10" s="454"/>
      <c r="AHK10" s="150"/>
      <c r="AHL10" s="150"/>
      <c r="AHM10" s="150"/>
      <c r="AHN10" s="154" t="str">
        <f>IF(AHL10=0," ",IF(AHL10=16," ",VLOOKUP(AHL10,PROTOKOL!$A:$E,2)*AHM10))</f>
        <v xml:space="preserve"> </v>
      </c>
      <c r="AHO10" s="151"/>
      <c r="AHP10" s="152" t="str">
        <f>IF(AHL10=0," ",IF(AHL10=16," ",(AHK10-AHN10-AHO10)*VLOOKUP(AHL10,PROTOKOL!$A:$E,5)))</f>
        <v xml:space="preserve"> </v>
      </c>
      <c r="AHQ10" s="155" t="str">
        <f t="shared" si="333"/>
        <v xml:space="preserve"> </v>
      </c>
      <c r="AHR10" s="152" t="str">
        <f t="shared" si="334"/>
        <v xml:space="preserve"> </v>
      </c>
      <c r="AHT10" s="138">
        <f t="shared" ref="AHT10" si="569">$A$10</f>
        <v>29</v>
      </c>
      <c r="AHU10" s="444"/>
      <c r="AHV10" s="150"/>
      <c r="AHW10" s="150"/>
      <c r="AHX10" s="150"/>
      <c r="AHY10" s="150" t="str">
        <f>IFERROR(IF(AHW10=0," ",IF(AHW10=16," ",VLOOKUP(AHW10,PROTOKOL!$A:$E,2)*AHX10))/7.5*(7.5-AIB10),"")</f>
        <v/>
      </c>
      <c r="AHZ10" s="151"/>
      <c r="AIA10" s="152" t="str">
        <f>IF(AHW10=0," ",IF(AHW10=16," ",(AHV10-AHY10-AHZ10)*VLOOKUP(AHW10,PROTOKOL!$A:$E,5)))</f>
        <v xml:space="preserve"> </v>
      </c>
      <c r="AIB10" s="153"/>
      <c r="AIC10" s="144" t="str">
        <f t="shared" si="336"/>
        <v xml:space="preserve"> </v>
      </c>
      <c r="AID10" s="454" t="str">
        <f t="shared" si="337"/>
        <v xml:space="preserve"> </v>
      </c>
      <c r="AIE10" s="454"/>
      <c r="AIF10" s="150"/>
      <c r="AIG10" s="150"/>
      <c r="AIH10" s="150"/>
      <c r="AII10" s="154" t="str">
        <f>IF(AIG10=0," ",IF(AIG10=16," ",VLOOKUP(AIG10,PROTOKOL!$A:$E,2)*AIH10))</f>
        <v xml:space="preserve"> </v>
      </c>
      <c r="AIJ10" s="151"/>
      <c r="AIK10" s="152" t="str">
        <f>IF(AIG10=0," ",IF(AIG10=16," ",(AIF10-AII10-AIJ10)*VLOOKUP(AIG10,PROTOKOL!$A:$E,5)))</f>
        <v xml:space="preserve"> </v>
      </c>
      <c r="AIL10" s="155" t="str">
        <f t="shared" si="338"/>
        <v xml:space="preserve"> </v>
      </c>
      <c r="AIM10" s="152" t="str">
        <f t="shared" si="339"/>
        <v xml:space="preserve"> </v>
      </c>
      <c r="AIO10" s="138">
        <f t="shared" ref="AIO10" si="570">$A$10</f>
        <v>29</v>
      </c>
      <c r="AIP10" s="444"/>
      <c r="AIQ10" s="150"/>
      <c r="AIR10" s="150"/>
      <c r="AIS10" s="150"/>
      <c r="AIT10" s="150" t="str">
        <f>IFERROR(IF(AIR10=0," ",IF(AIR10=16," ",VLOOKUP(AIR10,PROTOKOL!$A:$E,2)*AIS10))/7.5*(7.5-AIW10),"")</f>
        <v/>
      </c>
      <c r="AIU10" s="151"/>
      <c r="AIV10" s="152" t="str">
        <f>IF(AIR10=0," ",IF(AIR10=16," ",(AIQ10-AIT10-AIU10)*VLOOKUP(AIR10,PROTOKOL!$A:$E,5)))</f>
        <v xml:space="preserve"> </v>
      </c>
      <c r="AIW10" s="153"/>
      <c r="AIX10" s="144" t="str">
        <f t="shared" si="341"/>
        <v xml:space="preserve"> </v>
      </c>
      <c r="AIY10" s="454" t="str">
        <f t="shared" si="342"/>
        <v xml:space="preserve"> </v>
      </c>
      <c r="AIZ10" s="454"/>
      <c r="AJA10" s="150"/>
      <c r="AJB10" s="150"/>
      <c r="AJC10" s="150"/>
      <c r="AJD10" s="154" t="str">
        <f>IF(AJB10=0," ",IF(AJB10=16," ",VLOOKUP(AJB10,PROTOKOL!$A:$E,2)*AJC10))</f>
        <v xml:space="preserve"> </v>
      </c>
      <c r="AJE10" s="151"/>
      <c r="AJF10" s="152" t="str">
        <f>IF(AJB10=0," ",IF(AJB10=16," ",(AJA10-AJD10-AJE10)*VLOOKUP(AJB10,PROTOKOL!$A:$E,5)))</f>
        <v xml:space="preserve"> </v>
      </c>
      <c r="AJG10" s="155" t="str">
        <f t="shared" si="343"/>
        <v xml:space="preserve"> </v>
      </c>
      <c r="AJH10" s="152" t="str">
        <f t="shared" si="344"/>
        <v xml:space="preserve"> </v>
      </c>
      <c r="AJJ10" s="138">
        <f t="shared" ref="AJJ10" si="571">$A$10</f>
        <v>29</v>
      </c>
      <c r="AJK10" s="444"/>
      <c r="AJL10" s="150"/>
      <c r="AJM10" s="150"/>
      <c r="AJN10" s="150"/>
      <c r="AJO10" s="150" t="str">
        <f>IFERROR(IF(AJM10=0," ",IF(AJM10=16," ",VLOOKUP(AJM10,PROTOKOL!$A:$E,2)*AJN10))/7.5*(7.5-AJR10),"")</f>
        <v/>
      </c>
      <c r="AJP10" s="151"/>
      <c r="AJQ10" s="152" t="str">
        <f>IF(AJM10=0," ",IF(AJM10=16," ",(AJL10-AJO10-AJP10)*VLOOKUP(AJM10,PROTOKOL!$A:$E,5)))</f>
        <v xml:space="preserve"> </v>
      </c>
      <c r="AJR10" s="153"/>
      <c r="AJS10" s="144" t="str">
        <f t="shared" si="346"/>
        <v xml:space="preserve"> </v>
      </c>
      <c r="AJT10" s="454" t="str">
        <f t="shared" si="347"/>
        <v xml:space="preserve"> </v>
      </c>
      <c r="AJU10" s="454"/>
      <c r="AJV10" s="150"/>
      <c r="AJW10" s="150"/>
      <c r="AJX10" s="150"/>
      <c r="AJY10" s="154" t="str">
        <f>IF(AJW10=0," ",IF(AJW10=16," ",VLOOKUP(AJW10,PROTOKOL!$A:$E,2)*AJX10))</f>
        <v xml:space="preserve"> </v>
      </c>
      <c r="AJZ10" s="151"/>
      <c r="AKA10" s="152" t="str">
        <f>IF(AJW10=0," ",IF(AJW10=16," ",(AJV10-AJY10-AJZ10)*VLOOKUP(AJW10,PROTOKOL!$A:$E,5)))</f>
        <v xml:space="preserve"> </v>
      </c>
      <c r="AKB10" s="155" t="str">
        <f t="shared" si="348"/>
        <v xml:space="preserve"> </v>
      </c>
      <c r="AKC10" s="152" t="str">
        <f t="shared" si="349"/>
        <v xml:space="preserve"> </v>
      </c>
      <c r="AKE10" s="138">
        <f t="shared" ref="AKE10" si="572">$A$10</f>
        <v>29</v>
      </c>
      <c r="AKF10" s="444"/>
      <c r="AKG10" s="150"/>
      <c r="AKH10" s="150"/>
      <c r="AKI10" s="150"/>
      <c r="AKJ10" s="150" t="str">
        <f>IFERROR(IF(AKH10=0," ",IF(AKH10=16," ",VLOOKUP(AKH10,PROTOKOL!$A:$E,2)*AKI10))/7.5*(7.5-AKM10),"")</f>
        <v/>
      </c>
      <c r="AKK10" s="151"/>
      <c r="AKL10" s="152" t="str">
        <f>IF(AKH10=0," ",IF(AKH10=16," ",(AKG10-AKJ10-AKK10)*VLOOKUP(AKH10,PROTOKOL!$A:$E,5)))</f>
        <v xml:space="preserve"> </v>
      </c>
      <c r="AKM10" s="153"/>
      <c r="AKN10" s="144" t="str">
        <f t="shared" si="351"/>
        <v xml:space="preserve"> </v>
      </c>
      <c r="AKO10" s="454" t="str">
        <f t="shared" si="352"/>
        <v xml:space="preserve"> </v>
      </c>
      <c r="AKP10" s="454"/>
      <c r="AKQ10" s="150"/>
      <c r="AKR10" s="150"/>
      <c r="AKS10" s="150"/>
      <c r="AKT10" s="154" t="str">
        <f>IF(AKR10=0," ",IF(AKR10=16," ",VLOOKUP(AKR10,PROTOKOL!$A:$E,2)*AKS10))</f>
        <v xml:space="preserve"> </v>
      </c>
      <c r="AKU10" s="151"/>
      <c r="AKV10" s="152" t="str">
        <f>IF(AKR10=0," ",IF(AKR10=16," ",(AKQ10-AKT10-AKU10)*VLOOKUP(AKR10,PROTOKOL!$A:$E,5)))</f>
        <v xml:space="preserve"> </v>
      </c>
      <c r="AKW10" s="155" t="str">
        <f t="shared" si="353"/>
        <v xml:space="preserve"> </v>
      </c>
      <c r="AKX10" s="152" t="str">
        <f t="shared" si="354"/>
        <v xml:space="preserve"> </v>
      </c>
      <c r="AKZ10" s="138">
        <f t="shared" ref="AKZ10" si="573">$A$10</f>
        <v>29</v>
      </c>
      <c r="ALA10" s="444"/>
      <c r="ALB10" s="150"/>
      <c r="ALC10" s="150"/>
      <c r="ALD10" s="150"/>
      <c r="ALE10" s="150" t="str">
        <f>IFERROR(IF(ALC10=0," ",IF(ALC10=16," ",VLOOKUP(ALC10,PROTOKOL!$A:$E,2)*ALD10))/7.5*(7.5-ALH10),"")</f>
        <v/>
      </c>
      <c r="ALF10" s="151"/>
      <c r="ALG10" s="152" t="str">
        <f>IF(ALC10=0," ",IF(ALC10=16," ",(ALB10-ALE10-ALF10)*VLOOKUP(ALC10,PROTOKOL!$A:$E,5)))</f>
        <v xml:space="preserve"> </v>
      </c>
      <c r="ALH10" s="153"/>
      <c r="ALI10" s="144" t="str">
        <f t="shared" si="356"/>
        <v xml:space="preserve"> </v>
      </c>
      <c r="ALJ10" s="454" t="str">
        <f t="shared" si="357"/>
        <v xml:space="preserve"> </v>
      </c>
      <c r="ALK10" s="454"/>
      <c r="ALL10" s="150"/>
      <c r="ALM10" s="150"/>
      <c r="ALN10" s="150"/>
      <c r="ALO10" s="154" t="str">
        <f>IF(ALM10=0," ",IF(ALM10=16," ",VLOOKUP(ALM10,PROTOKOL!$A:$E,2)*ALN10))</f>
        <v xml:space="preserve"> </v>
      </c>
      <c r="ALP10" s="151"/>
      <c r="ALQ10" s="152" t="str">
        <f>IF(ALM10=0," ",IF(ALM10=16," ",(ALL10-ALO10-ALP10)*VLOOKUP(ALM10,PROTOKOL!$A:$E,5)))</f>
        <v xml:space="preserve"> </v>
      </c>
      <c r="ALR10" s="155" t="str">
        <f t="shared" si="358"/>
        <v xml:space="preserve"> </v>
      </c>
      <c r="ALS10" s="152" t="str">
        <f t="shared" si="359"/>
        <v xml:space="preserve"> </v>
      </c>
      <c r="ALU10" s="138">
        <f t="shared" ref="ALU10" si="574">$A$10</f>
        <v>29</v>
      </c>
      <c r="ALV10" s="444"/>
      <c r="ALW10" s="150"/>
      <c r="ALX10" s="150"/>
      <c r="ALY10" s="150"/>
      <c r="ALZ10" s="150" t="str">
        <f>IFERROR(IF(ALX10=0," ",IF(ALX10=16," ",VLOOKUP(ALX10,PROTOKOL!$A:$E,2)*ALY10))/7.5*(7.5-AMC10),"")</f>
        <v/>
      </c>
      <c r="AMA10" s="151"/>
      <c r="AMB10" s="152" t="str">
        <f>IF(ALX10=0," ",IF(ALX10=16," ",(ALW10-ALZ10-AMA10)*VLOOKUP(ALX10,PROTOKOL!$A:$E,5)))</f>
        <v xml:space="preserve"> </v>
      </c>
      <c r="AMC10" s="153"/>
      <c r="AMD10" s="144" t="str">
        <f t="shared" si="361"/>
        <v xml:space="preserve"> </v>
      </c>
      <c r="AME10" s="454" t="str">
        <f t="shared" si="362"/>
        <v xml:space="preserve"> </v>
      </c>
      <c r="AMF10" s="454"/>
      <c r="AMG10" s="150"/>
      <c r="AMH10" s="150"/>
      <c r="AMI10" s="150"/>
      <c r="AMJ10" s="154" t="str">
        <f>IF(AMH10=0," ",IF(AMH10=16," ",VLOOKUP(AMH10,PROTOKOL!$A:$E,2)*AMI10))</f>
        <v xml:space="preserve"> </v>
      </c>
      <c r="AMK10" s="151"/>
      <c r="AML10" s="152" t="str">
        <f>IF(AMH10=0," ",IF(AMH10=16," ",(AMG10-AMJ10-AMK10)*VLOOKUP(AMH10,PROTOKOL!$A:$E,5)))</f>
        <v xml:space="preserve"> </v>
      </c>
      <c r="AMM10" s="155" t="str">
        <f t="shared" si="363"/>
        <v xml:space="preserve"> </v>
      </c>
      <c r="AMN10" s="152" t="str">
        <f t="shared" si="364"/>
        <v xml:space="preserve"> </v>
      </c>
      <c r="AMP10" s="138">
        <f t="shared" ref="AMP10" si="575">$A$10</f>
        <v>29</v>
      </c>
      <c r="AMQ10" s="444"/>
      <c r="AMR10" s="150"/>
      <c r="AMS10" s="150"/>
      <c r="AMT10" s="150"/>
      <c r="AMU10" s="150" t="str">
        <f>IFERROR(IF(AMS10=0," ",IF(AMS10=16," ",VLOOKUP(AMS10,PROTOKOL!$A:$E,2)*AMT10))/7.5*(7.5-AMX10),"")</f>
        <v/>
      </c>
      <c r="AMV10" s="151"/>
      <c r="AMW10" s="152" t="str">
        <f>IF(AMS10=0," ",IF(AMS10=16," ",(AMR10-AMU10-AMV10)*VLOOKUP(AMS10,PROTOKOL!$A:$E,5)))</f>
        <v xml:space="preserve"> </v>
      </c>
      <c r="AMX10" s="153"/>
      <c r="AMY10" s="144" t="str">
        <f t="shared" si="366"/>
        <v xml:space="preserve"> </v>
      </c>
      <c r="AMZ10" s="454" t="str">
        <f t="shared" si="367"/>
        <v xml:space="preserve"> </v>
      </c>
      <c r="ANA10" s="454"/>
      <c r="ANB10" s="150"/>
      <c r="ANC10" s="150"/>
      <c r="AND10" s="150"/>
      <c r="ANE10" s="154" t="str">
        <f>IF(ANC10=0," ",IF(ANC10=16," ",VLOOKUP(ANC10,PROTOKOL!$A:$E,2)*AND10))</f>
        <v xml:space="preserve"> </v>
      </c>
      <c r="ANF10" s="151"/>
      <c r="ANG10" s="152" t="str">
        <f>IF(ANC10=0," ",IF(ANC10=16," ",(ANB10-ANE10-ANF10)*VLOOKUP(ANC10,PROTOKOL!$A:$E,5)))</f>
        <v xml:space="preserve"> </v>
      </c>
      <c r="ANH10" s="155" t="str">
        <f t="shared" si="368"/>
        <v xml:space="preserve"> </v>
      </c>
      <c r="ANI10" s="152" t="str">
        <f t="shared" si="369"/>
        <v xml:space="preserve"> </v>
      </c>
      <c r="ANK10" s="138">
        <f t="shared" ref="ANK10" si="576">$A$10</f>
        <v>29</v>
      </c>
      <c r="ANL10" s="444"/>
      <c r="ANM10" s="150"/>
      <c r="ANN10" s="150"/>
      <c r="ANO10" s="150"/>
      <c r="ANP10" s="150" t="str">
        <f>IFERROR(IF(ANN10=0," ",IF(ANN10=16," ",VLOOKUP(ANN10,PROTOKOL!$A:$E,2)*ANO10))/7.5*(7.5-ANS10),"")</f>
        <v/>
      </c>
      <c r="ANQ10" s="151"/>
      <c r="ANR10" s="152" t="str">
        <f>IF(ANN10=0," ",IF(ANN10=16," ",(ANM10-ANP10-ANQ10)*VLOOKUP(ANN10,PROTOKOL!$A:$E,5)))</f>
        <v xml:space="preserve"> </v>
      </c>
      <c r="ANS10" s="153"/>
      <c r="ANT10" s="144" t="str">
        <f t="shared" si="371"/>
        <v xml:space="preserve"> </v>
      </c>
      <c r="ANU10" s="454" t="str">
        <f t="shared" si="372"/>
        <v xml:space="preserve"> </v>
      </c>
      <c r="ANV10" s="454"/>
      <c r="ANW10" s="150"/>
      <c r="ANX10" s="150"/>
      <c r="ANY10" s="150"/>
      <c r="ANZ10" s="154" t="str">
        <f>IF(ANX10=0," ",IF(ANX10=16," ",VLOOKUP(ANX10,PROTOKOL!$A:$E,2)*ANY10))</f>
        <v xml:space="preserve"> </v>
      </c>
      <c r="AOA10" s="151"/>
      <c r="AOB10" s="152" t="str">
        <f>IF(ANX10=0," ",IF(ANX10=16," ",(ANW10-ANZ10-AOA10)*VLOOKUP(ANX10,PROTOKOL!$A:$E,5)))</f>
        <v xml:space="preserve"> </v>
      </c>
      <c r="AOC10" s="155" t="str">
        <f t="shared" si="373"/>
        <v xml:space="preserve"> </v>
      </c>
      <c r="AOD10" s="152" t="str">
        <f t="shared" si="374"/>
        <v xml:space="preserve"> </v>
      </c>
      <c r="AOF10" s="138">
        <f t="shared" ref="AOF10" si="577">$A$10</f>
        <v>29</v>
      </c>
      <c r="AOG10" s="444"/>
      <c r="AOH10" s="150"/>
      <c r="AOI10" s="150"/>
      <c r="AOJ10" s="150"/>
      <c r="AOK10" s="150" t="str">
        <f>IFERROR(IF(AOI10=0," ",IF(AOI10=16," ",VLOOKUP(AOI10,PROTOKOL!$A:$E,2)*AOJ10))/7.5*(7.5-AON10),"")</f>
        <v/>
      </c>
      <c r="AOL10" s="151"/>
      <c r="AOM10" s="152" t="str">
        <f>IF(AOI10=0," ",IF(AOI10=16," ",(AOH10-AOK10-AOL10)*VLOOKUP(AOI10,PROTOKOL!$A:$E,5)))</f>
        <v xml:space="preserve"> </v>
      </c>
      <c r="AON10" s="153"/>
      <c r="AOO10" s="144" t="str">
        <f t="shared" si="376"/>
        <v xml:space="preserve"> </v>
      </c>
      <c r="AOP10" s="454" t="str">
        <f t="shared" si="377"/>
        <v xml:space="preserve"> </v>
      </c>
      <c r="AOQ10" s="454"/>
      <c r="AOR10" s="150"/>
      <c r="AOS10" s="150"/>
      <c r="AOT10" s="150"/>
      <c r="AOU10" s="154" t="str">
        <f>IF(AOS10=0," ",IF(AOS10=16," ",VLOOKUP(AOS10,PROTOKOL!$A:$E,2)*AOT10))</f>
        <v xml:space="preserve"> </v>
      </c>
      <c r="AOV10" s="151"/>
      <c r="AOW10" s="152" t="str">
        <f>IF(AOS10=0," ",IF(AOS10=16," ",(AOR10-AOU10-AOV10)*VLOOKUP(AOS10,PROTOKOL!$A:$E,5)))</f>
        <v xml:space="preserve"> </v>
      </c>
      <c r="AOX10" s="155" t="str">
        <f t="shared" si="378"/>
        <v xml:space="preserve"> </v>
      </c>
      <c r="AOY10" s="152" t="str">
        <f t="shared" si="379"/>
        <v xml:space="preserve"> </v>
      </c>
      <c r="APA10" s="138">
        <f t="shared" ref="APA10" si="578">$A$10</f>
        <v>29</v>
      </c>
      <c r="APB10" s="444"/>
      <c r="APC10" s="150"/>
      <c r="APD10" s="150"/>
      <c r="APE10" s="150"/>
      <c r="APF10" s="150" t="str">
        <f>IFERROR(IF(APD10=0," ",IF(APD10=16," ",VLOOKUP(APD10,PROTOKOL!$A:$E,2)*APE10))/7.5*(7.5-API10),"")</f>
        <v/>
      </c>
      <c r="APG10" s="151"/>
      <c r="APH10" s="152" t="str">
        <f>IF(APD10=0," ",IF(APD10=16," ",(APC10-APF10-APG10)*VLOOKUP(APD10,PROTOKOL!$A:$E,5)))</f>
        <v xml:space="preserve"> </v>
      </c>
      <c r="API10" s="153"/>
      <c r="APJ10" s="144" t="str">
        <f t="shared" si="381"/>
        <v xml:space="preserve"> </v>
      </c>
      <c r="APK10" s="454" t="str">
        <f t="shared" si="382"/>
        <v xml:space="preserve"> </v>
      </c>
      <c r="APL10" s="454"/>
      <c r="APM10" s="150"/>
      <c r="APN10" s="150"/>
      <c r="APO10" s="150"/>
      <c r="APP10" s="154" t="str">
        <f>IF(APN10=0," ",IF(APN10=16," ",VLOOKUP(APN10,PROTOKOL!$A:$E,2)*APO10))</f>
        <v xml:space="preserve"> </v>
      </c>
      <c r="APQ10" s="151"/>
      <c r="APR10" s="152" t="str">
        <f>IF(APN10=0," ",IF(APN10=16," ",(APM10-APP10-APQ10)*VLOOKUP(APN10,PROTOKOL!$A:$E,5)))</f>
        <v xml:space="preserve"> </v>
      </c>
      <c r="APS10" s="155" t="str">
        <f t="shared" si="383"/>
        <v xml:space="preserve"> </v>
      </c>
      <c r="APT10" s="152" t="str">
        <f t="shared" si="384"/>
        <v xml:space="preserve"> </v>
      </c>
      <c r="APV10" s="138">
        <f t="shared" ref="APV10" si="579">$A$10</f>
        <v>29</v>
      </c>
      <c r="APW10" s="444"/>
      <c r="APX10" s="150"/>
      <c r="APY10" s="150"/>
      <c r="APZ10" s="150"/>
      <c r="AQA10" s="150" t="str">
        <f>IFERROR(IF(APY10=0," ",IF(APY10=16," ",VLOOKUP(APY10,PROTOKOL!$A:$E,2)*APZ10))/7.5*(7.5-AQD10),"")</f>
        <v/>
      </c>
      <c r="AQB10" s="151"/>
      <c r="AQC10" s="152" t="str">
        <f>IF(APY10=0," ",IF(APY10=16," ",(APX10-AQA10-AQB10)*VLOOKUP(APY10,PROTOKOL!$A:$E,5)))</f>
        <v xml:space="preserve"> </v>
      </c>
      <c r="AQD10" s="153"/>
      <c r="AQE10" s="144" t="str">
        <f t="shared" si="386"/>
        <v xml:space="preserve"> </v>
      </c>
      <c r="AQF10" s="454" t="str">
        <f t="shared" si="387"/>
        <v xml:space="preserve"> </v>
      </c>
      <c r="AQG10" s="454"/>
      <c r="AQH10" s="150"/>
      <c r="AQI10" s="150"/>
      <c r="AQJ10" s="150"/>
      <c r="AQK10" s="154" t="str">
        <f>IF(AQI10=0," ",IF(AQI10=16," ",VLOOKUP(AQI10,PROTOKOL!$A:$E,2)*AQJ10))</f>
        <v xml:space="preserve"> </v>
      </c>
      <c r="AQL10" s="151"/>
      <c r="AQM10" s="152" t="str">
        <f>IF(AQI10=0," ",IF(AQI10=16," ",(AQH10-AQK10-AQL10)*VLOOKUP(AQI10,PROTOKOL!$A:$E,5)))</f>
        <v xml:space="preserve"> </v>
      </c>
      <c r="AQN10" s="155" t="str">
        <f t="shared" si="388"/>
        <v xml:space="preserve"> </v>
      </c>
      <c r="AQO10" s="152" t="str">
        <f t="shared" si="389"/>
        <v xml:space="preserve"> </v>
      </c>
      <c r="AQQ10" s="138">
        <f t="shared" ref="AQQ10" si="580">$A$10</f>
        <v>29</v>
      </c>
      <c r="AQR10" s="444"/>
      <c r="AQS10" s="150"/>
      <c r="AQT10" s="150"/>
      <c r="AQU10" s="150"/>
      <c r="AQV10" s="150" t="str">
        <f>IFERROR(IF(AQT10=0," ",IF(AQT10=16," ",VLOOKUP(AQT10,PROTOKOL!$A:$E,2)*AQU10))/7.5*(7.5-AQY10),"")</f>
        <v/>
      </c>
      <c r="AQW10" s="151"/>
      <c r="AQX10" s="152" t="str">
        <f>IF(AQT10=0," ",IF(AQT10=16," ",(AQS10-AQV10-AQW10)*VLOOKUP(AQT10,PROTOKOL!$A:$E,5)))</f>
        <v xml:space="preserve"> </v>
      </c>
      <c r="AQY10" s="153"/>
      <c r="AQZ10" s="144" t="str">
        <f t="shared" si="391"/>
        <v xml:space="preserve"> </v>
      </c>
      <c r="ARA10" s="454" t="str">
        <f t="shared" si="392"/>
        <v xml:space="preserve"> </v>
      </c>
      <c r="ARB10" s="454"/>
      <c r="ARC10" s="150"/>
      <c r="ARD10" s="150"/>
      <c r="ARE10" s="150"/>
      <c r="ARF10" s="154" t="str">
        <f>IF(ARD10=0," ",IF(ARD10=16," ",VLOOKUP(ARD10,PROTOKOL!$A:$E,2)*ARE10))</f>
        <v xml:space="preserve"> </v>
      </c>
      <c r="ARG10" s="151"/>
      <c r="ARH10" s="152" t="str">
        <f>IF(ARD10=0," ",IF(ARD10=16," ",(ARC10-ARF10-ARG10)*VLOOKUP(ARD10,PROTOKOL!$A:$E,5)))</f>
        <v xml:space="preserve"> </v>
      </c>
      <c r="ARI10" s="155" t="str">
        <f t="shared" si="393"/>
        <v xml:space="preserve"> </v>
      </c>
      <c r="ARJ10" s="152" t="str">
        <f t="shared" si="394"/>
        <v xml:space="preserve"> </v>
      </c>
      <c r="ARL10" s="138">
        <f t="shared" ref="ARL10" si="581">$A$10</f>
        <v>29</v>
      </c>
      <c r="ARM10" s="444"/>
      <c r="ARN10" s="150"/>
      <c r="ARO10" s="150"/>
      <c r="ARP10" s="150"/>
      <c r="ARQ10" s="150" t="str">
        <f>IFERROR(IF(ARO10=0," ",IF(ARO10=16," ",VLOOKUP(ARO10,PROTOKOL!$A:$E,2)*ARP10))/7.5*(7.5-ART10),"")</f>
        <v/>
      </c>
      <c r="ARR10" s="151"/>
      <c r="ARS10" s="152" t="str">
        <f>IF(ARO10=0," ",IF(ARO10=16," ",(ARN10-ARQ10-ARR10)*VLOOKUP(ARO10,PROTOKOL!$A:$E,5)))</f>
        <v xml:space="preserve"> </v>
      </c>
      <c r="ART10" s="153"/>
      <c r="ARU10" s="144" t="str">
        <f t="shared" si="396"/>
        <v xml:space="preserve"> </v>
      </c>
      <c r="ARV10" s="454" t="str">
        <f t="shared" si="397"/>
        <v xml:space="preserve"> </v>
      </c>
      <c r="ARW10" s="454"/>
      <c r="ARX10" s="150"/>
      <c r="ARY10" s="150"/>
      <c r="ARZ10" s="150"/>
      <c r="ASA10" s="154" t="str">
        <f>IF(ARY10=0," ",IF(ARY10=16," ",VLOOKUP(ARY10,PROTOKOL!$A:$E,2)*ARZ10))</f>
        <v xml:space="preserve"> </v>
      </c>
      <c r="ASB10" s="151"/>
      <c r="ASC10" s="152" t="str">
        <f>IF(ARY10=0," ",IF(ARY10=16," ",(ARX10-ASA10-ASB10)*VLOOKUP(ARY10,PROTOKOL!$A:$E,5)))</f>
        <v xml:space="preserve"> </v>
      </c>
      <c r="ASD10" s="155" t="str">
        <f t="shared" si="398"/>
        <v xml:space="preserve"> </v>
      </c>
      <c r="ASE10" s="152" t="str">
        <f t="shared" si="399"/>
        <v xml:space="preserve"> </v>
      </c>
      <c r="ASG10" s="138">
        <f t="shared" ref="ASG10" si="582">$A$10</f>
        <v>29</v>
      </c>
      <c r="ASH10" s="444"/>
      <c r="ASI10" s="150"/>
      <c r="ASJ10" s="150"/>
      <c r="ASK10" s="150"/>
      <c r="ASL10" s="150" t="str">
        <f>IFERROR(IF(ASJ10=0," ",IF(ASJ10=16," ",VLOOKUP(ASJ10,PROTOKOL!$A:$E,2)*ASK10))/7.5*(7.5-ASO10),"")</f>
        <v/>
      </c>
      <c r="ASM10" s="151"/>
      <c r="ASN10" s="152" t="str">
        <f>IF(ASJ10=0," ",IF(ASJ10=16," ",(ASI10-ASL10-ASM10)*VLOOKUP(ASJ10,PROTOKOL!$A:$E,5)))</f>
        <v xml:space="preserve"> </v>
      </c>
      <c r="ASO10" s="153"/>
      <c r="ASP10" s="144" t="str">
        <f t="shared" si="401"/>
        <v xml:space="preserve"> </v>
      </c>
      <c r="ASQ10" s="454" t="str">
        <f t="shared" si="402"/>
        <v xml:space="preserve"> </v>
      </c>
      <c r="ASR10" s="454"/>
      <c r="ASS10" s="150"/>
      <c r="AST10" s="150"/>
      <c r="ASU10" s="150"/>
      <c r="ASV10" s="154" t="str">
        <f>IF(AST10=0," ",IF(AST10=16," ",VLOOKUP(AST10,PROTOKOL!$A:$E,2)*ASU10))</f>
        <v xml:space="preserve"> </v>
      </c>
      <c r="ASW10" s="151"/>
      <c r="ASX10" s="152" t="str">
        <f>IF(AST10=0," ",IF(AST10=16," ",(ASS10-ASV10-ASW10)*VLOOKUP(AST10,PROTOKOL!$A:$E,5)))</f>
        <v xml:space="preserve"> </v>
      </c>
      <c r="ASY10" s="155" t="str">
        <f t="shared" si="403"/>
        <v xml:space="preserve"> </v>
      </c>
      <c r="ASZ10" s="152" t="str">
        <f t="shared" si="404"/>
        <v xml:space="preserve"> </v>
      </c>
      <c r="ATB10" s="138">
        <f t="shared" ref="ATB10" si="583">$A$10</f>
        <v>29</v>
      </c>
      <c r="ATC10" s="444"/>
      <c r="ATD10" s="150"/>
      <c r="ATE10" s="150"/>
      <c r="ATF10" s="150"/>
      <c r="ATG10" s="150" t="str">
        <f>IFERROR(IF(ATE10=0," ",IF(ATE10=16," ",VLOOKUP(ATE10,PROTOKOL!$A:$E,2)*ATF10))/7.5*(7.5-ATJ10),"")</f>
        <v/>
      </c>
      <c r="ATH10" s="151"/>
      <c r="ATI10" s="152" t="str">
        <f>IF(ATE10=0," ",IF(ATE10=16," ",(ATD10-ATG10-ATH10)*VLOOKUP(ATE10,PROTOKOL!$A:$E,5)))</f>
        <v xml:space="preserve"> </v>
      </c>
      <c r="ATJ10" s="153"/>
      <c r="ATK10" s="144" t="str">
        <f t="shared" si="406"/>
        <v xml:space="preserve"> </v>
      </c>
      <c r="ATL10" s="454" t="str">
        <f t="shared" si="407"/>
        <v xml:space="preserve"> </v>
      </c>
      <c r="ATM10" s="454"/>
      <c r="ATN10" s="150"/>
      <c r="ATO10" s="150"/>
      <c r="ATP10" s="150"/>
      <c r="ATQ10" s="154" t="str">
        <f>IF(ATO10=0," ",IF(ATO10=16," ",VLOOKUP(ATO10,PROTOKOL!$A:$E,2)*ATP10))</f>
        <v xml:space="preserve"> </v>
      </c>
      <c r="ATR10" s="151"/>
      <c r="ATS10" s="152" t="str">
        <f>IF(ATO10=0," ",IF(ATO10=16," ",(ATN10-ATQ10-ATR10)*VLOOKUP(ATO10,PROTOKOL!$A:$E,5)))</f>
        <v xml:space="preserve"> </v>
      </c>
      <c r="ATT10" s="155" t="str">
        <f t="shared" si="408"/>
        <v xml:space="preserve"> </v>
      </c>
      <c r="ATU10" s="152" t="str">
        <f t="shared" si="409"/>
        <v xml:space="preserve"> </v>
      </c>
      <c r="ATW10" s="138">
        <f t="shared" ref="ATW10" si="584">$A$10</f>
        <v>29</v>
      </c>
      <c r="ATX10" s="444"/>
      <c r="ATY10" s="150"/>
      <c r="ATZ10" s="150"/>
      <c r="AUA10" s="150"/>
      <c r="AUB10" s="150" t="str">
        <f>IFERROR(IF(ATZ10=0," ",IF(ATZ10=16," ",VLOOKUP(ATZ10,PROTOKOL!$A:$E,2)*AUA10))/7.5*(7.5-AUE10),"")</f>
        <v/>
      </c>
      <c r="AUC10" s="151"/>
      <c r="AUD10" s="152" t="str">
        <f>IF(ATZ10=0," ",IF(ATZ10=16," ",(ATY10-AUB10-AUC10)*VLOOKUP(ATZ10,PROTOKOL!$A:$E,5)))</f>
        <v xml:space="preserve"> </v>
      </c>
      <c r="AUE10" s="153"/>
      <c r="AUF10" s="144" t="str">
        <f t="shared" si="411"/>
        <v xml:space="preserve"> </v>
      </c>
      <c r="AUG10" s="454" t="str">
        <f t="shared" si="412"/>
        <v xml:space="preserve"> </v>
      </c>
      <c r="AUH10" s="454"/>
      <c r="AUI10" s="150"/>
      <c r="AUJ10" s="150"/>
      <c r="AUK10" s="150"/>
      <c r="AUL10" s="154" t="str">
        <f>IF(AUJ10=0," ",IF(AUJ10=16," ",VLOOKUP(AUJ10,PROTOKOL!$A:$E,2)*AUK10))</f>
        <v xml:space="preserve"> </v>
      </c>
      <c r="AUM10" s="151"/>
      <c r="AUN10" s="152" t="str">
        <f>IF(AUJ10=0," ",IF(AUJ10=16," ",(AUI10-AUL10-AUM10)*VLOOKUP(AUJ10,PROTOKOL!$A:$E,5)))</f>
        <v xml:space="preserve"> </v>
      </c>
      <c r="AUO10" s="155" t="str">
        <f t="shared" si="413"/>
        <v xml:space="preserve"> </v>
      </c>
      <c r="AUP10" s="152" t="str">
        <f t="shared" si="414"/>
        <v xml:space="preserve"> </v>
      </c>
      <c r="AUR10" s="138">
        <f t="shared" ref="AUR10" si="585">$A$10</f>
        <v>29</v>
      </c>
      <c r="AUS10" s="444"/>
      <c r="AUT10" s="150"/>
      <c r="AUU10" s="150"/>
      <c r="AUV10" s="150"/>
      <c r="AUW10" s="150" t="str">
        <f>IFERROR(IF(AUU10=0," ",IF(AUU10=16," ",VLOOKUP(AUU10,PROTOKOL!$A:$E,2)*AUV10))/7.5*(7.5-AUZ10),"")</f>
        <v/>
      </c>
      <c r="AUX10" s="151"/>
      <c r="AUY10" s="152" t="str">
        <f>IF(AUU10=0," ",IF(AUU10=16," ",(AUT10-AUW10-AUX10)*VLOOKUP(AUU10,PROTOKOL!$A:$E,5)))</f>
        <v xml:space="preserve"> </v>
      </c>
      <c r="AUZ10" s="153"/>
      <c r="AVA10" s="144" t="str">
        <f t="shared" si="416"/>
        <v xml:space="preserve"> </v>
      </c>
      <c r="AVB10" s="454" t="str">
        <f t="shared" si="417"/>
        <v xml:space="preserve"> </v>
      </c>
      <c r="AVC10" s="454"/>
      <c r="AVD10" s="150"/>
      <c r="AVE10" s="150"/>
      <c r="AVF10" s="150"/>
      <c r="AVG10" s="154" t="str">
        <f>IF(AVE10=0," ",IF(AVE10=16," ",VLOOKUP(AVE10,PROTOKOL!$A:$E,2)*AVF10))</f>
        <v xml:space="preserve"> </v>
      </c>
      <c r="AVH10" s="151"/>
      <c r="AVI10" s="152" t="str">
        <f>IF(AVE10=0," ",IF(AVE10=16," ",(AVD10-AVG10-AVH10)*VLOOKUP(AVE10,PROTOKOL!$A:$E,5)))</f>
        <v xml:space="preserve"> </v>
      </c>
      <c r="AVJ10" s="155" t="str">
        <f t="shared" si="418"/>
        <v xml:space="preserve"> </v>
      </c>
      <c r="AVK10" s="152" t="str">
        <f t="shared" si="419"/>
        <v xml:space="preserve"> </v>
      </c>
      <c r="AVM10" s="138">
        <f t="shared" ref="AVM10" si="586">$A$10</f>
        <v>29</v>
      </c>
      <c r="AVN10" s="444"/>
      <c r="AVO10" s="150"/>
      <c r="AVP10" s="150"/>
      <c r="AVQ10" s="150"/>
      <c r="AVR10" s="150" t="str">
        <f>IFERROR(IF(AVP10=0," ",IF(AVP10=16," ",VLOOKUP(AVP10,PROTOKOL!$A:$E,2)*AVQ10))/7.5*(7.5-AVU10),"")</f>
        <v/>
      </c>
      <c r="AVS10" s="151"/>
      <c r="AVT10" s="152" t="str">
        <f>IF(AVP10=0," ",IF(AVP10=16," ",(AVO10-AVR10-AVS10)*VLOOKUP(AVP10,PROTOKOL!$A:$E,5)))</f>
        <v xml:space="preserve"> </v>
      </c>
      <c r="AVU10" s="153"/>
      <c r="AVV10" s="144" t="str">
        <f t="shared" si="421"/>
        <v xml:space="preserve"> </v>
      </c>
      <c r="AVW10" s="454" t="str">
        <f t="shared" si="422"/>
        <v xml:space="preserve"> </v>
      </c>
      <c r="AVX10" s="454"/>
      <c r="AVY10" s="150"/>
      <c r="AVZ10" s="150"/>
      <c r="AWA10" s="150"/>
      <c r="AWB10" s="154" t="str">
        <f>IF(AVZ10=0," ",IF(AVZ10=16," ",VLOOKUP(AVZ10,PROTOKOL!$A:$E,2)*AWA10))</f>
        <v xml:space="preserve"> </v>
      </c>
      <c r="AWC10" s="151"/>
      <c r="AWD10" s="152" t="str">
        <f>IF(AVZ10=0," ",IF(AVZ10=16," ",(AVY10-AWB10-AWC10)*VLOOKUP(AVZ10,PROTOKOL!$A:$E,5)))</f>
        <v xml:space="preserve"> </v>
      </c>
      <c r="AWE10" s="155" t="str">
        <f t="shared" si="423"/>
        <v xml:space="preserve"> </v>
      </c>
      <c r="AWF10" s="152" t="str">
        <f t="shared" si="424"/>
        <v xml:space="preserve"> </v>
      </c>
      <c r="AWH10" s="138">
        <f t="shared" ref="AWH10" si="587">$A$10</f>
        <v>29</v>
      </c>
      <c r="AWI10" s="444"/>
      <c r="AWJ10" s="150"/>
      <c r="AWK10" s="150"/>
      <c r="AWL10" s="150"/>
      <c r="AWM10" s="150" t="str">
        <f>IFERROR(IF(AWK10=0," ",IF(AWK10=16," ",VLOOKUP(AWK10,PROTOKOL!$A:$E,2)*AWL10))/7.5*(7.5-AWP10),"")</f>
        <v/>
      </c>
      <c r="AWN10" s="151"/>
      <c r="AWO10" s="152" t="str">
        <f>IF(AWK10=0," ",IF(AWK10=16," ",(AWJ10-AWM10-AWN10)*VLOOKUP(AWK10,PROTOKOL!$A:$E,5)))</f>
        <v xml:space="preserve"> </v>
      </c>
      <c r="AWP10" s="153"/>
      <c r="AWQ10" s="144" t="str">
        <f t="shared" si="426"/>
        <v xml:space="preserve"> </v>
      </c>
      <c r="AWR10" s="454" t="str">
        <f t="shared" si="427"/>
        <v xml:space="preserve"> </v>
      </c>
      <c r="AWS10" s="454"/>
      <c r="AWT10" s="150"/>
      <c r="AWU10" s="150"/>
      <c r="AWV10" s="150"/>
      <c r="AWW10" s="154" t="str">
        <f>IF(AWU10=0," ",IF(AWU10=16," ",VLOOKUP(AWU10,PROTOKOL!$A:$E,2)*AWV10))</f>
        <v xml:space="preserve"> </v>
      </c>
      <c r="AWX10" s="151"/>
      <c r="AWY10" s="152" t="str">
        <f>IF(AWU10=0," ",IF(AWU10=16," ",(AWT10-AWW10-AWX10)*VLOOKUP(AWU10,PROTOKOL!$A:$E,5)))</f>
        <v xml:space="preserve"> </v>
      </c>
      <c r="AWZ10" s="155" t="str">
        <f t="shared" si="428"/>
        <v xml:space="preserve"> </v>
      </c>
      <c r="AXA10" s="152" t="str">
        <f t="shared" si="429"/>
        <v xml:space="preserve"> </v>
      </c>
      <c r="AXC10" s="138">
        <f t="shared" ref="AXC10" si="588">$A$10</f>
        <v>29</v>
      </c>
      <c r="AXD10" s="444"/>
      <c r="AXE10" s="150"/>
      <c r="AXF10" s="150"/>
      <c r="AXG10" s="150"/>
      <c r="AXH10" s="150" t="str">
        <f>IFERROR(IF(AXF10=0," ",IF(AXF10=16," ",VLOOKUP(AXF10,PROTOKOL!$A:$E,2)*AXG10))/7.5*(7.5-AXK10),"")</f>
        <v/>
      </c>
      <c r="AXI10" s="151"/>
      <c r="AXJ10" s="152" t="str">
        <f>IF(AXF10=0," ",IF(AXF10=16," ",(AXE10-AXH10-AXI10)*VLOOKUP(AXF10,PROTOKOL!$A:$E,5)))</f>
        <v xml:space="preserve"> </v>
      </c>
      <c r="AXK10" s="153"/>
      <c r="AXL10" s="144" t="str">
        <f t="shared" si="431"/>
        <v xml:space="preserve"> </v>
      </c>
      <c r="AXM10" s="454" t="str">
        <f t="shared" si="432"/>
        <v xml:space="preserve"> </v>
      </c>
      <c r="AXN10" s="454"/>
      <c r="AXO10" s="150"/>
      <c r="AXP10" s="150"/>
      <c r="AXQ10" s="150"/>
      <c r="AXR10" s="154" t="str">
        <f>IF(AXP10=0," ",IF(AXP10=16," ",VLOOKUP(AXP10,PROTOKOL!$A:$E,2)*AXQ10))</f>
        <v xml:space="preserve"> </v>
      </c>
      <c r="AXS10" s="151"/>
      <c r="AXT10" s="152" t="str">
        <f>IF(AXP10=0," ",IF(AXP10=16," ",(AXO10-AXR10-AXS10)*VLOOKUP(AXP10,PROTOKOL!$A:$E,5)))</f>
        <v xml:space="preserve"> </v>
      </c>
      <c r="AXU10" s="155" t="str">
        <f t="shared" si="433"/>
        <v xml:space="preserve"> </v>
      </c>
      <c r="AXV10" s="152" t="str">
        <f t="shared" si="434"/>
        <v xml:space="preserve"> </v>
      </c>
      <c r="AXX10" s="138">
        <f t="shared" ref="AXX10" si="589">$A$10</f>
        <v>29</v>
      </c>
      <c r="AXY10" s="444"/>
      <c r="AXZ10" s="150"/>
      <c r="AYA10" s="150"/>
      <c r="AYB10" s="150"/>
      <c r="AYC10" s="150" t="str">
        <f>IFERROR(IF(AYA10=0," ",IF(AYA10=16," ",VLOOKUP(AYA10,PROTOKOL!$A:$E,2)*AYB10))/7.5*(7.5-AYF10),"")</f>
        <v/>
      </c>
      <c r="AYD10" s="151"/>
      <c r="AYE10" s="152" t="str">
        <f>IF(AYA10=0," ",IF(AYA10=16," ",(AXZ10-AYC10-AYD10)*VLOOKUP(AYA10,PROTOKOL!$A:$E,5)))</f>
        <v xml:space="preserve"> </v>
      </c>
      <c r="AYF10" s="153"/>
      <c r="AYG10" s="144" t="str">
        <f t="shared" si="436"/>
        <v xml:space="preserve"> </v>
      </c>
      <c r="AYH10" s="454" t="str">
        <f t="shared" si="437"/>
        <v xml:space="preserve"> </v>
      </c>
      <c r="AYI10" s="454"/>
      <c r="AYJ10" s="150"/>
      <c r="AYK10" s="150"/>
      <c r="AYL10" s="150"/>
      <c r="AYM10" s="154" t="str">
        <f>IF(AYK10=0," ",IF(AYK10=16," ",VLOOKUP(AYK10,PROTOKOL!$A:$E,2)*AYL10))</f>
        <v xml:space="preserve"> </v>
      </c>
      <c r="AYN10" s="151"/>
      <c r="AYO10" s="152" t="str">
        <f>IF(AYK10=0," ",IF(AYK10=16," ",(AYJ10-AYM10-AYN10)*VLOOKUP(AYK10,PROTOKOL!$A:$E,5)))</f>
        <v xml:space="preserve"> </v>
      </c>
      <c r="AYP10" s="155" t="str">
        <f t="shared" si="438"/>
        <v xml:space="preserve"> </v>
      </c>
      <c r="AYQ10" s="152" t="str">
        <f t="shared" si="439"/>
        <v xml:space="preserve"> </v>
      </c>
      <c r="AYS10" s="138">
        <f t="shared" ref="AYS10" si="590">$A$10</f>
        <v>29</v>
      </c>
      <c r="AYT10" s="444"/>
      <c r="AYU10" s="150"/>
      <c r="AYV10" s="150"/>
      <c r="AYW10" s="150"/>
      <c r="AYX10" s="150" t="str">
        <f>IFERROR(IF(AYV10=0," ",IF(AYV10=16," ",VLOOKUP(AYV10,PROTOKOL!$A:$E,2)*AYW10))/7.5*(7.5-AZA10),"")</f>
        <v/>
      </c>
      <c r="AYY10" s="151"/>
      <c r="AYZ10" s="152" t="str">
        <f>IF(AYV10=0," ",IF(AYV10=16," ",(AYU10-AYX10-AYY10)*VLOOKUP(AYV10,PROTOKOL!$A:$E,5)))</f>
        <v xml:space="preserve"> </v>
      </c>
      <c r="AZA10" s="153"/>
      <c r="AZB10" s="144" t="str">
        <f t="shared" si="441"/>
        <v xml:space="preserve"> </v>
      </c>
      <c r="AZC10" s="454" t="str">
        <f t="shared" si="442"/>
        <v xml:space="preserve"> </v>
      </c>
      <c r="AZD10" s="454"/>
      <c r="AZE10" s="150"/>
      <c r="AZF10" s="150"/>
      <c r="AZG10" s="150"/>
      <c r="AZH10" s="154" t="str">
        <f>IF(AZF10=0," ",IF(AZF10=16," ",VLOOKUP(AZF10,PROTOKOL!$A:$E,2)*AZG10))</f>
        <v xml:space="preserve"> </v>
      </c>
      <c r="AZI10" s="151"/>
      <c r="AZJ10" s="152" t="str">
        <f>IF(AZF10=0," ",IF(AZF10=16," ",(AZE10-AZH10-AZI10)*VLOOKUP(AZF10,PROTOKOL!$A:$E,5)))</f>
        <v xml:space="preserve"> </v>
      </c>
      <c r="AZK10" s="155" t="str">
        <f t="shared" si="443"/>
        <v xml:space="preserve"> </v>
      </c>
      <c r="AZL10" s="152" t="str">
        <f t="shared" si="444"/>
        <v xml:space="preserve"> </v>
      </c>
      <c r="AZN10" s="138">
        <f t="shared" ref="AZN10" si="591">$A$10</f>
        <v>29</v>
      </c>
      <c r="AZO10" s="444"/>
      <c r="AZP10" s="150"/>
      <c r="AZQ10" s="150"/>
      <c r="AZR10" s="150"/>
      <c r="AZS10" s="150" t="str">
        <f>IFERROR(IF(AZQ10=0," ",IF(AZQ10=16," ",VLOOKUP(AZQ10,PROTOKOL!$A:$E,2)*AZR10))/7.5*(7.5-AZV10),"")</f>
        <v/>
      </c>
      <c r="AZT10" s="151"/>
      <c r="AZU10" s="152" t="str">
        <f>IF(AZQ10=0," ",IF(AZQ10=16," ",(AZP10-AZS10-AZT10)*VLOOKUP(AZQ10,PROTOKOL!$A:$E,5)))</f>
        <v xml:space="preserve"> </v>
      </c>
      <c r="AZV10" s="153"/>
      <c r="AZW10" s="144" t="str">
        <f t="shared" si="446"/>
        <v xml:space="preserve"> </v>
      </c>
      <c r="AZX10" s="454" t="str">
        <f t="shared" si="447"/>
        <v xml:space="preserve"> </v>
      </c>
      <c r="AZY10" s="454"/>
      <c r="AZZ10" s="150"/>
      <c r="BAA10" s="150"/>
      <c r="BAB10" s="150"/>
      <c r="BAC10" s="154" t="str">
        <f>IF(BAA10=0," ",IF(BAA10=16," ",VLOOKUP(BAA10,PROTOKOL!$A:$E,2)*BAB10))</f>
        <v xml:space="preserve"> </v>
      </c>
      <c r="BAD10" s="151"/>
      <c r="BAE10" s="152" t="str">
        <f>IF(BAA10=0," ",IF(BAA10=16," ",(AZZ10-BAC10-BAD10)*VLOOKUP(BAA10,PROTOKOL!$A:$E,5)))</f>
        <v xml:space="preserve"> </v>
      </c>
      <c r="BAF10" s="155" t="str">
        <f t="shared" si="448"/>
        <v xml:space="preserve"> </v>
      </c>
      <c r="BAG10" s="152" t="str">
        <f t="shared" si="449"/>
        <v xml:space="preserve"> </v>
      </c>
      <c r="BAI10" s="138">
        <f t="shared" ref="BAI10" si="592">$A$10</f>
        <v>29</v>
      </c>
      <c r="BAJ10" s="444"/>
      <c r="BAK10" s="150"/>
      <c r="BAL10" s="150"/>
      <c r="BAM10" s="150"/>
      <c r="BAN10" s="150" t="str">
        <f>IFERROR(IF(BAL10=0," ",IF(BAL10=16," ",VLOOKUP(BAL10,PROTOKOL!$A:$E,2)*BAM10))/7.5*(7.5-BAQ10),"")</f>
        <v/>
      </c>
      <c r="BAO10" s="151"/>
      <c r="BAP10" s="152" t="str">
        <f>IF(BAL10=0," ",IF(BAL10=16," ",(BAK10-BAN10-BAO10)*VLOOKUP(BAL10,PROTOKOL!$A:$E,5)))</f>
        <v xml:space="preserve"> </v>
      </c>
      <c r="BAQ10" s="153"/>
      <c r="BAR10" s="144" t="str">
        <f t="shared" si="451"/>
        <v xml:space="preserve"> </v>
      </c>
      <c r="BAS10" s="454" t="str">
        <f t="shared" si="452"/>
        <v xml:space="preserve"> </v>
      </c>
      <c r="BAT10" s="454"/>
      <c r="BAU10" s="150"/>
      <c r="BAV10" s="150"/>
      <c r="BAW10" s="150"/>
      <c r="BAX10" s="154" t="str">
        <f>IF(BAV10=0," ",IF(BAV10=16," ",VLOOKUP(BAV10,PROTOKOL!$A:$E,2)*BAW10))</f>
        <v xml:space="preserve"> </v>
      </c>
      <c r="BAY10" s="151"/>
      <c r="BAZ10" s="152" t="str">
        <f>IF(BAV10=0," ",IF(BAV10=16," ",(BAU10-BAX10-BAY10)*VLOOKUP(BAV10,PROTOKOL!$A:$E,5)))</f>
        <v xml:space="preserve"> </v>
      </c>
      <c r="BBA10" s="155" t="str">
        <f t="shared" si="453"/>
        <v xml:space="preserve"> </v>
      </c>
      <c r="BBB10" s="152" t="str">
        <f t="shared" si="454"/>
        <v xml:space="preserve"> </v>
      </c>
    </row>
    <row r="11" spans="1:1407" x14ac:dyDescent="0.3">
      <c r="A11" s="138">
        <v>30</v>
      </c>
      <c r="B11" s="444"/>
      <c r="C11" s="150"/>
      <c r="D11" s="150"/>
      <c r="E11" s="150"/>
      <c r="F11" s="150" t="str">
        <f>IFERROR(IF(D11=0," ",IF(D11=16," ",VLOOKUP(D11,PROTOKOL!$A:$E,2)*E11))/7.5*(7.5-I11),"")</f>
        <v/>
      </c>
      <c r="G11" s="151"/>
      <c r="H11" s="152" t="str">
        <f>IF(D11=0," ",IF(D11=16," ",(C11-F11-G11)*VLOOKUP(D11,PROTOKOL!$A:$E,5)))</f>
        <v xml:space="preserve"> </v>
      </c>
      <c r="I11" s="153"/>
      <c r="J11" s="144" t="str">
        <f t="shared" si="455"/>
        <v xml:space="preserve"> </v>
      </c>
      <c r="K11" s="454" t="str">
        <f t="shared" si="456"/>
        <v xml:space="preserve"> </v>
      </c>
      <c r="L11" s="454"/>
      <c r="M11" s="150"/>
      <c r="N11" s="150"/>
      <c r="O11" s="150"/>
      <c r="P11" s="154" t="str">
        <f>IF(N11=0," ",IF(N11=16," ",VLOOKUP(N11,PROTOKOL!$A:$E,2)*O11))</f>
        <v xml:space="preserve"> </v>
      </c>
      <c r="Q11" s="151"/>
      <c r="R11" s="152" t="str">
        <f>IF(N11=0," ",IF(N11=16," ",(M11-P11-Q11)*VLOOKUP(N11,PROTOKOL!$A:$E,5)))</f>
        <v xml:space="preserve"> </v>
      </c>
      <c r="S11" s="155" t="str">
        <f t="shared" si="457"/>
        <v xml:space="preserve"> </v>
      </c>
      <c r="T11" s="152" t="str">
        <f t="shared" si="458"/>
        <v xml:space="preserve"> </v>
      </c>
      <c r="V11" s="138">
        <f>$A$11</f>
        <v>30</v>
      </c>
      <c r="W11" s="444"/>
      <c r="X11" s="150"/>
      <c r="Y11" s="150"/>
      <c r="Z11" s="150"/>
      <c r="AA11" s="150" t="str">
        <f>IFERROR(IF(Y11=0," ",IF(Y11=16," ",VLOOKUP(Y11,PROTOKOL!$A:$E,2)*Z11))/7.5*(7.5-AD11),"")</f>
        <v/>
      </c>
      <c r="AB11" s="151"/>
      <c r="AC11" s="152" t="str">
        <f>IF(Y11=0," ",IF(Y11=16," ",(X11-AA11-AB11)*VLOOKUP(Y11,PROTOKOL!$A:$E,5)))</f>
        <v xml:space="preserve"> </v>
      </c>
      <c r="AD11" s="153"/>
      <c r="AE11" s="144" t="str">
        <f t="shared" si="459"/>
        <v xml:space="preserve"> </v>
      </c>
      <c r="AF11" s="454" t="str">
        <f t="shared" si="460"/>
        <v xml:space="preserve"> </v>
      </c>
      <c r="AG11" s="454"/>
      <c r="AH11" s="150"/>
      <c r="AI11" s="150"/>
      <c r="AJ11" s="150"/>
      <c r="AK11" s="154" t="str">
        <f>IF(AI11=0," ",IF(AI11=16," ",VLOOKUP(AI11,PROTOKOL!$A:$E,2)*AJ11))</f>
        <v xml:space="preserve"> </v>
      </c>
      <c r="AL11" s="151"/>
      <c r="AM11" s="152" t="str">
        <f>IF(AI11=0," ",IF(AI11=16," ",(AH11-AK11-AL11)*VLOOKUP(AI11,PROTOKOL!$A:$E,5)))</f>
        <v xml:space="preserve"> </v>
      </c>
      <c r="AN11" s="155" t="str">
        <f t="shared" si="461"/>
        <v xml:space="preserve"> </v>
      </c>
      <c r="AO11" s="152" t="str">
        <f t="shared" si="462"/>
        <v xml:space="preserve"> </v>
      </c>
      <c r="AQ11" s="138">
        <f t="shared" ref="AQ11" si="593">$A$11</f>
        <v>30</v>
      </c>
      <c r="AR11" s="444"/>
      <c r="AS11" s="150"/>
      <c r="AT11" s="150"/>
      <c r="AU11" s="150"/>
      <c r="AV11" s="150" t="str">
        <f>IFERROR(IF(AT11=0," ",IF(AT11=16," ",VLOOKUP(AT11,PROTOKOL!$A:$E,2)*AU11))/7.5*(7.5-AY11),"")</f>
        <v/>
      </c>
      <c r="AW11" s="151"/>
      <c r="AX11" s="152" t="str">
        <f>IF(AT11=0," ",IF(AT11=16," ",(AS11-AV11-AW11)*VLOOKUP(AT11,PROTOKOL!$A:$E,5)))</f>
        <v xml:space="preserve"> </v>
      </c>
      <c r="AY11" s="153"/>
      <c r="AZ11" s="144" t="str">
        <f t="shared" si="131"/>
        <v xml:space="preserve"> </v>
      </c>
      <c r="BA11" s="454" t="str">
        <f t="shared" si="132"/>
        <v xml:space="preserve"> </v>
      </c>
      <c r="BB11" s="454"/>
      <c r="BC11" s="150"/>
      <c r="BD11" s="150"/>
      <c r="BE11" s="150"/>
      <c r="BF11" s="154" t="str">
        <f>IF(BD11=0," ",IF(BD11=16," ",VLOOKUP(BD11,PROTOKOL!$A:$E,2)*BE11))</f>
        <v xml:space="preserve"> </v>
      </c>
      <c r="BG11" s="151"/>
      <c r="BH11" s="152" t="str">
        <f>IF(BD11=0," ",IF(BD11=16," ",(BC11-BF11-BG11)*VLOOKUP(BD11,PROTOKOL!$A:$E,5)))</f>
        <v xml:space="preserve"> </v>
      </c>
      <c r="BI11" s="155" t="str">
        <f t="shared" si="133"/>
        <v xml:space="preserve"> </v>
      </c>
      <c r="BJ11" s="152" t="str">
        <f t="shared" si="134"/>
        <v xml:space="preserve"> </v>
      </c>
      <c r="BL11" s="138">
        <f t="shared" ref="BL11" si="594">$A$11</f>
        <v>30</v>
      </c>
      <c r="BM11" s="444"/>
      <c r="BN11" s="150"/>
      <c r="BO11" s="150"/>
      <c r="BP11" s="150"/>
      <c r="BQ11" s="150" t="str">
        <f>IFERROR(IF(BO11=0," ",IF(BO11=16," ",VLOOKUP(BO11,PROTOKOL!$A:$E,2)*BP11))/7.5*(7.5-BT11),"")</f>
        <v/>
      </c>
      <c r="BR11" s="151"/>
      <c r="BS11" s="152" t="str">
        <f>IF(BO11=0," ",IF(BO11=16," ",(BN11-BQ11-BR11)*VLOOKUP(BO11,PROTOKOL!$A:$E,5)))</f>
        <v xml:space="preserve"> </v>
      </c>
      <c r="BT11" s="153"/>
      <c r="BU11" s="144" t="str">
        <f t="shared" si="136"/>
        <v xml:space="preserve"> </v>
      </c>
      <c r="BV11" s="454" t="str">
        <f t="shared" si="137"/>
        <v xml:space="preserve"> </v>
      </c>
      <c r="BW11" s="454"/>
      <c r="BX11" s="150"/>
      <c r="BY11" s="150"/>
      <c r="BZ11" s="150"/>
      <c r="CA11" s="154" t="str">
        <f>IF(BY11=0," ",IF(BY11=16," ",VLOOKUP(BY11,PROTOKOL!$A:$E,2)*BZ11))</f>
        <v xml:space="preserve"> </v>
      </c>
      <c r="CB11" s="151"/>
      <c r="CC11" s="152" t="str">
        <f>IF(BY11=0," ",IF(BY11=16," ",(BX11-CA11-CB11)*VLOOKUP(BY11,PROTOKOL!$A:$E,5)))</f>
        <v xml:space="preserve"> </v>
      </c>
      <c r="CD11" s="155" t="str">
        <f t="shared" si="138"/>
        <v xml:space="preserve"> </v>
      </c>
      <c r="CE11" s="152" t="str">
        <f t="shared" si="139"/>
        <v xml:space="preserve"> </v>
      </c>
      <c r="CG11" s="138">
        <f t="shared" ref="CG11" si="595">$A$11</f>
        <v>30</v>
      </c>
      <c r="CH11" s="444"/>
      <c r="CI11" s="150"/>
      <c r="CJ11" s="150"/>
      <c r="CK11" s="150"/>
      <c r="CL11" s="150" t="str">
        <f>IFERROR(IF(CJ11=0," ",IF(CJ11=16," ",VLOOKUP(CJ11,PROTOKOL!$A:$E,2)*CK11))/7.5*(7.5-CO11),"")</f>
        <v/>
      </c>
      <c r="CM11" s="151"/>
      <c r="CN11" s="152" t="str">
        <f>IF(CJ11=0," ",IF(CJ11=16," ",(CI11-CL11-CM11)*VLOOKUP(CJ11,PROTOKOL!$A:$E,5)))</f>
        <v xml:space="preserve"> </v>
      </c>
      <c r="CO11" s="153"/>
      <c r="CP11" s="144" t="str">
        <f t="shared" si="141"/>
        <v xml:space="preserve"> </v>
      </c>
      <c r="CQ11" s="454" t="str">
        <f t="shared" si="142"/>
        <v xml:space="preserve"> </v>
      </c>
      <c r="CR11" s="454"/>
      <c r="CS11" s="150"/>
      <c r="CT11" s="150"/>
      <c r="CU11" s="150"/>
      <c r="CV11" s="154" t="str">
        <f>IF(CT11=0," ",IF(CT11=16," ",VLOOKUP(CT11,PROTOKOL!$A:$E,2)*CU11))</f>
        <v xml:space="preserve"> </v>
      </c>
      <c r="CW11" s="151"/>
      <c r="CX11" s="152" t="str">
        <f>IF(CT11=0," ",IF(CT11=16," ",(CS11-CV11-CW11)*VLOOKUP(CT11,PROTOKOL!$A:$E,5)))</f>
        <v xml:space="preserve"> </v>
      </c>
      <c r="CY11" s="155" t="str">
        <f t="shared" si="143"/>
        <v xml:space="preserve"> </v>
      </c>
      <c r="CZ11" s="152" t="str">
        <f t="shared" si="144"/>
        <v xml:space="preserve"> </v>
      </c>
      <c r="DB11" s="138">
        <f t="shared" ref="DB11" si="596">$A$11</f>
        <v>30</v>
      </c>
      <c r="DC11" s="444"/>
      <c r="DD11" s="150"/>
      <c r="DE11" s="150"/>
      <c r="DF11" s="150"/>
      <c r="DG11" s="150" t="str">
        <f>IFERROR(IF(DE11=0," ",IF(DE11=16," ",VLOOKUP(DE11,PROTOKOL!$A:$E,2)*DF11))/7.5*(7.5-DJ11),"")</f>
        <v/>
      </c>
      <c r="DH11" s="151"/>
      <c r="DI11" s="152" t="str">
        <f>IF(DE11=0," ",IF(DE11=16," ",(DD11-DG11-DH11)*VLOOKUP(DE11,PROTOKOL!$A:$E,5)))</f>
        <v xml:space="preserve"> </v>
      </c>
      <c r="DJ11" s="153"/>
      <c r="DK11" s="144" t="str">
        <f t="shared" si="146"/>
        <v xml:space="preserve"> </v>
      </c>
      <c r="DL11" s="454" t="str">
        <f t="shared" si="147"/>
        <v xml:space="preserve"> </v>
      </c>
      <c r="DM11" s="454"/>
      <c r="DN11" s="150"/>
      <c r="DO11" s="150"/>
      <c r="DP11" s="150"/>
      <c r="DQ11" s="154" t="str">
        <f>IF(DO11=0," ",IF(DO11=16," ",VLOOKUP(DO11,PROTOKOL!$A:$E,2)*DP11))</f>
        <v xml:space="preserve"> </v>
      </c>
      <c r="DR11" s="151"/>
      <c r="DS11" s="152" t="str">
        <f>IF(DO11=0," ",IF(DO11=16," ",(DN11-DQ11-DR11)*VLOOKUP(DO11,PROTOKOL!$A:$E,5)))</f>
        <v xml:space="preserve"> </v>
      </c>
      <c r="DT11" s="155" t="str">
        <f t="shared" si="148"/>
        <v xml:space="preserve"> </v>
      </c>
      <c r="DU11" s="152" t="str">
        <f t="shared" si="149"/>
        <v xml:space="preserve"> </v>
      </c>
      <c r="DW11" s="138">
        <f t="shared" ref="DW11" si="597">$A$11</f>
        <v>30</v>
      </c>
      <c r="DX11" s="444"/>
      <c r="DY11" s="150"/>
      <c r="DZ11" s="150"/>
      <c r="EA11" s="150"/>
      <c r="EB11" s="150" t="str">
        <f>IFERROR(IF(DZ11=0," ",IF(DZ11=16," ",VLOOKUP(DZ11,PROTOKOL!$A:$E,2)*EA11))/7.5*(7.5-EE11),"")</f>
        <v/>
      </c>
      <c r="EC11" s="151"/>
      <c r="ED11" s="152" t="str">
        <f>IF(DZ11=0," ",IF(DZ11=16," ",(DY11-EB11-EC11)*VLOOKUP(DZ11,PROTOKOL!$A:$E,5)))</f>
        <v xml:space="preserve"> </v>
      </c>
      <c r="EE11" s="153"/>
      <c r="EF11" s="144" t="str">
        <f t="shared" si="151"/>
        <v xml:space="preserve"> </v>
      </c>
      <c r="EG11" s="454" t="str">
        <f t="shared" si="152"/>
        <v xml:space="preserve"> </v>
      </c>
      <c r="EH11" s="454"/>
      <c r="EI11" s="150"/>
      <c r="EJ11" s="150"/>
      <c r="EK11" s="150"/>
      <c r="EL11" s="154" t="str">
        <f>IF(EJ11=0," ",IF(EJ11=16," ",VLOOKUP(EJ11,PROTOKOL!$A:$E,2)*EK11))</f>
        <v xml:space="preserve"> </v>
      </c>
      <c r="EM11" s="151"/>
      <c r="EN11" s="152" t="str">
        <f>IF(EJ11=0," ",IF(EJ11=16," ",(EI11-EL11-EM11)*VLOOKUP(EJ11,PROTOKOL!$A:$E,5)))</f>
        <v xml:space="preserve"> </v>
      </c>
      <c r="EO11" s="155" t="str">
        <f t="shared" si="153"/>
        <v xml:space="preserve"> </v>
      </c>
      <c r="EP11" s="152" t="str">
        <f t="shared" si="154"/>
        <v xml:space="preserve"> </v>
      </c>
      <c r="ER11" s="138">
        <f t="shared" ref="ER11" si="598">$A$11</f>
        <v>30</v>
      </c>
      <c r="ES11" s="444"/>
      <c r="ET11" s="150"/>
      <c r="EU11" s="150"/>
      <c r="EV11" s="150"/>
      <c r="EW11" s="150" t="str">
        <f>IFERROR(IF(EU11=0," ",IF(EU11=16," ",VLOOKUP(EU11,PROTOKOL!$A:$E,2)*EV11))/7.5*(7.5-EZ11),"")</f>
        <v/>
      </c>
      <c r="EX11" s="151"/>
      <c r="EY11" s="152" t="str">
        <f>IF(EU11=0," ",IF(EU11=16," ",(ET11-EW11-EX11)*VLOOKUP(EU11,PROTOKOL!$A:$E,5)))</f>
        <v xml:space="preserve"> </v>
      </c>
      <c r="EZ11" s="153"/>
      <c r="FA11" s="144" t="str">
        <f t="shared" si="156"/>
        <v xml:space="preserve"> </v>
      </c>
      <c r="FB11" s="454" t="str">
        <f t="shared" si="157"/>
        <v xml:space="preserve"> </v>
      </c>
      <c r="FC11" s="454"/>
      <c r="FD11" s="150"/>
      <c r="FE11" s="150"/>
      <c r="FF11" s="150"/>
      <c r="FG11" s="154" t="str">
        <f>IF(FE11=0," ",IF(FE11=16," ",VLOOKUP(FE11,PROTOKOL!$A:$E,2)*FF11))</f>
        <v xml:space="preserve"> </v>
      </c>
      <c r="FH11" s="151"/>
      <c r="FI11" s="152" t="str">
        <f>IF(FE11=0," ",IF(FE11=16," ",(FD11-FG11-FH11)*VLOOKUP(FE11,PROTOKOL!$A:$E,5)))</f>
        <v xml:space="preserve"> </v>
      </c>
      <c r="FJ11" s="155" t="str">
        <f t="shared" si="158"/>
        <v xml:space="preserve"> </v>
      </c>
      <c r="FK11" s="152" t="str">
        <f t="shared" si="159"/>
        <v xml:space="preserve"> </v>
      </c>
      <c r="FM11" s="138">
        <f t="shared" ref="FM11" si="599">$A$11</f>
        <v>30</v>
      </c>
      <c r="FN11" s="444"/>
      <c r="FO11" s="150"/>
      <c r="FP11" s="150"/>
      <c r="FQ11" s="150"/>
      <c r="FR11" s="150" t="str">
        <f>IFERROR(IF(FP11=0," ",IF(FP11=16," ",VLOOKUP(FP11,PROTOKOL!$A:$E,2)*FQ11))/7.5*(7.5-FU11),"")</f>
        <v/>
      </c>
      <c r="FS11" s="151"/>
      <c r="FT11" s="152" t="str">
        <f>IF(FP11=0," ",IF(FP11=16," ",(FO11-FR11-FS11)*VLOOKUP(FP11,PROTOKOL!$A:$E,5)))</f>
        <v xml:space="preserve"> </v>
      </c>
      <c r="FU11" s="153"/>
      <c r="FV11" s="144" t="str">
        <f t="shared" si="161"/>
        <v xml:space="preserve"> </v>
      </c>
      <c r="FW11" s="454" t="str">
        <f t="shared" si="162"/>
        <v xml:space="preserve"> </v>
      </c>
      <c r="FX11" s="454"/>
      <c r="FY11" s="150"/>
      <c r="FZ11" s="150"/>
      <c r="GA11" s="150"/>
      <c r="GB11" s="154" t="str">
        <f>IF(FZ11=0," ",IF(FZ11=16," ",VLOOKUP(FZ11,PROTOKOL!$A:$E,2)*GA11))</f>
        <v xml:space="preserve"> </v>
      </c>
      <c r="GC11" s="151"/>
      <c r="GD11" s="152" t="str">
        <f>IF(FZ11=0," ",IF(FZ11=16," ",(FY11-GB11-GC11)*VLOOKUP(FZ11,PROTOKOL!$A:$E,5)))</f>
        <v xml:space="preserve"> </v>
      </c>
      <c r="GE11" s="155" t="str">
        <f t="shared" si="163"/>
        <v xml:space="preserve"> </v>
      </c>
      <c r="GF11" s="152" t="str">
        <f t="shared" si="164"/>
        <v xml:space="preserve"> </v>
      </c>
      <c r="GH11" s="138">
        <f t="shared" ref="GH11" si="600">$A$11</f>
        <v>30</v>
      </c>
      <c r="GI11" s="444"/>
      <c r="GJ11" s="150"/>
      <c r="GK11" s="150"/>
      <c r="GL11" s="150"/>
      <c r="GM11" s="150" t="str">
        <f>IFERROR(IF(GK11=0," ",IF(GK11=16," ",VLOOKUP(GK11,PROTOKOL!$A:$E,2)*GL11))/7.5*(7.5-GP11),"")</f>
        <v/>
      </c>
      <c r="GN11" s="151"/>
      <c r="GO11" s="152" t="str">
        <f>IF(GK11=0," ",IF(GK11=16," ",(GJ11-GM11-GN11)*VLOOKUP(GK11,PROTOKOL!$A:$E,5)))</f>
        <v xml:space="preserve"> </v>
      </c>
      <c r="GP11" s="153"/>
      <c r="GQ11" s="144" t="str">
        <f t="shared" si="166"/>
        <v xml:space="preserve"> </v>
      </c>
      <c r="GR11" s="454" t="str">
        <f t="shared" si="167"/>
        <v xml:space="preserve"> </v>
      </c>
      <c r="GS11" s="454"/>
      <c r="GT11" s="150"/>
      <c r="GU11" s="150"/>
      <c r="GV11" s="150"/>
      <c r="GW11" s="154" t="str">
        <f>IF(GU11=0," ",IF(GU11=16," ",VLOOKUP(GU11,PROTOKOL!$A:$E,2)*GV11))</f>
        <v xml:space="preserve"> </v>
      </c>
      <c r="GX11" s="151"/>
      <c r="GY11" s="152" t="str">
        <f>IF(GU11=0," ",IF(GU11=16," ",(GT11-GW11-GX11)*VLOOKUP(GU11,PROTOKOL!$A:$E,5)))</f>
        <v xml:space="preserve"> </v>
      </c>
      <c r="GZ11" s="155" t="str">
        <f t="shared" si="168"/>
        <v xml:space="preserve"> </v>
      </c>
      <c r="HA11" s="152" t="str">
        <f t="shared" si="169"/>
        <v xml:space="preserve"> </v>
      </c>
      <c r="HC11" s="138">
        <f t="shared" ref="HC11" si="601">$A$11</f>
        <v>30</v>
      </c>
      <c r="HD11" s="444"/>
      <c r="HE11" s="150"/>
      <c r="HF11" s="150"/>
      <c r="HG11" s="150"/>
      <c r="HH11" s="150" t="str">
        <f>IFERROR(IF(HF11=0," ",IF(HF11=16," ",VLOOKUP(HF11,PROTOKOL!$A:$E,2)*HG11))/7.5*(7.5-HK11),"")</f>
        <v/>
      </c>
      <c r="HI11" s="151"/>
      <c r="HJ11" s="152" t="str">
        <f>IF(HF11=0," ",IF(HF11=16," ",(HE11-HH11-HI11)*VLOOKUP(HF11,PROTOKOL!$A:$E,5)))</f>
        <v xml:space="preserve"> </v>
      </c>
      <c r="HK11" s="153"/>
      <c r="HL11" s="144" t="str">
        <f t="shared" si="171"/>
        <v xml:space="preserve"> </v>
      </c>
      <c r="HM11" s="454" t="str">
        <f t="shared" si="172"/>
        <v xml:space="preserve"> </v>
      </c>
      <c r="HN11" s="454"/>
      <c r="HO11" s="150"/>
      <c r="HP11" s="150"/>
      <c r="HQ11" s="150"/>
      <c r="HR11" s="154" t="str">
        <f>IF(HP11=0," ",IF(HP11=16," ",VLOOKUP(HP11,PROTOKOL!$A:$E,2)*HQ11))</f>
        <v xml:space="preserve"> </v>
      </c>
      <c r="HS11" s="151"/>
      <c r="HT11" s="152" t="str">
        <f>IF(HP11=0," ",IF(HP11=16," ",(HO11-HR11-HS11)*VLOOKUP(HP11,PROTOKOL!$A:$E,5)))</f>
        <v xml:space="preserve"> </v>
      </c>
      <c r="HU11" s="155" t="str">
        <f t="shared" si="173"/>
        <v xml:space="preserve"> </v>
      </c>
      <c r="HV11" s="152" t="str">
        <f t="shared" si="174"/>
        <v xml:space="preserve"> </v>
      </c>
      <c r="HX11" s="138">
        <f t="shared" ref="HX11" si="602">$A$11</f>
        <v>30</v>
      </c>
      <c r="HY11" s="444"/>
      <c r="HZ11" s="150"/>
      <c r="IA11" s="150"/>
      <c r="IB11" s="150"/>
      <c r="IC11" s="150" t="str">
        <f>IFERROR(IF(IA11=0," ",IF(IA11=16," ",VLOOKUP(IA11,PROTOKOL!$A:$E,2)*IB11))/7.5*(7.5-IF11),"")</f>
        <v/>
      </c>
      <c r="ID11" s="151"/>
      <c r="IE11" s="152" t="str">
        <f>IF(IA11=0," ",IF(IA11=16," ",(HZ11-IC11-ID11)*VLOOKUP(IA11,PROTOKOL!$A:$E,5)))</f>
        <v xml:space="preserve"> </v>
      </c>
      <c r="IF11" s="153"/>
      <c r="IG11" s="144" t="str">
        <f t="shared" si="176"/>
        <v xml:space="preserve"> </v>
      </c>
      <c r="IH11" s="454" t="str">
        <f t="shared" si="177"/>
        <v xml:space="preserve"> </v>
      </c>
      <c r="II11" s="454"/>
      <c r="IJ11" s="150"/>
      <c r="IK11" s="150"/>
      <c r="IL11" s="150"/>
      <c r="IM11" s="154" t="str">
        <f>IF(IK11=0," ",IF(IK11=16," ",VLOOKUP(IK11,PROTOKOL!$A:$E,2)*IL11))</f>
        <v xml:space="preserve"> </v>
      </c>
      <c r="IN11" s="151"/>
      <c r="IO11" s="152" t="str">
        <f>IF(IK11=0," ",IF(IK11=16," ",(IJ11-IM11-IN11)*VLOOKUP(IK11,PROTOKOL!$A:$E,5)))</f>
        <v xml:space="preserve"> </v>
      </c>
      <c r="IP11" s="155" t="str">
        <f t="shared" si="178"/>
        <v xml:space="preserve"> </v>
      </c>
      <c r="IQ11" s="152" t="str">
        <f t="shared" si="179"/>
        <v xml:space="preserve"> </v>
      </c>
      <c r="IS11" s="138">
        <f t="shared" ref="IS11" si="603">$A$11</f>
        <v>30</v>
      </c>
      <c r="IT11" s="444"/>
      <c r="IU11" s="150"/>
      <c r="IV11" s="150"/>
      <c r="IW11" s="150"/>
      <c r="IX11" s="150" t="str">
        <f>IFERROR(IF(IV11=0," ",IF(IV11=16," ",VLOOKUP(IV11,PROTOKOL!$A:$E,2)*IW11))/7.5*(7.5-JA11),"")</f>
        <v/>
      </c>
      <c r="IY11" s="151"/>
      <c r="IZ11" s="152" t="str">
        <f>IF(IV11=0," ",IF(IV11=16," ",(IU11-IX11-IY11)*VLOOKUP(IV11,PROTOKOL!$A:$E,5)))</f>
        <v xml:space="preserve"> </v>
      </c>
      <c r="JA11" s="153"/>
      <c r="JB11" s="144" t="str">
        <f t="shared" si="181"/>
        <v xml:space="preserve"> </v>
      </c>
      <c r="JC11" s="454" t="str">
        <f t="shared" si="182"/>
        <v xml:space="preserve"> </v>
      </c>
      <c r="JD11" s="454"/>
      <c r="JE11" s="150"/>
      <c r="JF11" s="150"/>
      <c r="JG11" s="150"/>
      <c r="JH11" s="154" t="str">
        <f>IF(JF11=0," ",IF(JF11=16," ",VLOOKUP(JF11,PROTOKOL!$A:$E,2)*JG11))</f>
        <v xml:space="preserve"> </v>
      </c>
      <c r="JI11" s="151"/>
      <c r="JJ11" s="152" t="str">
        <f>IF(JF11=0," ",IF(JF11=16," ",(JE11-JH11-JI11)*VLOOKUP(JF11,PROTOKOL!$A:$E,5)))</f>
        <v xml:space="preserve"> </v>
      </c>
      <c r="JK11" s="155" t="str">
        <f t="shared" si="183"/>
        <v xml:space="preserve"> </v>
      </c>
      <c r="JL11" s="152" t="str">
        <f t="shared" si="184"/>
        <v xml:space="preserve"> </v>
      </c>
      <c r="JN11" s="138">
        <f t="shared" ref="JN11" si="604">$A$11</f>
        <v>30</v>
      </c>
      <c r="JO11" s="444"/>
      <c r="JP11" s="150"/>
      <c r="JQ11" s="150"/>
      <c r="JR11" s="150"/>
      <c r="JS11" s="150" t="str">
        <f>IFERROR(IF(JQ11=0," ",IF(JQ11=16," ",VLOOKUP(JQ11,PROTOKOL!$A:$E,2)*JR11))/7.5*(7.5-JV11),"")</f>
        <v/>
      </c>
      <c r="JT11" s="151"/>
      <c r="JU11" s="152" t="str">
        <f>IF(JQ11=0," ",IF(JQ11=16," ",(JP11-JS11-JT11)*VLOOKUP(JQ11,PROTOKOL!$A:$E,5)))</f>
        <v xml:space="preserve"> </v>
      </c>
      <c r="JV11" s="153"/>
      <c r="JW11" s="144" t="str">
        <f t="shared" si="186"/>
        <v xml:space="preserve"> </v>
      </c>
      <c r="JX11" s="454" t="str">
        <f t="shared" si="187"/>
        <v xml:space="preserve"> </v>
      </c>
      <c r="JY11" s="454"/>
      <c r="JZ11" s="150"/>
      <c r="KA11" s="150"/>
      <c r="KB11" s="150"/>
      <c r="KC11" s="154" t="str">
        <f>IF(KA11=0," ",IF(KA11=16," ",VLOOKUP(KA11,PROTOKOL!$A:$E,2)*KB11))</f>
        <v xml:space="preserve"> </v>
      </c>
      <c r="KD11" s="151"/>
      <c r="KE11" s="152" t="str">
        <f>IF(KA11=0," ",IF(KA11=16," ",(JZ11-KC11-KD11)*VLOOKUP(KA11,PROTOKOL!$A:$E,5)))</f>
        <v xml:space="preserve"> </v>
      </c>
      <c r="KF11" s="155" t="str">
        <f t="shared" si="188"/>
        <v xml:space="preserve"> </v>
      </c>
      <c r="KG11" s="152" t="str">
        <f t="shared" si="189"/>
        <v xml:space="preserve"> </v>
      </c>
      <c r="KI11" s="138">
        <f t="shared" ref="KI11" si="605">$A$11</f>
        <v>30</v>
      </c>
      <c r="KJ11" s="444"/>
      <c r="KK11" s="150"/>
      <c r="KL11" s="150"/>
      <c r="KM11" s="150"/>
      <c r="KN11" s="150" t="str">
        <f>IFERROR(IF(KL11=0," ",IF(KL11=16," ",VLOOKUP(KL11,PROTOKOL!$A:$E,2)*KM11))/7.5*(7.5-KQ11),"")</f>
        <v/>
      </c>
      <c r="KO11" s="151"/>
      <c r="KP11" s="152" t="str">
        <f>IF(KL11=0," ",IF(KL11=16," ",(KK11-KN11-KO11)*VLOOKUP(KL11,PROTOKOL!$A:$E,5)))</f>
        <v xml:space="preserve"> </v>
      </c>
      <c r="KQ11" s="153"/>
      <c r="KR11" s="144" t="str">
        <f t="shared" si="191"/>
        <v xml:space="preserve"> </v>
      </c>
      <c r="KS11" s="454" t="str">
        <f t="shared" si="192"/>
        <v xml:space="preserve"> </v>
      </c>
      <c r="KT11" s="454"/>
      <c r="KU11" s="150"/>
      <c r="KV11" s="150"/>
      <c r="KW11" s="150"/>
      <c r="KX11" s="154" t="str">
        <f>IF(KV11=0," ",IF(KV11=16," ",VLOOKUP(KV11,PROTOKOL!$A:$E,2)*KW11))</f>
        <v xml:space="preserve"> </v>
      </c>
      <c r="KY11" s="151"/>
      <c r="KZ11" s="152" t="str">
        <f>IF(KV11=0," ",IF(KV11=16," ",(KU11-KX11-KY11)*VLOOKUP(KV11,PROTOKOL!$A:$E,5)))</f>
        <v xml:space="preserve"> </v>
      </c>
      <c r="LA11" s="155" t="str">
        <f t="shared" si="193"/>
        <v xml:space="preserve"> </v>
      </c>
      <c r="LB11" s="152" t="str">
        <f t="shared" si="194"/>
        <v xml:space="preserve"> </v>
      </c>
      <c r="LD11" s="138">
        <f t="shared" ref="LD11" si="606">$A$11</f>
        <v>30</v>
      </c>
      <c r="LE11" s="444"/>
      <c r="LF11" s="150"/>
      <c r="LG11" s="150"/>
      <c r="LH11" s="150"/>
      <c r="LI11" s="150" t="str">
        <f>IFERROR(IF(LG11=0," ",IF(LG11=16," ",VLOOKUP(LG11,PROTOKOL!$A:$E,2)*LH11))/7.5*(7.5-LL11),"")</f>
        <v/>
      </c>
      <c r="LJ11" s="151"/>
      <c r="LK11" s="152" t="str">
        <f>IF(LG11=0," ",IF(LG11=16," ",(LF11-LI11-LJ11)*VLOOKUP(LG11,PROTOKOL!$A:$E,5)))</f>
        <v xml:space="preserve"> </v>
      </c>
      <c r="LL11" s="153"/>
      <c r="LM11" s="144" t="str">
        <f t="shared" si="196"/>
        <v xml:space="preserve"> </v>
      </c>
      <c r="LN11" s="454" t="str">
        <f t="shared" si="197"/>
        <v xml:space="preserve"> </v>
      </c>
      <c r="LO11" s="454"/>
      <c r="LP11" s="150"/>
      <c r="LQ11" s="150"/>
      <c r="LR11" s="150"/>
      <c r="LS11" s="154" t="str">
        <f>IF(LQ11=0," ",IF(LQ11=16," ",VLOOKUP(LQ11,PROTOKOL!$A:$E,2)*LR11))</f>
        <v xml:space="preserve"> </v>
      </c>
      <c r="LT11" s="151"/>
      <c r="LU11" s="152" t="str">
        <f>IF(LQ11=0," ",IF(LQ11=16," ",(LP11-LS11-LT11)*VLOOKUP(LQ11,PROTOKOL!$A:$E,5)))</f>
        <v xml:space="preserve"> </v>
      </c>
      <c r="LV11" s="155" t="str">
        <f t="shared" si="198"/>
        <v xml:space="preserve"> </v>
      </c>
      <c r="LW11" s="152" t="str">
        <f t="shared" si="199"/>
        <v xml:space="preserve"> </v>
      </c>
      <c r="LY11" s="138">
        <f t="shared" ref="LY11" si="607">$A$11</f>
        <v>30</v>
      </c>
      <c r="LZ11" s="444"/>
      <c r="MA11" s="150"/>
      <c r="MB11" s="150"/>
      <c r="MC11" s="150"/>
      <c r="MD11" s="150" t="str">
        <f>IFERROR(IF(MB11=0," ",IF(MB11=16," ",VLOOKUP(MB11,PROTOKOL!$A:$E,2)*MC11))/7.5*(7.5-MG11),"")</f>
        <v/>
      </c>
      <c r="ME11" s="151"/>
      <c r="MF11" s="152" t="str">
        <f>IF(MB11=0," ",IF(MB11=16," ",(MA11-MD11-ME11)*VLOOKUP(MB11,PROTOKOL!$A:$E,5)))</f>
        <v xml:space="preserve"> </v>
      </c>
      <c r="MG11" s="153"/>
      <c r="MH11" s="144" t="str">
        <f t="shared" si="201"/>
        <v xml:space="preserve"> </v>
      </c>
      <c r="MI11" s="454" t="str">
        <f t="shared" si="202"/>
        <v xml:space="preserve"> </v>
      </c>
      <c r="MJ11" s="454"/>
      <c r="MK11" s="150"/>
      <c r="ML11" s="150"/>
      <c r="MM11" s="150"/>
      <c r="MN11" s="154" t="str">
        <f>IF(ML11=0," ",IF(ML11=16," ",VLOOKUP(ML11,PROTOKOL!$A:$E,2)*MM11))</f>
        <v xml:space="preserve"> </v>
      </c>
      <c r="MO11" s="151"/>
      <c r="MP11" s="152" t="str">
        <f>IF(ML11=0," ",IF(ML11=16," ",(MK11-MN11-MO11)*VLOOKUP(ML11,PROTOKOL!$A:$E,5)))</f>
        <v xml:space="preserve"> </v>
      </c>
      <c r="MQ11" s="155" t="str">
        <f t="shared" si="203"/>
        <v xml:space="preserve"> </v>
      </c>
      <c r="MR11" s="152" t="str">
        <f t="shared" si="204"/>
        <v xml:space="preserve"> </v>
      </c>
      <c r="MT11" s="138">
        <f t="shared" ref="MT11" si="608">$A$11</f>
        <v>30</v>
      </c>
      <c r="MU11" s="444"/>
      <c r="MV11" s="150"/>
      <c r="MW11" s="150"/>
      <c r="MX11" s="150"/>
      <c r="MY11" s="150" t="str">
        <f>IFERROR(IF(MW11=0," ",IF(MW11=16," ",VLOOKUP(MW11,PROTOKOL!$A:$E,2)*MX11))/7.5*(7.5-NB11),"")</f>
        <v/>
      </c>
      <c r="MZ11" s="151"/>
      <c r="NA11" s="152" t="str">
        <f>IF(MW11=0," ",IF(MW11=16," ",(MV11-MY11-MZ11)*VLOOKUP(MW11,PROTOKOL!$A:$E,5)))</f>
        <v xml:space="preserve"> </v>
      </c>
      <c r="NB11" s="153"/>
      <c r="NC11" s="144" t="str">
        <f t="shared" si="206"/>
        <v xml:space="preserve"> </v>
      </c>
      <c r="ND11" s="454" t="str">
        <f t="shared" si="207"/>
        <v xml:space="preserve"> </v>
      </c>
      <c r="NE11" s="454"/>
      <c r="NF11" s="150"/>
      <c r="NG11" s="150"/>
      <c r="NH11" s="150"/>
      <c r="NI11" s="154" t="str">
        <f>IF(NG11=0," ",IF(NG11=16," ",VLOOKUP(NG11,PROTOKOL!$A:$E,2)*NH11))</f>
        <v xml:space="preserve"> </v>
      </c>
      <c r="NJ11" s="151"/>
      <c r="NK11" s="152" t="str">
        <f>IF(NG11=0," ",IF(NG11=16," ",(NF11-NI11-NJ11)*VLOOKUP(NG11,PROTOKOL!$A:$E,5)))</f>
        <v xml:space="preserve"> </v>
      </c>
      <c r="NL11" s="155" t="str">
        <f t="shared" si="208"/>
        <v xml:space="preserve"> </v>
      </c>
      <c r="NM11" s="152" t="str">
        <f t="shared" si="209"/>
        <v xml:space="preserve"> </v>
      </c>
      <c r="NO11" s="138">
        <f t="shared" ref="NO11" si="609">$A$11</f>
        <v>30</v>
      </c>
      <c r="NP11" s="444"/>
      <c r="NQ11" s="150"/>
      <c r="NR11" s="150"/>
      <c r="NS11" s="150"/>
      <c r="NT11" s="150" t="str">
        <f>IFERROR(IF(NR11=0," ",IF(NR11=16," ",VLOOKUP(NR11,PROTOKOL!$A:$E,2)*NS11))/7.5*(7.5-NW11),"")</f>
        <v/>
      </c>
      <c r="NU11" s="151"/>
      <c r="NV11" s="152" t="str">
        <f>IF(NR11=0," ",IF(NR11=16," ",(NQ11-NT11-NU11)*VLOOKUP(NR11,PROTOKOL!$A:$E,5)))</f>
        <v xml:space="preserve"> </v>
      </c>
      <c r="NW11" s="153"/>
      <c r="NX11" s="144" t="str">
        <f t="shared" si="211"/>
        <v xml:space="preserve"> </v>
      </c>
      <c r="NY11" s="454" t="str">
        <f t="shared" si="212"/>
        <v xml:space="preserve"> </v>
      </c>
      <c r="NZ11" s="454"/>
      <c r="OA11" s="150"/>
      <c r="OB11" s="150"/>
      <c r="OC11" s="150"/>
      <c r="OD11" s="154" t="str">
        <f>IF(OB11=0," ",IF(OB11=16," ",VLOOKUP(OB11,PROTOKOL!$A:$E,2)*OC11))</f>
        <v xml:space="preserve"> </v>
      </c>
      <c r="OE11" s="151"/>
      <c r="OF11" s="152" t="str">
        <f>IF(OB11=0," ",IF(OB11=16," ",(OA11-OD11-OE11)*VLOOKUP(OB11,PROTOKOL!$A:$E,5)))</f>
        <v xml:space="preserve"> </v>
      </c>
      <c r="OG11" s="155" t="str">
        <f t="shared" si="213"/>
        <v xml:space="preserve"> </v>
      </c>
      <c r="OH11" s="152" t="str">
        <f t="shared" si="214"/>
        <v xml:space="preserve"> </v>
      </c>
      <c r="OJ11" s="138">
        <f t="shared" ref="OJ11" si="610">$A$11</f>
        <v>30</v>
      </c>
      <c r="OK11" s="444"/>
      <c r="OL11" s="150"/>
      <c r="OM11" s="150"/>
      <c r="ON11" s="150"/>
      <c r="OO11" s="150" t="str">
        <f>IFERROR(IF(OM11=0," ",IF(OM11=16," ",VLOOKUP(OM11,PROTOKOL!$A:$E,2)*ON11))/7.5*(7.5-OR11),"")</f>
        <v/>
      </c>
      <c r="OP11" s="151"/>
      <c r="OQ11" s="152" t="str">
        <f>IF(OM11=0," ",IF(OM11=16," ",(OL11-OO11-OP11)*VLOOKUP(OM11,PROTOKOL!$A:$E,5)))</f>
        <v xml:space="preserve"> </v>
      </c>
      <c r="OR11" s="153"/>
      <c r="OS11" s="144" t="str">
        <f t="shared" si="216"/>
        <v xml:space="preserve"> </v>
      </c>
      <c r="OT11" s="454" t="str">
        <f t="shared" si="217"/>
        <v xml:space="preserve"> </v>
      </c>
      <c r="OU11" s="454"/>
      <c r="OV11" s="150"/>
      <c r="OW11" s="150"/>
      <c r="OX11" s="150"/>
      <c r="OY11" s="154" t="str">
        <f>IF(OW11=0," ",IF(OW11=16," ",VLOOKUP(OW11,PROTOKOL!$A:$E,2)*OX11))</f>
        <v xml:space="preserve"> </v>
      </c>
      <c r="OZ11" s="151"/>
      <c r="PA11" s="152" t="str">
        <f>IF(OW11=0," ",IF(OW11=16," ",(OV11-OY11-OZ11)*VLOOKUP(OW11,PROTOKOL!$A:$E,5)))</f>
        <v xml:space="preserve"> </v>
      </c>
      <c r="PB11" s="155" t="str">
        <f t="shared" si="218"/>
        <v xml:space="preserve"> </v>
      </c>
      <c r="PC11" s="152" t="str">
        <f t="shared" si="219"/>
        <v xml:space="preserve"> </v>
      </c>
      <c r="PE11" s="138">
        <f t="shared" ref="PE11" si="611">$A$11</f>
        <v>30</v>
      </c>
      <c r="PF11" s="444"/>
      <c r="PG11" s="150"/>
      <c r="PH11" s="150"/>
      <c r="PI11" s="150"/>
      <c r="PJ11" s="150" t="str">
        <f>IFERROR(IF(PH11=0," ",IF(PH11=16," ",VLOOKUP(PH11,PROTOKOL!$A:$E,2)*PI11))/7.5*(7.5-PM11),"")</f>
        <v/>
      </c>
      <c r="PK11" s="151"/>
      <c r="PL11" s="152" t="str">
        <f>IF(PH11=0," ",IF(PH11=16," ",(PG11-PJ11-PK11)*VLOOKUP(PH11,PROTOKOL!$A:$E,5)))</f>
        <v xml:space="preserve"> </v>
      </c>
      <c r="PM11" s="153"/>
      <c r="PN11" s="144" t="str">
        <f t="shared" si="221"/>
        <v xml:space="preserve"> </v>
      </c>
      <c r="PO11" s="454" t="str">
        <f t="shared" si="222"/>
        <v xml:space="preserve"> </v>
      </c>
      <c r="PP11" s="454"/>
      <c r="PQ11" s="150"/>
      <c r="PR11" s="150"/>
      <c r="PS11" s="150"/>
      <c r="PT11" s="154" t="str">
        <f>IF(PR11=0," ",IF(PR11=16," ",VLOOKUP(PR11,PROTOKOL!$A:$E,2)*PS11))</f>
        <v xml:space="preserve"> </v>
      </c>
      <c r="PU11" s="151"/>
      <c r="PV11" s="152" t="str">
        <f>IF(PR11=0," ",IF(PR11=16," ",(PQ11-PT11-PU11)*VLOOKUP(PR11,PROTOKOL!$A:$E,5)))</f>
        <v xml:space="preserve"> </v>
      </c>
      <c r="PW11" s="155" t="str">
        <f t="shared" si="223"/>
        <v xml:space="preserve"> </v>
      </c>
      <c r="PX11" s="152" t="str">
        <f t="shared" si="224"/>
        <v xml:space="preserve"> </v>
      </c>
      <c r="PZ11" s="138">
        <f t="shared" ref="PZ11" si="612">$A$11</f>
        <v>30</v>
      </c>
      <c r="QA11" s="444"/>
      <c r="QB11" s="150"/>
      <c r="QC11" s="150"/>
      <c r="QD11" s="150"/>
      <c r="QE11" s="150" t="str">
        <f>IFERROR(IF(QC11=0," ",IF(QC11=16," ",VLOOKUP(QC11,PROTOKOL!$A:$E,2)*QD11))/7.5*(7.5-QH11),"")</f>
        <v/>
      </c>
      <c r="QF11" s="151"/>
      <c r="QG11" s="152" t="str">
        <f>IF(QC11=0," ",IF(QC11=16," ",(QB11-QE11-QF11)*VLOOKUP(QC11,PROTOKOL!$A:$E,5)))</f>
        <v xml:space="preserve"> </v>
      </c>
      <c r="QH11" s="153"/>
      <c r="QI11" s="144" t="str">
        <f t="shared" si="226"/>
        <v xml:space="preserve"> </v>
      </c>
      <c r="QJ11" s="454" t="str">
        <f t="shared" si="227"/>
        <v xml:space="preserve"> </v>
      </c>
      <c r="QK11" s="454"/>
      <c r="QL11" s="150"/>
      <c r="QM11" s="150"/>
      <c r="QN11" s="150"/>
      <c r="QO11" s="154" t="str">
        <f>IF(QM11=0," ",IF(QM11=16," ",VLOOKUP(QM11,PROTOKOL!$A:$E,2)*QN11))</f>
        <v xml:space="preserve"> </v>
      </c>
      <c r="QP11" s="151"/>
      <c r="QQ11" s="152" t="str">
        <f>IF(QM11=0," ",IF(QM11=16," ",(QL11-QO11-QP11)*VLOOKUP(QM11,PROTOKOL!$A:$E,5)))</f>
        <v xml:space="preserve"> </v>
      </c>
      <c r="QR11" s="155" t="str">
        <f t="shared" si="228"/>
        <v xml:space="preserve"> </v>
      </c>
      <c r="QS11" s="152" t="str">
        <f t="shared" si="229"/>
        <v xml:space="preserve"> </v>
      </c>
      <c r="QU11" s="138">
        <f t="shared" ref="QU11" si="613">$A$11</f>
        <v>30</v>
      </c>
      <c r="QV11" s="444"/>
      <c r="QW11" s="150"/>
      <c r="QX11" s="150"/>
      <c r="QY11" s="150"/>
      <c r="QZ11" s="150" t="str">
        <f>IFERROR(IF(QX11=0," ",IF(QX11=16," ",VLOOKUP(QX11,PROTOKOL!$A:$E,2)*QY11))/7.5*(7.5-RC11),"")</f>
        <v/>
      </c>
      <c r="RA11" s="151"/>
      <c r="RB11" s="152" t="str">
        <f>IF(QX11=0," ",IF(QX11=16," ",(QW11-QZ11-RA11)*VLOOKUP(QX11,PROTOKOL!$A:$E,5)))</f>
        <v xml:space="preserve"> </v>
      </c>
      <c r="RC11" s="153"/>
      <c r="RD11" s="144" t="str">
        <f t="shared" si="231"/>
        <v xml:space="preserve"> </v>
      </c>
      <c r="RE11" s="454" t="str">
        <f t="shared" si="232"/>
        <v xml:space="preserve"> </v>
      </c>
      <c r="RF11" s="454"/>
      <c r="RG11" s="150"/>
      <c r="RH11" s="150"/>
      <c r="RI11" s="150"/>
      <c r="RJ11" s="154" t="str">
        <f>IF(RH11=0," ",IF(RH11=16," ",VLOOKUP(RH11,PROTOKOL!$A:$E,2)*RI11))</f>
        <v xml:space="preserve"> </v>
      </c>
      <c r="RK11" s="151"/>
      <c r="RL11" s="152" t="str">
        <f>IF(RH11=0," ",IF(RH11=16," ",(RG11-RJ11-RK11)*VLOOKUP(RH11,PROTOKOL!$A:$E,5)))</f>
        <v xml:space="preserve"> </v>
      </c>
      <c r="RM11" s="155" t="str">
        <f t="shared" si="233"/>
        <v xml:space="preserve"> </v>
      </c>
      <c r="RN11" s="152" t="str">
        <f t="shared" si="234"/>
        <v xml:space="preserve"> </v>
      </c>
      <c r="RP11" s="138">
        <f t="shared" ref="RP11" si="614">$A$11</f>
        <v>30</v>
      </c>
      <c r="RQ11" s="444"/>
      <c r="RR11" s="150"/>
      <c r="RS11" s="150"/>
      <c r="RT11" s="150"/>
      <c r="RU11" s="150" t="str">
        <f>IFERROR(IF(RS11=0," ",IF(RS11=16," ",VLOOKUP(RS11,PROTOKOL!$A:$E,2)*RT11))/7.5*(7.5-RX11),"")</f>
        <v/>
      </c>
      <c r="RV11" s="151"/>
      <c r="RW11" s="152" t="str">
        <f>IF(RS11=0," ",IF(RS11=16," ",(RR11-RU11-RV11)*VLOOKUP(RS11,PROTOKOL!$A:$E,5)))</f>
        <v xml:space="preserve"> </v>
      </c>
      <c r="RX11" s="153"/>
      <c r="RY11" s="144" t="str">
        <f t="shared" si="236"/>
        <v xml:space="preserve"> </v>
      </c>
      <c r="RZ11" s="454" t="str">
        <f t="shared" si="237"/>
        <v xml:space="preserve"> </v>
      </c>
      <c r="SA11" s="454"/>
      <c r="SB11" s="150"/>
      <c r="SC11" s="150"/>
      <c r="SD11" s="150"/>
      <c r="SE11" s="154" t="str">
        <f>IF(SC11=0," ",IF(SC11=16," ",VLOOKUP(SC11,PROTOKOL!$A:$E,2)*SD11))</f>
        <v xml:space="preserve"> </v>
      </c>
      <c r="SF11" s="151"/>
      <c r="SG11" s="152" t="str">
        <f>IF(SC11=0," ",IF(SC11=16," ",(SB11-SE11-SF11)*VLOOKUP(SC11,PROTOKOL!$A:$E,5)))</f>
        <v xml:space="preserve"> </v>
      </c>
      <c r="SH11" s="155" t="str">
        <f t="shared" si="238"/>
        <v xml:space="preserve"> </v>
      </c>
      <c r="SI11" s="152" t="str">
        <f t="shared" si="239"/>
        <v xml:space="preserve"> </v>
      </c>
      <c r="SK11" s="138">
        <f t="shared" ref="SK11" si="615">$A$11</f>
        <v>30</v>
      </c>
      <c r="SL11" s="444"/>
      <c r="SM11" s="150"/>
      <c r="SN11" s="150"/>
      <c r="SO11" s="150"/>
      <c r="SP11" s="150" t="str">
        <f>IFERROR(IF(SN11=0," ",IF(SN11=16," ",VLOOKUP(SN11,PROTOKOL!$A:$E,2)*SO11))/7.5*(7.5-SS11),"")</f>
        <v/>
      </c>
      <c r="SQ11" s="151"/>
      <c r="SR11" s="152" t="str">
        <f>IF(SN11=0," ",IF(SN11=16," ",(SM11-SP11-SQ11)*VLOOKUP(SN11,PROTOKOL!$A:$E,5)))</f>
        <v xml:space="preserve"> </v>
      </c>
      <c r="SS11" s="153"/>
      <c r="ST11" s="144" t="str">
        <f t="shared" si="241"/>
        <v xml:space="preserve"> </v>
      </c>
      <c r="SU11" s="454" t="str">
        <f t="shared" si="242"/>
        <v xml:space="preserve"> </v>
      </c>
      <c r="SV11" s="454"/>
      <c r="SW11" s="150"/>
      <c r="SX11" s="150"/>
      <c r="SY11" s="150"/>
      <c r="SZ11" s="154" t="str">
        <f>IF(SX11=0," ",IF(SX11=16," ",VLOOKUP(SX11,PROTOKOL!$A:$E,2)*SY11))</f>
        <v xml:space="preserve"> </v>
      </c>
      <c r="TA11" s="151"/>
      <c r="TB11" s="152" t="str">
        <f>IF(SX11=0," ",IF(SX11=16," ",(SW11-SZ11-TA11)*VLOOKUP(SX11,PROTOKOL!$A:$E,5)))</f>
        <v xml:space="preserve"> </v>
      </c>
      <c r="TC11" s="155" t="str">
        <f t="shared" si="243"/>
        <v xml:space="preserve"> </v>
      </c>
      <c r="TD11" s="152" t="str">
        <f t="shared" si="244"/>
        <v xml:space="preserve"> </v>
      </c>
      <c r="TF11" s="138">
        <f t="shared" ref="TF11" si="616">$A$11</f>
        <v>30</v>
      </c>
      <c r="TG11" s="444"/>
      <c r="TH11" s="150"/>
      <c r="TI11" s="150"/>
      <c r="TJ11" s="150"/>
      <c r="TK11" s="150" t="str">
        <f>IFERROR(IF(TI11=0," ",IF(TI11=16," ",VLOOKUP(TI11,PROTOKOL!$A:$E,2)*TJ11))/7.5*(7.5-TN11),"")</f>
        <v/>
      </c>
      <c r="TL11" s="151"/>
      <c r="TM11" s="152" t="str">
        <f>IF(TI11=0," ",IF(TI11=16," ",(TH11-TK11-TL11)*VLOOKUP(TI11,PROTOKOL!$A:$E,5)))</f>
        <v xml:space="preserve"> </v>
      </c>
      <c r="TN11" s="153"/>
      <c r="TO11" s="144" t="str">
        <f t="shared" si="246"/>
        <v xml:space="preserve"> </v>
      </c>
      <c r="TP11" s="454" t="str">
        <f t="shared" si="247"/>
        <v xml:space="preserve"> </v>
      </c>
      <c r="TQ11" s="454"/>
      <c r="TR11" s="150"/>
      <c r="TS11" s="150"/>
      <c r="TT11" s="150"/>
      <c r="TU11" s="154" t="str">
        <f>IF(TS11=0," ",IF(TS11=16," ",VLOOKUP(TS11,PROTOKOL!$A:$E,2)*TT11))</f>
        <v xml:space="preserve"> </v>
      </c>
      <c r="TV11" s="151"/>
      <c r="TW11" s="152" t="str">
        <f>IF(TS11=0," ",IF(TS11=16," ",(TR11-TU11-TV11)*VLOOKUP(TS11,PROTOKOL!$A:$E,5)))</f>
        <v xml:space="preserve"> </v>
      </c>
      <c r="TX11" s="155" t="str">
        <f t="shared" si="248"/>
        <v xml:space="preserve"> </v>
      </c>
      <c r="TY11" s="152" t="str">
        <f t="shared" si="249"/>
        <v xml:space="preserve"> </v>
      </c>
      <c r="UA11" s="138">
        <f t="shared" ref="UA11" si="617">$A$11</f>
        <v>30</v>
      </c>
      <c r="UB11" s="444"/>
      <c r="UC11" s="150"/>
      <c r="UD11" s="150"/>
      <c r="UE11" s="150"/>
      <c r="UF11" s="150" t="str">
        <f>IFERROR(IF(UD11=0," ",IF(UD11=16," ",VLOOKUP(UD11,PROTOKOL!$A:$E,2)*UE11))/7.5*(7.5-UI11),"")</f>
        <v/>
      </c>
      <c r="UG11" s="151"/>
      <c r="UH11" s="152" t="str">
        <f>IF(UD11=0," ",IF(UD11=16," ",(UC11-UF11-UG11)*VLOOKUP(UD11,PROTOKOL!$A:$E,5)))</f>
        <v xml:space="preserve"> </v>
      </c>
      <c r="UI11" s="153"/>
      <c r="UJ11" s="144" t="str">
        <f t="shared" si="251"/>
        <v xml:space="preserve"> </v>
      </c>
      <c r="UK11" s="454" t="str">
        <f t="shared" si="252"/>
        <v xml:space="preserve"> </v>
      </c>
      <c r="UL11" s="454"/>
      <c r="UM11" s="150"/>
      <c r="UN11" s="150"/>
      <c r="UO11" s="150"/>
      <c r="UP11" s="154" t="str">
        <f>IF(UN11=0," ",IF(UN11=16," ",VLOOKUP(UN11,PROTOKOL!$A:$E,2)*UO11))</f>
        <v xml:space="preserve"> </v>
      </c>
      <c r="UQ11" s="151"/>
      <c r="UR11" s="152" t="str">
        <f>IF(UN11=0," ",IF(UN11=16," ",(UM11-UP11-UQ11)*VLOOKUP(UN11,PROTOKOL!$A:$E,5)))</f>
        <v xml:space="preserve"> </v>
      </c>
      <c r="US11" s="155" t="str">
        <f t="shared" si="253"/>
        <v xml:space="preserve"> </v>
      </c>
      <c r="UT11" s="152" t="str">
        <f t="shared" si="254"/>
        <v xml:space="preserve"> </v>
      </c>
      <c r="UV11" s="138">
        <f t="shared" ref="UV11" si="618">$A$11</f>
        <v>30</v>
      </c>
      <c r="UW11" s="444"/>
      <c r="UX11" s="150"/>
      <c r="UY11" s="150"/>
      <c r="UZ11" s="150"/>
      <c r="VA11" s="150" t="str">
        <f>IFERROR(IF(UY11=0," ",IF(UY11=16," ",VLOOKUP(UY11,PROTOKOL!$A:$E,2)*UZ11))/7.5*(7.5-VD11),"")</f>
        <v/>
      </c>
      <c r="VB11" s="151"/>
      <c r="VC11" s="152" t="str">
        <f>IF(UY11=0," ",IF(UY11=16," ",(UX11-VA11-VB11)*VLOOKUP(UY11,PROTOKOL!$A:$E,5)))</f>
        <v xml:space="preserve"> </v>
      </c>
      <c r="VD11" s="153"/>
      <c r="VE11" s="144" t="str">
        <f t="shared" si="256"/>
        <v xml:space="preserve"> </v>
      </c>
      <c r="VF11" s="454" t="str">
        <f t="shared" si="257"/>
        <v xml:space="preserve"> </v>
      </c>
      <c r="VG11" s="454"/>
      <c r="VH11" s="150"/>
      <c r="VI11" s="150"/>
      <c r="VJ11" s="150"/>
      <c r="VK11" s="154" t="str">
        <f>IF(VI11=0," ",IF(VI11=16," ",VLOOKUP(VI11,PROTOKOL!$A:$E,2)*VJ11))</f>
        <v xml:space="preserve"> </v>
      </c>
      <c r="VL11" s="151"/>
      <c r="VM11" s="152" t="str">
        <f>IF(VI11=0," ",IF(VI11=16," ",(VH11-VK11-VL11)*VLOOKUP(VI11,PROTOKOL!$A:$E,5)))</f>
        <v xml:space="preserve"> </v>
      </c>
      <c r="VN11" s="155" t="str">
        <f t="shared" si="258"/>
        <v xml:space="preserve"> </v>
      </c>
      <c r="VO11" s="152" t="str">
        <f t="shared" si="259"/>
        <v xml:space="preserve"> </v>
      </c>
      <c r="VQ11" s="138">
        <f t="shared" ref="VQ11" si="619">$A$11</f>
        <v>30</v>
      </c>
      <c r="VR11" s="444"/>
      <c r="VS11" s="150"/>
      <c r="VT11" s="150"/>
      <c r="VU11" s="150"/>
      <c r="VV11" s="150" t="str">
        <f>IFERROR(IF(VT11=0," ",IF(VT11=16," ",VLOOKUP(VT11,PROTOKOL!$A:$E,2)*VU11))/7.5*(7.5-VY11),"")</f>
        <v/>
      </c>
      <c r="VW11" s="151"/>
      <c r="VX11" s="152" t="str">
        <f>IF(VT11=0," ",IF(VT11=16," ",(VS11-VV11-VW11)*VLOOKUP(VT11,PROTOKOL!$A:$E,5)))</f>
        <v xml:space="preserve"> </v>
      </c>
      <c r="VY11" s="153"/>
      <c r="VZ11" s="144" t="str">
        <f t="shared" si="261"/>
        <v xml:space="preserve"> </v>
      </c>
      <c r="WA11" s="454" t="str">
        <f t="shared" si="262"/>
        <v xml:space="preserve"> </v>
      </c>
      <c r="WB11" s="454"/>
      <c r="WC11" s="150"/>
      <c r="WD11" s="150"/>
      <c r="WE11" s="150"/>
      <c r="WF11" s="154" t="str">
        <f>IF(WD11=0," ",IF(WD11=16," ",VLOOKUP(WD11,PROTOKOL!$A:$E,2)*WE11))</f>
        <v xml:space="preserve"> </v>
      </c>
      <c r="WG11" s="151"/>
      <c r="WH11" s="152" t="str">
        <f>IF(WD11=0," ",IF(WD11=16," ",(WC11-WF11-WG11)*VLOOKUP(WD11,PROTOKOL!$A:$E,5)))</f>
        <v xml:space="preserve"> </v>
      </c>
      <c r="WI11" s="155" t="str">
        <f t="shared" si="263"/>
        <v xml:space="preserve"> </v>
      </c>
      <c r="WJ11" s="152" t="str">
        <f t="shared" si="264"/>
        <v xml:space="preserve"> </v>
      </c>
      <c r="WL11" s="138">
        <f t="shared" ref="WL11" si="620">$A$11</f>
        <v>30</v>
      </c>
      <c r="WM11" s="444"/>
      <c r="WN11" s="150"/>
      <c r="WO11" s="150"/>
      <c r="WP11" s="150"/>
      <c r="WQ11" s="150" t="str">
        <f>IFERROR(IF(WO11=0," ",IF(WO11=16," ",VLOOKUP(WO11,PROTOKOL!$A:$E,2)*WP11))/7.5*(7.5-WT11),"")</f>
        <v/>
      </c>
      <c r="WR11" s="151"/>
      <c r="WS11" s="152" t="str">
        <f>IF(WO11=0," ",IF(WO11=16," ",(WN11-WQ11-WR11)*VLOOKUP(WO11,PROTOKOL!$A:$E,5)))</f>
        <v xml:space="preserve"> </v>
      </c>
      <c r="WT11" s="153"/>
      <c r="WU11" s="144" t="str">
        <f t="shared" si="266"/>
        <v xml:space="preserve"> </v>
      </c>
      <c r="WV11" s="454" t="str">
        <f t="shared" si="267"/>
        <v xml:space="preserve"> </v>
      </c>
      <c r="WW11" s="454"/>
      <c r="WX11" s="150"/>
      <c r="WY11" s="150"/>
      <c r="WZ11" s="150"/>
      <c r="XA11" s="154" t="str">
        <f>IF(WY11=0," ",IF(WY11=16," ",VLOOKUP(WY11,PROTOKOL!$A:$E,2)*WZ11))</f>
        <v xml:space="preserve"> </v>
      </c>
      <c r="XB11" s="151"/>
      <c r="XC11" s="152" t="str">
        <f>IF(WY11=0," ",IF(WY11=16," ",(WX11-XA11-XB11)*VLOOKUP(WY11,PROTOKOL!$A:$E,5)))</f>
        <v xml:space="preserve"> </v>
      </c>
      <c r="XD11" s="155" t="str">
        <f t="shared" si="268"/>
        <v xml:space="preserve"> </v>
      </c>
      <c r="XE11" s="152" t="str">
        <f t="shared" si="269"/>
        <v xml:space="preserve"> </v>
      </c>
      <c r="XG11" s="138">
        <f t="shared" ref="XG11" si="621">$A$11</f>
        <v>30</v>
      </c>
      <c r="XH11" s="444"/>
      <c r="XI11" s="150"/>
      <c r="XJ11" s="150"/>
      <c r="XK11" s="150"/>
      <c r="XL11" s="150" t="str">
        <f>IFERROR(IF(XJ11=0," ",IF(XJ11=16," ",VLOOKUP(XJ11,PROTOKOL!$A:$E,2)*XK11))/7.5*(7.5-XO11),"")</f>
        <v/>
      </c>
      <c r="XM11" s="151"/>
      <c r="XN11" s="152" t="str">
        <f>IF(XJ11=0," ",IF(XJ11=16," ",(XI11-XL11-XM11)*VLOOKUP(XJ11,PROTOKOL!$A:$E,5)))</f>
        <v xml:space="preserve"> </v>
      </c>
      <c r="XO11" s="153"/>
      <c r="XP11" s="144" t="str">
        <f t="shared" si="271"/>
        <v xml:space="preserve"> </v>
      </c>
      <c r="XQ11" s="454" t="str">
        <f t="shared" si="272"/>
        <v xml:space="preserve"> </v>
      </c>
      <c r="XR11" s="454"/>
      <c r="XS11" s="150"/>
      <c r="XT11" s="150"/>
      <c r="XU11" s="150"/>
      <c r="XV11" s="154" t="str">
        <f>IF(XT11=0," ",IF(XT11=16," ",VLOOKUP(XT11,PROTOKOL!$A:$E,2)*XU11))</f>
        <v xml:space="preserve"> </v>
      </c>
      <c r="XW11" s="151"/>
      <c r="XX11" s="152" t="str">
        <f>IF(XT11=0," ",IF(XT11=16," ",(XS11-XV11-XW11)*VLOOKUP(XT11,PROTOKOL!$A:$E,5)))</f>
        <v xml:space="preserve"> </v>
      </c>
      <c r="XY11" s="155" t="str">
        <f t="shared" si="273"/>
        <v xml:space="preserve"> </v>
      </c>
      <c r="XZ11" s="152" t="str">
        <f t="shared" si="274"/>
        <v xml:space="preserve"> </v>
      </c>
      <c r="YB11" s="138">
        <f t="shared" ref="YB11" si="622">$A$11</f>
        <v>30</v>
      </c>
      <c r="YC11" s="444"/>
      <c r="YD11" s="150"/>
      <c r="YE11" s="150"/>
      <c r="YF11" s="150"/>
      <c r="YG11" s="150" t="str">
        <f>IFERROR(IF(YE11=0," ",IF(YE11=16," ",VLOOKUP(YE11,PROTOKOL!$A:$E,2)*YF11))/7.5*(7.5-YJ11),"")</f>
        <v/>
      </c>
      <c r="YH11" s="151"/>
      <c r="YI11" s="152" t="str">
        <f>IF(YE11=0," ",IF(YE11=16," ",(YD11-YG11-YH11)*VLOOKUP(YE11,PROTOKOL!$A:$E,5)))</f>
        <v xml:space="preserve"> </v>
      </c>
      <c r="YJ11" s="153"/>
      <c r="YK11" s="144" t="str">
        <f t="shared" si="276"/>
        <v xml:space="preserve"> </v>
      </c>
      <c r="YL11" s="454" t="str">
        <f t="shared" si="277"/>
        <v xml:space="preserve"> </v>
      </c>
      <c r="YM11" s="454"/>
      <c r="YN11" s="150"/>
      <c r="YO11" s="150"/>
      <c r="YP11" s="150"/>
      <c r="YQ11" s="154" t="str">
        <f>IF(YO11=0," ",IF(YO11=16," ",VLOOKUP(YO11,PROTOKOL!$A:$E,2)*YP11))</f>
        <v xml:space="preserve"> </v>
      </c>
      <c r="YR11" s="151"/>
      <c r="YS11" s="152" t="str">
        <f>IF(YO11=0," ",IF(YO11=16," ",(YN11-YQ11-YR11)*VLOOKUP(YO11,PROTOKOL!$A:$E,5)))</f>
        <v xml:space="preserve"> </v>
      </c>
      <c r="YT11" s="155" t="str">
        <f t="shared" si="278"/>
        <v xml:space="preserve"> </v>
      </c>
      <c r="YU11" s="152" t="str">
        <f t="shared" si="279"/>
        <v xml:space="preserve"> </v>
      </c>
      <c r="YW11" s="138">
        <f t="shared" ref="YW11" si="623">$A$11</f>
        <v>30</v>
      </c>
      <c r="YX11" s="444"/>
      <c r="YY11" s="150"/>
      <c r="YZ11" s="150"/>
      <c r="ZA11" s="150"/>
      <c r="ZB11" s="150" t="str">
        <f>IFERROR(IF(YZ11=0," ",IF(YZ11=16," ",VLOOKUP(YZ11,PROTOKOL!$A:$E,2)*ZA11))/7.5*(7.5-ZE11),"")</f>
        <v/>
      </c>
      <c r="ZC11" s="151"/>
      <c r="ZD11" s="152" t="str">
        <f>IF(YZ11=0," ",IF(YZ11=16," ",(YY11-ZB11-ZC11)*VLOOKUP(YZ11,PROTOKOL!$A:$E,5)))</f>
        <v xml:space="preserve"> </v>
      </c>
      <c r="ZE11" s="153"/>
      <c r="ZF11" s="144" t="str">
        <f t="shared" si="281"/>
        <v xml:space="preserve"> </v>
      </c>
      <c r="ZG11" s="454" t="str">
        <f t="shared" si="282"/>
        <v xml:space="preserve"> </v>
      </c>
      <c r="ZH11" s="454"/>
      <c r="ZI11" s="150"/>
      <c r="ZJ11" s="150"/>
      <c r="ZK11" s="150"/>
      <c r="ZL11" s="154" t="str">
        <f>IF(ZJ11=0," ",IF(ZJ11=16," ",VLOOKUP(ZJ11,PROTOKOL!$A:$E,2)*ZK11))</f>
        <v xml:space="preserve"> </v>
      </c>
      <c r="ZM11" s="151"/>
      <c r="ZN11" s="152" t="str">
        <f>IF(ZJ11=0," ",IF(ZJ11=16," ",(ZI11-ZL11-ZM11)*VLOOKUP(ZJ11,PROTOKOL!$A:$E,5)))</f>
        <v xml:space="preserve"> </v>
      </c>
      <c r="ZO11" s="155" t="str">
        <f t="shared" si="283"/>
        <v xml:space="preserve"> </v>
      </c>
      <c r="ZP11" s="152" t="str">
        <f t="shared" si="284"/>
        <v xml:space="preserve"> </v>
      </c>
      <c r="ZR11" s="138">
        <f t="shared" ref="ZR11" si="624">$A$11</f>
        <v>30</v>
      </c>
      <c r="ZS11" s="444"/>
      <c r="ZT11" s="150"/>
      <c r="ZU11" s="150"/>
      <c r="ZV11" s="150"/>
      <c r="ZW11" s="150" t="str">
        <f>IFERROR(IF(ZU11=0," ",IF(ZU11=16," ",VLOOKUP(ZU11,PROTOKOL!$A:$E,2)*ZV11))/7.5*(7.5-ZZ11),"")</f>
        <v/>
      </c>
      <c r="ZX11" s="151"/>
      <c r="ZY11" s="152" t="str">
        <f>IF(ZU11=0," ",IF(ZU11=16," ",(ZT11-ZW11-ZX11)*VLOOKUP(ZU11,PROTOKOL!$A:$E,5)))</f>
        <v xml:space="preserve"> </v>
      </c>
      <c r="ZZ11" s="153"/>
      <c r="AAA11" s="144" t="str">
        <f t="shared" si="286"/>
        <v xml:space="preserve"> </v>
      </c>
      <c r="AAB11" s="454" t="str">
        <f t="shared" si="287"/>
        <v xml:space="preserve"> </v>
      </c>
      <c r="AAC11" s="454"/>
      <c r="AAD11" s="150"/>
      <c r="AAE11" s="150"/>
      <c r="AAF11" s="150"/>
      <c r="AAG11" s="154" t="str">
        <f>IF(AAE11=0," ",IF(AAE11=16," ",VLOOKUP(AAE11,PROTOKOL!$A:$E,2)*AAF11))</f>
        <v xml:space="preserve"> </v>
      </c>
      <c r="AAH11" s="151"/>
      <c r="AAI11" s="152" t="str">
        <f>IF(AAE11=0," ",IF(AAE11=16," ",(AAD11-AAG11-AAH11)*VLOOKUP(AAE11,PROTOKOL!$A:$E,5)))</f>
        <v xml:space="preserve"> </v>
      </c>
      <c r="AAJ11" s="155" t="str">
        <f t="shared" si="288"/>
        <v xml:space="preserve"> </v>
      </c>
      <c r="AAK11" s="152" t="str">
        <f t="shared" si="289"/>
        <v xml:space="preserve"> </v>
      </c>
      <c r="AAM11" s="138">
        <f t="shared" ref="AAM11" si="625">$A$11</f>
        <v>30</v>
      </c>
      <c r="AAN11" s="444"/>
      <c r="AAO11" s="150"/>
      <c r="AAP11" s="150"/>
      <c r="AAQ11" s="150"/>
      <c r="AAR11" s="150" t="str">
        <f>IFERROR(IF(AAP11=0," ",IF(AAP11=16," ",VLOOKUP(AAP11,PROTOKOL!$A:$E,2)*AAQ11))/7.5*(7.5-AAU11),"")</f>
        <v/>
      </c>
      <c r="AAS11" s="151"/>
      <c r="AAT11" s="152" t="str">
        <f>IF(AAP11=0," ",IF(AAP11=16," ",(AAO11-AAR11-AAS11)*VLOOKUP(AAP11,PROTOKOL!$A:$E,5)))</f>
        <v xml:space="preserve"> </v>
      </c>
      <c r="AAU11" s="153"/>
      <c r="AAV11" s="144" t="str">
        <f t="shared" si="291"/>
        <v xml:space="preserve"> </v>
      </c>
      <c r="AAW11" s="454" t="str">
        <f t="shared" si="292"/>
        <v xml:space="preserve"> </v>
      </c>
      <c r="AAX11" s="454"/>
      <c r="AAY11" s="150"/>
      <c r="AAZ11" s="150"/>
      <c r="ABA11" s="150"/>
      <c r="ABB11" s="154" t="str">
        <f>IF(AAZ11=0," ",IF(AAZ11=16," ",VLOOKUP(AAZ11,PROTOKOL!$A:$E,2)*ABA11))</f>
        <v xml:space="preserve"> </v>
      </c>
      <c r="ABC11" s="151"/>
      <c r="ABD11" s="152" t="str">
        <f>IF(AAZ11=0," ",IF(AAZ11=16," ",(AAY11-ABB11-ABC11)*VLOOKUP(AAZ11,PROTOKOL!$A:$E,5)))</f>
        <v xml:space="preserve"> </v>
      </c>
      <c r="ABE11" s="155" t="str">
        <f t="shared" si="293"/>
        <v xml:space="preserve"> </v>
      </c>
      <c r="ABF11" s="152" t="str">
        <f t="shared" si="294"/>
        <v xml:space="preserve"> </v>
      </c>
      <c r="ABH11" s="138">
        <f t="shared" ref="ABH11" si="626">$A$11</f>
        <v>30</v>
      </c>
      <c r="ABI11" s="444"/>
      <c r="ABJ11" s="150"/>
      <c r="ABK11" s="150"/>
      <c r="ABL11" s="150"/>
      <c r="ABM11" s="150" t="str">
        <f>IFERROR(IF(ABK11=0," ",IF(ABK11=16," ",VLOOKUP(ABK11,PROTOKOL!$A:$E,2)*ABL11))/7.5*(7.5-ABP11),"")</f>
        <v/>
      </c>
      <c r="ABN11" s="151"/>
      <c r="ABO11" s="152" t="str">
        <f>IF(ABK11=0," ",IF(ABK11=16," ",(ABJ11-ABM11-ABN11)*VLOOKUP(ABK11,PROTOKOL!$A:$E,5)))</f>
        <v xml:space="preserve"> </v>
      </c>
      <c r="ABP11" s="153"/>
      <c r="ABQ11" s="144" t="str">
        <f t="shared" si="296"/>
        <v xml:space="preserve"> </v>
      </c>
      <c r="ABR11" s="454" t="str">
        <f t="shared" si="297"/>
        <v xml:space="preserve"> </v>
      </c>
      <c r="ABS11" s="454"/>
      <c r="ABT11" s="150"/>
      <c r="ABU11" s="150"/>
      <c r="ABV11" s="150"/>
      <c r="ABW11" s="154" t="str">
        <f>IF(ABU11=0," ",IF(ABU11=16," ",VLOOKUP(ABU11,PROTOKOL!$A:$E,2)*ABV11))</f>
        <v xml:space="preserve"> </v>
      </c>
      <c r="ABX11" s="151"/>
      <c r="ABY11" s="152" t="str">
        <f>IF(ABU11=0," ",IF(ABU11=16," ",(ABT11-ABW11-ABX11)*VLOOKUP(ABU11,PROTOKOL!$A:$E,5)))</f>
        <v xml:space="preserve"> </v>
      </c>
      <c r="ABZ11" s="155" t="str">
        <f t="shared" si="298"/>
        <v xml:space="preserve"> </v>
      </c>
      <c r="ACA11" s="152" t="str">
        <f t="shared" si="299"/>
        <v xml:space="preserve"> </v>
      </c>
      <c r="ACC11" s="138">
        <f t="shared" ref="ACC11" si="627">$A$11</f>
        <v>30</v>
      </c>
      <c r="ACD11" s="444"/>
      <c r="ACE11" s="150"/>
      <c r="ACF11" s="150"/>
      <c r="ACG11" s="150"/>
      <c r="ACH11" s="150" t="str">
        <f>IFERROR(IF(ACF11=0," ",IF(ACF11=16," ",VLOOKUP(ACF11,PROTOKOL!$A:$E,2)*ACG11))/7.5*(7.5-ACK11),"")</f>
        <v/>
      </c>
      <c r="ACI11" s="151"/>
      <c r="ACJ11" s="152" t="str">
        <f>IF(ACF11=0," ",IF(ACF11=16," ",(ACE11-ACH11-ACI11)*VLOOKUP(ACF11,PROTOKOL!$A:$E,5)))</f>
        <v xml:space="preserve"> </v>
      </c>
      <c r="ACK11" s="153"/>
      <c r="ACL11" s="144" t="str">
        <f t="shared" si="301"/>
        <v xml:space="preserve"> </v>
      </c>
      <c r="ACM11" s="454" t="str">
        <f t="shared" si="302"/>
        <v xml:space="preserve"> </v>
      </c>
      <c r="ACN11" s="454"/>
      <c r="ACO11" s="150"/>
      <c r="ACP11" s="150"/>
      <c r="ACQ11" s="150"/>
      <c r="ACR11" s="154" t="str">
        <f>IF(ACP11=0," ",IF(ACP11=16," ",VLOOKUP(ACP11,PROTOKOL!$A:$E,2)*ACQ11))</f>
        <v xml:space="preserve"> </v>
      </c>
      <c r="ACS11" s="151"/>
      <c r="ACT11" s="152" t="str">
        <f>IF(ACP11=0," ",IF(ACP11=16," ",(ACO11-ACR11-ACS11)*VLOOKUP(ACP11,PROTOKOL!$A:$E,5)))</f>
        <v xml:space="preserve"> </v>
      </c>
      <c r="ACU11" s="155" t="str">
        <f t="shared" si="303"/>
        <v xml:space="preserve"> </v>
      </c>
      <c r="ACV11" s="152" t="str">
        <f t="shared" si="304"/>
        <v xml:space="preserve"> </v>
      </c>
      <c r="ACX11" s="138">
        <f t="shared" ref="ACX11" si="628">$A$11</f>
        <v>30</v>
      </c>
      <c r="ACY11" s="444"/>
      <c r="ACZ11" s="150"/>
      <c r="ADA11" s="150"/>
      <c r="ADB11" s="150"/>
      <c r="ADC11" s="150" t="str">
        <f>IFERROR(IF(ADA11=0," ",IF(ADA11=16," ",VLOOKUP(ADA11,PROTOKOL!$A:$E,2)*ADB11))/7.5*(7.5-ADF11),"")</f>
        <v/>
      </c>
      <c r="ADD11" s="151"/>
      <c r="ADE11" s="152" t="str">
        <f>IF(ADA11=0," ",IF(ADA11=16," ",(ACZ11-ADC11-ADD11)*VLOOKUP(ADA11,PROTOKOL!$A:$E,5)))</f>
        <v xml:space="preserve"> </v>
      </c>
      <c r="ADF11" s="153"/>
      <c r="ADG11" s="144" t="str">
        <f t="shared" si="306"/>
        <v xml:space="preserve"> </v>
      </c>
      <c r="ADH11" s="454" t="str">
        <f t="shared" si="307"/>
        <v xml:space="preserve"> </v>
      </c>
      <c r="ADI11" s="454"/>
      <c r="ADJ11" s="150"/>
      <c r="ADK11" s="150"/>
      <c r="ADL11" s="150"/>
      <c r="ADM11" s="154" t="str">
        <f>IF(ADK11=0," ",IF(ADK11=16," ",VLOOKUP(ADK11,PROTOKOL!$A:$E,2)*ADL11))</f>
        <v xml:space="preserve"> </v>
      </c>
      <c r="ADN11" s="151"/>
      <c r="ADO11" s="152" t="str">
        <f>IF(ADK11=0," ",IF(ADK11=16," ",(ADJ11-ADM11-ADN11)*VLOOKUP(ADK11,PROTOKOL!$A:$E,5)))</f>
        <v xml:space="preserve"> </v>
      </c>
      <c r="ADP11" s="155" t="str">
        <f t="shared" si="308"/>
        <v xml:space="preserve"> </v>
      </c>
      <c r="ADQ11" s="152" t="str">
        <f t="shared" si="309"/>
        <v xml:space="preserve"> </v>
      </c>
      <c r="ADS11" s="138">
        <f t="shared" ref="ADS11" si="629">$A$11</f>
        <v>30</v>
      </c>
      <c r="ADT11" s="444"/>
      <c r="ADU11" s="150"/>
      <c r="ADV11" s="150"/>
      <c r="ADW11" s="150"/>
      <c r="ADX11" s="150" t="str">
        <f>IFERROR(IF(ADV11=0," ",IF(ADV11=16," ",VLOOKUP(ADV11,PROTOKOL!$A:$E,2)*ADW11))/7.5*(7.5-AEA11),"")</f>
        <v/>
      </c>
      <c r="ADY11" s="151"/>
      <c r="ADZ11" s="152" t="str">
        <f>IF(ADV11=0," ",IF(ADV11=16," ",(ADU11-ADX11-ADY11)*VLOOKUP(ADV11,PROTOKOL!$A:$E,5)))</f>
        <v xml:space="preserve"> </v>
      </c>
      <c r="AEA11" s="153"/>
      <c r="AEB11" s="144" t="str">
        <f t="shared" si="311"/>
        <v xml:space="preserve"> </v>
      </c>
      <c r="AEC11" s="454" t="str">
        <f t="shared" si="312"/>
        <v xml:space="preserve"> </v>
      </c>
      <c r="AED11" s="454"/>
      <c r="AEE11" s="150"/>
      <c r="AEF11" s="150"/>
      <c r="AEG11" s="150"/>
      <c r="AEH11" s="154" t="str">
        <f>IF(AEF11=0," ",IF(AEF11=16," ",VLOOKUP(AEF11,PROTOKOL!$A:$E,2)*AEG11))</f>
        <v xml:space="preserve"> </v>
      </c>
      <c r="AEI11" s="151"/>
      <c r="AEJ11" s="152" t="str">
        <f>IF(AEF11=0," ",IF(AEF11=16," ",(AEE11-AEH11-AEI11)*VLOOKUP(AEF11,PROTOKOL!$A:$E,5)))</f>
        <v xml:space="preserve"> </v>
      </c>
      <c r="AEK11" s="155" t="str">
        <f t="shared" si="313"/>
        <v xml:space="preserve"> </v>
      </c>
      <c r="AEL11" s="152" t="str">
        <f t="shared" si="314"/>
        <v xml:space="preserve"> </v>
      </c>
      <c r="AEN11" s="138">
        <f t="shared" ref="AEN11" si="630">$A$11</f>
        <v>30</v>
      </c>
      <c r="AEO11" s="444"/>
      <c r="AEP11" s="150"/>
      <c r="AEQ11" s="150"/>
      <c r="AER11" s="150"/>
      <c r="AES11" s="150" t="str">
        <f>IFERROR(IF(AEQ11=0," ",IF(AEQ11=16," ",VLOOKUP(AEQ11,PROTOKOL!$A:$E,2)*AER11))/7.5*(7.5-AEV11),"")</f>
        <v/>
      </c>
      <c r="AET11" s="151"/>
      <c r="AEU11" s="152" t="str">
        <f>IF(AEQ11=0," ",IF(AEQ11=16," ",(AEP11-AES11-AET11)*VLOOKUP(AEQ11,PROTOKOL!$A:$E,5)))</f>
        <v xml:space="preserve"> </v>
      </c>
      <c r="AEV11" s="153"/>
      <c r="AEW11" s="144" t="str">
        <f t="shared" si="316"/>
        <v xml:space="preserve"> </v>
      </c>
      <c r="AEX11" s="454" t="str">
        <f t="shared" si="317"/>
        <v xml:space="preserve"> </v>
      </c>
      <c r="AEY11" s="454"/>
      <c r="AEZ11" s="150"/>
      <c r="AFA11" s="150"/>
      <c r="AFB11" s="150"/>
      <c r="AFC11" s="154" t="str">
        <f>IF(AFA11=0," ",IF(AFA11=16," ",VLOOKUP(AFA11,PROTOKOL!$A:$E,2)*AFB11))</f>
        <v xml:space="preserve"> </v>
      </c>
      <c r="AFD11" s="151"/>
      <c r="AFE11" s="152" t="str">
        <f>IF(AFA11=0," ",IF(AFA11=16," ",(AEZ11-AFC11-AFD11)*VLOOKUP(AFA11,PROTOKOL!$A:$E,5)))</f>
        <v xml:space="preserve"> </v>
      </c>
      <c r="AFF11" s="155" t="str">
        <f t="shared" si="318"/>
        <v xml:space="preserve"> </v>
      </c>
      <c r="AFG11" s="152" t="str">
        <f t="shared" si="319"/>
        <v xml:space="preserve"> </v>
      </c>
      <c r="AFI11" s="138">
        <f t="shared" ref="AFI11" si="631">$A$11</f>
        <v>30</v>
      </c>
      <c r="AFJ11" s="444"/>
      <c r="AFK11" s="150"/>
      <c r="AFL11" s="150"/>
      <c r="AFM11" s="150"/>
      <c r="AFN11" s="150" t="str">
        <f>IFERROR(IF(AFL11=0," ",IF(AFL11=16," ",VLOOKUP(AFL11,PROTOKOL!$A:$E,2)*AFM11))/7.5*(7.5-AFQ11),"")</f>
        <v/>
      </c>
      <c r="AFO11" s="151"/>
      <c r="AFP11" s="152" t="str">
        <f>IF(AFL11=0," ",IF(AFL11=16," ",(AFK11-AFN11-AFO11)*VLOOKUP(AFL11,PROTOKOL!$A:$E,5)))</f>
        <v xml:space="preserve"> </v>
      </c>
      <c r="AFQ11" s="153"/>
      <c r="AFR11" s="144" t="str">
        <f t="shared" si="321"/>
        <v xml:space="preserve"> </v>
      </c>
      <c r="AFS11" s="454" t="str">
        <f t="shared" si="322"/>
        <v xml:space="preserve"> </v>
      </c>
      <c r="AFT11" s="454"/>
      <c r="AFU11" s="150"/>
      <c r="AFV11" s="150"/>
      <c r="AFW11" s="150"/>
      <c r="AFX11" s="154" t="str">
        <f>IF(AFV11=0," ",IF(AFV11=16," ",VLOOKUP(AFV11,PROTOKOL!$A:$E,2)*AFW11))</f>
        <v xml:space="preserve"> </v>
      </c>
      <c r="AFY11" s="151"/>
      <c r="AFZ11" s="152" t="str">
        <f>IF(AFV11=0," ",IF(AFV11=16," ",(AFU11-AFX11-AFY11)*VLOOKUP(AFV11,PROTOKOL!$A:$E,5)))</f>
        <v xml:space="preserve"> </v>
      </c>
      <c r="AGA11" s="155" t="str">
        <f t="shared" si="323"/>
        <v xml:space="preserve"> </v>
      </c>
      <c r="AGB11" s="152" t="str">
        <f t="shared" si="324"/>
        <v xml:space="preserve"> </v>
      </c>
      <c r="AGD11" s="138">
        <f t="shared" ref="AGD11" si="632">$A$11</f>
        <v>30</v>
      </c>
      <c r="AGE11" s="444"/>
      <c r="AGF11" s="150"/>
      <c r="AGG11" s="150"/>
      <c r="AGH11" s="150"/>
      <c r="AGI11" s="150" t="str">
        <f>IFERROR(IF(AGG11=0," ",IF(AGG11=16," ",VLOOKUP(AGG11,PROTOKOL!$A:$E,2)*AGH11))/7.5*(7.5-AGL11),"")</f>
        <v/>
      </c>
      <c r="AGJ11" s="151"/>
      <c r="AGK11" s="152" t="str">
        <f>IF(AGG11=0," ",IF(AGG11=16," ",(AGF11-AGI11-AGJ11)*VLOOKUP(AGG11,PROTOKOL!$A:$E,5)))</f>
        <v xml:space="preserve"> </v>
      </c>
      <c r="AGL11" s="153"/>
      <c r="AGM11" s="144" t="str">
        <f t="shared" si="326"/>
        <v xml:space="preserve"> </v>
      </c>
      <c r="AGN11" s="454" t="str">
        <f t="shared" si="327"/>
        <v xml:space="preserve"> </v>
      </c>
      <c r="AGO11" s="454"/>
      <c r="AGP11" s="150"/>
      <c r="AGQ11" s="150"/>
      <c r="AGR11" s="150"/>
      <c r="AGS11" s="154" t="str">
        <f>IF(AGQ11=0," ",IF(AGQ11=16," ",VLOOKUP(AGQ11,PROTOKOL!$A:$E,2)*AGR11))</f>
        <v xml:space="preserve"> </v>
      </c>
      <c r="AGT11" s="151"/>
      <c r="AGU11" s="152" t="str">
        <f>IF(AGQ11=0," ",IF(AGQ11=16," ",(AGP11-AGS11-AGT11)*VLOOKUP(AGQ11,PROTOKOL!$A:$E,5)))</f>
        <v xml:space="preserve"> </v>
      </c>
      <c r="AGV11" s="155" t="str">
        <f t="shared" si="328"/>
        <v xml:space="preserve"> </v>
      </c>
      <c r="AGW11" s="152" t="str">
        <f t="shared" si="329"/>
        <v xml:space="preserve"> </v>
      </c>
      <c r="AGY11" s="138">
        <f t="shared" ref="AGY11" si="633">$A$11</f>
        <v>30</v>
      </c>
      <c r="AGZ11" s="444"/>
      <c r="AHA11" s="150"/>
      <c r="AHB11" s="150"/>
      <c r="AHC11" s="150"/>
      <c r="AHD11" s="150" t="str">
        <f>IFERROR(IF(AHB11=0," ",IF(AHB11=16," ",VLOOKUP(AHB11,PROTOKOL!$A:$E,2)*AHC11))/7.5*(7.5-AHG11),"")</f>
        <v/>
      </c>
      <c r="AHE11" s="151"/>
      <c r="AHF11" s="152" t="str">
        <f>IF(AHB11=0," ",IF(AHB11=16," ",(AHA11-AHD11-AHE11)*VLOOKUP(AHB11,PROTOKOL!$A:$E,5)))</f>
        <v xml:space="preserve"> </v>
      </c>
      <c r="AHG11" s="153"/>
      <c r="AHH11" s="144" t="str">
        <f t="shared" si="331"/>
        <v xml:space="preserve"> </v>
      </c>
      <c r="AHI11" s="454" t="str">
        <f t="shared" si="332"/>
        <v xml:space="preserve"> </v>
      </c>
      <c r="AHJ11" s="454"/>
      <c r="AHK11" s="150"/>
      <c r="AHL11" s="150"/>
      <c r="AHM11" s="150"/>
      <c r="AHN11" s="154" t="str">
        <f>IF(AHL11=0," ",IF(AHL11=16," ",VLOOKUP(AHL11,PROTOKOL!$A:$E,2)*AHM11))</f>
        <v xml:space="preserve"> </v>
      </c>
      <c r="AHO11" s="151"/>
      <c r="AHP11" s="152" t="str">
        <f>IF(AHL11=0," ",IF(AHL11=16," ",(AHK11-AHN11-AHO11)*VLOOKUP(AHL11,PROTOKOL!$A:$E,5)))</f>
        <v xml:space="preserve"> </v>
      </c>
      <c r="AHQ11" s="155" t="str">
        <f t="shared" si="333"/>
        <v xml:space="preserve"> </v>
      </c>
      <c r="AHR11" s="152" t="str">
        <f t="shared" si="334"/>
        <v xml:space="preserve"> </v>
      </c>
      <c r="AHT11" s="138">
        <f t="shared" ref="AHT11" si="634">$A$11</f>
        <v>30</v>
      </c>
      <c r="AHU11" s="444"/>
      <c r="AHV11" s="150"/>
      <c r="AHW11" s="150"/>
      <c r="AHX11" s="150"/>
      <c r="AHY11" s="150" t="str">
        <f>IFERROR(IF(AHW11=0," ",IF(AHW11=16," ",VLOOKUP(AHW11,PROTOKOL!$A:$E,2)*AHX11))/7.5*(7.5-AIB11),"")</f>
        <v/>
      </c>
      <c r="AHZ11" s="151"/>
      <c r="AIA11" s="152" t="str">
        <f>IF(AHW11=0," ",IF(AHW11=16," ",(AHV11-AHY11-AHZ11)*VLOOKUP(AHW11,PROTOKOL!$A:$E,5)))</f>
        <v xml:space="preserve"> </v>
      </c>
      <c r="AIB11" s="153"/>
      <c r="AIC11" s="144" t="str">
        <f t="shared" si="336"/>
        <v xml:space="preserve"> </v>
      </c>
      <c r="AID11" s="454" t="str">
        <f t="shared" si="337"/>
        <v xml:space="preserve"> </v>
      </c>
      <c r="AIE11" s="454"/>
      <c r="AIF11" s="150"/>
      <c r="AIG11" s="150"/>
      <c r="AIH11" s="150"/>
      <c r="AII11" s="154" t="str">
        <f>IF(AIG11=0," ",IF(AIG11=16," ",VLOOKUP(AIG11,PROTOKOL!$A:$E,2)*AIH11))</f>
        <v xml:space="preserve"> </v>
      </c>
      <c r="AIJ11" s="151"/>
      <c r="AIK11" s="152" t="str">
        <f>IF(AIG11=0," ",IF(AIG11=16," ",(AIF11-AII11-AIJ11)*VLOOKUP(AIG11,PROTOKOL!$A:$E,5)))</f>
        <v xml:space="preserve"> </v>
      </c>
      <c r="AIL11" s="155" t="str">
        <f t="shared" si="338"/>
        <v xml:space="preserve"> </v>
      </c>
      <c r="AIM11" s="152" t="str">
        <f t="shared" si="339"/>
        <v xml:space="preserve"> </v>
      </c>
      <c r="AIO11" s="138">
        <f t="shared" ref="AIO11" si="635">$A$11</f>
        <v>30</v>
      </c>
      <c r="AIP11" s="444"/>
      <c r="AIQ11" s="150"/>
      <c r="AIR11" s="150"/>
      <c r="AIS11" s="150"/>
      <c r="AIT11" s="150" t="str">
        <f>IFERROR(IF(AIR11=0," ",IF(AIR11=16," ",VLOOKUP(AIR11,PROTOKOL!$A:$E,2)*AIS11))/7.5*(7.5-AIW11),"")</f>
        <v/>
      </c>
      <c r="AIU11" s="151"/>
      <c r="AIV11" s="152" t="str">
        <f>IF(AIR11=0," ",IF(AIR11=16," ",(AIQ11-AIT11-AIU11)*VLOOKUP(AIR11,PROTOKOL!$A:$E,5)))</f>
        <v xml:space="preserve"> </v>
      </c>
      <c r="AIW11" s="153"/>
      <c r="AIX11" s="144" t="str">
        <f t="shared" si="341"/>
        <v xml:space="preserve"> </v>
      </c>
      <c r="AIY11" s="454" t="str">
        <f t="shared" si="342"/>
        <v xml:space="preserve"> </v>
      </c>
      <c r="AIZ11" s="454"/>
      <c r="AJA11" s="150"/>
      <c r="AJB11" s="150"/>
      <c r="AJC11" s="150"/>
      <c r="AJD11" s="154" t="str">
        <f>IF(AJB11=0," ",IF(AJB11=16," ",VLOOKUP(AJB11,PROTOKOL!$A:$E,2)*AJC11))</f>
        <v xml:space="preserve"> </v>
      </c>
      <c r="AJE11" s="151"/>
      <c r="AJF11" s="152" t="str">
        <f>IF(AJB11=0," ",IF(AJB11=16," ",(AJA11-AJD11-AJE11)*VLOOKUP(AJB11,PROTOKOL!$A:$E,5)))</f>
        <v xml:space="preserve"> </v>
      </c>
      <c r="AJG11" s="155" t="str">
        <f t="shared" si="343"/>
        <v xml:space="preserve"> </v>
      </c>
      <c r="AJH11" s="152" t="str">
        <f t="shared" si="344"/>
        <v xml:space="preserve"> </v>
      </c>
      <c r="AJJ11" s="138">
        <f t="shared" ref="AJJ11" si="636">$A$11</f>
        <v>30</v>
      </c>
      <c r="AJK11" s="444"/>
      <c r="AJL11" s="150"/>
      <c r="AJM11" s="150"/>
      <c r="AJN11" s="150"/>
      <c r="AJO11" s="150" t="str">
        <f>IFERROR(IF(AJM11=0," ",IF(AJM11=16," ",VLOOKUP(AJM11,PROTOKOL!$A:$E,2)*AJN11))/7.5*(7.5-AJR11),"")</f>
        <v/>
      </c>
      <c r="AJP11" s="151"/>
      <c r="AJQ11" s="152" t="str">
        <f>IF(AJM11=0," ",IF(AJM11=16," ",(AJL11-AJO11-AJP11)*VLOOKUP(AJM11,PROTOKOL!$A:$E,5)))</f>
        <v xml:space="preserve"> </v>
      </c>
      <c r="AJR11" s="153"/>
      <c r="AJS11" s="144" t="str">
        <f t="shared" si="346"/>
        <v xml:space="preserve"> </v>
      </c>
      <c r="AJT11" s="454" t="str">
        <f t="shared" si="347"/>
        <v xml:space="preserve"> </v>
      </c>
      <c r="AJU11" s="454"/>
      <c r="AJV11" s="150"/>
      <c r="AJW11" s="150"/>
      <c r="AJX11" s="150"/>
      <c r="AJY11" s="154" t="str">
        <f>IF(AJW11=0," ",IF(AJW11=16," ",VLOOKUP(AJW11,PROTOKOL!$A:$E,2)*AJX11))</f>
        <v xml:space="preserve"> </v>
      </c>
      <c r="AJZ11" s="151"/>
      <c r="AKA11" s="152" t="str">
        <f>IF(AJW11=0," ",IF(AJW11=16," ",(AJV11-AJY11-AJZ11)*VLOOKUP(AJW11,PROTOKOL!$A:$E,5)))</f>
        <v xml:space="preserve"> </v>
      </c>
      <c r="AKB11" s="155" t="str">
        <f t="shared" si="348"/>
        <v xml:space="preserve"> </v>
      </c>
      <c r="AKC11" s="152" t="str">
        <f t="shared" si="349"/>
        <v xml:space="preserve"> </v>
      </c>
      <c r="AKE11" s="138">
        <f t="shared" ref="AKE11" si="637">$A$11</f>
        <v>30</v>
      </c>
      <c r="AKF11" s="444"/>
      <c r="AKG11" s="150"/>
      <c r="AKH11" s="150"/>
      <c r="AKI11" s="150"/>
      <c r="AKJ11" s="150" t="str">
        <f>IFERROR(IF(AKH11=0," ",IF(AKH11=16," ",VLOOKUP(AKH11,PROTOKOL!$A:$E,2)*AKI11))/7.5*(7.5-AKM11),"")</f>
        <v/>
      </c>
      <c r="AKK11" s="151"/>
      <c r="AKL11" s="152" t="str">
        <f>IF(AKH11=0," ",IF(AKH11=16," ",(AKG11-AKJ11-AKK11)*VLOOKUP(AKH11,PROTOKOL!$A:$E,5)))</f>
        <v xml:space="preserve"> </v>
      </c>
      <c r="AKM11" s="153"/>
      <c r="AKN11" s="144" t="str">
        <f t="shared" si="351"/>
        <v xml:space="preserve"> </v>
      </c>
      <c r="AKO11" s="454" t="str">
        <f t="shared" si="352"/>
        <v xml:space="preserve"> </v>
      </c>
      <c r="AKP11" s="454"/>
      <c r="AKQ11" s="150"/>
      <c r="AKR11" s="150"/>
      <c r="AKS11" s="150"/>
      <c r="AKT11" s="154" t="str">
        <f>IF(AKR11=0," ",IF(AKR11=16," ",VLOOKUP(AKR11,PROTOKOL!$A:$E,2)*AKS11))</f>
        <v xml:space="preserve"> </v>
      </c>
      <c r="AKU11" s="151"/>
      <c r="AKV11" s="152" t="str">
        <f>IF(AKR11=0," ",IF(AKR11=16," ",(AKQ11-AKT11-AKU11)*VLOOKUP(AKR11,PROTOKOL!$A:$E,5)))</f>
        <v xml:space="preserve"> </v>
      </c>
      <c r="AKW11" s="155" t="str">
        <f t="shared" si="353"/>
        <v xml:space="preserve"> </v>
      </c>
      <c r="AKX11" s="152" t="str">
        <f t="shared" si="354"/>
        <v xml:space="preserve"> </v>
      </c>
      <c r="AKZ11" s="138">
        <f t="shared" ref="AKZ11" si="638">$A$11</f>
        <v>30</v>
      </c>
      <c r="ALA11" s="444"/>
      <c r="ALB11" s="150"/>
      <c r="ALC11" s="150"/>
      <c r="ALD11" s="150"/>
      <c r="ALE11" s="150" t="str">
        <f>IFERROR(IF(ALC11=0," ",IF(ALC11=16," ",VLOOKUP(ALC11,PROTOKOL!$A:$E,2)*ALD11))/7.5*(7.5-ALH11),"")</f>
        <v/>
      </c>
      <c r="ALF11" s="151"/>
      <c r="ALG11" s="152" t="str">
        <f>IF(ALC11=0," ",IF(ALC11=16," ",(ALB11-ALE11-ALF11)*VLOOKUP(ALC11,PROTOKOL!$A:$E,5)))</f>
        <v xml:space="preserve"> </v>
      </c>
      <c r="ALH11" s="153"/>
      <c r="ALI11" s="144" t="str">
        <f t="shared" si="356"/>
        <v xml:space="preserve"> </v>
      </c>
      <c r="ALJ11" s="454" t="str">
        <f t="shared" si="357"/>
        <v xml:space="preserve"> </v>
      </c>
      <c r="ALK11" s="454"/>
      <c r="ALL11" s="150"/>
      <c r="ALM11" s="150"/>
      <c r="ALN11" s="150"/>
      <c r="ALO11" s="154" t="str">
        <f>IF(ALM11=0," ",IF(ALM11=16," ",VLOOKUP(ALM11,PROTOKOL!$A:$E,2)*ALN11))</f>
        <v xml:space="preserve"> </v>
      </c>
      <c r="ALP11" s="151"/>
      <c r="ALQ11" s="152" t="str">
        <f>IF(ALM11=0," ",IF(ALM11=16," ",(ALL11-ALO11-ALP11)*VLOOKUP(ALM11,PROTOKOL!$A:$E,5)))</f>
        <v xml:space="preserve"> </v>
      </c>
      <c r="ALR11" s="155" t="str">
        <f t="shared" si="358"/>
        <v xml:space="preserve"> </v>
      </c>
      <c r="ALS11" s="152" t="str">
        <f t="shared" si="359"/>
        <v xml:space="preserve"> </v>
      </c>
      <c r="ALU11" s="138">
        <f t="shared" ref="ALU11" si="639">$A$11</f>
        <v>30</v>
      </c>
      <c r="ALV11" s="444"/>
      <c r="ALW11" s="150"/>
      <c r="ALX11" s="150"/>
      <c r="ALY11" s="150"/>
      <c r="ALZ11" s="150" t="str">
        <f>IFERROR(IF(ALX11=0," ",IF(ALX11=16," ",VLOOKUP(ALX11,PROTOKOL!$A:$E,2)*ALY11))/7.5*(7.5-AMC11),"")</f>
        <v/>
      </c>
      <c r="AMA11" s="151"/>
      <c r="AMB11" s="152" t="str">
        <f>IF(ALX11=0," ",IF(ALX11=16," ",(ALW11-ALZ11-AMA11)*VLOOKUP(ALX11,PROTOKOL!$A:$E,5)))</f>
        <v xml:space="preserve"> </v>
      </c>
      <c r="AMC11" s="153"/>
      <c r="AMD11" s="144" t="str">
        <f t="shared" si="361"/>
        <v xml:space="preserve"> </v>
      </c>
      <c r="AME11" s="454" t="str">
        <f t="shared" si="362"/>
        <v xml:space="preserve"> </v>
      </c>
      <c r="AMF11" s="454"/>
      <c r="AMG11" s="150"/>
      <c r="AMH11" s="150"/>
      <c r="AMI11" s="150"/>
      <c r="AMJ11" s="154" t="str">
        <f>IF(AMH11=0," ",IF(AMH11=16," ",VLOOKUP(AMH11,PROTOKOL!$A:$E,2)*AMI11))</f>
        <v xml:space="preserve"> </v>
      </c>
      <c r="AMK11" s="151"/>
      <c r="AML11" s="152" t="str">
        <f>IF(AMH11=0," ",IF(AMH11=16," ",(AMG11-AMJ11-AMK11)*VLOOKUP(AMH11,PROTOKOL!$A:$E,5)))</f>
        <v xml:space="preserve"> </v>
      </c>
      <c r="AMM11" s="155" t="str">
        <f t="shared" si="363"/>
        <v xml:space="preserve"> </v>
      </c>
      <c r="AMN11" s="152" t="str">
        <f t="shared" si="364"/>
        <v xml:space="preserve"> </v>
      </c>
      <c r="AMP11" s="138">
        <f t="shared" ref="AMP11" si="640">$A$11</f>
        <v>30</v>
      </c>
      <c r="AMQ11" s="444"/>
      <c r="AMR11" s="150"/>
      <c r="AMS11" s="150"/>
      <c r="AMT11" s="150"/>
      <c r="AMU11" s="150" t="str">
        <f>IFERROR(IF(AMS11=0," ",IF(AMS11=16," ",VLOOKUP(AMS11,PROTOKOL!$A:$E,2)*AMT11))/7.5*(7.5-AMX11),"")</f>
        <v/>
      </c>
      <c r="AMV11" s="151"/>
      <c r="AMW11" s="152" t="str">
        <f>IF(AMS11=0," ",IF(AMS11=16," ",(AMR11-AMU11-AMV11)*VLOOKUP(AMS11,PROTOKOL!$A:$E,5)))</f>
        <v xml:space="preserve"> </v>
      </c>
      <c r="AMX11" s="153"/>
      <c r="AMY11" s="144" t="str">
        <f t="shared" si="366"/>
        <v xml:space="preserve"> </v>
      </c>
      <c r="AMZ11" s="454" t="str">
        <f t="shared" si="367"/>
        <v xml:space="preserve"> </v>
      </c>
      <c r="ANA11" s="454"/>
      <c r="ANB11" s="150"/>
      <c r="ANC11" s="150"/>
      <c r="AND11" s="150"/>
      <c r="ANE11" s="154" t="str">
        <f>IF(ANC11=0," ",IF(ANC11=16," ",VLOOKUP(ANC11,PROTOKOL!$A:$E,2)*AND11))</f>
        <v xml:space="preserve"> </v>
      </c>
      <c r="ANF11" s="151"/>
      <c r="ANG11" s="152" t="str">
        <f>IF(ANC11=0," ",IF(ANC11=16," ",(ANB11-ANE11-ANF11)*VLOOKUP(ANC11,PROTOKOL!$A:$E,5)))</f>
        <v xml:space="preserve"> </v>
      </c>
      <c r="ANH11" s="155" t="str">
        <f t="shared" si="368"/>
        <v xml:space="preserve"> </v>
      </c>
      <c r="ANI11" s="152" t="str">
        <f t="shared" si="369"/>
        <v xml:space="preserve"> </v>
      </c>
      <c r="ANK11" s="138">
        <f t="shared" ref="ANK11" si="641">$A$11</f>
        <v>30</v>
      </c>
      <c r="ANL11" s="444"/>
      <c r="ANM11" s="150"/>
      <c r="ANN11" s="150"/>
      <c r="ANO11" s="150"/>
      <c r="ANP11" s="150" t="str">
        <f>IFERROR(IF(ANN11=0," ",IF(ANN11=16," ",VLOOKUP(ANN11,PROTOKOL!$A:$E,2)*ANO11))/7.5*(7.5-ANS11),"")</f>
        <v/>
      </c>
      <c r="ANQ11" s="151"/>
      <c r="ANR11" s="152" t="str">
        <f>IF(ANN11=0," ",IF(ANN11=16," ",(ANM11-ANP11-ANQ11)*VLOOKUP(ANN11,PROTOKOL!$A:$E,5)))</f>
        <v xml:space="preserve"> </v>
      </c>
      <c r="ANS11" s="153"/>
      <c r="ANT11" s="144" t="str">
        <f t="shared" si="371"/>
        <v xml:space="preserve"> </v>
      </c>
      <c r="ANU11" s="454" t="str">
        <f t="shared" si="372"/>
        <v xml:space="preserve"> </v>
      </c>
      <c r="ANV11" s="454"/>
      <c r="ANW11" s="150"/>
      <c r="ANX11" s="150"/>
      <c r="ANY11" s="150"/>
      <c r="ANZ11" s="154" t="str">
        <f>IF(ANX11=0," ",IF(ANX11=16," ",VLOOKUP(ANX11,PROTOKOL!$A:$E,2)*ANY11))</f>
        <v xml:space="preserve"> </v>
      </c>
      <c r="AOA11" s="151"/>
      <c r="AOB11" s="152" t="str">
        <f>IF(ANX11=0," ",IF(ANX11=16," ",(ANW11-ANZ11-AOA11)*VLOOKUP(ANX11,PROTOKOL!$A:$E,5)))</f>
        <v xml:space="preserve"> </v>
      </c>
      <c r="AOC11" s="155" t="str">
        <f t="shared" si="373"/>
        <v xml:space="preserve"> </v>
      </c>
      <c r="AOD11" s="152" t="str">
        <f t="shared" si="374"/>
        <v xml:space="preserve"> </v>
      </c>
      <c r="AOF11" s="138">
        <f t="shared" ref="AOF11" si="642">$A$11</f>
        <v>30</v>
      </c>
      <c r="AOG11" s="444"/>
      <c r="AOH11" s="150"/>
      <c r="AOI11" s="150"/>
      <c r="AOJ11" s="150"/>
      <c r="AOK11" s="150" t="str">
        <f>IFERROR(IF(AOI11=0," ",IF(AOI11=16," ",VLOOKUP(AOI11,PROTOKOL!$A:$E,2)*AOJ11))/7.5*(7.5-AON11),"")</f>
        <v/>
      </c>
      <c r="AOL11" s="151"/>
      <c r="AOM11" s="152" t="str">
        <f>IF(AOI11=0," ",IF(AOI11=16," ",(AOH11-AOK11-AOL11)*VLOOKUP(AOI11,PROTOKOL!$A:$E,5)))</f>
        <v xml:space="preserve"> </v>
      </c>
      <c r="AON11" s="153"/>
      <c r="AOO11" s="144" t="str">
        <f t="shared" si="376"/>
        <v xml:space="preserve"> </v>
      </c>
      <c r="AOP11" s="454" t="str">
        <f t="shared" si="377"/>
        <v xml:space="preserve"> </v>
      </c>
      <c r="AOQ11" s="454"/>
      <c r="AOR11" s="150"/>
      <c r="AOS11" s="150"/>
      <c r="AOT11" s="150"/>
      <c r="AOU11" s="154" t="str">
        <f>IF(AOS11=0," ",IF(AOS11=16," ",VLOOKUP(AOS11,PROTOKOL!$A:$E,2)*AOT11))</f>
        <v xml:space="preserve"> </v>
      </c>
      <c r="AOV11" s="151"/>
      <c r="AOW11" s="152" t="str">
        <f>IF(AOS11=0," ",IF(AOS11=16," ",(AOR11-AOU11-AOV11)*VLOOKUP(AOS11,PROTOKOL!$A:$E,5)))</f>
        <v xml:space="preserve"> </v>
      </c>
      <c r="AOX11" s="155" t="str">
        <f t="shared" si="378"/>
        <v xml:space="preserve"> </v>
      </c>
      <c r="AOY11" s="152" t="str">
        <f t="shared" si="379"/>
        <v xml:space="preserve"> </v>
      </c>
      <c r="APA11" s="138">
        <f t="shared" ref="APA11" si="643">$A$11</f>
        <v>30</v>
      </c>
      <c r="APB11" s="444"/>
      <c r="APC11" s="150"/>
      <c r="APD11" s="150"/>
      <c r="APE11" s="150"/>
      <c r="APF11" s="150" t="str">
        <f>IFERROR(IF(APD11=0," ",IF(APD11=16," ",VLOOKUP(APD11,PROTOKOL!$A:$E,2)*APE11))/7.5*(7.5-API11),"")</f>
        <v/>
      </c>
      <c r="APG11" s="151"/>
      <c r="APH11" s="152" t="str">
        <f>IF(APD11=0," ",IF(APD11=16," ",(APC11-APF11-APG11)*VLOOKUP(APD11,PROTOKOL!$A:$E,5)))</f>
        <v xml:space="preserve"> </v>
      </c>
      <c r="API11" s="153"/>
      <c r="APJ11" s="144" t="str">
        <f t="shared" si="381"/>
        <v xml:space="preserve"> </v>
      </c>
      <c r="APK11" s="454" t="str">
        <f t="shared" si="382"/>
        <v xml:space="preserve"> </v>
      </c>
      <c r="APL11" s="454"/>
      <c r="APM11" s="150"/>
      <c r="APN11" s="150"/>
      <c r="APO11" s="150"/>
      <c r="APP11" s="154" t="str">
        <f>IF(APN11=0," ",IF(APN11=16," ",VLOOKUP(APN11,PROTOKOL!$A:$E,2)*APO11))</f>
        <v xml:space="preserve"> </v>
      </c>
      <c r="APQ11" s="151"/>
      <c r="APR11" s="152" t="str">
        <f>IF(APN11=0," ",IF(APN11=16," ",(APM11-APP11-APQ11)*VLOOKUP(APN11,PROTOKOL!$A:$E,5)))</f>
        <v xml:space="preserve"> </v>
      </c>
      <c r="APS11" s="155" t="str">
        <f t="shared" si="383"/>
        <v xml:space="preserve"> </v>
      </c>
      <c r="APT11" s="152" t="str">
        <f t="shared" si="384"/>
        <v xml:space="preserve"> </v>
      </c>
      <c r="APV11" s="138">
        <f t="shared" ref="APV11" si="644">$A$11</f>
        <v>30</v>
      </c>
      <c r="APW11" s="444"/>
      <c r="APX11" s="150"/>
      <c r="APY11" s="150"/>
      <c r="APZ11" s="150"/>
      <c r="AQA11" s="150" t="str">
        <f>IFERROR(IF(APY11=0," ",IF(APY11=16," ",VLOOKUP(APY11,PROTOKOL!$A:$E,2)*APZ11))/7.5*(7.5-AQD11),"")</f>
        <v/>
      </c>
      <c r="AQB11" s="151"/>
      <c r="AQC11" s="152" t="str">
        <f>IF(APY11=0," ",IF(APY11=16," ",(APX11-AQA11-AQB11)*VLOOKUP(APY11,PROTOKOL!$A:$E,5)))</f>
        <v xml:space="preserve"> </v>
      </c>
      <c r="AQD11" s="153"/>
      <c r="AQE11" s="144" t="str">
        <f t="shared" si="386"/>
        <v xml:space="preserve"> </v>
      </c>
      <c r="AQF11" s="454" t="str">
        <f t="shared" si="387"/>
        <v xml:space="preserve"> </v>
      </c>
      <c r="AQG11" s="454"/>
      <c r="AQH11" s="150"/>
      <c r="AQI11" s="150"/>
      <c r="AQJ11" s="150"/>
      <c r="AQK11" s="154" t="str">
        <f>IF(AQI11=0," ",IF(AQI11=16," ",VLOOKUP(AQI11,PROTOKOL!$A:$E,2)*AQJ11))</f>
        <v xml:space="preserve"> </v>
      </c>
      <c r="AQL11" s="151"/>
      <c r="AQM11" s="152" t="str">
        <f>IF(AQI11=0," ",IF(AQI11=16," ",(AQH11-AQK11-AQL11)*VLOOKUP(AQI11,PROTOKOL!$A:$E,5)))</f>
        <v xml:space="preserve"> </v>
      </c>
      <c r="AQN11" s="155" t="str">
        <f t="shared" si="388"/>
        <v xml:space="preserve"> </v>
      </c>
      <c r="AQO11" s="152" t="str">
        <f t="shared" si="389"/>
        <v xml:space="preserve"> </v>
      </c>
      <c r="AQQ11" s="138">
        <f t="shared" ref="AQQ11" si="645">$A$11</f>
        <v>30</v>
      </c>
      <c r="AQR11" s="444"/>
      <c r="AQS11" s="150"/>
      <c r="AQT11" s="150"/>
      <c r="AQU11" s="150"/>
      <c r="AQV11" s="150" t="str">
        <f>IFERROR(IF(AQT11=0," ",IF(AQT11=16," ",VLOOKUP(AQT11,PROTOKOL!$A:$E,2)*AQU11))/7.5*(7.5-AQY11),"")</f>
        <v/>
      </c>
      <c r="AQW11" s="151"/>
      <c r="AQX11" s="152" t="str">
        <f>IF(AQT11=0," ",IF(AQT11=16," ",(AQS11-AQV11-AQW11)*VLOOKUP(AQT11,PROTOKOL!$A:$E,5)))</f>
        <v xml:space="preserve"> </v>
      </c>
      <c r="AQY11" s="153"/>
      <c r="AQZ11" s="144" t="str">
        <f t="shared" si="391"/>
        <v xml:space="preserve"> </v>
      </c>
      <c r="ARA11" s="454" t="str">
        <f t="shared" si="392"/>
        <v xml:space="preserve"> </v>
      </c>
      <c r="ARB11" s="454"/>
      <c r="ARC11" s="150"/>
      <c r="ARD11" s="150"/>
      <c r="ARE11" s="150"/>
      <c r="ARF11" s="154" t="str">
        <f>IF(ARD11=0," ",IF(ARD11=16," ",VLOOKUP(ARD11,PROTOKOL!$A:$E,2)*ARE11))</f>
        <v xml:space="preserve"> </v>
      </c>
      <c r="ARG11" s="151"/>
      <c r="ARH11" s="152" t="str">
        <f>IF(ARD11=0," ",IF(ARD11=16," ",(ARC11-ARF11-ARG11)*VLOOKUP(ARD11,PROTOKOL!$A:$E,5)))</f>
        <v xml:space="preserve"> </v>
      </c>
      <c r="ARI11" s="155" t="str">
        <f t="shared" si="393"/>
        <v xml:space="preserve"> </v>
      </c>
      <c r="ARJ11" s="152" t="str">
        <f t="shared" si="394"/>
        <v xml:space="preserve"> </v>
      </c>
      <c r="ARL11" s="138">
        <f t="shared" ref="ARL11" si="646">$A$11</f>
        <v>30</v>
      </c>
      <c r="ARM11" s="444"/>
      <c r="ARN11" s="150"/>
      <c r="ARO11" s="150"/>
      <c r="ARP11" s="150"/>
      <c r="ARQ11" s="150" t="str">
        <f>IFERROR(IF(ARO11=0," ",IF(ARO11=16," ",VLOOKUP(ARO11,PROTOKOL!$A:$E,2)*ARP11))/7.5*(7.5-ART11),"")</f>
        <v/>
      </c>
      <c r="ARR11" s="151"/>
      <c r="ARS11" s="152" t="str">
        <f>IF(ARO11=0," ",IF(ARO11=16," ",(ARN11-ARQ11-ARR11)*VLOOKUP(ARO11,PROTOKOL!$A:$E,5)))</f>
        <v xml:space="preserve"> </v>
      </c>
      <c r="ART11" s="153"/>
      <c r="ARU11" s="144" t="str">
        <f t="shared" si="396"/>
        <v xml:space="preserve"> </v>
      </c>
      <c r="ARV11" s="454" t="str">
        <f t="shared" si="397"/>
        <v xml:space="preserve"> </v>
      </c>
      <c r="ARW11" s="454"/>
      <c r="ARX11" s="150"/>
      <c r="ARY11" s="150"/>
      <c r="ARZ11" s="150"/>
      <c r="ASA11" s="154" t="str">
        <f>IF(ARY11=0," ",IF(ARY11=16," ",VLOOKUP(ARY11,PROTOKOL!$A:$E,2)*ARZ11))</f>
        <v xml:space="preserve"> </v>
      </c>
      <c r="ASB11" s="151"/>
      <c r="ASC11" s="152" t="str">
        <f>IF(ARY11=0," ",IF(ARY11=16," ",(ARX11-ASA11-ASB11)*VLOOKUP(ARY11,PROTOKOL!$A:$E,5)))</f>
        <v xml:space="preserve"> </v>
      </c>
      <c r="ASD11" s="155" t="str">
        <f t="shared" si="398"/>
        <v xml:space="preserve"> </v>
      </c>
      <c r="ASE11" s="152" t="str">
        <f t="shared" si="399"/>
        <v xml:space="preserve"> </v>
      </c>
      <c r="ASG11" s="138">
        <f t="shared" ref="ASG11" si="647">$A$11</f>
        <v>30</v>
      </c>
      <c r="ASH11" s="444"/>
      <c r="ASI11" s="150"/>
      <c r="ASJ11" s="150"/>
      <c r="ASK11" s="150"/>
      <c r="ASL11" s="150" t="str">
        <f>IFERROR(IF(ASJ11=0," ",IF(ASJ11=16," ",VLOOKUP(ASJ11,PROTOKOL!$A:$E,2)*ASK11))/7.5*(7.5-ASO11),"")</f>
        <v/>
      </c>
      <c r="ASM11" s="151"/>
      <c r="ASN11" s="152" t="str">
        <f>IF(ASJ11=0," ",IF(ASJ11=16," ",(ASI11-ASL11-ASM11)*VLOOKUP(ASJ11,PROTOKOL!$A:$E,5)))</f>
        <v xml:space="preserve"> </v>
      </c>
      <c r="ASO11" s="153"/>
      <c r="ASP11" s="144" t="str">
        <f t="shared" si="401"/>
        <v xml:space="preserve"> </v>
      </c>
      <c r="ASQ11" s="454" t="str">
        <f t="shared" si="402"/>
        <v xml:space="preserve"> </v>
      </c>
      <c r="ASR11" s="454"/>
      <c r="ASS11" s="150"/>
      <c r="AST11" s="150"/>
      <c r="ASU11" s="150"/>
      <c r="ASV11" s="154" t="str">
        <f>IF(AST11=0," ",IF(AST11=16," ",VLOOKUP(AST11,PROTOKOL!$A:$E,2)*ASU11))</f>
        <v xml:space="preserve"> </v>
      </c>
      <c r="ASW11" s="151"/>
      <c r="ASX11" s="152" t="str">
        <f>IF(AST11=0," ",IF(AST11=16," ",(ASS11-ASV11-ASW11)*VLOOKUP(AST11,PROTOKOL!$A:$E,5)))</f>
        <v xml:space="preserve"> </v>
      </c>
      <c r="ASY11" s="155" t="str">
        <f t="shared" si="403"/>
        <v xml:space="preserve"> </v>
      </c>
      <c r="ASZ11" s="152" t="str">
        <f t="shared" si="404"/>
        <v xml:space="preserve"> </v>
      </c>
      <c r="ATB11" s="138">
        <f t="shared" ref="ATB11" si="648">$A$11</f>
        <v>30</v>
      </c>
      <c r="ATC11" s="444"/>
      <c r="ATD11" s="150"/>
      <c r="ATE11" s="150"/>
      <c r="ATF11" s="150"/>
      <c r="ATG11" s="150" t="str">
        <f>IFERROR(IF(ATE11=0," ",IF(ATE11=16," ",VLOOKUP(ATE11,PROTOKOL!$A:$E,2)*ATF11))/7.5*(7.5-ATJ11),"")</f>
        <v/>
      </c>
      <c r="ATH11" s="151"/>
      <c r="ATI11" s="152" t="str">
        <f>IF(ATE11=0," ",IF(ATE11=16," ",(ATD11-ATG11-ATH11)*VLOOKUP(ATE11,PROTOKOL!$A:$E,5)))</f>
        <v xml:space="preserve"> </v>
      </c>
      <c r="ATJ11" s="153"/>
      <c r="ATK11" s="144" t="str">
        <f t="shared" si="406"/>
        <v xml:space="preserve"> </v>
      </c>
      <c r="ATL11" s="454" t="str">
        <f t="shared" si="407"/>
        <v xml:space="preserve"> </v>
      </c>
      <c r="ATM11" s="454"/>
      <c r="ATN11" s="150"/>
      <c r="ATO11" s="150"/>
      <c r="ATP11" s="150"/>
      <c r="ATQ11" s="154" t="str">
        <f>IF(ATO11=0," ",IF(ATO11=16," ",VLOOKUP(ATO11,PROTOKOL!$A:$E,2)*ATP11))</f>
        <v xml:space="preserve"> </v>
      </c>
      <c r="ATR11" s="151"/>
      <c r="ATS11" s="152" t="str">
        <f>IF(ATO11=0," ",IF(ATO11=16," ",(ATN11-ATQ11-ATR11)*VLOOKUP(ATO11,PROTOKOL!$A:$E,5)))</f>
        <v xml:space="preserve"> </v>
      </c>
      <c r="ATT11" s="155" t="str">
        <f t="shared" si="408"/>
        <v xml:space="preserve"> </v>
      </c>
      <c r="ATU11" s="152" t="str">
        <f t="shared" si="409"/>
        <v xml:space="preserve"> </v>
      </c>
      <c r="ATW11" s="138">
        <f t="shared" ref="ATW11" si="649">$A$11</f>
        <v>30</v>
      </c>
      <c r="ATX11" s="444"/>
      <c r="ATY11" s="150"/>
      <c r="ATZ11" s="150"/>
      <c r="AUA11" s="150"/>
      <c r="AUB11" s="150" t="str">
        <f>IFERROR(IF(ATZ11=0," ",IF(ATZ11=16," ",VLOOKUP(ATZ11,PROTOKOL!$A:$E,2)*AUA11))/7.5*(7.5-AUE11),"")</f>
        <v/>
      </c>
      <c r="AUC11" s="151"/>
      <c r="AUD11" s="152" t="str">
        <f>IF(ATZ11=0," ",IF(ATZ11=16," ",(ATY11-AUB11-AUC11)*VLOOKUP(ATZ11,PROTOKOL!$A:$E,5)))</f>
        <v xml:space="preserve"> </v>
      </c>
      <c r="AUE11" s="153"/>
      <c r="AUF11" s="144" t="str">
        <f t="shared" si="411"/>
        <v xml:space="preserve"> </v>
      </c>
      <c r="AUG11" s="454" t="str">
        <f t="shared" si="412"/>
        <v xml:space="preserve"> </v>
      </c>
      <c r="AUH11" s="454"/>
      <c r="AUI11" s="150"/>
      <c r="AUJ11" s="150"/>
      <c r="AUK11" s="150"/>
      <c r="AUL11" s="154" t="str">
        <f>IF(AUJ11=0," ",IF(AUJ11=16," ",VLOOKUP(AUJ11,PROTOKOL!$A:$E,2)*AUK11))</f>
        <v xml:space="preserve"> </v>
      </c>
      <c r="AUM11" s="151"/>
      <c r="AUN11" s="152" t="str">
        <f>IF(AUJ11=0," ",IF(AUJ11=16," ",(AUI11-AUL11-AUM11)*VLOOKUP(AUJ11,PROTOKOL!$A:$E,5)))</f>
        <v xml:space="preserve"> </v>
      </c>
      <c r="AUO11" s="155" t="str">
        <f t="shared" si="413"/>
        <v xml:space="preserve"> </v>
      </c>
      <c r="AUP11" s="152" t="str">
        <f t="shared" si="414"/>
        <v xml:space="preserve"> </v>
      </c>
      <c r="AUR11" s="138">
        <f t="shared" ref="AUR11" si="650">$A$11</f>
        <v>30</v>
      </c>
      <c r="AUS11" s="444"/>
      <c r="AUT11" s="150"/>
      <c r="AUU11" s="150"/>
      <c r="AUV11" s="150"/>
      <c r="AUW11" s="150" t="str">
        <f>IFERROR(IF(AUU11=0," ",IF(AUU11=16," ",VLOOKUP(AUU11,PROTOKOL!$A:$E,2)*AUV11))/7.5*(7.5-AUZ11),"")</f>
        <v/>
      </c>
      <c r="AUX11" s="151"/>
      <c r="AUY11" s="152" t="str">
        <f>IF(AUU11=0," ",IF(AUU11=16," ",(AUT11-AUW11-AUX11)*VLOOKUP(AUU11,PROTOKOL!$A:$E,5)))</f>
        <v xml:space="preserve"> </v>
      </c>
      <c r="AUZ11" s="153"/>
      <c r="AVA11" s="144" t="str">
        <f t="shared" si="416"/>
        <v xml:space="preserve"> </v>
      </c>
      <c r="AVB11" s="454" t="str">
        <f t="shared" si="417"/>
        <v xml:space="preserve"> </v>
      </c>
      <c r="AVC11" s="454"/>
      <c r="AVD11" s="150"/>
      <c r="AVE11" s="150"/>
      <c r="AVF11" s="150"/>
      <c r="AVG11" s="154" t="str">
        <f>IF(AVE11=0," ",IF(AVE11=16," ",VLOOKUP(AVE11,PROTOKOL!$A:$E,2)*AVF11))</f>
        <v xml:space="preserve"> </v>
      </c>
      <c r="AVH11" s="151"/>
      <c r="AVI11" s="152" t="str">
        <f>IF(AVE11=0," ",IF(AVE11=16," ",(AVD11-AVG11-AVH11)*VLOOKUP(AVE11,PROTOKOL!$A:$E,5)))</f>
        <v xml:space="preserve"> </v>
      </c>
      <c r="AVJ11" s="155" t="str">
        <f t="shared" si="418"/>
        <v xml:space="preserve"> </v>
      </c>
      <c r="AVK11" s="152" t="str">
        <f t="shared" si="419"/>
        <v xml:space="preserve"> </v>
      </c>
      <c r="AVM11" s="138">
        <f t="shared" ref="AVM11" si="651">$A$11</f>
        <v>30</v>
      </c>
      <c r="AVN11" s="444"/>
      <c r="AVO11" s="150"/>
      <c r="AVP11" s="150"/>
      <c r="AVQ11" s="150"/>
      <c r="AVR11" s="150" t="str">
        <f>IFERROR(IF(AVP11=0," ",IF(AVP11=16," ",VLOOKUP(AVP11,PROTOKOL!$A:$E,2)*AVQ11))/7.5*(7.5-AVU11),"")</f>
        <v/>
      </c>
      <c r="AVS11" s="151"/>
      <c r="AVT11" s="152" t="str">
        <f>IF(AVP11=0," ",IF(AVP11=16," ",(AVO11-AVR11-AVS11)*VLOOKUP(AVP11,PROTOKOL!$A:$E,5)))</f>
        <v xml:space="preserve"> </v>
      </c>
      <c r="AVU11" s="153"/>
      <c r="AVV11" s="144" t="str">
        <f t="shared" si="421"/>
        <v xml:space="preserve"> </v>
      </c>
      <c r="AVW11" s="454" t="str">
        <f t="shared" si="422"/>
        <v xml:space="preserve"> </v>
      </c>
      <c r="AVX11" s="454"/>
      <c r="AVY11" s="150"/>
      <c r="AVZ11" s="150"/>
      <c r="AWA11" s="150"/>
      <c r="AWB11" s="154" t="str">
        <f>IF(AVZ11=0," ",IF(AVZ11=16," ",VLOOKUP(AVZ11,PROTOKOL!$A:$E,2)*AWA11))</f>
        <v xml:space="preserve"> </v>
      </c>
      <c r="AWC11" s="151"/>
      <c r="AWD11" s="152" t="str">
        <f>IF(AVZ11=0," ",IF(AVZ11=16," ",(AVY11-AWB11-AWC11)*VLOOKUP(AVZ11,PROTOKOL!$A:$E,5)))</f>
        <v xml:space="preserve"> </v>
      </c>
      <c r="AWE11" s="155" t="str">
        <f t="shared" si="423"/>
        <v xml:space="preserve"> </v>
      </c>
      <c r="AWF11" s="152" t="str">
        <f t="shared" si="424"/>
        <v xml:space="preserve"> </v>
      </c>
      <c r="AWH11" s="138">
        <f t="shared" ref="AWH11" si="652">$A$11</f>
        <v>30</v>
      </c>
      <c r="AWI11" s="444"/>
      <c r="AWJ11" s="150"/>
      <c r="AWK11" s="150"/>
      <c r="AWL11" s="150"/>
      <c r="AWM11" s="150" t="str">
        <f>IFERROR(IF(AWK11=0," ",IF(AWK11=16," ",VLOOKUP(AWK11,PROTOKOL!$A:$E,2)*AWL11))/7.5*(7.5-AWP11),"")</f>
        <v/>
      </c>
      <c r="AWN11" s="151"/>
      <c r="AWO11" s="152" t="str">
        <f>IF(AWK11=0," ",IF(AWK11=16," ",(AWJ11-AWM11-AWN11)*VLOOKUP(AWK11,PROTOKOL!$A:$E,5)))</f>
        <v xml:space="preserve"> </v>
      </c>
      <c r="AWP11" s="153"/>
      <c r="AWQ11" s="144" t="str">
        <f t="shared" si="426"/>
        <v xml:space="preserve"> </v>
      </c>
      <c r="AWR11" s="454" t="str">
        <f t="shared" si="427"/>
        <v xml:space="preserve"> </v>
      </c>
      <c r="AWS11" s="454"/>
      <c r="AWT11" s="150"/>
      <c r="AWU11" s="150"/>
      <c r="AWV11" s="150"/>
      <c r="AWW11" s="154" t="str">
        <f>IF(AWU11=0," ",IF(AWU11=16," ",VLOOKUP(AWU11,PROTOKOL!$A:$E,2)*AWV11))</f>
        <v xml:space="preserve"> </v>
      </c>
      <c r="AWX11" s="151"/>
      <c r="AWY11" s="152" t="str">
        <f>IF(AWU11=0," ",IF(AWU11=16," ",(AWT11-AWW11-AWX11)*VLOOKUP(AWU11,PROTOKOL!$A:$E,5)))</f>
        <v xml:space="preserve"> </v>
      </c>
      <c r="AWZ11" s="155" t="str">
        <f t="shared" si="428"/>
        <v xml:space="preserve"> </v>
      </c>
      <c r="AXA11" s="152" t="str">
        <f t="shared" si="429"/>
        <v xml:space="preserve"> </v>
      </c>
      <c r="AXC11" s="138">
        <f t="shared" ref="AXC11" si="653">$A$11</f>
        <v>30</v>
      </c>
      <c r="AXD11" s="444"/>
      <c r="AXE11" s="150"/>
      <c r="AXF11" s="150"/>
      <c r="AXG11" s="150"/>
      <c r="AXH11" s="150" t="str">
        <f>IFERROR(IF(AXF11=0," ",IF(AXF11=16," ",VLOOKUP(AXF11,PROTOKOL!$A:$E,2)*AXG11))/7.5*(7.5-AXK11),"")</f>
        <v/>
      </c>
      <c r="AXI11" s="151"/>
      <c r="AXJ11" s="152" t="str">
        <f>IF(AXF11=0," ",IF(AXF11=16," ",(AXE11-AXH11-AXI11)*VLOOKUP(AXF11,PROTOKOL!$A:$E,5)))</f>
        <v xml:space="preserve"> </v>
      </c>
      <c r="AXK11" s="153"/>
      <c r="AXL11" s="144" t="str">
        <f t="shared" si="431"/>
        <v xml:space="preserve"> </v>
      </c>
      <c r="AXM11" s="454" t="str">
        <f t="shared" si="432"/>
        <v xml:space="preserve"> </v>
      </c>
      <c r="AXN11" s="454"/>
      <c r="AXO11" s="150"/>
      <c r="AXP11" s="150"/>
      <c r="AXQ11" s="150"/>
      <c r="AXR11" s="154" t="str">
        <f>IF(AXP11=0," ",IF(AXP11=16," ",VLOOKUP(AXP11,PROTOKOL!$A:$E,2)*AXQ11))</f>
        <v xml:space="preserve"> </v>
      </c>
      <c r="AXS11" s="151"/>
      <c r="AXT11" s="152" t="str">
        <f>IF(AXP11=0," ",IF(AXP11=16," ",(AXO11-AXR11-AXS11)*VLOOKUP(AXP11,PROTOKOL!$A:$E,5)))</f>
        <v xml:space="preserve"> </v>
      </c>
      <c r="AXU11" s="155" t="str">
        <f t="shared" si="433"/>
        <v xml:space="preserve"> </v>
      </c>
      <c r="AXV11" s="152" t="str">
        <f t="shared" si="434"/>
        <v xml:space="preserve"> </v>
      </c>
      <c r="AXX11" s="138">
        <f t="shared" ref="AXX11" si="654">$A$11</f>
        <v>30</v>
      </c>
      <c r="AXY11" s="444"/>
      <c r="AXZ11" s="150"/>
      <c r="AYA11" s="150"/>
      <c r="AYB11" s="150"/>
      <c r="AYC11" s="150" t="str">
        <f>IFERROR(IF(AYA11=0," ",IF(AYA11=16," ",VLOOKUP(AYA11,PROTOKOL!$A:$E,2)*AYB11))/7.5*(7.5-AYF11),"")</f>
        <v/>
      </c>
      <c r="AYD11" s="151"/>
      <c r="AYE11" s="152" t="str">
        <f>IF(AYA11=0," ",IF(AYA11=16," ",(AXZ11-AYC11-AYD11)*VLOOKUP(AYA11,PROTOKOL!$A:$E,5)))</f>
        <v xml:space="preserve"> </v>
      </c>
      <c r="AYF11" s="153"/>
      <c r="AYG11" s="144" t="str">
        <f t="shared" si="436"/>
        <v xml:space="preserve"> </v>
      </c>
      <c r="AYH11" s="454" t="str">
        <f t="shared" si="437"/>
        <v xml:space="preserve"> </v>
      </c>
      <c r="AYI11" s="454"/>
      <c r="AYJ11" s="150"/>
      <c r="AYK11" s="150"/>
      <c r="AYL11" s="150"/>
      <c r="AYM11" s="154" t="str">
        <f>IF(AYK11=0," ",IF(AYK11=16," ",VLOOKUP(AYK11,PROTOKOL!$A:$E,2)*AYL11))</f>
        <v xml:space="preserve"> </v>
      </c>
      <c r="AYN11" s="151"/>
      <c r="AYO11" s="152" t="str">
        <f>IF(AYK11=0," ",IF(AYK11=16," ",(AYJ11-AYM11-AYN11)*VLOOKUP(AYK11,PROTOKOL!$A:$E,5)))</f>
        <v xml:space="preserve"> </v>
      </c>
      <c r="AYP11" s="155" t="str">
        <f t="shared" si="438"/>
        <v xml:space="preserve"> </v>
      </c>
      <c r="AYQ11" s="152" t="str">
        <f t="shared" si="439"/>
        <v xml:space="preserve"> </v>
      </c>
      <c r="AYS11" s="138">
        <f t="shared" ref="AYS11" si="655">$A$11</f>
        <v>30</v>
      </c>
      <c r="AYT11" s="444"/>
      <c r="AYU11" s="150"/>
      <c r="AYV11" s="150"/>
      <c r="AYW11" s="150"/>
      <c r="AYX11" s="150" t="str">
        <f>IFERROR(IF(AYV11=0," ",IF(AYV11=16," ",VLOOKUP(AYV11,PROTOKOL!$A:$E,2)*AYW11))/7.5*(7.5-AZA11),"")</f>
        <v/>
      </c>
      <c r="AYY11" s="151"/>
      <c r="AYZ11" s="152" t="str">
        <f>IF(AYV11=0," ",IF(AYV11=16," ",(AYU11-AYX11-AYY11)*VLOOKUP(AYV11,PROTOKOL!$A:$E,5)))</f>
        <v xml:space="preserve"> </v>
      </c>
      <c r="AZA11" s="153"/>
      <c r="AZB11" s="144" t="str">
        <f t="shared" si="441"/>
        <v xml:space="preserve"> </v>
      </c>
      <c r="AZC11" s="454" t="str">
        <f t="shared" si="442"/>
        <v xml:space="preserve"> </v>
      </c>
      <c r="AZD11" s="454"/>
      <c r="AZE11" s="150"/>
      <c r="AZF11" s="150"/>
      <c r="AZG11" s="150"/>
      <c r="AZH11" s="154" t="str">
        <f>IF(AZF11=0," ",IF(AZF11=16," ",VLOOKUP(AZF11,PROTOKOL!$A:$E,2)*AZG11))</f>
        <v xml:space="preserve"> </v>
      </c>
      <c r="AZI11" s="151"/>
      <c r="AZJ11" s="152" t="str">
        <f>IF(AZF11=0," ",IF(AZF11=16," ",(AZE11-AZH11-AZI11)*VLOOKUP(AZF11,PROTOKOL!$A:$E,5)))</f>
        <v xml:space="preserve"> </v>
      </c>
      <c r="AZK11" s="155" t="str">
        <f t="shared" si="443"/>
        <v xml:space="preserve"> </v>
      </c>
      <c r="AZL11" s="152" t="str">
        <f t="shared" si="444"/>
        <v xml:space="preserve"> </v>
      </c>
      <c r="AZN11" s="138">
        <f t="shared" ref="AZN11" si="656">$A$11</f>
        <v>30</v>
      </c>
      <c r="AZO11" s="444"/>
      <c r="AZP11" s="150"/>
      <c r="AZQ11" s="150"/>
      <c r="AZR11" s="150"/>
      <c r="AZS11" s="150" t="str">
        <f>IFERROR(IF(AZQ11=0," ",IF(AZQ11=16," ",VLOOKUP(AZQ11,PROTOKOL!$A:$E,2)*AZR11))/7.5*(7.5-AZV11),"")</f>
        <v/>
      </c>
      <c r="AZT11" s="151"/>
      <c r="AZU11" s="152" t="str">
        <f>IF(AZQ11=0," ",IF(AZQ11=16," ",(AZP11-AZS11-AZT11)*VLOOKUP(AZQ11,PROTOKOL!$A:$E,5)))</f>
        <v xml:space="preserve"> </v>
      </c>
      <c r="AZV11" s="153"/>
      <c r="AZW11" s="144" t="str">
        <f t="shared" si="446"/>
        <v xml:space="preserve"> </v>
      </c>
      <c r="AZX11" s="454" t="str">
        <f t="shared" si="447"/>
        <v xml:space="preserve"> </v>
      </c>
      <c r="AZY11" s="454"/>
      <c r="AZZ11" s="150"/>
      <c r="BAA11" s="150"/>
      <c r="BAB11" s="150"/>
      <c r="BAC11" s="154" t="str">
        <f>IF(BAA11=0," ",IF(BAA11=16," ",VLOOKUP(BAA11,PROTOKOL!$A:$E,2)*BAB11))</f>
        <v xml:space="preserve"> </v>
      </c>
      <c r="BAD11" s="151"/>
      <c r="BAE11" s="152" t="str">
        <f>IF(BAA11=0," ",IF(BAA11=16," ",(AZZ11-BAC11-BAD11)*VLOOKUP(BAA11,PROTOKOL!$A:$E,5)))</f>
        <v xml:space="preserve"> </v>
      </c>
      <c r="BAF11" s="155" t="str">
        <f t="shared" si="448"/>
        <v xml:space="preserve"> </v>
      </c>
      <c r="BAG11" s="152" t="str">
        <f t="shared" si="449"/>
        <v xml:space="preserve"> </v>
      </c>
      <c r="BAI11" s="138">
        <f t="shared" ref="BAI11" si="657">$A$11</f>
        <v>30</v>
      </c>
      <c r="BAJ11" s="444"/>
      <c r="BAK11" s="150"/>
      <c r="BAL11" s="150"/>
      <c r="BAM11" s="150"/>
      <c r="BAN11" s="150" t="str">
        <f>IFERROR(IF(BAL11=0," ",IF(BAL11=16," ",VLOOKUP(BAL11,PROTOKOL!$A:$E,2)*BAM11))/7.5*(7.5-BAQ11),"")</f>
        <v/>
      </c>
      <c r="BAO11" s="151"/>
      <c r="BAP11" s="152" t="str">
        <f>IF(BAL11=0," ",IF(BAL11=16," ",(BAK11-BAN11-BAO11)*VLOOKUP(BAL11,PROTOKOL!$A:$E,5)))</f>
        <v xml:space="preserve"> </v>
      </c>
      <c r="BAQ11" s="153"/>
      <c r="BAR11" s="144" t="str">
        <f t="shared" si="451"/>
        <v xml:space="preserve"> </v>
      </c>
      <c r="BAS11" s="454" t="str">
        <f t="shared" si="452"/>
        <v xml:space="preserve"> </v>
      </c>
      <c r="BAT11" s="454"/>
      <c r="BAU11" s="150"/>
      <c r="BAV11" s="150"/>
      <c r="BAW11" s="150"/>
      <c r="BAX11" s="154" t="str">
        <f>IF(BAV11=0," ",IF(BAV11=16," ",VLOOKUP(BAV11,PROTOKOL!$A:$E,2)*BAW11))</f>
        <v xml:space="preserve"> </v>
      </c>
      <c r="BAY11" s="151"/>
      <c r="BAZ11" s="152" t="str">
        <f>IF(BAV11=0," ",IF(BAV11=16," ",(BAU11-BAX11-BAY11)*VLOOKUP(BAV11,PROTOKOL!$A:$E,5)))</f>
        <v xml:space="preserve"> </v>
      </c>
      <c r="BBA11" s="155" t="str">
        <f t="shared" si="453"/>
        <v xml:space="preserve"> </v>
      </c>
      <c r="BBB11" s="152" t="str">
        <f t="shared" si="454"/>
        <v xml:space="preserve"> </v>
      </c>
    </row>
    <row r="12" spans="1:1407" x14ac:dyDescent="0.3">
      <c r="A12" s="138">
        <v>31</v>
      </c>
      <c r="B12" s="444"/>
      <c r="C12" s="150"/>
      <c r="D12" s="150"/>
      <c r="E12" s="150"/>
      <c r="F12" s="150" t="str">
        <f>IFERROR(IF(D12=0," ",IF(D12=16," ",VLOOKUP(D12,PROTOKOL!$A:$E,2)*E12))/7.5*(7.5-I12),"")</f>
        <v/>
      </c>
      <c r="G12" s="151"/>
      <c r="H12" s="152" t="str">
        <f>IF(D12=0," ",IF(D12=16," ",(C12-F12-G12)*VLOOKUP(D12,PROTOKOL!$A:$E,5)))</f>
        <v xml:space="preserve"> </v>
      </c>
      <c r="I12" s="153"/>
      <c r="J12" s="144" t="str">
        <f t="shared" si="455"/>
        <v xml:space="preserve"> </v>
      </c>
      <c r="K12" s="454" t="str">
        <f t="shared" si="456"/>
        <v xml:space="preserve"> </v>
      </c>
      <c r="L12" s="454"/>
      <c r="M12" s="150"/>
      <c r="N12" s="150"/>
      <c r="O12" s="150"/>
      <c r="P12" s="154" t="str">
        <f>IF(N12=0," ",IF(N12=16," ",VLOOKUP(N12,PROTOKOL!$A:$E,2)*O12))</f>
        <v xml:space="preserve"> </v>
      </c>
      <c r="Q12" s="151"/>
      <c r="R12" s="152" t="str">
        <f>IF(N12=0," ",IF(N12=16," ",(M12-P12-Q12)*VLOOKUP(N12,PROTOKOL!$A:$E,5)))</f>
        <v xml:space="preserve"> </v>
      </c>
      <c r="S12" s="155" t="str">
        <f t="shared" si="457"/>
        <v xml:space="preserve"> </v>
      </c>
      <c r="T12" s="152" t="str">
        <f t="shared" si="458"/>
        <v xml:space="preserve"> </v>
      </c>
      <c r="V12" s="138">
        <f>$A$12</f>
        <v>31</v>
      </c>
      <c r="W12" s="444"/>
      <c r="X12" s="150"/>
      <c r="Y12" s="150"/>
      <c r="Z12" s="150"/>
      <c r="AA12" s="150" t="str">
        <f>IFERROR(IF(Y12=0," ",IF(Y12=16," ",VLOOKUP(Y12,PROTOKOL!$A:$E,2)*Z12))/7.5*(7.5-AD12),"")</f>
        <v/>
      </c>
      <c r="AB12" s="151"/>
      <c r="AC12" s="152" t="str">
        <f>IF(Y12=0," ",IF(Y12=16," ",(X12-AA12-AB12)*VLOOKUP(Y12,PROTOKOL!$A:$E,5)))</f>
        <v xml:space="preserve"> </v>
      </c>
      <c r="AD12" s="153"/>
      <c r="AE12" s="144" t="str">
        <f t="shared" si="459"/>
        <v xml:space="preserve"> </v>
      </c>
      <c r="AF12" s="454" t="str">
        <f t="shared" si="460"/>
        <v xml:space="preserve"> </v>
      </c>
      <c r="AG12" s="454"/>
      <c r="AH12" s="150"/>
      <c r="AI12" s="150"/>
      <c r="AJ12" s="150"/>
      <c r="AK12" s="154" t="str">
        <f>IF(AI12=0," ",IF(AI12=16," ",VLOOKUP(AI12,PROTOKOL!$A:$E,2)*AJ12))</f>
        <v xml:space="preserve"> </v>
      </c>
      <c r="AL12" s="151"/>
      <c r="AM12" s="152" t="str">
        <f>IF(AI12=0," ",IF(AI12=16," ",(AH12-AK12-AL12)*VLOOKUP(AI12,PROTOKOL!$A:$E,5)))</f>
        <v xml:space="preserve"> </v>
      </c>
      <c r="AN12" s="155" t="str">
        <f t="shared" si="461"/>
        <v xml:space="preserve"> </v>
      </c>
      <c r="AO12" s="152" t="str">
        <f t="shared" si="462"/>
        <v xml:space="preserve"> </v>
      </c>
      <c r="AQ12" s="138">
        <f t="shared" ref="AQ12" si="658">$A$12</f>
        <v>31</v>
      </c>
      <c r="AR12" s="444"/>
      <c r="AS12" s="150"/>
      <c r="AT12" s="150"/>
      <c r="AU12" s="150"/>
      <c r="AV12" s="150" t="str">
        <f>IFERROR(IF(AT12=0," ",IF(AT12=16," ",VLOOKUP(AT12,PROTOKOL!$A:$E,2)*AU12))/7.5*(7.5-AY12),"")</f>
        <v/>
      </c>
      <c r="AW12" s="151"/>
      <c r="AX12" s="152" t="str">
        <f>IF(AT12=0," ",IF(AT12=16," ",(AS12-AV12-AW12)*VLOOKUP(AT12,PROTOKOL!$A:$E,5)))</f>
        <v xml:space="preserve"> </v>
      </c>
      <c r="AY12" s="153"/>
      <c r="AZ12" s="144" t="str">
        <f t="shared" si="131"/>
        <v xml:space="preserve"> </v>
      </c>
      <c r="BA12" s="454" t="str">
        <f t="shared" si="132"/>
        <v xml:space="preserve"> </v>
      </c>
      <c r="BB12" s="454"/>
      <c r="BC12" s="150"/>
      <c r="BD12" s="150"/>
      <c r="BE12" s="150"/>
      <c r="BF12" s="154" t="str">
        <f>IF(BD12=0," ",IF(BD12=16," ",VLOOKUP(BD12,PROTOKOL!$A:$E,2)*BE12))</f>
        <v xml:space="preserve"> </v>
      </c>
      <c r="BG12" s="151"/>
      <c r="BH12" s="152" t="str">
        <f>IF(BD12=0," ",IF(BD12=16," ",(BC12-BF12-BG12)*VLOOKUP(BD12,PROTOKOL!$A:$E,5)))</f>
        <v xml:space="preserve"> </v>
      </c>
      <c r="BI12" s="155" t="str">
        <f t="shared" si="133"/>
        <v xml:space="preserve"> </v>
      </c>
      <c r="BJ12" s="152" t="str">
        <f t="shared" si="134"/>
        <v xml:space="preserve"> </v>
      </c>
      <c r="BL12" s="138">
        <f t="shared" ref="BL12" si="659">$A$12</f>
        <v>31</v>
      </c>
      <c r="BM12" s="444"/>
      <c r="BN12" s="150"/>
      <c r="BO12" s="150"/>
      <c r="BP12" s="150"/>
      <c r="BQ12" s="150" t="str">
        <f>IFERROR(IF(BO12=0," ",IF(BO12=16," ",VLOOKUP(BO12,PROTOKOL!$A:$E,2)*BP12))/7.5*(7.5-BT12),"")</f>
        <v/>
      </c>
      <c r="BR12" s="151"/>
      <c r="BS12" s="152" t="str">
        <f>IF(BO12=0," ",IF(BO12=16," ",(BN12-BQ12-BR12)*VLOOKUP(BO12,PROTOKOL!$A:$E,5)))</f>
        <v xml:space="preserve"> </v>
      </c>
      <c r="BT12" s="153"/>
      <c r="BU12" s="144" t="str">
        <f t="shared" si="136"/>
        <v xml:space="preserve"> </v>
      </c>
      <c r="BV12" s="454" t="str">
        <f t="shared" si="137"/>
        <v xml:space="preserve"> </v>
      </c>
      <c r="BW12" s="454"/>
      <c r="BX12" s="150"/>
      <c r="BY12" s="150"/>
      <c r="BZ12" s="150"/>
      <c r="CA12" s="154" t="str">
        <f>IF(BY12=0," ",IF(BY12=16," ",VLOOKUP(BY12,PROTOKOL!$A:$E,2)*BZ12))</f>
        <v xml:space="preserve"> </v>
      </c>
      <c r="CB12" s="151"/>
      <c r="CC12" s="152" t="str">
        <f>IF(BY12=0," ",IF(BY12=16," ",(BX12-CA12-CB12)*VLOOKUP(BY12,PROTOKOL!$A:$E,5)))</f>
        <v xml:space="preserve"> </v>
      </c>
      <c r="CD12" s="155" t="str">
        <f t="shared" si="138"/>
        <v xml:space="preserve"> </v>
      </c>
      <c r="CE12" s="152" t="str">
        <f t="shared" si="139"/>
        <v xml:space="preserve"> </v>
      </c>
      <c r="CG12" s="138">
        <f t="shared" ref="CG12" si="660">$A$12</f>
        <v>31</v>
      </c>
      <c r="CH12" s="444"/>
      <c r="CI12" s="150"/>
      <c r="CJ12" s="150"/>
      <c r="CK12" s="150"/>
      <c r="CL12" s="150" t="str">
        <f>IFERROR(IF(CJ12=0," ",IF(CJ12=16," ",VLOOKUP(CJ12,PROTOKOL!$A:$E,2)*CK12))/7.5*(7.5-CO12),"")</f>
        <v/>
      </c>
      <c r="CM12" s="151"/>
      <c r="CN12" s="152" t="str">
        <f>IF(CJ12=0," ",IF(CJ12=16," ",(CI12-CL12-CM12)*VLOOKUP(CJ12,PROTOKOL!$A:$E,5)))</f>
        <v xml:space="preserve"> </v>
      </c>
      <c r="CO12" s="153"/>
      <c r="CP12" s="144" t="str">
        <f t="shared" si="141"/>
        <v xml:space="preserve"> </v>
      </c>
      <c r="CQ12" s="454" t="str">
        <f t="shared" si="142"/>
        <v xml:space="preserve"> </v>
      </c>
      <c r="CR12" s="454"/>
      <c r="CS12" s="150"/>
      <c r="CT12" s="150"/>
      <c r="CU12" s="150"/>
      <c r="CV12" s="154" t="str">
        <f>IF(CT12=0," ",IF(CT12=16," ",VLOOKUP(CT12,PROTOKOL!$A:$E,2)*CU12))</f>
        <v xml:space="preserve"> </v>
      </c>
      <c r="CW12" s="151"/>
      <c r="CX12" s="152" t="str">
        <f>IF(CT12=0," ",IF(CT12=16," ",(CS12-CV12-CW12)*VLOOKUP(CT12,PROTOKOL!$A:$E,5)))</f>
        <v xml:space="preserve"> </v>
      </c>
      <c r="CY12" s="155" t="str">
        <f t="shared" si="143"/>
        <v xml:space="preserve"> </v>
      </c>
      <c r="CZ12" s="152" t="str">
        <f t="shared" si="144"/>
        <v xml:space="preserve"> </v>
      </c>
      <c r="DB12" s="138">
        <f t="shared" ref="DB12" si="661">$A$12</f>
        <v>31</v>
      </c>
      <c r="DC12" s="444"/>
      <c r="DD12" s="150"/>
      <c r="DE12" s="150"/>
      <c r="DF12" s="150"/>
      <c r="DG12" s="150" t="str">
        <f>IFERROR(IF(DE12=0," ",IF(DE12=16," ",VLOOKUP(DE12,PROTOKOL!$A:$E,2)*DF12))/7.5*(7.5-DJ12),"")</f>
        <v/>
      </c>
      <c r="DH12" s="151"/>
      <c r="DI12" s="152" t="str">
        <f>IF(DE12=0," ",IF(DE12=16," ",(DD12-DG12-DH12)*VLOOKUP(DE12,PROTOKOL!$A:$E,5)))</f>
        <v xml:space="preserve"> </v>
      </c>
      <c r="DJ12" s="153"/>
      <c r="DK12" s="144" t="str">
        <f t="shared" si="146"/>
        <v xml:space="preserve"> </v>
      </c>
      <c r="DL12" s="454" t="str">
        <f t="shared" si="147"/>
        <v xml:space="preserve"> </v>
      </c>
      <c r="DM12" s="454"/>
      <c r="DN12" s="150"/>
      <c r="DO12" s="150"/>
      <c r="DP12" s="150"/>
      <c r="DQ12" s="154" t="str">
        <f>IF(DO12=0," ",IF(DO12=16," ",VLOOKUP(DO12,PROTOKOL!$A:$E,2)*DP12))</f>
        <v xml:space="preserve"> </v>
      </c>
      <c r="DR12" s="151"/>
      <c r="DS12" s="152" t="str">
        <f>IF(DO12=0," ",IF(DO12=16," ",(DN12-DQ12-DR12)*VLOOKUP(DO12,PROTOKOL!$A:$E,5)))</f>
        <v xml:space="preserve"> </v>
      </c>
      <c r="DT12" s="155" t="str">
        <f t="shared" si="148"/>
        <v xml:space="preserve"> </v>
      </c>
      <c r="DU12" s="152" t="str">
        <f t="shared" si="149"/>
        <v xml:space="preserve"> </v>
      </c>
      <c r="DW12" s="138">
        <f t="shared" ref="DW12" si="662">$A$12</f>
        <v>31</v>
      </c>
      <c r="DX12" s="444"/>
      <c r="DY12" s="150"/>
      <c r="DZ12" s="150"/>
      <c r="EA12" s="150"/>
      <c r="EB12" s="150" t="str">
        <f>IFERROR(IF(DZ12=0," ",IF(DZ12=16," ",VLOOKUP(DZ12,PROTOKOL!$A:$E,2)*EA12))/7.5*(7.5-EE12),"")</f>
        <v/>
      </c>
      <c r="EC12" s="151"/>
      <c r="ED12" s="152" t="str">
        <f>IF(DZ12=0," ",IF(DZ12=16," ",(DY12-EB12-EC12)*VLOOKUP(DZ12,PROTOKOL!$A:$E,5)))</f>
        <v xml:space="preserve"> </v>
      </c>
      <c r="EE12" s="153"/>
      <c r="EF12" s="144" t="str">
        <f t="shared" si="151"/>
        <v xml:space="preserve"> </v>
      </c>
      <c r="EG12" s="454" t="str">
        <f t="shared" si="152"/>
        <v xml:space="preserve"> </v>
      </c>
      <c r="EH12" s="454"/>
      <c r="EI12" s="150"/>
      <c r="EJ12" s="150"/>
      <c r="EK12" s="150"/>
      <c r="EL12" s="154" t="str">
        <f>IF(EJ12=0," ",IF(EJ12=16," ",VLOOKUP(EJ12,PROTOKOL!$A:$E,2)*EK12))</f>
        <v xml:space="preserve"> </v>
      </c>
      <c r="EM12" s="151"/>
      <c r="EN12" s="152" t="str">
        <f>IF(EJ12=0," ",IF(EJ12=16," ",(EI12-EL12-EM12)*VLOOKUP(EJ12,PROTOKOL!$A:$E,5)))</f>
        <v xml:space="preserve"> </v>
      </c>
      <c r="EO12" s="155" t="str">
        <f t="shared" si="153"/>
        <v xml:space="preserve"> </v>
      </c>
      <c r="EP12" s="152" t="str">
        <f t="shared" si="154"/>
        <v xml:space="preserve"> </v>
      </c>
      <c r="ER12" s="138">
        <f t="shared" ref="ER12" si="663">$A$12</f>
        <v>31</v>
      </c>
      <c r="ES12" s="444"/>
      <c r="ET12" s="150"/>
      <c r="EU12" s="150"/>
      <c r="EV12" s="150"/>
      <c r="EW12" s="150" t="str">
        <f>IFERROR(IF(EU12=0," ",IF(EU12=16," ",VLOOKUP(EU12,PROTOKOL!$A:$E,2)*EV12))/7.5*(7.5-EZ12),"")</f>
        <v/>
      </c>
      <c r="EX12" s="151"/>
      <c r="EY12" s="152" t="str">
        <f>IF(EU12=0," ",IF(EU12=16," ",(ET12-EW12-EX12)*VLOOKUP(EU12,PROTOKOL!$A:$E,5)))</f>
        <v xml:space="preserve"> </v>
      </c>
      <c r="EZ12" s="153"/>
      <c r="FA12" s="144" t="str">
        <f t="shared" si="156"/>
        <v xml:space="preserve"> </v>
      </c>
      <c r="FB12" s="454" t="str">
        <f t="shared" si="157"/>
        <v xml:space="preserve"> </v>
      </c>
      <c r="FC12" s="454"/>
      <c r="FD12" s="150"/>
      <c r="FE12" s="150"/>
      <c r="FF12" s="150"/>
      <c r="FG12" s="154" t="str">
        <f>IF(FE12=0," ",IF(FE12=16," ",VLOOKUP(FE12,PROTOKOL!$A:$E,2)*FF12))</f>
        <v xml:space="preserve"> </v>
      </c>
      <c r="FH12" s="151"/>
      <c r="FI12" s="152" t="str">
        <f>IF(FE12=0," ",IF(FE12=16," ",(FD12-FG12-FH12)*VLOOKUP(FE12,PROTOKOL!$A:$E,5)))</f>
        <v xml:space="preserve"> </v>
      </c>
      <c r="FJ12" s="155" t="str">
        <f t="shared" si="158"/>
        <v xml:space="preserve"> </v>
      </c>
      <c r="FK12" s="152" t="str">
        <f t="shared" si="159"/>
        <v xml:space="preserve"> </v>
      </c>
      <c r="FM12" s="138">
        <f t="shared" ref="FM12" si="664">$A$12</f>
        <v>31</v>
      </c>
      <c r="FN12" s="444"/>
      <c r="FO12" s="150"/>
      <c r="FP12" s="150"/>
      <c r="FQ12" s="150"/>
      <c r="FR12" s="150" t="str">
        <f>IFERROR(IF(FP12=0," ",IF(FP12=16," ",VLOOKUP(FP12,PROTOKOL!$A:$E,2)*FQ12))/7.5*(7.5-FU12),"")</f>
        <v/>
      </c>
      <c r="FS12" s="151"/>
      <c r="FT12" s="152" t="str">
        <f>IF(FP12=0," ",IF(FP12=16," ",(FO12-FR12-FS12)*VLOOKUP(FP12,PROTOKOL!$A:$E,5)))</f>
        <v xml:space="preserve"> </v>
      </c>
      <c r="FU12" s="153"/>
      <c r="FV12" s="144" t="str">
        <f t="shared" si="161"/>
        <v xml:space="preserve"> </v>
      </c>
      <c r="FW12" s="454" t="str">
        <f t="shared" si="162"/>
        <v xml:space="preserve"> </v>
      </c>
      <c r="FX12" s="454"/>
      <c r="FY12" s="150"/>
      <c r="FZ12" s="150"/>
      <c r="GA12" s="150"/>
      <c r="GB12" s="154" t="str">
        <f>IF(FZ12=0," ",IF(FZ12=16," ",VLOOKUP(FZ12,PROTOKOL!$A:$E,2)*GA12))</f>
        <v xml:space="preserve"> </v>
      </c>
      <c r="GC12" s="151"/>
      <c r="GD12" s="152" t="str">
        <f>IF(FZ12=0," ",IF(FZ12=16," ",(FY12-GB12-GC12)*VLOOKUP(FZ12,PROTOKOL!$A:$E,5)))</f>
        <v xml:space="preserve"> </v>
      </c>
      <c r="GE12" s="155" t="str">
        <f t="shared" si="163"/>
        <v xml:space="preserve"> </v>
      </c>
      <c r="GF12" s="152" t="str">
        <f t="shared" si="164"/>
        <v xml:space="preserve"> </v>
      </c>
      <c r="GH12" s="138">
        <f t="shared" ref="GH12" si="665">$A$12</f>
        <v>31</v>
      </c>
      <c r="GI12" s="444"/>
      <c r="GJ12" s="150"/>
      <c r="GK12" s="150"/>
      <c r="GL12" s="150"/>
      <c r="GM12" s="150" t="str">
        <f>IFERROR(IF(GK12=0," ",IF(GK12=16," ",VLOOKUP(GK12,PROTOKOL!$A:$E,2)*GL12))/7.5*(7.5-GP12),"")</f>
        <v/>
      </c>
      <c r="GN12" s="151"/>
      <c r="GO12" s="152" t="str">
        <f>IF(GK12=0," ",IF(GK12=16," ",(GJ12-GM12-GN12)*VLOOKUP(GK12,PROTOKOL!$A:$E,5)))</f>
        <v xml:space="preserve"> </v>
      </c>
      <c r="GP12" s="153"/>
      <c r="GQ12" s="144" t="str">
        <f t="shared" si="166"/>
        <v xml:space="preserve"> </v>
      </c>
      <c r="GR12" s="454" t="str">
        <f t="shared" si="167"/>
        <v xml:space="preserve"> </v>
      </c>
      <c r="GS12" s="454"/>
      <c r="GT12" s="150"/>
      <c r="GU12" s="150"/>
      <c r="GV12" s="150"/>
      <c r="GW12" s="154" t="str">
        <f>IF(GU12=0," ",IF(GU12=16," ",VLOOKUP(GU12,PROTOKOL!$A:$E,2)*GV12))</f>
        <v xml:space="preserve"> </v>
      </c>
      <c r="GX12" s="151"/>
      <c r="GY12" s="152" t="str">
        <f>IF(GU12=0," ",IF(GU12=16," ",(GT12-GW12-GX12)*VLOOKUP(GU12,PROTOKOL!$A:$E,5)))</f>
        <v xml:space="preserve"> </v>
      </c>
      <c r="GZ12" s="155" t="str">
        <f t="shared" si="168"/>
        <v xml:space="preserve"> </v>
      </c>
      <c r="HA12" s="152" t="str">
        <f t="shared" si="169"/>
        <v xml:space="preserve"> </v>
      </c>
      <c r="HC12" s="138">
        <f t="shared" ref="HC12" si="666">$A$12</f>
        <v>31</v>
      </c>
      <c r="HD12" s="444"/>
      <c r="HE12" s="150"/>
      <c r="HF12" s="150"/>
      <c r="HG12" s="150"/>
      <c r="HH12" s="150" t="str">
        <f>IFERROR(IF(HF12=0," ",IF(HF12=16," ",VLOOKUP(HF12,PROTOKOL!$A:$E,2)*HG12))/7.5*(7.5-HK12),"")</f>
        <v/>
      </c>
      <c r="HI12" s="151"/>
      <c r="HJ12" s="152" t="str">
        <f>IF(HF12=0," ",IF(HF12=16," ",(HE12-HH12-HI12)*VLOOKUP(HF12,PROTOKOL!$A:$E,5)))</f>
        <v xml:space="preserve"> </v>
      </c>
      <c r="HK12" s="153"/>
      <c r="HL12" s="144" t="str">
        <f t="shared" si="171"/>
        <v xml:space="preserve"> </v>
      </c>
      <c r="HM12" s="454" t="str">
        <f t="shared" si="172"/>
        <v xml:space="preserve"> </v>
      </c>
      <c r="HN12" s="454"/>
      <c r="HO12" s="150"/>
      <c r="HP12" s="150"/>
      <c r="HQ12" s="150"/>
      <c r="HR12" s="154" t="str">
        <f>IF(HP12=0," ",IF(HP12=16," ",VLOOKUP(HP12,PROTOKOL!$A:$E,2)*HQ12))</f>
        <v xml:space="preserve"> </v>
      </c>
      <c r="HS12" s="151"/>
      <c r="HT12" s="152" t="str">
        <f>IF(HP12=0," ",IF(HP12=16," ",(HO12-HR12-HS12)*VLOOKUP(HP12,PROTOKOL!$A:$E,5)))</f>
        <v xml:space="preserve"> </v>
      </c>
      <c r="HU12" s="155" t="str">
        <f t="shared" si="173"/>
        <v xml:space="preserve"> </v>
      </c>
      <c r="HV12" s="152" t="str">
        <f t="shared" si="174"/>
        <v xml:space="preserve"> </v>
      </c>
      <c r="HX12" s="138">
        <f t="shared" ref="HX12" si="667">$A$12</f>
        <v>31</v>
      </c>
      <c r="HY12" s="444"/>
      <c r="HZ12" s="150"/>
      <c r="IA12" s="150"/>
      <c r="IB12" s="150"/>
      <c r="IC12" s="150" t="str">
        <f>IFERROR(IF(IA12=0," ",IF(IA12=16," ",VLOOKUP(IA12,PROTOKOL!$A:$E,2)*IB12))/7.5*(7.5-IF12),"")</f>
        <v/>
      </c>
      <c r="ID12" s="151"/>
      <c r="IE12" s="152" t="str">
        <f>IF(IA12=0," ",IF(IA12=16," ",(HZ12-IC12-ID12)*VLOOKUP(IA12,PROTOKOL!$A:$E,5)))</f>
        <v xml:space="preserve"> </v>
      </c>
      <c r="IF12" s="153"/>
      <c r="IG12" s="144" t="str">
        <f t="shared" si="176"/>
        <v xml:space="preserve"> </v>
      </c>
      <c r="IH12" s="454" t="str">
        <f t="shared" si="177"/>
        <v xml:space="preserve"> </v>
      </c>
      <c r="II12" s="454"/>
      <c r="IJ12" s="150"/>
      <c r="IK12" s="150"/>
      <c r="IL12" s="150"/>
      <c r="IM12" s="154" t="str">
        <f>IF(IK12=0," ",IF(IK12=16," ",VLOOKUP(IK12,PROTOKOL!$A:$E,2)*IL12))</f>
        <v xml:space="preserve"> </v>
      </c>
      <c r="IN12" s="151"/>
      <c r="IO12" s="152" t="str">
        <f>IF(IK12=0," ",IF(IK12=16," ",(IJ12-IM12-IN12)*VLOOKUP(IK12,PROTOKOL!$A:$E,5)))</f>
        <v xml:space="preserve"> </v>
      </c>
      <c r="IP12" s="155" t="str">
        <f t="shared" si="178"/>
        <v xml:space="preserve"> </v>
      </c>
      <c r="IQ12" s="152" t="str">
        <f t="shared" si="179"/>
        <v xml:space="preserve"> </v>
      </c>
      <c r="IS12" s="138">
        <f t="shared" ref="IS12" si="668">$A$12</f>
        <v>31</v>
      </c>
      <c r="IT12" s="444"/>
      <c r="IU12" s="150"/>
      <c r="IV12" s="150"/>
      <c r="IW12" s="150"/>
      <c r="IX12" s="150" t="str">
        <f>IFERROR(IF(IV12=0," ",IF(IV12=16," ",VLOOKUP(IV12,PROTOKOL!$A:$E,2)*IW12))/7.5*(7.5-JA12),"")</f>
        <v/>
      </c>
      <c r="IY12" s="151"/>
      <c r="IZ12" s="152" t="str">
        <f>IF(IV12=0," ",IF(IV12=16," ",(IU12-IX12-IY12)*VLOOKUP(IV12,PROTOKOL!$A:$E,5)))</f>
        <v xml:space="preserve"> </v>
      </c>
      <c r="JA12" s="153"/>
      <c r="JB12" s="144" t="str">
        <f t="shared" si="181"/>
        <v xml:space="preserve"> </v>
      </c>
      <c r="JC12" s="454" t="str">
        <f t="shared" si="182"/>
        <v xml:space="preserve"> </v>
      </c>
      <c r="JD12" s="454"/>
      <c r="JE12" s="150"/>
      <c r="JF12" s="150"/>
      <c r="JG12" s="150"/>
      <c r="JH12" s="154" t="str">
        <f>IF(JF12=0," ",IF(JF12=16," ",VLOOKUP(JF12,PROTOKOL!$A:$E,2)*JG12))</f>
        <v xml:space="preserve"> </v>
      </c>
      <c r="JI12" s="151"/>
      <c r="JJ12" s="152" t="str">
        <f>IF(JF12=0," ",IF(JF12=16," ",(JE12-JH12-JI12)*VLOOKUP(JF12,PROTOKOL!$A:$E,5)))</f>
        <v xml:space="preserve"> </v>
      </c>
      <c r="JK12" s="155" t="str">
        <f t="shared" si="183"/>
        <v xml:space="preserve"> </v>
      </c>
      <c r="JL12" s="152" t="str">
        <f t="shared" si="184"/>
        <v xml:space="preserve"> </v>
      </c>
      <c r="JN12" s="138">
        <f t="shared" ref="JN12" si="669">$A$12</f>
        <v>31</v>
      </c>
      <c r="JO12" s="444"/>
      <c r="JP12" s="150"/>
      <c r="JQ12" s="150"/>
      <c r="JR12" s="150"/>
      <c r="JS12" s="150" t="str">
        <f>IFERROR(IF(JQ12=0," ",IF(JQ12=16," ",VLOOKUP(JQ12,PROTOKOL!$A:$E,2)*JR12))/7.5*(7.5-JV12),"")</f>
        <v/>
      </c>
      <c r="JT12" s="151"/>
      <c r="JU12" s="152" t="str">
        <f>IF(JQ12=0," ",IF(JQ12=16," ",(JP12-JS12-JT12)*VLOOKUP(JQ12,PROTOKOL!$A:$E,5)))</f>
        <v xml:space="preserve"> </v>
      </c>
      <c r="JV12" s="153"/>
      <c r="JW12" s="144" t="str">
        <f t="shared" si="186"/>
        <v xml:space="preserve"> </v>
      </c>
      <c r="JX12" s="454" t="str">
        <f t="shared" si="187"/>
        <v xml:space="preserve"> </v>
      </c>
      <c r="JY12" s="454"/>
      <c r="JZ12" s="150"/>
      <c r="KA12" s="150"/>
      <c r="KB12" s="150"/>
      <c r="KC12" s="154" t="str">
        <f>IF(KA12=0," ",IF(KA12=16," ",VLOOKUP(KA12,PROTOKOL!$A:$E,2)*KB12))</f>
        <v xml:space="preserve"> </v>
      </c>
      <c r="KD12" s="151"/>
      <c r="KE12" s="152" t="str">
        <f>IF(KA12=0," ",IF(KA12=16," ",(JZ12-KC12-KD12)*VLOOKUP(KA12,PROTOKOL!$A:$E,5)))</f>
        <v xml:space="preserve"> </v>
      </c>
      <c r="KF12" s="155" t="str">
        <f t="shared" si="188"/>
        <v xml:space="preserve"> </v>
      </c>
      <c r="KG12" s="152" t="str">
        <f t="shared" si="189"/>
        <v xml:space="preserve"> </v>
      </c>
      <c r="KI12" s="138">
        <f t="shared" ref="KI12" si="670">$A$12</f>
        <v>31</v>
      </c>
      <c r="KJ12" s="444"/>
      <c r="KK12" s="150"/>
      <c r="KL12" s="150"/>
      <c r="KM12" s="150"/>
      <c r="KN12" s="150" t="str">
        <f>IFERROR(IF(KL12=0," ",IF(KL12=16," ",VLOOKUP(KL12,PROTOKOL!$A:$E,2)*KM12))/7.5*(7.5-KQ12),"")</f>
        <v/>
      </c>
      <c r="KO12" s="151"/>
      <c r="KP12" s="152" t="str">
        <f>IF(KL12=0," ",IF(KL12=16," ",(KK12-KN12-KO12)*VLOOKUP(KL12,PROTOKOL!$A:$E,5)))</f>
        <v xml:space="preserve"> </v>
      </c>
      <c r="KQ12" s="153"/>
      <c r="KR12" s="144" t="str">
        <f t="shared" si="191"/>
        <v xml:space="preserve"> </v>
      </c>
      <c r="KS12" s="454" t="str">
        <f t="shared" si="192"/>
        <v xml:space="preserve"> </v>
      </c>
      <c r="KT12" s="454"/>
      <c r="KU12" s="150"/>
      <c r="KV12" s="150"/>
      <c r="KW12" s="150"/>
      <c r="KX12" s="154" t="str">
        <f>IF(KV12=0," ",IF(KV12=16," ",VLOOKUP(KV12,PROTOKOL!$A:$E,2)*KW12))</f>
        <v xml:space="preserve"> </v>
      </c>
      <c r="KY12" s="151"/>
      <c r="KZ12" s="152" t="str">
        <f>IF(KV12=0," ",IF(KV12=16," ",(KU12-KX12-KY12)*VLOOKUP(KV12,PROTOKOL!$A:$E,5)))</f>
        <v xml:space="preserve"> </v>
      </c>
      <c r="LA12" s="155" t="str">
        <f t="shared" si="193"/>
        <v xml:space="preserve"> </v>
      </c>
      <c r="LB12" s="152" t="str">
        <f t="shared" si="194"/>
        <v xml:space="preserve"> </v>
      </c>
      <c r="LD12" s="138">
        <f t="shared" ref="LD12" si="671">$A$12</f>
        <v>31</v>
      </c>
      <c r="LE12" s="444"/>
      <c r="LF12" s="150"/>
      <c r="LG12" s="150"/>
      <c r="LH12" s="150"/>
      <c r="LI12" s="150" t="str">
        <f>IFERROR(IF(LG12=0," ",IF(LG12=16," ",VLOOKUP(LG12,PROTOKOL!$A:$E,2)*LH12))/7.5*(7.5-LL12),"")</f>
        <v/>
      </c>
      <c r="LJ12" s="151"/>
      <c r="LK12" s="152" t="str">
        <f>IF(LG12=0," ",IF(LG12=16," ",(LF12-LI12-LJ12)*VLOOKUP(LG12,PROTOKOL!$A:$E,5)))</f>
        <v xml:space="preserve"> </v>
      </c>
      <c r="LL12" s="153"/>
      <c r="LM12" s="144" t="str">
        <f t="shared" si="196"/>
        <v xml:space="preserve"> </v>
      </c>
      <c r="LN12" s="454" t="str">
        <f t="shared" si="197"/>
        <v xml:space="preserve"> </v>
      </c>
      <c r="LO12" s="454"/>
      <c r="LP12" s="150"/>
      <c r="LQ12" s="150"/>
      <c r="LR12" s="150"/>
      <c r="LS12" s="154" t="str">
        <f>IF(LQ12=0," ",IF(LQ12=16," ",VLOOKUP(LQ12,PROTOKOL!$A:$E,2)*LR12))</f>
        <v xml:space="preserve"> </v>
      </c>
      <c r="LT12" s="151"/>
      <c r="LU12" s="152" t="str">
        <f>IF(LQ12=0," ",IF(LQ12=16," ",(LP12-LS12-LT12)*VLOOKUP(LQ12,PROTOKOL!$A:$E,5)))</f>
        <v xml:space="preserve"> </v>
      </c>
      <c r="LV12" s="155" t="str">
        <f t="shared" si="198"/>
        <v xml:space="preserve"> </v>
      </c>
      <c r="LW12" s="152" t="str">
        <f t="shared" si="199"/>
        <v xml:space="preserve"> </v>
      </c>
      <c r="LY12" s="138">
        <f t="shared" ref="LY12" si="672">$A$12</f>
        <v>31</v>
      </c>
      <c r="LZ12" s="444"/>
      <c r="MA12" s="150"/>
      <c r="MB12" s="150"/>
      <c r="MC12" s="150"/>
      <c r="MD12" s="150" t="str">
        <f>IFERROR(IF(MB12=0," ",IF(MB12=16," ",VLOOKUP(MB12,PROTOKOL!$A:$E,2)*MC12))/7.5*(7.5-MG12),"")</f>
        <v/>
      </c>
      <c r="ME12" s="151"/>
      <c r="MF12" s="152" t="str">
        <f>IF(MB12=0," ",IF(MB12=16," ",(MA12-MD12-ME12)*VLOOKUP(MB12,PROTOKOL!$A:$E,5)))</f>
        <v xml:space="preserve"> </v>
      </c>
      <c r="MG12" s="153"/>
      <c r="MH12" s="144" t="str">
        <f t="shared" si="201"/>
        <v xml:space="preserve"> </v>
      </c>
      <c r="MI12" s="454" t="str">
        <f t="shared" si="202"/>
        <v xml:space="preserve"> </v>
      </c>
      <c r="MJ12" s="454"/>
      <c r="MK12" s="150"/>
      <c r="ML12" s="150"/>
      <c r="MM12" s="150"/>
      <c r="MN12" s="154" t="str">
        <f>IF(ML12=0," ",IF(ML12=16," ",VLOOKUP(ML12,PROTOKOL!$A:$E,2)*MM12))</f>
        <v xml:space="preserve"> </v>
      </c>
      <c r="MO12" s="151"/>
      <c r="MP12" s="152" t="str">
        <f>IF(ML12=0," ",IF(ML12=16," ",(MK12-MN12-MO12)*VLOOKUP(ML12,PROTOKOL!$A:$E,5)))</f>
        <v xml:space="preserve"> </v>
      </c>
      <c r="MQ12" s="155" t="str">
        <f t="shared" si="203"/>
        <v xml:space="preserve"> </v>
      </c>
      <c r="MR12" s="152" t="str">
        <f t="shared" si="204"/>
        <v xml:space="preserve"> </v>
      </c>
      <c r="MT12" s="138">
        <f t="shared" ref="MT12" si="673">$A$12</f>
        <v>31</v>
      </c>
      <c r="MU12" s="444"/>
      <c r="MV12" s="150"/>
      <c r="MW12" s="150"/>
      <c r="MX12" s="150"/>
      <c r="MY12" s="150" t="str">
        <f>IFERROR(IF(MW12=0," ",IF(MW12=16," ",VLOOKUP(MW12,PROTOKOL!$A:$E,2)*MX12))/7.5*(7.5-NB12),"")</f>
        <v/>
      </c>
      <c r="MZ12" s="151"/>
      <c r="NA12" s="152" t="str">
        <f>IF(MW12=0," ",IF(MW12=16," ",(MV12-MY12-MZ12)*VLOOKUP(MW12,PROTOKOL!$A:$E,5)))</f>
        <v xml:space="preserve"> </v>
      </c>
      <c r="NB12" s="153"/>
      <c r="NC12" s="144" t="str">
        <f t="shared" si="206"/>
        <v xml:space="preserve"> </v>
      </c>
      <c r="ND12" s="454" t="str">
        <f t="shared" si="207"/>
        <v xml:space="preserve"> </v>
      </c>
      <c r="NE12" s="454"/>
      <c r="NF12" s="150"/>
      <c r="NG12" s="150"/>
      <c r="NH12" s="150"/>
      <c r="NI12" s="154" t="str">
        <f>IF(NG12=0," ",IF(NG12=16," ",VLOOKUP(NG12,PROTOKOL!$A:$E,2)*NH12))</f>
        <v xml:space="preserve"> </v>
      </c>
      <c r="NJ12" s="151"/>
      <c r="NK12" s="152" t="str">
        <f>IF(NG12=0," ",IF(NG12=16," ",(NF12-NI12-NJ12)*VLOOKUP(NG12,PROTOKOL!$A:$E,5)))</f>
        <v xml:space="preserve"> </v>
      </c>
      <c r="NL12" s="155" t="str">
        <f t="shared" si="208"/>
        <v xml:space="preserve"> </v>
      </c>
      <c r="NM12" s="152" t="str">
        <f t="shared" si="209"/>
        <v xml:space="preserve"> </v>
      </c>
      <c r="NO12" s="138">
        <f t="shared" ref="NO12" si="674">$A$12</f>
        <v>31</v>
      </c>
      <c r="NP12" s="444"/>
      <c r="NQ12" s="150"/>
      <c r="NR12" s="150"/>
      <c r="NS12" s="150"/>
      <c r="NT12" s="150" t="str">
        <f>IFERROR(IF(NR12=0," ",IF(NR12=16," ",VLOOKUP(NR12,PROTOKOL!$A:$E,2)*NS12))/7.5*(7.5-NW12),"")</f>
        <v/>
      </c>
      <c r="NU12" s="151"/>
      <c r="NV12" s="152" t="str">
        <f>IF(NR12=0," ",IF(NR12=16," ",(NQ12-NT12-NU12)*VLOOKUP(NR12,PROTOKOL!$A:$E,5)))</f>
        <v xml:space="preserve"> </v>
      </c>
      <c r="NW12" s="153"/>
      <c r="NX12" s="144" t="str">
        <f t="shared" si="211"/>
        <v xml:space="preserve"> </v>
      </c>
      <c r="NY12" s="454" t="str">
        <f t="shared" si="212"/>
        <v xml:space="preserve"> </v>
      </c>
      <c r="NZ12" s="454"/>
      <c r="OA12" s="150"/>
      <c r="OB12" s="150"/>
      <c r="OC12" s="150"/>
      <c r="OD12" s="154" t="str">
        <f>IF(OB12=0," ",IF(OB12=16," ",VLOOKUP(OB12,PROTOKOL!$A:$E,2)*OC12))</f>
        <v xml:space="preserve"> </v>
      </c>
      <c r="OE12" s="151"/>
      <c r="OF12" s="152" t="str">
        <f>IF(OB12=0," ",IF(OB12=16," ",(OA12-OD12-OE12)*VLOOKUP(OB12,PROTOKOL!$A:$E,5)))</f>
        <v xml:space="preserve"> </v>
      </c>
      <c r="OG12" s="155" t="str">
        <f t="shared" si="213"/>
        <v xml:space="preserve"> </v>
      </c>
      <c r="OH12" s="152" t="str">
        <f t="shared" si="214"/>
        <v xml:space="preserve"> </v>
      </c>
      <c r="OJ12" s="138">
        <f t="shared" ref="OJ12" si="675">$A$12</f>
        <v>31</v>
      </c>
      <c r="OK12" s="444"/>
      <c r="OL12" s="150"/>
      <c r="OM12" s="150"/>
      <c r="ON12" s="150"/>
      <c r="OO12" s="150" t="str">
        <f>IFERROR(IF(OM12=0," ",IF(OM12=16," ",VLOOKUP(OM12,PROTOKOL!$A:$E,2)*ON12))/7.5*(7.5-OR12),"")</f>
        <v/>
      </c>
      <c r="OP12" s="151"/>
      <c r="OQ12" s="152" t="str">
        <f>IF(OM12=0," ",IF(OM12=16," ",(OL12-OO12-OP12)*VLOOKUP(OM12,PROTOKOL!$A:$E,5)))</f>
        <v xml:space="preserve"> </v>
      </c>
      <c r="OR12" s="153"/>
      <c r="OS12" s="144" t="str">
        <f t="shared" si="216"/>
        <v xml:space="preserve"> </v>
      </c>
      <c r="OT12" s="454" t="str">
        <f t="shared" si="217"/>
        <v xml:space="preserve"> </v>
      </c>
      <c r="OU12" s="454"/>
      <c r="OV12" s="150"/>
      <c r="OW12" s="150"/>
      <c r="OX12" s="150"/>
      <c r="OY12" s="154" t="str">
        <f>IF(OW12=0," ",IF(OW12=16," ",VLOOKUP(OW12,PROTOKOL!$A:$E,2)*OX12))</f>
        <v xml:space="preserve"> </v>
      </c>
      <c r="OZ12" s="151"/>
      <c r="PA12" s="152" t="str">
        <f>IF(OW12=0," ",IF(OW12=16," ",(OV12-OY12-OZ12)*VLOOKUP(OW12,PROTOKOL!$A:$E,5)))</f>
        <v xml:space="preserve"> </v>
      </c>
      <c r="PB12" s="155" t="str">
        <f t="shared" si="218"/>
        <v xml:space="preserve"> </v>
      </c>
      <c r="PC12" s="152" t="str">
        <f t="shared" si="219"/>
        <v xml:space="preserve"> </v>
      </c>
      <c r="PE12" s="138">
        <f t="shared" ref="PE12" si="676">$A$12</f>
        <v>31</v>
      </c>
      <c r="PF12" s="444"/>
      <c r="PG12" s="150"/>
      <c r="PH12" s="150"/>
      <c r="PI12" s="150"/>
      <c r="PJ12" s="150" t="str">
        <f>IFERROR(IF(PH12=0," ",IF(PH12=16," ",VLOOKUP(PH12,PROTOKOL!$A:$E,2)*PI12))/7.5*(7.5-PM12),"")</f>
        <v/>
      </c>
      <c r="PK12" s="151"/>
      <c r="PL12" s="152" t="str">
        <f>IF(PH12=0," ",IF(PH12=16," ",(PG12-PJ12-PK12)*VLOOKUP(PH12,PROTOKOL!$A:$E,5)))</f>
        <v xml:space="preserve"> </v>
      </c>
      <c r="PM12" s="153"/>
      <c r="PN12" s="144" t="str">
        <f t="shared" si="221"/>
        <v xml:space="preserve"> </v>
      </c>
      <c r="PO12" s="454" t="str">
        <f t="shared" si="222"/>
        <v xml:space="preserve"> </v>
      </c>
      <c r="PP12" s="454"/>
      <c r="PQ12" s="150"/>
      <c r="PR12" s="150"/>
      <c r="PS12" s="150"/>
      <c r="PT12" s="154" t="str">
        <f>IF(PR12=0," ",IF(PR12=16," ",VLOOKUP(PR12,PROTOKOL!$A:$E,2)*PS12))</f>
        <v xml:space="preserve"> </v>
      </c>
      <c r="PU12" s="151"/>
      <c r="PV12" s="152" t="str">
        <f>IF(PR12=0," ",IF(PR12=16," ",(PQ12-PT12-PU12)*VLOOKUP(PR12,PROTOKOL!$A:$E,5)))</f>
        <v xml:space="preserve"> </v>
      </c>
      <c r="PW12" s="155" t="str">
        <f t="shared" si="223"/>
        <v xml:space="preserve"> </v>
      </c>
      <c r="PX12" s="152" t="str">
        <f t="shared" si="224"/>
        <v xml:space="preserve"> </v>
      </c>
      <c r="PZ12" s="138">
        <f t="shared" ref="PZ12" si="677">$A$12</f>
        <v>31</v>
      </c>
      <c r="QA12" s="444"/>
      <c r="QB12" s="150"/>
      <c r="QC12" s="150"/>
      <c r="QD12" s="150"/>
      <c r="QE12" s="150" t="str">
        <f>IFERROR(IF(QC12=0," ",IF(QC12=16," ",VLOOKUP(QC12,PROTOKOL!$A:$E,2)*QD12))/7.5*(7.5-QH12),"")</f>
        <v/>
      </c>
      <c r="QF12" s="151"/>
      <c r="QG12" s="152" t="str">
        <f>IF(QC12=0," ",IF(QC12=16," ",(QB12-QE12-QF12)*VLOOKUP(QC12,PROTOKOL!$A:$E,5)))</f>
        <v xml:space="preserve"> </v>
      </c>
      <c r="QH12" s="153"/>
      <c r="QI12" s="144" t="str">
        <f t="shared" si="226"/>
        <v xml:space="preserve"> </v>
      </c>
      <c r="QJ12" s="454" t="str">
        <f t="shared" si="227"/>
        <v xml:space="preserve"> </v>
      </c>
      <c r="QK12" s="454"/>
      <c r="QL12" s="150"/>
      <c r="QM12" s="150"/>
      <c r="QN12" s="150"/>
      <c r="QO12" s="154" t="str">
        <f>IF(QM12=0," ",IF(QM12=16," ",VLOOKUP(QM12,PROTOKOL!$A:$E,2)*QN12))</f>
        <v xml:space="preserve"> </v>
      </c>
      <c r="QP12" s="151"/>
      <c r="QQ12" s="152" t="str">
        <f>IF(QM12=0," ",IF(QM12=16," ",(QL12-QO12-QP12)*VLOOKUP(QM12,PROTOKOL!$A:$E,5)))</f>
        <v xml:space="preserve"> </v>
      </c>
      <c r="QR12" s="155" t="str">
        <f t="shared" si="228"/>
        <v xml:space="preserve"> </v>
      </c>
      <c r="QS12" s="152" t="str">
        <f t="shared" si="229"/>
        <v xml:space="preserve"> </v>
      </c>
      <c r="QU12" s="138">
        <f t="shared" ref="QU12" si="678">$A$12</f>
        <v>31</v>
      </c>
      <c r="QV12" s="444"/>
      <c r="QW12" s="150"/>
      <c r="QX12" s="150"/>
      <c r="QY12" s="150"/>
      <c r="QZ12" s="150" t="str">
        <f>IFERROR(IF(QX12=0," ",IF(QX12=16," ",VLOOKUP(QX12,PROTOKOL!$A:$E,2)*QY12))/7.5*(7.5-RC12),"")</f>
        <v/>
      </c>
      <c r="RA12" s="151"/>
      <c r="RB12" s="152" t="str">
        <f>IF(QX12=0," ",IF(QX12=16," ",(QW12-QZ12-RA12)*VLOOKUP(QX12,PROTOKOL!$A:$E,5)))</f>
        <v xml:space="preserve"> </v>
      </c>
      <c r="RC12" s="153"/>
      <c r="RD12" s="144" t="str">
        <f t="shared" si="231"/>
        <v xml:space="preserve"> </v>
      </c>
      <c r="RE12" s="454" t="str">
        <f t="shared" si="232"/>
        <v xml:space="preserve"> </v>
      </c>
      <c r="RF12" s="454"/>
      <c r="RG12" s="150"/>
      <c r="RH12" s="150"/>
      <c r="RI12" s="150"/>
      <c r="RJ12" s="154" t="str">
        <f>IF(RH12=0," ",IF(RH12=16," ",VLOOKUP(RH12,PROTOKOL!$A:$E,2)*RI12))</f>
        <v xml:space="preserve"> </v>
      </c>
      <c r="RK12" s="151"/>
      <c r="RL12" s="152" t="str">
        <f>IF(RH12=0," ",IF(RH12=16," ",(RG12-RJ12-RK12)*VLOOKUP(RH12,PROTOKOL!$A:$E,5)))</f>
        <v xml:space="preserve"> </v>
      </c>
      <c r="RM12" s="155" t="str">
        <f t="shared" si="233"/>
        <v xml:space="preserve"> </v>
      </c>
      <c r="RN12" s="152" t="str">
        <f t="shared" si="234"/>
        <v xml:space="preserve"> </v>
      </c>
      <c r="RP12" s="138">
        <f t="shared" ref="RP12" si="679">$A$12</f>
        <v>31</v>
      </c>
      <c r="RQ12" s="444"/>
      <c r="RR12" s="150"/>
      <c r="RS12" s="150"/>
      <c r="RT12" s="150"/>
      <c r="RU12" s="150" t="str">
        <f>IFERROR(IF(RS12=0," ",IF(RS12=16," ",VLOOKUP(RS12,PROTOKOL!$A:$E,2)*RT12))/7.5*(7.5-RX12),"")</f>
        <v/>
      </c>
      <c r="RV12" s="151"/>
      <c r="RW12" s="152" t="str">
        <f>IF(RS12=0," ",IF(RS12=16," ",(RR12-RU12-RV12)*VLOOKUP(RS12,PROTOKOL!$A:$E,5)))</f>
        <v xml:space="preserve"> </v>
      </c>
      <c r="RX12" s="153"/>
      <c r="RY12" s="144" t="str">
        <f t="shared" si="236"/>
        <v xml:space="preserve"> </v>
      </c>
      <c r="RZ12" s="454" t="str">
        <f t="shared" si="237"/>
        <v xml:space="preserve"> </v>
      </c>
      <c r="SA12" s="454"/>
      <c r="SB12" s="150"/>
      <c r="SC12" s="150"/>
      <c r="SD12" s="150"/>
      <c r="SE12" s="154" t="str">
        <f>IF(SC12=0," ",IF(SC12=16," ",VLOOKUP(SC12,PROTOKOL!$A:$E,2)*SD12))</f>
        <v xml:space="preserve"> </v>
      </c>
      <c r="SF12" s="151"/>
      <c r="SG12" s="152" t="str">
        <f>IF(SC12=0," ",IF(SC12=16," ",(SB12-SE12-SF12)*VLOOKUP(SC12,PROTOKOL!$A:$E,5)))</f>
        <v xml:space="preserve"> </v>
      </c>
      <c r="SH12" s="155" t="str">
        <f t="shared" si="238"/>
        <v xml:space="preserve"> </v>
      </c>
      <c r="SI12" s="152" t="str">
        <f t="shared" si="239"/>
        <v xml:space="preserve"> </v>
      </c>
      <c r="SK12" s="138">
        <f t="shared" ref="SK12" si="680">$A$12</f>
        <v>31</v>
      </c>
      <c r="SL12" s="444"/>
      <c r="SM12" s="150"/>
      <c r="SN12" s="150"/>
      <c r="SO12" s="150"/>
      <c r="SP12" s="150" t="str">
        <f>IFERROR(IF(SN12=0," ",IF(SN12=16," ",VLOOKUP(SN12,PROTOKOL!$A:$E,2)*SO12))/7.5*(7.5-SS12),"")</f>
        <v/>
      </c>
      <c r="SQ12" s="151"/>
      <c r="SR12" s="152" t="str">
        <f>IF(SN12=0," ",IF(SN12=16," ",(SM12-SP12-SQ12)*VLOOKUP(SN12,PROTOKOL!$A:$E,5)))</f>
        <v xml:space="preserve"> </v>
      </c>
      <c r="SS12" s="153"/>
      <c r="ST12" s="144" t="str">
        <f t="shared" si="241"/>
        <v xml:space="preserve"> </v>
      </c>
      <c r="SU12" s="454" t="str">
        <f t="shared" si="242"/>
        <v xml:space="preserve"> </v>
      </c>
      <c r="SV12" s="454"/>
      <c r="SW12" s="150"/>
      <c r="SX12" s="150"/>
      <c r="SY12" s="150"/>
      <c r="SZ12" s="154" t="str">
        <f>IF(SX12=0," ",IF(SX12=16," ",VLOOKUP(SX12,PROTOKOL!$A:$E,2)*SY12))</f>
        <v xml:space="preserve"> </v>
      </c>
      <c r="TA12" s="151"/>
      <c r="TB12" s="152" t="str">
        <f>IF(SX12=0," ",IF(SX12=16," ",(SW12-SZ12-TA12)*VLOOKUP(SX12,PROTOKOL!$A:$E,5)))</f>
        <v xml:space="preserve"> </v>
      </c>
      <c r="TC12" s="155" t="str">
        <f t="shared" si="243"/>
        <v xml:space="preserve"> </v>
      </c>
      <c r="TD12" s="152" t="str">
        <f t="shared" si="244"/>
        <v xml:space="preserve"> </v>
      </c>
      <c r="TF12" s="138">
        <f t="shared" ref="TF12" si="681">$A$12</f>
        <v>31</v>
      </c>
      <c r="TG12" s="444"/>
      <c r="TH12" s="150"/>
      <c r="TI12" s="150"/>
      <c r="TJ12" s="150"/>
      <c r="TK12" s="150" t="str">
        <f>IFERROR(IF(TI12=0," ",IF(TI12=16," ",VLOOKUP(TI12,PROTOKOL!$A:$E,2)*TJ12))/7.5*(7.5-TN12),"")</f>
        <v/>
      </c>
      <c r="TL12" s="151"/>
      <c r="TM12" s="152" t="str">
        <f>IF(TI12=0," ",IF(TI12=16," ",(TH12-TK12-TL12)*VLOOKUP(TI12,PROTOKOL!$A:$E,5)))</f>
        <v xml:space="preserve"> </v>
      </c>
      <c r="TN12" s="153"/>
      <c r="TO12" s="144" t="str">
        <f t="shared" si="246"/>
        <v xml:space="preserve"> </v>
      </c>
      <c r="TP12" s="454" t="str">
        <f t="shared" si="247"/>
        <v xml:space="preserve"> </v>
      </c>
      <c r="TQ12" s="454"/>
      <c r="TR12" s="150"/>
      <c r="TS12" s="150"/>
      <c r="TT12" s="150"/>
      <c r="TU12" s="154" t="str">
        <f>IF(TS12=0," ",IF(TS12=16," ",VLOOKUP(TS12,PROTOKOL!$A:$E,2)*TT12))</f>
        <v xml:space="preserve"> </v>
      </c>
      <c r="TV12" s="151"/>
      <c r="TW12" s="152" t="str">
        <f>IF(TS12=0," ",IF(TS12=16," ",(TR12-TU12-TV12)*VLOOKUP(TS12,PROTOKOL!$A:$E,5)))</f>
        <v xml:space="preserve"> </v>
      </c>
      <c r="TX12" s="155" t="str">
        <f t="shared" si="248"/>
        <v xml:space="preserve"> </v>
      </c>
      <c r="TY12" s="152" t="str">
        <f t="shared" si="249"/>
        <v xml:space="preserve"> </v>
      </c>
      <c r="UA12" s="138">
        <f t="shared" ref="UA12" si="682">$A$12</f>
        <v>31</v>
      </c>
      <c r="UB12" s="444"/>
      <c r="UC12" s="150"/>
      <c r="UD12" s="150"/>
      <c r="UE12" s="150"/>
      <c r="UF12" s="150" t="str">
        <f>IFERROR(IF(UD12=0," ",IF(UD12=16," ",VLOOKUP(UD12,PROTOKOL!$A:$E,2)*UE12))/7.5*(7.5-UI12),"")</f>
        <v/>
      </c>
      <c r="UG12" s="151"/>
      <c r="UH12" s="152" t="str">
        <f>IF(UD12=0," ",IF(UD12=16," ",(UC12-UF12-UG12)*VLOOKUP(UD12,PROTOKOL!$A:$E,5)))</f>
        <v xml:space="preserve"> </v>
      </c>
      <c r="UI12" s="153"/>
      <c r="UJ12" s="144" t="str">
        <f t="shared" si="251"/>
        <v xml:space="preserve"> </v>
      </c>
      <c r="UK12" s="454" t="str">
        <f t="shared" si="252"/>
        <v xml:space="preserve"> </v>
      </c>
      <c r="UL12" s="454"/>
      <c r="UM12" s="150"/>
      <c r="UN12" s="150"/>
      <c r="UO12" s="150"/>
      <c r="UP12" s="154" t="str">
        <f>IF(UN12=0," ",IF(UN12=16," ",VLOOKUP(UN12,PROTOKOL!$A:$E,2)*UO12))</f>
        <v xml:space="preserve"> </v>
      </c>
      <c r="UQ12" s="151"/>
      <c r="UR12" s="152" t="str">
        <f>IF(UN12=0," ",IF(UN12=16," ",(UM12-UP12-UQ12)*VLOOKUP(UN12,PROTOKOL!$A:$E,5)))</f>
        <v xml:space="preserve"> </v>
      </c>
      <c r="US12" s="155" t="str">
        <f t="shared" si="253"/>
        <v xml:space="preserve"> </v>
      </c>
      <c r="UT12" s="152" t="str">
        <f t="shared" si="254"/>
        <v xml:space="preserve"> </v>
      </c>
      <c r="UV12" s="138">
        <f t="shared" ref="UV12" si="683">$A$12</f>
        <v>31</v>
      </c>
      <c r="UW12" s="444"/>
      <c r="UX12" s="150"/>
      <c r="UY12" s="150"/>
      <c r="UZ12" s="150"/>
      <c r="VA12" s="150" t="str">
        <f>IFERROR(IF(UY12=0," ",IF(UY12=16," ",VLOOKUP(UY12,PROTOKOL!$A:$E,2)*UZ12))/7.5*(7.5-VD12),"")</f>
        <v/>
      </c>
      <c r="VB12" s="151"/>
      <c r="VC12" s="152" t="str">
        <f>IF(UY12=0," ",IF(UY12=16," ",(UX12-VA12-VB12)*VLOOKUP(UY12,PROTOKOL!$A:$E,5)))</f>
        <v xml:space="preserve"> </v>
      </c>
      <c r="VD12" s="153"/>
      <c r="VE12" s="144" t="str">
        <f t="shared" si="256"/>
        <v xml:space="preserve"> </v>
      </c>
      <c r="VF12" s="454" t="str">
        <f t="shared" si="257"/>
        <v xml:space="preserve"> </v>
      </c>
      <c r="VG12" s="454"/>
      <c r="VH12" s="150"/>
      <c r="VI12" s="150"/>
      <c r="VJ12" s="150"/>
      <c r="VK12" s="154" t="str">
        <f>IF(VI12=0," ",IF(VI12=16," ",VLOOKUP(VI12,PROTOKOL!$A:$E,2)*VJ12))</f>
        <v xml:space="preserve"> </v>
      </c>
      <c r="VL12" s="151"/>
      <c r="VM12" s="152" t="str">
        <f>IF(VI12=0," ",IF(VI12=16," ",(VH12-VK12-VL12)*VLOOKUP(VI12,PROTOKOL!$A:$E,5)))</f>
        <v xml:space="preserve"> </v>
      </c>
      <c r="VN12" s="155" t="str">
        <f t="shared" si="258"/>
        <v xml:space="preserve"> </v>
      </c>
      <c r="VO12" s="152" t="str">
        <f t="shared" si="259"/>
        <v xml:space="preserve"> </v>
      </c>
      <c r="VQ12" s="138">
        <f t="shared" ref="VQ12" si="684">$A$12</f>
        <v>31</v>
      </c>
      <c r="VR12" s="444"/>
      <c r="VS12" s="150"/>
      <c r="VT12" s="150"/>
      <c r="VU12" s="150"/>
      <c r="VV12" s="150" t="str">
        <f>IFERROR(IF(VT12=0," ",IF(VT12=16," ",VLOOKUP(VT12,PROTOKOL!$A:$E,2)*VU12))/7.5*(7.5-VY12),"")</f>
        <v/>
      </c>
      <c r="VW12" s="151"/>
      <c r="VX12" s="152" t="str">
        <f>IF(VT12=0," ",IF(VT12=16," ",(VS12-VV12-VW12)*VLOOKUP(VT12,PROTOKOL!$A:$E,5)))</f>
        <v xml:space="preserve"> </v>
      </c>
      <c r="VY12" s="153"/>
      <c r="VZ12" s="144" t="str">
        <f t="shared" si="261"/>
        <v xml:space="preserve"> </v>
      </c>
      <c r="WA12" s="454" t="str">
        <f t="shared" si="262"/>
        <v xml:space="preserve"> </v>
      </c>
      <c r="WB12" s="454"/>
      <c r="WC12" s="150"/>
      <c r="WD12" s="150"/>
      <c r="WE12" s="150"/>
      <c r="WF12" s="154" t="str">
        <f>IF(WD12=0," ",IF(WD12=16," ",VLOOKUP(WD12,PROTOKOL!$A:$E,2)*WE12))</f>
        <v xml:space="preserve"> </v>
      </c>
      <c r="WG12" s="151"/>
      <c r="WH12" s="152" t="str">
        <f>IF(WD12=0," ",IF(WD12=16," ",(WC12-WF12-WG12)*VLOOKUP(WD12,PROTOKOL!$A:$E,5)))</f>
        <v xml:space="preserve"> </v>
      </c>
      <c r="WI12" s="155" t="str">
        <f t="shared" si="263"/>
        <v xml:space="preserve"> </v>
      </c>
      <c r="WJ12" s="152" t="str">
        <f t="shared" si="264"/>
        <v xml:space="preserve"> </v>
      </c>
      <c r="WL12" s="138">
        <f t="shared" ref="WL12" si="685">$A$12</f>
        <v>31</v>
      </c>
      <c r="WM12" s="444"/>
      <c r="WN12" s="150"/>
      <c r="WO12" s="150"/>
      <c r="WP12" s="150"/>
      <c r="WQ12" s="150" t="str">
        <f>IFERROR(IF(WO12=0," ",IF(WO12=16," ",VLOOKUP(WO12,PROTOKOL!$A:$E,2)*WP12))/7.5*(7.5-WT12),"")</f>
        <v/>
      </c>
      <c r="WR12" s="151"/>
      <c r="WS12" s="152" t="str">
        <f>IF(WO12=0," ",IF(WO12=16," ",(WN12-WQ12-WR12)*VLOOKUP(WO12,PROTOKOL!$A:$E,5)))</f>
        <v xml:space="preserve"> </v>
      </c>
      <c r="WT12" s="153"/>
      <c r="WU12" s="144" t="str">
        <f t="shared" si="266"/>
        <v xml:space="preserve"> </v>
      </c>
      <c r="WV12" s="454" t="str">
        <f t="shared" si="267"/>
        <v xml:space="preserve"> </v>
      </c>
      <c r="WW12" s="454"/>
      <c r="WX12" s="150"/>
      <c r="WY12" s="150"/>
      <c r="WZ12" s="150"/>
      <c r="XA12" s="154" t="str">
        <f>IF(WY12=0," ",IF(WY12=16," ",VLOOKUP(WY12,PROTOKOL!$A:$E,2)*WZ12))</f>
        <v xml:space="preserve"> </v>
      </c>
      <c r="XB12" s="151"/>
      <c r="XC12" s="152" t="str">
        <f>IF(WY12=0," ",IF(WY12=16," ",(WX12-XA12-XB12)*VLOOKUP(WY12,PROTOKOL!$A:$E,5)))</f>
        <v xml:space="preserve"> </v>
      </c>
      <c r="XD12" s="155" t="str">
        <f t="shared" si="268"/>
        <v xml:space="preserve"> </v>
      </c>
      <c r="XE12" s="152" t="str">
        <f t="shared" si="269"/>
        <v xml:space="preserve"> </v>
      </c>
      <c r="XG12" s="138">
        <f t="shared" ref="XG12" si="686">$A$12</f>
        <v>31</v>
      </c>
      <c r="XH12" s="444"/>
      <c r="XI12" s="150"/>
      <c r="XJ12" s="150"/>
      <c r="XK12" s="150"/>
      <c r="XL12" s="150" t="str">
        <f>IFERROR(IF(XJ12=0," ",IF(XJ12=16," ",VLOOKUP(XJ12,PROTOKOL!$A:$E,2)*XK12))/7.5*(7.5-XO12),"")</f>
        <v/>
      </c>
      <c r="XM12" s="151"/>
      <c r="XN12" s="152" t="str">
        <f>IF(XJ12=0," ",IF(XJ12=16," ",(XI12-XL12-XM12)*VLOOKUP(XJ12,PROTOKOL!$A:$E,5)))</f>
        <v xml:space="preserve"> </v>
      </c>
      <c r="XO12" s="153"/>
      <c r="XP12" s="144" t="str">
        <f t="shared" si="271"/>
        <v xml:space="preserve"> </v>
      </c>
      <c r="XQ12" s="454" t="str">
        <f t="shared" si="272"/>
        <v xml:space="preserve"> </v>
      </c>
      <c r="XR12" s="454"/>
      <c r="XS12" s="150"/>
      <c r="XT12" s="150"/>
      <c r="XU12" s="150"/>
      <c r="XV12" s="154" t="str">
        <f>IF(XT12=0," ",IF(XT12=16," ",VLOOKUP(XT12,PROTOKOL!$A:$E,2)*XU12))</f>
        <v xml:space="preserve"> </v>
      </c>
      <c r="XW12" s="151"/>
      <c r="XX12" s="152" t="str">
        <f>IF(XT12=0," ",IF(XT12=16," ",(XS12-XV12-XW12)*VLOOKUP(XT12,PROTOKOL!$A:$E,5)))</f>
        <v xml:space="preserve"> </v>
      </c>
      <c r="XY12" s="155" t="str">
        <f t="shared" si="273"/>
        <v xml:space="preserve"> </v>
      </c>
      <c r="XZ12" s="152" t="str">
        <f t="shared" si="274"/>
        <v xml:space="preserve"> </v>
      </c>
      <c r="YB12" s="138">
        <f t="shared" ref="YB12" si="687">$A$12</f>
        <v>31</v>
      </c>
      <c r="YC12" s="444"/>
      <c r="YD12" s="150"/>
      <c r="YE12" s="150"/>
      <c r="YF12" s="150"/>
      <c r="YG12" s="150" t="str">
        <f>IFERROR(IF(YE12=0," ",IF(YE12=16," ",VLOOKUP(YE12,PROTOKOL!$A:$E,2)*YF12))/7.5*(7.5-YJ12),"")</f>
        <v/>
      </c>
      <c r="YH12" s="151"/>
      <c r="YI12" s="152" t="str">
        <f>IF(YE12=0," ",IF(YE12=16," ",(YD12-YG12-YH12)*VLOOKUP(YE12,PROTOKOL!$A:$E,5)))</f>
        <v xml:space="preserve"> </v>
      </c>
      <c r="YJ12" s="153"/>
      <c r="YK12" s="144" t="str">
        <f t="shared" si="276"/>
        <v xml:space="preserve"> </v>
      </c>
      <c r="YL12" s="454" t="str">
        <f t="shared" si="277"/>
        <v xml:space="preserve"> </v>
      </c>
      <c r="YM12" s="454"/>
      <c r="YN12" s="150"/>
      <c r="YO12" s="150"/>
      <c r="YP12" s="150"/>
      <c r="YQ12" s="154" t="str">
        <f>IF(YO12=0," ",IF(YO12=16," ",VLOOKUP(YO12,PROTOKOL!$A:$E,2)*YP12))</f>
        <v xml:space="preserve"> </v>
      </c>
      <c r="YR12" s="151"/>
      <c r="YS12" s="152" t="str">
        <f>IF(YO12=0," ",IF(YO12=16," ",(YN12-YQ12-YR12)*VLOOKUP(YO12,PROTOKOL!$A:$E,5)))</f>
        <v xml:space="preserve"> </v>
      </c>
      <c r="YT12" s="155" t="str">
        <f t="shared" si="278"/>
        <v xml:space="preserve"> </v>
      </c>
      <c r="YU12" s="152" t="str">
        <f t="shared" si="279"/>
        <v xml:space="preserve"> </v>
      </c>
      <c r="YW12" s="138">
        <f t="shared" ref="YW12" si="688">$A$12</f>
        <v>31</v>
      </c>
      <c r="YX12" s="444"/>
      <c r="YY12" s="150"/>
      <c r="YZ12" s="150"/>
      <c r="ZA12" s="150"/>
      <c r="ZB12" s="150" t="str">
        <f>IFERROR(IF(YZ12=0," ",IF(YZ12=16," ",VLOOKUP(YZ12,PROTOKOL!$A:$E,2)*ZA12))/7.5*(7.5-ZE12),"")</f>
        <v/>
      </c>
      <c r="ZC12" s="151"/>
      <c r="ZD12" s="152" t="str">
        <f>IF(YZ12=0," ",IF(YZ12=16," ",(YY12-ZB12-ZC12)*VLOOKUP(YZ12,PROTOKOL!$A:$E,5)))</f>
        <v xml:space="preserve"> </v>
      </c>
      <c r="ZE12" s="153"/>
      <c r="ZF12" s="144" t="str">
        <f t="shared" si="281"/>
        <v xml:space="preserve"> </v>
      </c>
      <c r="ZG12" s="454" t="str">
        <f t="shared" si="282"/>
        <v xml:space="preserve"> </v>
      </c>
      <c r="ZH12" s="454"/>
      <c r="ZI12" s="150"/>
      <c r="ZJ12" s="150"/>
      <c r="ZK12" s="150"/>
      <c r="ZL12" s="154" t="str">
        <f>IF(ZJ12=0," ",IF(ZJ12=16," ",VLOOKUP(ZJ12,PROTOKOL!$A:$E,2)*ZK12))</f>
        <v xml:space="preserve"> </v>
      </c>
      <c r="ZM12" s="151"/>
      <c r="ZN12" s="152" t="str">
        <f>IF(ZJ12=0," ",IF(ZJ12=16," ",(ZI12-ZL12-ZM12)*VLOOKUP(ZJ12,PROTOKOL!$A:$E,5)))</f>
        <v xml:space="preserve"> </v>
      </c>
      <c r="ZO12" s="155" t="str">
        <f t="shared" si="283"/>
        <v xml:space="preserve"> </v>
      </c>
      <c r="ZP12" s="152" t="str">
        <f t="shared" si="284"/>
        <v xml:space="preserve"> </v>
      </c>
      <c r="ZR12" s="138">
        <f t="shared" ref="ZR12" si="689">$A$12</f>
        <v>31</v>
      </c>
      <c r="ZS12" s="444"/>
      <c r="ZT12" s="150"/>
      <c r="ZU12" s="150"/>
      <c r="ZV12" s="150"/>
      <c r="ZW12" s="150" t="str">
        <f>IFERROR(IF(ZU12=0," ",IF(ZU12=16," ",VLOOKUP(ZU12,PROTOKOL!$A:$E,2)*ZV12))/7.5*(7.5-ZZ12),"")</f>
        <v/>
      </c>
      <c r="ZX12" s="151"/>
      <c r="ZY12" s="152" t="str">
        <f>IF(ZU12=0," ",IF(ZU12=16," ",(ZT12-ZW12-ZX12)*VLOOKUP(ZU12,PROTOKOL!$A:$E,5)))</f>
        <v xml:space="preserve"> </v>
      </c>
      <c r="ZZ12" s="153"/>
      <c r="AAA12" s="144" t="str">
        <f t="shared" si="286"/>
        <v xml:space="preserve"> </v>
      </c>
      <c r="AAB12" s="454" t="str">
        <f t="shared" si="287"/>
        <v xml:space="preserve"> </v>
      </c>
      <c r="AAC12" s="454"/>
      <c r="AAD12" s="150"/>
      <c r="AAE12" s="150"/>
      <c r="AAF12" s="150"/>
      <c r="AAG12" s="154" t="str">
        <f>IF(AAE12=0," ",IF(AAE12=16," ",VLOOKUP(AAE12,PROTOKOL!$A:$E,2)*AAF12))</f>
        <v xml:space="preserve"> </v>
      </c>
      <c r="AAH12" s="151"/>
      <c r="AAI12" s="152" t="str">
        <f>IF(AAE12=0," ",IF(AAE12=16," ",(AAD12-AAG12-AAH12)*VLOOKUP(AAE12,PROTOKOL!$A:$E,5)))</f>
        <v xml:space="preserve"> </v>
      </c>
      <c r="AAJ12" s="155" t="str">
        <f t="shared" si="288"/>
        <v xml:space="preserve"> </v>
      </c>
      <c r="AAK12" s="152" t="str">
        <f t="shared" si="289"/>
        <v xml:space="preserve"> </v>
      </c>
      <c r="AAM12" s="138">
        <f t="shared" ref="AAM12" si="690">$A$12</f>
        <v>31</v>
      </c>
      <c r="AAN12" s="444"/>
      <c r="AAO12" s="150"/>
      <c r="AAP12" s="150"/>
      <c r="AAQ12" s="150"/>
      <c r="AAR12" s="150" t="str">
        <f>IFERROR(IF(AAP12=0," ",IF(AAP12=16," ",VLOOKUP(AAP12,PROTOKOL!$A:$E,2)*AAQ12))/7.5*(7.5-AAU12),"")</f>
        <v/>
      </c>
      <c r="AAS12" s="151"/>
      <c r="AAT12" s="152" t="str">
        <f>IF(AAP12=0," ",IF(AAP12=16," ",(AAO12-AAR12-AAS12)*VLOOKUP(AAP12,PROTOKOL!$A:$E,5)))</f>
        <v xml:space="preserve"> </v>
      </c>
      <c r="AAU12" s="153"/>
      <c r="AAV12" s="144" t="str">
        <f t="shared" si="291"/>
        <v xml:space="preserve"> </v>
      </c>
      <c r="AAW12" s="454" t="str">
        <f t="shared" si="292"/>
        <v xml:space="preserve"> </v>
      </c>
      <c r="AAX12" s="454"/>
      <c r="AAY12" s="150"/>
      <c r="AAZ12" s="150"/>
      <c r="ABA12" s="150"/>
      <c r="ABB12" s="154" t="str">
        <f>IF(AAZ12=0," ",IF(AAZ12=16," ",VLOOKUP(AAZ12,PROTOKOL!$A:$E,2)*ABA12))</f>
        <v xml:space="preserve"> </v>
      </c>
      <c r="ABC12" s="151"/>
      <c r="ABD12" s="152" t="str">
        <f>IF(AAZ12=0," ",IF(AAZ12=16," ",(AAY12-ABB12-ABC12)*VLOOKUP(AAZ12,PROTOKOL!$A:$E,5)))</f>
        <v xml:space="preserve"> </v>
      </c>
      <c r="ABE12" s="155" t="str">
        <f t="shared" si="293"/>
        <v xml:space="preserve"> </v>
      </c>
      <c r="ABF12" s="152" t="str">
        <f t="shared" si="294"/>
        <v xml:space="preserve"> </v>
      </c>
      <c r="ABH12" s="138">
        <f t="shared" ref="ABH12" si="691">$A$12</f>
        <v>31</v>
      </c>
      <c r="ABI12" s="444"/>
      <c r="ABJ12" s="150"/>
      <c r="ABK12" s="150"/>
      <c r="ABL12" s="150"/>
      <c r="ABM12" s="150" t="str">
        <f>IFERROR(IF(ABK12=0," ",IF(ABK12=16," ",VLOOKUP(ABK12,PROTOKOL!$A:$E,2)*ABL12))/7.5*(7.5-ABP12),"")</f>
        <v/>
      </c>
      <c r="ABN12" s="151"/>
      <c r="ABO12" s="152" t="str">
        <f>IF(ABK12=0," ",IF(ABK12=16," ",(ABJ12-ABM12-ABN12)*VLOOKUP(ABK12,PROTOKOL!$A:$E,5)))</f>
        <v xml:space="preserve"> </v>
      </c>
      <c r="ABP12" s="153"/>
      <c r="ABQ12" s="144" t="str">
        <f t="shared" si="296"/>
        <v xml:space="preserve"> </v>
      </c>
      <c r="ABR12" s="454" t="str">
        <f t="shared" si="297"/>
        <v xml:space="preserve"> </v>
      </c>
      <c r="ABS12" s="454"/>
      <c r="ABT12" s="150"/>
      <c r="ABU12" s="150"/>
      <c r="ABV12" s="150"/>
      <c r="ABW12" s="154" t="str">
        <f>IF(ABU12=0," ",IF(ABU12=16," ",VLOOKUP(ABU12,PROTOKOL!$A:$E,2)*ABV12))</f>
        <v xml:space="preserve"> </v>
      </c>
      <c r="ABX12" s="151"/>
      <c r="ABY12" s="152" t="str">
        <f>IF(ABU12=0," ",IF(ABU12=16," ",(ABT12-ABW12-ABX12)*VLOOKUP(ABU12,PROTOKOL!$A:$E,5)))</f>
        <v xml:space="preserve"> </v>
      </c>
      <c r="ABZ12" s="155" t="str">
        <f t="shared" si="298"/>
        <v xml:space="preserve"> </v>
      </c>
      <c r="ACA12" s="152" t="str">
        <f t="shared" si="299"/>
        <v xml:space="preserve"> </v>
      </c>
      <c r="ACC12" s="138">
        <f t="shared" ref="ACC12" si="692">$A$12</f>
        <v>31</v>
      </c>
      <c r="ACD12" s="444"/>
      <c r="ACE12" s="150"/>
      <c r="ACF12" s="150"/>
      <c r="ACG12" s="150"/>
      <c r="ACH12" s="150" t="str">
        <f>IFERROR(IF(ACF12=0," ",IF(ACF12=16," ",VLOOKUP(ACF12,PROTOKOL!$A:$E,2)*ACG12))/7.5*(7.5-ACK12),"")</f>
        <v/>
      </c>
      <c r="ACI12" s="151"/>
      <c r="ACJ12" s="152" t="str">
        <f>IF(ACF12=0," ",IF(ACF12=16," ",(ACE12-ACH12-ACI12)*VLOOKUP(ACF12,PROTOKOL!$A:$E,5)))</f>
        <v xml:space="preserve"> </v>
      </c>
      <c r="ACK12" s="153"/>
      <c r="ACL12" s="144" t="str">
        <f t="shared" si="301"/>
        <v xml:space="preserve"> </v>
      </c>
      <c r="ACM12" s="454" t="str">
        <f t="shared" si="302"/>
        <v xml:space="preserve"> </v>
      </c>
      <c r="ACN12" s="454"/>
      <c r="ACO12" s="150"/>
      <c r="ACP12" s="150"/>
      <c r="ACQ12" s="150"/>
      <c r="ACR12" s="154" t="str">
        <f>IF(ACP12=0," ",IF(ACP12=16," ",VLOOKUP(ACP12,PROTOKOL!$A:$E,2)*ACQ12))</f>
        <v xml:space="preserve"> </v>
      </c>
      <c r="ACS12" s="151"/>
      <c r="ACT12" s="152" t="str">
        <f>IF(ACP12=0," ",IF(ACP12=16," ",(ACO12-ACR12-ACS12)*VLOOKUP(ACP12,PROTOKOL!$A:$E,5)))</f>
        <v xml:space="preserve"> </v>
      </c>
      <c r="ACU12" s="155" t="str">
        <f t="shared" si="303"/>
        <v xml:space="preserve"> </v>
      </c>
      <c r="ACV12" s="152" t="str">
        <f t="shared" si="304"/>
        <v xml:space="preserve"> </v>
      </c>
      <c r="ACX12" s="138">
        <f t="shared" ref="ACX12" si="693">$A$12</f>
        <v>31</v>
      </c>
      <c r="ACY12" s="444"/>
      <c r="ACZ12" s="150"/>
      <c r="ADA12" s="150"/>
      <c r="ADB12" s="150"/>
      <c r="ADC12" s="150" t="str">
        <f>IFERROR(IF(ADA12=0," ",IF(ADA12=16," ",VLOOKUP(ADA12,PROTOKOL!$A:$E,2)*ADB12))/7.5*(7.5-ADF12),"")</f>
        <v/>
      </c>
      <c r="ADD12" s="151"/>
      <c r="ADE12" s="152" t="str">
        <f>IF(ADA12=0," ",IF(ADA12=16," ",(ACZ12-ADC12-ADD12)*VLOOKUP(ADA12,PROTOKOL!$A:$E,5)))</f>
        <v xml:space="preserve"> </v>
      </c>
      <c r="ADF12" s="153"/>
      <c r="ADG12" s="144" t="str">
        <f t="shared" si="306"/>
        <v xml:space="preserve"> </v>
      </c>
      <c r="ADH12" s="454" t="str">
        <f t="shared" si="307"/>
        <v xml:space="preserve"> </v>
      </c>
      <c r="ADI12" s="454"/>
      <c r="ADJ12" s="150"/>
      <c r="ADK12" s="150"/>
      <c r="ADL12" s="150"/>
      <c r="ADM12" s="154" t="str">
        <f>IF(ADK12=0," ",IF(ADK12=16," ",VLOOKUP(ADK12,PROTOKOL!$A:$E,2)*ADL12))</f>
        <v xml:space="preserve"> </v>
      </c>
      <c r="ADN12" s="151"/>
      <c r="ADO12" s="152" t="str">
        <f>IF(ADK12=0," ",IF(ADK12=16," ",(ADJ12-ADM12-ADN12)*VLOOKUP(ADK12,PROTOKOL!$A:$E,5)))</f>
        <v xml:space="preserve"> </v>
      </c>
      <c r="ADP12" s="155" t="str">
        <f t="shared" si="308"/>
        <v xml:space="preserve"> </v>
      </c>
      <c r="ADQ12" s="152" t="str">
        <f t="shared" si="309"/>
        <v xml:space="preserve"> </v>
      </c>
      <c r="ADS12" s="138">
        <f t="shared" ref="ADS12" si="694">$A$12</f>
        <v>31</v>
      </c>
      <c r="ADT12" s="444"/>
      <c r="ADU12" s="150"/>
      <c r="ADV12" s="150"/>
      <c r="ADW12" s="150"/>
      <c r="ADX12" s="150" t="str">
        <f>IFERROR(IF(ADV12=0," ",IF(ADV12=16," ",VLOOKUP(ADV12,PROTOKOL!$A:$E,2)*ADW12))/7.5*(7.5-AEA12),"")</f>
        <v/>
      </c>
      <c r="ADY12" s="151"/>
      <c r="ADZ12" s="152" t="str">
        <f>IF(ADV12=0," ",IF(ADV12=16," ",(ADU12-ADX12-ADY12)*VLOOKUP(ADV12,PROTOKOL!$A:$E,5)))</f>
        <v xml:space="preserve"> </v>
      </c>
      <c r="AEA12" s="153"/>
      <c r="AEB12" s="144" t="str">
        <f t="shared" si="311"/>
        <v xml:space="preserve"> </v>
      </c>
      <c r="AEC12" s="454" t="str">
        <f t="shared" si="312"/>
        <v xml:space="preserve"> </v>
      </c>
      <c r="AED12" s="454"/>
      <c r="AEE12" s="150"/>
      <c r="AEF12" s="150"/>
      <c r="AEG12" s="150"/>
      <c r="AEH12" s="154" t="str">
        <f>IF(AEF12=0," ",IF(AEF12=16," ",VLOOKUP(AEF12,PROTOKOL!$A:$E,2)*AEG12))</f>
        <v xml:space="preserve"> </v>
      </c>
      <c r="AEI12" s="151"/>
      <c r="AEJ12" s="152" t="str">
        <f>IF(AEF12=0," ",IF(AEF12=16," ",(AEE12-AEH12-AEI12)*VLOOKUP(AEF12,PROTOKOL!$A:$E,5)))</f>
        <v xml:space="preserve"> </v>
      </c>
      <c r="AEK12" s="155" t="str">
        <f t="shared" si="313"/>
        <v xml:space="preserve"> </v>
      </c>
      <c r="AEL12" s="152" t="str">
        <f t="shared" si="314"/>
        <v xml:space="preserve"> </v>
      </c>
      <c r="AEN12" s="138">
        <f t="shared" ref="AEN12" si="695">$A$12</f>
        <v>31</v>
      </c>
      <c r="AEO12" s="444"/>
      <c r="AEP12" s="150"/>
      <c r="AEQ12" s="150"/>
      <c r="AER12" s="150"/>
      <c r="AES12" s="150" t="str">
        <f>IFERROR(IF(AEQ12=0," ",IF(AEQ12=16," ",VLOOKUP(AEQ12,PROTOKOL!$A:$E,2)*AER12))/7.5*(7.5-AEV12),"")</f>
        <v/>
      </c>
      <c r="AET12" s="151"/>
      <c r="AEU12" s="152" t="str">
        <f>IF(AEQ12=0," ",IF(AEQ12=16," ",(AEP12-AES12-AET12)*VLOOKUP(AEQ12,PROTOKOL!$A:$E,5)))</f>
        <v xml:space="preserve"> </v>
      </c>
      <c r="AEV12" s="153"/>
      <c r="AEW12" s="144" t="str">
        <f t="shared" si="316"/>
        <v xml:space="preserve"> </v>
      </c>
      <c r="AEX12" s="454" t="str">
        <f t="shared" si="317"/>
        <v xml:space="preserve"> </v>
      </c>
      <c r="AEY12" s="454"/>
      <c r="AEZ12" s="150"/>
      <c r="AFA12" s="150"/>
      <c r="AFB12" s="150"/>
      <c r="AFC12" s="154" t="str">
        <f>IF(AFA12=0," ",IF(AFA12=16," ",VLOOKUP(AFA12,PROTOKOL!$A:$E,2)*AFB12))</f>
        <v xml:space="preserve"> </v>
      </c>
      <c r="AFD12" s="151"/>
      <c r="AFE12" s="152" t="str">
        <f>IF(AFA12=0," ",IF(AFA12=16," ",(AEZ12-AFC12-AFD12)*VLOOKUP(AFA12,PROTOKOL!$A:$E,5)))</f>
        <v xml:space="preserve"> </v>
      </c>
      <c r="AFF12" s="155" t="str">
        <f t="shared" si="318"/>
        <v xml:space="preserve"> </v>
      </c>
      <c r="AFG12" s="152" t="str">
        <f t="shared" si="319"/>
        <v xml:space="preserve"> </v>
      </c>
      <c r="AFI12" s="138">
        <f t="shared" ref="AFI12" si="696">$A$12</f>
        <v>31</v>
      </c>
      <c r="AFJ12" s="444"/>
      <c r="AFK12" s="150"/>
      <c r="AFL12" s="150"/>
      <c r="AFM12" s="150"/>
      <c r="AFN12" s="150" t="str">
        <f>IFERROR(IF(AFL12=0," ",IF(AFL12=16," ",VLOOKUP(AFL12,PROTOKOL!$A:$E,2)*AFM12))/7.5*(7.5-AFQ12),"")</f>
        <v/>
      </c>
      <c r="AFO12" s="151"/>
      <c r="AFP12" s="152" t="str">
        <f>IF(AFL12=0," ",IF(AFL12=16," ",(AFK12-AFN12-AFO12)*VLOOKUP(AFL12,PROTOKOL!$A:$E,5)))</f>
        <v xml:space="preserve"> </v>
      </c>
      <c r="AFQ12" s="153"/>
      <c r="AFR12" s="144" t="str">
        <f t="shared" si="321"/>
        <v xml:space="preserve"> </v>
      </c>
      <c r="AFS12" s="454" t="str">
        <f t="shared" si="322"/>
        <v xml:space="preserve"> </v>
      </c>
      <c r="AFT12" s="454"/>
      <c r="AFU12" s="150"/>
      <c r="AFV12" s="150"/>
      <c r="AFW12" s="150"/>
      <c r="AFX12" s="154" t="str">
        <f>IF(AFV12=0," ",IF(AFV12=16," ",VLOOKUP(AFV12,PROTOKOL!$A:$E,2)*AFW12))</f>
        <v xml:space="preserve"> </v>
      </c>
      <c r="AFY12" s="151"/>
      <c r="AFZ12" s="152" t="str">
        <f>IF(AFV12=0," ",IF(AFV12=16," ",(AFU12-AFX12-AFY12)*VLOOKUP(AFV12,PROTOKOL!$A:$E,5)))</f>
        <v xml:space="preserve"> </v>
      </c>
      <c r="AGA12" s="155" t="str">
        <f t="shared" si="323"/>
        <v xml:space="preserve"> </v>
      </c>
      <c r="AGB12" s="152" t="str">
        <f t="shared" si="324"/>
        <v xml:space="preserve"> </v>
      </c>
      <c r="AGD12" s="138">
        <f t="shared" ref="AGD12" si="697">$A$12</f>
        <v>31</v>
      </c>
      <c r="AGE12" s="444"/>
      <c r="AGF12" s="150"/>
      <c r="AGG12" s="150"/>
      <c r="AGH12" s="150"/>
      <c r="AGI12" s="150" t="str">
        <f>IFERROR(IF(AGG12=0," ",IF(AGG12=16," ",VLOOKUP(AGG12,PROTOKOL!$A:$E,2)*AGH12))/7.5*(7.5-AGL12),"")</f>
        <v/>
      </c>
      <c r="AGJ12" s="151"/>
      <c r="AGK12" s="152" t="str">
        <f>IF(AGG12=0," ",IF(AGG12=16," ",(AGF12-AGI12-AGJ12)*VLOOKUP(AGG12,PROTOKOL!$A:$E,5)))</f>
        <v xml:space="preserve"> </v>
      </c>
      <c r="AGL12" s="153"/>
      <c r="AGM12" s="144" t="str">
        <f t="shared" si="326"/>
        <v xml:space="preserve"> </v>
      </c>
      <c r="AGN12" s="454" t="str">
        <f t="shared" si="327"/>
        <v xml:space="preserve"> </v>
      </c>
      <c r="AGO12" s="454"/>
      <c r="AGP12" s="150"/>
      <c r="AGQ12" s="150"/>
      <c r="AGR12" s="150"/>
      <c r="AGS12" s="154" t="str">
        <f>IF(AGQ12=0," ",IF(AGQ12=16," ",VLOOKUP(AGQ12,PROTOKOL!$A:$E,2)*AGR12))</f>
        <v xml:space="preserve"> </v>
      </c>
      <c r="AGT12" s="151"/>
      <c r="AGU12" s="152" t="str">
        <f>IF(AGQ12=0," ",IF(AGQ12=16," ",(AGP12-AGS12-AGT12)*VLOOKUP(AGQ12,PROTOKOL!$A:$E,5)))</f>
        <v xml:space="preserve"> </v>
      </c>
      <c r="AGV12" s="155" t="str">
        <f t="shared" si="328"/>
        <v xml:space="preserve"> </v>
      </c>
      <c r="AGW12" s="152" t="str">
        <f t="shared" si="329"/>
        <v xml:space="preserve"> </v>
      </c>
      <c r="AGY12" s="138">
        <f t="shared" ref="AGY12" si="698">$A$12</f>
        <v>31</v>
      </c>
      <c r="AGZ12" s="444"/>
      <c r="AHA12" s="150"/>
      <c r="AHB12" s="150"/>
      <c r="AHC12" s="150"/>
      <c r="AHD12" s="150" t="str">
        <f>IFERROR(IF(AHB12=0," ",IF(AHB12=16," ",VLOOKUP(AHB12,PROTOKOL!$A:$E,2)*AHC12))/7.5*(7.5-AHG12),"")</f>
        <v/>
      </c>
      <c r="AHE12" s="151"/>
      <c r="AHF12" s="152" t="str">
        <f>IF(AHB12=0," ",IF(AHB12=16," ",(AHA12-AHD12-AHE12)*VLOOKUP(AHB12,PROTOKOL!$A:$E,5)))</f>
        <v xml:space="preserve"> </v>
      </c>
      <c r="AHG12" s="153"/>
      <c r="AHH12" s="144" t="str">
        <f t="shared" si="331"/>
        <v xml:space="preserve"> </v>
      </c>
      <c r="AHI12" s="454" t="str">
        <f t="shared" si="332"/>
        <v xml:space="preserve"> </v>
      </c>
      <c r="AHJ12" s="454"/>
      <c r="AHK12" s="150"/>
      <c r="AHL12" s="150"/>
      <c r="AHM12" s="150"/>
      <c r="AHN12" s="154" t="str">
        <f>IF(AHL12=0," ",IF(AHL12=16," ",VLOOKUP(AHL12,PROTOKOL!$A:$E,2)*AHM12))</f>
        <v xml:space="preserve"> </v>
      </c>
      <c r="AHO12" s="151"/>
      <c r="AHP12" s="152" t="str">
        <f>IF(AHL12=0," ",IF(AHL12=16," ",(AHK12-AHN12-AHO12)*VLOOKUP(AHL12,PROTOKOL!$A:$E,5)))</f>
        <v xml:space="preserve"> </v>
      </c>
      <c r="AHQ12" s="155" t="str">
        <f t="shared" si="333"/>
        <v xml:space="preserve"> </v>
      </c>
      <c r="AHR12" s="152" t="str">
        <f t="shared" si="334"/>
        <v xml:space="preserve"> </v>
      </c>
      <c r="AHT12" s="138">
        <f t="shared" ref="AHT12" si="699">$A$12</f>
        <v>31</v>
      </c>
      <c r="AHU12" s="444"/>
      <c r="AHV12" s="150"/>
      <c r="AHW12" s="150"/>
      <c r="AHX12" s="150"/>
      <c r="AHY12" s="150" t="str">
        <f>IFERROR(IF(AHW12=0," ",IF(AHW12=16," ",VLOOKUP(AHW12,PROTOKOL!$A:$E,2)*AHX12))/7.5*(7.5-AIB12),"")</f>
        <v/>
      </c>
      <c r="AHZ12" s="151"/>
      <c r="AIA12" s="152" t="str">
        <f>IF(AHW12=0," ",IF(AHW12=16," ",(AHV12-AHY12-AHZ12)*VLOOKUP(AHW12,PROTOKOL!$A:$E,5)))</f>
        <v xml:space="preserve"> </v>
      </c>
      <c r="AIB12" s="153"/>
      <c r="AIC12" s="144" t="str">
        <f t="shared" si="336"/>
        <v xml:space="preserve"> </v>
      </c>
      <c r="AID12" s="454" t="str">
        <f t="shared" si="337"/>
        <v xml:space="preserve"> </v>
      </c>
      <c r="AIE12" s="454"/>
      <c r="AIF12" s="150"/>
      <c r="AIG12" s="150"/>
      <c r="AIH12" s="150"/>
      <c r="AII12" s="154" t="str">
        <f>IF(AIG12=0," ",IF(AIG12=16," ",VLOOKUP(AIG12,PROTOKOL!$A:$E,2)*AIH12))</f>
        <v xml:space="preserve"> </v>
      </c>
      <c r="AIJ12" s="151"/>
      <c r="AIK12" s="152" t="str">
        <f>IF(AIG12=0," ",IF(AIG12=16," ",(AIF12-AII12-AIJ12)*VLOOKUP(AIG12,PROTOKOL!$A:$E,5)))</f>
        <v xml:space="preserve"> </v>
      </c>
      <c r="AIL12" s="155" t="str">
        <f t="shared" si="338"/>
        <v xml:space="preserve"> </v>
      </c>
      <c r="AIM12" s="152" t="str">
        <f t="shared" si="339"/>
        <v xml:space="preserve"> </v>
      </c>
      <c r="AIO12" s="138">
        <f t="shared" ref="AIO12" si="700">$A$12</f>
        <v>31</v>
      </c>
      <c r="AIP12" s="444"/>
      <c r="AIQ12" s="150"/>
      <c r="AIR12" s="150"/>
      <c r="AIS12" s="150"/>
      <c r="AIT12" s="150" t="str">
        <f>IFERROR(IF(AIR12=0," ",IF(AIR12=16," ",VLOOKUP(AIR12,PROTOKOL!$A:$E,2)*AIS12))/7.5*(7.5-AIW12),"")</f>
        <v/>
      </c>
      <c r="AIU12" s="151"/>
      <c r="AIV12" s="152" t="str">
        <f>IF(AIR12=0," ",IF(AIR12=16," ",(AIQ12-AIT12-AIU12)*VLOOKUP(AIR12,PROTOKOL!$A:$E,5)))</f>
        <v xml:space="preserve"> </v>
      </c>
      <c r="AIW12" s="153"/>
      <c r="AIX12" s="144" t="str">
        <f t="shared" si="341"/>
        <v xml:space="preserve"> </v>
      </c>
      <c r="AIY12" s="454" t="str">
        <f t="shared" si="342"/>
        <v xml:space="preserve"> </v>
      </c>
      <c r="AIZ12" s="454"/>
      <c r="AJA12" s="150"/>
      <c r="AJB12" s="150"/>
      <c r="AJC12" s="150"/>
      <c r="AJD12" s="154" t="str">
        <f>IF(AJB12=0," ",IF(AJB12=16," ",VLOOKUP(AJB12,PROTOKOL!$A:$E,2)*AJC12))</f>
        <v xml:space="preserve"> </v>
      </c>
      <c r="AJE12" s="151"/>
      <c r="AJF12" s="152" t="str">
        <f>IF(AJB12=0," ",IF(AJB12=16," ",(AJA12-AJD12-AJE12)*VLOOKUP(AJB12,PROTOKOL!$A:$E,5)))</f>
        <v xml:space="preserve"> </v>
      </c>
      <c r="AJG12" s="155" t="str">
        <f t="shared" si="343"/>
        <v xml:space="preserve"> </v>
      </c>
      <c r="AJH12" s="152" t="str">
        <f t="shared" si="344"/>
        <v xml:space="preserve"> </v>
      </c>
      <c r="AJJ12" s="138">
        <f t="shared" ref="AJJ12" si="701">$A$12</f>
        <v>31</v>
      </c>
      <c r="AJK12" s="444"/>
      <c r="AJL12" s="150"/>
      <c r="AJM12" s="150"/>
      <c r="AJN12" s="150"/>
      <c r="AJO12" s="150" t="str">
        <f>IFERROR(IF(AJM12=0," ",IF(AJM12=16," ",VLOOKUP(AJM12,PROTOKOL!$A:$E,2)*AJN12))/7.5*(7.5-AJR12),"")</f>
        <v/>
      </c>
      <c r="AJP12" s="151"/>
      <c r="AJQ12" s="152" t="str">
        <f>IF(AJM12=0," ",IF(AJM12=16," ",(AJL12-AJO12-AJP12)*VLOOKUP(AJM12,PROTOKOL!$A:$E,5)))</f>
        <v xml:space="preserve"> </v>
      </c>
      <c r="AJR12" s="153"/>
      <c r="AJS12" s="144" t="str">
        <f t="shared" si="346"/>
        <v xml:space="preserve"> </v>
      </c>
      <c r="AJT12" s="454" t="str">
        <f t="shared" si="347"/>
        <v xml:space="preserve"> </v>
      </c>
      <c r="AJU12" s="454"/>
      <c r="AJV12" s="150"/>
      <c r="AJW12" s="150"/>
      <c r="AJX12" s="150"/>
      <c r="AJY12" s="154" t="str">
        <f>IF(AJW12=0," ",IF(AJW12=16," ",VLOOKUP(AJW12,PROTOKOL!$A:$E,2)*AJX12))</f>
        <v xml:space="preserve"> </v>
      </c>
      <c r="AJZ12" s="151"/>
      <c r="AKA12" s="152" t="str">
        <f>IF(AJW12=0," ",IF(AJW12=16," ",(AJV12-AJY12-AJZ12)*VLOOKUP(AJW12,PROTOKOL!$A:$E,5)))</f>
        <v xml:space="preserve"> </v>
      </c>
      <c r="AKB12" s="155" t="str">
        <f t="shared" si="348"/>
        <v xml:space="preserve"> </v>
      </c>
      <c r="AKC12" s="152" t="str">
        <f t="shared" si="349"/>
        <v xml:space="preserve"> </v>
      </c>
      <c r="AKE12" s="138">
        <f t="shared" ref="AKE12" si="702">$A$12</f>
        <v>31</v>
      </c>
      <c r="AKF12" s="444"/>
      <c r="AKG12" s="150"/>
      <c r="AKH12" s="150"/>
      <c r="AKI12" s="150"/>
      <c r="AKJ12" s="150" t="str">
        <f>IFERROR(IF(AKH12=0," ",IF(AKH12=16," ",VLOOKUP(AKH12,PROTOKOL!$A:$E,2)*AKI12))/7.5*(7.5-AKM12),"")</f>
        <v/>
      </c>
      <c r="AKK12" s="151"/>
      <c r="AKL12" s="152" t="str">
        <f>IF(AKH12=0," ",IF(AKH12=16," ",(AKG12-AKJ12-AKK12)*VLOOKUP(AKH12,PROTOKOL!$A:$E,5)))</f>
        <v xml:space="preserve"> </v>
      </c>
      <c r="AKM12" s="153"/>
      <c r="AKN12" s="144" t="str">
        <f t="shared" si="351"/>
        <v xml:space="preserve"> </v>
      </c>
      <c r="AKO12" s="454" t="str">
        <f t="shared" si="352"/>
        <v xml:space="preserve"> </v>
      </c>
      <c r="AKP12" s="454"/>
      <c r="AKQ12" s="150"/>
      <c r="AKR12" s="150"/>
      <c r="AKS12" s="150"/>
      <c r="AKT12" s="154" t="str">
        <f>IF(AKR12=0," ",IF(AKR12=16," ",VLOOKUP(AKR12,PROTOKOL!$A:$E,2)*AKS12))</f>
        <v xml:space="preserve"> </v>
      </c>
      <c r="AKU12" s="151"/>
      <c r="AKV12" s="152" t="str">
        <f>IF(AKR12=0," ",IF(AKR12=16," ",(AKQ12-AKT12-AKU12)*VLOOKUP(AKR12,PROTOKOL!$A:$E,5)))</f>
        <v xml:space="preserve"> </v>
      </c>
      <c r="AKW12" s="155" t="str">
        <f t="shared" si="353"/>
        <v xml:space="preserve"> </v>
      </c>
      <c r="AKX12" s="152" t="str">
        <f t="shared" si="354"/>
        <v xml:space="preserve"> </v>
      </c>
      <c r="AKZ12" s="138">
        <f t="shared" ref="AKZ12" si="703">$A$12</f>
        <v>31</v>
      </c>
      <c r="ALA12" s="444"/>
      <c r="ALB12" s="150"/>
      <c r="ALC12" s="150"/>
      <c r="ALD12" s="150"/>
      <c r="ALE12" s="150" t="str">
        <f>IFERROR(IF(ALC12=0," ",IF(ALC12=16," ",VLOOKUP(ALC12,PROTOKOL!$A:$E,2)*ALD12))/7.5*(7.5-ALH12),"")</f>
        <v/>
      </c>
      <c r="ALF12" s="151"/>
      <c r="ALG12" s="152" t="str">
        <f>IF(ALC12=0," ",IF(ALC12=16," ",(ALB12-ALE12-ALF12)*VLOOKUP(ALC12,PROTOKOL!$A:$E,5)))</f>
        <v xml:space="preserve"> </v>
      </c>
      <c r="ALH12" s="153"/>
      <c r="ALI12" s="144" t="str">
        <f t="shared" si="356"/>
        <v xml:space="preserve"> </v>
      </c>
      <c r="ALJ12" s="454" t="str">
        <f t="shared" si="357"/>
        <v xml:space="preserve"> </v>
      </c>
      <c r="ALK12" s="454"/>
      <c r="ALL12" s="150"/>
      <c r="ALM12" s="150"/>
      <c r="ALN12" s="150"/>
      <c r="ALO12" s="154" t="str">
        <f>IF(ALM12=0," ",IF(ALM12=16," ",VLOOKUP(ALM12,PROTOKOL!$A:$E,2)*ALN12))</f>
        <v xml:space="preserve"> </v>
      </c>
      <c r="ALP12" s="151"/>
      <c r="ALQ12" s="152" t="str">
        <f>IF(ALM12=0," ",IF(ALM12=16," ",(ALL12-ALO12-ALP12)*VLOOKUP(ALM12,PROTOKOL!$A:$E,5)))</f>
        <v xml:space="preserve"> </v>
      </c>
      <c r="ALR12" s="155" t="str">
        <f t="shared" si="358"/>
        <v xml:space="preserve"> </v>
      </c>
      <c r="ALS12" s="152" t="str">
        <f t="shared" si="359"/>
        <v xml:space="preserve"> </v>
      </c>
      <c r="ALU12" s="138">
        <f t="shared" ref="ALU12" si="704">$A$12</f>
        <v>31</v>
      </c>
      <c r="ALV12" s="444"/>
      <c r="ALW12" s="150"/>
      <c r="ALX12" s="150"/>
      <c r="ALY12" s="150"/>
      <c r="ALZ12" s="150" t="str">
        <f>IFERROR(IF(ALX12=0," ",IF(ALX12=16," ",VLOOKUP(ALX12,PROTOKOL!$A:$E,2)*ALY12))/7.5*(7.5-AMC12),"")</f>
        <v/>
      </c>
      <c r="AMA12" s="151"/>
      <c r="AMB12" s="152" t="str">
        <f>IF(ALX12=0," ",IF(ALX12=16," ",(ALW12-ALZ12-AMA12)*VLOOKUP(ALX12,PROTOKOL!$A:$E,5)))</f>
        <v xml:space="preserve"> </v>
      </c>
      <c r="AMC12" s="153"/>
      <c r="AMD12" s="144" t="str">
        <f t="shared" si="361"/>
        <v xml:space="preserve"> </v>
      </c>
      <c r="AME12" s="454" t="str">
        <f t="shared" si="362"/>
        <v xml:space="preserve"> </v>
      </c>
      <c r="AMF12" s="454"/>
      <c r="AMG12" s="150"/>
      <c r="AMH12" s="150"/>
      <c r="AMI12" s="150"/>
      <c r="AMJ12" s="154" t="str">
        <f>IF(AMH12=0," ",IF(AMH12=16," ",VLOOKUP(AMH12,PROTOKOL!$A:$E,2)*AMI12))</f>
        <v xml:space="preserve"> </v>
      </c>
      <c r="AMK12" s="151"/>
      <c r="AML12" s="152" t="str">
        <f>IF(AMH12=0," ",IF(AMH12=16," ",(AMG12-AMJ12-AMK12)*VLOOKUP(AMH12,PROTOKOL!$A:$E,5)))</f>
        <v xml:space="preserve"> </v>
      </c>
      <c r="AMM12" s="155" t="str">
        <f t="shared" si="363"/>
        <v xml:space="preserve"> </v>
      </c>
      <c r="AMN12" s="152" t="str">
        <f t="shared" si="364"/>
        <v xml:space="preserve"> </v>
      </c>
      <c r="AMP12" s="138">
        <f t="shared" ref="AMP12" si="705">$A$12</f>
        <v>31</v>
      </c>
      <c r="AMQ12" s="444"/>
      <c r="AMR12" s="150"/>
      <c r="AMS12" s="150"/>
      <c r="AMT12" s="150"/>
      <c r="AMU12" s="150" t="str">
        <f>IFERROR(IF(AMS12=0," ",IF(AMS12=16," ",VLOOKUP(AMS12,PROTOKOL!$A:$E,2)*AMT12))/7.5*(7.5-AMX12),"")</f>
        <v/>
      </c>
      <c r="AMV12" s="151"/>
      <c r="AMW12" s="152" t="str">
        <f>IF(AMS12=0," ",IF(AMS12=16," ",(AMR12-AMU12-AMV12)*VLOOKUP(AMS12,PROTOKOL!$A:$E,5)))</f>
        <v xml:space="preserve"> </v>
      </c>
      <c r="AMX12" s="153"/>
      <c r="AMY12" s="144" t="str">
        <f t="shared" si="366"/>
        <v xml:space="preserve"> </v>
      </c>
      <c r="AMZ12" s="454" t="str">
        <f t="shared" si="367"/>
        <v xml:space="preserve"> </v>
      </c>
      <c r="ANA12" s="454"/>
      <c r="ANB12" s="150"/>
      <c r="ANC12" s="150"/>
      <c r="AND12" s="150"/>
      <c r="ANE12" s="154" t="str">
        <f>IF(ANC12=0," ",IF(ANC12=16," ",VLOOKUP(ANC12,PROTOKOL!$A:$E,2)*AND12))</f>
        <v xml:space="preserve"> </v>
      </c>
      <c r="ANF12" s="151"/>
      <c r="ANG12" s="152" t="str">
        <f>IF(ANC12=0," ",IF(ANC12=16," ",(ANB12-ANE12-ANF12)*VLOOKUP(ANC12,PROTOKOL!$A:$E,5)))</f>
        <v xml:space="preserve"> </v>
      </c>
      <c r="ANH12" s="155" t="str">
        <f t="shared" si="368"/>
        <v xml:space="preserve"> </v>
      </c>
      <c r="ANI12" s="152" t="str">
        <f t="shared" si="369"/>
        <v xml:space="preserve"> </v>
      </c>
      <c r="ANK12" s="138">
        <f t="shared" ref="ANK12" si="706">$A$12</f>
        <v>31</v>
      </c>
      <c r="ANL12" s="444"/>
      <c r="ANM12" s="150"/>
      <c r="ANN12" s="150"/>
      <c r="ANO12" s="150"/>
      <c r="ANP12" s="150" t="str">
        <f>IFERROR(IF(ANN12=0," ",IF(ANN12=16," ",VLOOKUP(ANN12,PROTOKOL!$A:$E,2)*ANO12))/7.5*(7.5-ANS12),"")</f>
        <v/>
      </c>
      <c r="ANQ12" s="151"/>
      <c r="ANR12" s="152" t="str">
        <f>IF(ANN12=0," ",IF(ANN12=16," ",(ANM12-ANP12-ANQ12)*VLOOKUP(ANN12,PROTOKOL!$A:$E,5)))</f>
        <v xml:space="preserve"> </v>
      </c>
      <c r="ANS12" s="153"/>
      <c r="ANT12" s="144" t="str">
        <f t="shared" si="371"/>
        <v xml:space="preserve"> </v>
      </c>
      <c r="ANU12" s="454" t="str">
        <f t="shared" si="372"/>
        <v xml:space="preserve"> </v>
      </c>
      <c r="ANV12" s="454"/>
      <c r="ANW12" s="150"/>
      <c r="ANX12" s="150"/>
      <c r="ANY12" s="150"/>
      <c r="ANZ12" s="154" t="str">
        <f>IF(ANX12=0," ",IF(ANX12=16," ",VLOOKUP(ANX12,PROTOKOL!$A:$E,2)*ANY12))</f>
        <v xml:space="preserve"> </v>
      </c>
      <c r="AOA12" s="151"/>
      <c r="AOB12" s="152" t="str">
        <f>IF(ANX12=0," ",IF(ANX12=16," ",(ANW12-ANZ12-AOA12)*VLOOKUP(ANX12,PROTOKOL!$A:$E,5)))</f>
        <v xml:space="preserve"> </v>
      </c>
      <c r="AOC12" s="155" t="str">
        <f t="shared" si="373"/>
        <v xml:space="preserve"> </v>
      </c>
      <c r="AOD12" s="152" t="str">
        <f t="shared" si="374"/>
        <v xml:space="preserve"> </v>
      </c>
      <c r="AOF12" s="138">
        <f t="shared" ref="AOF12" si="707">$A$12</f>
        <v>31</v>
      </c>
      <c r="AOG12" s="444"/>
      <c r="AOH12" s="150"/>
      <c r="AOI12" s="150"/>
      <c r="AOJ12" s="150"/>
      <c r="AOK12" s="150" t="str">
        <f>IFERROR(IF(AOI12=0," ",IF(AOI12=16," ",VLOOKUP(AOI12,PROTOKOL!$A:$E,2)*AOJ12))/7.5*(7.5-AON12),"")</f>
        <v/>
      </c>
      <c r="AOL12" s="151"/>
      <c r="AOM12" s="152" t="str">
        <f>IF(AOI12=0," ",IF(AOI12=16," ",(AOH12-AOK12-AOL12)*VLOOKUP(AOI12,PROTOKOL!$A:$E,5)))</f>
        <v xml:space="preserve"> </v>
      </c>
      <c r="AON12" s="153"/>
      <c r="AOO12" s="144" t="str">
        <f t="shared" si="376"/>
        <v xml:space="preserve"> </v>
      </c>
      <c r="AOP12" s="454" t="str">
        <f t="shared" si="377"/>
        <v xml:space="preserve"> </v>
      </c>
      <c r="AOQ12" s="454"/>
      <c r="AOR12" s="150"/>
      <c r="AOS12" s="150"/>
      <c r="AOT12" s="150"/>
      <c r="AOU12" s="154" t="str">
        <f>IF(AOS12=0," ",IF(AOS12=16," ",VLOOKUP(AOS12,PROTOKOL!$A:$E,2)*AOT12))</f>
        <v xml:space="preserve"> </v>
      </c>
      <c r="AOV12" s="151"/>
      <c r="AOW12" s="152" t="str">
        <f>IF(AOS12=0," ",IF(AOS12=16," ",(AOR12-AOU12-AOV12)*VLOOKUP(AOS12,PROTOKOL!$A:$E,5)))</f>
        <v xml:space="preserve"> </v>
      </c>
      <c r="AOX12" s="155" t="str">
        <f t="shared" si="378"/>
        <v xml:space="preserve"> </v>
      </c>
      <c r="AOY12" s="152" t="str">
        <f t="shared" si="379"/>
        <v xml:space="preserve"> </v>
      </c>
      <c r="APA12" s="138">
        <f t="shared" ref="APA12" si="708">$A$12</f>
        <v>31</v>
      </c>
      <c r="APB12" s="444"/>
      <c r="APC12" s="150"/>
      <c r="APD12" s="150"/>
      <c r="APE12" s="150"/>
      <c r="APF12" s="150" t="str">
        <f>IFERROR(IF(APD12=0," ",IF(APD12=16," ",VLOOKUP(APD12,PROTOKOL!$A:$E,2)*APE12))/7.5*(7.5-API12),"")</f>
        <v/>
      </c>
      <c r="APG12" s="151"/>
      <c r="APH12" s="152" t="str">
        <f>IF(APD12=0," ",IF(APD12=16," ",(APC12-APF12-APG12)*VLOOKUP(APD12,PROTOKOL!$A:$E,5)))</f>
        <v xml:space="preserve"> </v>
      </c>
      <c r="API12" s="153"/>
      <c r="APJ12" s="144" t="str">
        <f t="shared" si="381"/>
        <v xml:space="preserve"> </v>
      </c>
      <c r="APK12" s="454" t="str">
        <f t="shared" si="382"/>
        <v xml:space="preserve"> </v>
      </c>
      <c r="APL12" s="454"/>
      <c r="APM12" s="150"/>
      <c r="APN12" s="150"/>
      <c r="APO12" s="150"/>
      <c r="APP12" s="154" t="str">
        <f>IF(APN12=0," ",IF(APN12=16," ",VLOOKUP(APN12,PROTOKOL!$A:$E,2)*APO12))</f>
        <v xml:space="preserve"> </v>
      </c>
      <c r="APQ12" s="151"/>
      <c r="APR12" s="152" t="str">
        <f>IF(APN12=0," ",IF(APN12=16," ",(APM12-APP12-APQ12)*VLOOKUP(APN12,PROTOKOL!$A:$E,5)))</f>
        <v xml:space="preserve"> </v>
      </c>
      <c r="APS12" s="155" t="str">
        <f t="shared" si="383"/>
        <v xml:space="preserve"> </v>
      </c>
      <c r="APT12" s="152" t="str">
        <f t="shared" si="384"/>
        <v xml:space="preserve"> </v>
      </c>
      <c r="APV12" s="138">
        <f t="shared" ref="APV12" si="709">$A$12</f>
        <v>31</v>
      </c>
      <c r="APW12" s="444"/>
      <c r="APX12" s="150"/>
      <c r="APY12" s="150"/>
      <c r="APZ12" s="150"/>
      <c r="AQA12" s="150" t="str">
        <f>IFERROR(IF(APY12=0," ",IF(APY12=16," ",VLOOKUP(APY12,PROTOKOL!$A:$E,2)*APZ12))/7.5*(7.5-AQD12),"")</f>
        <v/>
      </c>
      <c r="AQB12" s="151"/>
      <c r="AQC12" s="152" t="str">
        <f>IF(APY12=0," ",IF(APY12=16," ",(APX12-AQA12-AQB12)*VLOOKUP(APY12,PROTOKOL!$A:$E,5)))</f>
        <v xml:space="preserve"> </v>
      </c>
      <c r="AQD12" s="153"/>
      <c r="AQE12" s="144" t="str">
        <f t="shared" si="386"/>
        <v xml:space="preserve"> </v>
      </c>
      <c r="AQF12" s="454" t="str">
        <f t="shared" si="387"/>
        <v xml:space="preserve"> </v>
      </c>
      <c r="AQG12" s="454"/>
      <c r="AQH12" s="150"/>
      <c r="AQI12" s="150"/>
      <c r="AQJ12" s="150"/>
      <c r="AQK12" s="154" t="str">
        <f>IF(AQI12=0," ",IF(AQI12=16," ",VLOOKUP(AQI12,PROTOKOL!$A:$E,2)*AQJ12))</f>
        <v xml:space="preserve"> </v>
      </c>
      <c r="AQL12" s="151"/>
      <c r="AQM12" s="152" t="str">
        <f>IF(AQI12=0," ",IF(AQI12=16," ",(AQH12-AQK12-AQL12)*VLOOKUP(AQI12,PROTOKOL!$A:$E,5)))</f>
        <v xml:space="preserve"> </v>
      </c>
      <c r="AQN12" s="155" t="str">
        <f t="shared" si="388"/>
        <v xml:space="preserve"> </v>
      </c>
      <c r="AQO12" s="152" t="str">
        <f t="shared" si="389"/>
        <v xml:space="preserve"> </v>
      </c>
      <c r="AQQ12" s="138">
        <f t="shared" ref="AQQ12" si="710">$A$12</f>
        <v>31</v>
      </c>
      <c r="AQR12" s="444"/>
      <c r="AQS12" s="150"/>
      <c r="AQT12" s="150"/>
      <c r="AQU12" s="150"/>
      <c r="AQV12" s="150" t="str">
        <f>IFERROR(IF(AQT12=0," ",IF(AQT12=16," ",VLOOKUP(AQT12,PROTOKOL!$A:$E,2)*AQU12))/7.5*(7.5-AQY12),"")</f>
        <v/>
      </c>
      <c r="AQW12" s="151"/>
      <c r="AQX12" s="152" t="str">
        <f>IF(AQT12=0," ",IF(AQT12=16," ",(AQS12-AQV12-AQW12)*VLOOKUP(AQT12,PROTOKOL!$A:$E,5)))</f>
        <v xml:space="preserve"> </v>
      </c>
      <c r="AQY12" s="153"/>
      <c r="AQZ12" s="144" t="str">
        <f t="shared" si="391"/>
        <v xml:space="preserve"> </v>
      </c>
      <c r="ARA12" s="454" t="str">
        <f t="shared" si="392"/>
        <v xml:space="preserve"> </v>
      </c>
      <c r="ARB12" s="454"/>
      <c r="ARC12" s="150"/>
      <c r="ARD12" s="150"/>
      <c r="ARE12" s="150"/>
      <c r="ARF12" s="154" t="str">
        <f>IF(ARD12=0," ",IF(ARD12=16," ",VLOOKUP(ARD12,PROTOKOL!$A:$E,2)*ARE12))</f>
        <v xml:space="preserve"> </v>
      </c>
      <c r="ARG12" s="151"/>
      <c r="ARH12" s="152" t="str">
        <f>IF(ARD12=0," ",IF(ARD12=16," ",(ARC12-ARF12-ARG12)*VLOOKUP(ARD12,PROTOKOL!$A:$E,5)))</f>
        <v xml:space="preserve"> </v>
      </c>
      <c r="ARI12" s="155" t="str">
        <f t="shared" si="393"/>
        <v xml:space="preserve"> </v>
      </c>
      <c r="ARJ12" s="152" t="str">
        <f t="shared" si="394"/>
        <v xml:space="preserve"> </v>
      </c>
      <c r="ARL12" s="138">
        <f t="shared" ref="ARL12" si="711">$A$12</f>
        <v>31</v>
      </c>
      <c r="ARM12" s="444"/>
      <c r="ARN12" s="150"/>
      <c r="ARO12" s="150"/>
      <c r="ARP12" s="150"/>
      <c r="ARQ12" s="150" t="str">
        <f>IFERROR(IF(ARO12=0," ",IF(ARO12=16," ",VLOOKUP(ARO12,PROTOKOL!$A:$E,2)*ARP12))/7.5*(7.5-ART12),"")</f>
        <v/>
      </c>
      <c r="ARR12" s="151"/>
      <c r="ARS12" s="152" t="str">
        <f>IF(ARO12=0," ",IF(ARO12=16," ",(ARN12-ARQ12-ARR12)*VLOOKUP(ARO12,PROTOKOL!$A:$E,5)))</f>
        <v xml:space="preserve"> </v>
      </c>
      <c r="ART12" s="153"/>
      <c r="ARU12" s="144" t="str">
        <f t="shared" si="396"/>
        <v xml:space="preserve"> </v>
      </c>
      <c r="ARV12" s="454" t="str">
        <f t="shared" si="397"/>
        <v xml:space="preserve"> </v>
      </c>
      <c r="ARW12" s="454"/>
      <c r="ARX12" s="150"/>
      <c r="ARY12" s="150"/>
      <c r="ARZ12" s="150"/>
      <c r="ASA12" s="154" t="str">
        <f>IF(ARY12=0," ",IF(ARY12=16," ",VLOOKUP(ARY12,PROTOKOL!$A:$E,2)*ARZ12))</f>
        <v xml:space="preserve"> </v>
      </c>
      <c r="ASB12" s="151"/>
      <c r="ASC12" s="152" t="str">
        <f>IF(ARY12=0," ",IF(ARY12=16," ",(ARX12-ASA12-ASB12)*VLOOKUP(ARY12,PROTOKOL!$A:$E,5)))</f>
        <v xml:space="preserve"> </v>
      </c>
      <c r="ASD12" s="155" t="str">
        <f t="shared" si="398"/>
        <v xml:space="preserve"> </v>
      </c>
      <c r="ASE12" s="152" t="str">
        <f t="shared" si="399"/>
        <v xml:space="preserve"> </v>
      </c>
      <c r="ASG12" s="138">
        <f t="shared" ref="ASG12" si="712">$A$12</f>
        <v>31</v>
      </c>
      <c r="ASH12" s="444"/>
      <c r="ASI12" s="150"/>
      <c r="ASJ12" s="150"/>
      <c r="ASK12" s="150"/>
      <c r="ASL12" s="150" t="str">
        <f>IFERROR(IF(ASJ12=0," ",IF(ASJ12=16," ",VLOOKUP(ASJ12,PROTOKOL!$A:$E,2)*ASK12))/7.5*(7.5-ASO12),"")</f>
        <v/>
      </c>
      <c r="ASM12" s="151"/>
      <c r="ASN12" s="152" t="str">
        <f>IF(ASJ12=0," ",IF(ASJ12=16," ",(ASI12-ASL12-ASM12)*VLOOKUP(ASJ12,PROTOKOL!$A:$E,5)))</f>
        <v xml:space="preserve"> </v>
      </c>
      <c r="ASO12" s="153"/>
      <c r="ASP12" s="144" t="str">
        <f t="shared" si="401"/>
        <v xml:space="preserve"> </v>
      </c>
      <c r="ASQ12" s="454" t="str">
        <f t="shared" si="402"/>
        <v xml:space="preserve"> </v>
      </c>
      <c r="ASR12" s="454"/>
      <c r="ASS12" s="150"/>
      <c r="AST12" s="150"/>
      <c r="ASU12" s="150"/>
      <c r="ASV12" s="154" t="str">
        <f>IF(AST12=0," ",IF(AST12=16," ",VLOOKUP(AST12,PROTOKOL!$A:$E,2)*ASU12))</f>
        <v xml:space="preserve"> </v>
      </c>
      <c r="ASW12" s="151"/>
      <c r="ASX12" s="152" t="str">
        <f>IF(AST12=0," ",IF(AST12=16," ",(ASS12-ASV12-ASW12)*VLOOKUP(AST12,PROTOKOL!$A:$E,5)))</f>
        <v xml:space="preserve"> </v>
      </c>
      <c r="ASY12" s="155" t="str">
        <f t="shared" si="403"/>
        <v xml:space="preserve"> </v>
      </c>
      <c r="ASZ12" s="152" t="str">
        <f t="shared" si="404"/>
        <v xml:space="preserve"> </v>
      </c>
      <c r="ATB12" s="138">
        <f t="shared" ref="ATB12" si="713">$A$12</f>
        <v>31</v>
      </c>
      <c r="ATC12" s="444"/>
      <c r="ATD12" s="150"/>
      <c r="ATE12" s="150"/>
      <c r="ATF12" s="150"/>
      <c r="ATG12" s="150" t="str">
        <f>IFERROR(IF(ATE12=0," ",IF(ATE12=16," ",VLOOKUP(ATE12,PROTOKOL!$A:$E,2)*ATF12))/7.5*(7.5-ATJ12),"")</f>
        <v/>
      </c>
      <c r="ATH12" s="151"/>
      <c r="ATI12" s="152" t="str">
        <f>IF(ATE12=0," ",IF(ATE12=16," ",(ATD12-ATG12-ATH12)*VLOOKUP(ATE12,PROTOKOL!$A:$E,5)))</f>
        <v xml:space="preserve"> </v>
      </c>
      <c r="ATJ12" s="153"/>
      <c r="ATK12" s="144" t="str">
        <f t="shared" si="406"/>
        <v xml:space="preserve"> </v>
      </c>
      <c r="ATL12" s="454" t="str">
        <f t="shared" si="407"/>
        <v xml:space="preserve"> </v>
      </c>
      <c r="ATM12" s="454"/>
      <c r="ATN12" s="150"/>
      <c r="ATO12" s="150"/>
      <c r="ATP12" s="150"/>
      <c r="ATQ12" s="154" t="str">
        <f>IF(ATO12=0," ",IF(ATO12=16," ",VLOOKUP(ATO12,PROTOKOL!$A:$E,2)*ATP12))</f>
        <v xml:space="preserve"> </v>
      </c>
      <c r="ATR12" s="151"/>
      <c r="ATS12" s="152" t="str">
        <f>IF(ATO12=0," ",IF(ATO12=16," ",(ATN12-ATQ12-ATR12)*VLOOKUP(ATO12,PROTOKOL!$A:$E,5)))</f>
        <v xml:space="preserve"> </v>
      </c>
      <c r="ATT12" s="155" t="str">
        <f t="shared" si="408"/>
        <v xml:space="preserve"> </v>
      </c>
      <c r="ATU12" s="152" t="str">
        <f t="shared" si="409"/>
        <v xml:space="preserve"> </v>
      </c>
      <c r="ATW12" s="138">
        <f t="shared" ref="ATW12" si="714">$A$12</f>
        <v>31</v>
      </c>
      <c r="ATX12" s="444"/>
      <c r="ATY12" s="150"/>
      <c r="ATZ12" s="150"/>
      <c r="AUA12" s="150"/>
      <c r="AUB12" s="150" t="str">
        <f>IFERROR(IF(ATZ12=0," ",IF(ATZ12=16," ",VLOOKUP(ATZ12,PROTOKOL!$A:$E,2)*AUA12))/7.5*(7.5-AUE12),"")</f>
        <v/>
      </c>
      <c r="AUC12" s="151"/>
      <c r="AUD12" s="152" t="str">
        <f>IF(ATZ12=0," ",IF(ATZ12=16," ",(ATY12-AUB12-AUC12)*VLOOKUP(ATZ12,PROTOKOL!$A:$E,5)))</f>
        <v xml:space="preserve"> </v>
      </c>
      <c r="AUE12" s="153"/>
      <c r="AUF12" s="144" t="str">
        <f t="shared" si="411"/>
        <v xml:space="preserve"> </v>
      </c>
      <c r="AUG12" s="454" t="str">
        <f t="shared" si="412"/>
        <v xml:space="preserve"> </v>
      </c>
      <c r="AUH12" s="454"/>
      <c r="AUI12" s="150"/>
      <c r="AUJ12" s="150"/>
      <c r="AUK12" s="150"/>
      <c r="AUL12" s="154" t="str">
        <f>IF(AUJ12=0," ",IF(AUJ12=16," ",VLOOKUP(AUJ12,PROTOKOL!$A:$E,2)*AUK12))</f>
        <v xml:space="preserve"> </v>
      </c>
      <c r="AUM12" s="151"/>
      <c r="AUN12" s="152" t="str">
        <f>IF(AUJ12=0," ",IF(AUJ12=16," ",(AUI12-AUL12-AUM12)*VLOOKUP(AUJ12,PROTOKOL!$A:$E,5)))</f>
        <v xml:space="preserve"> </v>
      </c>
      <c r="AUO12" s="155" t="str">
        <f t="shared" si="413"/>
        <v xml:space="preserve"> </v>
      </c>
      <c r="AUP12" s="152" t="str">
        <f t="shared" si="414"/>
        <v xml:space="preserve"> </v>
      </c>
      <c r="AUR12" s="138">
        <f t="shared" ref="AUR12" si="715">$A$12</f>
        <v>31</v>
      </c>
      <c r="AUS12" s="444"/>
      <c r="AUT12" s="150"/>
      <c r="AUU12" s="150"/>
      <c r="AUV12" s="150"/>
      <c r="AUW12" s="150" t="str">
        <f>IFERROR(IF(AUU12=0," ",IF(AUU12=16," ",VLOOKUP(AUU12,PROTOKOL!$A:$E,2)*AUV12))/7.5*(7.5-AUZ12),"")</f>
        <v/>
      </c>
      <c r="AUX12" s="151"/>
      <c r="AUY12" s="152" t="str">
        <f>IF(AUU12=0," ",IF(AUU12=16," ",(AUT12-AUW12-AUX12)*VLOOKUP(AUU12,PROTOKOL!$A:$E,5)))</f>
        <v xml:space="preserve"> </v>
      </c>
      <c r="AUZ12" s="153"/>
      <c r="AVA12" s="144" t="str">
        <f t="shared" si="416"/>
        <v xml:space="preserve"> </v>
      </c>
      <c r="AVB12" s="454" t="str">
        <f t="shared" si="417"/>
        <v xml:space="preserve"> </v>
      </c>
      <c r="AVC12" s="454"/>
      <c r="AVD12" s="150"/>
      <c r="AVE12" s="150"/>
      <c r="AVF12" s="150"/>
      <c r="AVG12" s="154" t="str">
        <f>IF(AVE12=0," ",IF(AVE12=16," ",VLOOKUP(AVE12,PROTOKOL!$A:$E,2)*AVF12))</f>
        <v xml:space="preserve"> </v>
      </c>
      <c r="AVH12" s="151"/>
      <c r="AVI12" s="152" t="str">
        <f>IF(AVE12=0," ",IF(AVE12=16," ",(AVD12-AVG12-AVH12)*VLOOKUP(AVE12,PROTOKOL!$A:$E,5)))</f>
        <v xml:space="preserve"> </v>
      </c>
      <c r="AVJ12" s="155" t="str">
        <f t="shared" si="418"/>
        <v xml:space="preserve"> </v>
      </c>
      <c r="AVK12" s="152" t="str">
        <f t="shared" si="419"/>
        <v xml:space="preserve"> </v>
      </c>
      <c r="AVM12" s="138">
        <f t="shared" ref="AVM12" si="716">$A$12</f>
        <v>31</v>
      </c>
      <c r="AVN12" s="444"/>
      <c r="AVO12" s="150"/>
      <c r="AVP12" s="150"/>
      <c r="AVQ12" s="150"/>
      <c r="AVR12" s="150" t="str">
        <f>IFERROR(IF(AVP12=0," ",IF(AVP12=16," ",VLOOKUP(AVP12,PROTOKOL!$A:$E,2)*AVQ12))/7.5*(7.5-AVU12),"")</f>
        <v/>
      </c>
      <c r="AVS12" s="151"/>
      <c r="AVT12" s="152" t="str">
        <f>IF(AVP12=0," ",IF(AVP12=16," ",(AVO12-AVR12-AVS12)*VLOOKUP(AVP12,PROTOKOL!$A:$E,5)))</f>
        <v xml:space="preserve"> </v>
      </c>
      <c r="AVU12" s="153"/>
      <c r="AVV12" s="144" t="str">
        <f t="shared" si="421"/>
        <v xml:space="preserve"> </v>
      </c>
      <c r="AVW12" s="454" t="str">
        <f t="shared" si="422"/>
        <v xml:space="preserve"> </v>
      </c>
      <c r="AVX12" s="454"/>
      <c r="AVY12" s="150"/>
      <c r="AVZ12" s="150"/>
      <c r="AWA12" s="150"/>
      <c r="AWB12" s="154" t="str">
        <f>IF(AVZ12=0," ",IF(AVZ12=16," ",VLOOKUP(AVZ12,PROTOKOL!$A:$E,2)*AWA12))</f>
        <v xml:space="preserve"> </v>
      </c>
      <c r="AWC12" s="151"/>
      <c r="AWD12" s="152" t="str">
        <f>IF(AVZ12=0," ",IF(AVZ12=16," ",(AVY12-AWB12-AWC12)*VLOOKUP(AVZ12,PROTOKOL!$A:$E,5)))</f>
        <v xml:space="preserve"> </v>
      </c>
      <c r="AWE12" s="155" t="str">
        <f t="shared" si="423"/>
        <v xml:space="preserve"> </v>
      </c>
      <c r="AWF12" s="152" t="str">
        <f t="shared" si="424"/>
        <v xml:space="preserve"> </v>
      </c>
      <c r="AWH12" s="138">
        <f t="shared" ref="AWH12" si="717">$A$12</f>
        <v>31</v>
      </c>
      <c r="AWI12" s="444"/>
      <c r="AWJ12" s="150"/>
      <c r="AWK12" s="150"/>
      <c r="AWL12" s="150"/>
      <c r="AWM12" s="150" t="str">
        <f>IFERROR(IF(AWK12=0," ",IF(AWK12=16," ",VLOOKUP(AWK12,PROTOKOL!$A:$E,2)*AWL12))/7.5*(7.5-AWP12),"")</f>
        <v/>
      </c>
      <c r="AWN12" s="151"/>
      <c r="AWO12" s="152" t="str">
        <f>IF(AWK12=0," ",IF(AWK12=16," ",(AWJ12-AWM12-AWN12)*VLOOKUP(AWK12,PROTOKOL!$A:$E,5)))</f>
        <v xml:space="preserve"> </v>
      </c>
      <c r="AWP12" s="153"/>
      <c r="AWQ12" s="144" t="str">
        <f t="shared" si="426"/>
        <v xml:space="preserve"> </v>
      </c>
      <c r="AWR12" s="454" t="str">
        <f t="shared" si="427"/>
        <v xml:space="preserve"> </v>
      </c>
      <c r="AWS12" s="454"/>
      <c r="AWT12" s="150"/>
      <c r="AWU12" s="150"/>
      <c r="AWV12" s="150"/>
      <c r="AWW12" s="154" t="str">
        <f>IF(AWU12=0," ",IF(AWU12=16," ",VLOOKUP(AWU12,PROTOKOL!$A:$E,2)*AWV12))</f>
        <v xml:space="preserve"> </v>
      </c>
      <c r="AWX12" s="151"/>
      <c r="AWY12" s="152" t="str">
        <f>IF(AWU12=0," ",IF(AWU12=16," ",(AWT12-AWW12-AWX12)*VLOOKUP(AWU12,PROTOKOL!$A:$E,5)))</f>
        <v xml:space="preserve"> </v>
      </c>
      <c r="AWZ12" s="155" t="str">
        <f t="shared" si="428"/>
        <v xml:space="preserve"> </v>
      </c>
      <c r="AXA12" s="152" t="str">
        <f t="shared" si="429"/>
        <v xml:space="preserve"> </v>
      </c>
      <c r="AXC12" s="138">
        <f t="shared" ref="AXC12" si="718">$A$12</f>
        <v>31</v>
      </c>
      <c r="AXD12" s="444"/>
      <c r="AXE12" s="150"/>
      <c r="AXF12" s="150"/>
      <c r="AXG12" s="150"/>
      <c r="AXH12" s="150" t="str">
        <f>IFERROR(IF(AXF12=0," ",IF(AXF12=16," ",VLOOKUP(AXF12,PROTOKOL!$A:$E,2)*AXG12))/7.5*(7.5-AXK12),"")</f>
        <v/>
      </c>
      <c r="AXI12" s="151"/>
      <c r="AXJ12" s="152" t="str">
        <f>IF(AXF12=0," ",IF(AXF12=16," ",(AXE12-AXH12-AXI12)*VLOOKUP(AXF12,PROTOKOL!$A:$E,5)))</f>
        <v xml:space="preserve"> </v>
      </c>
      <c r="AXK12" s="153"/>
      <c r="AXL12" s="144" t="str">
        <f t="shared" si="431"/>
        <v xml:space="preserve"> </v>
      </c>
      <c r="AXM12" s="454" t="str">
        <f t="shared" si="432"/>
        <v xml:space="preserve"> </v>
      </c>
      <c r="AXN12" s="454"/>
      <c r="AXO12" s="150"/>
      <c r="AXP12" s="150"/>
      <c r="AXQ12" s="150"/>
      <c r="AXR12" s="154" t="str">
        <f>IF(AXP12=0," ",IF(AXP12=16," ",VLOOKUP(AXP12,PROTOKOL!$A:$E,2)*AXQ12))</f>
        <v xml:space="preserve"> </v>
      </c>
      <c r="AXS12" s="151"/>
      <c r="AXT12" s="152" t="str">
        <f>IF(AXP12=0," ",IF(AXP12=16," ",(AXO12-AXR12-AXS12)*VLOOKUP(AXP12,PROTOKOL!$A:$E,5)))</f>
        <v xml:space="preserve"> </v>
      </c>
      <c r="AXU12" s="155" t="str">
        <f t="shared" si="433"/>
        <v xml:space="preserve"> </v>
      </c>
      <c r="AXV12" s="152" t="str">
        <f t="shared" si="434"/>
        <v xml:space="preserve"> </v>
      </c>
      <c r="AXX12" s="138">
        <f t="shared" ref="AXX12" si="719">$A$12</f>
        <v>31</v>
      </c>
      <c r="AXY12" s="444"/>
      <c r="AXZ12" s="150"/>
      <c r="AYA12" s="150"/>
      <c r="AYB12" s="150"/>
      <c r="AYC12" s="150" t="str">
        <f>IFERROR(IF(AYA12=0," ",IF(AYA12=16," ",VLOOKUP(AYA12,PROTOKOL!$A:$E,2)*AYB12))/7.5*(7.5-AYF12),"")</f>
        <v/>
      </c>
      <c r="AYD12" s="151"/>
      <c r="AYE12" s="152" t="str">
        <f>IF(AYA12=0," ",IF(AYA12=16," ",(AXZ12-AYC12-AYD12)*VLOOKUP(AYA12,PROTOKOL!$A:$E,5)))</f>
        <v xml:space="preserve"> </v>
      </c>
      <c r="AYF12" s="153"/>
      <c r="AYG12" s="144" t="str">
        <f t="shared" si="436"/>
        <v xml:space="preserve"> </v>
      </c>
      <c r="AYH12" s="454" t="str">
        <f t="shared" si="437"/>
        <v xml:space="preserve"> </v>
      </c>
      <c r="AYI12" s="454"/>
      <c r="AYJ12" s="150"/>
      <c r="AYK12" s="150"/>
      <c r="AYL12" s="150"/>
      <c r="AYM12" s="154" t="str">
        <f>IF(AYK12=0," ",IF(AYK12=16," ",VLOOKUP(AYK12,PROTOKOL!$A:$E,2)*AYL12))</f>
        <v xml:space="preserve"> </v>
      </c>
      <c r="AYN12" s="151"/>
      <c r="AYO12" s="152" t="str">
        <f>IF(AYK12=0," ",IF(AYK12=16," ",(AYJ12-AYM12-AYN12)*VLOOKUP(AYK12,PROTOKOL!$A:$E,5)))</f>
        <v xml:space="preserve"> </v>
      </c>
      <c r="AYP12" s="155" t="str">
        <f t="shared" si="438"/>
        <v xml:space="preserve"> </v>
      </c>
      <c r="AYQ12" s="152" t="str">
        <f t="shared" si="439"/>
        <v xml:space="preserve"> </v>
      </c>
      <c r="AYS12" s="138">
        <f t="shared" ref="AYS12" si="720">$A$12</f>
        <v>31</v>
      </c>
      <c r="AYT12" s="444"/>
      <c r="AYU12" s="150"/>
      <c r="AYV12" s="150"/>
      <c r="AYW12" s="150"/>
      <c r="AYX12" s="150" t="str">
        <f>IFERROR(IF(AYV12=0," ",IF(AYV12=16," ",VLOOKUP(AYV12,PROTOKOL!$A:$E,2)*AYW12))/7.5*(7.5-AZA12),"")</f>
        <v/>
      </c>
      <c r="AYY12" s="151"/>
      <c r="AYZ12" s="152" t="str">
        <f>IF(AYV12=0," ",IF(AYV12=16," ",(AYU12-AYX12-AYY12)*VLOOKUP(AYV12,PROTOKOL!$A:$E,5)))</f>
        <v xml:space="preserve"> </v>
      </c>
      <c r="AZA12" s="153"/>
      <c r="AZB12" s="144" t="str">
        <f t="shared" si="441"/>
        <v xml:space="preserve"> </v>
      </c>
      <c r="AZC12" s="454" t="str">
        <f t="shared" si="442"/>
        <v xml:space="preserve"> </v>
      </c>
      <c r="AZD12" s="454"/>
      <c r="AZE12" s="150"/>
      <c r="AZF12" s="150"/>
      <c r="AZG12" s="150"/>
      <c r="AZH12" s="154" t="str">
        <f>IF(AZF12=0," ",IF(AZF12=16," ",VLOOKUP(AZF12,PROTOKOL!$A:$E,2)*AZG12))</f>
        <v xml:space="preserve"> </v>
      </c>
      <c r="AZI12" s="151"/>
      <c r="AZJ12" s="152" t="str">
        <f>IF(AZF12=0," ",IF(AZF12=16," ",(AZE12-AZH12-AZI12)*VLOOKUP(AZF12,PROTOKOL!$A:$E,5)))</f>
        <v xml:space="preserve"> </v>
      </c>
      <c r="AZK12" s="155" t="str">
        <f t="shared" si="443"/>
        <v xml:space="preserve"> </v>
      </c>
      <c r="AZL12" s="152" t="str">
        <f t="shared" si="444"/>
        <v xml:space="preserve"> </v>
      </c>
      <c r="AZN12" s="138">
        <f t="shared" ref="AZN12" si="721">$A$12</f>
        <v>31</v>
      </c>
      <c r="AZO12" s="444"/>
      <c r="AZP12" s="150"/>
      <c r="AZQ12" s="150"/>
      <c r="AZR12" s="150"/>
      <c r="AZS12" s="150" t="str">
        <f>IFERROR(IF(AZQ12=0," ",IF(AZQ12=16," ",VLOOKUP(AZQ12,PROTOKOL!$A:$E,2)*AZR12))/7.5*(7.5-AZV12),"")</f>
        <v/>
      </c>
      <c r="AZT12" s="151"/>
      <c r="AZU12" s="152" t="str">
        <f>IF(AZQ12=0," ",IF(AZQ12=16," ",(AZP12-AZS12-AZT12)*VLOOKUP(AZQ12,PROTOKOL!$A:$E,5)))</f>
        <v xml:space="preserve"> </v>
      </c>
      <c r="AZV12" s="153"/>
      <c r="AZW12" s="144" t="str">
        <f t="shared" si="446"/>
        <v xml:space="preserve"> </v>
      </c>
      <c r="AZX12" s="454" t="str">
        <f t="shared" si="447"/>
        <v xml:space="preserve"> </v>
      </c>
      <c r="AZY12" s="454"/>
      <c r="AZZ12" s="150"/>
      <c r="BAA12" s="150"/>
      <c r="BAB12" s="150"/>
      <c r="BAC12" s="154" t="str">
        <f>IF(BAA12=0," ",IF(BAA12=16," ",VLOOKUP(BAA12,PROTOKOL!$A:$E,2)*BAB12))</f>
        <v xml:space="preserve"> </v>
      </c>
      <c r="BAD12" s="151"/>
      <c r="BAE12" s="152" t="str">
        <f>IF(BAA12=0," ",IF(BAA12=16," ",(AZZ12-BAC12-BAD12)*VLOOKUP(BAA12,PROTOKOL!$A:$E,5)))</f>
        <v xml:space="preserve"> </v>
      </c>
      <c r="BAF12" s="155" t="str">
        <f t="shared" si="448"/>
        <v xml:space="preserve"> </v>
      </c>
      <c r="BAG12" s="152" t="str">
        <f t="shared" si="449"/>
        <v xml:space="preserve"> </v>
      </c>
      <c r="BAI12" s="138">
        <f t="shared" ref="BAI12" si="722">$A$12</f>
        <v>31</v>
      </c>
      <c r="BAJ12" s="444"/>
      <c r="BAK12" s="150"/>
      <c r="BAL12" s="150"/>
      <c r="BAM12" s="150"/>
      <c r="BAN12" s="150" t="str">
        <f>IFERROR(IF(BAL12=0," ",IF(BAL12=16," ",VLOOKUP(BAL12,PROTOKOL!$A:$E,2)*BAM12))/7.5*(7.5-BAQ12),"")</f>
        <v/>
      </c>
      <c r="BAO12" s="151"/>
      <c r="BAP12" s="152" t="str">
        <f>IF(BAL12=0," ",IF(BAL12=16," ",(BAK12-BAN12-BAO12)*VLOOKUP(BAL12,PROTOKOL!$A:$E,5)))</f>
        <v xml:space="preserve"> </v>
      </c>
      <c r="BAQ12" s="153"/>
      <c r="BAR12" s="144" t="str">
        <f t="shared" si="451"/>
        <v xml:space="preserve"> </v>
      </c>
      <c r="BAS12" s="454" t="str">
        <f t="shared" si="452"/>
        <v xml:space="preserve"> </v>
      </c>
      <c r="BAT12" s="454"/>
      <c r="BAU12" s="150"/>
      <c r="BAV12" s="150"/>
      <c r="BAW12" s="150"/>
      <c r="BAX12" s="154" t="str">
        <f>IF(BAV12=0," ",IF(BAV12=16," ",VLOOKUP(BAV12,PROTOKOL!$A:$E,2)*BAW12))</f>
        <v xml:space="preserve"> </v>
      </c>
      <c r="BAY12" s="151"/>
      <c r="BAZ12" s="152" t="str">
        <f>IF(BAV12=0," ",IF(BAV12=16," ",(BAU12-BAX12-BAY12)*VLOOKUP(BAV12,PROTOKOL!$A:$E,5)))</f>
        <v xml:space="preserve"> </v>
      </c>
      <c r="BBA12" s="155" t="str">
        <f t="shared" si="453"/>
        <v xml:space="preserve"> </v>
      </c>
      <c r="BBB12" s="152" t="str">
        <f t="shared" si="454"/>
        <v xml:space="preserve"> </v>
      </c>
    </row>
    <row r="13" spans="1:1407" x14ac:dyDescent="0.3">
      <c r="A13" s="138">
        <v>1</v>
      </c>
      <c r="B13" s="444"/>
      <c r="C13" s="150"/>
      <c r="D13" s="150"/>
      <c r="E13" s="150"/>
      <c r="F13" s="150" t="str">
        <f>IFERROR(IF(D13=0," ",IF(D13=16," ",VLOOKUP(D13,PROTOKOL!$A:$E,2)*E13))/7.5*(7.5-I13),"")</f>
        <v/>
      </c>
      <c r="G13" s="151"/>
      <c r="H13" s="152" t="str">
        <f>IF(D13=0," ",IF(D13=16," ",(C13-F13-G13)*VLOOKUP(D13,PROTOKOL!$A:$E,5)))</f>
        <v xml:space="preserve"> </v>
      </c>
      <c r="I13" s="153"/>
      <c r="J13" s="144" t="str">
        <f t="shared" si="455"/>
        <v xml:space="preserve"> </v>
      </c>
      <c r="K13" s="454" t="str">
        <f t="shared" si="456"/>
        <v xml:space="preserve"> </v>
      </c>
      <c r="L13" s="454"/>
      <c r="M13" s="150"/>
      <c r="N13" s="150"/>
      <c r="O13" s="150"/>
      <c r="P13" s="154" t="str">
        <f>IF(N13=0," ",IF(N13=16," ",VLOOKUP(N13,PROTOKOL!$A:$E,2)*O13))</f>
        <v xml:space="preserve"> </v>
      </c>
      <c r="Q13" s="151"/>
      <c r="R13" s="152" t="str">
        <f>IF(N13=0," ",IF(N13=16," ",(M13-P13-Q13)*VLOOKUP(N13,PROTOKOL!$A:$E,5)))</f>
        <v xml:space="preserve"> </v>
      </c>
      <c r="S13" s="155" t="str">
        <f t="shared" si="457"/>
        <v xml:space="preserve"> </v>
      </c>
      <c r="T13" s="152" t="str">
        <f t="shared" si="458"/>
        <v xml:space="preserve"> </v>
      </c>
      <c r="V13" s="138">
        <f>$A$13</f>
        <v>1</v>
      </c>
      <c r="W13" s="444"/>
      <c r="X13" s="150"/>
      <c r="Y13" s="150"/>
      <c r="Z13" s="150"/>
      <c r="AA13" s="150" t="str">
        <f>IFERROR(IF(Y13=0," ",IF(Y13=16," ",VLOOKUP(Y13,PROTOKOL!$A:$E,2)*Z13))/7.5*(7.5-AD13),"")</f>
        <v/>
      </c>
      <c r="AB13" s="151"/>
      <c r="AC13" s="152" t="str">
        <f>IF(Y13=0," ",IF(Y13=16," ",(X13-AA13-AB13)*VLOOKUP(Y13,PROTOKOL!$A:$E,5)))</f>
        <v xml:space="preserve"> </v>
      </c>
      <c r="AD13" s="153"/>
      <c r="AE13" s="144" t="str">
        <f t="shared" si="459"/>
        <v xml:space="preserve"> </v>
      </c>
      <c r="AF13" s="454" t="str">
        <f t="shared" si="460"/>
        <v xml:space="preserve"> </v>
      </c>
      <c r="AG13" s="454"/>
      <c r="AH13" s="150"/>
      <c r="AI13" s="150"/>
      <c r="AJ13" s="150"/>
      <c r="AK13" s="154" t="str">
        <f>IF(AI13=0," ",IF(AI13=16," ",VLOOKUP(AI13,PROTOKOL!$A:$E,2)*AJ13))</f>
        <v xml:space="preserve"> </v>
      </c>
      <c r="AL13" s="151"/>
      <c r="AM13" s="152" t="str">
        <f>IF(AI13=0," ",IF(AI13=16," ",(AH13-AK13-AL13)*VLOOKUP(AI13,PROTOKOL!$A:$E,5)))</f>
        <v xml:space="preserve"> </v>
      </c>
      <c r="AN13" s="155" t="str">
        <f t="shared" si="461"/>
        <v xml:space="preserve"> </v>
      </c>
      <c r="AO13" s="152" t="str">
        <f t="shared" si="462"/>
        <v xml:space="preserve"> </v>
      </c>
      <c r="AQ13" s="138">
        <f t="shared" ref="AQ13" si="723">$A$13</f>
        <v>1</v>
      </c>
      <c r="AR13" s="444"/>
      <c r="AS13" s="150"/>
      <c r="AT13" s="150"/>
      <c r="AU13" s="150"/>
      <c r="AV13" s="150" t="str">
        <f>IFERROR(IF(AT13=0," ",IF(AT13=16," ",VLOOKUP(AT13,PROTOKOL!$A:$E,2)*AU13))/7.5*(7.5-AY13),"")</f>
        <v/>
      </c>
      <c r="AW13" s="151"/>
      <c r="AX13" s="152" t="str">
        <f>IF(AT13=0," ",IF(AT13=16," ",(AS13-AV13-AW13)*VLOOKUP(AT13,PROTOKOL!$A:$E,5)))</f>
        <v xml:space="preserve"> </v>
      </c>
      <c r="AY13" s="153"/>
      <c r="AZ13" s="144" t="str">
        <f t="shared" si="131"/>
        <v xml:space="preserve"> </v>
      </c>
      <c r="BA13" s="454" t="str">
        <f t="shared" si="132"/>
        <v xml:space="preserve"> </v>
      </c>
      <c r="BB13" s="454"/>
      <c r="BC13" s="150"/>
      <c r="BD13" s="150"/>
      <c r="BE13" s="150"/>
      <c r="BF13" s="154" t="str">
        <f>IF(BD13=0," ",IF(BD13=16," ",VLOOKUP(BD13,PROTOKOL!$A:$E,2)*BE13))</f>
        <v xml:space="preserve"> </v>
      </c>
      <c r="BG13" s="151"/>
      <c r="BH13" s="152" t="str">
        <f>IF(BD13=0," ",IF(BD13=16," ",(BC13-BF13-BG13)*VLOOKUP(BD13,PROTOKOL!$A:$E,5)))</f>
        <v xml:space="preserve"> </v>
      </c>
      <c r="BI13" s="155" t="str">
        <f t="shared" si="133"/>
        <v xml:space="preserve"> </v>
      </c>
      <c r="BJ13" s="152" t="str">
        <f t="shared" si="134"/>
        <v xml:space="preserve"> </v>
      </c>
      <c r="BL13" s="138">
        <f t="shared" ref="BL13" si="724">$A$13</f>
        <v>1</v>
      </c>
      <c r="BM13" s="444"/>
      <c r="BN13" s="150"/>
      <c r="BO13" s="150"/>
      <c r="BP13" s="150"/>
      <c r="BQ13" s="150" t="str">
        <f>IFERROR(IF(BO13=0," ",IF(BO13=16," ",VLOOKUP(BO13,PROTOKOL!$A:$E,2)*BP13))/7.5*(7.5-BT13),"")</f>
        <v/>
      </c>
      <c r="BR13" s="151"/>
      <c r="BS13" s="152" t="str">
        <f>IF(BO13=0," ",IF(BO13=16," ",(BN13-BQ13-BR13)*VLOOKUP(BO13,PROTOKOL!$A:$E,5)))</f>
        <v xml:space="preserve"> </v>
      </c>
      <c r="BT13" s="153"/>
      <c r="BU13" s="144" t="str">
        <f t="shared" si="136"/>
        <v xml:space="preserve"> </v>
      </c>
      <c r="BV13" s="454" t="str">
        <f t="shared" si="137"/>
        <v xml:space="preserve"> </v>
      </c>
      <c r="BW13" s="454"/>
      <c r="BX13" s="150"/>
      <c r="BY13" s="150"/>
      <c r="BZ13" s="150"/>
      <c r="CA13" s="154" t="str">
        <f>IF(BY13=0," ",IF(BY13=16," ",VLOOKUP(BY13,PROTOKOL!$A:$E,2)*BZ13))</f>
        <v xml:space="preserve"> </v>
      </c>
      <c r="CB13" s="151"/>
      <c r="CC13" s="152" t="str">
        <f>IF(BY13=0," ",IF(BY13=16," ",(BX13-CA13-CB13)*VLOOKUP(BY13,PROTOKOL!$A:$E,5)))</f>
        <v xml:space="preserve"> </v>
      </c>
      <c r="CD13" s="155" t="str">
        <f t="shared" si="138"/>
        <v xml:space="preserve"> </v>
      </c>
      <c r="CE13" s="152" t="str">
        <f t="shared" si="139"/>
        <v xml:space="preserve"> </v>
      </c>
      <c r="CG13" s="138">
        <f t="shared" ref="CG13" si="725">$A$13</f>
        <v>1</v>
      </c>
      <c r="CH13" s="444"/>
      <c r="CI13" s="150"/>
      <c r="CJ13" s="150"/>
      <c r="CK13" s="150"/>
      <c r="CL13" s="150" t="str">
        <f>IFERROR(IF(CJ13=0," ",IF(CJ13=16," ",VLOOKUP(CJ13,PROTOKOL!$A:$E,2)*CK13))/7.5*(7.5-CO13),"")</f>
        <v/>
      </c>
      <c r="CM13" s="151"/>
      <c r="CN13" s="152" t="str">
        <f>IF(CJ13=0," ",IF(CJ13=16," ",(CI13-CL13-CM13)*VLOOKUP(CJ13,PROTOKOL!$A:$E,5)))</f>
        <v xml:space="preserve"> </v>
      </c>
      <c r="CO13" s="153"/>
      <c r="CP13" s="144" t="str">
        <f t="shared" si="141"/>
        <v xml:space="preserve"> </v>
      </c>
      <c r="CQ13" s="454" t="str">
        <f t="shared" si="142"/>
        <v xml:space="preserve"> </v>
      </c>
      <c r="CR13" s="454"/>
      <c r="CS13" s="150"/>
      <c r="CT13" s="150"/>
      <c r="CU13" s="150"/>
      <c r="CV13" s="154" t="str">
        <f>IF(CT13=0," ",IF(CT13=16," ",VLOOKUP(CT13,PROTOKOL!$A:$E,2)*CU13))</f>
        <v xml:space="preserve"> </v>
      </c>
      <c r="CW13" s="151"/>
      <c r="CX13" s="152" t="str">
        <f>IF(CT13=0," ",IF(CT13=16," ",(CS13-CV13-CW13)*VLOOKUP(CT13,PROTOKOL!$A:$E,5)))</f>
        <v xml:space="preserve"> </v>
      </c>
      <c r="CY13" s="155" t="str">
        <f t="shared" si="143"/>
        <v xml:space="preserve"> </v>
      </c>
      <c r="CZ13" s="152" t="str">
        <f t="shared" si="144"/>
        <v xml:space="preserve"> </v>
      </c>
      <c r="DB13" s="138">
        <f t="shared" ref="DB13" si="726">$A$13</f>
        <v>1</v>
      </c>
      <c r="DC13" s="444"/>
      <c r="DD13" s="150"/>
      <c r="DE13" s="150"/>
      <c r="DF13" s="150"/>
      <c r="DG13" s="150" t="str">
        <f>IFERROR(IF(DE13=0," ",IF(DE13=16," ",VLOOKUP(DE13,PROTOKOL!$A:$E,2)*DF13))/7.5*(7.5-DJ13),"")</f>
        <v/>
      </c>
      <c r="DH13" s="151"/>
      <c r="DI13" s="152" t="str">
        <f>IF(DE13=0," ",IF(DE13=16," ",(DD13-DG13-DH13)*VLOOKUP(DE13,PROTOKOL!$A:$E,5)))</f>
        <v xml:space="preserve"> </v>
      </c>
      <c r="DJ13" s="153"/>
      <c r="DK13" s="144" t="str">
        <f t="shared" si="146"/>
        <v xml:space="preserve"> </v>
      </c>
      <c r="DL13" s="454" t="str">
        <f t="shared" si="147"/>
        <v xml:space="preserve"> </v>
      </c>
      <c r="DM13" s="454"/>
      <c r="DN13" s="150"/>
      <c r="DO13" s="150"/>
      <c r="DP13" s="150"/>
      <c r="DQ13" s="154" t="str">
        <f>IF(DO13=0," ",IF(DO13=16," ",VLOOKUP(DO13,PROTOKOL!$A:$E,2)*DP13))</f>
        <v xml:space="preserve"> </v>
      </c>
      <c r="DR13" s="151"/>
      <c r="DS13" s="152" t="str">
        <f>IF(DO13=0," ",IF(DO13=16," ",(DN13-DQ13-DR13)*VLOOKUP(DO13,PROTOKOL!$A:$E,5)))</f>
        <v xml:space="preserve"> </v>
      </c>
      <c r="DT13" s="155" t="str">
        <f t="shared" si="148"/>
        <v xml:space="preserve"> </v>
      </c>
      <c r="DU13" s="152" t="str">
        <f t="shared" si="149"/>
        <v xml:space="preserve"> </v>
      </c>
      <c r="DW13" s="138">
        <f t="shared" ref="DW13" si="727">$A$13</f>
        <v>1</v>
      </c>
      <c r="DX13" s="444"/>
      <c r="DY13" s="150"/>
      <c r="DZ13" s="150"/>
      <c r="EA13" s="150"/>
      <c r="EB13" s="150" t="str">
        <f>IFERROR(IF(DZ13=0," ",IF(DZ13=16," ",VLOOKUP(DZ13,PROTOKOL!$A:$E,2)*EA13))/7.5*(7.5-EE13),"")</f>
        <v/>
      </c>
      <c r="EC13" s="151"/>
      <c r="ED13" s="152" t="str">
        <f>IF(DZ13=0," ",IF(DZ13=16," ",(DY13-EB13-EC13)*VLOOKUP(DZ13,PROTOKOL!$A:$E,5)))</f>
        <v xml:space="preserve"> </v>
      </c>
      <c r="EE13" s="153"/>
      <c r="EF13" s="144" t="str">
        <f t="shared" si="151"/>
        <v xml:space="preserve"> </v>
      </c>
      <c r="EG13" s="454" t="str">
        <f t="shared" si="152"/>
        <v xml:space="preserve"> </v>
      </c>
      <c r="EH13" s="454"/>
      <c r="EI13" s="150"/>
      <c r="EJ13" s="150"/>
      <c r="EK13" s="150"/>
      <c r="EL13" s="154" t="str">
        <f>IF(EJ13=0," ",IF(EJ13=16," ",VLOOKUP(EJ13,PROTOKOL!$A:$E,2)*EK13))</f>
        <v xml:space="preserve"> </v>
      </c>
      <c r="EM13" s="151"/>
      <c r="EN13" s="152" t="str">
        <f>IF(EJ13=0," ",IF(EJ13=16," ",(EI13-EL13-EM13)*VLOOKUP(EJ13,PROTOKOL!$A:$E,5)))</f>
        <v xml:space="preserve"> </v>
      </c>
      <c r="EO13" s="155" t="str">
        <f t="shared" si="153"/>
        <v xml:space="preserve"> </v>
      </c>
      <c r="EP13" s="152" t="str">
        <f t="shared" si="154"/>
        <v xml:space="preserve"> </v>
      </c>
      <c r="ER13" s="138">
        <f t="shared" ref="ER13" si="728">$A$13</f>
        <v>1</v>
      </c>
      <c r="ES13" s="444"/>
      <c r="ET13" s="150"/>
      <c r="EU13" s="150"/>
      <c r="EV13" s="150"/>
      <c r="EW13" s="150" t="str">
        <f>IFERROR(IF(EU13=0," ",IF(EU13=16," ",VLOOKUP(EU13,PROTOKOL!$A:$E,2)*EV13))/7.5*(7.5-EZ13),"")</f>
        <v/>
      </c>
      <c r="EX13" s="151"/>
      <c r="EY13" s="152" t="str">
        <f>IF(EU13=0," ",IF(EU13=16," ",(ET13-EW13-EX13)*VLOOKUP(EU13,PROTOKOL!$A:$E,5)))</f>
        <v xml:space="preserve"> </v>
      </c>
      <c r="EZ13" s="153"/>
      <c r="FA13" s="144" t="str">
        <f t="shared" si="156"/>
        <v xml:space="preserve"> </v>
      </c>
      <c r="FB13" s="454" t="str">
        <f t="shared" si="157"/>
        <v xml:space="preserve"> </v>
      </c>
      <c r="FC13" s="454"/>
      <c r="FD13" s="150"/>
      <c r="FE13" s="150"/>
      <c r="FF13" s="150"/>
      <c r="FG13" s="154" t="str">
        <f>IF(FE13=0," ",IF(FE13=16," ",VLOOKUP(FE13,PROTOKOL!$A:$E,2)*FF13))</f>
        <v xml:space="preserve"> </v>
      </c>
      <c r="FH13" s="151"/>
      <c r="FI13" s="152" t="str">
        <f>IF(FE13=0," ",IF(FE13=16," ",(FD13-FG13-FH13)*VLOOKUP(FE13,PROTOKOL!$A:$E,5)))</f>
        <v xml:space="preserve"> </v>
      </c>
      <c r="FJ13" s="155" t="str">
        <f t="shared" si="158"/>
        <v xml:space="preserve"> </v>
      </c>
      <c r="FK13" s="152" t="str">
        <f t="shared" si="159"/>
        <v xml:space="preserve"> </v>
      </c>
      <c r="FM13" s="138">
        <f t="shared" ref="FM13" si="729">$A$13</f>
        <v>1</v>
      </c>
      <c r="FN13" s="444"/>
      <c r="FO13" s="150"/>
      <c r="FP13" s="150"/>
      <c r="FQ13" s="150"/>
      <c r="FR13" s="150" t="str">
        <f>IFERROR(IF(FP13=0," ",IF(FP13=16," ",VLOOKUP(FP13,PROTOKOL!$A:$E,2)*FQ13))/7.5*(7.5-FU13),"")</f>
        <v/>
      </c>
      <c r="FS13" s="151"/>
      <c r="FT13" s="152" t="str">
        <f>IF(FP13=0," ",IF(FP13=16," ",(FO13-FR13-FS13)*VLOOKUP(FP13,PROTOKOL!$A:$E,5)))</f>
        <v xml:space="preserve"> </v>
      </c>
      <c r="FU13" s="153"/>
      <c r="FV13" s="144" t="str">
        <f t="shared" si="161"/>
        <v xml:space="preserve"> </v>
      </c>
      <c r="FW13" s="454" t="str">
        <f t="shared" si="162"/>
        <v xml:space="preserve"> </v>
      </c>
      <c r="FX13" s="454"/>
      <c r="FY13" s="150"/>
      <c r="FZ13" s="150"/>
      <c r="GA13" s="150"/>
      <c r="GB13" s="154" t="str">
        <f>IF(FZ13=0," ",IF(FZ13=16," ",VLOOKUP(FZ13,PROTOKOL!$A:$E,2)*GA13))</f>
        <v xml:space="preserve"> </v>
      </c>
      <c r="GC13" s="151"/>
      <c r="GD13" s="152" t="str">
        <f>IF(FZ13=0," ",IF(FZ13=16," ",(FY13-GB13-GC13)*VLOOKUP(FZ13,PROTOKOL!$A:$E,5)))</f>
        <v xml:space="preserve"> </v>
      </c>
      <c r="GE13" s="155" t="str">
        <f t="shared" si="163"/>
        <v xml:space="preserve"> </v>
      </c>
      <c r="GF13" s="152" t="str">
        <f t="shared" si="164"/>
        <v xml:space="preserve"> </v>
      </c>
      <c r="GH13" s="138">
        <f t="shared" ref="GH13" si="730">$A$13</f>
        <v>1</v>
      </c>
      <c r="GI13" s="444"/>
      <c r="GJ13" s="150"/>
      <c r="GK13" s="150"/>
      <c r="GL13" s="150"/>
      <c r="GM13" s="150" t="str">
        <f>IFERROR(IF(GK13=0," ",IF(GK13=16," ",VLOOKUP(GK13,PROTOKOL!$A:$E,2)*GL13))/7.5*(7.5-GP13),"")</f>
        <v/>
      </c>
      <c r="GN13" s="151"/>
      <c r="GO13" s="152" t="str">
        <f>IF(GK13=0," ",IF(GK13=16," ",(GJ13-GM13-GN13)*VLOOKUP(GK13,PROTOKOL!$A:$E,5)))</f>
        <v xml:space="preserve"> </v>
      </c>
      <c r="GP13" s="153"/>
      <c r="GQ13" s="144" t="str">
        <f t="shared" si="166"/>
        <v xml:space="preserve"> </v>
      </c>
      <c r="GR13" s="454" t="str">
        <f t="shared" si="167"/>
        <v xml:space="preserve"> </v>
      </c>
      <c r="GS13" s="454"/>
      <c r="GT13" s="150"/>
      <c r="GU13" s="150"/>
      <c r="GV13" s="150"/>
      <c r="GW13" s="154" t="str">
        <f>IF(GU13=0," ",IF(GU13=16," ",VLOOKUP(GU13,PROTOKOL!$A:$E,2)*GV13))</f>
        <v xml:space="preserve"> </v>
      </c>
      <c r="GX13" s="151"/>
      <c r="GY13" s="152" t="str">
        <f>IF(GU13=0," ",IF(GU13=16," ",(GT13-GW13-GX13)*VLOOKUP(GU13,PROTOKOL!$A:$E,5)))</f>
        <v xml:space="preserve"> </v>
      </c>
      <c r="GZ13" s="155" t="str">
        <f t="shared" si="168"/>
        <v xml:space="preserve"> </v>
      </c>
      <c r="HA13" s="152" t="str">
        <f t="shared" si="169"/>
        <v xml:space="preserve"> </v>
      </c>
      <c r="HC13" s="138">
        <f t="shared" ref="HC13" si="731">$A$13</f>
        <v>1</v>
      </c>
      <c r="HD13" s="444"/>
      <c r="HE13" s="150"/>
      <c r="HF13" s="150"/>
      <c r="HG13" s="150"/>
      <c r="HH13" s="150" t="str">
        <f>IFERROR(IF(HF13=0," ",IF(HF13=16," ",VLOOKUP(HF13,PROTOKOL!$A:$E,2)*HG13))/7.5*(7.5-HK13),"")</f>
        <v/>
      </c>
      <c r="HI13" s="151"/>
      <c r="HJ13" s="152" t="str">
        <f>IF(HF13=0," ",IF(HF13=16," ",(HE13-HH13-HI13)*VLOOKUP(HF13,PROTOKOL!$A:$E,5)))</f>
        <v xml:space="preserve"> </v>
      </c>
      <c r="HK13" s="153"/>
      <c r="HL13" s="144" t="str">
        <f t="shared" si="171"/>
        <v xml:space="preserve"> </v>
      </c>
      <c r="HM13" s="454" t="str">
        <f t="shared" si="172"/>
        <v xml:space="preserve"> </v>
      </c>
      <c r="HN13" s="454"/>
      <c r="HO13" s="150"/>
      <c r="HP13" s="150"/>
      <c r="HQ13" s="150"/>
      <c r="HR13" s="154" t="str">
        <f>IF(HP13=0," ",IF(HP13=16," ",VLOOKUP(HP13,PROTOKOL!$A:$E,2)*HQ13))</f>
        <v xml:space="preserve"> </v>
      </c>
      <c r="HS13" s="151"/>
      <c r="HT13" s="152" t="str">
        <f>IF(HP13=0," ",IF(HP13=16," ",(HO13-HR13-HS13)*VLOOKUP(HP13,PROTOKOL!$A:$E,5)))</f>
        <v xml:space="preserve"> </v>
      </c>
      <c r="HU13" s="155" t="str">
        <f t="shared" si="173"/>
        <v xml:space="preserve"> </v>
      </c>
      <c r="HV13" s="152" t="str">
        <f t="shared" si="174"/>
        <v xml:space="preserve"> </v>
      </c>
      <c r="HX13" s="138">
        <f t="shared" ref="HX13" si="732">$A$13</f>
        <v>1</v>
      </c>
      <c r="HY13" s="444"/>
      <c r="HZ13" s="150"/>
      <c r="IA13" s="150"/>
      <c r="IB13" s="150"/>
      <c r="IC13" s="150" t="str">
        <f>IFERROR(IF(IA13=0," ",IF(IA13=16," ",VLOOKUP(IA13,PROTOKOL!$A:$E,2)*IB13))/7.5*(7.5-IF13),"")</f>
        <v/>
      </c>
      <c r="ID13" s="151"/>
      <c r="IE13" s="152" t="str">
        <f>IF(IA13=0," ",IF(IA13=16," ",(HZ13-IC13-ID13)*VLOOKUP(IA13,PROTOKOL!$A:$E,5)))</f>
        <v xml:space="preserve"> </v>
      </c>
      <c r="IF13" s="153"/>
      <c r="IG13" s="144" t="str">
        <f t="shared" si="176"/>
        <v xml:space="preserve"> </v>
      </c>
      <c r="IH13" s="454" t="str">
        <f t="shared" si="177"/>
        <v xml:space="preserve"> </v>
      </c>
      <c r="II13" s="454"/>
      <c r="IJ13" s="150"/>
      <c r="IK13" s="150"/>
      <c r="IL13" s="150"/>
      <c r="IM13" s="154" t="str">
        <f>IF(IK13=0," ",IF(IK13=16," ",VLOOKUP(IK13,PROTOKOL!$A:$E,2)*IL13))</f>
        <v xml:space="preserve"> </v>
      </c>
      <c r="IN13" s="151"/>
      <c r="IO13" s="152" t="str">
        <f>IF(IK13=0," ",IF(IK13=16," ",(IJ13-IM13-IN13)*VLOOKUP(IK13,PROTOKOL!$A:$E,5)))</f>
        <v xml:space="preserve"> </v>
      </c>
      <c r="IP13" s="155" t="str">
        <f t="shared" si="178"/>
        <v xml:space="preserve"> </v>
      </c>
      <c r="IQ13" s="152" t="str">
        <f t="shared" si="179"/>
        <v xml:space="preserve"> </v>
      </c>
      <c r="IS13" s="138">
        <f t="shared" ref="IS13" si="733">$A$13</f>
        <v>1</v>
      </c>
      <c r="IT13" s="444"/>
      <c r="IU13" s="150"/>
      <c r="IV13" s="150"/>
      <c r="IW13" s="150"/>
      <c r="IX13" s="150" t="str">
        <f>IFERROR(IF(IV13=0," ",IF(IV13=16," ",VLOOKUP(IV13,PROTOKOL!$A:$E,2)*IW13))/7.5*(7.5-JA13),"")</f>
        <v/>
      </c>
      <c r="IY13" s="151"/>
      <c r="IZ13" s="152" t="str">
        <f>IF(IV13=0," ",IF(IV13=16," ",(IU13-IX13-IY13)*VLOOKUP(IV13,PROTOKOL!$A:$E,5)))</f>
        <v xml:space="preserve"> </v>
      </c>
      <c r="JA13" s="153"/>
      <c r="JB13" s="144" t="str">
        <f t="shared" si="181"/>
        <v xml:space="preserve"> </v>
      </c>
      <c r="JC13" s="454" t="str">
        <f t="shared" si="182"/>
        <v xml:space="preserve"> </v>
      </c>
      <c r="JD13" s="454"/>
      <c r="JE13" s="150"/>
      <c r="JF13" s="150"/>
      <c r="JG13" s="150"/>
      <c r="JH13" s="154" t="str">
        <f>IF(JF13=0," ",IF(JF13=16," ",VLOOKUP(JF13,PROTOKOL!$A:$E,2)*JG13))</f>
        <v xml:space="preserve"> </v>
      </c>
      <c r="JI13" s="151"/>
      <c r="JJ13" s="152" t="str">
        <f>IF(JF13=0," ",IF(JF13=16," ",(JE13-JH13-JI13)*VLOOKUP(JF13,PROTOKOL!$A:$E,5)))</f>
        <v xml:space="preserve"> </v>
      </c>
      <c r="JK13" s="155" t="str">
        <f t="shared" si="183"/>
        <v xml:space="preserve"> </v>
      </c>
      <c r="JL13" s="152" t="str">
        <f t="shared" si="184"/>
        <v xml:space="preserve"> </v>
      </c>
      <c r="JN13" s="138">
        <f t="shared" ref="JN13" si="734">$A$13</f>
        <v>1</v>
      </c>
      <c r="JO13" s="444"/>
      <c r="JP13" s="150"/>
      <c r="JQ13" s="150"/>
      <c r="JR13" s="150"/>
      <c r="JS13" s="150" t="str">
        <f>IFERROR(IF(JQ13=0," ",IF(JQ13=16," ",VLOOKUP(JQ13,PROTOKOL!$A:$E,2)*JR13))/7.5*(7.5-JV13),"")</f>
        <v/>
      </c>
      <c r="JT13" s="151"/>
      <c r="JU13" s="152" t="str">
        <f>IF(JQ13=0," ",IF(JQ13=16," ",(JP13-JS13-JT13)*VLOOKUP(JQ13,PROTOKOL!$A:$E,5)))</f>
        <v xml:space="preserve"> </v>
      </c>
      <c r="JV13" s="153"/>
      <c r="JW13" s="144" t="str">
        <f t="shared" si="186"/>
        <v xml:space="preserve"> </v>
      </c>
      <c r="JX13" s="454" t="str">
        <f t="shared" si="187"/>
        <v xml:space="preserve"> </v>
      </c>
      <c r="JY13" s="454"/>
      <c r="JZ13" s="150"/>
      <c r="KA13" s="150"/>
      <c r="KB13" s="150"/>
      <c r="KC13" s="154" t="str">
        <f>IF(KA13=0," ",IF(KA13=16," ",VLOOKUP(KA13,PROTOKOL!$A:$E,2)*KB13))</f>
        <v xml:space="preserve"> </v>
      </c>
      <c r="KD13" s="151"/>
      <c r="KE13" s="152" t="str">
        <f>IF(KA13=0," ",IF(KA13=16," ",(JZ13-KC13-KD13)*VLOOKUP(KA13,PROTOKOL!$A:$E,5)))</f>
        <v xml:space="preserve"> </v>
      </c>
      <c r="KF13" s="155" t="str">
        <f t="shared" si="188"/>
        <v xml:space="preserve"> </v>
      </c>
      <c r="KG13" s="152" t="str">
        <f t="shared" si="189"/>
        <v xml:space="preserve"> </v>
      </c>
      <c r="KI13" s="138">
        <f t="shared" ref="KI13" si="735">$A$13</f>
        <v>1</v>
      </c>
      <c r="KJ13" s="444"/>
      <c r="KK13" s="150"/>
      <c r="KL13" s="150"/>
      <c r="KM13" s="150"/>
      <c r="KN13" s="150" t="str">
        <f>IFERROR(IF(KL13=0," ",IF(KL13=16," ",VLOOKUP(KL13,PROTOKOL!$A:$E,2)*KM13))/7.5*(7.5-KQ13),"")</f>
        <v/>
      </c>
      <c r="KO13" s="151"/>
      <c r="KP13" s="152" t="str">
        <f>IF(KL13=0," ",IF(KL13=16," ",(KK13-KN13-KO13)*VLOOKUP(KL13,PROTOKOL!$A:$E,5)))</f>
        <v xml:space="preserve"> </v>
      </c>
      <c r="KQ13" s="153"/>
      <c r="KR13" s="144" t="str">
        <f t="shared" si="191"/>
        <v xml:space="preserve"> </v>
      </c>
      <c r="KS13" s="454" t="str">
        <f t="shared" si="192"/>
        <v xml:space="preserve"> </v>
      </c>
      <c r="KT13" s="454"/>
      <c r="KU13" s="150"/>
      <c r="KV13" s="150"/>
      <c r="KW13" s="150"/>
      <c r="KX13" s="154" t="str">
        <f>IF(KV13=0," ",IF(KV13=16," ",VLOOKUP(KV13,PROTOKOL!$A:$E,2)*KW13))</f>
        <v xml:space="preserve"> </v>
      </c>
      <c r="KY13" s="151"/>
      <c r="KZ13" s="152" t="str">
        <f>IF(KV13=0," ",IF(KV13=16," ",(KU13-KX13-KY13)*VLOOKUP(KV13,PROTOKOL!$A:$E,5)))</f>
        <v xml:space="preserve"> </v>
      </c>
      <c r="LA13" s="155" t="str">
        <f t="shared" si="193"/>
        <v xml:space="preserve"> </v>
      </c>
      <c r="LB13" s="152" t="str">
        <f t="shared" si="194"/>
        <v xml:space="preserve"> </v>
      </c>
      <c r="LD13" s="138">
        <f t="shared" ref="LD13" si="736">$A$13</f>
        <v>1</v>
      </c>
      <c r="LE13" s="444"/>
      <c r="LF13" s="150"/>
      <c r="LG13" s="150"/>
      <c r="LH13" s="150"/>
      <c r="LI13" s="150" t="str">
        <f>IFERROR(IF(LG13=0," ",IF(LG13=16," ",VLOOKUP(LG13,PROTOKOL!$A:$E,2)*LH13))/7.5*(7.5-LL13),"")</f>
        <v/>
      </c>
      <c r="LJ13" s="151"/>
      <c r="LK13" s="152" t="str">
        <f>IF(LG13=0," ",IF(LG13=16," ",(LF13-LI13-LJ13)*VLOOKUP(LG13,PROTOKOL!$A:$E,5)))</f>
        <v xml:space="preserve"> </v>
      </c>
      <c r="LL13" s="153"/>
      <c r="LM13" s="144" t="str">
        <f t="shared" si="196"/>
        <v xml:space="preserve"> </v>
      </c>
      <c r="LN13" s="454" t="str">
        <f t="shared" si="197"/>
        <v xml:space="preserve"> </v>
      </c>
      <c r="LO13" s="454"/>
      <c r="LP13" s="150"/>
      <c r="LQ13" s="150"/>
      <c r="LR13" s="150"/>
      <c r="LS13" s="154" t="str">
        <f>IF(LQ13=0," ",IF(LQ13=16," ",VLOOKUP(LQ13,PROTOKOL!$A:$E,2)*LR13))</f>
        <v xml:space="preserve"> </v>
      </c>
      <c r="LT13" s="151"/>
      <c r="LU13" s="152" t="str">
        <f>IF(LQ13=0," ",IF(LQ13=16," ",(LP13-LS13-LT13)*VLOOKUP(LQ13,PROTOKOL!$A:$E,5)))</f>
        <v xml:space="preserve"> </v>
      </c>
      <c r="LV13" s="155" t="str">
        <f t="shared" si="198"/>
        <v xml:space="preserve"> </v>
      </c>
      <c r="LW13" s="152" t="str">
        <f t="shared" si="199"/>
        <v xml:space="preserve"> </v>
      </c>
      <c r="LY13" s="138">
        <f t="shared" ref="LY13" si="737">$A$13</f>
        <v>1</v>
      </c>
      <c r="LZ13" s="444"/>
      <c r="MA13" s="150"/>
      <c r="MB13" s="150"/>
      <c r="MC13" s="150"/>
      <c r="MD13" s="150" t="str">
        <f>IFERROR(IF(MB13=0," ",IF(MB13=16," ",VLOOKUP(MB13,PROTOKOL!$A:$E,2)*MC13))/7.5*(7.5-MG13),"")</f>
        <v/>
      </c>
      <c r="ME13" s="151"/>
      <c r="MF13" s="152" t="str">
        <f>IF(MB13=0," ",IF(MB13=16," ",(MA13-MD13-ME13)*VLOOKUP(MB13,PROTOKOL!$A:$E,5)))</f>
        <v xml:space="preserve"> </v>
      </c>
      <c r="MG13" s="153"/>
      <c r="MH13" s="144" t="str">
        <f t="shared" si="201"/>
        <v xml:space="preserve"> </v>
      </c>
      <c r="MI13" s="454" t="str">
        <f t="shared" si="202"/>
        <v xml:space="preserve"> </v>
      </c>
      <c r="MJ13" s="454"/>
      <c r="MK13" s="150"/>
      <c r="ML13" s="150"/>
      <c r="MM13" s="150"/>
      <c r="MN13" s="154" t="str">
        <f>IF(ML13=0," ",IF(ML13=16," ",VLOOKUP(ML13,PROTOKOL!$A:$E,2)*MM13))</f>
        <v xml:space="preserve"> </v>
      </c>
      <c r="MO13" s="151"/>
      <c r="MP13" s="152" t="str">
        <f>IF(ML13=0," ",IF(ML13=16," ",(MK13-MN13-MO13)*VLOOKUP(ML13,PROTOKOL!$A:$E,5)))</f>
        <v xml:space="preserve"> </v>
      </c>
      <c r="MQ13" s="155" t="str">
        <f t="shared" si="203"/>
        <v xml:space="preserve"> </v>
      </c>
      <c r="MR13" s="152" t="str">
        <f t="shared" si="204"/>
        <v xml:space="preserve"> </v>
      </c>
      <c r="MT13" s="138">
        <f t="shared" ref="MT13" si="738">$A$13</f>
        <v>1</v>
      </c>
      <c r="MU13" s="444"/>
      <c r="MV13" s="150"/>
      <c r="MW13" s="150"/>
      <c r="MX13" s="150"/>
      <c r="MY13" s="150" t="str">
        <f>IFERROR(IF(MW13=0," ",IF(MW13=16," ",VLOOKUP(MW13,PROTOKOL!$A:$E,2)*MX13))/7.5*(7.5-NB13),"")</f>
        <v/>
      </c>
      <c r="MZ13" s="151"/>
      <c r="NA13" s="152" t="str">
        <f>IF(MW13=0," ",IF(MW13=16," ",(MV13-MY13-MZ13)*VLOOKUP(MW13,PROTOKOL!$A:$E,5)))</f>
        <v xml:space="preserve"> </v>
      </c>
      <c r="NB13" s="153"/>
      <c r="NC13" s="144" t="str">
        <f t="shared" si="206"/>
        <v xml:space="preserve"> </v>
      </c>
      <c r="ND13" s="454" t="str">
        <f t="shared" si="207"/>
        <v xml:space="preserve"> </v>
      </c>
      <c r="NE13" s="454"/>
      <c r="NF13" s="150"/>
      <c r="NG13" s="150"/>
      <c r="NH13" s="150"/>
      <c r="NI13" s="154" t="str">
        <f>IF(NG13=0," ",IF(NG13=16," ",VLOOKUP(NG13,PROTOKOL!$A:$E,2)*NH13))</f>
        <v xml:space="preserve"> </v>
      </c>
      <c r="NJ13" s="151"/>
      <c r="NK13" s="152" t="str">
        <f>IF(NG13=0," ",IF(NG13=16," ",(NF13-NI13-NJ13)*VLOOKUP(NG13,PROTOKOL!$A:$E,5)))</f>
        <v xml:space="preserve"> </v>
      </c>
      <c r="NL13" s="155" t="str">
        <f t="shared" si="208"/>
        <v xml:space="preserve"> </v>
      </c>
      <c r="NM13" s="152" t="str">
        <f t="shared" si="209"/>
        <v xml:space="preserve"> </v>
      </c>
      <c r="NO13" s="138">
        <f t="shared" ref="NO13" si="739">$A$13</f>
        <v>1</v>
      </c>
      <c r="NP13" s="444"/>
      <c r="NQ13" s="150"/>
      <c r="NR13" s="150"/>
      <c r="NS13" s="150"/>
      <c r="NT13" s="150" t="str">
        <f>IFERROR(IF(NR13=0," ",IF(NR13=16," ",VLOOKUP(NR13,PROTOKOL!$A:$E,2)*NS13))/7.5*(7.5-NW13),"")</f>
        <v/>
      </c>
      <c r="NU13" s="151"/>
      <c r="NV13" s="152" t="str">
        <f>IF(NR13=0," ",IF(NR13=16," ",(NQ13-NT13-NU13)*VLOOKUP(NR13,PROTOKOL!$A:$E,5)))</f>
        <v xml:space="preserve"> </v>
      </c>
      <c r="NW13" s="153"/>
      <c r="NX13" s="144" t="str">
        <f t="shared" si="211"/>
        <v xml:space="preserve"> </v>
      </c>
      <c r="NY13" s="454" t="str">
        <f t="shared" si="212"/>
        <v xml:space="preserve"> </v>
      </c>
      <c r="NZ13" s="454"/>
      <c r="OA13" s="150"/>
      <c r="OB13" s="150"/>
      <c r="OC13" s="150"/>
      <c r="OD13" s="154" t="str">
        <f>IF(OB13=0," ",IF(OB13=16," ",VLOOKUP(OB13,PROTOKOL!$A:$E,2)*OC13))</f>
        <v xml:space="preserve"> </v>
      </c>
      <c r="OE13" s="151"/>
      <c r="OF13" s="152" t="str">
        <f>IF(OB13=0," ",IF(OB13=16," ",(OA13-OD13-OE13)*VLOOKUP(OB13,PROTOKOL!$A:$E,5)))</f>
        <v xml:space="preserve"> </v>
      </c>
      <c r="OG13" s="155" t="str">
        <f t="shared" si="213"/>
        <v xml:space="preserve"> </v>
      </c>
      <c r="OH13" s="152" t="str">
        <f t="shared" si="214"/>
        <v xml:space="preserve"> </v>
      </c>
      <c r="OJ13" s="138">
        <f t="shared" ref="OJ13" si="740">$A$13</f>
        <v>1</v>
      </c>
      <c r="OK13" s="444"/>
      <c r="OL13" s="150"/>
      <c r="OM13" s="150"/>
      <c r="ON13" s="150"/>
      <c r="OO13" s="150" t="str">
        <f>IFERROR(IF(OM13=0," ",IF(OM13=16," ",VLOOKUP(OM13,PROTOKOL!$A:$E,2)*ON13))/7.5*(7.5-OR13),"")</f>
        <v/>
      </c>
      <c r="OP13" s="151"/>
      <c r="OQ13" s="152" t="str">
        <f>IF(OM13=0," ",IF(OM13=16," ",(OL13-OO13-OP13)*VLOOKUP(OM13,PROTOKOL!$A:$E,5)))</f>
        <v xml:space="preserve"> </v>
      </c>
      <c r="OR13" s="153"/>
      <c r="OS13" s="144" t="str">
        <f t="shared" si="216"/>
        <v xml:space="preserve"> </v>
      </c>
      <c r="OT13" s="454" t="str">
        <f t="shared" si="217"/>
        <v xml:space="preserve"> </v>
      </c>
      <c r="OU13" s="454"/>
      <c r="OV13" s="150"/>
      <c r="OW13" s="150"/>
      <c r="OX13" s="150"/>
      <c r="OY13" s="154" t="str">
        <f>IF(OW13=0," ",IF(OW13=16," ",VLOOKUP(OW13,PROTOKOL!$A:$E,2)*OX13))</f>
        <v xml:space="preserve"> </v>
      </c>
      <c r="OZ13" s="151"/>
      <c r="PA13" s="152" t="str">
        <f>IF(OW13=0," ",IF(OW13=16," ",(OV13-OY13-OZ13)*VLOOKUP(OW13,PROTOKOL!$A:$E,5)))</f>
        <v xml:space="preserve"> </v>
      </c>
      <c r="PB13" s="155" t="str">
        <f t="shared" si="218"/>
        <v xml:space="preserve"> </v>
      </c>
      <c r="PC13" s="152" t="str">
        <f t="shared" si="219"/>
        <v xml:space="preserve"> </v>
      </c>
      <c r="PE13" s="138">
        <f t="shared" ref="PE13" si="741">$A$13</f>
        <v>1</v>
      </c>
      <c r="PF13" s="444"/>
      <c r="PG13" s="150"/>
      <c r="PH13" s="150"/>
      <c r="PI13" s="150"/>
      <c r="PJ13" s="150" t="str">
        <f>IFERROR(IF(PH13=0," ",IF(PH13=16," ",VLOOKUP(PH13,PROTOKOL!$A:$E,2)*PI13))/7.5*(7.5-PM13),"")</f>
        <v/>
      </c>
      <c r="PK13" s="151"/>
      <c r="PL13" s="152" t="str">
        <f>IF(PH13=0," ",IF(PH13=16," ",(PG13-PJ13-PK13)*VLOOKUP(PH13,PROTOKOL!$A:$E,5)))</f>
        <v xml:space="preserve"> </v>
      </c>
      <c r="PM13" s="153"/>
      <c r="PN13" s="144" t="str">
        <f t="shared" si="221"/>
        <v xml:space="preserve"> </v>
      </c>
      <c r="PO13" s="454" t="str">
        <f t="shared" si="222"/>
        <v xml:space="preserve"> </v>
      </c>
      <c r="PP13" s="454"/>
      <c r="PQ13" s="150"/>
      <c r="PR13" s="150"/>
      <c r="PS13" s="150"/>
      <c r="PT13" s="154" t="str">
        <f>IF(PR13=0," ",IF(PR13=16," ",VLOOKUP(PR13,PROTOKOL!$A:$E,2)*PS13))</f>
        <v xml:space="preserve"> </v>
      </c>
      <c r="PU13" s="151"/>
      <c r="PV13" s="152" t="str">
        <f>IF(PR13=0," ",IF(PR13=16," ",(PQ13-PT13-PU13)*VLOOKUP(PR13,PROTOKOL!$A:$E,5)))</f>
        <v xml:space="preserve"> </v>
      </c>
      <c r="PW13" s="155" t="str">
        <f t="shared" si="223"/>
        <v xml:space="preserve"> </v>
      </c>
      <c r="PX13" s="152" t="str">
        <f t="shared" si="224"/>
        <v xml:space="preserve"> </v>
      </c>
      <c r="PZ13" s="138">
        <f t="shared" ref="PZ13" si="742">$A$13</f>
        <v>1</v>
      </c>
      <c r="QA13" s="444"/>
      <c r="QB13" s="150"/>
      <c r="QC13" s="150"/>
      <c r="QD13" s="150"/>
      <c r="QE13" s="150" t="str">
        <f>IFERROR(IF(QC13=0," ",IF(QC13=16," ",VLOOKUP(QC13,PROTOKOL!$A:$E,2)*QD13))/7.5*(7.5-QH13),"")</f>
        <v/>
      </c>
      <c r="QF13" s="151"/>
      <c r="QG13" s="152" t="str">
        <f>IF(QC13=0," ",IF(QC13=16," ",(QB13-QE13-QF13)*VLOOKUP(QC13,PROTOKOL!$A:$E,5)))</f>
        <v xml:space="preserve"> </v>
      </c>
      <c r="QH13" s="153"/>
      <c r="QI13" s="144" t="str">
        <f t="shared" si="226"/>
        <v xml:space="preserve"> </v>
      </c>
      <c r="QJ13" s="454" t="str">
        <f t="shared" si="227"/>
        <v xml:space="preserve"> </v>
      </c>
      <c r="QK13" s="454"/>
      <c r="QL13" s="150"/>
      <c r="QM13" s="150"/>
      <c r="QN13" s="150"/>
      <c r="QO13" s="154" t="str">
        <f>IF(QM13=0," ",IF(QM13=16," ",VLOOKUP(QM13,PROTOKOL!$A:$E,2)*QN13))</f>
        <v xml:space="preserve"> </v>
      </c>
      <c r="QP13" s="151"/>
      <c r="QQ13" s="152" t="str">
        <f>IF(QM13=0," ",IF(QM13=16," ",(QL13-QO13-QP13)*VLOOKUP(QM13,PROTOKOL!$A:$E,5)))</f>
        <v xml:space="preserve"> </v>
      </c>
      <c r="QR13" s="155" t="str">
        <f t="shared" si="228"/>
        <v xml:space="preserve"> </v>
      </c>
      <c r="QS13" s="152" t="str">
        <f t="shared" si="229"/>
        <v xml:space="preserve"> </v>
      </c>
      <c r="QU13" s="138">
        <f t="shared" ref="QU13" si="743">$A$13</f>
        <v>1</v>
      </c>
      <c r="QV13" s="444"/>
      <c r="QW13" s="150"/>
      <c r="QX13" s="150"/>
      <c r="QY13" s="150"/>
      <c r="QZ13" s="150" t="str">
        <f>IFERROR(IF(QX13=0," ",IF(QX13=16," ",VLOOKUP(QX13,PROTOKOL!$A:$E,2)*QY13))/7.5*(7.5-RC13),"")</f>
        <v/>
      </c>
      <c r="RA13" s="151"/>
      <c r="RB13" s="152" t="str">
        <f>IF(QX13=0," ",IF(QX13=16," ",(QW13-QZ13-RA13)*VLOOKUP(QX13,PROTOKOL!$A:$E,5)))</f>
        <v xml:space="preserve"> </v>
      </c>
      <c r="RC13" s="153"/>
      <c r="RD13" s="144" t="str">
        <f t="shared" si="231"/>
        <v xml:space="preserve"> </v>
      </c>
      <c r="RE13" s="454" t="str">
        <f t="shared" si="232"/>
        <v xml:space="preserve"> </v>
      </c>
      <c r="RF13" s="454"/>
      <c r="RG13" s="150"/>
      <c r="RH13" s="150"/>
      <c r="RI13" s="150"/>
      <c r="RJ13" s="154" t="str">
        <f>IF(RH13=0," ",IF(RH13=16," ",VLOOKUP(RH13,PROTOKOL!$A:$E,2)*RI13))</f>
        <v xml:space="preserve"> </v>
      </c>
      <c r="RK13" s="151"/>
      <c r="RL13" s="152" t="str">
        <f>IF(RH13=0," ",IF(RH13=16," ",(RG13-RJ13-RK13)*VLOOKUP(RH13,PROTOKOL!$A:$E,5)))</f>
        <v xml:space="preserve"> </v>
      </c>
      <c r="RM13" s="155" t="str">
        <f t="shared" si="233"/>
        <v xml:space="preserve"> </v>
      </c>
      <c r="RN13" s="152" t="str">
        <f t="shared" si="234"/>
        <v xml:space="preserve"> </v>
      </c>
      <c r="RP13" s="138">
        <f t="shared" ref="RP13" si="744">$A$13</f>
        <v>1</v>
      </c>
      <c r="RQ13" s="444"/>
      <c r="RR13" s="150"/>
      <c r="RS13" s="150"/>
      <c r="RT13" s="150"/>
      <c r="RU13" s="150" t="str">
        <f>IFERROR(IF(RS13=0," ",IF(RS13=16," ",VLOOKUP(RS13,PROTOKOL!$A:$E,2)*RT13))/7.5*(7.5-RX13),"")</f>
        <v/>
      </c>
      <c r="RV13" s="151"/>
      <c r="RW13" s="152" t="str">
        <f>IF(RS13=0," ",IF(RS13=16," ",(RR13-RU13-RV13)*VLOOKUP(RS13,PROTOKOL!$A:$E,5)))</f>
        <v xml:space="preserve"> </v>
      </c>
      <c r="RX13" s="153"/>
      <c r="RY13" s="144" t="str">
        <f t="shared" si="236"/>
        <v xml:space="preserve"> </v>
      </c>
      <c r="RZ13" s="454" t="str">
        <f t="shared" si="237"/>
        <v xml:space="preserve"> </v>
      </c>
      <c r="SA13" s="454"/>
      <c r="SB13" s="150"/>
      <c r="SC13" s="150"/>
      <c r="SD13" s="150"/>
      <c r="SE13" s="154" t="str">
        <f>IF(SC13=0," ",IF(SC13=16," ",VLOOKUP(SC13,PROTOKOL!$A:$E,2)*SD13))</f>
        <v xml:space="preserve"> </v>
      </c>
      <c r="SF13" s="151"/>
      <c r="SG13" s="152" t="str">
        <f>IF(SC13=0," ",IF(SC13=16," ",(SB13-SE13-SF13)*VLOOKUP(SC13,PROTOKOL!$A:$E,5)))</f>
        <v xml:space="preserve"> </v>
      </c>
      <c r="SH13" s="155" t="str">
        <f t="shared" si="238"/>
        <v xml:space="preserve"> </v>
      </c>
      <c r="SI13" s="152" t="str">
        <f t="shared" si="239"/>
        <v xml:space="preserve"> </v>
      </c>
      <c r="SK13" s="138">
        <f t="shared" ref="SK13" si="745">$A$13</f>
        <v>1</v>
      </c>
      <c r="SL13" s="444"/>
      <c r="SM13" s="150"/>
      <c r="SN13" s="150"/>
      <c r="SO13" s="150"/>
      <c r="SP13" s="150" t="str">
        <f>IFERROR(IF(SN13=0," ",IF(SN13=16," ",VLOOKUP(SN13,PROTOKOL!$A:$E,2)*SO13))/7.5*(7.5-SS13),"")</f>
        <v/>
      </c>
      <c r="SQ13" s="151"/>
      <c r="SR13" s="152" t="str">
        <f>IF(SN13=0," ",IF(SN13=16," ",(SM13-SP13-SQ13)*VLOOKUP(SN13,PROTOKOL!$A:$E,5)))</f>
        <v xml:space="preserve"> </v>
      </c>
      <c r="SS13" s="153"/>
      <c r="ST13" s="144" t="str">
        <f t="shared" si="241"/>
        <v xml:space="preserve"> </v>
      </c>
      <c r="SU13" s="454" t="str">
        <f t="shared" si="242"/>
        <v xml:space="preserve"> </v>
      </c>
      <c r="SV13" s="454"/>
      <c r="SW13" s="150"/>
      <c r="SX13" s="150"/>
      <c r="SY13" s="150"/>
      <c r="SZ13" s="154" t="str">
        <f>IF(SX13=0," ",IF(SX13=16," ",VLOOKUP(SX13,PROTOKOL!$A:$E,2)*SY13))</f>
        <v xml:space="preserve"> </v>
      </c>
      <c r="TA13" s="151"/>
      <c r="TB13" s="152" t="str">
        <f>IF(SX13=0," ",IF(SX13=16," ",(SW13-SZ13-TA13)*VLOOKUP(SX13,PROTOKOL!$A:$E,5)))</f>
        <v xml:space="preserve"> </v>
      </c>
      <c r="TC13" s="155" t="str">
        <f t="shared" si="243"/>
        <v xml:space="preserve"> </v>
      </c>
      <c r="TD13" s="152" t="str">
        <f t="shared" si="244"/>
        <v xml:space="preserve"> </v>
      </c>
      <c r="TF13" s="138">
        <f t="shared" ref="TF13" si="746">$A$13</f>
        <v>1</v>
      </c>
      <c r="TG13" s="444"/>
      <c r="TH13" s="150"/>
      <c r="TI13" s="150"/>
      <c r="TJ13" s="150"/>
      <c r="TK13" s="150" t="str">
        <f>IFERROR(IF(TI13=0," ",IF(TI13=16," ",VLOOKUP(TI13,PROTOKOL!$A:$E,2)*TJ13))/7.5*(7.5-TN13),"")</f>
        <v/>
      </c>
      <c r="TL13" s="151"/>
      <c r="TM13" s="152" t="str">
        <f>IF(TI13=0," ",IF(TI13=16," ",(TH13-TK13-TL13)*VLOOKUP(TI13,PROTOKOL!$A:$E,5)))</f>
        <v xml:space="preserve"> </v>
      </c>
      <c r="TN13" s="153"/>
      <c r="TO13" s="144" t="str">
        <f t="shared" si="246"/>
        <v xml:space="preserve"> </v>
      </c>
      <c r="TP13" s="454" t="str">
        <f t="shared" si="247"/>
        <v xml:space="preserve"> </v>
      </c>
      <c r="TQ13" s="454"/>
      <c r="TR13" s="150"/>
      <c r="TS13" s="150"/>
      <c r="TT13" s="150"/>
      <c r="TU13" s="154" t="str">
        <f>IF(TS13=0," ",IF(TS13=16," ",VLOOKUP(TS13,PROTOKOL!$A:$E,2)*TT13))</f>
        <v xml:space="preserve"> </v>
      </c>
      <c r="TV13" s="151"/>
      <c r="TW13" s="152" t="str">
        <f>IF(TS13=0," ",IF(TS13=16," ",(TR13-TU13-TV13)*VLOOKUP(TS13,PROTOKOL!$A:$E,5)))</f>
        <v xml:space="preserve"> </v>
      </c>
      <c r="TX13" s="155" t="str">
        <f t="shared" si="248"/>
        <v xml:space="preserve"> </v>
      </c>
      <c r="TY13" s="152" t="str">
        <f t="shared" si="249"/>
        <v xml:space="preserve"> </v>
      </c>
      <c r="UA13" s="138">
        <f t="shared" ref="UA13" si="747">$A$13</f>
        <v>1</v>
      </c>
      <c r="UB13" s="444"/>
      <c r="UC13" s="150"/>
      <c r="UD13" s="150"/>
      <c r="UE13" s="150"/>
      <c r="UF13" s="150" t="str">
        <f>IFERROR(IF(UD13=0," ",IF(UD13=16," ",VLOOKUP(UD13,PROTOKOL!$A:$E,2)*UE13))/7.5*(7.5-UI13),"")</f>
        <v/>
      </c>
      <c r="UG13" s="151"/>
      <c r="UH13" s="152" t="str">
        <f>IF(UD13=0," ",IF(UD13=16," ",(UC13-UF13-UG13)*VLOOKUP(UD13,PROTOKOL!$A:$E,5)))</f>
        <v xml:space="preserve"> </v>
      </c>
      <c r="UI13" s="153"/>
      <c r="UJ13" s="144" t="str">
        <f t="shared" si="251"/>
        <v xml:space="preserve"> </v>
      </c>
      <c r="UK13" s="454" t="str">
        <f t="shared" si="252"/>
        <v xml:space="preserve"> </v>
      </c>
      <c r="UL13" s="454"/>
      <c r="UM13" s="150"/>
      <c r="UN13" s="150"/>
      <c r="UO13" s="150"/>
      <c r="UP13" s="154" t="str">
        <f>IF(UN13=0," ",IF(UN13=16," ",VLOOKUP(UN13,PROTOKOL!$A:$E,2)*UO13))</f>
        <v xml:space="preserve"> </v>
      </c>
      <c r="UQ13" s="151"/>
      <c r="UR13" s="152" t="str">
        <f>IF(UN13=0," ",IF(UN13=16," ",(UM13-UP13-UQ13)*VLOOKUP(UN13,PROTOKOL!$A:$E,5)))</f>
        <v xml:space="preserve"> </v>
      </c>
      <c r="US13" s="155" t="str">
        <f t="shared" si="253"/>
        <v xml:space="preserve"> </v>
      </c>
      <c r="UT13" s="152" t="str">
        <f t="shared" si="254"/>
        <v xml:space="preserve"> </v>
      </c>
      <c r="UV13" s="138">
        <f t="shared" ref="UV13" si="748">$A$13</f>
        <v>1</v>
      </c>
      <c r="UW13" s="444"/>
      <c r="UX13" s="150"/>
      <c r="UY13" s="150"/>
      <c r="UZ13" s="150"/>
      <c r="VA13" s="150" t="str">
        <f>IFERROR(IF(UY13=0," ",IF(UY13=16," ",VLOOKUP(UY13,PROTOKOL!$A:$E,2)*UZ13))/7.5*(7.5-VD13),"")</f>
        <v/>
      </c>
      <c r="VB13" s="151"/>
      <c r="VC13" s="152" t="str">
        <f>IF(UY13=0," ",IF(UY13=16," ",(UX13-VA13-VB13)*VLOOKUP(UY13,PROTOKOL!$A:$E,5)))</f>
        <v xml:space="preserve"> </v>
      </c>
      <c r="VD13" s="153"/>
      <c r="VE13" s="144" t="str">
        <f t="shared" si="256"/>
        <v xml:space="preserve"> </v>
      </c>
      <c r="VF13" s="454" t="str">
        <f t="shared" si="257"/>
        <v xml:space="preserve"> </v>
      </c>
      <c r="VG13" s="454"/>
      <c r="VH13" s="150"/>
      <c r="VI13" s="150"/>
      <c r="VJ13" s="150"/>
      <c r="VK13" s="154" t="str">
        <f>IF(VI13=0," ",IF(VI13=16," ",VLOOKUP(VI13,PROTOKOL!$A:$E,2)*VJ13))</f>
        <v xml:space="preserve"> </v>
      </c>
      <c r="VL13" s="151"/>
      <c r="VM13" s="152" t="str">
        <f>IF(VI13=0," ",IF(VI13=16," ",(VH13-VK13-VL13)*VLOOKUP(VI13,PROTOKOL!$A:$E,5)))</f>
        <v xml:space="preserve"> </v>
      </c>
      <c r="VN13" s="155" t="str">
        <f t="shared" si="258"/>
        <v xml:space="preserve"> </v>
      </c>
      <c r="VO13" s="152" t="str">
        <f t="shared" si="259"/>
        <v xml:space="preserve"> </v>
      </c>
      <c r="VQ13" s="138">
        <f t="shared" ref="VQ13" si="749">$A$13</f>
        <v>1</v>
      </c>
      <c r="VR13" s="444"/>
      <c r="VS13" s="150"/>
      <c r="VT13" s="150"/>
      <c r="VU13" s="150"/>
      <c r="VV13" s="150" t="str">
        <f>IFERROR(IF(VT13=0," ",IF(VT13=16," ",VLOOKUP(VT13,PROTOKOL!$A:$E,2)*VU13))/7.5*(7.5-VY13),"")</f>
        <v/>
      </c>
      <c r="VW13" s="151"/>
      <c r="VX13" s="152" t="str">
        <f>IF(VT13=0," ",IF(VT13=16," ",(VS13-VV13-VW13)*VLOOKUP(VT13,PROTOKOL!$A:$E,5)))</f>
        <v xml:space="preserve"> </v>
      </c>
      <c r="VY13" s="153"/>
      <c r="VZ13" s="144" t="str">
        <f t="shared" si="261"/>
        <v xml:space="preserve"> </v>
      </c>
      <c r="WA13" s="454" t="str">
        <f t="shared" si="262"/>
        <v xml:space="preserve"> </v>
      </c>
      <c r="WB13" s="454"/>
      <c r="WC13" s="150"/>
      <c r="WD13" s="150"/>
      <c r="WE13" s="150"/>
      <c r="WF13" s="154" t="str">
        <f>IF(WD13=0," ",IF(WD13=16," ",VLOOKUP(WD13,PROTOKOL!$A:$E,2)*WE13))</f>
        <v xml:space="preserve"> </v>
      </c>
      <c r="WG13" s="151"/>
      <c r="WH13" s="152" t="str">
        <f>IF(WD13=0," ",IF(WD13=16," ",(WC13-WF13-WG13)*VLOOKUP(WD13,PROTOKOL!$A:$E,5)))</f>
        <v xml:space="preserve"> </v>
      </c>
      <c r="WI13" s="155" t="str">
        <f t="shared" si="263"/>
        <v xml:space="preserve"> </v>
      </c>
      <c r="WJ13" s="152" t="str">
        <f t="shared" si="264"/>
        <v xml:space="preserve"> </v>
      </c>
      <c r="WL13" s="138">
        <f t="shared" ref="WL13" si="750">$A$13</f>
        <v>1</v>
      </c>
      <c r="WM13" s="444"/>
      <c r="WN13" s="150"/>
      <c r="WO13" s="150"/>
      <c r="WP13" s="150"/>
      <c r="WQ13" s="150" t="str">
        <f>IFERROR(IF(WO13=0," ",IF(WO13=16," ",VLOOKUP(WO13,PROTOKOL!$A:$E,2)*WP13))/7.5*(7.5-WT13),"")</f>
        <v/>
      </c>
      <c r="WR13" s="151"/>
      <c r="WS13" s="152" t="str">
        <f>IF(WO13=0," ",IF(WO13=16," ",(WN13-WQ13-WR13)*VLOOKUP(WO13,PROTOKOL!$A:$E,5)))</f>
        <v xml:space="preserve"> </v>
      </c>
      <c r="WT13" s="153"/>
      <c r="WU13" s="144" t="str">
        <f t="shared" si="266"/>
        <v xml:space="preserve"> </v>
      </c>
      <c r="WV13" s="454" t="str">
        <f t="shared" si="267"/>
        <v xml:space="preserve"> </v>
      </c>
      <c r="WW13" s="454"/>
      <c r="WX13" s="150"/>
      <c r="WY13" s="150"/>
      <c r="WZ13" s="150"/>
      <c r="XA13" s="154" t="str">
        <f>IF(WY13=0," ",IF(WY13=16," ",VLOOKUP(WY13,PROTOKOL!$A:$E,2)*WZ13))</f>
        <v xml:space="preserve"> </v>
      </c>
      <c r="XB13" s="151"/>
      <c r="XC13" s="152" t="str">
        <f>IF(WY13=0," ",IF(WY13=16," ",(WX13-XA13-XB13)*VLOOKUP(WY13,PROTOKOL!$A:$E,5)))</f>
        <v xml:space="preserve"> </v>
      </c>
      <c r="XD13" s="155" t="str">
        <f t="shared" si="268"/>
        <v xml:space="preserve"> </v>
      </c>
      <c r="XE13" s="152" t="str">
        <f t="shared" si="269"/>
        <v xml:space="preserve"> </v>
      </c>
      <c r="XG13" s="138">
        <f t="shared" ref="XG13" si="751">$A$13</f>
        <v>1</v>
      </c>
      <c r="XH13" s="444"/>
      <c r="XI13" s="150"/>
      <c r="XJ13" s="150"/>
      <c r="XK13" s="150"/>
      <c r="XL13" s="150" t="str">
        <f>IFERROR(IF(XJ13=0," ",IF(XJ13=16," ",VLOOKUP(XJ13,PROTOKOL!$A:$E,2)*XK13))/7.5*(7.5-XO13),"")</f>
        <v/>
      </c>
      <c r="XM13" s="151"/>
      <c r="XN13" s="152" t="str">
        <f>IF(XJ13=0," ",IF(XJ13=16," ",(XI13-XL13-XM13)*VLOOKUP(XJ13,PROTOKOL!$A:$E,5)))</f>
        <v xml:space="preserve"> </v>
      </c>
      <c r="XO13" s="153"/>
      <c r="XP13" s="144" t="str">
        <f t="shared" si="271"/>
        <v xml:space="preserve"> </v>
      </c>
      <c r="XQ13" s="454" t="str">
        <f t="shared" si="272"/>
        <v xml:space="preserve"> </v>
      </c>
      <c r="XR13" s="454"/>
      <c r="XS13" s="150"/>
      <c r="XT13" s="150"/>
      <c r="XU13" s="150"/>
      <c r="XV13" s="154" t="str">
        <f>IF(XT13=0," ",IF(XT13=16," ",VLOOKUP(XT13,PROTOKOL!$A:$E,2)*XU13))</f>
        <v xml:space="preserve"> </v>
      </c>
      <c r="XW13" s="151"/>
      <c r="XX13" s="152" t="str">
        <f>IF(XT13=0," ",IF(XT13=16," ",(XS13-XV13-XW13)*VLOOKUP(XT13,PROTOKOL!$A:$E,5)))</f>
        <v xml:space="preserve"> </v>
      </c>
      <c r="XY13" s="155" t="str">
        <f t="shared" si="273"/>
        <v xml:space="preserve"> </v>
      </c>
      <c r="XZ13" s="152" t="str">
        <f t="shared" si="274"/>
        <v xml:space="preserve"> </v>
      </c>
      <c r="YB13" s="138">
        <f t="shared" ref="YB13" si="752">$A$13</f>
        <v>1</v>
      </c>
      <c r="YC13" s="444"/>
      <c r="YD13" s="150"/>
      <c r="YE13" s="150"/>
      <c r="YF13" s="150"/>
      <c r="YG13" s="150" t="str">
        <f>IFERROR(IF(YE13=0," ",IF(YE13=16," ",VLOOKUP(YE13,PROTOKOL!$A:$E,2)*YF13))/7.5*(7.5-YJ13),"")</f>
        <v/>
      </c>
      <c r="YH13" s="151"/>
      <c r="YI13" s="152" t="str">
        <f>IF(YE13=0," ",IF(YE13=16," ",(YD13-YG13-YH13)*VLOOKUP(YE13,PROTOKOL!$A:$E,5)))</f>
        <v xml:space="preserve"> </v>
      </c>
      <c r="YJ13" s="153"/>
      <c r="YK13" s="144" t="str">
        <f t="shared" si="276"/>
        <v xml:space="preserve"> </v>
      </c>
      <c r="YL13" s="454" t="str">
        <f t="shared" si="277"/>
        <v xml:space="preserve"> </v>
      </c>
      <c r="YM13" s="454"/>
      <c r="YN13" s="150"/>
      <c r="YO13" s="150"/>
      <c r="YP13" s="150"/>
      <c r="YQ13" s="154" t="str">
        <f>IF(YO13=0," ",IF(YO13=16," ",VLOOKUP(YO13,PROTOKOL!$A:$E,2)*YP13))</f>
        <v xml:space="preserve"> </v>
      </c>
      <c r="YR13" s="151"/>
      <c r="YS13" s="152" t="str">
        <f>IF(YO13=0," ",IF(YO13=16," ",(YN13-YQ13-YR13)*VLOOKUP(YO13,PROTOKOL!$A:$E,5)))</f>
        <v xml:space="preserve"> </v>
      </c>
      <c r="YT13" s="155" t="str">
        <f t="shared" si="278"/>
        <v xml:space="preserve"> </v>
      </c>
      <c r="YU13" s="152" t="str">
        <f t="shared" si="279"/>
        <v xml:space="preserve"> </v>
      </c>
      <c r="YW13" s="138">
        <f t="shared" ref="YW13" si="753">$A$13</f>
        <v>1</v>
      </c>
      <c r="YX13" s="444"/>
      <c r="YY13" s="150"/>
      <c r="YZ13" s="150"/>
      <c r="ZA13" s="150"/>
      <c r="ZB13" s="150" t="str">
        <f>IFERROR(IF(YZ13=0," ",IF(YZ13=16," ",VLOOKUP(YZ13,PROTOKOL!$A:$E,2)*ZA13))/7.5*(7.5-ZE13),"")</f>
        <v/>
      </c>
      <c r="ZC13" s="151"/>
      <c r="ZD13" s="152" t="str">
        <f>IF(YZ13=0," ",IF(YZ13=16," ",(YY13-ZB13-ZC13)*VLOOKUP(YZ13,PROTOKOL!$A:$E,5)))</f>
        <v xml:space="preserve"> </v>
      </c>
      <c r="ZE13" s="153"/>
      <c r="ZF13" s="144" t="str">
        <f t="shared" si="281"/>
        <v xml:space="preserve"> </v>
      </c>
      <c r="ZG13" s="454" t="str">
        <f t="shared" si="282"/>
        <v xml:space="preserve"> </v>
      </c>
      <c r="ZH13" s="454"/>
      <c r="ZI13" s="150"/>
      <c r="ZJ13" s="150"/>
      <c r="ZK13" s="150"/>
      <c r="ZL13" s="154" t="str">
        <f>IF(ZJ13=0," ",IF(ZJ13=16," ",VLOOKUP(ZJ13,PROTOKOL!$A:$E,2)*ZK13))</f>
        <v xml:space="preserve"> </v>
      </c>
      <c r="ZM13" s="151"/>
      <c r="ZN13" s="152" t="str">
        <f>IF(ZJ13=0," ",IF(ZJ13=16," ",(ZI13-ZL13-ZM13)*VLOOKUP(ZJ13,PROTOKOL!$A:$E,5)))</f>
        <v xml:space="preserve"> </v>
      </c>
      <c r="ZO13" s="155" t="str">
        <f t="shared" si="283"/>
        <v xml:space="preserve"> </v>
      </c>
      <c r="ZP13" s="152" t="str">
        <f t="shared" si="284"/>
        <v xml:space="preserve"> </v>
      </c>
      <c r="ZR13" s="138">
        <f t="shared" ref="ZR13" si="754">$A$13</f>
        <v>1</v>
      </c>
      <c r="ZS13" s="444"/>
      <c r="ZT13" s="150"/>
      <c r="ZU13" s="150"/>
      <c r="ZV13" s="150"/>
      <c r="ZW13" s="150" t="str">
        <f>IFERROR(IF(ZU13=0," ",IF(ZU13=16," ",VLOOKUP(ZU13,PROTOKOL!$A:$E,2)*ZV13))/7.5*(7.5-ZZ13),"")</f>
        <v/>
      </c>
      <c r="ZX13" s="151"/>
      <c r="ZY13" s="152" t="str">
        <f>IF(ZU13=0," ",IF(ZU13=16," ",(ZT13-ZW13-ZX13)*VLOOKUP(ZU13,PROTOKOL!$A:$E,5)))</f>
        <v xml:space="preserve"> </v>
      </c>
      <c r="ZZ13" s="153"/>
      <c r="AAA13" s="144" t="str">
        <f t="shared" si="286"/>
        <v xml:space="preserve"> </v>
      </c>
      <c r="AAB13" s="454" t="str">
        <f t="shared" si="287"/>
        <v xml:space="preserve"> </v>
      </c>
      <c r="AAC13" s="454"/>
      <c r="AAD13" s="150"/>
      <c r="AAE13" s="150"/>
      <c r="AAF13" s="150"/>
      <c r="AAG13" s="154" t="str">
        <f>IF(AAE13=0," ",IF(AAE13=16," ",VLOOKUP(AAE13,PROTOKOL!$A:$E,2)*AAF13))</f>
        <v xml:space="preserve"> </v>
      </c>
      <c r="AAH13" s="151"/>
      <c r="AAI13" s="152" t="str">
        <f>IF(AAE13=0," ",IF(AAE13=16," ",(AAD13-AAG13-AAH13)*VLOOKUP(AAE13,PROTOKOL!$A:$E,5)))</f>
        <v xml:space="preserve"> </v>
      </c>
      <c r="AAJ13" s="155" t="str">
        <f t="shared" si="288"/>
        <v xml:space="preserve"> </v>
      </c>
      <c r="AAK13" s="152" t="str">
        <f t="shared" si="289"/>
        <v xml:space="preserve"> </v>
      </c>
      <c r="AAM13" s="138">
        <f t="shared" ref="AAM13" si="755">$A$13</f>
        <v>1</v>
      </c>
      <c r="AAN13" s="444"/>
      <c r="AAO13" s="150"/>
      <c r="AAP13" s="150"/>
      <c r="AAQ13" s="150"/>
      <c r="AAR13" s="150" t="str">
        <f>IFERROR(IF(AAP13=0," ",IF(AAP13=16," ",VLOOKUP(AAP13,PROTOKOL!$A:$E,2)*AAQ13))/7.5*(7.5-AAU13),"")</f>
        <v/>
      </c>
      <c r="AAS13" s="151"/>
      <c r="AAT13" s="152" t="str">
        <f>IF(AAP13=0," ",IF(AAP13=16," ",(AAO13-AAR13-AAS13)*VLOOKUP(AAP13,PROTOKOL!$A:$E,5)))</f>
        <v xml:space="preserve"> </v>
      </c>
      <c r="AAU13" s="153"/>
      <c r="AAV13" s="144" t="str">
        <f t="shared" si="291"/>
        <v xml:space="preserve"> </v>
      </c>
      <c r="AAW13" s="454" t="str">
        <f t="shared" si="292"/>
        <v xml:space="preserve"> </v>
      </c>
      <c r="AAX13" s="454"/>
      <c r="AAY13" s="150"/>
      <c r="AAZ13" s="150"/>
      <c r="ABA13" s="150"/>
      <c r="ABB13" s="154" t="str">
        <f>IF(AAZ13=0," ",IF(AAZ13=16," ",VLOOKUP(AAZ13,PROTOKOL!$A:$E,2)*ABA13))</f>
        <v xml:space="preserve"> </v>
      </c>
      <c r="ABC13" s="151"/>
      <c r="ABD13" s="152" t="str">
        <f>IF(AAZ13=0," ",IF(AAZ13=16," ",(AAY13-ABB13-ABC13)*VLOOKUP(AAZ13,PROTOKOL!$A:$E,5)))</f>
        <v xml:space="preserve"> </v>
      </c>
      <c r="ABE13" s="155" t="str">
        <f t="shared" si="293"/>
        <v xml:space="preserve"> </v>
      </c>
      <c r="ABF13" s="152" t="str">
        <f t="shared" si="294"/>
        <v xml:space="preserve"> </v>
      </c>
      <c r="ABH13" s="138">
        <f t="shared" ref="ABH13" si="756">$A$13</f>
        <v>1</v>
      </c>
      <c r="ABI13" s="444"/>
      <c r="ABJ13" s="150"/>
      <c r="ABK13" s="150"/>
      <c r="ABL13" s="150"/>
      <c r="ABM13" s="150" t="str">
        <f>IFERROR(IF(ABK13=0," ",IF(ABK13=16," ",VLOOKUP(ABK13,PROTOKOL!$A:$E,2)*ABL13))/7.5*(7.5-ABP13),"")</f>
        <v/>
      </c>
      <c r="ABN13" s="151"/>
      <c r="ABO13" s="152" t="str">
        <f>IF(ABK13=0," ",IF(ABK13=16," ",(ABJ13-ABM13-ABN13)*VLOOKUP(ABK13,PROTOKOL!$A:$E,5)))</f>
        <v xml:space="preserve"> </v>
      </c>
      <c r="ABP13" s="153"/>
      <c r="ABQ13" s="144" t="str">
        <f t="shared" si="296"/>
        <v xml:space="preserve"> </v>
      </c>
      <c r="ABR13" s="454" t="str">
        <f t="shared" si="297"/>
        <v xml:space="preserve"> </v>
      </c>
      <c r="ABS13" s="454"/>
      <c r="ABT13" s="150"/>
      <c r="ABU13" s="150"/>
      <c r="ABV13" s="150"/>
      <c r="ABW13" s="154" t="str">
        <f>IF(ABU13=0," ",IF(ABU13=16," ",VLOOKUP(ABU13,PROTOKOL!$A:$E,2)*ABV13))</f>
        <v xml:space="preserve"> </v>
      </c>
      <c r="ABX13" s="151"/>
      <c r="ABY13" s="152" t="str">
        <f>IF(ABU13=0," ",IF(ABU13=16," ",(ABT13-ABW13-ABX13)*VLOOKUP(ABU13,PROTOKOL!$A:$E,5)))</f>
        <v xml:space="preserve"> </v>
      </c>
      <c r="ABZ13" s="155" t="str">
        <f t="shared" si="298"/>
        <v xml:space="preserve"> </v>
      </c>
      <c r="ACA13" s="152" t="str">
        <f t="shared" si="299"/>
        <v xml:space="preserve"> </v>
      </c>
      <c r="ACC13" s="138">
        <f t="shared" ref="ACC13" si="757">$A$13</f>
        <v>1</v>
      </c>
      <c r="ACD13" s="444"/>
      <c r="ACE13" s="150"/>
      <c r="ACF13" s="150"/>
      <c r="ACG13" s="150"/>
      <c r="ACH13" s="150" t="str">
        <f>IFERROR(IF(ACF13=0," ",IF(ACF13=16," ",VLOOKUP(ACF13,PROTOKOL!$A:$E,2)*ACG13))/7.5*(7.5-ACK13),"")</f>
        <v/>
      </c>
      <c r="ACI13" s="151"/>
      <c r="ACJ13" s="152" t="str">
        <f>IF(ACF13=0," ",IF(ACF13=16," ",(ACE13-ACH13-ACI13)*VLOOKUP(ACF13,PROTOKOL!$A:$E,5)))</f>
        <v xml:space="preserve"> </v>
      </c>
      <c r="ACK13" s="153"/>
      <c r="ACL13" s="144" t="str">
        <f t="shared" si="301"/>
        <v xml:space="preserve"> </v>
      </c>
      <c r="ACM13" s="454" t="str">
        <f t="shared" si="302"/>
        <v xml:space="preserve"> </v>
      </c>
      <c r="ACN13" s="454"/>
      <c r="ACO13" s="150"/>
      <c r="ACP13" s="150"/>
      <c r="ACQ13" s="150"/>
      <c r="ACR13" s="154" t="str">
        <f>IF(ACP13=0," ",IF(ACP13=16," ",VLOOKUP(ACP13,PROTOKOL!$A:$E,2)*ACQ13))</f>
        <v xml:space="preserve"> </v>
      </c>
      <c r="ACS13" s="151"/>
      <c r="ACT13" s="152" t="str">
        <f>IF(ACP13=0," ",IF(ACP13=16," ",(ACO13-ACR13-ACS13)*VLOOKUP(ACP13,PROTOKOL!$A:$E,5)))</f>
        <v xml:space="preserve"> </v>
      </c>
      <c r="ACU13" s="155" t="str">
        <f t="shared" si="303"/>
        <v xml:space="preserve"> </v>
      </c>
      <c r="ACV13" s="152" t="str">
        <f t="shared" si="304"/>
        <v xml:space="preserve"> </v>
      </c>
      <c r="ACX13" s="138">
        <f t="shared" ref="ACX13" si="758">$A$13</f>
        <v>1</v>
      </c>
      <c r="ACY13" s="444"/>
      <c r="ACZ13" s="150"/>
      <c r="ADA13" s="150"/>
      <c r="ADB13" s="150"/>
      <c r="ADC13" s="150" t="str">
        <f>IFERROR(IF(ADA13=0," ",IF(ADA13=16," ",VLOOKUP(ADA13,PROTOKOL!$A:$E,2)*ADB13))/7.5*(7.5-ADF13),"")</f>
        <v/>
      </c>
      <c r="ADD13" s="151"/>
      <c r="ADE13" s="152" t="str">
        <f>IF(ADA13=0," ",IF(ADA13=16," ",(ACZ13-ADC13-ADD13)*VLOOKUP(ADA13,PROTOKOL!$A:$E,5)))</f>
        <v xml:space="preserve"> </v>
      </c>
      <c r="ADF13" s="153"/>
      <c r="ADG13" s="144" t="str">
        <f t="shared" si="306"/>
        <v xml:space="preserve"> </v>
      </c>
      <c r="ADH13" s="454" t="str">
        <f t="shared" si="307"/>
        <v xml:space="preserve"> </v>
      </c>
      <c r="ADI13" s="454"/>
      <c r="ADJ13" s="150"/>
      <c r="ADK13" s="150"/>
      <c r="ADL13" s="150"/>
      <c r="ADM13" s="154" t="str">
        <f>IF(ADK13=0," ",IF(ADK13=16," ",VLOOKUP(ADK13,PROTOKOL!$A:$E,2)*ADL13))</f>
        <v xml:space="preserve"> </v>
      </c>
      <c r="ADN13" s="151"/>
      <c r="ADO13" s="152" t="str">
        <f>IF(ADK13=0," ",IF(ADK13=16," ",(ADJ13-ADM13-ADN13)*VLOOKUP(ADK13,PROTOKOL!$A:$E,5)))</f>
        <v xml:space="preserve"> </v>
      </c>
      <c r="ADP13" s="155" t="str">
        <f t="shared" si="308"/>
        <v xml:space="preserve"> </v>
      </c>
      <c r="ADQ13" s="152" t="str">
        <f t="shared" si="309"/>
        <v xml:space="preserve"> </v>
      </c>
      <c r="ADS13" s="138">
        <f t="shared" ref="ADS13" si="759">$A$13</f>
        <v>1</v>
      </c>
      <c r="ADT13" s="444"/>
      <c r="ADU13" s="150"/>
      <c r="ADV13" s="150"/>
      <c r="ADW13" s="150"/>
      <c r="ADX13" s="150" t="str">
        <f>IFERROR(IF(ADV13=0," ",IF(ADV13=16," ",VLOOKUP(ADV13,PROTOKOL!$A:$E,2)*ADW13))/7.5*(7.5-AEA13),"")</f>
        <v/>
      </c>
      <c r="ADY13" s="151"/>
      <c r="ADZ13" s="152" t="str">
        <f>IF(ADV13=0," ",IF(ADV13=16," ",(ADU13-ADX13-ADY13)*VLOOKUP(ADV13,PROTOKOL!$A:$E,5)))</f>
        <v xml:space="preserve"> </v>
      </c>
      <c r="AEA13" s="153"/>
      <c r="AEB13" s="144" t="str">
        <f t="shared" si="311"/>
        <v xml:space="preserve"> </v>
      </c>
      <c r="AEC13" s="454" t="str">
        <f t="shared" si="312"/>
        <v xml:space="preserve"> </v>
      </c>
      <c r="AED13" s="454"/>
      <c r="AEE13" s="150"/>
      <c r="AEF13" s="150"/>
      <c r="AEG13" s="150"/>
      <c r="AEH13" s="154" t="str">
        <f>IF(AEF13=0," ",IF(AEF13=16," ",VLOOKUP(AEF13,PROTOKOL!$A:$E,2)*AEG13))</f>
        <v xml:space="preserve"> </v>
      </c>
      <c r="AEI13" s="151"/>
      <c r="AEJ13" s="152" t="str">
        <f>IF(AEF13=0," ",IF(AEF13=16," ",(AEE13-AEH13-AEI13)*VLOOKUP(AEF13,PROTOKOL!$A:$E,5)))</f>
        <v xml:space="preserve"> </v>
      </c>
      <c r="AEK13" s="155" t="str">
        <f t="shared" si="313"/>
        <v xml:space="preserve"> </v>
      </c>
      <c r="AEL13" s="152" t="str">
        <f t="shared" si="314"/>
        <v xml:space="preserve"> </v>
      </c>
      <c r="AEN13" s="138">
        <f t="shared" ref="AEN13" si="760">$A$13</f>
        <v>1</v>
      </c>
      <c r="AEO13" s="444"/>
      <c r="AEP13" s="150"/>
      <c r="AEQ13" s="150"/>
      <c r="AER13" s="150"/>
      <c r="AES13" s="150" t="str">
        <f>IFERROR(IF(AEQ13=0," ",IF(AEQ13=16," ",VLOOKUP(AEQ13,PROTOKOL!$A:$E,2)*AER13))/7.5*(7.5-AEV13),"")</f>
        <v/>
      </c>
      <c r="AET13" s="151"/>
      <c r="AEU13" s="152" t="str">
        <f>IF(AEQ13=0," ",IF(AEQ13=16," ",(AEP13-AES13-AET13)*VLOOKUP(AEQ13,PROTOKOL!$A:$E,5)))</f>
        <v xml:space="preserve"> </v>
      </c>
      <c r="AEV13" s="153"/>
      <c r="AEW13" s="144" t="str">
        <f t="shared" si="316"/>
        <v xml:space="preserve"> </v>
      </c>
      <c r="AEX13" s="454" t="str">
        <f t="shared" si="317"/>
        <v xml:space="preserve"> </v>
      </c>
      <c r="AEY13" s="454"/>
      <c r="AEZ13" s="150"/>
      <c r="AFA13" s="150"/>
      <c r="AFB13" s="150"/>
      <c r="AFC13" s="154" t="str">
        <f>IF(AFA13=0," ",IF(AFA13=16," ",VLOOKUP(AFA13,PROTOKOL!$A:$E,2)*AFB13))</f>
        <v xml:space="preserve"> </v>
      </c>
      <c r="AFD13" s="151"/>
      <c r="AFE13" s="152" t="str">
        <f>IF(AFA13=0," ",IF(AFA13=16," ",(AEZ13-AFC13-AFD13)*VLOOKUP(AFA13,PROTOKOL!$A:$E,5)))</f>
        <v xml:space="preserve"> </v>
      </c>
      <c r="AFF13" s="155" t="str">
        <f t="shared" si="318"/>
        <v xml:space="preserve"> </v>
      </c>
      <c r="AFG13" s="152" t="str">
        <f t="shared" si="319"/>
        <v xml:space="preserve"> </v>
      </c>
      <c r="AFI13" s="138">
        <f t="shared" ref="AFI13" si="761">$A$13</f>
        <v>1</v>
      </c>
      <c r="AFJ13" s="444"/>
      <c r="AFK13" s="150"/>
      <c r="AFL13" s="150"/>
      <c r="AFM13" s="150"/>
      <c r="AFN13" s="150" t="str">
        <f>IFERROR(IF(AFL13=0," ",IF(AFL13=16," ",VLOOKUP(AFL13,PROTOKOL!$A:$E,2)*AFM13))/7.5*(7.5-AFQ13),"")</f>
        <v/>
      </c>
      <c r="AFO13" s="151"/>
      <c r="AFP13" s="152" t="str">
        <f>IF(AFL13=0," ",IF(AFL13=16," ",(AFK13-AFN13-AFO13)*VLOOKUP(AFL13,PROTOKOL!$A:$E,5)))</f>
        <v xml:space="preserve"> </v>
      </c>
      <c r="AFQ13" s="153"/>
      <c r="AFR13" s="144" t="str">
        <f t="shared" si="321"/>
        <v xml:space="preserve"> </v>
      </c>
      <c r="AFS13" s="454" t="str">
        <f t="shared" si="322"/>
        <v xml:space="preserve"> </v>
      </c>
      <c r="AFT13" s="454"/>
      <c r="AFU13" s="150"/>
      <c r="AFV13" s="150"/>
      <c r="AFW13" s="150"/>
      <c r="AFX13" s="154" t="str">
        <f>IF(AFV13=0," ",IF(AFV13=16," ",VLOOKUP(AFV13,PROTOKOL!$A:$E,2)*AFW13))</f>
        <v xml:space="preserve"> </v>
      </c>
      <c r="AFY13" s="151"/>
      <c r="AFZ13" s="152" t="str">
        <f>IF(AFV13=0," ",IF(AFV13=16," ",(AFU13-AFX13-AFY13)*VLOOKUP(AFV13,PROTOKOL!$A:$E,5)))</f>
        <v xml:space="preserve"> </v>
      </c>
      <c r="AGA13" s="155" t="str">
        <f t="shared" si="323"/>
        <v xml:space="preserve"> </v>
      </c>
      <c r="AGB13" s="152" t="str">
        <f t="shared" si="324"/>
        <v xml:space="preserve"> </v>
      </c>
      <c r="AGD13" s="138">
        <f t="shared" ref="AGD13" si="762">$A$13</f>
        <v>1</v>
      </c>
      <c r="AGE13" s="444"/>
      <c r="AGF13" s="150"/>
      <c r="AGG13" s="150"/>
      <c r="AGH13" s="150"/>
      <c r="AGI13" s="150" t="str">
        <f>IFERROR(IF(AGG13=0," ",IF(AGG13=16," ",VLOOKUP(AGG13,PROTOKOL!$A:$E,2)*AGH13))/7.5*(7.5-AGL13),"")</f>
        <v/>
      </c>
      <c r="AGJ13" s="151"/>
      <c r="AGK13" s="152" t="str">
        <f>IF(AGG13=0," ",IF(AGG13=16," ",(AGF13-AGI13-AGJ13)*VLOOKUP(AGG13,PROTOKOL!$A:$E,5)))</f>
        <v xml:space="preserve"> </v>
      </c>
      <c r="AGL13" s="153"/>
      <c r="AGM13" s="144" t="str">
        <f t="shared" si="326"/>
        <v xml:space="preserve"> </v>
      </c>
      <c r="AGN13" s="454" t="str">
        <f t="shared" si="327"/>
        <v xml:space="preserve"> </v>
      </c>
      <c r="AGO13" s="454"/>
      <c r="AGP13" s="150"/>
      <c r="AGQ13" s="150"/>
      <c r="AGR13" s="150"/>
      <c r="AGS13" s="154" t="str">
        <f>IF(AGQ13=0," ",IF(AGQ13=16," ",VLOOKUP(AGQ13,PROTOKOL!$A:$E,2)*AGR13))</f>
        <v xml:space="preserve"> </v>
      </c>
      <c r="AGT13" s="151"/>
      <c r="AGU13" s="152" t="str">
        <f>IF(AGQ13=0," ",IF(AGQ13=16," ",(AGP13-AGS13-AGT13)*VLOOKUP(AGQ13,PROTOKOL!$A:$E,5)))</f>
        <v xml:space="preserve"> </v>
      </c>
      <c r="AGV13" s="155" t="str">
        <f t="shared" si="328"/>
        <v xml:space="preserve"> </v>
      </c>
      <c r="AGW13" s="152" t="str">
        <f t="shared" si="329"/>
        <v xml:space="preserve"> </v>
      </c>
      <c r="AGY13" s="138">
        <f t="shared" ref="AGY13" si="763">$A$13</f>
        <v>1</v>
      </c>
      <c r="AGZ13" s="444"/>
      <c r="AHA13" s="150"/>
      <c r="AHB13" s="150"/>
      <c r="AHC13" s="150"/>
      <c r="AHD13" s="150" t="str">
        <f>IFERROR(IF(AHB13=0," ",IF(AHB13=16," ",VLOOKUP(AHB13,PROTOKOL!$A:$E,2)*AHC13))/7.5*(7.5-AHG13),"")</f>
        <v/>
      </c>
      <c r="AHE13" s="151"/>
      <c r="AHF13" s="152" t="str">
        <f>IF(AHB13=0," ",IF(AHB13=16," ",(AHA13-AHD13-AHE13)*VLOOKUP(AHB13,PROTOKOL!$A:$E,5)))</f>
        <v xml:space="preserve"> </v>
      </c>
      <c r="AHG13" s="153"/>
      <c r="AHH13" s="144" t="str">
        <f t="shared" si="331"/>
        <v xml:space="preserve"> </v>
      </c>
      <c r="AHI13" s="454" t="str">
        <f t="shared" si="332"/>
        <v xml:space="preserve"> </v>
      </c>
      <c r="AHJ13" s="454"/>
      <c r="AHK13" s="150"/>
      <c r="AHL13" s="150"/>
      <c r="AHM13" s="150"/>
      <c r="AHN13" s="154" t="str">
        <f>IF(AHL13=0," ",IF(AHL13=16," ",VLOOKUP(AHL13,PROTOKOL!$A:$E,2)*AHM13))</f>
        <v xml:space="preserve"> </v>
      </c>
      <c r="AHO13" s="151"/>
      <c r="AHP13" s="152" t="str">
        <f>IF(AHL13=0," ",IF(AHL13=16," ",(AHK13-AHN13-AHO13)*VLOOKUP(AHL13,PROTOKOL!$A:$E,5)))</f>
        <v xml:space="preserve"> </v>
      </c>
      <c r="AHQ13" s="155" t="str">
        <f t="shared" si="333"/>
        <v xml:space="preserve"> </v>
      </c>
      <c r="AHR13" s="152" t="str">
        <f t="shared" si="334"/>
        <v xml:space="preserve"> </v>
      </c>
      <c r="AHT13" s="138">
        <f t="shared" ref="AHT13" si="764">$A$13</f>
        <v>1</v>
      </c>
      <c r="AHU13" s="444"/>
      <c r="AHV13" s="150"/>
      <c r="AHW13" s="150"/>
      <c r="AHX13" s="150"/>
      <c r="AHY13" s="150" t="str">
        <f>IFERROR(IF(AHW13=0," ",IF(AHW13=16," ",VLOOKUP(AHW13,PROTOKOL!$A:$E,2)*AHX13))/7.5*(7.5-AIB13),"")</f>
        <v/>
      </c>
      <c r="AHZ13" s="151"/>
      <c r="AIA13" s="152" t="str">
        <f>IF(AHW13=0," ",IF(AHW13=16," ",(AHV13-AHY13-AHZ13)*VLOOKUP(AHW13,PROTOKOL!$A:$E,5)))</f>
        <v xml:space="preserve"> </v>
      </c>
      <c r="AIB13" s="153"/>
      <c r="AIC13" s="144" t="str">
        <f t="shared" si="336"/>
        <v xml:space="preserve"> </v>
      </c>
      <c r="AID13" s="454" t="str">
        <f t="shared" si="337"/>
        <v xml:space="preserve"> </v>
      </c>
      <c r="AIE13" s="454"/>
      <c r="AIF13" s="150"/>
      <c r="AIG13" s="150"/>
      <c r="AIH13" s="150"/>
      <c r="AII13" s="154" t="str">
        <f>IF(AIG13=0," ",IF(AIG13=16," ",VLOOKUP(AIG13,PROTOKOL!$A:$E,2)*AIH13))</f>
        <v xml:space="preserve"> </v>
      </c>
      <c r="AIJ13" s="151"/>
      <c r="AIK13" s="152" t="str">
        <f>IF(AIG13=0," ",IF(AIG13=16," ",(AIF13-AII13-AIJ13)*VLOOKUP(AIG13,PROTOKOL!$A:$E,5)))</f>
        <v xml:space="preserve"> </v>
      </c>
      <c r="AIL13" s="155" t="str">
        <f t="shared" si="338"/>
        <v xml:space="preserve"> </v>
      </c>
      <c r="AIM13" s="152" t="str">
        <f t="shared" si="339"/>
        <v xml:space="preserve"> </v>
      </c>
      <c r="AIO13" s="138">
        <f t="shared" ref="AIO13" si="765">$A$13</f>
        <v>1</v>
      </c>
      <c r="AIP13" s="444"/>
      <c r="AIQ13" s="150"/>
      <c r="AIR13" s="150"/>
      <c r="AIS13" s="150"/>
      <c r="AIT13" s="150" t="str">
        <f>IFERROR(IF(AIR13=0," ",IF(AIR13=16," ",VLOOKUP(AIR13,PROTOKOL!$A:$E,2)*AIS13))/7.5*(7.5-AIW13),"")</f>
        <v/>
      </c>
      <c r="AIU13" s="151"/>
      <c r="AIV13" s="152" t="str">
        <f>IF(AIR13=0," ",IF(AIR13=16," ",(AIQ13-AIT13-AIU13)*VLOOKUP(AIR13,PROTOKOL!$A:$E,5)))</f>
        <v xml:space="preserve"> </v>
      </c>
      <c r="AIW13" s="153"/>
      <c r="AIX13" s="144" t="str">
        <f t="shared" si="341"/>
        <v xml:space="preserve"> </v>
      </c>
      <c r="AIY13" s="454" t="str">
        <f t="shared" si="342"/>
        <v xml:space="preserve"> </v>
      </c>
      <c r="AIZ13" s="454"/>
      <c r="AJA13" s="150"/>
      <c r="AJB13" s="150"/>
      <c r="AJC13" s="150"/>
      <c r="AJD13" s="154" t="str">
        <f>IF(AJB13=0," ",IF(AJB13=16," ",VLOOKUP(AJB13,PROTOKOL!$A:$E,2)*AJC13))</f>
        <v xml:space="preserve"> </v>
      </c>
      <c r="AJE13" s="151"/>
      <c r="AJF13" s="152" t="str">
        <f>IF(AJB13=0," ",IF(AJB13=16," ",(AJA13-AJD13-AJE13)*VLOOKUP(AJB13,PROTOKOL!$A:$E,5)))</f>
        <v xml:space="preserve"> </v>
      </c>
      <c r="AJG13" s="155" t="str">
        <f t="shared" si="343"/>
        <v xml:space="preserve"> </v>
      </c>
      <c r="AJH13" s="152" t="str">
        <f t="shared" si="344"/>
        <v xml:space="preserve"> </v>
      </c>
      <c r="AJJ13" s="138">
        <f t="shared" ref="AJJ13" si="766">$A$13</f>
        <v>1</v>
      </c>
      <c r="AJK13" s="444"/>
      <c r="AJL13" s="150"/>
      <c r="AJM13" s="150"/>
      <c r="AJN13" s="150"/>
      <c r="AJO13" s="150" t="str">
        <f>IFERROR(IF(AJM13=0," ",IF(AJM13=16," ",VLOOKUP(AJM13,PROTOKOL!$A:$E,2)*AJN13))/7.5*(7.5-AJR13),"")</f>
        <v/>
      </c>
      <c r="AJP13" s="151"/>
      <c r="AJQ13" s="152" t="str">
        <f>IF(AJM13=0," ",IF(AJM13=16," ",(AJL13-AJO13-AJP13)*VLOOKUP(AJM13,PROTOKOL!$A:$E,5)))</f>
        <v xml:space="preserve"> </v>
      </c>
      <c r="AJR13" s="153"/>
      <c r="AJS13" s="144" t="str">
        <f t="shared" si="346"/>
        <v xml:space="preserve"> </v>
      </c>
      <c r="AJT13" s="454" t="str">
        <f t="shared" si="347"/>
        <v xml:space="preserve"> </v>
      </c>
      <c r="AJU13" s="454"/>
      <c r="AJV13" s="150"/>
      <c r="AJW13" s="150"/>
      <c r="AJX13" s="150"/>
      <c r="AJY13" s="154" t="str">
        <f>IF(AJW13=0," ",IF(AJW13=16," ",VLOOKUP(AJW13,PROTOKOL!$A:$E,2)*AJX13))</f>
        <v xml:space="preserve"> </v>
      </c>
      <c r="AJZ13" s="151"/>
      <c r="AKA13" s="152" t="str">
        <f>IF(AJW13=0," ",IF(AJW13=16," ",(AJV13-AJY13-AJZ13)*VLOOKUP(AJW13,PROTOKOL!$A:$E,5)))</f>
        <v xml:space="preserve"> </v>
      </c>
      <c r="AKB13" s="155" t="str">
        <f t="shared" si="348"/>
        <v xml:space="preserve"> </v>
      </c>
      <c r="AKC13" s="152" t="str">
        <f t="shared" si="349"/>
        <v xml:space="preserve"> </v>
      </c>
      <c r="AKE13" s="138">
        <f t="shared" ref="AKE13" si="767">$A$13</f>
        <v>1</v>
      </c>
      <c r="AKF13" s="444"/>
      <c r="AKG13" s="150"/>
      <c r="AKH13" s="150"/>
      <c r="AKI13" s="150"/>
      <c r="AKJ13" s="150" t="str">
        <f>IFERROR(IF(AKH13=0," ",IF(AKH13=16," ",VLOOKUP(AKH13,PROTOKOL!$A:$E,2)*AKI13))/7.5*(7.5-AKM13),"")</f>
        <v/>
      </c>
      <c r="AKK13" s="151"/>
      <c r="AKL13" s="152" t="str">
        <f>IF(AKH13=0," ",IF(AKH13=16," ",(AKG13-AKJ13-AKK13)*VLOOKUP(AKH13,PROTOKOL!$A:$E,5)))</f>
        <v xml:space="preserve"> </v>
      </c>
      <c r="AKM13" s="153"/>
      <c r="AKN13" s="144" t="str">
        <f t="shared" si="351"/>
        <v xml:space="preserve"> </v>
      </c>
      <c r="AKO13" s="454" t="str">
        <f t="shared" si="352"/>
        <v xml:space="preserve"> </v>
      </c>
      <c r="AKP13" s="454"/>
      <c r="AKQ13" s="150"/>
      <c r="AKR13" s="150"/>
      <c r="AKS13" s="150"/>
      <c r="AKT13" s="154" t="str">
        <f>IF(AKR13=0," ",IF(AKR13=16," ",VLOOKUP(AKR13,PROTOKOL!$A:$E,2)*AKS13))</f>
        <v xml:space="preserve"> </v>
      </c>
      <c r="AKU13" s="151"/>
      <c r="AKV13" s="152" t="str">
        <f>IF(AKR13=0," ",IF(AKR13=16," ",(AKQ13-AKT13-AKU13)*VLOOKUP(AKR13,PROTOKOL!$A:$E,5)))</f>
        <v xml:space="preserve"> </v>
      </c>
      <c r="AKW13" s="155" t="str">
        <f t="shared" si="353"/>
        <v xml:space="preserve"> </v>
      </c>
      <c r="AKX13" s="152" t="str">
        <f t="shared" si="354"/>
        <v xml:space="preserve"> </v>
      </c>
      <c r="AKZ13" s="138">
        <f t="shared" ref="AKZ13" si="768">$A$13</f>
        <v>1</v>
      </c>
      <c r="ALA13" s="444"/>
      <c r="ALB13" s="150"/>
      <c r="ALC13" s="150"/>
      <c r="ALD13" s="150"/>
      <c r="ALE13" s="150" t="str">
        <f>IFERROR(IF(ALC13=0," ",IF(ALC13=16," ",VLOOKUP(ALC13,PROTOKOL!$A:$E,2)*ALD13))/7.5*(7.5-ALH13),"")</f>
        <v/>
      </c>
      <c r="ALF13" s="151"/>
      <c r="ALG13" s="152" t="str">
        <f>IF(ALC13=0," ",IF(ALC13=16," ",(ALB13-ALE13-ALF13)*VLOOKUP(ALC13,PROTOKOL!$A:$E,5)))</f>
        <v xml:space="preserve"> </v>
      </c>
      <c r="ALH13" s="153"/>
      <c r="ALI13" s="144" t="str">
        <f t="shared" si="356"/>
        <v xml:space="preserve"> </v>
      </c>
      <c r="ALJ13" s="454" t="str">
        <f t="shared" si="357"/>
        <v xml:space="preserve"> </v>
      </c>
      <c r="ALK13" s="454"/>
      <c r="ALL13" s="150"/>
      <c r="ALM13" s="150"/>
      <c r="ALN13" s="150"/>
      <c r="ALO13" s="154" t="str">
        <f>IF(ALM13=0," ",IF(ALM13=16," ",VLOOKUP(ALM13,PROTOKOL!$A:$E,2)*ALN13))</f>
        <v xml:space="preserve"> </v>
      </c>
      <c r="ALP13" s="151"/>
      <c r="ALQ13" s="152" t="str">
        <f>IF(ALM13=0," ",IF(ALM13=16," ",(ALL13-ALO13-ALP13)*VLOOKUP(ALM13,PROTOKOL!$A:$E,5)))</f>
        <v xml:space="preserve"> </v>
      </c>
      <c r="ALR13" s="155" t="str">
        <f t="shared" si="358"/>
        <v xml:space="preserve"> </v>
      </c>
      <c r="ALS13" s="152" t="str">
        <f t="shared" si="359"/>
        <v xml:space="preserve"> </v>
      </c>
      <c r="ALU13" s="138">
        <f t="shared" ref="ALU13" si="769">$A$13</f>
        <v>1</v>
      </c>
      <c r="ALV13" s="444"/>
      <c r="ALW13" s="150"/>
      <c r="ALX13" s="150"/>
      <c r="ALY13" s="150"/>
      <c r="ALZ13" s="150" t="str">
        <f>IFERROR(IF(ALX13=0," ",IF(ALX13=16," ",VLOOKUP(ALX13,PROTOKOL!$A:$E,2)*ALY13))/7.5*(7.5-AMC13),"")</f>
        <v/>
      </c>
      <c r="AMA13" s="151"/>
      <c r="AMB13" s="152" t="str">
        <f>IF(ALX13=0," ",IF(ALX13=16," ",(ALW13-ALZ13-AMA13)*VLOOKUP(ALX13,PROTOKOL!$A:$E,5)))</f>
        <v xml:space="preserve"> </v>
      </c>
      <c r="AMC13" s="153"/>
      <c r="AMD13" s="144" t="str">
        <f t="shared" si="361"/>
        <v xml:space="preserve"> </v>
      </c>
      <c r="AME13" s="454" t="str">
        <f t="shared" si="362"/>
        <v xml:space="preserve"> </v>
      </c>
      <c r="AMF13" s="454"/>
      <c r="AMG13" s="150"/>
      <c r="AMH13" s="150"/>
      <c r="AMI13" s="150"/>
      <c r="AMJ13" s="154" t="str">
        <f>IF(AMH13=0," ",IF(AMH13=16," ",VLOOKUP(AMH13,PROTOKOL!$A:$E,2)*AMI13))</f>
        <v xml:space="preserve"> </v>
      </c>
      <c r="AMK13" s="151"/>
      <c r="AML13" s="152" t="str">
        <f>IF(AMH13=0," ",IF(AMH13=16," ",(AMG13-AMJ13-AMK13)*VLOOKUP(AMH13,PROTOKOL!$A:$E,5)))</f>
        <v xml:space="preserve"> </v>
      </c>
      <c r="AMM13" s="155" t="str">
        <f t="shared" si="363"/>
        <v xml:space="preserve"> </v>
      </c>
      <c r="AMN13" s="152" t="str">
        <f t="shared" si="364"/>
        <v xml:space="preserve"> </v>
      </c>
      <c r="AMP13" s="138">
        <f t="shared" ref="AMP13" si="770">$A$13</f>
        <v>1</v>
      </c>
      <c r="AMQ13" s="444"/>
      <c r="AMR13" s="150"/>
      <c r="AMS13" s="150"/>
      <c r="AMT13" s="150"/>
      <c r="AMU13" s="150" t="str">
        <f>IFERROR(IF(AMS13=0," ",IF(AMS13=16," ",VLOOKUP(AMS13,PROTOKOL!$A:$E,2)*AMT13))/7.5*(7.5-AMX13),"")</f>
        <v/>
      </c>
      <c r="AMV13" s="151"/>
      <c r="AMW13" s="152" t="str">
        <f>IF(AMS13=0," ",IF(AMS13=16," ",(AMR13-AMU13-AMV13)*VLOOKUP(AMS13,PROTOKOL!$A:$E,5)))</f>
        <v xml:space="preserve"> </v>
      </c>
      <c r="AMX13" s="153"/>
      <c r="AMY13" s="144" t="str">
        <f t="shared" si="366"/>
        <v xml:space="preserve"> </v>
      </c>
      <c r="AMZ13" s="454" t="str">
        <f t="shared" si="367"/>
        <v xml:space="preserve"> </v>
      </c>
      <c r="ANA13" s="454"/>
      <c r="ANB13" s="150"/>
      <c r="ANC13" s="150"/>
      <c r="AND13" s="150"/>
      <c r="ANE13" s="154" t="str">
        <f>IF(ANC13=0," ",IF(ANC13=16," ",VLOOKUP(ANC13,PROTOKOL!$A:$E,2)*AND13))</f>
        <v xml:space="preserve"> </v>
      </c>
      <c r="ANF13" s="151"/>
      <c r="ANG13" s="152" t="str">
        <f>IF(ANC13=0," ",IF(ANC13=16," ",(ANB13-ANE13-ANF13)*VLOOKUP(ANC13,PROTOKOL!$A:$E,5)))</f>
        <v xml:space="preserve"> </v>
      </c>
      <c r="ANH13" s="155" t="str">
        <f t="shared" si="368"/>
        <v xml:space="preserve"> </v>
      </c>
      <c r="ANI13" s="152" t="str">
        <f t="shared" si="369"/>
        <v xml:space="preserve"> </v>
      </c>
      <c r="ANK13" s="138">
        <f t="shared" ref="ANK13" si="771">$A$13</f>
        <v>1</v>
      </c>
      <c r="ANL13" s="444"/>
      <c r="ANM13" s="150"/>
      <c r="ANN13" s="150"/>
      <c r="ANO13" s="150"/>
      <c r="ANP13" s="150" t="str">
        <f>IFERROR(IF(ANN13=0," ",IF(ANN13=16," ",VLOOKUP(ANN13,PROTOKOL!$A:$E,2)*ANO13))/7.5*(7.5-ANS13),"")</f>
        <v/>
      </c>
      <c r="ANQ13" s="151"/>
      <c r="ANR13" s="152" t="str">
        <f>IF(ANN13=0," ",IF(ANN13=16," ",(ANM13-ANP13-ANQ13)*VLOOKUP(ANN13,PROTOKOL!$A:$E,5)))</f>
        <v xml:space="preserve"> </v>
      </c>
      <c r="ANS13" s="153"/>
      <c r="ANT13" s="144" t="str">
        <f t="shared" si="371"/>
        <v xml:space="preserve"> </v>
      </c>
      <c r="ANU13" s="454" t="str">
        <f t="shared" si="372"/>
        <v xml:space="preserve"> </v>
      </c>
      <c r="ANV13" s="454"/>
      <c r="ANW13" s="150"/>
      <c r="ANX13" s="150"/>
      <c r="ANY13" s="150"/>
      <c r="ANZ13" s="154" t="str">
        <f>IF(ANX13=0," ",IF(ANX13=16," ",VLOOKUP(ANX13,PROTOKOL!$A:$E,2)*ANY13))</f>
        <v xml:space="preserve"> </v>
      </c>
      <c r="AOA13" s="151"/>
      <c r="AOB13" s="152" t="str">
        <f>IF(ANX13=0," ",IF(ANX13=16," ",(ANW13-ANZ13-AOA13)*VLOOKUP(ANX13,PROTOKOL!$A:$E,5)))</f>
        <v xml:space="preserve"> </v>
      </c>
      <c r="AOC13" s="155" t="str">
        <f t="shared" si="373"/>
        <v xml:space="preserve"> </v>
      </c>
      <c r="AOD13" s="152" t="str">
        <f t="shared" si="374"/>
        <v xml:space="preserve"> </v>
      </c>
      <c r="AOF13" s="138">
        <f t="shared" ref="AOF13" si="772">$A$13</f>
        <v>1</v>
      </c>
      <c r="AOG13" s="444"/>
      <c r="AOH13" s="150"/>
      <c r="AOI13" s="150"/>
      <c r="AOJ13" s="150"/>
      <c r="AOK13" s="150" t="str">
        <f>IFERROR(IF(AOI13=0," ",IF(AOI13=16," ",VLOOKUP(AOI13,PROTOKOL!$A:$E,2)*AOJ13))/7.5*(7.5-AON13),"")</f>
        <v/>
      </c>
      <c r="AOL13" s="151"/>
      <c r="AOM13" s="152" t="str">
        <f>IF(AOI13=0," ",IF(AOI13=16," ",(AOH13-AOK13-AOL13)*VLOOKUP(AOI13,PROTOKOL!$A:$E,5)))</f>
        <v xml:space="preserve"> </v>
      </c>
      <c r="AON13" s="153"/>
      <c r="AOO13" s="144" t="str">
        <f t="shared" si="376"/>
        <v xml:space="preserve"> </v>
      </c>
      <c r="AOP13" s="454" t="str">
        <f t="shared" si="377"/>
        <v xml:space="preserve"> </v>
      </c>
      <c r="AOQ13" s="454"/>
      <c r="AOR13" s="150"/>
      <c r="AOS13" s="150"/>
      <c r="AOT13" s="150"/>
      <c r="AOU13" s="154" t="str">
        <f>IF(AOS13=0," ",IF(AOS13=16," ",VLOOKUP(AOS13,PROTOKOL!$A:$E,2)*AOT13))</f>
        <v xml:space="preserve"> </v>
      </c>
      <c r="AOV13" s="151"/>
      <c r="AOW13" s="152" t="str">
        <f>IF(AOS13=0," ",IF(AOS13=16," ",(AOR13-AOU13-AOV13)*VLOOKUP(AOS13,PROTOKOL!$A:$E,5)))</f>
        <v xml:space="preserve"> </v>
      </c>
      <c r="AOX13" s="155" t="str">
        <f t="shared" si="378"/>
        <v xml:space="preserve"> </v>
      </c>
      <c r="AOY13" s="152" t="str">
        <f t="shared" si="379"/>
        <v xml:space="preserve"> </v>
      </c>
      <c r="APA13" s="138">
        <f t="shared" ref="APA13" si="773">$A$13</f>
        <v>1</v>
      </c>
      <c r="APB13" s="444"/>
      <c r="APC13" s="150"/>
      <c r="APD13" s="150"/>
      <c r="APE13" s="150"/>
      <c r="APF13" s="150" t="str">
        <f>IFERROR(IF(APD13=0," ",IF(APD13=16," ",VLOOKUP(APD13,PROTOKOL!$A:$E,2)*APE13))/7.5*(7.5-API13),"")</f>
        <v/>
      </c>
      <c r="APG13" s="151"/>
      <c r="APH13" s="152" t="str">
        <f>IF(APD13=0," ",IF(APD13=16," ",(APC13-APF13-APG13)*VLOOKUP(APD13,PROTOKOL!$A:$E,5)))</f>
        <v xml:space="preserve"> </v>
      </c>
      <c r="API13" s="153"/>
      <c r="APJ13" s="144" t="str">
        <f t="shared" si="381"/>
        <v xml:space="preserve"> </v>
      </c>
      <c r="APK13" s="454" t="str">
        <f t="shared" si="382"/>
        <v xml:space="preserve"> </v>
      </c>
      <c r="APL13" s="454"/>
      <c r="APM13" s="150"/>
      <c r="APN13" s="150"/>
      <c r="APO13" s="150"/>
      <c r="APP13" s="154" t="str">
        <f>IF(APN13=0," ",IF(APN13=16," ",VLOOKUP(APN13,PROTOKOL!$A:$E,2)*APO13))</f>
        <v xml:space="preserve"> </v>
      </c>
      <c r="APQ13" s="151"/>
      <c r="APR13" s="152" t="str">
        <f>IF(APN13=0," ",IF(APN13=16," ",(APM13-APP13-APQ13)*VLOOKUP(APN13,PROTOKOL!$A:$E,5)))</f>
        <v xml:space="preserve"> </v>
      </c>
      <c r="APS13" s="155" t="str">
        <f t="shared" si="383"/>
        <v xml:space="preserve"> </v>
      </c>
      <c r="APT13" s="152" t="str">
        <f t="shared" si="384"/>
        <v xml:space="preserve"> </v>
      </c>
      <c r="APV13" s="138">
        <f t="shared" ref="APV13" si="774">$A$13</f>
        <v>1</v>
      </c>
      <c r="APW13" s="444"/>
      <c r="APX13" s="150"/>
      <c r="APY13" s="150"/>
      <c r="APZ13" s="150"/>
      <c r="AQA13" s="150" t="str">
        <f>IFERROR(IF(APY13=0," ",IF(APY13=16," ",VLOOKUP(APY13,PROTOKOL!$A:$E,2)*APZ13))/7.5*(7.5-AQD13),"")</f>
        <v/>
      </c>
      <c r="AQB13" s="151"/>
      <c r="AQC13" s="152" t="str">
        <f>IF(APY13=0," ",IF(APY13=16," ",(APX13-AQA13-AQB13)*VLOOKUP(APY13,PROTOKOL!$A:$E,5)))</f>
        <v xml:space="preserve"> </v>
      </c>
      <c r="AQD13" s="153"/>
      <c r="AQE13" s="144" t="str">
        <f t="shared" si="386"/>
        <v xml:space="preserve"> </v>
      </c>
      <c r="AQF13" s="454" t="str">
        <f t="shared" si="387"/>
        <v xml:space="preserve"> </v>
      </c>
      <c r="AQG13" s="454"/>
      <c r="AQH13" s="150"/>
      <c r="AQI13" s="150"/>
      <c r="AQJ13" s="150"/>
      <c r="AQK13" s="154" t="str">
        <f>IF(AQI13=0," ",IF(AQI13=16," ",VLOOKUP(AQI13,PROTOKOL!$A:$E,2)*AQJ13))</f>
        <v xml:space="preserve"> </v>
      </c>
      <c r="AQL13" s="151"/>
      <c r="AQM13" s="152" t="str">
        <f>IF(AQI13=0," ",IF(AQI13=16," ",(AQH13-AQK13-AQL13)*VLOOKUP(AQI13,PROTOKOL!$A:$E,5)))</f>
        <v xml:space="preserve"> </v>
      </c>
      <c r="AQN13" s="155" t="str">
        <f t="shared" si="388"/>
        <v xml:space="preserve"> </v>
      </c>
      <c r="AQO13" s="152" t="str">
        <f t="shared" si="389"/>
        <v xml:space="preserve"> </v>
      </c>
      <c r="AQQ13" s="138">
        <f t="shared" ref="AQQ13" si="775">$A$13</f>
        <v>1</v>
      </c>
      <c r="AQR13" s="444"/>
      <c r="AQS13" s="150"/>
      <c r="AQT13" s="150"/>
      <c r="AQU13" s="150"/>
      <c r="AQV13" s="150" t="str">
        <f>IFERROR(IF(AQT13=0," ",IF(AQT13=16," ",VLOOKUP(AQT13,PROTOKOL!$A:$E,2)*AQU13))/7.5*(7.5-AQY13),"")</f>
        <v/>
      </c>
      <c r="AQW13" s="151"/>
      <c r="AQX13" s="152" t="str">
        <f>IF(AQT13=0," ",IF(AQT13=16," ",(AQS13-AQV13-AQW13)*VLOOKUP(AQT13,PROTOKOL!$A:$E,5)))</f>
        <v xml:space="preserve"> </v>
      </c>
      <c r="AQY13" s="153"/>
      <c r="AQZ13" s="144" t="str">
        <f t="shared" si="391"/>
        <v xml:space="preserve"> </v>
      </c>
      <c r="ARA13" s="454" t="str">
        <f t="shared" si="392"/>
        <v xml:space="preserve"> </v>
      </c>
      <c r="ARB13" s="454"/>
      <c r="ARC13" s="150"/>
      <c r="ARD13" s="150"/>
      <c r="ARE13" s="150"/>
      <c r="ARF13" s="154" t="str">
        <f>IF(ARD13=0," ",IF(ARD13=16," ",VLOOKUP(ARD13,PROTOKOL!$A:$E,2)*ARE13))</f>
        <v xml:space="preserve"> </v>
      </c>
      <c r="ARG13" s="151"/>
      <c r="ARH13" s="152" t="str">
        <f>IF(ARD13=0," ",IF(ARD13=16," ",(ARC13-ARF13-ARG13)*VLOOKUP(ARD13,PROTOKOL!$A:$E,5)))</f>
        <v xml:space="preserve"> </v>
      </c>
      <c r="ARI13" s="155" t="str">
        <f t="shared" si="393"/>
        <v xml:space="preserve"> </v>
      </c>
      <c r="ARJ13" s="152" t="str">
        <f t="shared" si="394"/>
        <v xml:space="preserve"> </v>
      </c>
      <c r="ARL13" s="138">
        <f t="shared" ref="ARL13" si="776">$A$13</f>
        <v>1</v>
      </c>
      <c r="ARM13" s="444"/>
      <c r="ARN13" s="150"/>
      <c r="ARO13" s="150"/>
      <c r="ARP13" s="150"/>
      <c r="ARQ13" s="150" t="str">
        <f>IFERROR(IF(ARO13=0," ",IF(ARO13=16," ",VLOOKUP(ARO13,PROTOKOL!$A:$E,2)*ARP13))/7.5*(7.5-ART13),"")</f>
        <v/>
      </c>
      <c r="ARR13" s="151"/>
      <c r="ARS13" s="152" t="str">
        <f>IF(ARO13=0," ",IF(ARO13=16," ",(ARN13-ARQ13-ARR13)*VLOOKUP(ARO13,PROTOKOL!$A:$E,5)))</f>
        <v xml:space="preserve"> </v>
      </c>
      <c r="ART13" s="153"/>
      <c r="ARU13" s="144" t="str">
        <f t="shared" si="396"/>
        <v xml:space="preserve"> </v>
      </c>
      <c r="ARV13" s="454" t="str">
        <f t="shared" si="397"/>
        <v xml:space="preserve"> </v>
      </c>
      <c r="ARW13" s="454"/>
      <c r="ARX13" s="150"/>
      <c r="ARY13" s="150"/>
      <c r="ARZ13" s="150"/>
      <c r="ASA13" s="154" t="str">
        <f>IF(ARY13=0," ",IF(ARY13=16," ",VLOOKUP(ARY13,PROTOKOL!$A:$E,2)*ARZ13))</f>
        <v xml:space="preserve"> </v>
      </c>
      <c r="ASB13" s="151"/>
      <c r="ASC13" s="152" t="str">
        <f>IF(ARY13=0," ",IF(ARY13=16," ",(ARX13-ASA13-ASB13)*VLOOKUP(ARY13,PROTOKOL!$A:$E,5)))</f>
        <v xml:space="preserve"> </v>
      </c>
      <c r="ASD13" s="155" t="str">
        <f t="shared" si="398"/>
        <v xml:space="preserve"> </v>
      </c>
      <c r="ASE13" s="152" t="str">
        <f t="shared" si="399"/>
        <v xml:space="preserve"> </v>
      </c>
      <c r="ASG13" s="138">
        <f t="shared" ref="ASG13" si="777">$A$13</f>
        <v>1</v>
      </c>
      <c r="ASH13" s="444"/>
      <c r="ASI13" s="150"/>
      <c r="ASJ13" s="150"/>
      <c r="ASK13" s="150"/>
      <c r="ASL13" s="150" t="str">
        <f>IFERROR(IF(ASJ13=0," ",IF(ASJ13=16," ",VLOOKUP(ASJ13,PROTOKOL!$A:$E,2)*ASK13))/7.5*(7.5-ASO13),"")</f>
        <v/>
      </c>
      <c r="ASM13" s="151"/>
      <c r="ASN13" s="152" t="str">
        <f>IF(ASJ13=0," ",IF(ASJ13=16," ",(ASI13-ASL13-ASM13)*VLOOKUP(ASJ13,PROTOKOL!$A:$E,5)))</f>
        <v xml:space="preserve"> </v>
      </c>
      <c r="ASO13" s="153"/>
      <c r="ASP13" s="144" t="str">
        <f t="shared" si="401"/>
        <v xml:space="preserve"> </v>
      </c>
      <c r="ASQ13" s="454" t="str">
        <f t="shared" si="402"/>
        <v xml:space="preserve"> </v>
      </c>
      <c r="ASR13" s="454"/>
      <c r="ASS13" s="150"/>
      <c r="AST13" s="150"/>
      <c r="ASU13" s="150"/>
      <c r="ASV13" s="154" t="str">
        <f>IF(AST13=0," ",IF(AST13=16," ",VLOOKUP(AST13,PROTOKOL!$A:$E,2)*ASU13))</f>
        <v xml:space="preserve"> </v>
      </c>
      <c r="ASW13" s="151"/>
      <c r="ASX13" s="152" t="str">
        <f>IF(AST13=0," ",IF(AST13=16," ",(ASS13-ASV13-ASW13)*VLOOKUP(AST13,PROTOKOL!$A:$E,5)))</f>
        <v xml:space="preserve"> </v>
      </c>
      <c r="ASY13" s="155" t="str">
        <f t="shared" si="403"/>
        <v xml:space="preserve"> </v>
      </c>
      <c r="ASZ13" s="152" t="str">
        <f t="shared" si="404"/>
        <v xml:space="preserve"> </v>
      </c>
      <c r="ATB13" s="138">
        <f t="shared" ref="ATB13" si="778">$A$13</f>
        <v>1</v>
      </c>
      <c r="ATC13" s="444"/>
      <c r="ATD13" s="150"/>
      <c r="ATE13" s="150"/>
      <c r="ATF13" s="150"/>
      <c r="ATG13" s="150" t="str">
        <f>IFERROR(IF(ATE13=0," ",IF(ATE13=16," ",VLOOKUP(ATE13,PROTOKOL!$A:$E,2)*ATF13))/7.5*(7.5-ATJ13),"")</f>
        <v/>
      </c>
      <c r="ATH13" s="151"/>
      <c r="ATI13" s="152" t="str">
        <f>IF(ATE13=0," ",IF(ATE13=16," ",(ATD13-ATG13-ATH13)*VLOOKUP(ATE13,PROTOKOL!$A:$E,5)))</f>
        <v xml:space="preserve"> </v>
      </c>
      <c r="ATJ13" s="153"/>
      <c r="ATK13" s="144" t="str">
        <f t="shared" si="406"/>
        <v xml:space="preserve"> </v>
      </c>
      <c r="ATL13" s="454" t="str">
        <f t="shared" si="407"/>
        <v xml:space="preserve"> </v>
      </c>
      <c r="ATM13" s="454"/>
      <c r="ATN13" s="150"/>
      <c r="ATO13" s="150"/>
      <c r="ATP13" s="150"/>
      <c r="ATQ13" s="154" t="str">
        <f>IF(ATO13=0," ",IF(ATO13=16," ",VLOOKUP(ATO13,PROTOKOL!$A:$E,2)*ATP13))</f>
        <v xml:space="preserve"> </v>
      </c>
      <c r="ATR13" s="151"/>
      <c r="ATS13" s="152" t="str">
        <f>IF(ATO13=0," ",IF(ATO13=16," ",(ATN13-ATQ13-ATR13)*VLOOKUP(ATO13,PROTOKOL!$A:$E,5)))</f>
        <v xml:space="preserve"> </v>
      </c>
      <c r="ATT13" s="155" t="str">
        <f t="shared" si="408"/>
        <v xml:space="preserve"> </v>
      </c>
      <c r="ATU13" s="152" t="str">
        <f t="shared" si="409"/>
        <v xml:space="preserve"> </v>
      </c>
      <c r="ATW13" s="138">
        <f t="shared" ref="ATW13" si="779">$A$13</f>
        <v>1</v>
      </c>
      <c r="ATX13" s="444"/>
      <c r="ATY13" s="150"/>
      <c r="ATZ13" s="150"/>
      <c r="AUA13" s="150"/>
      <c r="AUB13" s="150" t="str">
        <f>IFERROR(IF(ATZ13=0," ",IF(ATZ13=16," ",VLOOKUP(ATZ13,PROTOKOL!$A:$E,2)*AUA13))/7.5*(7.5-AUE13),"")</f>
        <v/>
      </c>
      <c r="AUC13" s="151"/>
      <c r="AUD13" s="152" t="str">
        <f>IF(ATZ13=0," ",IF(ATZ13=16," ",(ATY13-AUB13-AUC13)*VLOOKUP(ATZ13,PROTOKOL!$A:$E,5)))</f>
        <v xml:space="preserve"> </v>
      </c>
      <c r="AUE13" s="153"/>
      <c r="AUF13" s="144" t="str">
        <f t="shared" si="411"/>
        <v xml:space="preserve"> </v>
      </c>
      <c r="AUG13" s="454" t="str">
        <f t="shared" si="412"/>
        <v xml:space="preserve"> </v>
      </c>
      <c r="AUH13" s="454"/>
      <c r="AUI13" s="150"/>
      <c r="AUJ13" s="150"/>
      <c r="AUK13" s="150"/>
      <c r="AUL13" s="154" t="str">
        <f>IF(AUJ13=0," ",IF(AUJ13=16," ",VLOOKUP(AUJ13,PROTOKOL!$A:$E,2)*AUK13))</f>
        <v xml:space="preserve"> </v>
      </c>
      <c r="AUM13" s="151"/>
      <c r="AUN13" s="152" t="str">
        <f>IF(AUJ13=0," ",IF(AUJ13=16," ",(AUI13-AUL13-AUM13)*VLOOKUP(AUJ13,PROTOKOL!$A:$E,5)))</f>
        <v xml:space="preserve"> </v>
      </c>
      <c r="AUO13" s="155" t="str">
        <f t="shared" si="413"/>
        <v xml:space="preserve"> </v>
      </c>
      <c r="AUP13" s="152" t="str">
        <f t="shared" si="414"/>
        <v xml:space="preserve"> </v>
      </c>
      <c r="AUR13" s="138">
        <f t="shared" ref="AUR13" si="780">$A$13</f>
        <v>1</v>
      </c>
      <c r="AUS13" s="444"/>
      <c r="AUT13" s="150"/>
      <c r="AUU13" s="150"/>
      <c r="AUV13" s="150"/>
      <c r="AUW13" s="150" t="str">
        <f>IFERROR(IF(AUU13=0," ",IF(AUU13=16," ",VLOOKUP(AUU13,PROTOKOL!$A:$E,2)*AUV13))/7.5*(7.5-AUZ13),"")</f>
        <v/>
      </c>
      <c r="AUX13" s="151"/>
      <c r="AUY13" s="152" t="str">
        <f>IF(AUU13=0," ",IF(AUU13=16," ",(AUT13-AUW13-AUX13)*VLOOKUP(AUU13,PROTOKOL!$A:$E,5)))</f>
        <v xml:space="preserve"> </v>
      </c>
      <c r="AUZ13" s="153"/>
      <c r="AVA13" s="144" t="str">
        <f t="shared" si="416"/>
        <v xml:space="preserve"> </v>
      </c>
      <c r="AVB13" s="454" t="str">
        <f t="shared" si="417"/>
        <v xml:space="preserve"> </v>
      </c>
      <c r="AVC13" s="454"/>
      <c r="AVD13" s="150"/>
      <c r="AVE13" s="150"/>
      <c r="AVF13" s="150"/>
      <c r="AVG13" s="154" t="str">
        <f>IF(AVE13=0," ",IF(AVE13=16," ",VLOOKUP(AVE13,PROTOKOL!$A:$E,2)*AVF13))</f>
        <v xml:space="preserve"> </v>
      </c>
      <c r="AVH13" s="151"/>
      <c r="AVI13" s="152" t="str">
        <f>IF(AVE13=0," ",IF(AVE13=16," ",(AVD13-AVG13-AVH13)*VLOOKUP(AVE13,PROTOKOL!$A:$E,5)))</f>
        <v xml:space="preserve"> </v>
      </c>
      <c r="AVJ13" s="155" t="str">
        <f t="shared" si="418"/>
        <v xml:space="preserve"> </v>
      </c>
      <c r="AVK13" s="152" t="str">
        <f t="shared" si="419"/>
        <v xml:space="preserve"> </v>
      </c>
      <c r="AVM13" s="138">
        <f t="shared" ref="AVM13" si="781">$A$13</f>
        <v>1</v>
      </c>
      <c r="AVN13" s="444"/>
      <c r="AVO13" s="150"/>
      <c r="AVP13" s="150"/>
      <c r="AVQ13" s="150"/>
      <c r="AVR13" s="150" t="str">
        <f>IFERROR(IF(AVP13=0," ",IF(AVP13=16," ",VLOOKUP(AVP13,PROTOKOL!$A:$E,2)*AVQ13))/7.5*(7.5-AVU13),"")</f>
        <v/>
      </c>
      <c r="AVS13" s="151"/>
      <c r="AVT13" s="152" t="str">
        <f>IF(AVP13=0," ",IF(AVP13=16," ",(AVO13-AVR13-AVS13)*VLOOKUP(AVP13,PROTOKOL!$A:$E,5)))</f>
        <v xml:space="preserve"> </v>
      </c>
      <c r="AVU13" s="153"/>
      <c r="AVV13" s="144" t="str">
        <f t="shared" si="421"/>
        <v xml:space="preserve"> </v>
      </c>
      <c r="AVW13" s="454" t="str">
        <f t="shared" si="422"/>
        <v xml:space="preserve"> </v>
      </c>
      <c r="AVX13" s="454"/>
      <c r="AVY13" s="150"/>
      <c r="AVZ13" s="150"/>
      <c r="AWA13" s="150"/>
      <c r="AWB13" s="154" t="str">
        <f>IF(AVZ13=0," ",IF(AVZ13=16," ",VLOOKUP(AVZ13,PROTOKOL!$A:$E,2)*AWA13))</f>
        <v xml:space="preserve"> </v>
      </c>
      <c r="AWC13" s="151"/>
      <c r="AWD13" s="152" t="str">
        <f>IF(AVZ13=0," ",IF(AVZ13=16," ",(AVY13-AWB13-AWC13)*VLOOKUP(AVZ13,PROTOKOL!$A:$E,5)))</f>
        <v xml:space="preserve"> </v>
      </c>
      <c r="AWE13" s="155" t="str">
        <f t="shared" si="423"/>
        <v xml:space="preserve"> </v>
      </c>
      <c r="AWF13" s="152" t="str">
        <f t="shared" si="424"/>
        <v xml:space="preserve"> </v>
      </c>
      <c r="AWH13" s="138">
        <f t="shared" ref="AWH13" si="782">$A$13</f>
        <v>1</v>
      </c>
      <c r="AWI13" s="444"/>
      <c r="AWJ13" s="150"/>
      <c r="AWK13" s="150"/>
      <c r="AWL13" s="150"/>
      <c r="AWM13" s="150" t="str">
        <f>IFERROR(IF(AWK13=0," ",IF(AWK13=16," ",VLOOKUP(AWK13,PROTOKOL!$A:$E,2)*AWL13))/7.5*(7.5-AWP13),"")</f>
        <v/>
      </c>
      <c r="AWN13" s="151"/>
      <c r="AWO13" s="152" t="str">
        <f>IF(AWK13=0," ",IF(AWK13=16," ",(AWJ13-AWM13-AWN13)*VLOOKUP(AWK13,PROTOKOL!$A:$E,5)))</f>
        <v xml:space="preserve"> </v>
      </c>
      <c r="AWP13" s="153"/>
      <c r="AWQ13" s="144" t="str">
        <f t="shared" si="426"/>
        <v xml:space="preserve"> </v>
      </c>
      <c r="AWR13" s="454" t="str">
        <f t="shared" si="427"/>
        <v xml:space="preserve"> </v>
      </c>
      <c r="AWS13" s="454"/>
      <c r="AWT13" s="150"/>
      <c r="AWU13" s="150"/>
      <c r="AWV13" s="150"/>
      <c r="AWW13" s="154" t="str">
        <f>IF(AWU13=0," ",IF(AWU13=16," ",VLOOKUP(AWU13,PROTOKOL!$A:$E,2)*AWV13))</f>
        <v xml:space="preserve"> </v>
      </c>
      <c r="AWX13" s="151"/>
      <c r="AWY13" s="152" t="str">
        <f>IF(AWU13=0," ",IF(AWU13=16," ",(AWT13-AWW13-AWX13)*VLOOKUP(AWU13,PROTOKOL!$A:$E,5)))</f>
        <v xml:space="preserve"> </v>
      </c>
      <c r="AWZ13" s="155" t="str">
        <f t="shared" si="428"/>
        <v xml:space="preserve"> </v>
      </c>
      <c r="AXA13" s="152" t="str">
        <f t="shared" si="429"/>
        <v xml:space="preserve"> </v>
      </c>
      <c r="AXC13" s="138">
        <f t="shared" ref="AXC13" si="783">$A$13</f>
        <v>1</v>
      </c>
      <c r="AXD13" s="444"/>
      <c r="AXE13" s="150"/>
      <c r="AXF13" s="150"/>
      <c r="AXG13" s="150"/>
      <c r="AXH13" s="150" t="str">
        <f>IFERROR(IF(AXF13=0," ",IF(AXF13=16," ",VLOOKUP(AXF13,PROTOKOL!$A:$E,2)*AXG13))/7.5*(7.5-AXK13),"")</f>
        <v/>
      </c>
      <c r="AXI13" s="151"/>
      <c r="AXJ13" s="152" t="str">
        <f>IF(AXF13=0," ",IF(AXF13=16," ",(AXE13-AXH13-AXI13)*VLOOKUP(AXF13,PROTOKOL!$A:$E,5)))</f>
        <v xml:space="preserve"> </v>
      </c>
      <c r="AXK13" s="153"/>
      <c r="AXL13" s="144" t="str">
        <f t="shared" si="431"/>
        <v xml:space="preserve"> </v>
      </c>
      <c r="AXM13" s="454" t="str">
        <f t="shared" si="432"/>
        <v xml:space="preserve"> </v>
      </c>
      <c r="AXN13" s="454"/>
      <c r="AXO13" s="150"/>
      <c r="AXP13" s="150"/>
      <c r="AXQ13" s="150"/>
      <c r="AXR13" s="154" t="str">
        <f>IF(AXP13=0," ",IF(AXP13=16," ",VLOOKUP(AXP13,PROTOKOL!$A:$E,2)*AXQ13))</f>
        <v xml:space="preserve"> </v>
      </c>
      <c r="AXS13" s="151"/>
      <c r="AXT13" s="152" t="str">
        <f>IF(AXP13=0," ",IF(AXP13=16," ",(AXO13-AXR13-AXS13)*VLOOKUP(AXP13,PROTOKOL!$A:$E,5)))</f>
        <v xml:space="preserve"> </v>
      </c>
      <c r="AXU13" s="155" t="str">
        <f t="shared" si="433"/>
        <v xml:space="preserve"> </v>
      </c>
      <c r="AXV13" s="152" t="str">
        <f t="shared" si="434"/>
        <v xml:space="preserve"> </v>
      </c>
      <c r="AXX13" s="138">
        <f t="shared" ref="AXX13" si="784">$A$13</f>
        <v>1</v>
      </c>
      <c r="AXY13" s="444"/>
      <c r="AXZ13" s="150"/>
      <c r="AYA13" s="150"/>
      <c r="AYB13" s="150"/>
      <c r="AYC13" s="150" t="str">
        <f>IFERROR(IF(AYA13=0," ",IF(AYA13=16," ",VLOOKUP(AYA13,PROTOKOL!$A:$E,2)*AYB13))/7.5*(7.5-AYF13),"")</f>
        <v/>
      </c>
      <c r="AYD13" s="151"/>
      <c r="AYE13" s="152" t="str">
        <f>IF(AYA13=0," ",IF(AYA13=16," ",(AXZ13-AYC13-AYD13)*VLOOKUP(AYA13,PROTOKOL!$A:$E,5)))</f>
        <v xml:space="preserve"> </v>
      </c>
      <c r="AYF13" s="153"/>
      <c r="AYG13" s="144" t="str">
        <f t="shared" si="436"/>
        <v xml:space="preserve"> </v>
      </c>
      <c r="AYH13" s="454" t="str">
        <f t="shared" si="437"/>
        <v xml:space="preserve"> </v>
      </c>
      <c r="AYI13" s="454"/>
      <c r="AYJ13" s="150"/>
      <c r="AYK13" s="150"/>
      <c r="AYL13" s="150"/>
      <c r="AYM13" s="154" t="str">
        <f>IF(AYK13=0," ",IF(AYK13=16," ",VLOOKUP(AYK13,PROTOKOL!$A:$E,2)*AYL13))</f>
        <v xml:space="preserve"> </v>
      </c>
      <c r="AYN13" s="151"/>
      <c r="AYO13" s="152" t="str">
        <f>IF(AYK13=0," ",IF(AYK13=16," ",(AYJ13-AYM13-AYN13)*VLOOKUP(AYK13,PROTOKOL!$A:$E,5)))</f>
        <v xml:space="preserve"> </v>
      </c>
      <c r="AYP13" s="155" t="str">
        <f t="shared" si="438"/>
        <v xml:space="preserve"> </v>
      </c>
      <c r="AYQ13" s="152" t="str">
        <f t="shared" si="439"/>
        <v xml:space="preserve"> </v>
      </c>
      <c r="AYS13" s="138">
        <f t="shared" ref="AYS13" si="785">$A$13</f>
        <v>1</v>
      </c>
      <c r="AYT13" s="444"/>
      <c r="AYU13" s="150"/>
      <c r="AYV13" s="150"/>
      <c r="AYW13" s="150"/>
      <c r="AYX13" s="150" t="str">
        <f>IFERROR(IF(AYV13=0," ",IF(AYV13=16," ",VLOOKUP(AYV13,PROTOKOL!$A:$E,2)*AYW13))/7.5*(7.5-AZA13),"")</f>
        <v/>
      </c>
      <c r="AYY13" s="151"/>
      <c r="AYZ13" s="152" t="str">
        <f>IF(AYV13=0," ",IF(AYV13=16," ",(AYU13-AYX13-AYY13)*VLOOKUP(AYV13,PROTOKOL!$A:$E,5)))</f>
        <v xml:space="preserve"> </v>
      </c>
      <c r="AZA13" s="153"/>
      <c r="AZB13" s="144" t="str">
        <f t="shared" si="441"/>
        <v xml:space="preserve"> </v>
      </c>
      <c r="AZC13" s="454" t="str">
        <f t="shared" si="442"/>
        <v xml:space="preserve"> </v>
      </c>
      <c r="AZD13" s="454"/>
      <c r="AZE13" s="150"/>
      <c r="AZF13" s="150"/>
      <c r="AZG13" s="150"/>
      <c r="AZH13" s="154" t="str">
        <f>IF(AZF13=0," ",IF(AZF13=16," ",VLOOKUP(AZF13,PROTOKOL!$A:$E,2)*AZG13))</f>
        <v xml:space="preserve"> </v>
      </c>
      <c r="AZI13" s="151"/>
      <c r="AZJ13" s="152" t="str">
        <f>IF(AZF13=0," ",IF(AZF13=16," ",(AZE13-AZH13-AZI13)*VLOOKUP(AZF13,PROTOKOL!$A:$E,5)))</f>
        <v xml:space="preserve"> </v>
      </c>
      <c r="AZK13" s="155" t="str">
        <f t="shared" si="443"/>
        <v xml:space="preserve"> </v>
      </c>
      <c r="AZL13" s="152" t="str">
        <f t="shared" si="444"/>
        <v xml:space="preserve"> </v>
      </c>
      <c r="AZN13" s="138">
        <f t="shared" ref="AZN13" si="786">$A$13</f>
        <v>1</v>
      </c>
      <c r="AZO13" s="444"/>
      <c r="AZP13" s="150"/>
      <c r="AZQ13" s="150"/>
      <c r="AZR13" s="150"/>
      <c r="AZS13" s="150" t="str">
        <f>IFERROR(IF(AZQ13=0," ",IF(AZQ13=16," ",VLOOKUP(AZQ13,PROTOKOL!$A:$E,2)*AZR13))/7.5*(7.5-AZV13),"")</f>
        <v/>
      </c>
      <c r="AZT13" s="151"/>
      <c r="AZU13" s="152" t="str">
        <f>IF(AZQ13=0," ",IF(AZQ13=16," ",(AZP13-AZS13-AZT13)*VLOOKUP(AZQ13,PROTOKOL!$A:$E,5)))</f>
        <v xml:space="preserve"> </v>
      </c>
      <c r="AZV13" s="153"/>
      <c r="AZW13" s="144" t="str">
        <f t="shared" si="446"/>
        <v xml:space="preserve"> </v>
      </c>
      <c r="AZX13" s="454" t="str">
        <f t="shared" si="447"/>
        <v xml:space="preserve"> </v>
      </c>
      <c r="AZY13" s="454"/>
      <c r="AZZ13" s="150"/>
      <c r="BAA13" s="150"/>
      <c r="BAB13" s="150"/>
      <c r="BAC13" s="154" t="str">
        <f>IF(BAA13=0," ",IF(BAA13=16," ",VLOOKUP(BAA13,PROTOKOL!$A:$E,2)*BAB13))</f>
        <v xml:space="preserve"> </v>
      </c>
      <c r="BAD13" s="151"/>
      <c r="BAE13" s="152" t="str">
        <f>IF(BAA13=0," ",IF(BAA13=16," ",(AZZ13-BAC13-BAD13)*VLOOKUP(BAA13,PROTOKOL!$A:$E,5)))</f>
        <v xml:space="preserve"> </v>
      </c>
      <c r="BAF13" s="155" t="str">
        <f t="shared" si="448"/>
        <v xml:space="preserve"> </v>
      </c>
      <c r="BAG13" s="152" t="str">
        <f t="shared" si="449"/>
        <v xml:space="preserve"> </v>
      </c>
      <c r="BAI13" s="138">
        <f t="shared" ref="BAI13" si="787">$A$13</f>
        <v>1</v>
      </c>
      <c r="BAJ13" s="444"/>
      <c r="BAK13" s="150"/>
      <c r="BAL13" s="150"/>
      <c r="BAM13" s="150"/>
      <c r="BAN13" s="150" t="str">
        <f>IFERROR(IF(BAL13=0," ",IF(BAL13=16," ",VLOOKUP(BAL13,PROTOKOL!$A:$E,2)*BAM13))/7.5*(7.5-BAQ13),"")</f>
        <v/>
      </c>
      <c r="BAO13" s="151"/>
      <c r="BAP13" s="152" t="str">
        <f>IF(BAL13=0," ",IF(BAL13=16," ",(BAK13-BAN13-BAO13)*VLOOKUP(BAL13,PROTOKOL!$A:$E,5)))</f>
        <v xml:space="preserve"> </v>
      </c>
      <c r="BAQ13" s="153"/>
      <c r="BAR13" s="144" t="str">
        <f t="shared" si="451"/>
        <v xml:space="preserve"> </v>
      </c>
      <c r="BAS13" s="454" t="str">
        <f t="shared" si="452"/>
        <v xml:space="preserve"> </v>
      </c>
      <c r="BAT13" s="454"/>
      <c r="BAU13" s="150"/>
      <c r="BAV13" s="150"/>
      <c r="BAW13" s="150"/>
      <c r="BAX13" s="154" t="str">
        <f>IF(BAV13=0," ",IF(BAV13=16," ",VLOOKUP(BAV13,PROTOKOL!$A:$E,2)*BAW13))</f>
        <v xml:space="preserve"> </v>
      </c>
      <c r="BAY13" s="151"/>
      <c r="BAZ13" s="152" t="str">
        <f>IF(BAV13=0," ",IF(BAV13=16," ",(BAU13-BAX13-BAY13)*VLOOKUP(BAV13,PROTOKOL!$A:$E,5)))</f>
        <v xml:space="preserve"> </v>
      </c>
      <c r="BBA13" s="155" t="str">
        <f t="shared" si="453"/>
        <v xml:space="preserve"> </v>
      </c>
      <c r="BBB13" s="152" t="str">
        <f t="shared" si="454"/>
        <v xml:space="preserve"> </v>
      </c>
    </row>
    <row r="14" spans="1:1407" x14ac:dyDescent="0.3">
      <c r="A14" s="138">
        <v>2</v>
      </c>
      <c r="B14" s="444"/>
      <c r="C14" s="150"/>
      <c r="D14" s="150"/>
      <c r="E14" s="150"/>
      <c r="F14" s="150" t="str">
        <f>IFERROR(IF(D14=0," ",IF(D14=16," ",VLOOKUP(D14,PROTOKOL!$A:$E,2)*E14))/7.5*(7.5-I14),"")</f>
        <v/>
      </c>
      <c r="G14" s="151"/>
      <c r="H14" s="152" t="str">
        <f>IF(D14=0," ",IF(D14=16," ",(C14-F14-G14)*VLOOKUP(D14,PROTOKOL!$A:$E,5)))</f>
        <v xml:space="preserve"> </v>
      </c>
      <c r="I14" s="153"/>
      <c r="J14" s="144" t="str">
        <f t="shared" si="455"/>
        <v xml:space="preserve"> </v>
      </c>
      <c r="K14" s="454" t="str">
        <f t="shared" si="456"/>
        <v xml:space="preserve"> </v>
      </c>
      <c r="L14" s="454"/>
      <c r="M14" s="150"/>
      <c r="N14" s="150"/>
      <c r="O14" s="150"/>
      <c r="P14" s="154" t="str">
        <f>IF(N14=0," ",IF(N14=16," ",VLOOKUP(N14,PROTOKOL!$A:$E,2)*O14))</f>
        <v xml:space="preserve"> </v>
      </c>
      <c r="Q14" s="151"/>
      <c r="R14" s="152" t="str">
        <f>IF(N14=0," ",IF(N14=16," ",(M14-P14-Q14)*VLOOKUP(N14,PROTOKOL!$A:$E,5)))</f>
        <v xml:space="preserve"> </v>
      </c>
      <c r="S14" s="155" t="str">
        <f t="shared" si="457"/>
        <v xml:space="preserve"> </v>
      </c>
      <c r="T14" s="152" t="str">
        <f t="shared" si="458"/>
        <v xml:space="preserve"> </v>
      </c>
      <c r="V14" s="138">
        <f>$A$14</f>
        <v>2</v>
      </c>
      <c r="W14" s="444"/>
      <c r="X14" s="150"/>
      <c r="Y14" s="150"/>
      <c r="Z14" s="150"/>
      <c r="AA14" s="150" t="str">
        <f>IFERROR(IF(Y14=0," ",IF(Y14=16," ",VLOOKUP(Y14,PROTOKOL!$A:$E,2)*Z14))/7.5*(7.5-AD14),"")</f>
        <v/>
      </c>
      <c r="AB14" s="151"/>
      <c r="AC14" s="152" t="str">
        <f>IF(Y14=0," ",IF(Y14=16," ",(X14-AA14-AB14)*VLOOKUP(Y14,PROTOKOL!$A:$E,5)))</f>
        <v xml:space="preserve"> </v>
      </c>
      <c r="AD14" s="153"/>
      <c r="AE14" s="144" t="str">
        <f t="shared" si="459"/>
        <v xml:space="preserve"> </v>
      </c>
      <c r="AF14" s="454" t="str">
        <f t="shared" si="460"/>
        <v xml:space="preserve"> </v>
      </c>
      <c r="AG14" s="454"/>
      <c r="AH14" s="150"/>
      <c r="AI14" s="150"/>
      <c r="AJ14" s="150"/>
      <c r="AK14" s="154" t="str">
        <f>IF(AI14=0," ",IF(AI14=16," ",VLOOKUP(AI14,PROTOKOL!$A:$E,2)*AJ14))</f>
        <v xml:space="preserve"> </v>
      </c>
      <c r="AL14" s="151"/>
      <c r="AM14" s="152" t="str">
        <f>IF(AI14=0," ",IF(AI14=16," ",(AH14-AK14-AL14)*VLOOKUP(AI14,PROTOKOL!$A:$E,5)))</f>
        <v xml:space="preserve"> </v>
      </c>
      <c r="AN14" s="155" t="str">
        <f t="shared" si="461"/>
        <v xml:space="preserve"> </v>
      </c>
      <c r="AO14" s="152" t="str">
        <f t="shared" si="462"/>
        <v xml:space="preserve"> </v>
      </c>
      <c r="AQ14" s="138">
        <f t="shared" ref="AQ14" si="788">$A$14</f>
        <v>2</v>
      </c>
      <c r="AR14" s="444"/>
      <c r="AS14" s="150"/>
      <c r="AT14" s="150"/>
      <c r="AU14" s="150"/>
      <c r="AV14" s="150" t="str">
        <f>IFERROR(IF(AT14=0," ",IF(AT14=16," ",VLOOKUP(AT14,PROTOKOL!$A:$E,2)*AU14))/7.5*(7.5-AY14),"")</f>
        <v/>
      </c>
      <c r="AW14" s="151"/>
      <c r="AX14" s="152" t="str">
        <f>IF(AT14=0," ",IF(AT14=16," ",(AS14-AV14-AW14)*VLOOKUP(AT14,PROTOKOL!$A:$E,5)))</f>
        <v xml:space="preserve"> </v>
      </c>
      <c r="AY14" s="153"/>
      <c r="AZ14" s="144" t="str">
        <f t="shared" si="131"/>
        <v xml:space="preserve"> </v>
      </c>
      <c r="BA14" s="454" t="str">
        <f t="shared" si="132"/>
        <v xml:space="preserve"> </v>
      </c>
      <c r="BB14" s="454"/>
      <c r="BC14" s="150"/>
      <c r="BD14" s="150"/>
      <c r="BE14" s="150"/>
      <c r="BF14" s="154" t="str">
        <f>IF(BD14=0," ",IF(BD14=16," ",VLOOKUP(BD14,PROTOKOL!$A:$E,2)*BE14))</f>
        <v xml:space="preserve"> </v>
      </c>
      <c r="BG14" s="151"/>
      <c r="BH14" s="152" t="str">
        <f>IF(BD14=0," ",IF(BD14=16," ",(BC14-BF14-BG14)*VLOOKUP(BD14,PROTOKOL!$A:$E,5)))</f>
        <v xml:space="preserve"> </v>
      </c>
      <c r="BI14" s="155" t="str">
        <f t="shared" si="133"/>
        <v xml:space="preserve"> </v>
      </c>
      <c r="BJ14" s="152" t="str">
        <f t="shared" si="134"/>
        <v xml:space="preserve"> </v>
      </c>
      <c r="BL14" s="138">
        <f t="shared" ref="BL14" si="789">$A$14</f>
        <v>2</v>
      </c>
      <c r="BM14" s="444"/>
      <c r="BN14" s="150"/>
      <c r="BO14" s="150"/>
      <c r="BP14" s="150"/>
      <c r="BQ14" s="150" t="str">
        <f>IFERROR(IF(BO14=0," ",IF(BO14=16," ",VLOOKUP(BO14,PROTOKOL!$A:$E,2)*BP14))/7.5*(7.5-BT14),"")</f>
        <v/>
      </c>
      <c r="BR14" s="151"/>
      <c r="BS14" s="152" t="str">
        <f>IF(BO14=0," ",IF(BO14=16," ",(BN14-BQ14-BR14)*VLOOKUP(BO14,PROTOKOL!$A:$E,5)))</f>
        <v xml:space="preserve"> </v>
      </c>
      <c r="BT14" s="153"/>
      <c r="BU14" s="144" t="str">
        <f t="shared" si="136"/>
        <v xml:space="preserve"> </v>
      </c>
      <c r="BV14" s="454" t="str">
        <f t="shared" si="137"/>
        <v xml:space="preserve"> </v>
      </c>
      <c r="BW14" s="454"/>
      <c r="BX14" s="150"/>
      <c r="BY14" s="150"/>
      <c r="BZ14" s="150"/>
      <c r="CA14" s="154" t="str">
        <f>IF(BY14=0," ",IF(BY14=16," ",VLOOKUP(BY14,PROTOKOL!$A:$E,2)*BZ14))</f>
        <v xml:space="preserve"> </v>
      </c>
      <c r="CB14" s="151"/>
      <c r="CC14" s="152" t="str">
        <f>IF(BY14=0," ",IF(BY14=16," ",(BX14-CA14-CB14)*VLOOKUP(BY14,PROTOKOL!$A:$E,5)))</f>
        <v xml:space="preserve"> </v>
      </c>
      <c r="CD14" s="155" t="str">
        <f t="shared" si="138"/>
        <v xml:space="preserve"> </v>
      </c>
      <c r="CE14" s="152" t="str">
        <f t="shared" si="139"/>
        <v xml:space="preserve"> </v>
      </c>
      <c r="CG14" s="138">
        <f t="shared" ref="CG14" si="790">$A$14</f>
        <v>2</v>
      </c>
      <c r="CH14" s="444"/>
      <c r="CI14" s="150"/>
      <c r="CJ14" s="150"/>
      <c r="CK14" s="150"/>
      <c r="CL14" s="150" t="str">
        <f>IFERROR(IF(CJ14=0," ",IF(CJ14=16," ",VLOOKUP(CJ14,PROTOKOL!$A:$E,2)*CK14))/7.5*(7.5-CO14),"")</f>
        <v/>
      </c>
      <c r="CM14" s="151"/>
      <c r="CN14" s="152" t="str">
        <f>IF(CJ14=0," ",IF(CJ14=16," ",(CI14-CL14-CM14)*VLOOKUP(CJ14,PROTOKOL!$A:$E,5)))</f>
        <v xml:space="preserve"> </v>
      </c>
      <c r="CO14" s="153"/>
      <c r="CP14" s="144" t="str">
        <f t="shared" si="141"/>
        <v xml:space="preserve"> </v>
      </c>
      <c r="CQ14" s="454" t="str">
        <f t="shared" si="142"/>
        <v xml:space="preserve"> </v>
      </c>
      <c r="CR14" s="454"/>
      <c r="CS14" s="150"/>
      <c r="CT14" s="150"/>
      <c r="CU14" s="150"/>
      <c r="CV14" s="154" t="str">
        <f>IF(CT14=0," ",IF(CT14=16," ",VLOOKUP(CT14,PROTOKOL!$A:$E,2)*CU14))</f>
        <v xml:space="preserve"> </v>
      </c>
      <c r="CW14" s="151"/>
      <c r="CX14" s="152" t="str">
        <f>IF(CT14=0," ",IF(CT14=16," ",(CS14-CV14-CW14)*VLOOKUP(CT14,PROTOKOL!$A:$E,5)))</f>
        <v xml:space="preserve"> </v>
      </c>
      <c r="CY14" s="155" t="str">
        <f t="shared" si="143"/>
        <v xml:space="preserve"> </v>
      </c>
      <c r="CZ14" s="152" t="str">
        <f t="shared" si="144"/>
        <v xml:space="preserve"> </v>
      </c>
      <c r="DB14" s="138">
        <f t="shared" ref="DB14" si="791">$A$14</f>
        <v>2</v>
      </c>
      <c r="DC14" s="444"/>
      <c r="DD14" s="150"/>
      <c r="DE14" s="150"/>
      <c r="DF14" s="150"/>
      <c r="DG14" s="150" t="str">
        <f>IFERROR(IF(DE14=0," ",IF(DE14=16," ",VLOOKUP(DE14,PROTOKOL!$A:$E,2)*DF14))/7.5*(7.5-DJ14),"")</f>
        <v/>
      </c>
      <c r="DH14" s="151"/>
      <c r="DI14" s="152" t="str">
        <f>IF(DE14=0," ",IF(DE14=16," ",(DD14-DG14-DH14)*VLOOKUP(DE14,PROTOKOL!$A:$E,5)))</f>
        <v xml:space="preserve"> </v>
      </c>
      <c r="DJ14" s="153"/>
      <c r="DK14" s="144" t="str">
        <f t="shared" si="146"/>
        <v xml:space="preserve"> </v>
      </c>
      <c r="DL14" s="454" t="str">
        <f t="shared" si="147"/>
        <v xml:space="preserve"> </v>
      </c>
      <c r="DM14" s="454"/>
      <c r="DN14" s="150"/>
      <c r="DO14" s="150"/>
      <c r="DP14" s="150"/>
      <c r="DQ14" s="154" t="str">
        <f>IF(DO14=0," ",IF(DO14=16," ",VLOOKUP(DO14,PROTOKOL!$A:$E,2)*DP14))</f>
        <v xml:space="preserve"> </v>
      </c>
      <c r="DR14" s="151"/>
      <c r="DS14" s="152" t="str">
        <f>IF(DO14=0," ",IF(DO14=16," ",(DN14-DQ14-DR14)*VLOOKUP(DO14,PROTOKOL!$A:$E,5)))</f>
        <v xml:space="preserve"> </v>
      </c>
      <c r="DT14" s="155" t="str">
        <f t="shared" si="148"/>
        <v xml:space="preserve"> </v>
      </c>
      <c r="DU14" s="152" t="str">
        <f t="shared" si="149"/>
        <v xml:space="preserve"> </v>
      </c>
      <c r="DW14" s="138">
        <f t="shared" ref="DW14" si="792">$A$14</f>
        <v>2</v>
      </c>
      <c r="DX14" s="444"/>
      <c r="DY14" s="150"/>
      <c r="DZ14" s="150"/>
      <c r="EA14" s="150"/>
      <c r="EB14" s="150" t="str">
        <f>IFERROR(IF(DZ14=0," ",IF(DZ14=16," ",VLOOKUP(DZ14,PROTOKOL!$A:$E,2)*EA14))/7.5*(7.5-EE14),"")</f>
        <v/>
      </c>
      <c r="EC14" s="151"/>
      <c r="ED14" s="152" t="str">
        <f>IF(DZ14=0," ",IF(DZ14=16," ",(DY14-EB14-EC14)*VLOOKUP(DZ14,PROTOKOL!$A:$E,5)))</f>
        <v xml:space="preserve"> </v>
      </c>
      <c r="EE14" s="153"/>
      <c r="EF14" s="144" t="str">
        <f t="shared" si="151"/>
        <v xml:space="preserve"> </v>
      </c>
      <c r="EG14" s="454" t="str">
        <f t="shared" si="152"/>
        <v xml:space="preserve"> </v>
      </c>
      <c r="EH14" s="454"/>
      <c r="EI14" s="150"/>
      <c r="EJ14" s="150"/>
      <c r="EK14" s="150"/>
      <c r="EL14" s="154" t="str">
        <f>IF(EJ14=0," ",IF(EJ14=16," ",VLOOKUP(EJ14,PROTOKOL!$A:$E,2)*EK14))</f>
        <v xml:space="preserve"> </v>
      </c>
      <c r="EM14" s="151"/>
      <c r="EN14" s="152" t="str">
        <f>IF(EJ14=0," ",IF(EJ14=16," ",(EI14-EL14-EM14)*VLOOKUP(EJ14,PROTOKOL!$A:$E,5)))</f>
        <v xml:space="preserve"> </v>
      </c>
      <c r="EO14" s="155" t="str">
        <f t="shared" si="153"/>
        <v xml:space="preserve"> </v>
      </c>
      <c r="EP14" s="152" t="str">
        <f t="shared" si="154"/>
        <v xml:space="preserve"> </v>
      </c>
      <c r="ER14" s="138">
        <f t="shared" ref="ER14" si="793">$A$14</f>
        <v>2</v>
      </c>
      <c r="ES14" s="444"/>
      <c r="ET14" s="150"/>
      <c r="EU14" s="150"/>
      <c r="EV14" s="150"/>
      <c r="EW14" s="150" t="str">
        <f>IFERROR(IF(EU14=0," ",IF(EU14=16," ",VLOOKUP(EU14,PROTOKOL!$A:$E,2)*EV14))/7.5*(7.5-EZ14),"")</f>
        <v/>
      </c>
      <c r="EX14" s="151"/>
      <c r="EY14" s="152" t="str">
        <f>IF(EU14=0," ",IF(EU14=16," ",(ET14-EW14-EX14)*VLOOKUP(EU14,PROTOKOL!$A:$E,5)))</f>
        <v xml:space="preserve"> </v>
      </c>
      <c r="EZ14" s="153"/>
      <c r="FA14" s="144" t="str">
        <f t="shared" si="156"/>
        <v xml:space="preserve"> </v>
      </c>
      <c r="FB14" s="454" t="str">
        <f t="shared" si="157"/>
        <v xml:space="preserve"> </v>
      </c>
      <c r="FC14" s="454"/>
      <c r="FD14" s="150"/>
      <c r="FE14" s="150"/>
      <c r="FF14" s="150"/>
      <c r="FG14" s="154" t="str">
        <f>IF(FE14=0," ",IF(FE14=16," ",VLOOKUP(FE14,PROTOKOL!$A:$E,2)*FF14))</f>
        <v xml:space="preserve"> </v>
      </c>
      <c r="FH14" s="151"/>
      <c r="FI14" s="152" t="str">
        <f>IF(FE14=0," ",IF(FE14=16," ",(FD14-FG14-FH14)*VLOOKUP(FE14,PROTOKOL!$A:$E,5)))</f>
        <v xml:space="preserve"> </v>
      </c>
      <c r="FJ14" s="155" t="str">
        <f t="shared" si="158"/>
        <v xml:space="preserve"> </v>
      </c>
      <c r="FK14" s="152" t="str">
        <f t="shared" si="159"/>
        <v xml:space="preserve"> </v>
      </c>
      <c r="FM14" s="138">
        <f t="shared" ref="FM14" si="794">$A$14</f>
        <v>2</v>
      </c>
      <c r="FN14" s="444"/>
      <c r="FO14" s="150"/>
      <c r="FP14" s="150"/>
      <c r="FQ14" s="150"/>
      <c r="FR14" s="150" t="str">
        <f>IFERROR(IF(FP14=0," ",IF(FP14=16," ",VLOOKUP(FP14,PROTOKOL!$A:$E,2)*FQ14))/7.5*(7.5-FU14),"")</f>
        <v/>
      </c>
      <c r="FS14" s="151"/>
      <c r="FT14" s="152" t="str">
        <f>IF(FP14=0," ",IF(FP14=16," ",(FO14-FR14-FS14)*VLOOKUP(FP14,PROTOKOL!$A:$E,5)))</f>
        <v xml:space="preserve"> </v>
      </c>
      <c r="FU14" s="153"/>
      <c r="FV14" s="144" t="str">
        <f t="shared" si="161"/>
        <v xml:space="preserve"> </v>
      </c>
      <c r="FW14" s="454" t="str">
        <f t="shared" si="162"/>
        <v xml:space="preserve"> </v>
      </c>
      <c r="FX14" s="454"/>
      <c r="FY14" s="150"/>
      <c r="FZ14" s="150"/>
      <c r="GA14" s="150"/>
      <c r="GB14" s="154" t="str">
        <f>IF(FZ14=0," ",IF(FZ14=16," ",VLOOKUP(FZ14,PROTOKOL!$A:$E,2)*GA14))</f>
        <v xml:space="preserve"> </v>
      </c>
      <c r="GC14" s="151"/>
      <c r="GD14" s="152" t="str">
        <f>IF(FZ14=0," ",IF(FZ14=16," ",(FY14-GB14-GC14)*VLOOKUP(FZ14,PROTOKOL!$A:$E,5)))</f>
        <v xml:space="preserve"> </v>
      </c>
      <c r="GE14" s="155" t="str">
        <f t="shared" si="163"/>
        <v xml:space="preserve"> </v>
      </c>
      <c r="GF14" s="152" t="str">
        <f t="shared" si="164"/>
        <v xml:space="preserve"> </v>
      </c>
      <c r="GH14" s="138">
        <f t="shared" ref="GH14" si="795">$A$14</f>
        <v>2</v>
      </c>
      <c r="GI14" s="444"/>
      <c r="GJ14" s="150"/>
      <c r="GK14" s="150"/>
      <c r="GL14" s="150"/>
      <c r="GM14" s="150" t="str">
        <f>IFERROR(IF(GK14=0," ",IF(GK14=16," ",VLOOKUP(GK14,PROTOKOL!$A:$E,2)*GL14))/7.5*(7.5-GP14),"")</f>
        <v/>
      </c>
      <c r="GN14" s="151"/>
      <c r="GO14" s="152" t="str">
        <f>IF(GK14=0," ",IF(GK14=16," ",(GJ14-GM14-GN14)*VLOOKUP(GK14,PROTOKOL!$A:$E,5)))</f>
        <v xml:space="preserve"> </v>
      </c>
      <c r="GP14" s="153"/>
      <c r="GQ14" s="144" t="str">
        <f t="shared" si="166"/>
        <v xml:space="preserve"> </v>
      </c>
      <c r="GR14" s="454" t="str">
        <f t="shared" si="167"/>
        <v xml:space="preserve"> </v>
      </c>
      <c r="GS14" s="454"/>
      <c r="GT14" s="150"/>
      <c r="GU14" s="150"/>
      <c r="GV14" s="150"/>
      <c r="GW14" s="154" t="str">
        <f>IF(GU14=0," ",IF(GU14=16," ",VLOOKUP(GU14,PROTOKOL!$A:$E,2)*GV14))</f>
        <v xml:space="preserve"> </v>
      </c>
      <c r="GX14" s="151"/>
      <c r="GY14" s="152" t="str">
        <f>IF(GU14=0," ",IF(GU14=16," ",(GT14-GW14-GX14)*VLOOKUP(GU14,PROTOKOL!$A:$E,5)))</f>
        <v xml:space="preserve"> </v>
      </c>
      <c r="GZ14" s="155" t="str">
        <f t="shared" si="168"/>
        <v xml:space="preserve"> </v>
      </c>
      <c r="HA14" s="152" t="str">
        <f t="shared" si="169"/>
        <v xml:space="preserve"> </v>
      </c>
      <c r="HC14" s="138">
        <f t="shared" ref="HC14" si="796">$A$14</f>
        <v>2</v>
      </c>
      <c r="HD14" s="444"/>
      <c r="HE14" s="150"/>
      <c r="HF14" s="150"/>
      <c r="HG14" s="150"/>
      <c r="HH14" s="150" t="str">
        <f>IFERROR(IF(HF14=0," ",IF(HF14=16," ",VLOOKUP(HF14,PROTOKOL!$A:$E,2)*HG14))/7.5*(7.5-HK14),"")</f>
        <v/>
      </c>
      <c r="HI14" s="151"/>
      <c r="HJ14" s="152" t="str">
        <f>IF(HF14=0," ",IF(HF14=16," ",(HE14-HH14-HI14)*VLOOKUP(HF14,PROTOKOL!$A:$E,5)))</f>
        <v xml:space="preserve"> </v>
      </c>
      <c r="HK14" s="153"/>
      <c r="HL14" s="144" t="str">
        <f t="shared" si="171"/>
        <v xml:space="preserve"> </v>
      </c>
      <c r="HM14" s="454" t="str">
        <f t="shared" si="172"/>
        <v xml:space="preserve"> </v>
      </c>
      <c r="HN14" s="454"/>
      <c r="HO14" s="150"/>
      <c r="HP14" s="150"/>
      <c r="HQ14" s="150"/>
      <c r="HR14" s="154" t="str">
        <f>IF(HP14=0," ",IF(HP14=16," ",VLOOKUP(HP14,PROTOKOL!$A:$E,2)*HQ14))</f>
        <v xml:space="preserve"> </v>
      </c>
      <c r="HS14" s="151"/>
      <c r="HT14" s="152" t="str">
        <f>IF(HP14=0," ",IF(HP14=16," ",(HO14-HR14-HS14)*VLOOKUP(HP14,PROTOKOL!$A:$E,5)))</f>
        <v xml:space="preserve"> </v>
      </c>
      <c r="HU14" s="155" t="str">
        <f t="shared" si="173"/>
        <v xml:space="preserve"> </v>
      </c>
      <c r="HV14" s="152" t="str">
        <f t="shared" si="174"/>
        <v xml:space="preserve"> </v>
      </c>
      <c r="HX14" s="138">
        <f t="shared" ref="HX14" si="797">$A$14</f>
        <v>2</v>
      </c>
      <c r="HY14" s="444"/>
      <c r="HZ14" s="150"/>
      <c r="IA14" s="150"/>
      <c r="IB14" s="150"/>
      <c r="IC14" s="150" t="str">
        <f>IFERROR(IF(IA14=0," ",IF(IA14=16," ",VLOOKUP(IA14,PROTOKOL!$A:$E,2)*IB14))/7.5*(7.5-IF14),"")</f>
        <v/>
      </c>
      <c r="ID14" s="151"/>
      <c r="IE14" s="152" t="str">
        <f>IF(IA14=0," ",IF(IA14=16," ",(HZ14-IC14-ID14)*VLOOKUP(IA14,PROTOKOL!$A:$E,5)))</f>
        <v xml:space="preserve"> </v>
      </c>
      <c r="IF14" s="153"/>
      <c r="IG14" s="144" t="str">
        <f t="shared" si="176"/>
        <v xml:space="preserve"> </v>
      </c>
      <c r="IH14" s="454" t="str">
        <f t="shared" si="177"/>
        <v xml:space="preserve"> </v>
      </c>
      <c r="II14" s="454"/>
      <c r="IJ14" s="150"/>
      <c r="IK14" s="150"/>
      <c r="IL14" s="150"/>
      <c r="IM14" s="154" t="str">
        <f>IF(IK14=0," ",IF(IK14=16," ",VLOOKUP(IK14,PROTOKOL!$A:$E,2)*IL14))</f>
        <v xml:space="preserve"> </v>
      </c>
      <c r="IN14" s="151"/>
      <c r="IO14" s="152" t="str">
        <f>IF(IK14=0," ",IF(IK14=16," ",(IJ14-IM14-IN14)*VLOOKUP(IK14,PROTOKOL!$A:$E,5)))</f>
        <v xml:space="preserve"> </v>
      </c>
      <c r="IP14" s="155" t="str">
        <f t="shared" si="178"/>
        <v xml:space="preserve"> </v>
      </c>
      <c r="IQ14" s="152" t="str">
        <f t="shared" si="179"/>
        <v xml:space="preserve"> </v>
      </c>
      <c r="IS14" s="138">
        <f t="shared" ref="IS14" si="798">$A$14</f>
        <v>2</v>
      </c>
      <c r="IT14" s="444"/>
      <c r="IU14" s="150"/>
      <c r="IV14" s="150"/>
      <c r="IW14" s="150"/>
      <c r="IX14" s="150" t="str">
        <f>IFERROR(IF(IV14=0," ",IF(IV14=16," ",VLOOKUP(IV14,PROTOKOL!$A:$E,2)*IW14))/7.5*(7.5-JA14),"")</f>
        <v/>
      </c>
      <c r="IY14" s="151"/>
      <c r="IZ14" s="152" t="str">
        <f>IF(IV14=0," ",IF(IV14=16," ",(IU14-IX14-IY14)*VLOOKUP(IV14,PROTOKOL!$A:$E,5)))</f>
        <v xml:space="preserve"> </v>
      </c>
      <c r="JA14" s="153"/>
      <c r="JB14" s="144" t="str">
        <f t="shared" si="181"/>
        <v xml:space="preserve"> </v>
      </c>
      <c r="JC14" s="454" t="str">
        <f t="shared" si="182"/>
        <v xml:space="preserve"> </v>
      </c>
      <c r="JD14" s="454"/>
      <c r="JE14" s="150"/>
      <c r="JF14" s="150"/>
      <c r="JG14" s="150"/>
      <c r="JH14" s="154" t="str">
        <f>IF(JF14=0," ",IF(JF14=16," ",VLOOKUP(JF14,PROTOKOL!$A:$E,2)*JG14))</f>
        <v xml:space="preserve"> </v>
      </c>
      <c r="JI14" s="151"/>
      <c r="JJ14" s="152" t="str">
        <f>IF(JF14=0," ",IF(JF14=16," ",(JE14-JH14-JI14)*VLOOKUP(JF14,PROTOKOL!$A:$E,5)))</f>
        <v xml:space="preserve"> </v>
      </c>
      <c r="JK14" s="155" t="str">
        <f t="shared" si="183"/>
        <v xml:space="preserve"> </v>
      </c>
      <c r="JL14" s="152" t="str">
        <f t="shared" si="184"/>
        <v xml:space="preserve"> </v>
      </c>
      <c r="JN14" s="138">
        <f t="shared" ref="JN14" si="799">$A$14</f>
        <v>2</v>
      </c>
      <c r="JO14" s="444"/>
      <c r="JP14" s="150"/>
      <c r="JQ14" s="150"/>
      <c r="JR14" s="150"/>
      <c r="JS14" s="150" t="str">
        <f>IFERROR(IF(JQ14=0," ",IF(JQ14=16," ",VLOOKUP(JQ14,PROTOKOL!$A:$E,2)*JR14))/7.5*(7.5-JV14),"")</f>
        <v/>
      </c>
      <c r="JT14" s="151"/>
      <c r="JU14" s="152" t="str">
        <f>IF(JQ14=0," ",IF(JQ14=16," ",(JP14-JS14-JT14)*VLOOKUP(JQ14,PROTOKOL!$A:$E,5)))</f>
        <v xml:space="preserve"> </v>
      </c>
      <c r="JV14" s="153"/>
      <c r="JW14" s="144" t="str">
        <f t="shared" si="186"/>
        <v xml:space="preserve"> </v>
      </c>
      <c r="JX14" s="454" t="str">
        <f t="shared" si="187"/>
        <v xml:space="preserve"> </v>
      </c>
      <c r="JY14" s="454"/>
      <c r="JZ14" s="150"/>
      <c r="KA14" s="150"/>
      <c r="KB14" s="150"/>
      <c r="KC14" s="154" t="str">
        <f>IF(KA14=0," ",IF(KA14=16," ",VLOOKUP(KA14,PROTOKOL!$A:$E,2)*KB14))</f>
        <v xml:space="preserve"> </v>
      </c>
      <c r="KD14" s="151"/>
      <c r="KE14" s="152" t="str">
        <f>IF(KA14=0," ",IF(KA14=16," ",(JZ14-KC14-KD14)*VLOOKUP(KA14,PROTOKOL!$A:$E,5)))</f>
        <v xml:space="preserve"> </v>
      </c>
      <c r="KF14" s="155" t="str">
        <f t="shared" si="188"/>
        <v xml:space="preserve"> </v>
      </c>
      <c r="KG14" s="152" t="str">
        <f t="shared" si="189"/>
        <v xml:space="preserve"> </v>
      </c>
      <c r="KI14" s="138">
        <f t="shared" ref="KI14" si="800">$A$14</f>
        <v>2</v>
      </c>
      <c r="KJ14" s="444"/>
      <c r="KK14" s="150"/>
      <c r="KL14" s="150"/>
      <c r="KM14" s="150"/>
      <c r="KN14" s="150" t="str">
        <f>IFERROR(IF(KL14=0," ",IF(KL14=16," ",VLOOKUP(KL14,PROTOKOL!$A:$E,2)*KM14))/7.5*(7.5-KQ14),"")</f>
        <v/>
      </c>
      <c r="KO14" s="151"/>
      <c r="KP14" s="152" t="str">
        <f>IF(KL14=0," ",IF(KL14=16," ",(KK14-KN14-KO14)*VLOOKUP(KL14,PROTOKOL!$A:$E,5)))</f>
        <v xml:space="preserve"> </v>
      </c>
      <c r="KQ14" s="153"/>
      <c r="KR14" s="144" t="str">
        <f t="shared" si="191"/>
        <v xml:space="preserve"> </v>
      </c>
      <c r="KS14" s="454" t="str">
        <f t="shared" si="192"/>
        <v xml:space="preserve"> </v>
      </c>
      <c r="KT14" s="454"/>
      <c r="KU14" s="150"/>
      <c r="KV14" s="150"/>
      <c r="KW14" s="150"/>
      <c r="KX14" s="154" t="str">
        <f>IF(KV14=0," ",IF(KV14=16," ",VLOOKUP(KV14,PROTOKOL!$A:$E,2)*KW14))</f>
        <v xml:space="preserve"> </v>
      </c>
      <c r="KY14" s="151"/>
      <c r="KZ14" s="152" t="str">
        <f>IF(KV14=0," ",IF(KV14=16," ",(KU14-KX14-KY14)*VLOOKUP(KV14,PROTOKOL!$A:$E,5)))</f>
        <v xml:space="preserve"> </v>
      </c>
      <c r="LA14" s="155" t="str">
        <f t="shared" si="193"/>
        <v xml:space="preserve"> </v>
      </c>
      <c r="LB14" s="152" t="str">
        <f t="shared" si="194"/>
        <v xml:space="preserve"> </v>
      </c>
      <c r="LD14" s="138">
        <f t="shared" ref="LD14" si="801">$A$14</f>
        <v>2</v>
      </c>
      <c r="LE14" s="444"/>
      <c r="LF14" s="150"/>
      <c r="LG14" s="150"/>
      <c r="LH14" s="150"/>
      <c r="LI14" s="150" t="str">
        <f>IFERROR(IF(LG14=0," ",IF(LG14=16," ",VLOOKUP(LG14,PROTOKOL!$A:$E,2)*LH14))/7.5*(7.5-LL14),"")</f>
        <v/>
      </c>
      <c r="LJ14" s="151"/>
      <c r="LK14" s="152" t="str">
        <f>IF(LG14=0," ",IF(LG14=16," ",(LF14-LI14-LJ14)*VLOOKUP(LG14,PROTOKOL!$A:$E,5)))</f>
        <v xml:space="preserve"> </v>
      </c>
      <c r="LL14" s="153"/>
      <c r="LM14" s="144" t="str">
        <f t="shared" si="196"/>
        <v xml:space="preserve"> </v>
      </c>
      <c r="LN14" s="454" t="str">
        <f t="shared" si="197"/>
        <v xml:space="preserve"> </v>
      </c>
      <c r="LO14" s="454"/>
      <c r="LP14" s="150"/>
      <c r="LQ14" s="150"/>
      <c r="LR14" s="150"/>
      <c r="LS14" s="154" t="str">
        <f>IF(LQ14=0," ",IF(LQ14=16," ",VLOOKUP(LQ14,PROTOKOL!$A:$E,2)*LR14))</f>
        <v xml:space="preserve"> </v>
      </c>
      <c r="LT14" s="151"/>
      <c r="LU14" s="152" t="str">
        <f>IF(LQ14=0," ",IF(LQ14=16," ",(LP14-LS14-LT14)*VLOOKUP(LQ14,PROTOKOL!$A:$E,5)))</f>
        <v xml:space="preserve"> </v>
      </c>
      <c r="LV14" s="155" t="str">
        <f t="shared" si="198"/>
        <v xml:space="preserve"> </v>
      </c>
      <c r="LW14" s="152" t="str">
        <f t="shared" si="199"/>
        <v xml:space="preserve"> </v>
      </c>
      <c r="LY14" s="138">
        <f t="shared" ref="LY14" si="802">$A$14</f>
        <v>2</v>
      </c>
      <c r="LZ14" s="444"/>
      <c r="MA14" s="150"/>
      <c r="MB14" s="150"/>
      <c r="MC14" s="150"/>
      <c r="MD14" s="150" t="str">
        <f>IFERROR(IF(MB14=0," ",IF(MB14=16," ",VLOOKUP(MB14,PROTOKOL!$A:$E,2)*MC14))/7.5*(7.5-MG14),"")</f>
        <v/>
      </c>
      <c r="ME14" s="151"/>
      <c r="MF14" s="152" t="str">
        <f>IF(MB14=0," ",IF(MB14=16," ",(MA14-MD14-ME14)*VLOOKUP(MB14,PROTOKOL!$A:$E,5)))</f>
        <v xml:space="preserve"> </v>
      </c>
      <c r="MG14" s="153"/>
      <c r="MH14" s="144" t="str">
        <f t="shared" si="201"/>
        <v xml:space="preserve"> </v>
      </c>
      <c r="MI14" s="454" t="str">
        <f t="shared" si="202"/>
        <v xml:space="preserve"> </v>
      </c>
      <c r="MJ14" s="454"/>
      <c r="MK14" s="150"/>
      <c r="ML14" s="150"/>
      <c r="MM14" s="150"/>
      <c r="MN14" s="154" t="str">
        <f>IF(ML14=0," ",IF(ML14=16," ",VLOOKUP(ML14,PROTOKOL!$A:$E,2)*MM14))</f>
        <v xml:space="preserve"> </v>
      </c>
      <c r="MO14" s="151"/>
      <c r="MP14" s="152" t="str">
        <f>IF(ML14=0," ",IF(ML14=16," ",(MK14-MN14-MO14)*VLOOKUP(ML14,PROTOKOL!$A:$E,5)))</f>
        <v xml:space="preserve"> </v>
      </c>
      <c r="MQ14" s="155" t="str">
        <f t="shared" si="203"/>
        <v xml:space="preserve"> </v>
      </c>
      <c r="MR14" s="152" t="str">
        <f t="shared" si="204"/>
        <v xml:space="preserve"> </v>
      </c>
      <c r="MT14" s="138">
        <f t="shared" ref="MT14" si="803">$A$14</f>
        <v>2</v>
      </c>
      <c r="MU14" s="444"/>
      <c r="MV14" s="150"/>
      <c r="MW14" s="150"/>
      <c r="MX14" s="150"/>
      <c r="MY14" s="150" t="str">
        <f>IFERROR(IF(MW14=0," ",IF(MW14=16," ",VLOOKUP(MW14,PROTOKOL!$A:$E,2)*MX14))/7.5*(7.5-NB14),"")</f>
        <v/>
      </c>
      <c r="MZ14" s="151"/>
      <c r="NA14" s="152" t="str">
        <f>IF(MW14=0," ",IF(MW14=16," ",(MV14-MY14-MZ14)*VLOOKUP(MW14,PROTOKOL!$A:$E,5)))</f>
        <v xml:space="preserve"> </v>
      </c>
      <c r="NB14" s="153"/>
      <c r="NC14" s="144" t="str">
        <f t="shared" si="206"/>
        <v xml:space="preserve"> </v>
      </c>
      <c r="ND14" s="454" t="str">
        <f t="shared" si="207"/>
        <v xml:space="preserve"> </v>
      </c>
      <c r="NE14" s="454"/>
      <c r="NF14" s="150"/>
      <c r="NG14" s="150"/>
      <c r="NH14" s="150"/>
      <c r="NI14" s="154" t="str">
        <f>IF(NG14=0," ",IF(NG14=16," ",VLOOKUP(NG14,PROTOKOL!$A:$E,2)*NH14))</f>
        <v xml:space="preserve"> </v>
      </c>
      <c r="NJ14" s="151"/>
      <c r="NK14" s="152" t="str">
        <f>IF(NG14=0," ",IF(NG14=16," ",(NF14-NI14-NJ14)*VLOOKUP(NG14,PROTOKOL!$A:$E,5)))</f>
        <v xml:space="preserve"> </v>
      </c>
      <c r="NL14" s="155" t="str">
        <f t="shared" si="208"/>
        <v xml:space="preserve"> </v>
      </c>
      <c r="NM14" s="152" t="str">
        <f t="shared" si="209"/>
        <v xml:space="preserve"> </v>
      </c>
      <c r="NO14" s="138">
        <f t="shared" ref="NO14" si="804">$A$14</f>
        <v>2</v>
      </c>
      <c r="NP14" s="444"/>
      <c r="NQ14" s="150"/>
      <c r="NR14" s="150"/>
      <c r="NS14" s="150"/>
      <c r="NT14" s="150" t="str">
        <f>IFERROR(IF(NR14=0," ",IF(NR14=16," ",VLOOKUP(NR14,PROTOKOL!$A:$E,2)*NS14))/7.5*(7.5-NW14),"")</f>
        <v/>
      </c>
      <c r="NU14" s="151"/>
      <c r="NV14" s="152" t="str">
        <f>IF(NR14=0," ",IF(NR14=16," ",(NQ14-NT14-NU14)*VLOOKUP(NR14,PROTOKOL!$A:$E,5)))</f>
        <v xml:space="preserve"> </v>
      </c>
      <c r="NW14" s="153"/>
      <c r="NX14" s="144" t="str">
        <f t="shared" si="211"/>
        <v xml:space="preserve"> </v>
      </c>
      <c r="NY14" s="454" t="str">
        <f t="shared" si="212"/>
        <v xml:space="preserve"> </v>
      </c>
      <c r="NZ14" s="454"/>
      <c r="OA14" s="150"/>
      <c r="OB14" s="150"/>
      <c r="OC14" s="150"/>
      <c r="OD14" s="154" t="str">
        <f>IF(OB14=0," ",IF(OB14=16," ",VLOOKUP(OB14,PROTOKOL!$A:$E,2)*OC14))</f>
        <v xml:space="preserve"> </v>
      </c>
      <c r="OE14" s="151"/>
      <c r="OF14" s="152" t="str">
        <f>IF(OB14=0," ",IF(OB14=16," ",(OA14-OD14-OE14)*VLOOKUP(OB14,PROTOKOL!$A:$E,5)))</f>
        <v xml:space="preserve"> </v>
      </c>
      <c r="OG14" s="155" t="str">
        <f t="shared" si="213"/>
        <v xml:space="preserve"> </v>
      </c>
      <c r="OH14" s="152" t="str">
        <f t="shared" si="214"/>
        <v xml:space="preserve"> </v>
      </c>
      <c r="OJ14" s="138">
        <f t="shared" ref="OJ14" si="805">$A$14</f>
        <v>2</v>
      </c>
      <c r="OK14" s="444"/>
      <c r="OL14" s="150"/>
      <c r="OM14" s="150"/>
      <c r="ON14" s="150"/>
      <c r="OO14" s="150" t="str">
        <f>IFERROR(IF(OM14=0," ",IF(OM14=16," ",VLOOKUP(OM14,PROTOKOL!$A:$E,2)*ON14))/7.5*(7.5-OR14),"")</f>
        <v/>
      </c>
      <c r="OP14" s="151"/>
      <c r="OQ14" s="152" t="str">
        <f>IF(OM14=0," ",IF(OM14=16," ",(OL14-OO14-OP14)*VLOOKUP(OM14,PROTOKOL!$A:$E,5)))</f>
        <v xml:space="preserve"> </v>
      </c>
      <c r="OR14" s="153"/>
      <c r="OS14" s="144" t="str">
        <f t="shared" si="216"/>
        <v xml:space="preserve"> </v>
      </c>
      <c r="OT14" s="454" t="str">
        <f t="shared" si="217"/>
        <v xml:space="preserve"> </v>
      </c>
      <c r="OU14" s="454"/>
      <c r="OV14" s="150"/>
      <c r="OW14" s="150"/>
      <c r="OX14" s="150"/>
      <c r="OY14" s="154" t="str">
        <f>IF(OW14=0," ",IF(OW14=16," ",VLOOKUP(OW14,PROTOKOL!$A:$E,2)*OX14))</f>
        <v xml:space="preserve"> </v>
      </c>
      <c r="OZ14" s="151"/>
      <c r="PA14" s="152" t="str">
        <f>IF(OW14=0," ",IF(OW14=16," ",(OV14-OY14-OZ14)*VLOOKUP(OW14,PROTOKOL!$A:$E,5)))</f>
        <v xml:space="preserve"> </v>
      </c>
      <c r="PB14" s="155" t="str">
        <f t="shared" si="218"/>
        <v xml:space="preserve"> </v>
      </c>
      <c r="PC14" s="152" t="str">
        <f t="shared" si="219"/>
        <v xml:space="preserve"> </v>
      </c>
      <c r="PE14" s="138">
        <f t="shared" ref="PE14" si="806">$A$14</f>
        <v>2</v>
      </c>
      <c r="PF14" s="444"/>
      <c r="PG14" s="150"/>
      <c r="PH14" s="150"/>
      <c r="PI14" s="150"/>
      <c r="PJ14" s="150" t="str">
        <f>IFERROR(IF(PH14=0," ",IF(PH14=16," ",VLOOKUP(PH14,PROTOKOL!$A:$E,2)*PI14))/7.5*(7.5-PM14),"")</f>
        <v/>
      </c>
      <c r="PK14" s="151"/>
      <c r="PL14" s="152" t="str">
        <f>IF(PH14=0," ",IF(PH14=16," ",(PG14-PJ14-PK14)*VLOOKUP(PH14,PROTOKOL!$A:$E,5)))</f>
        <v xml:space="preserve"> </v>
      </c>
      <c r="PM14" s="153"/>
      <c r="PN14" s="144" t="str">
        <f t="shared" si="221"/>
        <v xml:space="preserve"> </v>
      </c>
      <c r="PO14" s="454" t="str">
        <f t="shared" si="222"/>
        <v xml:space="preserve"> </v>
      </c>
      <c r="PP14" s="454"/>
      <c r="PQ14" s="150"/>
      <c r="PR14" s="150"/>
      <c r="PS14" s="150"/>
      <c r="PT14" s="154" t="str">
        <f>IF(PR14=0," ",IF(PR14=16," ",VLOOKUP(PR14,PROTOKOL!$A:$E,2)*PS14))</f>
        <v xml:space="preserve"> </v>
      </c>
      <c r="PU14" s="151"/>
      <c r="PV14" s="152" t="str">
        <f>IF(PR14=0," ",IF(PR14=16," ",(PQ14-PT14-PU14)*VLOOKUP(PR14,PROTOKOL!$A:$E,5)))</f>
        <v xml:space="preserve"> </v>
      </c>
      <c r="PW14" s="155" t="str">
        <f t="shared" si="223"/>
        <v xml:space="preserve"> </v>
      </c>
      <c r="PX14" s="152" t="str">
        <f t="shared" si="224"/>
        <v xml:space="preserve"> </v>
      </c>
      <c r="PZ14" s="138">
        <f t="shared" ref="PZ14" si="807">$A$14</f>
        <v>2</v>
      </c>
      <c r="QA14" s="444"/>
      <c r="QB14" s="150"/>
      <c r="QC14" s="150"/>
      <c r="QD14" s="150"/>
      <c r="QE14" s="150" t="str">
        <f>IFERROR(IF(QC14=0," ",IF(QC14=16," ",VLOOKUP(QC14,PROTOKOL!$A:$E,2)*QD14))/7.5*(7.5-QH14),"")</f>
        <v/>
      </c>
      <c r="QF14" s="151"/>
      <c r="QG14" s="152" t="str">
        <f>IF(QC14=0," ",IF(QC14=16," ",(QB14-QE14-QF14)*VLOOKUP(QC14,PROTOKOL!$A:$E,5)))</f>
        <v xml:space="preserve"> </v>
      </c>
      <c r="QH14" s="153"/>
      <c r="QI14" s="144" t="str">
        <f t="shared" si="226"/>
        <v xml:space="preserve"> </v>
      </c>
      <c r="QJ14" s="454" t="str">
        <f t="shared" si="227"/>
        <v xml:space="preserve"> </v>
      </c>
      <c r="QK14" s="454"/>
      <c r="QL14" s="150"/>
      <c r="QM14" s="150"/>
      <c r="QN14" s="150"/>
      <c r="QO14" s="154" t="str">
        <f>IF(QM14=0," ",IF(QM14=16," ",VLOOKUP(QM14,PROTOKOL!$A:$E,2)*QN14))</f>
        <v xml:space="preserve"> </v>
      </c>
      <c r="QP14" s="151"/>
      <c r="QQ14" s="152" t="str">
        <f>IF(QM14=0," ",IF(QM14=16," ",(QL14-QO14-QP14)*VLOOKUP(QM14,PROTOKOL!$A:$E,5)))</f>
        <v xml:space="preserve"> </v>
      </c>
      <c r="QR14" s="155" t="str">
        <f t="shared" si="228"/>
        <v xml:space="preserve"> </v>
      </c>
      <c r="QS14" s="152" t="str">
        <f t="shared" si="229"/>
        <v xml:space="preserve"> </v>
      </c>
      <c r="QU14" s="138">
        <f t="shared" ref="QU14" si="808">$A$14</f>
        <v>2</v>
      </c>
      <c r="QV14" s="444"/>
      <c r="QW14" s="150"/>
      <c r="QX14" s="150"/>
      <c r="QY14" s="150"/>
      <c r="QZ14" s="150" t="str">
        <f>IFERROR(IF(QX14=0," ",IF(QX14=16," ",VLOOKUP(QX14,PROTOKOL!$A:$E,2)*QY14))/7.5*(7.5-RC14),"")</f>
        <v/>
      </c>
      <c r="RA14" s="151"/>
      <c r="RB14" s="152" t="str">
        <f>IF(QX14=0," ",IF(QX14=16," ",(QW14-QZ14-RA14)*VLOOKUP(QX14,PROTOKOL!$A:$E,5)))</f>
        <v xml:space="preserve"> </v>
      </c>
      <c r="RC14" s="153"/>
      <c r="RD14" s="144" t="str">
        <f t="shared" si="231"/>
        <v xml:space="preserve"> </v>
      </c>
      <c r="RE14" s="454" t="str">
        <f t="shared" si="232"/>
        <v xml:space="preserve"> </v>
      </c>
      <c r="RF14" s="454"/>
      <c r="RG14" s="150"/>
      <c r="RH14" s="150"/>
      <c r="RI14" s="150"/>
      <c r="RJ14" s="154" t="str">
        <f>IF(RH14=0," ",IF(RH14=16," ",VLOOKUP(RH14,PROTOKOL!$A:$E,2)*RI14))</f>
        <v xml:space="preserve"> </v>
      </c>
      <c r="RK14" s="151"/>
      <c r="RL14" s="152" t="str">
        <f>IF(RH14=0," ",IF(RH14=16," ",(RG14-RJ14-RK14)*VLOOKUP(RH14,PROTOKOL!$A:$E,5)))</f>
        <v xml:space="preserve"> </v>
      </c>
      <c r="RM14" s="155" t="str">
        <f t="shared" si="233"/>
        <v xml:space="preserve"> </v>
      </c>
      <c r="RN14" s="152" t="str">
        <f t="shared" si="234"/>
        <v xml:space="preserve"> </v>
      </c>
      <c r="RP14" s="138">
        <f t="shared" ref="RP14" si="809">$A$14</f>
        <v>2</v>
      </c>
      <c r="RQ14" s="444"/>
      <c r="RR14" s="150"/>
      <c r="RS14" s="150"/>
      <c r="RT14" s="150"/>
      <c r="RU14" s="150" t="str">
        <f>IFERROR(IF(RS14=0," ",IF(RS14=16," ",VLOOKUP(RS14,PROTOKOL!$A:$E,2)*RT14))/7.5*(7.5-RX14),"")</f>
        <v/>
      </c>
      <c r="RV14" s="151"/>
      <c r="RW14" s="152" t="str">
        <f>IF(RS14=0," ",IF(RS14=16," ",(RR14-RU14-RV14)*VLOOKUP(RS14,PROTOKOL!$A:$E,5)))</f>
        <v xml:space="preserve"> </v>
      </c>
      <c r="RX14" s="153"/>
      <c r="RY14" s="144" t="str">
        <f t="shared" si="236"/>
        <v xml:space="preserve"> </v>
      </c>
      <c r="RZ14" s="454" t="str">
        <f t="shared" si="237"/>
        <v xml:space="preserve"> </v>
      </c>
      <c r="SA14" s="454"/>
      <c r="SB14" s="150"/>
      <c r="SC14" s="150"/>
      <c r="SD14" s="150"/>
      <c r="SE14" s="154" t="str">
        <f>IF(SC14=0," ",IF(SC14=16," ",VLOOKUP(SC14,PROTOKOL!$A:$E,2)*SD14))</f>
        <v xml:space="preserve"> </v>
      </c>
      <c r="SF14" s="151"/>
      <c r="SG14" s="152" t="str">
        <f>IF(SC14=0," ",IF(SC14=16," ",(SB14-SE14-SF14)*VLOOKUP(SC14,PROTOKOL!$A:$E,5)))</f>
        <v xml:space="preserve"> </v>
      </c>
      <c r="SH14" s="155" t="str">
        <f t="shared" si="238"/>
        <v xml:space="preserve"> </v>
      </c>
      <c r="SI14" s="152" t="str">
        <f t="shared" si="239"/>
        <v xml:space="preserve"> </v>
      </c>
      <c r="SK14" s="138">
        <f t="shared" ref="SK14" si="810">$A$14</f>
        <v>2</v>
      </c>
      <c r="SL14" s="444"/>
      <c r="SM14" s="150"/>
      <c r="SN14" s="150"/>
      <c r="SO14" s="150"/>
      <c r="SP14" s="150" t="str">
        <f>IFERROR(IF(SN14=0," ",IF(SN14=16," ",VLOOKUP(SN14,PROTOKOL!$A:$E,2)*SO14))/7.5*(7.5-SS14),"")</f>
        <v/>
      </c>
      <c r="SQ14" s="151"/>
      <c r="SR14" s="152" t="str">
        <f>IF(SN14=0," ",IF(SN14=16," ",(SM14-SP14-SQ14)*VLOOKUP(SN14,PROTOKOL!$A:$E,5)))</f>
        <v xml:space="preserve"> </v>
      </c>
      <c r="SS14" s="153"/>
      <c r="ST14" s="144" t="str">
        <f t="shared" si="241"/>
        <v xml:space="preserve"> </v>
      </c>
      <c r="SU14" s="454" t="str">
        <f t="shared" si="242"/>
        <v xml:space="preserve"> </v>
      </c>
      <c r="SV14" s="454"/>
      <c r="SW14" s="150"/>
      <c r="SX14" s="150"/>
      <c r="SY14" s="150"/>
      <c r="SZ14" s="154" t="str">
        <f>IF(SX14=0," ",IF(SX14=16," ",VLOOKUP(SX14,PROTOKOL!$A:$E,2)*SY14))</f>
        <v xml:space="preserve"> </v>
      </c>
      <c r="TA14" s="151"/>
      <c r="TB14" s="152" t="str">
        <f>IF(SX14=0," ",IF(SX14=16," ",(SW14-SZ14-TA14)*VLOOKUP(SX14,PROTOKOL!$A:$E,5)))</f>
        <v xml:space="preserve"> </v>
      </c>
      <c r="TC14" s="155" t="str">
        <f t="shared" si="243"/>
        <v xml:space="preserve"> </v>
      </c>
      <c r="TD14" s="152" t="str">
        <f t="shared" si="244"/>
        <v xml:space="preserve"> </v>
      </c>
      <c r="TF14" s="138">
        <f t="shared" ref="TF14" si="811">$A$14</f>
        <v>2</v>
      </c>
      <c r="TG14" s="444"/>
      <c r="TH14" s="150"/>
      <c r="TI14" s="150"/>
      <c r="TJ14" s="150"/>
      <c r="TK14" s="150" t="str">
        <f>IFERROR(IF(TI14=0," ",IF(TI14=16," ",VLOOKUP(TI14,PROTOKOL!$A:$E,2)*TJ14))/7.5*(7.5-TN14),"")</f>
        <v/>
      </c>
      <c r="TL14" s="151"/>
      <c r="TM14" s="152" t="str">
        <f>IF(TI14=0," ",IF(TI14=16," ",(TH14-TK14-TL14)*VLOOKUP(TI14,PROTOKOL!$A:$E,5)))</f>
        <v xml:space="preserve"> </v>
      </c>
      <c r="TN14" s="153"/>
      <c r="TO14" s="144" t="str">
        <f t="shared" si="246"/>
        <v xml:space="preserve"> </v>
      </c>
      <c r="TP14" s="454" t="str">
        <f t="shared" si="247"/>
        <v xml:space="preserve"> </v>
      </c>
      <c r="TQ14" s="454"/>
      <c r="TR14" s="150"/>
      <c r="TS14" s="150"/>
      <c r="TT14" s="150"/>
      <c r="TU14" s="154" t="str">
        <f>IF(TS14=0," ",IF(TS14=16," ",VLOOKUP(TS14,PROTOKOL!$A:$E,2)*TT14))</f>
        <v xml:space="preserve"> </v>
      </c>
      <c r="TV14" s="151"/>
      <c r="TW14" s="152" t="str">
        <f>IF(TS14=0," ",IF(TS14=16," ",(TR14-TU14-TV14)*VLOOKUP(TS14,PROTOKOL!$A:$E,5)))</f>
        <v xml:space="preserve"> </v>
      </c>
      <c r="TX14" s="155" t="str">
        <f t="shared" si="248"/>
        <v xml:space="preserve"> </v>
      </c>
      <c r="TY14" s="152" t="str">
        <f t="shared" si="249"/>
        <v xml:space="preserve"> </v>
      </c>
      <c r="UA14" s="138">
        <f t="shared" ref="UA14" si="812">$A$14</f>
        <v>2</v>
      </c>
      <c r="UB14" s="444"/>
      <c r="UC14" s="150"/>
      <c r="UD14" s="150"/>
      <c r="UE14" s="150"/>
      <c r="UF14" s="150" t="str">
        <f>IFERROR(IF(UD14=0," ",IF(UD14=16," ",VLOOKUP(UD14,PROTOKOL!$A:$E,2)*UE14))/7.5*(7.5-UI14),"")</f>
        <v/>
      </c>
      <c r="UG14" s="151"/>
      <c r="UH14" s="152" t="str">
        <f>IF(UD14=0," ",IF(UD14=16," ",(UC14-UF14-UG14)*VLOOKUP(UD14,PROTOKOL!$A:$E,5)))</f>
        <v xml:space="preserve"> </v>
      </c>
      <c r="UI14" s="153"/>
      <c r="UJ14" s="144" t="str">
        <f t="shared" si="251"/>
        <v xml:space="preserve"> </v>
      </c>
      <c r="UK14" s="454" t="str">
        <f t="shared" si="252"/>
        <v xml:space="preserve"> </v>
      </c>
      <c r="UL14" s="454"/>
      <c r="UM14" s="150"/>
      <c r="UN14" s="150"/>
      <c r="UO14" s="150"/>
      <c r="UP14" s="154" t="str">
        <f>IF(UN14=0," ",IF(UN14=16," ",VLOOKUP(UN14,PROTOKOL!$A:$E,2)*UO14))</f>
        <v xml:space="preserve"> </v>
      </c>
      <c r="UQ14" s="151"/>
      <c r="UR14" s="152" t="str">
        <f>IF(UN14=0," ",IF(UN14=16," ",(UM14-UP14-UQ14)*VLOOKUP(UN14,PROTOKOL!$A:$E,5)))</f>
        <v xml:space="preserve"> </v>
      </c>
      <c r="US14" s="155" t="str">
        <f t="shared" si="253"/>
        <v xml:space="preserve"> </v>
      </c>
      <c r="UT14" s="152" t="str">
        <f t="shared" si="254"/>
        <v xml:space="preserve"> </v>
      </c>
      <c r="UV14" s="138">
        <f t="shared" ref="UV14" si="813">$A$14</f>
        <v>2</v>
      </c>
      <c r="UW14" s="444"/>
      <c r="UX14" s="150"/>
      <c r="UY14" s="150"/>
      <c r="UZ14" s="150"/>
      <c r="VA14" s="150" t="str">
        <f>IFERROR(IF(UY14=0," ",IF(UY14=16," ",VLOOKUP(UY14,PROTOKOL!$A:$E,2)*UZ14))/7.5*(7.5-VD14),"")</f>
        <v/>
      </c>
      <c r="VB14" s="151"/>
      <c r="VC14" s="152" t="str">
        <f>IF(UY14=0," ",IF(UY14=16," ",(UX14-VA14-VB14)*VLOOKUP(UY14,PROTOKOL!$A:$E,5)))</f>
        <v xml:space="preserve"> </v>
      </c>
      <c r="VD14" s="153"/>
      <c r="VE14" s="144" t="str">
        <f t="shared" si="256"/>
        <v xml:space="preserve"> </v>
      </c>
      <c r="VF14" s="454" t="str">
        <f t="shared" si="257"/>
        <v xml:space="preserve"> </v>
      </c>
      <c r="VG14" s="454"/>
      <c r="VH14" s="150"/>
      <c r="VI14" s="150"/>
      <c r="VJ14" s="150"/>
      <c r="VK14" s="154" t="str">
        <f>IF(VI14=0," ",IF(VI14=16," ",VLOOKUP(VI14,PROTOKOL!$A:$E,2)*VJ14))</f>
        <v xml:space="preserve"> </v>
      </c>
      <c r="VL14" s="151"/>
      <c r="VM14" s="152" t="str">
        <f>IF(VI14=0," ",IF(VI14=16," ",(VH14-VK14-VL14)*VLOOKUP(VI14,PROTOKOL!$A:$E,5)))</f>
        <v xml:space="preserve"> </v>
      </c>
      <c r="VN14" s="155" t="str">
        <f t="shared" si="258"/>
        <v xml:space="preserve"> </v>
      </c>
      <c r="VO14" s="152" t="str">
        <f t="shared" si="259"/>
        <v xml:space="preserve"> </v>
      </c>
      <c r="VQ14" s="138">
        <f t="shared" ref="VQ14" si="814">$A$14</f>
        <v>2</v>
      </c>
      <c r="VR14" s="444"/>
      <c r="VS14" s="150"/>
      <c r="VT14" s="150"/>
      <c r="VU14" s="150"/>
      <c r="VV14" s="150" t="str">
        <f>IFERROR(IF(VT14=0," ",IF(VT14=16," ",VLOOKUP(VT14,PROTOKOL!$A:$E,2)*VU14))/7.5*(7.5-VY14),"")</f>
        <v/>
      </c>
      <c r="VW14" s="151"/>
      <c r="VX14" s="152" t="str">
        <f>IF(VT14=0," ",IF(VT14=16," ",(VS14-VV14-VW14)*VLOOKUP(VT14,PROTOKOL!$A:$E,5)))</f>
        <v xml:space="preserve"> </v>
      </c>
      <c r="VY14" s="153"/>
      <c r="VZ14" s="144" t="str">
        <f t="shared" si="261"/>
        <v xml:space="preserve"> </v>
      </c>
      <c r="WA14" s="454" t="str">
        <f t="shared" si="262"/>
        <v xml:space="preserve"> </v>
      </c>
      <c r="WB14" s="454"/>
      <c r="WC14" s="150"/>
      <c r="WD14" s="150"/>
      <c r="WE14" s="150"/>
      <c r="WF14" s="154" t="str">
        <f>IF(WD14=0," ",IF(WD14=16," ",VLOOKUP(WD14,PROTOKOL!$A:$E,2)*WE14))</f>
        <v xml:space="preserve"> </v>
      </c>
      <c r="WG14" s="151"/>
      <c r="WH14" s="152" t="str">
        <f>IF(WD14=0," ",IF(WD14=16," ",(WC14-WF14-WG14)*VLOOKUP(WD14,PROTOKOL!$A:$E,5)))</f>
        <v xml:space="preserve"> </v>
      </c>
      <c r="WI14" s="155" t="str">
        <f t="shared" si="263"/>
        <v xml:space="preserve"> </v>
      </c>
      <c r="WJ14" s="152" t="str">
        <f t="shared" si="264"/>
        <v xml:space="preserve"> </v>
      </c>
      <c r="WL14" s="138">
        <f t="shared" ref="WL14" si="815">$A$14</f>
        <v>2</v>
      </c>
      <c r="WM14" s="444"/>
      <c r="WN14" s="150"/>
      <c r="WO14" s="150"/>
      <c r="WP14" s="150"/>
      <c r="WQ14" s="150" t="str">
        <f>IFERROR(IF(WO14=0," ",IF(WO14=16," ",VLOOKUP(WO14,PROTOKOL!$A:$E,2)*WP14))/7.5*(7.5-WT14),"")</f>
        <v/>
      </c>
      <c r="WR14" s="151"/>
      <c r="WS14" s="152" t="str">
        <f>IF(WO14=0," ",IF(WO14=16," ",(WN14-WQ14-WR14)*VLOOKUP(WO14,PROTOKOL!$A:$E,5)))</f>
        <v xml:space="preserve"> </v>
      </c>
      <c r="WT14" s="153"/>
      <c r="WU14" s="144" t="str">
        <f t="shared" si="266"/>
        <v xml:space="preserve"> </v>
      </c>
      <c r="WV14" s="454" t="str">
        <f t="shared" si="267"/>
        <v xml:space="preserve"> </v>
      </c>
      <c r="WW14" s="454"/>
      <c r="WX14" s="150"/>
      <c r="WY14" s="150"/>
      <c r="WZ14" s="150"/>
      <c r="XA14" s="154" t="str">
        <f>IF(WY14=0," ",IF(WY14=16," ",VLOOKUP(WY14,PROTOKOL!$A:$E,2)*WZ14))</f>
        <v xml:space="preserve"> </v>
      </c>
      <c r="XB14" s="151"/>
      <c r="XC14" s="152" t="str">
        <f>IF(WY14=0," ",IF(WY14=16," ",(WX14-XA14-XB14)*VLOOKUP(WY14,PROTOKOL!$A:$E,5)))</f>
        <v xml:space="preserve"> </v>
      </c>
      <c r="XD14" s="155" t="str">
        <f t="shared" si="268"/>
        <v xml:space="preserve"> </v>
      </c>
      <c r="XE14" s="152" t="str">
        <f t="shared" si="269"/>
        <v xml:space="preserve"> </v>
      </c>
      <c r="XG14" s="138">
        <f t="shared" ref="XG14" si="816">$A$14</f>
        <v>2</v>
      </c>
      <c r="XH14" s="444"/>
      <c r="XI14" s="150"/>
      <c r="XJ14" s="150"/>
      <c r="XK14" s="150"/>
      <c r="XL14" s="150" t="str">
        <f>IFERROR(IF(XJ14=0," ",IF(XJ14=16," ",VLOOKUP(XJ14,PROTOKOL!$A:$E,2)*XK14))/7.5*(7.5-XO14),"")</f>
        <v/>
      </c>
      <c r="XM14" s="151"/>
      <c r="XN14" s="152" t="str">
        <f>IF(XJ14=0," ",IF(XJ14=16," ",(XI14-XL14-XM14)*VLOOKUP(XJ14,PROTOKOL!$A:$E,5)))</f>
        <v xml:space="preserve"> </v>
      </c>
      <c r="XO14" s="153"/>
      <c r="XP14" s="144" t="str">
        <f t="shared" si="271"/>
        <v xml:space="preserve"> </v>
      </c>
      <c r="XQ14" s="454" t="str">
        <f t="shared" si="272"/>
        <v xml:space="preserve"> </v>
      </c>
      <c r="XR14" s="454"/>
      <c r="XS14" s="150"/>
      <c r="XT14" s="150"/>
      <c r="XU14" s="150"/>
      <c r="XV14" s="154" t="str">
        <f>IF(XT14=0," ",IF(XT14=16," ",VLOOKUP(XT14,PROTOKOL!$A:$E,2)*XU14))</f>
        <v xml:space="preserve"> </v>
      </c>
      <c r="XW14" s="151"/>
      <c r="XX14" s="152" t="str">
        <f>IF(XT14=0," ",IF(XT14=16," ",(XS14-XV14-XW14)*VLOOKUP(XT14,PROTOKOL!$A:$E,5)))</f>
        <v xml:space="preserve"> </v>
      </c>
      <c r="XY14" s="155" t="str">
        <f t="shared" si="273"/>
        <v xml:space="preserve"> </v>
      </c>
      <c r="XZ14" s="152" t="str">
        <f t="shared" si="274"/>
        <v xml:space="preserve"> </v>
      </c>
      <c r="YB14" s="138">
        <f t="shared" ref="YB14" si="817">$A$14</f>
        <v>2</v>
      </c>
      <c r="YC14" s="444"/>
      <c r="YD14" s="150"/>
      <c r="YE14" s="150"/>
      <c r="YF14" s="150"/>
      <c r="YG14" s="150" t="str">
        <f>IFERROR(IF(YE14=0," ",IF(YE14=16," ",VLOOKUP(YE14,PROTOKOL!$A:$E,2)*YF14))/7.5*(7.5-YJ14),"")</f>
        <v/>
      </c>
      <c r="YH14" s="151"/>
      <c r="YI14" s="152" t="str">
        <f>IF(YE14=0," ",IF(YE14=16," ",(YD14-YG14-YH14)*VLOOKUP(YE14,PROTOKOL!$A:$E,5)))</f>
        <v xml:space="preserve"> </v>
      </c>
      <c r="YJ14" s="153"/>
      <c r="YK14" s="144" t="str">
        <f t="shared" si="276"/>
        <v xml:space="preserve"> </v>
      </c>
      <c r="YL14" s="454" t="str">
        <f t="shared" si="277"/>
        <v xml:space="preserve"> </v>
      </c>
      <c r="YM14" s="454"/>
      <c r="YN14" s="150"/>
      <c r="YO14" s="150"/>
      <c r="YP14" s="150"/>
      <c r="YQ14" s="154" t="str">
        <f>IF(YO14=0," ",IF(YO14=16," ",VLOOKUP(YO14,PROTOKOL!$A:$E,2)*YP14))</f>
        <v xml:space="preserve"> </v>
      </c>
      <c r="YR14" s="151"/>
      <c r="YS14" s="152" t="str">
        <f>IF(YO14=0," ",IF(YO14=16," ",(YN14-YQ14-YR14)*VLOOKUP(YO14,PROTOKOL!$A:$E,5)))</f>
        <v xml:space="preserve"> </v>
      </c>
      <c r="YT14" s="155" t="str">
        <f t="shared" si="278"/>
        <v xml:space="preserve"> </v>
      </c>
      <c r="YU14" s="152" t="str">
        <f t="shared" si="279"/>
        <v xml:space="preserve"> </v>
      </c>
      <c r="YW14" s="138">
        <f t="shared" ref="YW14" si="818">$A$14</f>
        <v>2</v>
      </c>
      <c r="YX14" s="444"/>
      <c r="YY14" s="150"/>
      <c r="YZ14" s="150"/>
      <c r="ZA14" s="150"/>
      <c r="ZB14" s="150" t="str">
        <f>IFERROR(IF(YZ14=0," ",IF(YZ14=16," ",VLOOKUP(YZ14,PROTOKOL!$A:$E,2)*ZA14))/7.5*(7.5-ZE14),"")</f>
        <v/>
      </c>
      <c r="ZC14" s="151"/>
      <c r="ZD14" s="152" t="str">
        <f>IF(YZ14=0," ",IF(YZ14=16," ",(YY14-ZB14-ZC14)*VLOOKUP(YZ14,PROTOKOL!$A:$E,5)))</f>
        <v xml:space="preserve"> </v>
      </c>
      <c r="ZE14" s="153"/>
      <c r="ZF14" s="144" t="str">
        <f t="shared" si="281"/>
        <v xml:space="preserve"> </v>
      </c>
      <c r="ZG14" s="454" t="str">
        <f t="shared" si="282"/>
        <v xml:space="preserve"> </v>
      </c>
      <c r="ZH14" s="454"/>
      <c r="ZI14" s="150"/>
      <c r="ZJ14" s="150"/>
      <c r="ZK14" s="150"/>
      <c r="ZL14" s="154" t="str">
        <f>IF(ZJ14=0," ",IF(ZJ14=16," ",VLOOKUP(ZJ14,PROTOKOL!$A:$E,2)*ZK14))</f>
        <v xml:space="preserve"> </v>
      </c>
      <c r="ZM14" s="151"/>
      <c r="ZN14" s="152" t="str">
        <f>IF(ZJ14=0," ",IF(ZJ14=16," ",(ZI14-ZL14-ZM14)*VLOOKUP(ZJ14,PROTOKOL!$A:$E,5)))</f>
        <v xml:space="preserve"> </v>
      </c>
      <c r="ZO14" s="155" t="str">
        <f t="shared" si="283"/>
        <v xml:space="preserve"> </v>
      </c>
      <c r="ZP14" s="152" t="str">
        <f t="shared" si="284"/>
        <v xml:space="preserve"> </v>
      </c>
      <c r="ZR14" s="138">
        <f t="shared" ref="ZR14" si="819">$A$14</f>
        <v>2</v>
      </c>
      <c r="ZS14" s="444"/>
      <c r="ZT14" s="150"/>
      <c r="ZU14" s="150"/>
      <c r="ZV14" s="150"/>
      <c r="ZW14" s="150" t="str">
        <f>IFERROR(IF(ZU14=0," ",IF(ZU14=16," ",VLOOKUP(ZU14,PROTOKOL!$A:$E,2)*ZV14))/7.5*(7.5-ZZ14),"")</f>
        <v/>
      </c>
      <c r="ZX14" s="151"/>
      <c r="ZY14" s="152" t="str">
        <f>IF(ZU14=0," ",IF(ZU14=16," ",(ZT14-ZW14-ZX14)*VLOOKUP(ZU14,PROTOKOL!$A:$E,5)))</f>
        <v xml:space="preserve"> </v>
      </c>
      <c r="ZZ14" s="153"/>
      <c r="AAA14" s="144" t="str">
        <f t="shared" si="286"/>
        <v xml:space="preserve"> </v>
      </c>
      <c r="AAB14" s="454" t="str">
        <f t="shared" si="287"/>
        <v xml:space="preserve"> </v>
      </c>
      <c r="AAC14" s="454"/>
      <c r="AAD14" s="150"/>
      <c r="AAE14" s="150"/>
      <c r="AAF14" s="150"/>
      <c r="AAG14" s="154" t="str">
        <f>IF(AAE14=0," ",IF(AAE14=16," ",VLOOKUP(AAE14,PROTOKOL!$A:$E,2)*AAF14))</f>
        <v xml:space="preserve"> </v>
      </c>
      <c r="AAH14" s="151"/>
      <c r="AAI14" s="152" t="str">
        <f>IF(AAE14=0," ",IF(AAE14=16," ",(AAD14-AAG14-AAH14)*VLOOKUP(AAE14,PROTOKOL!$A:$E,5)))</f>
        <v xml:space="preserve"> </v>
      </c>
      <c r="AAJ14" s="155" t="str">
        <f t="shared" si="288"/>
        <v xml:space="preserve"> </v>
      </c>
      <c r="AAK14" s="152" t="str">
        <f t="shared" si="289"/>
        <v xml:space="preserve"> </v>
      </c>
      <c r="AAM14" s="138">
        <f t="shared" ref="AAM14" si="820">$A$14</f>
        <v>2</v>
      </c>
      <c r="AAN14" s="444"/>
      <c r="AAO14" s="150"/>
      <c r="AAP14" s="150"/>
      <c r="AAQ14" s="150"/>
      <c r="AAR14" s="150" t="str">
        <f>IFERROR(IF(AAP14=0," ",IF(AAP14=16," ",VLOOKUP(AAP14,PROTOKOL!$A:$E,2)*AAQ14))/7.5*(7.5-AAU14),"")</f>
        <v/>
      </c>
      <c r="AAS14" s="151"/>
      <c r="AAT14" s="152" t="str">
        <f>IF(AAP14=0," ",IF(AAP14=16," ",(AAO14-AAR14-AAS14)*VLOOKUP(AAP14,PROTOKOL!$A:$E,5)))</f>
        <v xml:space="preserve"> </v>
      </c>
      <c r="AAU14" s="153"/>
      <c r="AAV14" s="144" t="str">
        <f t="shared" si="291"/>
        <v xml:space="preserve"> </v>
      </c>
      <c r="AAW14" s="454" t="str">
        <f t="shared" si="292"/>
        <v xml:space="preserve"> </v>
      </c>
      <c r="AAX14" s="454"/>
      <c r="AAY14" s="150"/>
      <c r="AAZ14" s="150"/>
      <c r="ABA14" s="150"/>
      <c r="ABB14" s="154" t="str">
        <f>IF(AAZ14=0," ",IF(AAZ14=16," ",VLOOKUP(AAZ14,PROTOKOL!$A:$E,2)*ABA14))</f>
        <v xml:space="preserve"> </v>
      </c>
      <c r="ABC14" s="151"/>
      <c r="ABD14" s="152" t="str">
        <f>IF(AAZ14=0," ",IF(AAZ14=16," ",(AAY14-ABB14-ABC14)*VLOOKUP(AAZ14,PROTOKOL!$A:$E,5)))</f>
        <v xml:space="preserve"> </v>
      </c>
      <c r="ABE14" s="155" t="str">
        <f t="shared" si="293"/>
        <v xml:space="preserve"> </v>
      </c>
      <c r="ABF14" s="152" t="str">
        <f t="shared" si="294"/>
        <v xml:space="preserve"> </v>
      </c>
      <c r="ABH14" s="138">
        <f t="shared" ref="ABH14" si="821">$A$14</f>
        <v>2</v>
      </c>
      <c r="ABI14" s="444"/>
      <c r="ABJ14" s="150"/>
      <c r="ABK14" s="150"/>
      <c r="ABL14" s="150"/>
      <c r="ABM14" s="150" t="str">
        <f>IFERROR(IF(ABK14=0," ",IF(ABK14=16," ",VLOOKUP(ABK14,PROTOKOL!$A:$E,2)*ABL14))/7.5*(7.5-ABP14),"")</f>
        <v/>
      </c>
      <c r="ABN14" s="151"/>
      <c r="ABO14" s="152" t="str">
        <f>IF(ABK14=0," ",IF(ABK14=16," ",(ABJ14-ABM14-ABN14)*VLOOKUP(ABK14,PROTOKOL!$A:$E,5)))</f>
        <v xml:space="preserve"> </v>
      </c>
      <c r="ABP14" s="153"/>
      <c r="ABQ14" s="144" t="str">
        <f t="shared" si="296"/>
        <v xml:space="preserve"> </v>
      </c>
      <c r="ABR14" s="454" t="str">
        <f t="shared" si="297"/>
        <v xml:space="preserve"> </v>
      </c>
      <c r="ABS14" s="454"/>
      <c r="ABT14" s="150"/>
      <c r="ABU14" s="150"/>
      <c r="ABV14" s="150"/>
      <c r="ABW14" s="154" t="str">
        <f>IF(ABU14=0," ",IF(ABU14=16," ",VLOOKUP(ABU14,PROTOKOL!$A:$E,2)*ABV14))</f>
        <v xml:space="preserve"> </v>
      </c>
      <c r="ABX14" s="151"/>
      <c r="ABY14" s="152" t="str">
        <f>IF(ABU14=0," ",IF(ABU14=16," ",(ABT14-ABW14-ABX14)*VLOOKUP(ABU14,PROTOKOL!$A:$E,5)))</f>
        <v xml:space="preserve"> </v>
      </c>
      <c r="ABZ14" s="155" t="str">
        <f t="shared" si="298"/>
        <v xml:space="preserve"> </v>
      </c>
      <c r="ACA14" s="152" t="str">
        <f t="shared" si="299"/>
        <v xml:space="preserve"> </v>
      </c>
      <c r="ACC14" s="138">
        <f t="shared" ref="ACC14" si="822">$A$14</f>
        <v>2</v>
      </c>
      <c r="ACD14" s="444"/>
      <c r="ACE14" s="150"/>
      <c r="ACF14" s="150"/>
      <c r="ACG14" s="150"/>
      <c r="ACH14" s="150" t="str">
        <f>IFERROR(IF(ACF14=0," ",IF(ACF14=16," ",VLOOKUP(ACF14,PROTOKOL!$A:$E,2)*ACG14))/7.5*(7.5-ACK14),"")</f>
        <v/>
      </c>
      <c r="ACI14" s="151"/>
      <c r="ACJ14" s="152" t="str">
        <f>IF(ACF14=0," ",IF(ACF14=16," ",(ACE14-ACH14-ACI14)*VLOOKUP(ACF14,PROTOKOL!$A:$E,5)))</f>
        <v xml:space="preserve"> </v>
      </c>
      <c r="ACK14" s="153"/>
      <c r="ACL14" s="144" t="str">
        <f t="shared" si="301"/>
        <v xml:space="preserve"> </v>
      </c>
      <c r="ACM14" s="454" t="str">
        <f t="shared" si="302"/>
        <v xml:space="preserve"> </v>
      </c>
      <c r="ACN14" s="454"/>
      <c r="ACO14" s="150"/>
      <c r="ACP14" s="150"/>
      <c r="ACQ14" s="150"/>
      <c r="ACR14" s="154" t="str">
        <f>IF(ACP14=0," ",IF(ACP14=16," ",VLOOKUP(ACP14,PROTOKOL!$A:$E,2)*ACQ14))</f>
        <v xml:space="preserve"> </v>
      </c>
      <c r="ACS14" s="151"/>
      <c r="ACT14" s="152" t="str">
        <f>IF(ACP14=0," ",IF(ACP14=16," ",(ACO14-ACR14-ACS14)*VLOOKUP(ACP14,PROTOKOL!$A:$E,5)))</f>
        <v xml:space="preserve"> </v>
      </c>
      <c r="ACU14" s="155" t="str">
        <f t="shared" si="303"/>
        <v xml:space="preserve"> </v>
      </c>
      <c r="ACV14" s="152" t="str">
        <f t="shared" si="304"/>
        <v xml:space="preserve"> </v>
      </c>
      <c r="ACX14" s="138">
        <f t="shared" ref="ACX14" si="823">$A$14</f>
        <v>2</v>
      </c>
      <c r="ACY14" s="444"/>
      <c r="ACZ14" s="150"/>
      <c r="ADA14" s="150"/>
      <c r="ADB14" s="150"/>
      <c r="ADC14" s="150" t="str">
        <f>IFERROR(IF(ADA14=0," ",IF(ADA14=16," ",VLOOKUP(ADA14,PROTOKOL!$A:$E,2)*ADB14))/7.5*(7.5-ADF14),"")</f>
        <v/>
      </c>
      <c r="ADD14" s="151"/>
      <c r="ADE14" s="152" t="str">
        <f>IF(ADA14=0," ",IF(ADA14=16," ",(ACZ14-ADC14-ADD14)*VLOOKUP(ADA14,PROTOKOL!$A:$E,5)))</f>
        <v xml:space="preserve"> </v>
      </c>
      <c r="ADF14" s="153"/>
      <c r="ADG14" s="144" t="str">
        <f t="shared" si="306"/>
        <v xml:space="preserve"> </v>
      </c>
      <c r="ADH14" s="454" t="str">
        <f t="shared" si="307"/>
        <v xml:space="preserve"> </v>
      </c>
      <c r="ADI14" s="454"/>
      <c r="ADJ14" s="150"/>
      <c r="ADK14" s="150"/>
      <c r="ADL14" s="150"/>
      <c r="ADM14" s="154" t="str">
        <f>IF(ADK14=0," ",IF(ADK14=16," ",VLOOKUP(ADK14,PROTOKOL!$A:$E,2)*ADL14))</f>
        <v xml:space="preserve"> </v>
      </c>
      <c r="ADN14" s="151"/>
      <c r="ADO14" s="152" t="str">
        <f>IF(ADK14=0," ",IF(ADK14=16," ",(ADJ14-ADM14-ADN14)*VLOOKUP(ADK14,PROTOKOL!$A:$E,5)))</f>
        <v xml:space="preserve"> </v>
      </c>
      <c r="ADP14" s="155" t="str">
        <f t="shared" si="308"/>
        <v xml:space="preserve"> </v>
      </c>
      <c r="ADQ14" s="152" t="str">
        <f t="shared" si="309"/>
        <v xml:space="preserve"> </v>
      </c>
      <c r="ADS14" s="138">
        <f t="shared" ref="ADS14" si="824">$A$14</f>
        <v>2</v>
      </c>
      <c r="ADT14" s="444"/>
      <c r="ADU14" s="150"/>
      <c r="ADV14" s="150"/>
      <c r="ADW14" s="150"/>
      <c r="ADX14" s="150" t="str">
        <f>IFERROR(IF(ADV14=0," ",IF(ADV14=16," ",VLOOKUP(ADV14,PROTOKOL!$A:$E,2)*ADW14))/7.5*(7.5-AEA14),"")</f>
        <v/>
      </c>
      <c r="ADY14" s="151"/>
      <c r="ADZ14" s="152" t="str">
        <f>IF(ADV14=0," ",IF(ADV14=16," ",(ADU14-ADX14-ADY14)*VLOOKUP(ADV14,PROTOKOL!$A:$E,5)))</f>
        <v xml:space="preserve"> </v>
      </c>
      <c r="AEA14" s="153"/>
      <c r="AEB14" s="144" t="str">
        <f t="shared" si="311"/>
        <v xml:space="preserve"> </v>
      </c>
      <c r="AEC14" s="454" t="str">
        <f t="shared" si="312"/>
        <v xml:space="preserve"> </v>
      </c>
      <c r="AED14" s="454"/>
      <c r="AEE14" s="150"/>
      <c r="AEF14" s="150"/>
      <c r="AEG14" s="150"/>
      <c r="AEH14" s="154" t="str">
        <f>IF(AEF14=0," ",IF(AEF14=16," ",VLOOKUP(AEF14,PROTOKOL!$A:$E,2)*AEG14))</f>
        <v xml:space="preserve"> </v>
      </c>
      <c r="AEI14" s="151"/>
      <c r="AEJ14" s="152" t="str">
        <f>IF(AEF14=0," ",IF(AEF14=16," ",(AEE14-AEH14-AEI14)*VLOOKUP(AEF14,PROTOKOL!$A:$E,5)))</f>
        <v xml:space="preserve"> </v>
      </c>
      <c r="AEK14" s="155" t="str">
        <f t="shared" si="313"/>
        <v xml:space="preserve"> </v>
      </c>
      <c r="AEL14" s="152" t="str">
        <f t="shared" si="314"/>
        <v xml:space="preserve"> </v>
      </c>
      <c r="AEN14" s="138">
        <f t="shared" ref="AEN14" si="825">$A$14</f>
        <v>2</v>
      </c>
      <c r="AEO14" s="444"/>
      <c r="AEP14" s="150"/>
      <c r="AEQ14" s="150"/>
      <c r="AER14" s="150"/>
      <c r="AES14" s="150" t="str">
        <f>IFERROR(IF(AEQ14=0," ",IF(AEQ14=16," ",VLOOKUP(AEQ14,PROTOKOL!$A:$E,2)*AER14))/7.5*(7.5-AEV14),"")</f>
        <v/>
      </c>
      <c r="AET14" s="151"/>
      <c r="AEU14" s="152" t="str">
        <f>IF(AEQ14=0," ",IF(AEQ14=16," ",(AEP14-AES14-AET14)*VLOOKUP(AEQ14,PROTOKOL!$A:$E,5)))</f>
        <v xml:space="preserve"> </v>
      </c>
      <c r="AEV14" s="153"/>
      <c r="AEW14" s="144" t="str">
        <f t="shared" si="316"/>
        <v xml:space="preserve"> </v>
      </c>
      <c r="AEX14" s="454" t="str">
        <f t="shared" si="317"/>
        <v xml:space="preserve"> </v>
      </c>
      <c r="AEY14" s="454"/>
      <c r="AEZ14" s="150"/>
      <c r="AFA14" s="150"/>
      <c r="AFB14" s="150"/>
      <c r="AFC14" s="154" t="str">
        <f>IF(AFA14=0," ",IF(AFA14=16," ",VLOOKUP(AFA14,PROTOKOL!$A:$E,2)*AFB14))</f>
        <v xml:space="preserve"> </v>
      </c>
      <c r="AFD14" s="151"/>
      <c r="AFE14" s="152" t="str">
        <f>IF(AFA14=0," ",IF(AFA14=16," ",(AEZ14-AFC14-AFD14)*VLOOKUP(AFA14,PROTOKOL!$A:$E,5)))</f>
        <v xml:space="preserve"> </v>
      </c>
      <c r="AFF14" s="155" t="str">
        <f t="shared" si="318"/>
        <v xml:space="preserve"> </v>
      </c>
      <c r="AFG14" s="152" t="str">
        <f t="shared" si="319"/>
        <v xml:space="preserve"> </v>
      </c>
      <c r="AFI14" s="138">
        <f t="shared" ref="AFI14" si="826">$A$14</f>
        <v>2</v>
      </c>
      <c r="AFJ14" s="444"/>
      <c r="AFK14" s="150"/>
      <c r="AFL14" s="150"/>
      <c r="AFM14" s="150"/>
      <c r="AFN14" s="150" t="str">
        <f>IFERROR(IF(AFL14=0," ",IF(AFL14=16," ",VLOOKUP(AFL14,PROTOKOL!$A:$E,2)*AFM14))/7.5*(7.5-AFQ14),"")</f>
        <v/>
      </c>
      <c r="AFO14" s="151"/>
      <c r="AFP14" s="152" t="str">
        <f>IF(AFL14=0," ",IF(AFL14=16," ",(AFK14-AFN14-AFO14)*VLOOKUP(AFL14,PROTOKOL!$A:$E,5)))</f>
        <v xml:space="preserve"> </v>
      </c>
      <c r="AFQ14" s="153"/>
      <c r="AFR14" s="144" t="str">
        <f t="shared" si="321"/>
        <v xml:space="preserve"> </v>
      </c>
      <c r="AFS14" s="454" t="str">
        <f t="shared" si="322"/>
        <v xml:space="preserve"> </v>
      </c>
      <c r="AFT14" s="454"/>
      <c r="AFU14" s="150"/>
      <c r="AFV14" s="150"/>
      <c r="AFW14" s="150"/>
      <c r="AFX14" s="154" t="str">
        <f>IF(AFV14=0," ",IF(AFV14=16," ",VLOOKUP(AFV14,PROTOKOL!$A:$E,2)*AFW14))</f>
        <v xml:space="preserve"> </v>
      </c>
      <c r="AFY14" s="151"/>
      <c r="AFZ14" s="152" t="str">
        <f>IF(AFV14=0," ",IF(AFV14=16," ",(AFU14-AFX14-AFY14)*VLOOKUP(AFV14,PROTOKOL!$A:$E,5)))</f>
        <v xml:space="preserve"> </v>
      </c>
      <c r="AGA14" s="155" t="str">
        <f t="shared" si="323"/>
        <v xml:space="preserve"> </v>
      </c>
      <c r="AGB14" s="152" t="str">
        <f t="shared" si="324"/>
        <v xml:space="preserve"> </v>
      </c>
      <c r="AGD14" s="138">
        <f t="shared" ref="AGD14" si="827">$A$14</f>
        <v>2</v>
      </c>
      <c r="AGE14" s="444"/>
      <c r="AGF14" s="150"/>
      <c r="AGG14" s="150"/>
      <c r="AGH14" s="150"/>
      <c r="AGI14" s="150" t="str">
        <f>IFERROR(IF(AGG14=0," ",IF(AGG14=16," ",VLOOKUP(AGG14,PROTOKOL!$A:$E,2)*AGH14))/7.5*(7.5-AGL14),"")</f>
        <v/>
      </c>
      <c r="AGJ14" s="151"/>
      <c r="AGK14" s="152" t="str">
        <f>IF(AGG14=0," ",IF(AGG14=16," ",(AGF14-AGI14-AGJ14)*VLOOKUP(AGG14,PROTOKOL!$A:$E,5)))</f>
        <v xml:space="preserve"> </v>
      </c>
      <c r="AGL14" s="153"/>
      <c r="AGM14" s="144" t="str">
        <f t="shared" si="326"/>
        <v xml:space="preserve"> </v>
      </c>
      <c r="AGN14" s="454" t="str">
        <f t="shared" si="327"/>
        <v xml:space="preserve"> </v>
      </c>
      <c r="AGO14" s="454"/>
      <c r="AGP14" s="150"/>
      <c r="AGQ14" s="150"/>
      <c r="AGR14" s="150"/>
      <c r="AGS14" s="154" t="str">
        <f>IF(AGQ14=0," ",IF(AGQ14=16," ",VLOOKUP(AGQ14,PROTOKOL!$A:$E,2)*AGR14))</f>
        <v xml:space="preserve"> </v>
      </c>
      <c r="AGT14" s="151"/>
      <c r="AGU14" s="152" t="str">
        <f>IF(AGQ14=0," ",IF(AGQ14=16," ",(AGP14-AGS14-AGT14)*VLOOKUP(AGQ14,PROTOKOL!$A:$E,5)))</f>
        <v xml:space="preserve"> </v>
      </c>
      <c r="AGV14" s="155" t="str">
        <f t="shared" si="328"/>
        <v xml:space="preserve"> </v>
      </c>
      <c r="AGW14" s="152" t="str">
        <f t="shared" si="329"/>
        <v xml:space="preserve"> </v>
      </c>
      <c r="AGY14" s="138">
        <f t="shared" ref="AGY14" si="828">$A$14</f>
        <v>2</v>
      </c>
      <c r="AGZ14" s="444"/>
      <c r="AHA14" s="150"/>
      <c r="AHB14" s="150"/>
      <c r="AHC14" s="150"/>
      <c r="AHD14" s="150" t="str">
        <f>IFERROR(IF(AHB14=0," ",IF(AHB14=16," ",VLOOKUP(AHB14,PROTOKOL!$A:$E,2)*AHC14))/7.5*(7.5-AHG14),"")</f>
        <v/>
      </c>
      <c r="AHE14" s="151"/>
      <c r="AHF14" s="152" t="str">
        <f>IF(AHB14=0," ",IF(AHB14=16," ",(AHA14-AHD14-AHE14)*VLOOKUP(AHB14,PROTOKOL!$A:$E,5)))</f>
        <v xml:space="preserve"> </v>
      </c>
      <c r="AHG14" s="153"/>
      <c r="AHH14" s="144" t="str">
        <f t="shared" si="331"/>
        <v xml:space="preserve"> </v>
      </c>
      <c r="AHI14" s="454" t="str">
        <f t="shared" si="332"/>
        <v xml:space="preserve"> </v>
      </c>
      <c r="AHJ14" s="454"/>
      <c r="AHK14" s="150"/>
      <c r="AHL14" s="150"/>
      <c r="AHM14" s="150"/>
      <c r="AHN14" s="154" t="str">
        <f>IF(AHL14=0," ",IF(AHL14=16," ",VLOOKUP(AHL14,PROTOKOL!$A:$E,2)*AHM14))</f>
        <v xml:space="preserve"> </v>
      </c>
      <c r="AHO14" s="151"/>
      <c r="AHP14" s="152" t="str">
        <f>IF(AHL14=0," ",IF(AHL14=16," ",(AHK14-AHN14-AHO14)*VLOOKUP(AHL14,PROTOKOL!$A:$E,5)))</f>
        <v xml:space="preserve"> </v>
      </c>
      <c r="AHQ14" s="155" t="str">
        <f t="shared" si="333"/>
        <v xml:space="preserve"> </v>
      </c>
      <c r="AHR14" s="152" t="str">
        <f t="shared" si="334"/>
        <v xml:space="preserve"> </v>
      </c>
      <c r="AHT14" s="138">
        <f t="shared" ref="AHT14" si="829">$A$14</f>
        <v>2</v>
      </c>
      <c r="AHU14" s="444"/>
      <c r="AHV14" s="150"/>
      <c r="AHW14" s="150"/>
      <c r="AHX14" s="150"/>
      <c r="AHY14" s="150" t="str">
        <f>IFERROR(IF(AHW14=0," ",IF(AHW14=16," ",VLOOKUP(AHW14,PROTOKOL!$A:$E,2)*AHX14))/7.5*(7.5-AIB14),"")</f>
        <v/>
      </c>
      <c r="AHZ14" s="151"/>
      <c r="AIA14" s="152" t="str">
        <f>IF(AHW14=0," ",IF(AHW14=16," ",(AHV14-AHY14-AHZ14)*VLOOKUP(AHW14,PROTOKOL!$A:$E,5)))</f>
        <v xml:space="preserve"> </v>
      </c>
      <c r="AIB14" s="153"/>
      <c r="AIC14" s="144" t="str">
        <f t="shared" si="336"/>
        <v xml:space="preserve"> </v>
      </c>
      <c r="AID14" s="454" t="str">
        <f t="shared" si="337"/>
        <v xml:space="preserve"> </v>
      </c>
      <c r="AIE14" s="454"/>
      <c r="AIF14" s="150"/>
      <c r="AIG14" s="150"/>
      <c r="AIH14" s="150"/>
      <c r="AII14" s="154" t="str">
        <f>IF(AIG14=0," ",IF(AIG14=16," ",VLOOKUP(AIG14,PROTOKOL!$A:$E,2)*AIH14))</f>
        <v xml:space="preserve"> </v>
      </c>
      <c r="AIJ14" s="151"/>
      <c r="AIK14" s="152" t="str">
        <f>IF(AIG14=0," ",IF(AIG14=16," ",(AIF14-AII14-AIJ14)*VLOOKUP(AIG14,PROTOKOL!$A:$E,5)))</f>
        <v xml:space="preserve"> </v>
      </c>
      <c r="AIL14" s="155" t="str">
        <f t="shared" si="338"/>
        <v xml:space="preserve"> </v>
      </c>
      <c r="AIM14" s="152" t="str">
        <f t="shared" si="339"/>
        <v xml:space="preserve"> </v>
      </c>
      <c r="AIO14" s="138">
        <f t="shared" ref="AIO14" si="830">$A$14</f>
        <v>2</v>
      </c>
      <c r="AIP14" s="444"/>
      <c r="AIQ14" s="150"/>
      <c r="AIR14" s="150"/>
      <c r="AIS14" s="150"/>
      <c r="AIT14" s="150" t="str">
        <f>IFERROR(IF(AIR14=0," ",IF(AIR14=16," ",VLOOKUP(AIR14,PROTOKOL!$A:$E,2)*AIS14))/7.5*(7.5-AIW14),"")</f>
        <v/>
      </c>
      <c r="AIU14" s="151"/>
      <c r="AIV14" s="152" t="str">
        <f>IF(AIR14=0," ",IF(AIR14=16," ",(AIQ14-AIT14-AIU14)*VLOOKUP(AIR14,PROTOKOL!$A:$E,5)))</f>
        <v xml:space="preserve"> </v>
      </c>
      <c r="AIW14" s="153"/>
      <c r="AIX14" s="144" t="str">
        <f t="shared" si="341"/>
        <v xml:space="preserve"> </v>
      </c>
      <c r="AIY14" s="454" t="str">
        <f t="shared" si="342"/>
        <v xml:space="preserve"> </v>
      </c>
      <c r="AIZ14" s="454"/>
      <c r="AJA14" s="150"/>
      <c r="AJB14" s="150"/>
      <c r="AJC14" s="150"/>
      <c r="AJD14" s="154" t="str">
        <f>IF(AJB14=0," ",IF(AJB14=16," ",VLOOKUP(AJB14,PROTOKOL!$A:$E,2)*AJC14))</f>
        <v xml:space="preserve"> </v>
      </c>
      <c r="AJE14" s="151"/>
      <c r="AJF14" s="152" t="str">
        <f>IF(AJB14=0," ",IF(AJB14=16," ",(AJA14-AJD14-AJE14)*VLOOKUP(AJB14,PROTOKOL!$A:$E,5)))</f>
        <v xml:space="preserve"> </v>
      </c>
      <c r="AJG14" s="155" t="str">
        <f t="shared" si="343"/>
        <v xml:space="preserve"> </v>
      </c>
      <c r="AJH14" s="152" t="str">
        <f t="shared" si="344"/>
        <v xml:space="preserve"> </v>
      </c>
      <c r="AJJ14" s="138">
        <f t="shared" ref="AJJ14" si="831">$A$14</f>
        <v>2</v>
      </c>
      <c r="AJK14" s="444"/>
      <c r="AJL14" s="150"/>
      <c r="AJM14" s="150"/>
      <c r="AJN14" s="150"/>
      <c r="AJO14" s="150" t="str">
        <f>IFERROR(IF(AJM14=0," ",IF(AJM14=16," ",VLOOKUP(AJM14,PROTOKOL!$A:$E,2)*AJN14))/7.5*(7.5-AJR14),"")</f>
        <v/>
      </c>
      <c r="AJP14" s="151"/>
      <c r="AJQ14" s="152" t="str">
        <f>IF(AJM14=0," ",IF(AJM14=16," ",(AJL14-AJO14-AJP14)*VLOOKUP(AJM14,PROTOKOL!$A:$E,5)))</f>
        <v xml:space="preserve"> </v>
      </c>
      <c r="AJR14" s="153"/>
      <c r="AJS14" s="144" t="str">
        <f t="shared" si="346"/>
        <v xml:space="preserve"> </v>
      </c>
      <c r="AJT14" s="454" t="str">
        <f t="shared" si="347"/>
        <v xml:space="preserve"> </v>
      </c>
      <c r="AJU14" s="454"/>
      <c r="AJV14" s="150"/>
      <c r="AJW14" s="150"/>
      <c r="AJX14" s="150"/>
      <c r="AJY14" s="154" t="str">
        <f>IF(AJW14=0," ",IF(AJW14=16," ",VLOOKUP(AJW14,PROTOKOL!$A:$E,2)*AJX14))</f>
        <v xml:space="preserve"> </v>
      </c>
      <c r="AJZ14" s="151"/>
      <c r="AKA14" s="152" t="str">
        <f>IF(AJW14=0," ",IF(AJW14=16," ",(AJV14-AJY14-AJZ14)*VLOOKUP(AJW14,PROTOKOL!$A:$E,5)))</f>
        <v xml:space="preserve"> </v>
      </c>
      <c r="AKB14" s="155" t="str">
        <f t="shared" si="348"/>
        <v xml:space="preserve"> </v>
      </c>
      <c r="AKC14" s="152" t="str">
        <f t="shared" si="349"/>
        <v xml:space="preserve"> </v>
      </c>
      <c r="AKE14" s="138">
        <f t="shared" ref="AKE14" si="832">$A$14</f>
        <v>2</v>
      </c>
      <c r="AKF14" s="444"/>
      <c r="AKG14" s="150"/>
      <c r="AKH14" s="150"/>
      <c r="AKI14" s="150"/>
      <c r="AKJ14" s="150" t="str">
        <f>IFERROR(IF(AKH14=0," ",IF(AKH14=16," ",VLOOKUP(AKH14,PROTOKOL!$A:$E,2)*AKI14))/7.5*(7.5-AKM14),"")</f>
        <v/>
      </c>
      <c r="AKK14" s="151"/>
      <c r="AKL14" s="152" t="str">
        <f>IF(AKH14=0," ",IF(AKH14=16," ",(AKG14-AKJ14-AKK14)*VLOOKUP(AKH14,PROTOKOL!$A:$E,5)))</f>
        <v xml:space="preserve"> </v>
      </c>
      <c r="AKM14" s="153"/>
      <c r="AKN14" s="144" t="str">
        <f t="shared" si="351"/>
        <v xml:space="preserve"> </v>
      </c>
      <c r="AKO14" s="454" t="str">
        <f t="shared" si="352"/>
        <v xml:space="preserve"> </v>
      </c>
      <c r="AKP14" s="454"/>
      <c r="AKQ14" s="150"/>
      <c r="AKR14" s="150"/>
      <c r="AKS14" s="150"/>
      <c r="AKT14" s="154" t="str">
        <f>IF(AKR14=0," ",IF(AKR14=16," ",VLOOKUP(AKR14,PROTOKOL!$A:$E,2)*AKS14))</f>
        <v xml:space="preserve"> </v>
      </c>
      <c r="AKU14" s="151"/>
      <c r="AKV14" s="152" t="str">
        <f>IF(AKR14=0," ",IF(AKR14=16," ",(AKQ14-AKT14-AKU14)*VLOOKUP(AKR14,PROTOKOL!$A:$E,5)))</f>
        <v xml:space="preserve"> </v>
      </c>
      <c r="AKW14" s="155" t="str">
        <f t="shared" si="353"/>
        <v xml:space="preserve"> </v>
      </c>
      <c r="AKX14" s="152" t="str">
        <f t="shared" si="354"/>
        <v xml:space="preserve"> </v>
      </c>
      <c r="AKZ14" s="138">
        <f t="shared" ref="AKZ14" si="833">$A$14</f>
        <v>2</v>
      </c>
      <c r="ALA14" s="444"/>
      <c r="ALB14" s="150"/>
      <c r="ALC14" s="150"/>
      <c r="ALD14" s="150"/>
      <c r="ALE14" s="150" t="str">
        <f>IFERROR(IF(ALC14=0," ",IF(ALC14=16," ",VLOOKUP(ALC14,PROTOKOL!$A:$E,2)*ALD14))/7.5*(7.5-ALH14),"")</f>
        <v/>
      </c>
      <c r="ALF14" s="151"/>
      <c r="ALG14" s="152" t="str">
        <f>IF(ALC14=0," ",IF(ALC14=16," ",(ALB14-ALE14-ALF14)*VLOOKUP(ALC14,PROTOKOL!$A:$E,5)))</f>
        <v xml:space="preserve"> </v>
      </c>
      <c r="ALH14" s="153"/>
      <c r="ALI14" s="144" t="str">
        <f t="shared" si="356"/>
        <v xml:space="preserve"> </v>
      </c>
      <c r="ALJ14" s="454" t="str">
        <f t="shared" si="357"/>
        <v xml:space="preserve"> </v>
      </c>
      <c r="ALK14" s="454"/>
      <c r="ALL14" s="150"/>
      <c r="ALM14" s="150"/>
      <c r="ALN14" s="150"/>
      <c r="ALO14" s="154" t="str">
        <f>IF(ALM14=0," ",IF(ALM14=16," ",VLOOKUP(ALM14,PROTOKOL!$A:$E,2)*ALN14))</f>
        <v xml:space="preserve"> </v>
      </c>
      <c r="ALP14" s="151"/>
      <c r="ALQ14" s="152" t="str">
        <f>IF(ALM14=0," ",IF(ALM14=16," ",(ALL14-ALO14-ALP14)*VLOOKUP(ALM14,PROTOKOL!$A:$E,5)))</f>
        <v xml:space="preserve"> </v>
      </c>
      <c r="ALR14" s="155" t="str">
        <f t="shared" si="358"/>
        <v xml:space="preserve"> </v>
      </c>
      <c r="ALS14" s="152" t="str">
        <f t="shared" si="359"/>
        <v xml:space="preserve"> </v>
      </c>
      <c r="ALU14" s="138">
        <f t="shared" ref="ALU14" si="834">$A$14</f>
        <v>2</v>
      </c>
      <c r="ALV14" s="444"/>
      <c r="ALW14" s="150"/>
      <c r="ALX14" s="150"/>
      <c r="ALY14" s="150"/>
      <c r="ALZ14" s="150" t="str">
        <f>IFERROR(IF(ALX14=0," ",IF(ALX14=16," ",VLOOKUP(ALX14,PROTOKOL!$A:$E,2)*ALY14))/7.5*(7.5-AMC14),"")</f>
        <v/>
      </c>
      <c r="AMA14" s="151"/>
      <c r="AMB14" s="152" t="str">
        <f>IF(ALX14=0," ",IF(ALX14=16," ",(ALW14-ALZ14-AMA14)*VLOOKUP(ALX14,PROTOKOL!$A:$E,5)))</f>
        <v xml:space="preserve"> </v>
      </c>
      <c r="AMC14" s="153"/>
      <c r="AMD14" s="144" t="str">
        <f t="shared" si="361"/>
        <v xml:space="preserve"> </v>
      </c>
      <c r="AME14" s="454" t="str">
        <f t="shared" si="362"/>
        <v xml:space="preserve"> </v>
      </c>
      <c r="AMF14" s="454"/>
      <c r="AMG14" s="150"/>
      <c r="AMH14" s="150"/>
      <c r="AMI14" s="150"/>
      <c r="AMJ14" s="154" t="str">
        <f>IF(AMH14=0," ",IF(AMH14=16," ",VLOOKUP(AMH14,PROTOKOL!$A:$E,2)*AMI14))</f>
        <v xml:space="preserve"> </v>
      </c>
      <c r="AMK14" s="151"/>
      <c r="AML14" s="152" t="str">
        <f>IF(AMH14=0," ",IF(AMH14=16," ",(AMG14-AMJ14-AMK14)*VLOOKUP(AMH14,PROTOKOL!$A:$E,5)))</f>
        <v xml:space="preserve"> </v>
      </c>
      <c r="AMM14" s="155" t="str">
        <f t="shared" si="363"/>
        <v xml:space="preserve"> </v>
      </c>
      <c r="AMN14" s="152" t="str">
        <f t="shared" si="364"/>
        <v xml:space="preserve"> </v>
      </c>
      <c r="AMP14" s="138">
        <f t="shared" ref="AMP14" si="835">$A$14</f>
        <v>2</v>
      </c>
      <c r="AMQ14" s="444"/>
      <c r="AMR14" s="150"/>
      <c r="AMS14" s="150"/>
      <c r="AMT14" s="150"/>
      <c r="AMU14" s="150" t="str">
        <f>IFERROR(IF(AMS14=0," ",IF(AMS14=16," ",VLOOKUP(AMS14,PROTOKOL!$A:$E,2)*AMT14))/7.5*(7.5-AMX14),"")</f>
        <v/>
      </c>
      <c r="AMV14" s="151"/>
      <c r="AMW14" s="152" t="str">
        <f>IF(AMS14=0," ",IF(AMS14=16," ",(AMR14-AMU14-AMV14)*VLOOKUP(AMS14,PROTOKOL!$A:$E,5)))</f>
        <v xml:space="preserve"> </v>
      </c>
      <c r="AMX14" s="153"/>
      <c r="AMY14" s="144" t="str">
        <f t="shared" si="366"/>
        <v xml:space="preserve"> </v>
      </c>
      <c r="AMZ14" s="454" t="str">
        <f t="shared" si="367"/>
        <v xml:space="preserve"> </v>
      </c>
      <c r="ANA14" s="454"/>
      <c r="ANB14" s="150"/>
      <c r="ANC14" s="150"/>
      <c r="AND14" s="150"/>
      <c r="ANE14" s="154" t="str">
        <f>IF(ANC14=0," ",IF(ANC14=16," ",VLOOKUP(ANC14,PROTOKOL!$A:$E,2)*AND14))</f>
        <v xml:space="preserve"> </v>
      </c>
      <c r="ANF14" s="151"/>
      <c r="ANG14" s="152" t="str">
        <f>IF(ANC14=0," ",IF(ANC14=16," ",(ANB14-ANE14-ANF14)*VLOOKUP(ANC14,PROTOKOL!$A:$E,5)))</f>
        <v xml:space="preserve"> </v>
      </c>
      <c r="ANH14" s="155" t="str">
        <f t="shared" si="368"/>
        <v xml:space="preserve"> </v>
      </c>
      <c r="ANI14" s="152" t="str">
        <f t="shared" si="369"/>
        <v xml:space="preserve"> </v>
      </c>
      <c r="ANK14" s="138">
        <f t="shared" ref="ANK14" si="836">$A$14</f>
        <v>2</v>
      </c>
      <c r="ANL14" s="444"/>
      <c r="ANM14" s="150"/>
      <c r="ANN14" s="150"/>
      <c r="ANO14" s="150"/>
      <c r="ANP14" s="150" t="str">
        <f>IFERROR(IF(ANN14=0," ",IF(ANN14=16," ",VLOOKUP(ANN14,PROTOKOL!$A:$E,2)*ANO14))/7.5*(7.5-ANS14),"")</f>
        <v/>
      </c>
      <c r="ANQ14" s="151"/>
      <c r="ANR14" s="152" t="str">
        <f>IF(ANN14=0," ",IF(ANN14=16," ",(ANM14-ANP14-ANQ14)*VLOOKUP(ANN14,PROTOKOL!$A:$E,5)))</f>
        <v xml:space="preserve"> </v>
      </c>
      <c r="ANS14" s="153"/>
      <c r="ANT14" s="144" t="str">
        <f t="shared" si="371"/>
        <v xml:space="preserve"> </v>
      </c>
      <c r="ANU14" s="454" t="str">
        <f t="shared" si="372"/>
        <v xml:space="preserve"> </v>
      </c>
      <c r="ANV14" s="454"/>
      <c r="ANW14" s="150"/>
      <c r="ANX14" s="150"/>
      <c r="ANY14" s="150"/>
      <c r="ANZ14" s="154" t="str">
        <f>IF(ANX14=0," ",IF(ANX14=16," ",VLOOKUP(ANX14,PROTOKOL!$A:$E,2)*ANY14))</f>
        <v xml:space="preserve"> </v>
      </c>
      <c r="AOA14" s="151"/>
      <c r="AOB14" s="152" t="str">
        <f>IF(ANX14=0," ",IF(ANX14=16," ",(ANW14-ANZ14-AOA14)*VLOOKUP(ANX14,PROTOKOL!$A:$E,5)))</f>
        <v xml:space="preserve"> </v>
      </c>
      <c r="AOC14" s="155" t="str">
        <f t="shared" si="373"/>
        <v xml:space="preserve"> </v>
      </c>
      <c r="AOD14" s="152" t="str">
        <f t="shared" si="374"/>
        <v xml:space="preserve"> </v>
      </c>
      <c r="AOF14" s="138">
        <f t="shared" ref="AOF14" si="837">$A$14</f>
        <v>2</v>
      </c>
      <c r="AOG14" s="444"/>
      <c r="AOH14" s="150"/>
      <c r="AOI14" s="150"/>
      <c r="AOJ14" s="150"/>
      <c r="AOK14" s="150" t="str">
        <f>IFERROR(IF(AOI14=0," ",IF(AOI14=16," ",VLOOKUP(AOI14,PROTOKOL!$A:$E,2)*AOJ14))/7.5*(7.5-AON14),"")</f>
        <v/>
      </c>
      <c r="AOL14" s="151"/>
      <c r="AOM14" s="152" t="str">
        <f>IF(AOI14=0," ",IF(AOI14=16," ",(AOH14-AOK14-AOL14)*VLOOKUP(AOI14,PROTOKOL!$A:$E,5)))</f>
        <v xml:space="preserve"> </v>
      </c>
      <c r="AON14" s="153"/>
      <c r="AOO14" s="144" t="str">
        <f t="shared" si="376"/>
        <v xml:space="preserve"> </v>
      </c>
      <c r="AOP14" s="454" t="str">
        <f t="shared" si="377"/>
        <v xml:space="preserve"> </v>
      </c>
      <c r="AOQ14" s="454"/>
      <c r="AOR14" s="150"/>
      <c r="AOS14" s="150"/>
      <c r="AOT14" s="150"/>
      <c r="AOU14" s="154" t="str">
        <f>IF(AOS14=0," ",IF(AOS14=16," ",VLOOKUP(AOS14,PROTOKOL!$A:$E,2)*AOT14))</f>
        <v xml:space="preserve"> </v>
      </c>
      <c r="AOV14" s="151"/>
      <c r="AOW14" s="152" t="str">
        <f>IF(AOS14=0," ",IF(AOS14=16," ",(AOR14-AOU14-AOV14)*VLOOKUP(AOS14,PROTOKOL!$A:$E,5)))</f>
        <v xml:space="preserve"> </v>
      </c>
      <c r="AOX14" s="155" t="str">
        <f t="shared" si="378"/>
        <v xml:space="preserve"> </v>
      </c>
      <c r="AOY14" s="152" t="str">
        <f t="shared" si="379"/>
        <v xml:space="preserve"> </v>
      </c>
      <c r="APA14" s="138">
        <f t="shared" ref="APA14" si="838">$A$14</f>
        <v>2</v>
      </c>
      <c r="APB14" s="444"/>
      <c r="APC14" s="150"/>
      <c r="APD14" s="150"/>
      <c r="APE14" s="150"/>
      <c r="APF14" s="150" t="str">
        <f>IFERROR(IF(APD14=0," ",IF(APD14=16," ",VLOOKUP(APD14,PROTOKOL!$A:$E,2)*APE14))/7.5*(7.5-API14),"")</f>
        <v/>
      </c>
      <c r="APG14" s="151"/>
      <c r="APH14" s="152" t="str">
        <f>IF(APD14=0," ",IF(APD14=16," ",(APC14-APF14-APG14)*VLOOKUP(APD14,PROTOKOL!$A:$E,5)))</f>
        <v xml:space="preserve"> </v>
      </c>
      <c r="API14" s="153"/>
      <c r="APJ14" s="144" t="str">
        <f t="shared" si="381"/>
        <v xml:space="preserve"> </v>
      </c>
      <c r="APK14" s="454" t="str">
        <f t="shared" si="382"/>
        <v xml:space="preserve"> </v>
      </c>
      <c r="APL14" s="454"/>
      <c r="APM14" s="150"/>
      <c r="APN14" s="150"/>
      <c r="APO14" s="150"/>
      <c r="APP14" s="154" t="str">
        <f>IF(APN14=0," ",IF(APN14=16," ",VLOOKUP(APN14,PROTOKOL!$A:$E,2)*APO14))</f>
        <v xml:space="preserve"> </v>
      </c>
      <c r="APQ14" s="151"/>
      <c r="APR14" s="152" t="str">
        <f>IF(APN14=0," ",IF(APN14=16," ",(APM14-APP14-APQ14)*VLOOKUP(APN14,PROTOKOL!$A:$E,5)))</f>
        <v xml:space="preserve"> </v>
      </c>
      <c r="APS14" s="155" t="str">
        <f t="shared" si="383"/>
        <v xml:space="preserve"> </v>
      </c>
      <c r="APT14" s="152" t="str">
        <f t="shared" si="384"/>
        <v xml:space="preserve"> </v>
      </c>
      <c r="APV14" s="138">
        <f t="shared" ref="APV14" si="839">$A$14</f>
        <v>2</v>
      </c>
      <c r="APW14" s="444"/>
      <c r="APX14" s="150"/>
      <c r="APY14" s="150"/>
      <c r="APZ14" s="150"/>
      <c r="AQA14" s="150" t="str">
        <f>IFERROR(IF(APY14=0," ",IF(APY14=16," ",VLOOKUP(APY14,PROTOKOL!$A:$E,2)*APZ14))/7.5*(7.5-AQD14),"")</f>
        <v/>
      </c>
      <c r="AQB14" s="151"/>
      <c r="AQC14" s="152" t="str">
        <f>IF(APY14=0," ",IF(APY14=16," ",(APX14-AQA14-AQB14)*VLOOKUP(APY14,PROTOKOL!$A:$E,5)))</f>
        <v xml:space="preserve"> </v>
      </c>
      <c r="AQD14" s="153"/>
      <c r="AQE14" s="144" t="str">
        <f t="shared" si="386"/>
        <v xml:space="preserve"> </v>
      </c>
      <c r="AQF14" s="454" t="str">
        <f t="shared" si="387"/>
        <v xml:space="preserve"> </v>
      </c>
      <c r="AQG14" s="454"/>
      <c r="AQH14" s="150"/>
      <c r="AQI14" s="150"/>
      <c r="AQJ14" s="150"/>
      <c r="AQK14" s="154" t="str">
        <f>IF(AQI14=0," ",IF(AQI14=16," ",VLOOKUP(AQI14,PROTOKOL!$A:$E,2)*AQJ14))</f>
        <v xml:space="preserve"> </v>
      </c>
      <c r="AQL14" s="151"/>
      <c r="AQM14" s="152" t="str">
        <f>IF(AQI14=0," ",IF(AQI14=16," ",(AQH14-AQK14-AQL14)*VLOOKUP(AQI14,PROTOKOL!$A:$E,5)))</f>
        <v xml:space="preserve"> </v>
      </c>
      <c r="AQN14" s="155" t="str">
        <f t="shared" si="388"/>
        <v xml:space="preserve"> </v>
      </c>
      <c r="AQO14" s="152" t="str">
        <f t="shared" si="389"/>
        <v xml:space="preserve"> </v>
      </c>
      <c r="AQQ14" s="138">
        <f t="shared" ref="AQQ14" si="840">$A$14</f>
        <v>2</v>
      </c>
      <c r="AQR14" s="444"/>
      <c r="AQS14" s="150"/>
      <c r="AQT14" s="150"/>
      <c r="AQU14" s="150"/>
      <c r="AQV14" s="150" t="str">
        <f>IFERROR(IF(AQT14=0," ",IF(AQT14=16," ",VLOOKUP(AQT14,PROTOKOL!$A:$E,2)*AQU14))/7.5*(7.5-AQY14),"")</f>
        <v/>
      </c>
      <c r="AQW14" s="151"/>
      <c r="AQX14" s="152" t="str">
        <f>IF(AQT14=0," ",IF(AQT14=16," ",(AQS14-AQV14-AQW14)*VLOOKUP(AQT14,PROTOKOL!$A:$E,5)))</f>
        <v xml:space="preserve"> </v>
      </c>
      <c r="AQY14" s="153"/>
      <c r="AQZ14" s="144" t="str">
        <f t="shared" si="391"/>
        <v xml:space="preserve"> </v>
      </c>
      <c r="ARA14" s="454" t="str">
        <f t="shared" si="392"/>
        <v xml:space="preserve"> </v>
      </c>
      <c r="ARB14" s="454"/>
      <c r="ARC14" s="150"/>
      <c r="ARD14" s="150"/>
      <c r="ARE14" s="150"/>
      <c r="ARF14" s="154" t="str">
        <f>IF(ARD14=0," ",IF(ARD14=16," ",VLOOKUP(ARD14,PROTOKOL!$A:$E,2)*ARE14))</f>
        <v xml:space="preserve"> </v>
      </c>
      <c r="ARG14" s="151"/>
      <c r="ARH14" s="152" t="str">
        <f>IF(ARD14=0," ",IF(ARD14=16," ",(ARC14-ARF14-ARG14)*VLOOKUP(ARD14,PROTOKOL!$A:$E,5)))</f>
        <v xml:space="preserve"> </v>
      </c>
      <c r="ARI14" s="155" t="str">
        <f t="shared" si="393"/>
        <v xml:space="preserve"> </v>
      </c>
      <c r="ARJ14" s="152" t="str">
        <f t="shared" si="394"/>
        <v xml:space="preserve"> </v>
      </c>
      <c r="ARL14" s="138">
        <f t="shared" ref="ARL14" si="841">$A$14</f>
        <v>2</v>
      </c>
      <c r="ARM14" s="444"/>
      <c r="ARN14" s="150"/>
      <c r="ARO14" s="150"/>
      <c r="ARP14" s="150"/>
      <c r="ARQ14" s="150" t="str">
        <f>IFERROR(IF(ARO14=0," ",IF(ARO14=16," ",VLOOKUP(ARO14,PROTOKOL!$A:$E,2)*ARP14))/7.5*(7.5-ART14),"")</f>
        <v/>
      </c>
      <c r="ARR14" s="151"/>
      <c r="ARS14" s="152" t="str">
        <f>IF(ARO14=0," ",IF(ARO14=16," ",(ARN14-ARQ14-ARR14)*VLOOKUP(ARO14,PROTOKOL!$A:$E,5)))</f>
        <v xml:space="preserve"> </v>
      </c>
      <c r="ART14" s="153"/>
      <c r="ARU14" s="144" t="str">
        <f t="shared" si="396"/>
        <v xml:space="preserve"> </v>
      </c>
      <c r="ARV14" s="454" t="str">
        <f t="shared" si="397"/>
        <v xml:space="preserve"> </v>
      </c>
      <c r="ARW14" s="454"/>
      <c r="ARX14" s="150"/>
      <c r="ARY14" s="150"/>
      <c r="ARZ14" s="150"/>
      <c r="ASA14" s="154" t="str">
        <f>IF(ARY14=0," ",IF(ARY14=16," ",VLOOKUP(ARY14,PROTOKOL!$A:$E,2)*ARZ14))</f>
        <v xml:space="preserve"> </v>
      </c>
      <c r="ASB14" s="151"/>
      <c r="ASC14" s="152" t="str">
        <f>IF(ARY14=0," ",IF(ARY14=16," ",(ARX14-ASA14-ASB14)*VLOOKUP(ARY14,PROTOKOL!$A:$E,5)))</f>
        <v xml:space="preserve"> </v>
      </c>
      <c r="ASD14" s="155" t="str">
        <f t="shared" si="398"/>
        <v xml:space="preserve"> </v>
      </c>
      <c r="ASE14" s="152" t="str">
        <f t="shared" si="399"/>
        <v xml:space="preserve"> </v>
      </c>
      <c r="ASG14" s="138">
        <f t="shared" ref="ASG14" si="842">$A$14</f>
        <v>2</v>
      </c>
      <c r="ASH14" s="444"/>
      <c r="ASI14" s="150"/>
      <c r="ASJ14" s="150"/>
      <c r="ASK14" s="150"/>
      <c r="ASL14" s="150" t="str">
        <f>IFERROR(IF(ASJ14=0," ",IF(ASJ14=16," ",VLOOKUP(ASJ14,PROTOKOL!$A:$E,2)*ASK14))/7.5*(7.5-ASO14),"")</f>
        <v/>
      </c>
      <c r="ASM14" s="151"/>
      <c r="ASN14" s="152" t="str">
        <f>IF(ASJ14=0," ",IF(ASJ14=16," ",(ASI14-ASL14-ASM14)*VLOOKUP(ASJ14,PROTOKOL!$A:$E,5)))</f>
        <v xml:space="preserve"> </v>
      </c>
      <c r="ASO14" s="153"/>
      <c r="ASP14" s="144" t="str">
        <f t="shared" si="401"/>
        <v xml:space="preserve"> </v>
      </c>
      <c r="ASQ14" s="454" t="str">
        <f t="shared" si="402"/>
        <v xml:space="preserve"> </v>
      </c>
      <c r="ASR14" s="454"/>
      <c r="ASS14" s="150"/>
      <c r="AST14" s="150"/>
      <c r="ASU14" s="150"/>
      <c r="ASV14" s="154" t="str">
        <f>IF(AST14=0," ",IF(AST14=16," ",VLOOKUP(AST14,PROTOKOL!$A:$E,2)*ASU14))</f>
        <v xml:space="preserve"> </v>
      </c>
      <c r="ASW14" s="151"/>
      <c r="ASX14" s="152" t="str">
        <f>IF(AST14=0," ",IF(AST14=16," ",(ASS14-ASV14-ASW14)*VLOOKUP(AST14,PROTOKOL!$A:$E,5)))</f>
        <v xml:space="preserve"> </v>
      </c>
      <c r="ASY14" s="155" t="str">
        <f t="shared" si="403"/>
        <v xml:space="preserve"> </v>
      </c>
      <c r="ASZ14" s="152" t="str">
        <f t="shared" si="404"/>
        <v xml:space="preserve"> </v>
      </c>
      <c r="ATB14" s="138">
        <f t="shared" ref="ATB14" si="843">$A$14</f>
        <v>2</v>
      </c>
      <c r="ATC14" s="444"/>
      <c r="ATD14" s="150"/>
      <c r="ATE14" s="150"/>
      <c r="ATF14" s="150"/>
      <c r="ATG14" s="150" t="str">
        <f>IFERROR(IF(ATE14=0," ",IF(ATE14=16," ",VLOOKUP(ATE14,PROTOKOL!$A:$E,2)*ATF14))/7.5*(7.5-ATJ14),"")</f>
        <v/>
      </c>
      <c r="ATH14" s="151"/>
      <c r="ATI14" s="152" t="str">
        <f>IF(ATE14=0," ",IF(ATE14=16," ",(ATD14-ATG14-ATH14)*VLOOKUP(ATE14,PROTOKOL!$A:$E,5)))</f>
        <v xml:space="preserve"> </v>
      </c>
      <c r="ATJ14" s="153"/>
      <c r="ATK14" s="144" t="str">
        <f t="shared" si="406"/>
        <v xml:space="preserve"> </v>
      </c>
      <c r="ATL14" s="454" t="str">
        <f t="shared" si="407"/>
        <v xml:space="preserve"> </v>
      </c>
      <c r="ATM14" s="454"/>
      <c r="ATN14" s="150"/>
      <c r="ATO14" s="150"/>
      <c r="ATP14" s="150"/>
      <c r="ATQ14" s="154" t="str">
        <f>IF(ATO14=0," ",IF(ATO14=16," ",VLOOKUP(ATO14,PROTOKOL!$A:$E,2)*ATP14))</f>
        <v xml:space="preserve"> </v>
      </c>
      <c r="ATR14" s="151"/>
      <c r="ATS14" s="152" t="str">
        <f>IF(ATO14=0," ",IF(ATO14=16," ",(ATN14-ATQ14-ATR14)*VLOOKUP(ATO14,PROTOKOL!$A:$E,5)))</f>
        <v xml:space="preserve"> </v>
      </c>
      <c r="ATT14" s="155" t="str">
        <f t="shared" si="408"/>
        <v xml:space="preserve"> </v>
      </c>
      <c r="ATU14" s="152" t="str">
        <f t="shared" si="409"/>
        <v xml:space="preserve"> </v>
      </c>
      <c r="ATW14" s="138">
        <f t="shared" ref="ATW14" si="844">$A$14</f>
        <v>2</v>
      </c>
      <c r="ATX14" s="444"/>
      <c r="ATY14" s="150"/>
      <c r="ATZ14" s="150"/>
      <c r="AUA14" s="150"/>
      <c r="AUB14" s="150" t="str">
        <f>IFERROR(IF(ATZ14=0," ",IF(ATZ14=16," ",VLOOKUP(ATZ14,PROTOKOL!$A:$E,2)*AUA14))/7.5*(7.5-AUE14),"")</f>
        <v/>
      </c>
      <c r="AUC14" s="151"/>
      <c r="AUD14" s="152" t="str">
        <f>IF(ATZ14=0," ",IF(ATZ14=16," ",(ATY14-AUB14-AUC14)*VLOOKUP(ATZ14,PROTOKOL!$A:$E,5)))</f>
        <v xml:space="preserve"> </v>
      </c>
      <c r="AUE14" s="153"/>
      <c r="AUF14" s="144" t="str">
        <f t="shared" si="411"/>
        <v xml:space="preserve"> </v>
      </c>
      <c r="AUG14" s="454" t="str">
        <f t="shared" si="412"/>
        <v xml:space="preserve"> </v>
      </c>
      <c r="AUH14" s="454"/>
      <c r="AUI14" s="150"/>
      <c r="AUJ14" s="150"/>
      <c r="AUK14" s="150"/>
      <c r="AUL14" s="154" t="str">
        <f>IF(AUJ14=0," ",IF(AUJ14=16," ",VLOOKUP(AUJ14,PROTOKOL!$A:$E,2)*AUK14))</f>
        <v xml:space="preserve"> </v>
      </c>
      <c r="AUM14" s="151"/>
      <c r="AUN14" s="152" t="str">
        <f>IF(AUJ14=0," ",IF(AUJ14=16," ",(AUI14-AUL14-AUM14)*VLOOKUP(AUJ14,PROTOKOL!$A:$E,5)))</f>
        <v xml:space="preserve"> </v>
      </c>
      <c r="AUO14" s="155" t="str">
        <f t="shared" si="413"/>
        <v xml:space="preserve"> </v>
      </c>
      <c r="AUP14" s="152" t="str">
        <f t="shared" si="414"/>
        <v xml:space="preserve"> </v>
      </c>
      <c r="AUR14" s="138">
        <f t="shared" ref="AUR14" si="845">$A$14</f>
        <v>2</v>
      </c>
      <c r="AUS14" s="444"/>
      <c r="AUT14" s="150"/>
      <c r="AUU14" s="150"/>
      <c r="AUV14" s="150"/>
      <c r="AUW14" s="150" t="str">
        <f>IFERROR(IF(AUU14=0," ",IF(AUU14=16," ",VLOOKUP(AUU14,PROTOKOL!$A:$E,2)*AUV14))/7.5*(7.5-AUZ14),"")</f>
        <v/>
      </c>
      <c r="AUX14" s="151"/>
      <c r="AUY14" s="152" t="str">
        <f>IF(AUU14=0," ",IF(AUU14=16," ",(AUT14-AUW14-AUX14)*VLOOKUP(AUU14,PROTOKOL!$A:$E,5)))</f>
        <v xml:space="preserve"> </v>
      </c>
      <c r="AUZ14" s="153"/>
      <c r="AVA14" s="144" t="str">
        <f t="shared" si="416"/>
        <v xml:space="preserve"> </v>
      </c>
      <c r="AVB14" s="454" t="str">
        <f t="shared" si="417"/>
        <v xml:space="preserve"> </v>
      </c>
      <c r="AVC14" s="454"/>
      <c r="AVD14" s="150"/>
      <c r="AVE14" s="150"/>
      <c r="AVF14" s="150"/>
      <c r="AVG14" s="154" t="str">
        <f>IF(AVE14=0," ",IF(AVE14=16," ",VLOOKUP(AVE14,PROTOKOL!$A:$E,2)*AVF14))</f>
        <v xml:space="preserve"> </v>
      </c>
      <c r="AVH14" s="151"/>
      <c r="AVI14" s="152" t="str">
        <f>IF(AVE14=0," ",IF(AVE14=16," ",(AVD14-AVG14-AVH14)*VLOOKUP(AVE14,PROTOKOL!$A:$E,5)))</f>
        <v xml:space="preserve"> </v>
      </c>
      <c r="AVJ14" s="155" t="str">
        <f t="shared" si="418"/>
        <v xml:space="preserve"> </v>
      </c>
      <c r="AVK14" s="152" t="str">
        <f t="shared" si="419"/>
        <v xml:space="preserve"> </v>
      </c>
      <c r="AVM14" s="138">
        <f t="shared" ref="AVM14" si="846">$A$14</f>
        <v>2</v>
      </c>
      <c r="AVN14" s="444"/>
      <c r="AVO14" s="150"/>
      <c r="AVP14" s="150"/>
      <c r="AVQ14" s="150"/>
      <c r="AVR14" s="150" t="str">
        <f>IFERROR(IF(AVP14=0," ",IF(AVP14=16," ",VLOOKUP(AVP14,PROTOKOL!$A:$E,2)*AVQ14))/7.5*(7.5-AVU14),"")</f>
        <v/>
      </c>
      <c r="AVS14" s="151"/>
      <c r="AVT14" s="152" t="str">
        <f>IF(AVP14=0," ",IF(AVP14=16," ",(AVO14-AVR14-AVS14)*VLOOKUP(AVP14,PROTOKOL!$A:$E,5)))</f>
        <v xml:space="preserve"> </v>
      </c>
      <c r="AVU14" s="153"/>
      <c r="AVV14" s="144" t="str">
        <f t="shared" si="421"/>
        <v xml:space="preserve"> </v>
      </c>
      <c r="AVW14" s="454" t="str">
        <f t="shared" si="422"/>
        <v xml:space="preserve"> </v>
      </c>
      <c r="AVX14" s="454"/>
      <c r="AVY14" s="150"/>
      <c r="AVZ14" s="150"/>
      <c r="AWA14" s="150"/>
      <c r="AWB14" s="154" t="str">
        <f>IF(AVZ14=0," ",IF(AVZ14=16," ",VLOOKUP(AVZ14,PROTOKOL!$A:$E,2)*AWA14))</f>
        <v xml:space="preserve"> </v>
      </c>
      <c r="AWC14" s="151"/>
      <c r="AWD14" s="152" t="str">
        <f>IF(AVZ14=0," ",IF(AVZ14=16," ",(AVY14-AWB14-AWC14)*VLOOKUP(AVZ14,PROTOKOL!$A:$E,5)))</f>
        <v xml:space="preserve"> </v>
      </c>
      <c r="AWE14" s="155" t="str">
        <f t="shared" si="423"/>
        <v xml:space="preserve"> </v>
      </c>
      <c r="AWF14" s="152" t="str">
        <f t="shared" si="424"/>
        <v xml:space="preserve"> </v>
      </c>
      <c r="AWH14" s="138">
        <f t="shared" ref="AWH14" si="847">$A$14</f>
        <v>2</v>
      </c>
      <c r="AWI14" s="444"/>
      <c r="AWJ14" s="150"/>
      <c r="AWK14" s="150"/>
      <c r="AWL14" s="150"/>
      <c r="AWM14" s="150" t="str">
        <f>IFERROR(IF(AWK14=0," ",IF(AWK14=16," ",VLOOKUP(AWK14,PROTOKOL!$A:$E,2)*AWL14))/7.5*(7.5-AWP14),"")</f>
        <v/>
      </c>
      <c r="AWN14" s="151"/>
      <c r="AWO14" s="152" t="str">
        <f>IF(AWK14=0," ",IF(AWK14=16," ",(AWJ14-AWM14-AWN14)*VLOOKUP(AWK14,PROTOKOL!$A:$E,5)))</f>
        <v xml:space="preserve"> </v>
      </c>
      <c r="AWP14" s="153"/>
      <c r="AWQ14" s="144" t="str">
        <f t="shared" si="426"/>
        <v xml:space="preserve"> </v>
      </c>
      <c r="AWR14" s="454" t="str">
        <f t="shared" si="427"/>
        <v xml:space="preserve"> </v>
      </c>
      <c r="AWS14" s="454"/>
      <c r="AWT14" s="150"/>
      <c r="AWU14" s="150"/>
      <c r="AWV14" s="150"/>
      <c r="AWW14" s="154" t="str">
        <f>IF(AWU14=0," ",IF(AWU14=16," ",VLOOKUP(AWU14,PROTOKOL!$A:$E,2)*AWV14))</f>
        <v xml:space="preserve"> </v>
      </c>
      <c r="AWX14" s="151"/>
      <c r="AWY14" s="152" t="str">
        <f>IF(AWU14=0," ",IF(AWU14=16," ",(AWT14-AWW14-AWX14)*VLOOKUP(AWU14,PROTOKOL!$A:$E,5)))</f>
        <v xml:space="preserve"> </v>
      </c>
      <c r="AWZ14" s="155" t="str">
        <f t="shared" si="428"/>
        <v xml:space="preserve"> </v>
      </c>
      <c r="AXA14" s="152" t="str">
        <f t="shared" si="429"/>
        <v xml:space="preserve"> </v>
      </c>
      <c r="AXC14" s="138">
        <f t="shared" ref="AXC14" si="848">$A$14</f>
        <v>2</v>
      </c>
      <c r="AXD14" s="444"/>
      <c r="AXE14" s="150"/>
      <c r="AXF14" s="150"/>
      <c r="AXG14" s="150"/>
      <c r="AXH14" s="150" t="str">
        <f>IFERROR(IF(AXF14=0," ",IF(AXF14=16," ",VLOOKUP(AXF14,PROTOKOL!$A:$E,2)*AXG14))/7.5*(7.5-AXK14),"")</f>
        <v/>
      </c>
      <c r="AXI14" s="151"/>
      <c r="AXJ14" s="152" t="str">
        <f>IF(AXF14=0," ",IF(AXF14=16," ",(AXE14-AXH14-AXI14)*VLOOKUP(AXF14,PROTOKOL!$A:$E,5)))</f>
        <v xml:space="preserve"> </v>
      </c>
      <c r="AXK14" s="153"/>
      <c r="AXL14" s="144" t="str">
        <f t="shared" si="431"/>
        <v xml:space="preserve"> </v>
      </c>
      <c r="AXM14" s="454" t="str">
        <f t="shared" si="432"/>
        <v xml:space="preserve"> </v>
      </c>
      <c r="AXN14" s="454"/>
      <c r="AXO14" s="150"/>
      <c r="AXP14" s="150"/>
      <c r="AXQ14" s="150"/>
      <c r="AXR14" s="154" t="str">
        <f>IF(AXP14=0," ",IF(AXP14=16," ",VLOOKUP(AXP14,PROTOKOL!$A:$E,2)*AXQ14))</f>
        <v xml:space="preserve"> </v>
      </c>
      <c r="AXS14" s="151"/>
      <c r="AXT14" s="152" t="str">
        <f>IF(AXP14=0," ",IF(AXP14=16," ",(AXO14-AXR14-AXS14)*VLOOKUP(AXP14,PROTOKOL!$A:$E,5)))</f>
        <v xml:space="preserve"> </v>
      </c>
      <c r="AXU14" s="155" t="str">
        <f t="shared" si="433"/>
        <v xml:space="preserve"> </v>
      </c>
      <c r="AXV14" s="152" t="str">
        <f t="shared" si="434"/>
        <v xml:space="preserve"> </v>
      </c>
      <c r="AXX14" s="138">
        <f t="shared" ref="AXX14" si="849">$A$14</f>
        <v>2</v>
      </c>
      <c r="AXY14" s="444"/>
      <c r="AXZ14" s="150"/>
      <c r="AYA14" s="150"/>
      <c r="AYB14" s="150"/>
      <c r="AYC14" s="150" t="str">
        <f>IFERROR(IF(AYA14=0," ",IF(AYA14=16," ",VLOOKUP(AYA14,PROTOKOL!$A:$E,2)*AYB14))/7.5*(7.5-AYF14),"")</f>
        <v/>
      </c>
      <c r="AYD14" s="151"/>
      <c r="AYE14" s="152" t="str">
        <f>IF(AYA14=0," ",IF(AYA14=16," ",(AXZ14-AYC14-AYD14)*VLOOKUP(AYA14,PROTOKOL!$A:$E,5)))</f>
        <v xml:space="preserve"> </v>
      </c>
      <c r="AYF14" s="153"/>
      <c r="AYG14" s="144" t="str">
        <f t="shared" si="436"/>
        <v xml:space="preserve"> </v>
      </c>
      <c r="AYH14" s="454" t="str">
        <f t="shared" si="437"/>
        <v xml:space="preserve"> </v>
      </c>
      <c r="AYI14" s="454"/>
      <c r="AYJ14" s="150"/>
      <c r="AYK14" s="150"/>
      <c r="AYL14" s="150"/>
      <c r="AYM14" s="154" t="str">
        <f>IF(AYK14=0," ",IF(AYK14=16," ",VLOOKUP(AYK14,PROTOKOL!$A:$E,2)*AYL14))</f>
        <v xml:space="preserve"> </v>
      </c>
      <c r="AYN14" s="151"/>
      <c r="AYO14" s="152" t="str">
        <f>IF(AYK14=0," ",IF(AYK14=16," ",(AYJ14-AYM14-AYN14)*VLOOKUP(AYK14,PROTOKOL!$A:$E,5)))</f>
        <v xml:space="preserve"> </v>
      </c>
      <c r="AYP14" s="155" t="str">
        <f t="shared" si="438"/>
        <v xml:space="preserve"> </v>
      </c>
      <c r="AYQ14" s="152" t="str">
        <f t="shared" si="439"/>
        <v xml:space="preserve"> </v>
      </c>
      <c r="AYS14" s="138">
        <f t="shared" ref="AYS14" si="850">$A$14</f>
        <v>2</v>
      </c>
      <c r="AYT14" s="444"/>
      <c r="AYU14" s="150"/>
      <c r="AYV14" s="150"/>
      <c r="AYW14" s="150"/>
      <c r="AYX14" s="150" t="str">
        <f>IFERROR(IF(AYV14=0," ",IF(AYV14=16," ",VLOOKUP(AYV14,PROTOKOL!$A:$E,2)*AYW14))/7.5*(7.5-AZA14),"")</f>
        <v/>
      </c>
      <c r="AYY14" s="151"/>
      <c r="AYZ14" s="152" t="str">
        <f>IF(AYV14=0," ",IF(AYV14=16," ",(AYU14-AYX14-AYY14)*VLOOKUP(AYV14,PROTOKOL!$A:$E,5)))</f>
        <v xml:space="preserve"> </v>
      </c>
      <c r="AZA14" s="153"/>
      <c r="AZB14" s="144" t="str">
        <f t="shared" si="441"/>
        <v xml:space="preserve"> </v>
      </c>
      <c r="AZC14" s="454" t="str">
        <f t="shared" si="442"/>
        <v xml:space="preserve"> </v>
      </c>
      <c r="AZD14" s="454"/>
      <c r="AZE14" s="150"/>
      <c r="AZF14" s="150"/>
      <c r="AZG14" s="150"/>
      <c r="AZH14" s="154" t="str">
        <f>IF(AZF14=0," ",IF(AZF14=16," ",VLOOKUP(AZF14,PROTOKOL!$A:$E,2)*AZG14))</f>
        <v xml:space="preserve"> </v>
      </c>
      <c r="AZI14" s="151"/>
      <c r="AZJ14" s="152" t="str">
        <f>IF(AZF14=0," ",IF(AZF14=16," ",(AZE14-AZH14-AZI14)*VLOOKUP(AZF14,PROTOKOL!$A:$E,5)))</f>
        <v xml:space="preserve"> </v>
      </c>
      <c r="AZK14" s="155" t="str">
        <f t="shared" si="443"/>
        <v xml:space="preserve"> </v>
      </c>
      <c r="AZL14" s="152" t="str">
        <f t="shared" si="444"/>
        <v xml:space="preserve"> </v>
      </c>
      <c r="AZN14" s="138">
        <f t="shared" ref="AZN14" si="851">$A$14</f>
        <v>2</v>
      </c>
      <c r="AZO14" s="444"/>
      <c r="AZP14" s="150"/>
      <c r="AZQ14" s="150"/>
      <c r="AZR14" s="150"/>
      <c r="AZS14" s="150" t="str">
        <f>IFERROR(IF(AZQ14=0," ",IF(AZQ14=16," ",VLOOKUP(AZQ14,PROTOKOL!$A:$E,2)*AZR14))/7.5*(7.5-AZV14),"")</f>
        <v/>
      </c>
      <c r="AZT14" s="151"/>
      <c r="AZU14" s="152" t="str">
        <f>IF(AZQ14=0," ",IF(AZQ14=16," ",(AZP14-AZS14-AZT14)*VLOOKUP(AZQ14,PROTOKOL!$A:$E,5)))</f>
        <v xml:space="preserve"> </v>
      </c>
      <c r="AZV14" s="153"/>
      <c r="AZW14" s="144" t="str">
        <f t="shared" si="446"/>
        <v xml:space="preserve"> </v>
      </c>
      <c r="AZX14" s="454" t="str">
        <f t="shared" si="447"/>
        <v xml:space="preserve"> </v>
      </c>
      <c r="AZY14" s="454"/>
      <c r="AZZ14" s="150"/>
      <c r="BAA14" s="150"/>
      <c r="BAB14" s="150"/>
      <c r="BAC14" s="154" t="str">
        <f>IF(BAA14=0," ",IF(BAA14=16," ",VLOOKUP(BAA14,PROTOKOL!$A:$E,2)*BAB14))</f>
        <v xml:space="preserve"> </v>
      </c>
      <c r="BAD14" s="151"/>
      <c r="BAE14" s="152" t="str">
        <f>IF(BAA14=0," ",IF(BAA14=16," ",(AZZ14-BAC14-BAD14)*VLOOKUP(BAA14,PROTOKOL!$A:$E,5)))</f>
        <v xml:space="preserve"> </v>
      </c>
      <c r="BAF14" s="155" t="str">
        <f t="shared" si="448"/>
        <v xml:space="preserve"> </v>
      </c>
      <c r="BAG14" s="152" t="str">
        <f t="shared" si="449"/>
        <v xml:space="preserve"> </v>
      </c>
      <c r="BAI14" s="138">
        <f t="shared" ref="BAI14" si="852">$A$14</f>
        <v>2</v>
      </c>
      <c r="BAJ14" s="444"/>
      <c r="BAK14" s="150"/>
      <c r="BAL14" s="150"/>
      <c r="BAM14" s="150"/>
      <c r="BAN14" s="150" t="str">
        <f>IFERROR(IF(BAL14=0," ",IF(BAL14=16," ",VLOOKUP(BAL14,PROTOKOL!$A:$E,2)*BAM14))/7.5*(7.5-BAQ14),"")</f>
        <v/>
      </c>
      <c r="BAO14" s="151"/>
      <c r="BAP14" s="152" t="str">
        <f>IF(BAL14=0," ",IF(BAL14=16," ",(BAK14-BAN14-BAO14)*VLOOKUP(BAL14,PROTOKOL!$A:$E,5)))</f>
        <v xml:space="preserve"> </v>
      </c>
      <c r="BAQ14" s="153"/>
      <c r="BAR14" s="144" t="str">
        <f t="shared" si="451"/>
        <v xml:space="preserve"> </v>
      </c>
      <c r="BAS14" s="454" t="str">
        <f t="shared" si="452"/>
        <v xml:space="preserve"> </v>
      </c>
      <c r="BAT14" s="454"/>
      <c r="BAU14" s="150"/>
      <c r="BAV14" s="150"/>
      <c r="BAW14" s="150"/>
      <c r="BAX14" s="154" t="str">
        <f>IF(BAV14=0," ",IF(BAV14=16," ",VLOOKUP(BAV14,PROTOKOL!$A:$E,2)*BAW14))</f>
        <v xml:space="preserve"> </v>
      </c>
      <c r="BAY14" s="151"/>
      <c r="BAZ14" s="152" t="str">
        <f>IF(BAV14=0," ",IF(BAV14=16," ",(BAU14-BAX14-BAY14)*VLOOKUP(BAV14,PROTOKOL!$A:$E,5)))</f>
        <v xml:space="preserve"> </v>
      </c>
      <c r="BBA14" s="155" t="str">
        <f t="shared" si="453"/>
        <v xml:space="preserve"> </v>
      </c>
      <c r="BBB14" s="152" t="str">
        <f t="shared" si="454"/>
        <v xml:space="preserve"> </v>
      </c>
    </row>
    <row r="15" spans="1:1407" x14ac:dyDescent="0.3">
      <c r="A15" s="138">
        <v>3</v>
      </c>
      <c r="B15" s="444"/>
      <c r="C15" s="150"/>
      <c r="D15" s="150"/>
      <c r="E15" s="150"/>
      <c r="F15" s="150" t="str">
        <f>IFERROR(IF(D15=0," ",IF(D15=16," ",VLOOKUP(D15,PROTOKOL!$A:$E,2)*E15))/7.5*(7.5-I15),"")</f>
        <v/>
      </c>
      <c r="G15" s="151"/>
      <c r="H15" s="152" t="str">
        <f>IF(D15=0," ",IF(D15=16," ",(C15-F15-G15)*VLOOKUP(D15,PROTOKOL!$A:$E,5)))</f>
        <v xml:space="preserve"> </v>
      </c>
      <c r="I15" s="153"/>
      <c r="J15" s="144" t="str">
        <f t="shared" si="455"/>
        <v xml:space="preserve"> </v>
      </c>
      <c r="K15" s="454" t="str">
        <f t="shared" si="456"/>
        <v xml:space="preserve"> </v>
      </c>
      <c r="L15" s="454"/>
      <c r="M15" s="150"/>
      <c r="N15" s="150"/>
      <c r="O15" s="150"/>
      <c r="P15" s="154" t="str">
        <f>IF(N15=0," ",IF(N15=16," ",VLOOKUP(N15,PROTOKOL!$A:$E,2)*O15))</f>
        <v xml:space="preserve"> </v>
      </c>
      <c r="Q15" s="151"/>
      <c r="R15" s="152" t="str">
        <f>IF(N15=0," ",IF(N15=16," ",(M15-P15-Q15)*VLOOKUP(N15,PROTOKOL!$A:$E,5)))</f>
        <v xml:space="preserve"> </v>
      </c>
      <c r="S15" s="155" t="str">
        <f t="shared" si="457"/>
        <v xml:space="preserve"> </v>
      </c>
      <c r="T15" s="152" t="str">
        <f t="shared" si="458"/>
        <v xml:space="preserve"> </v>
      </c>
      <c r="V15" s="138">
        <f>$A$15</f>
        <v>3</v>
      </c>
      <c r="W15" s="444"/>
      <c r="X15" s="150"/>
      <c r="Y15" s="150"/>
      <c r="Z15" s="150"/>
      <c r="AA15" s="150" t="str">
        <f>IFERROR(IF(Y15=0," ",IF(Y15=16," ",VLOOKUP(Y15,PROTOKOL!$A:$E,2)*Z15))/7.5*(7.5-AD15),"")</f>
        <v/>
      </c>
      <c r="AB15" s="151"/>
      <c r="AC15" s="152" t="str">
        <f>IF(Y15=0," ",IF(Y15=16," ",(X15-AA15-AB15)*VLOOKUP(Y15,PROTOKOL!$A:$E,5)))</f>
        <v xml:space="preserve"> </v>
      </c>
      <c r="AD15" s="153"/>
      <c r="AE15" s="144" t="str">
        <f t="shared" si="459"/>
        <v xml:space="preserve"> </v>
      </c>
      <c r="AF15" s="454" t="str">
        <f t="shared" si="460"/>
        <v xml:space="preserve"> </v>
      </c>
      <c r="AG15" s="454"/>
      <c r="AH15" s="150"/>
      <c r="AI15" s="150"/>
      <c r="AJ15" s="150"/>
      <c r="AK15" s="154" t="str">
        <f>IF(AI15=0," ",IF(AI15=16," ",VLOOKUP(AI15,PROTOKOL!$A:$E,2)*AJ15))</f>
        <v xml:space="preserve"> </v>
      </c>
      <c r="AL15" s="151"/>
      <c r="AM15" s="152" t="str">
        <f>IF(AI15=0," ",IF(AI15=16," ",(AH15-AK15-AL15)*VLOOKUP(AI15,PROTOKOL!$A:$E,5)))</f>
        <v xml:space="preserve"> </v>
      </c>
      <c r="AN15" s="155" t="str">
        <f t="shared" si="461"/>
        <v xml:space="preserve"> </v>
      </c>
      <c r="AO15" s="152" t="str">
        <f t="shared" si="462"/>
        <v xml:space="preserve"> </v>
      </c>
      <c r="AQ15" s="138">
        <f t="shared" ref="AQ15" si="853">$A$15</f>
        <v>3</v>
      </c>
      <c r="AR15" s="444"/>
      <c r="AS15" s="150"/>
      <c r="AT15" s="150"/>
      <c r="AU15" s="150"/>
      <c r="AV15" s="150" t="str">
        <f>IFERROR(IF(AT15=0," ",IF(AT15=16," ",VLOOKUP(AT15,PROTOKOL!$A:$E,2)*AU15))/7.5*(7.5-AY15),"")</f>
        <v/>
      </c>
      <c r="AW15" s="151"/>
      <c r="AX15" s="152" t="str">
        <f>IF(AT15=0," ",IF(AT15=16," ",(AS15-AV15-AW15)*VLOOKUP(AT15,PROTOKOL!$A:$E,5)))</f>
        <v xml:space="preserve"> </v>
      </c>
      <c r="AY15" s="153"/>
      <c r="AZ15" s="144" t="str">
        <f t="shared" si="131"/>
        <v xml:space="preserve"> </v>
      </c>
      <c r="BA15" s="454" t="str">
        <f t="shared" si="132"/>
        <v xml:space="preserve"> </v>
      </c>
      <c r="BB15" s="454"/>
      <c r="BC15" s="150"/>
      <c r="BD15" s="150"/>
      <c r="BE15" s="150"/>
      <c r="BF15" s="154" t="str">
        <f>IF(BD15=0," ",IF(BD15=16," ",VLOOKUP(BD15,PROTOKOL!$A:$E,2)*BE15))</f>
        <v xml:space="preserve"> </v>
      </c>
      <c r="BG15" s="151"/>
      <c r="BH15" s="152" t="str">
        <f>IF(BD15=0," ",IF(BD15=16," ",(BC15-BF15-BG15)*VLOOKUP(BD15,PROTOKOL!$A:$E,5)))</f>
        <v xml:space="preserve"> </v>
      </c>
      <c r="BI15" s="155" t="str">
        <f t="shared" si="133"/>
        <v xml:space="preserve"> </v>
      </c>
      <c r="BJ15" s="152" t="str">
        <f t="shared" si="134"/>
        <v xml:space="preserve"> </v>
      </c>
      <c r="BL15" s="138">
        <f t="shared" ref="BL15" si="854">$A$15</f>
        <v>3</v>
      </c>
      <c r="BM15" s="444"/>
      <c r="BN15" s="150"/>
      <c r="BO15" s="150"/>
      <c r="BP15" s="150"/>
      <c r="BQ15" s="150" t="str">
        <f>IFERROR(IF(BO15=0," ",IF(BO15=16," ",VLOOKUP(BO15,PROTOKOL!$A:$E,2)*BP15))/7.5*(7.5-BT15),"")</f>
        <v/>
      </c>
      <c r="BR15" s="151"/>
      <c r="BS15" s="152" t="str">
        <f>IF(BO15=0," ",IF(BO15=16," ",(BN15-BQ15-BR15)*VLOOKUP(BO15,PROTOKOL!$A:$E,5)))</f>
        <v xml:space="preserve"> </v>
      </c>
      <c r="BT15" s="153"/>
      <c r="BU15" s="144" t="str">
        <f t="shared" si="136"/>
        <v xml:space="preserve"> </v>
      </c>
      <c r="BV15" s="454" t="str">
        <f t="shared" si="137"/>
        <v xml:space="preserve"> </v>
      </c>
      <c r="BW15" s="454"/>
      <c r="BX15" s="150"/>
      <c r="BY15" s="150"/>
      <c r="BZ15" s="150"/>
      <c r="CA15" s="154" t="str">
        <f>IF(BY15=0," ",IF(BY15=16," ",VLOOKUP(BY15,PROTOKOL!$A:$E,2)*BZ15))</f>
        <v xml:space="preserve"> </v>
      </c>
      <c r="CB15" s="151"/>
      <c r="CC15" s="152" t="str">
        <f>IF(BY15=0," ",IF(BY15=16," ",(BX15-CA15-CB15)*VLOOKUP(BY15,PROTOKOL!$A:$E,5)))</f>
        <v xml:space="preserve"> </v>
      </c>
      <c r="CD15" s="155" t="str">
        <f t="shared" si="138"/>
        <v xml:space="preserve"> </v>
      </c>
      <c r="CE15" s="152" t="str">
        <f t="shared" si="139"/>
        <v xml:space="preserve"> </v>
      </c>
      <c r="CG15" s="138">
        <f t="shared" ref="CG15" si="855">$A$15</f>
        <v>3</v>
      </c>
      <c r="CH15" s="444"/>
      <c r="CI15" s="150"/>
      <c r="CJ15" s="150"/>
      <c r="CK15" s="150"/>
      <c r="CL15" s="150" t="str">
        <f>IFERROR(IF(CJ15=0," ",IF(CJ15=16," ",VLOOKUP(CJ15,PROTOKOL!$A:$E,2)*CK15))/7.5*(7.5-CO15),"")</f>
        <v/>
      </c>
      <c r="CM15" s="151"/>
      <c r="CN15" s="152" t="str">
        <f>IF(CJ15=0," ",IF(CJ15=16," ",(CI15-CL15-CM15)*VLOOKUP(CJ15,PROTOKOL!$A:$E,5)))</f>
        <v xml:space="preserve"> </v>
      </c>
      <c r="CO15" s="153"/>
      <c r="CP15" s="144" t="str">
        <f t="shared" si="141"/>
        <v xml:space="preserve"> </v>
      </c>
      <c r="CQ15" s="454" t="str">
        <f t="shared" si="142"/>
        <v xml:space="preserve"> </v>
      </c>
      <c r="CR15" s="454"/>
      <c r="CS15" s="150"/>
      <c r="CT15" s="150"/>
      <c r="CU15" s="150"/>
      <c r="CV15" s="154" t="str">
        <f>IF(CT15=0," ",IF(CT15=16," ",VLOOKUP(CT15,PROTOKOL!$A:$E,2)*CU15))</f>
        <v xml:space="preserve"> </v>
      </c>
      <c r="CW15" s="151"/>
      <c r="CX15" s="152" t="str">
        <f>IF(CT15=0," ",IF(CT15=16," ",(CS15-CV15-CW15)*VLOOKUP(CT15,PROTOKOL!$A:$E,5)))</f>
        <v xml:space="preserve"> </v>
      </c>
      <c r="CY15" s="155" t="str">
        <f t="shared" si="143"/>
        <v xml:space="preserve"> </v>
      </c>
      <c r="CZ15" s="152" t="str">
        <f t="shared" si="144"/>
        <v xml:space="preserve"> </v>
      </c>
      <c r="DB15" s="138">
        <f t="shared" ref="DB15" si="856">$A$15</f>
        <v>3</v>
      </c>
      <c r="DC15" s="444"/>
      <c r="DD15" s="150"/>
      <c r="DE15" s="150"/>
      <c r="DF15" s="150"/>
      <c r="DG15" s="150" t="str">
        <f>IFERROR(IF(DE15=0," ",IF(DE15=16," ",VLOOKUP(DE15,PROTOKOL!$A:$E,2)*DF15))/7.5*(7.5-DJ15),"")</f>
        <v/>
      </c>
      <c r="DH15" s="151"/>
      <c r="DI15" s="152" t="str">
        <f>IF(DE15=0," ",IF(DE15=16," ",(DD15-DG15-DH15)*VLOOKUP(DE15,PROTOKOL!$A:$E,5)))</f>
        <v xml:space="preserve"> </v>
      </c>
      <c r="DJ15" s="153"/>
      <c r="DK15" s="144" t="str">
        <f t="shared" si="146"/>
        <v xml:space="preserve"> </v>
      </c>
      <c r="DL15" s="454" t="str">
        <f t="shared" si="147"/>
        <v xml:space="preserve"> </v>
      </c>
      <c r="DM15" s="454"/>
      <c r="DN15" s="150"/>
      <c r="DO15" s="150"/>
      <c r="DP15" s="150"/>
      <c r="DQ15" s="154" t="str">
        <f>IF(DO15=0," ",IF(DO15=16," ",VLOOKUP(DO15,PROTOKOL!$A:$E,2)*DP15))</f>
        <v xml:space="preserve"> </v>
      </c>
      <c r="DR15" s="151"/>
      <c r="DS15" s="152" t="str">
        <f>IF(DO15=0," ",IF(DO15=16," ",(DN15-DQ15-DR15)*VLOOKUP(DO15,PROTOKOL!$A:$E,5)))</f>
        <v xml:space="preserve"> </v>
      </c>
      <c r="DT15" s="155" t="str">
        <f t="shared" si="148"/>
        <v xml:space="preserve"> </v>
      </c>
      <c r="DU15" s="152" t="str">
        <f t="shared" si="149"/>
        <v xml:space="preserve"> </v>
      </c>
      <c r="DW15" s="138">
        <f t="shared" ref="DW15" si="857">$A$15</f>
        <v>3</v>
      </c>
      <c r="DX15" s="444"/>
      <c r="DY15" s="150"/>
      <c r="DZ15" s="150"/>
      <c r="EA15" s="150"/>
      <c r="EB15" s="150" t="str">
        <f>IFERROR(IF(DZ15=0," ",IF(DZ15=16," ",VLOOKUP(DZ15,PROTOKOL!$A:$E,2)*EA15))/7.5*(7.5-EE15),"")</f>
        <v/>
      </c>
      <c r="EC15" s="151"/>
      <c r="ED15" s="152" t="str">
        <f>IF(DZ15=0," ",IF(DZ15=16," ",(DY15-EB15-EC15)*VLOOKUP(DZ15,PROTOKOL!$A:$E,5)))</f>
        <v xml:space="preserve"> </v>
      </c>
      <c r="EE15" s="153"/>
      <c r="EF15" s="144" t="str">
        <f t="shared" si="151"/>
        <v xml:space="preserve"> </v>
      </c>
      <c r="EG15" s="454" t="str">
        <f t="shared" si="152"/>
        <v xml:space="preserve"> </v>
      </c>
      <c r="EH15" s="454"/>
      <c r="EI15" s="150"/>
      <c r="EJ15" s="150"/>
      <c r="EK15" s="150"/>
      <c r="EL15" s="154" t="str">
        <f>IF(EJ15=0," ",IF(EJ15=16," ",VLOOKUP(EJ15,PROTOKOL!$A:$E,2)*EK15))</f>
        <v xml:space="preserve"> </v>
      </c>
      <c r="EM15" s="151"/>
      <c r="EN15" s="152" t="str">
        <f>IF(EJ15=0," ",IF(EJ15=16," ",(EI15-EL15-EM15)*VLOOKUP(EJ15,PROTOKOL!$A:$E,5)))</f>
        <v xml:space="preserve"> </v>
      </c>
      <c r="EO15" s="155" t="str">
        <f t="shared" si="153"/>
        <v xml:space="preserve"> </v>
      </c>
      <c r="EP15" s="152" t="str">
        <f t="shared" si="154"/>
        <v xml:space="preserve"> </v>
      </c>
      <c r="ER15" s="138">
        <f t="shared" ref="ER15" si="858">$A$15</f>
        <v>3</v>
      </c>
      <c r="ES15" s="444"/>
      <c r="ET15" s="150"/>
      <c r="EU15" s="150"/>
      <c r="EV15" s="150"/>
      <c r="EW15" s="150" t="str">
        <f>IFERROR(IF(EU15=0," ",IF(EU15=16," ",VLOOKUP(EU15,PROTOKOL!$A:$E,2)*EV15))/7.5*(7.5-EZ15),"")</f>
        <v/>
      </c>
      <c r="EX15" s="151"/>
      <c r="EY15" s="152" t="str">
        <f>IF(EU15=0," ",IF(EU15=16," ",(ET15-EW15-EX15)*VLOOKUP(EU15,PROTOKOL!$A:$E,5)))</f>
        <v xml:space="preserve"> </v>
      </c>
      <c r="EZ15" s="153"/>
      <c r="FA15" s="144" t="str">
        <f t="shared" si="156"/>
        <v xml:space="preserve"> </v>
      </c>
      <c r="FB15" s="454" t="str">
        <f t="shared" si="157"/>
        <v xml:space="preserve"> </v>
      </c>
      <c r="FC15" s="454"/>
      <c r="FD15" s="150"/>
      <c r="FE15" s="150"/>
      <c r="FF15" s="150"/>
      <c r="FG15" s="154" t="str">
        <f>IF(FE15=0," ",IF(FE15=16," ",VLOOKUP(FE15,PROTOKOL!$A:$E,2)*FF15))</f>
        <v xml:space="preserve"> </v>
      </c>
      <c r="FH15" s="151"/>
      <c r="FI15" s="152" t="str">
        <f>IF(FE15=0," ",IF(FE15=16," ",(FD15-FG15-FH15)*VLOOKUP(FE15,PROTOKOL!$A:$E,5)))</f>
        <v xml:space="preserve"> </v>
      </c>
      <c r="FJ15" s="155" t="str">
        <f t="shared" si="158"/>
        <v xml:space="preserve"> </v>
      </c>
      <c r="FK15" s="152" t="str">
        <f t="shared" si="159"/>
        <v xml:space="preserve"> </v>
      </c>
      <c r="FM15" s="138">
        <f t="shared" ref="FM15" si="859">$A$15</f>
        <v>3</v>
      </c>
      <c r="FN15" s="444"/>
      <c r="FO15" s="150"/>
      <c r="FP15" s="150"/>
      <c r="FQ15" s="150"/>
      <c r="FR15" s="150" t="str">
        <f>IFERROR(IF(FP15=0," ",IF(FP15=16," ",VLOOKUP(FP15,PROTOKOL!$A:$E,2)*FQ15))/7.5*(7.5-FU15),"")</f>
        <v/>
      </c>
      <c r="FS15" s="151"/>
      <c r="FT15" s="152" t="str">
        <f>IF(FP15=0," ",IF(FP15=16," ",(FO15-FR15-FS15)*VLOOKUP(FP15,PROTOKOL!$A:$E,5)))</f>
        <v xml:space="preserve"> </v>
      </c>
      <c r="FU15" s="153"/>
      <c r="FV15" s="144" t="str">
        <f t="shared" si="161"/>
        <v xml:space="preserve"> </v>
      </c>
      <c r="FW15" s="454" t="str">
        <f t="shared" si="162"/>
        <v xml:space="preserve"> </v>
      </c>
      <c r="FX15" s="454"/>
      <c r="FY15" s="150"/>
      <c r="FZ15" s="150"/>
      <c r="GA15" s="150"/>
      <c r="GB15" s="154" t="str">
        <f>IF(FZ15=0," ",IF(FZ15=16," ",VLOOKUP(FZ15,PROTOKOL!$A:$E,2)*GA15))</f>
        <v xml:space="preserve"> </v>
      </c>
      <c r="GC15" s="151"/>
      <c r="GD15" s="152" t="str">
        <f>IF(FZ15=0," ",IF(FZ15=16," ",(FY15-GB15-GC15)*VLOOKUP(FZ15,PROTOKOL!$A:$E,5)))</f>
        <v xml:space="preserve"> </v>
      </c>
      <c r="GE15" s="155" t="str">
        <f t="shared" si="163"/>
        <v xml:space="preserve"> </v>
      </c>
      <c r="GF15" s="152" t="str">
        <f t="shared" si="164"/>
        <v xml:space="preserve"> </v>
      </c>
      <c r="GH15" s="138">
        <f t="shared" ref="GH15" si="860">$A$15</f>
        <v>3</v>
      </c>
      <c r="GI15" s="444"/>
      <c r="GJ15" s="150"/>
      <c r="GK15" s="150"/>
      <c r="GL15" s="150"/>
      <c r="GM15" s="150" t="str">
        <f>IFERROR(IF(GK15=0," ",IF(GK15=16," ",VLOOKUP(GK15,PROTOKOL!$A:$E,2)*GL15))/7.5*(7.5-GP15),"")</f>
        <v/>
      </c>
      <c r="GN15" s="151"/>
      <c r="GO15" s="152" t="str">
        <f>IF(GK15=0," ",IF(GK15=16," ",(GJ15-GM15-GN15)*VLOOKUP(GK15,PROTOKOL!$A:$E,5)))</f>
        <v xml:space="preserve"> </v>
      </c>
      <c r="GP15" s="153"/>
      <c r="GQ15" s="144" t="str">
        <f t="shared" si="166"/>
        <v xml:space="preserve"> </v>
      </c>
      <c r="GR15" s="454" t="str">
        <f t="shared" si="167"/>
        <v xml:space="preserve"> </v>
      </c>
      <c r="GS15" s="454"/>
      <c r="GT15" s="150"/>
      <c r="GU15" s="150"/>
      <c r="GV15" s="150"/>
      <c r="GW15" s="154" t="str">
        <f>IF(GU15=0," ",IF(GU15=16," ",VLOOKUP(GU15,PROTOKOL!$A:$E,2)*GV15))</f>
        <v xml:space="preserve"> </v>
      </c>
      <c r="GX15" s="151"/>
      <c r="GY15" s="152" t="str">
        <f>IF(GU15=0," ",IF(GU15=16," ",(GT15-GW15-GX15)*VLOOKUP(GU15,PROTOKOL!$A:$E,5)))</f>
        <v xml:space="preserve"> </v>
      </c>
      <c r="GZ15" s="155" t="str">
        <f t="shared" si="168"/>
        <v xml:space="preserve"> </v>
      </c>
      <c r="HA15" s="152" t="str">
        <f t="shared" si="169"/>
        <v xml:space="preserve"> </v>
      </c>
      <c r="HC15" s="138">
        <f t="shared" ref="HC15" si="861">$A$15</f>
        <v>3</v>
      </c>
      <c r="HD15" s="444"/>
      <c r="HE15" s="150"/>
      <c r="HF15" s="150"/>
      <c r="HG15" s="150"/>
      <c r="HH15" s="150" t="str">
        <f>IFERROR(IF(HF15=0," ",IF(HF15=16," ",VLOOKUP(HF15,PROTOKOL!$A:$E,2)*HG15))/7.5*(7.5-HK15),"")</f>
        <v/>
      </c>
      <c r="HI15" s="151"/>
      <c r="HJ15" s="152" t="str">
        <f>IF(HF15=0," ",IF(HF15=16," ",(HE15-HH15-HI15)*VLOOKUP(HF15,PROTOKOL!$A:$E,5)))</f>
        <v xml:space="preserve"> </v>
      </c>
      <c r="HK15" s="153"/>
      <c r="HL15" s="144" t="str">
        <f t="shared" si="171"/>
        <v xml:space="preserve"> </v>
      </c>
      <c r="HM15" s="454" t="str">
        <f t="shared" si="172"/>
        <v xml:space="preserve"> </v>
      </c>
      <c r="HN15" s="454"/>
      <c r="HO15" s="150"/>
      <c r="HP15" s="150"/>
      <c r="HQ15" s="150"/>
      <c r="HR15" s="154" t="str">
        <f>IF(HP15=0," ",IF(HP15=16," ",VLOOKUP(HP15,PROTOKOL!$A:$E,2)*HQ15))</f>
        <v xml:space="preserve"> </v>
      </c>
      <c r="HS15" s="151"/>
      <c r="HT15" s="152" t="str">
        <f>IF(HP15=0," ",IF(HP15=16," ",(HO15-HR15-HS15)*VLOOKUP(HP15,PROTOKOL!$A:$E,5)))</f>
        <v xml:space="preserve"> </v>
      </c>
      <c r="HU15" s="155" t="str">
        <f t="shared" si="173"/>
        <v xml:space="preserve"> </v>
      </c>
      <c r="HV15" s="152" t="str">
        <f t="shared" si="174"/>
        <v xml:space="preserve"> </v>
      </c>
      <c r="HX15" s="138">
        <f t="shared" ref="HX15" si="862">$A$15</f>
        <v>3</v>
      </c>
      <c r="HY15" s="444"/>
      <c r="HZ15" s="150"/>
      <c r="IA15" s="150"/>
      <c r="IB15" s="150"/>
      <c r="IC15" s="150" t="str">
        <f>IFERROR(IF(IA15=0," ",IF(IA15=16," ",VLOOKUP(IA15,PROTOKOL!$A:$E,2)*IB15))/7.5*(7.5-IF15),"")</f>
        <v/>
      </c>
      <c r="ID15" s="151"/>
      <c r="IE15" s="152" t="str">
        <f>IF(IA15=0," ",IF(IA15=16," ",(HZ15-IC15-ID15)*VLOOKUP(IA15,PROTOKOL!$A:$E,5)))</f>
        <v xml:space="preserve"> </v>
      </c>
      <c r="IF15" s="153"/>
      <c r="IG15" s="144" t="str">
        <f t="shared" si="176"/>
        <v xml:space="preserve"> </v>
      </c>
      <c r="IH15" s="454" t="str">
        <f t="shared" si="177"/>
        <v xml:space="preserve"> </v>
      </c>
      <c r="II15" s="454"/>
      <c r="IJ15" s="150"/>
      <c r="IK15" s="150"/>
      <c r="IL15" s="150"/>
      <c r="IM15" s="154" t="str">
        <f>IF(IK15=0," ",IF(IK15=16," ",VLOOKUP(IK15,PROTOKOL!$A:$E,2)*IL15))</f>
        <v xml:space="preserve"> </v>
      </c>
      <c r="IN15" s="151"/>
      <c r="IO15" s="152" t="str">
        <f>IF(IK15=0," ",IF(IK15=16," ",(IJ15-IM15-IN15)*VLOOKUP(IK15,PROTOKOL!$A:$E,5)))</f>
        <v xml:space="preserve"> </v>
      </c>
      <c r="IP15" s="155" t="str">
        <f t="shared" si="178"/>
        <v xml:space="preserve"> </v>
      </c>
      <c r="IQ15" s="152" t="str">
        <f t="shared" si="179"/>
        <v xml:space="preserve"> </v>
      </c>
      <c r="IS15" s="138">
        <f t="shared" ref="IS15" si="863">$A$15</f>
        <v>3</v>
      </c>
      <c r="IT15" s="444"/>
      <c r="IU15" s="150"/>
      <c r="IV15" s="150"/>
      <c r="IW15" s="150"/>
      <c r="IX15" s="150" t="str">
        <f>IFERROR(IF(IV15=0," ",IF(IV15=16," ",VLOOKUP(IV15,PROTOKOL!$A:$E,2)*IW15))/7.5*(7.5-JA15),"")</f>
        <v/>
      </c>
      <c r="IY15" s="151"/>
      <c r="IZ15" s="152" t="str">
        <f>IF(IV15=0," ",IF(IV15=16," ",(IU15-IX15-IY15)*VLOOKUP(IV15,PROTOKOL!$A:$E,5)))</f>
        <v xml:space="preserve"> </v>
      </c>
      <c r="JA15" s="153"/>
      <c r="JB15" s="144" t="str">
        <f t="shared" si="181"/>
        <v xml:space="preserve"> </v>
      </c>
      <c r="JC15" s="454" t="str">
        <f t="shared" si="182"/>
        <v xml:space="preserve"> </v>
      </c>
      <c r="JD15" s="454"/>
      <c r="JE15" s="150"/>
      <c r="JF15" s="150"/>
      <c r="JG15" s="150"/>
      <c r="JH15" s="154" t="str">
        <f>IF(JF15=0," ",IF(JF15=16," ",VLOOKUP(JF15,PROTOKOL!$A:$E,2)*JG15))</f>
        <v xml:space="preserve"> </v>
      </c>
      <c r="JI15" s="151"/>
      <c r="JJ15" s="152" t="str">
        <f>IF(JF15=0," ",IF(JF15=16," ",(JE15-JH15-JI15)*VLOOKUP(JF15,PROTOKOL!$A:$E,5)))</f>
        <v xml:space="preserve"> </v>
      </c>
      <c r="JK15" s="155" t="str">
        <f t="shared" si="183"/>
        <v xml:space="preserve"> </v>
      </c>
      <c r="JL15" s="152" t="str">
        <f t="shared" si="184"/>
        <v xml:space="preserve"> </v>
      </c>
      <c r="JN15" s="138">
        <f t="shared" ref="JN15" si="864">$A$15</f>
        <v>3</v>
      </c>
      <c r="JO15" s="444"/>
      <c r="JP15" s="150"/>
      <c r="JQ15" s="150"/>
      <c r="JR15" s="150"/>
      <c r="JS15" s="150" t="str">
        <f>IFERROR(IF(JQ15=0," ",IF(JQ15=16," ",VLOOKUP(JQ15,PROTOKOL!$A:$E,2)*JR15))/7.5*(7.5-JV15),"")</f>
        <v/>
      </c>
      <c r="JT15" s="151"/>
      <c r="JU15" s="152" t="str">
        <f>IF(JQ15=0," ",IF(JQ15=16," ",(JP15-JS15-JT15)*VLOOKUP(JQ15,PROTOKOL!$A:$E,5)))</f>
        <v xml:space="preserve"> </v>
      </c>
      <c r="JV15" s="153"/>
      <c r="JW15" s="144" t="str">
        <f t="shared" si="186"/>
        <v xml:space="preserve"> </v>
      </c>
      <c r="JX15" s="454" t="str">
        <f t="shared" si="187"/>
        <v xml:space="preserve"> </v>
      </c>
      <c r="JY15" s="454"/>
      <c r="JZ15" s="150"/>
      <c r="KA15" s="150"/>
      <c r="KB15" s="150"/>
      <c r="KC15" s="154" t="str">
        <f>IF(KA15=0," ",IF(KA15=16," ",VLOOKUP(KA15,PROTOKOL!$A:$E,2)*KB15))</f>
        <v xml:space="preserve"> </v>
      </c>
      <c r="KD15" s="151"/>
      <c r="KE15" s="152" t="str">
        <f>IF(KA15=0," ",IF(KA15=16," ",(JZ15-KC15-KD15)*VLOOKUP(KA15,PROTOKOL!$A:$E,5)))</f>
        <v xml:space="preserve"> </v>
      </c>
      <c r="KF15" s="155" t="str">
        <f t="shared" si="188"/>
        <v xml:space="preserve"> </v>
      </c>
      <c r="KG15" s="152" t="str">
        <f t="shared" si="189"/>
        <v xml:space="preserve"> </v>
      </c>
      <c r="KI15" s="138">
        <f t="shared" ref="KI15" si="865">$A$15</f>
        <v>3</v>
      </c>
      <c r="KJ15" s="444"/>
      <c r="KK15" s="150"/>
      <c r="KL15" s="150"/>
      <c r="KM15" s="150"/>
      <c r="KN15" s="150" t="str">
        <f>IFERROR(IF(KL15=0," ",IF(KL15=16," ",VLOOKUP(KL15,PROTOKOL!$A:$E,2)*KM15))/7.5*(7.5-KQ15),"")</f>
        <v/>
      </c>
      <c r="KO15" s="151"/>
      <c r="KP15" s="152" t="str">
        <f>IF(KL15=0," ",IF(KL15=16," ",(KK15-KN15-KO15)*VLOOKUP(KL15,PROTOKOL!$A:$E,5)))</f>
        <v xml:space="preserve"> </v>
      </c>
      <c r="KQ15" s="153"/>
      <c r="KR15" s="144" t="str">
        <f t="shared" si="191"/>
        <v xml:space="preserve"> </v>
      </c>
      <c r="KS15" s="454" t="str">
        <f t="shared" si="192"/>
        <v xml:space="preserve"> </v>
      </c>
      <c r="KT15" s="454"/>
      <c r="KU15" s="150"/>
      <c r="KV15" s="150"/>
      <c r="KW15" s="150"/>
      <c r="KX15" s="154" t="str">
        <f>IF(KV15=0," ",IF(KV15=16," ",VLOOKUP(KV15,PROTOKOL!$A:$E,2)*KW15))</f>
        <v xml:space="preserve"> </v>
      </c>
      <c r="KY15" s="151"/>
      <c r="KZ15" s="152" t="str">
        <f>IF(KV15=0," ",IF(KV15=16," ",(KU15-KX15-KY15)*VLOOKUP(KV15,PROTOKOL!$A:$E,5)))</f>
        <v xml:space="preserve"> </v>
      </c>
      <c r="LA15" s="155" t="str">
        <f t="shared" si="193"/>
        <v xml:space="preserve"> </v>
      </c>
      <c r="LB15" s="152" t="str">
        <f t="shared" si="194"/>
        <v xml:space="preserve"> </v>
      </c>
      <c r="LD15" s="138">
        <f t="shared" ref="LD15" si="866">$A$15</f>
        <v>3</v>
      </c>
      <c r="LE15" s="444"/>
      <c r="LF15" s="150"/>
      <c r="LG15" s="150"/>
      <c r="LH15" s="150"/>
      <c r="LI15" s="150" t="str">
        <f>IFERROR(IF(LG15=0," ",IF(LG15=16," ",VLOOKUP(LG15,PROTOKOL!$A:$E,2)*LH15))/7.5*(7.5-LL15),"")</f>
        <v/>
      </c>
      <c r="LJ15" s="151"/>
      <c r="LK15" s="152" t="str">
        <f>IF(LG15=0," ",IF(LG15=16," ",(LF15-LI15-LJ15)*VLOOKUP(LG15,PROTOKOL!$A:$E,5)))</f>
        <v xml:space="preserve"> </v>
      </c>
      <c r="LL15" s="153"/>
      <c r="LM15" s="144" t="str">
        <f t="shared" si="196"/>
        <v xml:space="preserve"> </v>
      </c>
      <c r="LN15" s="454" t="str">
        <f t="shared" si="197"/>
        <v xml:space="preserve"> </v>
      </c>
      <c r="LO15" s="454"/>
      <c r="LP15" s="150"/>
      <c r="LQ15" s="150"/>
      <c r="LR15" s="150"/>
      <c r="LS15" s="154" t="str">
        <f>IF(LQ15=0," ",IF(LQ15=16," ",VLOOKUP(LQ15,PROTOKOL!$A:$E,2)*LR15))</f>
        <v xml:space="preserve"> </v>
      </c>
      <c r="LT15" s="151"/>
      <c r="LU15" s="152" t="str">
        <f>IF(LQ15=0," ",IF(LQ15=16," ",(LP15-LS15-LT15)*VLOOKUP(LQ15,PROTOKOL!$A:$E,5)))</f>
        <v xml:space="preserve"> </v>
      </c>
      <c r="LV15" s="155" t="str">
        <f t="shared" si="198"/>
        <v xml:space="preserve"> </v>
      </c>
      <c r="LW15" s="152" t="str">
        <f t="shared" si="199"/>
        <v xml:space="preserve"> </v>
      </c>
      <c r="LY15" s="138">
        <f t="shared" ref="LY15" si="867">$A$15</f>
        <v>3</v>
      </c>
      <c r="LZ15" s="444"/>
      <c r="MA15" s="150"/>
      <c r="MB15" s="150"/>
      <c r="MC15" s="150"/>
      <c r="MD15" s="150" t="str">
        <f>IFERROR(IF(MB15=0," ",IF(MB15=16," ",VLOOKUP(MB15,PROTOKOL!$A:$E,2)*MC15))/7.5*(7.5-MG15),"")</f>
        <v/>
      </c>
      <c r="ME15" s="151"/>
      <c r="MF15" s="152" t="str">
        <f>IF(MB15=0," ",IF(MB15=16," ",(MA15-MD15-ME15)*VLOOKUP(MB15,PROTOKOL!$A:$E,5)))</f>
        <v xml:space="preserve"> </v>
      </c>
      <c r="MG15" s="153"/>
      <c r="MH15" s="144" t="str">
        <f t="shared" si="201"/>
        <v xml:space="preserve"> </v>
      </c>
      <c r="MI15" s="454" t="str">
        <f t="shared" si="202"/>
        <v xml:space="preserve"> </v>
      </c>
      <c r="MJ15" s="454"/>
      <c r="MK15" s="150"/>
      <c r="ML15" s="150"/>
      <c r="MM15" s="150"/>
      <c r="MN15" s="154" t="str">
        <f>IF(ML15=0," ",IF(ML15=16," ",VLOOKUP(ML15,PROTOKOL!$A:$E,2)*MM15))</f>
        <v xml:space="preserve"> </v>
      </c>
      <c r="MO15" s="151"/>
      <c r="MP15" s="152" t="str">
        <f>IF(ML15=0," ",IF(ML15=16," ",(MK15-MN15-MO15)*VLOOKUP(ML15,PROTOKOL!$A:$E,5)))</f>
        <v xml:space="preserve"> </v>
      </c>
      <c r="MQ15" s="155" t="str">
        <f t="shared" si="203"/>
        <v xml:space="preserve"> </v>
      </c>
      <c r="MR15" s="152" t="str">
        <f t="shared" si="204"/>
        <v xml:space="preserve"> </v>
      </c>
      <c r="MT15" s="138">
        <f t="shared" ref="MT15" si="868">$A$15</f>
        <v>3</v>
      </c>
      <c r="MU15" s="444"/>
      <c r="MV15" s="150"/>
      <c r="MW15" s="150"/>
      <c r="MX15" s="150"/>
      <c r="MY15" s="150" t="str">
        <f>IFERROR(IF(MW15=0," ",IF(MW15=16," ",VLOOKUP(MW15,PROTOKOL!$A:$E,2)*MX15))/7.5*(7.5-NB15),"")</f>
        <v/>
      </c>
      <c r="MZ15" s="151"/>
      <c r="NA15" s="152" t="str">
        <f>IF(MW15=0," ",IF(MW15=16," ",(MV15-MY15-MZ15)*VLOOKUP(MW15,PROTOKOL!$A:$E,5)))</f>
        <v xml:space="preserve"> </v>
      </c>
      <c r="NB15" s="153"/>
      <c r="NC15" s="144" t="str">
        <f t="shared" si="206"/>
        <v xml:space="preserve"> </v>
      </c>
      <c r="ND15" s="454" t="str">
        <f t="shared" si="207"/>
        <v xml:space="preserve"> </v>
      </c>
      <c r="NE15" s="454"/>
      <c r="NF15" s="150"/>
      <c r="NG15" s="150"/>
      <c r="NH15" s="150"/>
      <c r="NI15" s="154" t="str">
        <f>IF(NG15=0," ",IF(NG15=16," ",VLOOKUP(NG15,PROTOKOL!$A:$E,2)*NH15))</f>
        <v xml:space="preserve"> </v>
      </c>
      <c r="NJ15" s="151"/>
      <c r="NK15" s="152" t="str">
        <f>IF(NG15=0," ",IF(NG15=16," ",(NF15-NI15-NJ15)*VLOOKUP(NG15,PROTOKOL!$A:$E,5)))</f>
        <v xml:space="preserve"> </v>
      </c>
      <c r="NL15" s="155" t="str">
        <f t="shared" si="208"/>
        <v xml:space="preserve"> </v>
      </c>
      <c r="NM15" s="152" t="str">
        <f t="shared" si="209"/>
        <v xml:space="preserve"> </v>
      </c>
      <c r="NO15" s="138">
        <f t="shared" ref="NO15" si="869">$A$15</f>
        <v>3</v>
      </c>
      <c r="NP15" s="444"/>
      <c r="NQ15" s="150"/>
      <c r="NR15" s="150"/>
      <c r="NS15" s="150"/>
      <c r="NT15" s="150" t="str">
        <f>IFERROR(IF(NR15=0," ",IF(NR15=16," ",VLOOKUP(NR15,PROTOKOL!$A:$E,2)*NS15))/7.5*(7.5-NW15),"")</f>
        <v/>
      </c>
      <c r="NU15" s="151"/>
      <c r="NV15" s="152" t="str">
        <f>IF(NR15=0," ",IF(NR15=16," ",(NQ15-NT15-NU15)*VLOOKUP(NR15,PROTOKOL!$A:$E,5)))</f>
        <v xml:space="preserve"> </v>
      </c>
      <c r="NW15" s="153"/>
      <c r="NX15" s="144" t="str">
        <f t="shared" si="211"/>
        <v xml:space="preserve"> </v>
      </c>
      <c r="NY15" s="454" t="str">
        <f t="shared" si="212"/>
        <v xml:space="preserve"> </v>
      </c>
      <c r="NZ15" s="454"/>
      <c r="OA15" s="150"/>
      <c r="OB15" s="150"/>
      <c r="OC15" s="150"/>
      <c r="OD15" s="154" t="str">
        <f>IF(OB15=0," ",IF(OB15=16," ",VLOOKUP(OB15,PROTOKOL!$A:$E,2)*OC15))</f>
        <v xml:space="preserve"> </v>
      </c>
      <c r="OE15" s="151"/>
      <c r="OF15" s="152" t="str">
        <f>IF(OB15=0," ",IF(OB15=16," ",(OA15-OD15-OE15)*VLOOKUP(OB15,PROTOKOL!$A:$E,5)))</f>
        <v xml:space="preserve"> </v>
      </c>
      <c r="OG15" s="155" t="str">
        <f t="shared" si="213"/>
        <v xml:space="preserve"> </v>
      </c>
      <c r="OH15" s="152" t="str">
        <f t="shared" si="214"/>
        <v xml:space="preserve"> </v>
      </c>
      <c r="OJ15" s="138">
        <f t="shared" ref="OJ15" si="870">$A$15</f>
        <v>3</v>
      </c>
      <c r="OK15" s="444"/>
      <c r="OL15" s="150"/>
      <c r="OM15" s="150"/>
      <c r="ON15" s="150"/>
      <c r="OO15" s="150" t="str">
        <f>IFERROR(IF(OM15=0," ",IF(OM15=16," ",VLOOKUP(OM15,PROTOKOL!$A:$E,2)*ON15))/7.5*(7.5-OR15),"")</f>
        <v/>
      </c>
      <c r="OP15" s="151"/>
      <c r="OQ15" s="152" t="str">
        <f>IF(OM15=0," ",IF(OM15=16," ",(OL15-OO15-OP15)*VLOOKUP(OM15,PROTOKOL!$A:$E,5)))</f>
        <v xml:space="preserve"> </v>
      </c>
      <c r="OR15" s="153"/>
      <c r="OS15" s="144" t="str">
        <f t="shared" si="216"/>
        <v xml:space="preserve"> </v>
      </c>
      <c r="OT15" s="454" t="str">
        <f t="shared" si="217"/>
        <v xml:space="preserve"> </v>
      </c>
      <c r="OU15" s="454"/>
      <c r="OV15" s="150"/>
      <c r="OW15" s="150"/>
      <c r="OX15" s="150"/>
      <c r="OY15" s="154" t="str">
        <f>IF(OW15=0," ",IF(OW15=16," ",VLOOKUP(OW15,PROTOKOL!$A:$E,2)*OX15))</f>
        <v xml:space="preserve"> </v>
      </c>
      <c r="OZ15" s="151"/>
      <c r="PA15" s="152" t="str">
        <f>IF(OW15=0," ",IF(OW15=16," ",(OV15-OY15-OZ15)*VLOOKUP(OW15,PROTOKOL!$A:$E,5)))</f>
        <v xml:space="preserve"> </v>
      </c>
      <c r="PB15" s="155" t="str">
        <f t="shared" si="218"/>
        <v xml:space="preserve"> </v>
      </c>
      <c r="PC15" s="152" t="str">
        <f t="shared" si="219"/>
        <v xml:space="preserve"> </v>
      </c>
      <c r="PE15" s="138">
        <f t="shared" ref="PE15" si="871">$A$15</f>
        <v>3</v>
      </c>
      <c r="PF15" s="444"/>
      <c r="PG15" s="150"/>
      <c r="PH15" s="150"/>
      <c r="PI15" s="150"/>
      <c r="PJ15" s="150" t="str">
        <f>IFERROR(IF(PH15=0," ",IF(PH15=16," ",VLOOKUP(PH15,PROTOKOL!$A:$E,2)*PI15))/7.5*(7.5-PM15),"")</f>
        <v/>
      </c>
      <c r="PK15" s="151"/>
      <c r="PL15" s="152" t="str">
        <f>IF(PH15=0," ",IF(PH15=16," ",(PG15-PJ15-PK15)*VLOOKUP(PH15,PROTOKOL!$A:$E,5)))</f>
        <v xml:space="preserve"> </v>
      </c>
      <c r="PM15" s="153"/>
      <c r="PN15" s="144" t="str">
        <f t="shared" si="221"/>
        <v xml:space="preserve"> </v>
      </c>
      <c r="PO15" s="454" t="str">
        <f t="shared" si="222"/>
        <v xml:space="preserve"> </v>
      </c>
      <c r="PP15" s="454"/>
      <c r="PQ15" s="150"/>
      <c r="PR15" s="150"/>
      <c r="PS15" s="150"/>
      <c r="PT15" s="154" t="str">
        <f>IF(PR15=0," ",IF(PR15=16," ",VLOOKUP(PR15,PROTOKOL!$A:$E,2)*PS15))</f>
        <v xml:space="preserve"> </v>
      </c>
      <c r="PU15" s="151"/>
      <c r="PV15" s="152" t="str">
        <f>IF(PR15=0," ",IF(PR15=16," ",(PQ15-PT15-PU15)*VLOOKUP(PR15,PROTOKOL!$A:$E,5)))</f>
        <v xml:space="preserve"> </v>
      </c>
      <c r="PW15" s="155" t="str">
        <f t="shared" si="223"/>
        <v xml:space="preserve"> </v>
      </c>
      <c r="PX15" s="152" t="str">
        <f t="shared" si="224"/>
        <v xml:space="preserve"> </v>
      </c>
      <c r="PZ15" s="138">
        <f t="shared" ref="PZ15" si="872">$A$15</f>
        <v>3</v>
      </c>
      <c r="QA15" s="444"/>
      <c r="QB15" s="150"/>
      <c r="QC15" s="150"/>
      <c r="QD15" s="150"/>
      <c r="QE15" s="150" t="str">
        <f>IFERROR(IF(QC15=0," ",IF(QC15=16," ",VLOOKUP(QC15,PROTOKOL!$A:$E,2)*QD15))/7.5*(7.5-QH15),"")</f>
        <v/>
      </c>
      <c r="QF15" s="151"/>
      <c r="QG15" s="152" t="str">
        <f>IF(QC15=0," ",IF(QC15=16," ",(QB15-QE15-QF15)*VLOOKUP(QC15,PROTOKOL!$A:$E,5)))</f>
        <v xml:space="preserve"> </v>
      </c>
      <c r="QH15" s="153"/>
      <c r="QI15" s="144" t="str">
        <f t="shared" si="226"/>
        <v xml:space="preserve"> </v>
      </c>
      <c r="QJ15" s="454" t="str">
        <f t="shared" si="227"/>
        <v xml:space="preserve"> </v>
      </c>
      <c r="QK15" s="454"/>
      <c r="QL15" s="150"/>
      <c r="QM15" s="150"/>
      <c r="QN15" s="150"/>
      <c r="QO15" s="154" t="str">
        <f>IF(QM15=0," ",IF(QM15=16," ",VLOOKUP(QM15,PROTOKOL!$A:$E,2)*QN15))</f>
        <v xml:space="preserve"> </v>
      </c>
      <c r="QP15" s="151"/>
      <c r="QQ15" s="152" t="str">
        <f>IF(QM15=0," ",IF(QM15=16," ",(QL15-QO15-QP15)*VLOOKUP(QM15,PROTOKOL!$A:$E,5)))</f>
        <v xml:space="preserve"> </v>
      </c>
      <c r="QR15" s="155" t="str">
        <f t="shared" si="228"/>
        <v xml:space="preserve"> </v>
      </c>
      <c r="QS15" s="152" t="str">
        <f t="shared" si="229"/>
        <v xml:space="preserve"> </v>
      </c>
      <c r="QU15" s="138">
        <f t="shared" ref="QU15" si="873">$A$15</f>
        <v>3</v>
      </c>
      <c r="QV15" s="444"/>
      <c r="QW15" s="150"/>
      <c r="QX15" s="150"/>
      <c r="QY15" s="150"/>
      <c r="QZ15" s="150" t="str">
        <f>IFERROR(IF(QX15=0," ",IF(QX15=16," ",VLOOKUP(QX15,PROTOKOL!$A:$E,2)*QY15))/7.5*(7.5-RC15),"")</f>
        <v/>
      </c>
      <c r="RA15" s="151"/>
      <c r="RB15" s="152" t="str">
        <f>IF(QX15=0," ",IF(QX15=16," ",(QW15-QZ15-RA15)*VLOOKUP(QX15,PROTOKOL!$A:$E,5)))</f>
        <v xml:space="preserve"> </v>
      </c>
      <c r="RC15" s="153"/>
      <c r="RD15" s="144" t="str">
        <f t="shared" si="231"/>
        <v xml:space="preserve"> </v>
      </c>
      <c r="RE15" s="454" t="str">
        <f t="shared" si="232"/>
        <v xml:space="preserve"> </v>
      </c>
      <c r="RF15" s="454"/>
      <c r="RG15" s="150"/>
      <c r="RH15" s="150"/>
      <c r="RI15" s="150"/>
      <c r="RJ15" s="154" t="str">
        <f>IF(RH15=0," ",IF(RH15=16," ",VLOOKUP(RH15,PROTOKOL!$A:$E,2)*RI15))</f>
        <v xml:space="preserve"> </v>
      </c>
      <c r="RK15" s="151"/>
      <c r="RL15" s="152" t="str">
        <f>IF(RH15=0," ",IF(RH15=16," ",(RG15-RJ15-RK15)*VLOOKUP(RH15,PROTOKOL!$A:$E,5)))</f>
        <v xml:space="preserve"> </v>
      </c>
      <c r="RM15" s="155" t="str">
        <f t="shared" si="233"/>
        <v xml:space="preserve"> </v>
      </c>
      <c r="RN15" s="152" t="str">
        <f t="shared" si="234"/>
        <v xml:space="preserve"> </v>
      </c>
      <c r="RP15" s="138">
        <f t="shared" ref="RP15" si="874">$A$15</f>
        <v>3</v>
      </c>
      <c r="RQ15" s="444"/>
      <c r="RR15" s="150"/>
      <c r="RS15" s="150"/>
      <c r="RT15" s="150"/>
      <c r="RU15" s="150" t="str">
        <f>IFERROR(IF(RS15=0," ",IF(RS15=16," ",VLOOKUP(RS15,PROTOKOL!$A:$E,2)*RT15))/7.5*(7.5-RX15),"")</f>
        <v/>
      </c>
      <c r="RV15" s="151"/>
      <c r="RW15" s="152" t="str">
        <f>IF(RS15=0," ",IF(RS15=16," ",(RR15-RU15-RV15)*VLOOKUP(RS15,PROTOKOL!$A:$E,5)))</f>
        <v xml:space="preserve"> </v>
      </c>
      <c r="RX15" s="153"/>
      <c r="RY15" s="144" t="str">
        <f t="shared" si="236"/>
        <v xml:space="preserve"> </v>
      </c>
      <c r="RZ15" s="454" t="str">
        <f t="shared" si="237"/>
        <v xml:space="preserve"> </v>
      </c>
      <c r="SA15" s="454"/>
      <c r="SB15" s="150"/>
      <c r="SC15" s="150"/>
      <c r="SD15" s="150"/>
      <c r="SE15" s="154" t="str">
        <f>IF(SC15=0," ",IF(SC15=16," ",VLOOKUP(SC15,PROTOKOL!$A:$E,2)*SD15))</f>
        <v xml:space="preserve"> </v>
      </c>
      <c r="SF15" s="151"/>
      <c r="SG15" s="152" t="str">
        <f>IF(SC15=0," ",IF(SC15=16," ",(SB15-SE15-SF15)*VLOOKUP(SC15,PROTOKOL!$A:$E,5)))</f>
        <v xml:space="preserve"> </v>
      </c>
      <c r="SH15" s="155" t="str">
        <f t="shared" si="238"/>
        <v xml:space="preserve"> </v>
      </c>
      <c r="SI15" s="152" t="str">
        <f t="shared" si="239"/>
        <v xml:space="preserve"> </v>
      </c>
      <c r="SK15" s="138">
        <f t="shared" ref="SK15" si="875">$A$15</f>
        <v>3</v>
      </c>
      <c r="SL15" s="444"/>
      <c r="SM15" s="150"/>
      <c r="SN15" s="150"/>
      <c r="SO15" s="150"/>
      <c r="SP15" s="150" t="str">
        <f>IFERROR(IF(SN15=0," ",IF(SN15=16," ",VLOOKUP(SN15,PROTOKOL!$A:$E,2)*SO15))/7.5*(7.5-SS15),"")</f>
        <v/>
      </c>
      <c r="SQ15" s="151"/>
      <c r="SR15" s="152" t="str">
        <f>IF(SN15=0," ",IF(SN15=16," ",(SM15-SP15-SQ15)*VLOOKUP(SN15,PROTOKOL!$A:$E,5)))</f>
        <v xml:space="preserve"> </v>
      </c>
      <c r="SS15" s="153"/>
      <c r="ST15" s="144" t="str">
        <f t="shared" si="241"/>
        <v xml:space="preserve"> </v>
      </c>
      <c r="SU15" s="454" t="str">
        <f t="shared" si="242"/>
        <v xml:space="preserve"> </v>
      </c>
      <c r="SV15" s="454"/>
      <c r="SW15" s="150"/>
      <c r="SX15" s="150"/>
      <c r="SY15" s="150"/>
      <c r="SZ15" s="154" t="str">
        <f>IF(SX15=0," ",IF(SX15=16," ",VLOOKUP(SX15,PROTOKOL!$A:$E,2)*SY15))</f>
        <v xml:space="preserve"> </v>
      </c>
      <c r="TA15" s="151"/>
      <c r="TB15" s="152" t="str">
        <f>IF(SX15=0," ",IF(SX15=16," ",(SW15-SZ15-TA15)*VLOOKUP(SX15,PROTOKOL!$A:$E,5)))</f>
        <v xml:space="preserve"> </v>
      </c>
      <c r="TC15" s="155" t="str">
        <f t="shared" si="243"/>
        <v xml:space="preserve"> </v>
      </c>
      <c r="TD15" s="152" t="str">
        <f t="shared" si="244"/>
        <v xml:space="preserve"> </v>
      </c>
      <c r="TF15" s="138">
        <f t="shared" ref="TF15" si="876">$A$15</f>
        <v>3</v>
      </c>
      <c r="TG15" s="444"/>
      <c r="TH15" s="150"/>
      <c r="TI15" s="150"/>
      <c r="TJ15" s="150"/>
      <c r="TK15" s="150" t="str">
        <f>IFERROR(IF(TI15=0," ",IF(TI15=16," ",VLOOKUP(TI15,PROTOKOL!$A:$E,2)*TJ15))/7.5*(7.5-TN15),"")</f>
        <v/>
      </c>
      <c r="TL15" s="151"/>
      <c r="TM15" s="152" t="str">
        <f>IF(TI15=0," ",IF(TI15=16," ",(TH15-TK15-TL15)*VLOOKUP(TI15,PROTOKOL!$A:$E,5)))</f>
        <v xml:space="preserve"> </v>
      </c>
      <c r="TN15" s="153"/>
      <c r="TO15" s="144" t="str">
        <f t="shared" si="246"/>
        <v xml:space="preserve"> </v>
      </c>
      <c r="TP15" s="454" t="str">
        <f t="shared" si="247"/>
        <v xml:space="preserve"> </v>
      </c>
      <c r="TQ15" s="454"/>
      <c r="TR15" s="150"/>
      <c r="TS15" s="150"/>
      <c r="TT15" s="150"/>
      <c r="TU15" s="154" t="str">
        <f>IF(TS15=0," ",IF(TS15=16," ",VLOOKUP(TS15,PROTOKOL!$A:$E,2)*TT15))</f>
        <v xml:space="preserve"> </v>
      </c>
      <c r="TV15" s="151"/>
      <c r="TW15" s="152" t="str">
        <f>IF(TS15=0," ",IF(TS15=16," ",(TR15-TU15-TV15)*VLOOKUP(TS15,PROTOKOL!$A:$E,5)))</f>
        <v xml:space="preserve"> </v>
      </c>
      <c r="TX15" s="155" t="str">
        <f t="shared" si="248"/>
        <v xml:space="preserve"> </v>
      </c>
      <c r="TY15" s="152" t="str">
        <f t="shared" si="249"/>
        <v xml:space="preserve"> </v>
      </c>
      <c r="UA15" s="138">
        <f t="shared" ref="UA15" si="877">$A$15</f>
        <v>3</v>
      </c>
      <c r="UB15" s="444"/>
      <c r="UC15" s="150"/>
      <c r="UD15" s="150"/>
      <c r="UE15" s="150"/>
      <c r="UF15" s="150" t="str">
        <f>IFERROR(IF(UD15=0," ",IF(UD15=16," ",VLOOKUP(UD15,PROTOKOL!$A:$E,2)*UE15))/7.5*(7.5-UI15),"")</f>
        <v/>
      </c>
      <c r="UG15" s="151"/>
      <c r="UH15" s="152" t="str">
        <f>IF(UD15=0," ",IF(UD15=16," ",(UC15-UF15-UG15)*VLOOKUP(UD15,PROTOKOL!$A:$E,5)))</f>
        <v xml:space="preserve"> </v>
      </c>
      <c r="UI15" s="153"/>
      <c r="UJ15" s="144" t="str">
        <f t="shared" si="251"/>
        <v xml:space="preserve"> </v>
      </c>
      <c r="UK15" s="454" t="str">
        <f t="shared" si="252"/>
        <v xml:space="preserve"> </v>
      </c>
      <c r="UL15" s="454"/>
      <c r="UM15" s="150"/>
      <c r="UN15" s="150"/>
      <c r="UO15" s="150"/>
      <c r="UP15" s="154" t="str">
        <f>IF(UN15=0," ",IF(UN15=16," ",VLOOKUP(UN15,PROTOKOL!$A:$E,2)*UO15))</f>
        <v xml:space="preserve"> </v>
      </c>
      <c r="UQ15" s="151"/>
      <c r="UR15" s="152" t="str">
        <f>IF(UN15=0," ",IF(UN15=16," ",(UM15-UP15-UQ15)*VLOOKUP(UN15,PROTOKOL!$A:$E,5)))</f>
        <v xml:space="preserve"> </v>
      </c>
      <c r="US15" s="155" t="str">
        <f t="shared" si="253"/>
        <v xml:space="preserve"> </v>
      </c>
      <c r="UT15" s="152" t="str">
        <f t="shared" si="254"/>
        <v xml:space="preserve"> </v>
      </c>
      <c r="UV15" s="138">
        <f t="shared" ref="UV15" si="878">$A$15</f>
        <v>3</v>
      </c>
      <c r="UW15" s="444"/>
      <c r="UX15" s="150"/>
      <c r="UY15" s="150"/>
      <c r="UZ15" s="150"/>
      <c r="VA15" s="150" t="str">
        <f>IFERROR(IF(UY15=0," ",IF(UY15=16," ",VLOOKUP(UY15,PROTOKOL!$A:$E,2)*UZ15))/7.5*(7.5-VD15),"")</f>
        <v/>
      </c>
      <c r="VB15" s="151"/>
      <c r="VC15" s="152" t="str">
        <f>IF(UY15=0," ",IF(UY15=16," ",(UX15-VA15-VB15)*VLOOKUP(UY15,PROTOKOL!$A:$E,5)))</f>
        <v xml:space="preserve"> </v>
      </c>
      <c r="VD15" s="153"/>
      <c r="VE15" s="144" t="str">
        <f t="shared" si="256"/>
        <v xml:space="preserve"> </v>
      </c>
      <c r="VF15" s="454" t="str">
        <f t="shared" si="257"/>
        <v xml:space="preserve"> </v>
      </c>
      <c r="VG15" s="454"/>
      <c r="VH15" s="150"/>
      <c r="VI15" s="150"/>
      <c r="VJ15" s="150"/>
      <c r="VK15" s="154" t="str">
        <f>IF(VI15=0," ",IF(VI15=16," ",VLOOKUP(VI15,PROTOKOL!$A:$E,2)*VJ15))</f>
        <v xml:space="preserve"> </v>
      </c>
      <c r="VL15" s="151"/>
      <c r="VM15" s="152" t="str">
        <f>IF(VI15=0," ",IF(VI15=16," ",(VH15-VK15-VL15)*VLOOKUP(VI15,PROTOKOL!$A:$E,5)))</f>
        <v xml:space="preserve"> </v>
      </c>
      <c r="VN15" s="155" t="str">
        <f t="shared" si="258"/>
        <v xml:space="preserve"> </v>
      </c>
      <c r="VO15" s="152" t="str">
        <f t="shared" si="259"/>
        <v xml:space="preserve"> </v>
      </c>
      <c r="VQ15" s="138">
        <f t="shared" ref="VQ15" si="879">$A$15</f>
        <v>3</v>
      </c>
      <c r="VR15" s="444"/>
      <c r="VS15" s="150"/>
      <c r="VT15" s="150"/>
      <c r="VU15" s="150"/>
      <c r="VV15" s="150" t="str">
        <f>IFERROR(IF(VT15=0," ",IF(VT15=16," ",VLOOKUP(VT15,PROTOKOL!$A:$E,2)*VU15))/7.5*(7.5-VY15),"")</f>
        <v/>
      </c>
      <c r="VW15" s="151"/>
      <c r="VX15" s="152" t="str">
        <f>IF(VT15=0," ",IF(VT15=16," ",(VS15-VV15-VW15)*VLOOKUP(VT15,PROTOKOL!$A:$E,5)))</f>
        <v xml:space="preserve"> </v>
      </c>
      <c r="VY15" s="153"/>
      <c r="VZ15" s="144" t="str">
        <f t="shared" si="261"/>
        <v xml:space="preserve"> </v>
      </c>
      <c r="WA15" s="454" t="str">
        <f t="shared" si="262"/>
        <v xml:space="preserve"> </v>
      </c>
      <c r="WB15" s="454"/>
      <c r="WC15" s="150"/>
      <c r="WD15" s="150"/>
      <c r="WE15" s="150"/>
      <c r="WF15" s="154" t="str">
        <f>IF(WD15=0," ",IF(WD15=16," ",VLOOKUP(WD15,PROTOKOL!$A:$E,2)*WE15))</f>
        <v xml:space="preserve"> </v>
      </c>
      <c r="WG15" s="151"/>
      <c r="WH15" s="152" t="str">
        <f>IF(WD15=0," ",IF(WD15=16," ",(WC15-WF15-WG15)*VLOOKUP(WD15,PROTOKOL!$A:$E,5)))</f>
        <v xml:space="preserve"> </v>
      </c>
      <c r="WI15" s="155" t="str">
        <f t="shared" si="263"/>
        <v xml:space="preserve"> </v>
      </c>
      <c r="WJ15" s="152" t="str">
        <f t="shared" si="264"/>
        <v xml:space="preserve"> </v>
      </c>
      <c r="WL15" s="138">
        <f t="shared" ref="WL15" si="880">$A$15</f>
        <v>3</v>
      </c>
      <c r="WM15" s="444"/>
      <c r="WN15" s="150"/>
      <c r="WO15" s="150"/>
      <c r="WP15" s="150"/>
      <c r="WQ15" s="150" t="str">
        <f>IFERROR(IF(WO15=0," ",IF(WO15=16," ",VLOOKUP(WO15,PROTOKOL!$A:$E,2)*WP15))/7.5*(7.5-WT15),"")</f>
        <v/>
      </c>
      <c r="WR15" s="151"/>
      <c r="WS15" s="152" t="str">
        <f>IF(WO15=0," ",IF(WO15=16," ",(WN15-WQ15-WR15)*VLOOKUP(WO15,PROTOKOL!$A:$E,5)))</f>
        <v xml:space="preserve"> </v>
      </c>
      <c r="WT15" s="153"/>
      <c r="WU15" s="144" t="str">
        <f t="shared" si="266"/>
        <v xml:space="preserve"> </v>
      </c>
      <c r="WV15" s="454" t="str">
        <f t="shared" si="267"/>
        <v xml:space="preserve"> </v>
      </c>
      <c r="WW15" s="454"/>
      <c r="WX15" s="150"/>
      <c r="WY15" s="150"/>
      <c r="WZ15" s="150"/>
      <c r="XA15" s="154" t="str">
        <f>IF(WY15=0," ",IF(WY15=16," ",VLOOKUP(WY15,PROTOKOL!$A:$E,2)*WZ15))</f>
        <v xml:space="preserve"> </v>
      </c>
      <c r="XB15" s="151"/>
      <c r="XC15" s="152" t="str">
        <f>IF(WY15=0," ",IF(WY15=16," ",(WX15-XA15-XB15)*VLOOKUP(WY15,PROTOKOL!$A:$E,5)))</f>
        <v xml:space="preserve"> </v>
      </c>
      <c r="XD15" s="155" t="str">
        <f t="shared" si="268"/>
        <v xml:space="preserve"> </v>
      </c>
      <c r="XE15" s="152" t="str">
        <f t="shared" si="269"/>
        <v xml:space="preserve"> </v>
      </c>
      <c r="XG15" s="138">
        <f t="shared" ref="XG15" si="881">$A$15</f>
        <v>3</v>
      </c>
      <c r="XH15" s="444"/>
      <c r="XI15" s="150"/>
      <c r="XJ15" s="150"/>
      <c r="XK15" s="150"/>
      <c r="XL15" s="150" t="str">
        <f>IFERROR(IF(XJ15=0," ",IF(XJ15=16," ",VLOOKUP(XJ15,PROTOKOL!$A:$E,2)*XK15))/7.5*(7.5-XO15),"")</f>
        <v/>
      </c>
      <c r="XM15" s="151"/>
      <c r="XN15" s="152" t="str">
        <f>IF(XJ15=0," ",IF(XJ15=16," ",(XI15-XL15-XM15)*VLOOKUP(XJ15,PROTOKOL!$A:$E,5)))</f>
        <v xml:space="preserve"> </v>
      </c>
      <c r="XO15" s="153"/>
      <c r="XP15" s="144" t="str">
        <f t="shared" si="271"/>
        <v xml:space="preserve"> </v>
      </c>
      <c r="XQ15" s="454" t="str">
        <f t="shared" si="272"/>
        <v xml:space="preserve"> </v>
      </c>
      <c r="XR15" s="454"/>
      <c r="XS15" s="150"/>
      <c r="XT15" s="150"/>
      <c r="XU15" s="150"/>
      <c r="XV15" s="154" t="str">
        <f>IF(XT15=0," ",IF(XT15=16," ",VLOOKUP(XT15,PROTOKOL!$A:$E,2)*XU15))</f>
        <v xml:space="preserve"> </v>
      </c>
      <c r="XW15" s="151"/>
      <c r="XX15" s="152" t="str">
        <f>IF(XT15=0," ",IF(XT15=16," ",(XS15-XV15-XW15)*VLOOKUP(XT15,PROTOKOL!$A:$E,5)))</f>
        <v xml:space="preserve"> </v>
      </c>
      <c r="XY15" s="155" t="str">
        <f t="shared" si="273"/>
        <v xml:space="preserve"> </v>
      </c>
      <c r="XZ15" s="152" t="str">
        <f t="shared" si="274"/>
        <v xml:space="preserve"> </v>
      </c>
      <c r="YB15" s="138">
        <f t="shared" ref="YB15" si="882">$A$15</f>
        <v>3</v>
      </c>
      <c r="YC15" s="444"/>
      <c r="YD15" s="150"/>
      <c r="YE15" s="150"/>
      <c r="YF15" s="150"/>
      <c r="YG15" s="150" t="str">
        <f>IFERROR(IF(YE15=0," ",IF(YE15=16," ",VLOOKUP(YE15,PROTOKOL!$A:$E,2)*YF15))/7.5*(7.5-YJ15),"")</f>
        <v/>
      </c>
      <c r="YH15" s="151"/>
      <c r="YI15" s="152" t="str">
        <f>IF(YE15=0," ",IF(YE15=16," ",(YD15-YG15-YH15)*VLOOKUP(YE15,PROTOKOL!$A:$E,5)))</f>
        <v xml:space="preserve"> </v>
      </c>
      <c r="YJ15" s="153"/>
      <c r="YK15" s="144" t="str">
        <f t="shared" si="276"/>
        <v xml:space="preserve"> </v>
      </c>
      <c r="YL15" s="454" t="str">
        <f t="shared" si="277"/>
        <v xml:space="preserve"> </v>
      </c>
      <c r="YM15" s="454"/>
      <c r="YN15" s="150"/>
      <c r="YO15" s="150"/>
      <c r="YP15" s="150"/>
      <c r="YQ15" s="154" t="str">
        <f>IF(YO15=0," ",IF(YO15=16," ",VLOOKUP(YO15,PROTOKOL!$A:$E,2)*YP15))</f>
        <v xml:space="preserve"> </v>
      </c>
      <c r="YR15" s="151"/>
      <c r="YS15" s="152" t="str">
        <f>IF(YO15=0," ",IF(YO15=16," ",(YN15-YQ15-YR15)*VLOOKUP(YO15,PROTOKOL!$A:$E,5)))</f>
        <v xml:space="preserve"> </v>
      </c>
      <c r="YT15" s="155" t="str">
        <f t="shared" si="278"/>
        <v xml:space="preserve"> </v>
      </c>
      <c r="YU15" s="152" t="str">
        <f t="shared" si="279"/>
        <v xml:space="preserve"> </v>
      </c>
      <c r="YW15" s="138">
        <f t="shared" ref="YW15" si="883">$A$15</f>
        <v>3</v>
      </c>
      <c r="YX15" s="444"/>
      <c r="YY15" s="150"/>
      <c r="YZ15" s="150"/>
      <c r="ZA15" s="150"/>
      <c r="ZB15" s="150" t="str">
        <f>IFERROR(IF(YZ15=0," ",IF(YZ15=16," ",VLOOKUP(YZ15,PROTOKOL!$A:$E,2)*ZA15))/7.5*(7.5-ZE15),"")</f>
        <v/>
      </c>
      <c r="ZC15" s="151"/>
      <c r="ZD15" s="152" t="str">
        <f>IF(YZ15=0," ",IF(YZ15=16," ",(YY15-ZB15-ZC15)*VLOOKUP(YZ15,PROTOKOL!$A:$E,5)))</f>
        <v xml:space="preserve"> </v>
      </c>
      <c r="ZE15" s="153"/>
      <c r="ZF15" s="144" t="str">
        <f t="shared" si="281"/>
        <v xml:space="preserve"> </v>
      </c>
      <c r="ZG15" s="454" t="str">
        <f t="shared" si="282"/>
        <v xml:space="preserve"> </v>
      </c>
      <c r="ZH15" s="454"/>
      <c r="ZI15" s="150"/>
      <c r="ZJ15" s="150"/>
      <c r="ZK15" s="150"/>
      <c r="ZL15" s="154" t="str">
        <f>IF(ZJ15=0," ",IF(ZJ15=16," ",VLOOKUP(ZJ15,PROTOKOL!$A:$E,2)*ZK15))</f>
        <v xml:space="preserve"> </v>
      </c>
      <c r="ZM15" s="151"/>
      <c r="ZN15" s="152" t="str">
        <f>IF(ZJ15=0," ",IF(ZJ15=16," ",(ZI15-ZL15-ZM15)*VLOOKUP(ZJ15,PROTOKOL!$A:$E,5)))</f>
        <v xml:space="preserve"> </v>
      </c>
      <c r="ZO15" s="155" t="str">
        <f t="shared" si="283"/>
        <v xml:space="preserve"> </v>
      </c>
      <c r="ZP15" s="152" t="str">
        <f t="shared" si="284"/>
        <v xml:space="preserve"> </v>
      </c>
      <c r="ZR15" s="138">
        <f t="shared" ref="ZR15" si="884">$A$15</f>
        <v>3</v>
      </c>
      <c r="ZS15" s="444"/>
      <c r="ZT15" s="150"/>
      <c r="ZU15" s="150"/>
      <c r="ZV15" s="150"/>
      <c r="ZW15" s="150" t="str">
        <f>IFERROR(IF(ZU15=0," ",IF(ZU15=16," ",VLOOKUP(ZU15,PROTOKOL!$A:$E,2)*ZV15))/7.5*(7.5-ZZ15),"")</f>
        <v/>
      </c>
      <c r="ZX15" s="151"/>
      <c r="ZY15" s="152" t="str">
        <f>IF(ZU15=0," ",IF(ZU15=16," ",(ZT15-ZW15-ZX15)*VLOOKUP(ZU15,PROTOKOL!$A:$E,5)))</f>
        <v xml:space="preserve"> </v>
      </c>
      <c r="ZZ15" s="153"/>
      <c r="AAA15" s="144" t="str">
        <f t="shared" si="286"/>
        <v xml:space="preserve"> </v>
      </c>
      <c r="AAB15" s="454" t="str">
        <f t="shared" si="287"/>
        <v xml:space="preserve"> </v>
      </c>
      <c r="AAC15" s="454"/>
      <c r="AAD15" s="150"/>
      <c r="AAE15" s="150"/>
      <c r="AAF15" s="150"/>
      <c r="AAG15" s="154" t="str">
        <f>IF(AAE15=0," ",IF(AAE15=16," ",VLOOKUP(AAE15,PROTOKOL!$A:$E,2)*AAF15))</f>
        <v xml:space="preserve"> </v>
      </c>
      <c r="AAH15" s="151"/>
      <c r="AAI15" s="152" t="str">
        <f>IF(AAE15=0," ",IF(AAE15=16," ",(AAD15-AAG15-AAH15)*VLOOKUP(AAE15,PROTOKOL!$A:$E,5)))</f>
        <v xml:space="preserve"> </v>
      </c>
      <c r="AAJ15" s="155" t="str">
        <f t="shared" si="288"/>
        <v xml:space="preserve"> </v>
      </c>
      <c r="AAK15" s="152" t="str">
        <f t="shared" si="289"/>
        <v xml:space="preserve"> </v>
      </c>
      <c r="AAM15" s="138">
        <f t="shared" ref="AAM15" si="885">$A$15</f>
        <v>3</v>
      </c>
      <c r="AAN15" s="444"/>
      <c r="AAO15" s="150"/>
      <c r="AAP15" s="150"/>
      <c r="AAQ15" s="150"/>
      <c r="AAR15" s="150" t="str">
        <f>IFERROR(IF(AAP15=0," ",IF(AAP15=16," ",VLOOKUP(AAP15,PROTOKOL!$A:$E,2)*AAQ15))/7.5*(7.5-AAU15),"")</f>
        <v/>
      </c>
      <c r="AAS15" s="151"/>
      <c r="AAT15" s="152" t="str">
        <f>IF(AAP15=0," ",IF(AAP15=16," ",(AAO15-AAR15-AAS15)*VLOOKUP(AAP15,PROTOKOL!$A:$E,5)))</f>
        <v xml:space="preserve"> </v>
      </c>
      <c r="AAU15" s="153"/>
      <c r="AAV15" s="144" t="str">
        <f t="shared" si="291"/>
        <v xml:space="preserve"> </v>
      </c>
      <c r="AAW15" s="454" t="str">
        <f t="shared" si="292"/>
        <v xml:space="preserve"> </v>
      </c>
      <c r="AAX15" s="454"/>
      <c r="AAY15" s="150"/>
      <c r="AAZ15" s="150"/>
      <c r="ABA15" s="150"/>
      <c r="ABB15" s="154" t="str">
        <f>IF(AAZ15=0," ",IF(AAZ15=16," ",VLOOKUP(AAZ15,PROTOKOL!$A:$E,2)*ABA15))</f>
        <v xml:space="preserve"> </v>
      </c>
      <c r="ABC15" s="151"/>
      <c r="ABD15" s="152" t="str">
        <f>IF(AAZ15=0," ",IF(AAZ15=16," ",(AAY15-ABB15-ABC15)*VLOOKUP(AAZ15,PROTOKOL!$A:$E,5)))</f>
        <v xml:space="preserve"> </v>
      </c>
      <c r="ABE15" s="155" t="str">
        <f t="shared" si="293"/>
        <v xml:space="preserve"> </v>
      </c>
      <c r="ABF15" s="152" t="str">
        <f t="shared" si="294"/>
        <v xml:space="preserve"> </v>
      </c>
      <c r="ABH15" s="138">
        <f t="shared" ref="ABH15" si="886">$A$15</f>
        <v>3</v>
      </c>
      <c r="ABI15" s="444"/>
      <c r="ABJ15" s="150"/>
      <c r="ABK15" s="150"/>
      <c r="ABL15" s="150"/>
      <c r="ABM15" s="150" t="str">
        <f>IFERROR(IF(ABK15=0," ",IF(ABK15=16," ",VLOOKUP(ABK15,PROTOKOL!$A:$E,2)*ABL15))/7.5*(7.5-ABP15),"")</f>
        <v/>
      </c>
      <c r="ABN15" s="151"/>
      <c r="ABO15" s="152" t="str">
        <f>IF(ABK15=0," ",IF(ABK15=16," ",(ABJ15-ABM15-ABN15)*VLOOKUP(ABK15,PROTOKOL!$A:$E,5)))</f>
        <v xml:space="preserve"> </v>
      </c>
      <c r="ABP15" s="153"/>
      <c r="ABQ15" s="144" t="str">
        <f t="shared" si="296"/>
        <v xml:space="preserve"> </v>
      </c>
      <c r="ABR15" s="454" t="str">
        <f t="shared" si="297"/>
        <v xml:space="preserve"> </v>
      </c>
      <c r="ABS15" s="454"/>
      <c r="ABT15" s="150"/>
      <c r="ABU15" s="150"/>
      <c r="ABV15" s="150"/>
      <c r="ABW15" s="154" t="str">
        <f>IF(ABU15=0," ",IF(ABU15=16," ",VLOOKUP(ABU15,PROTOKOL!$A:$E,2)*ABV15))</f>
        <v xml:space="preserve"> </v>
      </c>
      <c r="ABX15" s="151"/>
      <c r="ABY15" s="152" t="str">
        <f>IF(ABU15=0," ",IF(ABU15=16," ",(ABT15-ABW15-ABX15)*VLOOKUP(ABU15,PROTOKOL!$A:$E,5)))</f>
        <v xml:space="preserve"> </v>
      </c>
      <c r="ABZ15" s="155" t="str">
        <f t="shared" si="298"/>
        <v xml:space="preserve"> </v>
      </c>
      <c r="ACA15" s="152" t="str">
        <f t="shared" si="299"/>
        <v xml:space="preserve"> </v>
      </c>
      <c r="ACC15" s="138">
        <f t="shared" ref="ACC15" si="887">$A$15</f>
        <v>3</v>
      </c>
      <c r="ACD15" s="444"/>
      <c r="ACE15" s="150"/>
      <c r="ACF15" s="150"/>
      <c r="ACG15" s="150"/>
      <c r="ACH15" s="150" t="str">
        <f>IFERROR(IF(ACF15=0," ",IF(ACF15=16," ",VLOOKUP(ACF15,PROTOKOL!$A:$E,2)*ACG15))/7.5*(7.5-ACK15),"")</f>
        <v/>
      </c>
      <c r="ACI15" s="151"/>
      <c r="ACJ15" s="152" t="str">
        <f>IF(ACF15=0," ",IF(ACF15=16," ",(ACE15-ACH15-ACI15)*VLOOKUP(ACF15,PROTOKOL!$A:$E,5)))</f>
        <v xml:space="preserve"> </v>
      </c>
      <c r="ACK15" s="153"/>
      <c r="ACL15" s="144" t="str">
        <f t="shared" si="301"/>
        <v xml:space="preserve"> </v>
      </c>
      <c r="ACM15" s="454" t="str">
        <f t="shared" si="302"/>
        <v xml:space="preserve"> </v>
      </c>
      <c r="ACN15" s="454"/>
      <c r="ACO15" s="150"/>
      <c r="ACP15" s="150"/>
      <c r="ACQ15" s="150"/>
      <c r="ACR15" s="154" t="str">
        <f>IF(ACP15=0," ",IF(ACP15=16," ",VLOOKUP(ACP15,PROTOKOL!$A:$E,2)*ACQ15))</f>
        <v xml:space="preserve"> </v>
      </c>
      <c r="ACS15" s="151"/>
      <c r="ACT15" s="152" t="str">
        <f>IF(ACP15=0," ",IF(ACP15=16," ",(ACO15-ACR15-ACS15)*VLOOKUP(ACP15,PROTOKOL!$A:$E,5)))</f>
        <v xml:space="preserve"> </v>
      </c>
      <c r="ACU15" s="155" t="str">
        <f t="shared" si="303"/>
        <v xml:space="preserve"> </v>
      </c>
      <c r="ACV15" s="152" t="str">
        <f t="shared" si="304"/>
        <v xml:space="preserve"> </v>
      </c>
      <c r="ACX15" s="138">
        <f t="shared" ref="ACX15" si="888">$A$15</f>
        <v>3</v>
      </c>
      <c r="ACY15" s="444"/>
      <c r="ACZ15" s="150"/>
      <c r="ADA15" s="150"/>
      <c r="ADB15" s="150"/>
      <c r="ADC15" s="150" t="str">
        <f>IFERROR(IF(ADA15=0," ",IF(ADA15=16," ",VLOOKUP(ADA15,PROTOKOL!$A:$E,2)*ADB15))/7.5*(7.5-ADF15),"")</f>
        <v/>
      </c>
      <c r="ADD15" s="151"/>
      <c r="ADE15" s="152" t="str">
        <f>IF(ADA15=0," ",IF(ADA15=16," ",(ACZ15-ADC15-ADD15)*VLOOKUP(ADA15,PROTOKOL!$A:$E,5)))</f>
        <v xml:space="preserve"> </v>
      </c>
      <c r="ADF15" s="153"/>
      <c r="ADG15" s="144" t="str">
        <f t="shared" si="306"/>
        <v xml:space="preserve"> </v>
      </c>
      <c r="ADH15" s="454" t="str">
        <f t="shared" si="307"/>
        <v xml:space="preserve"> </v>
      </c>
      <c r="ADI15" s="454"/>
      <c r="ADJ15" s="150"/>
      <c r="ADK15" s="150"/>
      <c r="ADL15" s="150"/>
      <c r="ADM15" s="154" t="str">
        <f>IF(ADK15=0," ",IF(ADK15=16," ",VLOOKUP(ADK15,PROTOKOL!$A:$E,2)*ADL15))</f>
        <v xml:space="preserve"> </v>
      </c>
      <c r="ADN15" s="151"/>
      <c r="ADO15" s="152" t="str">
        <f>IF(ADK15=0," ",IF(ADK15=16," ",(ADJ15-ADM15-ADN15)*VLOOKUP(ADK15,PROTOKOL!$A:$E,5)))</f>
        <v xml:space="preserve"> </v>
      </c>
      <c r="ADP15" s="155" t="str">
        <f t="shared" si="308"/>
        <v xml:space="preserve"> </v>
      </c>
      <c r="ADQ15" s="152" t="str">
        <f t="shared" si="309"/>
        <v xml:space="preserve"> </v>
      </c>
      <c r="ADS15" s="138">
        <f t="shared" ref="ADS15" si="889">$A$15</f>
        <v>3</v>
      </c>
      <c r="ADT15" s="444"/>
      <c r="ADU15" s="150"/>
      <c r="ADV15" s="150"/>
      <c r="ADW15" s="150"/>
      <c r="ADX15" s="150" t="str">
        <f>IFERROR(IF(ADV15=0," ",IF(ADV15=16," ",VLOOKUP(ADV15,PROTOKOL!$A:$E,2)*ADW15))/7.5*(7.5-AEA15),"")</f>
        <v/>
      </c>
      <c r="ADY15" s="151"/>
      <c r="ADZ15" s="152" t="str">
        <f>IF(ADV15=0," ",IF(ADV15=16," ",(ADU15-ADX15-ADY15)*VLOOKUP(ADV15,PROTOKOL!$A:$E,5)))</f>
        <v xml:space="preserve"> </v>
      </c>
      <c r="AEA15" s="153"/>
      <c r="AEB15" s="144" t="str">
        <f t="shared" si="311"/>
        <v xml:space="preserve"> </v>
      </c>
      <c r="AEC15" s="454" t="str">
        <f t="shared" si="312"/>
        <v xml:space="preserve"> </v>
      </c>
      <c r="AED15" s="454"/>
      <c r="AEE15" s="150"/>
      <c r="AEF15" s="150"/>
      <c r="AEG15" s="150"/>
      <c r="AEH15" s="154" t="str">
        <f>IF(AEF15=0," ",IF(AEF15=16," ",VLOOKUP(AEF15,PROTOKOL!$A:$E,2)*AEG15))</f>
        <v xml:space="preserve"> </v>
      </c>
      <c r="AEI15" s="151"/>
      <c r="AEJ15" s="152" t="str">
        <f>IF(AEF15=0," ",IF(AEF15=16," ",(AEE15-AEH15-AEI15)*VLOOKUP(AEF15,PROTOKOL!$A:$E,5)))</f>
        <v xml:space="preserve"> </v>
      </c>
      <c r="AEK15" s="155" t="str">
        <f t="shared" si="313"/>
        <v xml:space="preserve"> </v>
      </c>
      <c r="AEL15" s="152" t="str">
        <f t="shared" si="314"/>
        <v xml:space="preserve"> </v>
      </c>
      <c r="AEN15" s="138">
        <f t="shared" ref="AEN15" si="890">$A$15</f>
        <v>3</v>
      </c>
      <c r="AEO15" s="444"/>
      <c r="AEP15" s="150"/>
      <c r="AEQ15" s="150"/>
      <c r="AER15" s="150"/>
      <c r="AES15" s="150" t="str">
        <f>IFERROR(IF(AEQ15=0," ",IF(AEQ15=16," ",VLOOKUP(AEQ15,PROTOKOL!$A:$E,2)*AER15))/7.5*(7.5-AEV15),"")</f>
        <v/>
      </c>
      <c r="AET15" s="151"/>
      <c r="AEU15" s="152" t="str">
        <f>IF(AEQ15=0," ",IF(AEQ15=16," ",(AEP15-AES15-AET15)*VLOOKUP(AEQ15,PROTOKOL!$A:$E,5)))</f>
        <v xml:space="preserve"> </v>
      </c>
      <c r="AEV15" s="153"/>
      <c r="AEW15" s="144" t="str">
        <f t="shared" si="316"/>
        <v xml:space="preserve"> </v>
      </c>
      <c r="AEX15" s="454" t="str">
        <f t="shared" si="317"/>
        <v xml:space="preserve"> </v>
      </c>
      <c r="AEY15" s="454"/>
      <c r="AEZ15" s="150"/>
      <c r="AFA15" s="150"/>
      <c r="AFB15" s="150"/>
      <c r="AFC15" s="154" t="str">
        <f>IF(AFA15=0," ",IF(AFA15=16," ",VLOOKUP(AFA15,PROTOKOL!$A:$E,2)*AFB15))</f>
        <v xml:space="preserve"> </v>
      </c>
      <c r="AFD15" s="151"/>
      <c r="AFE15" s="152" t="str">
        <f>IF(AFA15=0," ",IF(AFA15=16," ",(AEZ15-AFC15-AFD15)*VLOOKUP(AFA15,PROTOKOL!$A:$E,5)))</f>
        <v xml:space="preserve"> </v>
      </c>
      <c r="AFF15" s="155" t="str">
        <f t="shared" si="318"/>
        <v xml:space="preserve"> </v>
      </c>
      <c r="AFG15" s="152" t="str">
        <f t="shared" si="319"/>
        <v xml:space="preserve"> </v>
      </c>
      <c r="AFI15" s="138">
        <f t="shared" ref="AFI15" si="891">$A$15</f>
        <v>3</v>
      </c>
      <c r="AFJ15" s="444"/>
      <c r="AFK15" s="150"/>
      <c r="AFL15" s="150"/>
      <c r="AFM15" s="150"/>
      <c r="AFN15" s="150" t="str">
        <f>IFERROR(IF(AFL15=0," ",IF(AFL15=16," ",VLOOKUP(AFL15,PROTOKOL!$A:$E,2)*AFM15))/7.5*(7.5-AFQ15),"")</f>
        <v/>
      </c>
      <c r="AFO15" s="151"/>
      <c r="AFP15" s="152" t="str">
        <f>IF(AFL15=0," ",IF(AFL15=16," ",(AFK15-AFN15-AFO15)*VLOOKUP(AFL15,PROTOKOL!$A:$E,5)))</f>
        <v xml:space="preserve"> </v>
      </c>
      <c r="AFQ15" s="153"/>
      <c r="AFR15" s="144" t="str">
        <f t="shared" si="321"/>
        <v xml:space="preserve"> </v>
      </c>
      <c r="AFS15" s="454" t="str">
        <f t="shared" si="322"/>
        <v xml:space="preserve"> </v>
      </c>
      <c r="AFT15" s="454"/>
      <c r="AFU15" s="150"/>
      <c r="AFV15" s="150"/>
      <c r="AFW15" s="150"/>
      <c r="AFX15" s="154" t="str">
        <f>IF(AFV15=0," ",IF(AFV15=16," ",VLOOKUP(AFV15,PROTOKOL!$A:$E,2)*AFW15))</f>
        <v xml:space="preserve"> </v>
      </c>
      <c r="AFY15" s="151"/>
      <c r="AFZ15" s="152" t="str">
        <f>IF(AFV15=0," ",IF(AFV15=16," ",(AFU15-AFX15-AFY15)*VLOOKUP(AFV15,PROTOKOL!$A:$E,5)))</f>
        <v xml:space="preserve"> </v>
      </c>
      <c r="AGA15" s="155" t="str">
        <f t="shared" si="323"/>
        <v xml:space="preserve"> </v>
      </c>
      <c r="AGB15" s="152" t="str">
        <f t="shared" si="324"/>
        <v xml:space="preserve"> </v>
      </c>
      <c r="AGD15" s="138">
        <f t="shared" ref="AGD15" si="892">$A$15</f>
        <v>3</v>
      </c>
      <c r="AGE15" s="444"/>
      <c r="AGF15" s="150"/>
      <c r="AGG15" s="150"/>
      <c r="AGH15" s="150"/>
      <c r="AGI15" s="150" t="str">
        <f>IFERROR(IF(AGG15=0," ",IF(AGG15=16," ",VLOOKUP(AGG15,PROTOKOL!$A:$E,2)*AGH15))/7.5*(7.5-AGL15),"")</f>
        <v/>
      </c>
      <c r="AGJ15" s="151"/>
      <c r="AGK15" s="152" t="str">
        <f>IF(AGG15=0," ",IF(AGG15=16," ",(AGF15-AGI15-AGJ15)*VLOOKUP(AGG15,PROTOKOL!$A:$E,5)))</f>
        <v xml:space="preserve"> </v>
      </c>
      <c r="AGL15" s="153"/>
      <c r="AGM15" s="144" t="str">
        <f t="shared" si="326"/>
        <v xml:space="preserve"> </v>
      </c>
      <c r="AGN15" s="454" t="str">
        <f t="shared" si="327"/>
        <v xml:space="preserve"> </v>
      </c>
      <c r="AGO15" s="454"/>
      <c r="AGP15" s="150"/>
      <c r="AGQ15" s="150"/>
      <c r="AGR15" s="150"/>
      <c r="AGS15" s="154" t="str">
        <f>IF(AGQ15=0," ",IF(AGQ15=16," ",VLOOKUP(AGQ15,PROTOKOL!$A:$E,2)*AGR15))</f>
        <v xml:space="preserve"> </v>
      </c>
      <c r="AGT15" s="151"/>
      <c r="AGU15" s="152" t="str">
        <f>IF(AGQ15=0," ",IF(AGQ15=16," ",(AGP15-AGS15-AGT15)*VLOOKUP(AGQ15,PROTOKOL!$A:$E,5)))</f>
        <v xml:space="preserve"> </v>
      </c>
      <c r="AGV15" s="155" t="str">
        <f t="shared" si="328"/>
        <v xml:space="preserve"> </v>
      </c>
      <c r="AGW15" s="152" t="str">
        <f t="shared" si="329"/>
        <v xml:space="preserve"> </v>
      </c>
      <c r="AGY15" s="138">
        <f t="shared" ref="AGY15" si="893">$A$15</f>
        <v>3</v>
      </c>
      <c r="AGZ15" s="444"/>
      <c r="AHA15" s="150"/>
      <c r="AHB15" s="150"/>
      <c r="AHC15" s="150"/>
      <c r="AHD15" s="150" t="str">
        <f>IFERROR(IF(AHB15=0," ",IF(AHB15=16," ",VLOOKUP(AHB15,PROTOKOL!$A:$E,2)*AHC15))/7.5*(7.5-AHG15),"")</f>
        <v/>
      </c>
      <c r="AHE15" s="151"/>
      <c r="AHF15" s="152" t="str">
        <f>IF(AHB15=0," ",IF(AHB15=16," ",(AHA15-AHD15-AHE15)*VLOOKUP(AHB15,PROTOKOL!$A:$E,5)))</f>
        <v xml:space="preserve"> </v>
      </c>
      <c r="AHG15" s="153"/>
      <c r="AHH15" s="144" t="str">
        <f t="shared" si="331"/>
        <v xml:space="preserve"> </v>
      </c>
      <c r="AHI15" s="454" t="str">
        <f t="shared" si="332"/>
        <v xml:space="preserve"> </v>
      </c>
      <c r="AHJ15" s="454"/>
      <c r="AHK15" s="150"/>
      <c r="AHL15" s="150"/>
      <c r="AHM15" s="150"/>
      <c r="AHN15" s="154" t="str">
        <f>IF(AHL15=0," ",IF(AHL15=16," ",VLOOKUP(AHL15,PROTOKOL!$A:$E,2)*AHM15))</f>
        <v xml:space="preserve"> </v>
      </c>
      <c r="AHO15" s="151"/>
      <c r="AHP15" s="152" t="str">
        <f>IF(AHL15=0," ",IF(AHL15=16," ",(AHK15-AHN15-AHO15)*VLOOKUP(AHL15,PROTOKOL!$A:$E,5)))</f>
        <v xml:space="preserve"> </v>
      </c>
      <c r="AHQ15" s="155" t="str">
        <f t="shared" si="333"/>
        <v xml:space="preserve"> </v>
      </c>
      <c r="AHR15" s="152" t="str">
        <f t="shared" si="334"/>
        <v xml:space="preserve"> </v>
      </c>
      <c r="AHT15" s="138">
        <f t="shared" ref="AHT15" si="894">$A$15</f>
        <v>3</v>
      </c>
      <c r="AHU15" s="444"/>
      <c r="AHV15" s="150"/>
      <c r="AHW15" s="150"/>
      <c r="AHX15" s="150"/>
      <c r="AHY15" s="150" t="str">
        <f>IFERROR(IF(AHW15=0," ",IF(AHW15=16," ",VLOOKUP(AHW15,PROTOKOL!$A:$E,2)*AHX15))/7.5*(7.5-AIB15),"")</f>
        <v/>
      </c>
      <c r="AHZ15" s="151"/>
      <c r="AIA15" s="152" t="str">
        <f>IF(AHW15=0," ",IF(AHW15=16," ",(AHV15-AHY15-AHZ15)*VLOOKUP(AHW15,PROTOKOL!$A:$E,5)))</f>
        <v xml:space="preserve"> </v>
      </c>
      <c r="AIB15" s="153"/>
      <c r="AIC15" s="144" t="str">
        <f t="shared" si="336"/>
        <v xml:space="preserve"> </v>
      </c>
      <c r="AID15" s="454" t="str">
        <f t="shared" si="337"/>
        <v xml:space="preserve"> </v>
      </c>
      <c r="AIE15" s="454"/>
      <c r="AIF15" s="150"/>
      <c r="AIG15" s="150"/>
      <c r="AIH15" s="150"/>
      <c r="AII15" s="154" t="str">
        <f>IF(AIG15=0," ",IF(AIG15=16," ",VLOOKUP(AIG15,PROTOKOL!$A:$E,2)*AIH15))</f>
        <v xml:space="preserve"> </v>
      </c>
      <c r="AIJ15" s="151"/>
      <c r="AIK15" s="152" t="str">
        <f>IF(AIG15=0," ",IF(AIG15=16," ",(AIF15-AII15-AIJ15)*VLOOKUP(AIG15,PROTOKOL!$A:$E,5)))</f>
        <v xml:space="preserve"> </v>
      </c>
      <c r="AIL15" s="155" t="str">
        <f t="shared" si="338"/>
        <v xml:space="preserve"> </v>
      </c>
      <c r="AIM15" s="152" t="str">
        <f t="shared" si="339"/>
        <v xml:space="preserve"> </v>
      </c>
      <c r="AIO15" s="138">
        <f t="shared" ref="AIO15" si="895">$A$15</f>
        <v>3</v>
      </c>
      <c r="AIP15" s="444"/>
      <c r="AIQ15" s="150"/>
      <c r="AIR15" s="150"/>
      <c r="AIS15" s="150"/>
      <c r="AIT15" s="150" t="str">
        <f>IFERROR(IF(AIR15=0," ",IF(AIR15=16," ",VLOOKUP(AIR15,PROTOKOL!$A:$E,2)*AIS15))/7.5*(7.5-AIW15),"")</f>
        <v/>
      </c>
      <c r="AIU15" s="151"/>
      <c r="AIV15" s="152" t="str">
        <f>IF(AIR15=0," ",IF(AIR15=16," ",(AIQ15-AIT15-AIU15)*VLOOKUP(AIR15,PROTOKOL!$A:$E,5)))</f>
        <v xml:space="preserve"> </v>
      </c>
      <c r="AIW15" s="153"/>
      <c r="AIX15" s="144" t="str">
        <f t="shared" si="341"/>
        <v xml:space="preserve"> </v>
      </c>
      <c r="AIY15" s="454" t="str">
        <f t="shared" si="342"/>
        <v xml:space="preserve"> </v>
      </c>
      <c r="AIZ15" s="454"/>
      <c r="AJA15" s="150"/>
      <c r="AJB15" s="150"/>
      <c r="AJC15" s="150"/>
      <c r="AJD15" s="154" t="str">
        <f>IF(AJB15=0," ",IF(AJB15=16," ",VLOOKUP(AJB15,PROTOKOL!$A:$E,2)*AJC15))</f>
        <v xml:space="preserve"> </v>
      </c>
      <c r="AJE15" s="151"/>
      <c r="AJF15" s="152" t="str">
        <f>IF(AJB15=0," ",IF(AJB15=16," ",(AJA15-AJD15-AJE15)*VLOOKUP(AJB15,PROTOKOL!$A:$E,5)))</f>
        <v xml:space="preserve"> </v>
      </c>
      <c r="AJG15" s="155" t="str">
        <f t="shared" si="343"/>
        <v xml:space="preserve"> </v>
      </c>
      <c r="AJH15" s="152" t="str">
        <f t="shared" si="344"/>
        <v xml:space="preserve"> </v>
      </c>
      <c r="AJJ15" s="138">
        <f t="shared" ref="AJJ15" si="896">$A$15</f>
        <v>3</v>
      </c>
      <c r="AJK15" s="444"/>
      <c r="AJL15" s="150"/>
      <c r="AJM15" s="150"/>
      <c r="AJN15" s="150"/>
      <c r="AJO15" s="150" t="str">
        <f>IFERROR(IF(AJM15=0," ",IF(AJM15=16," ",VLOOKUP(AJM15,PROTOKOL!$A:$E,2)*AJN15))/7.5*(7.5-AJR15),"")</f>
        <v/>
      </c>
      <c r="AJP15" s="151"/>
      <c r="AJQ15" s="152" t="str">
        <f>IF(AJM15=0," ",IF(AJM15=16," ",(AJL15-AJO15-AJP15)*VLOOKUP(AJM15,PROTOKOL!$A:$E,5)))</f>
        <v xml:space="preserve"> </v>
      </c>
      <c r="AJR15" s="153"/>
      <c r="AJS15" s="144" t="str">
        <f t="shared" si="346"/>
        <v xml:space="preserve"> </v>
      </c>
      <c r="AJT15" s="454" t="str">
        <f t="shared" si="347"/>
        <v xml:space="preserve"> </v>
      </c>
      <c r="AJU15" s="454"/>
      <c r="AJV15" s="150"/>
      <c r="AJW15" s="150"/>
      <c r="AJX15" s="150"/>
      <c r="AJY15" s="154" t="str">
        <f>IF(AJW15=0," ",IF(AJW15=16," ",VLOOKUP(AJW15,PROTOKOL!$A:$E,2)*AJX15))</f>
        <v xml:space="preserve"> </v>
      </c>
      <c r="AJZ15" s="151"/>
      <c r="AKA15" s="152" t="str">
        <f>IF(AJW15=0," ",IF(AJW15=16," ",(AJV15-AJY15-AJZ15)*VLOOKUP(AJW15,PROTOKOL!$A:$E,5)))</f>
        <v xml:space="preserve"> </v>
      </c>
      <c r="AKB15" s="155" t="str">
        <f t="shared" si="348"/>
        <v xml:space="preserve"> </v>
      </c>
      <c r="AKC15" s="152" t="str">
        <f t="shared" si="349"/>
        <v xml:space="preserve"> </v>
      </c>
      <c r="AKE15" s="138">
        <f t="shared" ref="AKE15" si="897">$A$15</f>
        <v>3</v>
      </c>
      <c r="AKF15" s="444"/>
      <c r="AKG15" s="150"/>
      <c r="AKH15" s="150"/>
      <c r="AKI15" s="150"/>
      <c r="AKJ15" s="150" t="str">
        <f>IFERROR(IF(AKH15=0," ",IF(AKH15=16," ",VLOOKUP(AKH15,PROTOKOL!$A:$E,2)*AKI15))/7.5*(7.5-AKM15),"")</f>
        <v/>
      </c>
      <c r="AKK15" s="151"/>
      <c r="AKL15" s="152" t="str">
        <f>IF(AKH15=0," ",IF(AKH15=16," ",(AKG15-AKJ15-AKK15)*VLOOKUP(AKH15,PROTOKOL!$A:$E,5)))</f>
        <v xml:space="preserve"> </v>
      </c>
      <c r="AKM15" s="153"/>
      <c r="AKN15" s="144" t="str">
        <f t="shared" si="351"/>
        <v xml:space="preserve"> </v>
      </c>
      <c r="AKO15" s="454" t="str">
        <f t="shared" si="352"/>
        <v xml:space="preserve"> </v>
      </c>
      <c r="AKP15" s="454"/>
      <c r="AKQ15" s="150"/>
      <c r="AKR15" s="150"/>
      <c r="AKS15" s="150"/>
      <c r="AKT15" s="154" t="str">
        <f>IF(AKR15=0," ",IF(AKR15=16," ",VLOOKUP(AKR15,PROTOKOL!$A:$E,2)*AKS15))</f>
        <v xml:space="preserve"> </v>
      </c>
      <c r="AKU15" s="151"/>
      <c r="AKV15" s="152" t="str">
        <f>IF(AKR15=0," ",IF(AKR15=16," ",(AKQ15-AKT15-AKU15)*VLOOKUP(AKR15,PROTOKOL!$A:$E,5)))</f>
        <v xml:space="preserve"> </v>
      </c>
      <c r="AKW15" s="155" t="str">
        <f t="shared" si="353"/>
        <v xml:space="preserve"> </v>
      </c>
      <c r="AKX15" s="152" t="str">
        <f t="shared" si="354"/>
        <v xml:space="preserve"> </v>
      </c>
      <c r="AKZ15" s="138">
        <f t="shared" ref="AKZ15" si="898">$A$15</f>
        <v>3</v>
      </c>
      <c r="ALA15" s="444"/>
      <c r="ALB15" s="150"/>
      <c r="ALC15" s="150"/>
      <c r="ALD15" s="150"/>
      <c r="ALE15" s="150" t="str">
        <f>IFERROR(IF(ALC15=0," ",IF(ALC15=16," ",VLOOKUP(ALC15,PROTOKOL!$A:$E,2)*ALD15))/7.5*(7.5-ALH15),"")</f>
        <v/>
      </c>
      <c r="ALF15" s="151"/>
      <c r="ALG15" s="152" t="str">
        <f>IF(ALC15=0," ",IF(ALC15=16," ",(ALB15-ALE15-ALF15)*VLOOKUP(ALC15,PROTOKOL!$A:$E,5)))</f>
        <v xml:space="preserve"> </v>
      </c>
      <c r="ALH15" s="153"/>
      <c r="ALI15" s="144" t="str">
        <f t="shared" si="356"/>
        <v xml:space="preserve"> </v>
      </c>
      <c r="ALJ15" s="454" t="str">
        <f t="shared" si="357"/>
        <v xml:space="preserve"> </v>
      </c>
      <c r="ALK15" s="454"/>
      <c r="ALL15" s="150"/>
      <c r="ALM15" s="150"/>
      <c r="ALN15" s="150"/>
      <c r="ALO15" s="154" t="str">
        <f>IF(ALM15=0," ",IF(ALM15=16," ",VLOOKUP(ALM15,PROTOKOL!$A:$E,2)*ALN15))</f>
        <v xml:space="preserve"> </v>
      </c>
      <c r="ALP15" s="151"/>
      <c r="ALQ15" s="152" t="str">
        <f>IF(ALM15=0," ",IF(ALM15=16," ",(ALL15-ALO15-ALP15)*VLOOKUP(ALM15,PROTOKOL!$A:$E,5)))</f>
        <v xml:space="preserve"> </v>
      </c>
      <c r="ALR15" s="155" t="str">
        <f t="shared" si="358"/>
        <v xml:space="preserve"> </v>
      </c>
      <c r="ALS15" s="152" t="str">
        <f t="shared" si="359"/>
        <v xml:space="preserve"> </v>
      </c>
      <c r="ALU15" s="138">
        <f t="shared" ref="ALU15" si="899">$A$15</f>
        <v>3</v>
      </c>
      <c r="ALV15" s="444"/>
      <c r="ALW15" s="150"/>
      <c r="ALX15" s="150"/>
      <c r="ALY15" s="150"/>
      <c r="ALZ15" s="150" t="str">
        <f>IFERROR(IF(ALX15=0," ",IF(ALX15=16," ",VLOOKUP(ALX15,PROTOKOL!$A:$E,2)*ALY15))/7.5*(7.5-AMC15),"")</f>
        <v/>
      </c>
      <c r="AMA15" s="151"/>
      <c r="AMB15" s="152" t="str">
        <f>IF(ALX15=0," ",IF(ALX15=16," ",(ALW15-ALZ15-AMA15)*VLOOKUP(ALX15,PROTOKOL!$A:$E,5)))</f>
        <v xml:space="preserve"> </v>
      </c>
      <c r="AMC15" s="153"/>
      <c r="AMD15" s="144" t="str">
        <f t="shared" si="361"/>
        <v xml:space="preserve"> </v>
      </c>
      <c r="AME15" s="454" t="str">
        <f t="shared" si="362"/>
        <v xml:space="preserve"> </v>
      </c>
      <c r="AMF15" s="454"/>
      <c r="AMG15" s="150"/>
      <c r="AMH15" s="150"/>
      <c r="AMI15" s="150"/>
      <c r="AMJ15" s="154" t="str">
        <f>IF(AMH15=0," ",IF(AMH15=16," ",VLOOKUP(AMH15,PROTOKOL!$A:$E,2)*AMI15))</f>
        <v xml:space="preserve"> </v>
      </c>
      <c r="AMK15" s="151"/>
      <c r="AML15" s="152" t="str">
        <f>IF(AMH15=0," ",IF(AMH15=16," ",(AMG15-AMJ15-AMK15)*VLOOKUP(AMH15,PROTOKOL!$A:$E,5)))</f>
        <v xml:space="preserve"> </v>
      </c>
      <c r="AMM15" s="155" t="str">
        <f t="shared" si="363"/>
        <v xml:space="preserve"> </v>
      </c>
      <c r="AMN15" s="152" t="str">
        <f t="shared" si="364"/>
        <v xml:space="preserve"> </v>
      </c>
      <c r="AMP15" s="138">
        <f t="shared" ref="AMP15" si="900">$A$15</f>
        <v>3</v>
      </c>
      <c r="AMQ15" s="444"/>
      <c r="AMR15" s="150"/>
      <c r="AMS15" s="150"/>
      <c r="AMT15" s="150"/>
      <c r="AMU15" s="150" t="str">
        <f>IFERROR(IF(AMS15=0," ",IF(AMS15=16," ",VLOOKUP(AMS15,PROTOKOL!$A:$E,2)*AMT15))/7.5*(7.5-AMX15),"")</f>
        <v/>
      </c>
      <c r="AMV15" s="151"/>
      <c r="AMW15" s="152" t="str">
        <f>IF(AMS15=0," ",IF(AMS15=16," ",(AMR15-AMU15-AMV15)*VLOOKUP(AMS15,PROTOKOL!$A:$E,5)))</f>
        <v xml:space="preserve"> </v>
      </c>
      <c r="AMX15" s="153"/>
      <c r="AMY15" s="144" t="str">
        <f t="shared" si="366"/>
        <v xml:space="preserve"> </v>
      </c>
      <c r="AMZ15" s="454" t="str">
        <f t="shared" si="367"/>
        <v xml:space="preserve"> </v>
      </c>
      <c r="ANA15" s="454"/>
      <c r="ANB15" s="150"/>
      <c r="ANC15" s="150"/>
      <c r="AND15" s="150"/>
      <c r="ANE15" s="154" t="str">
        <f>IF(ANC15=0," ",IF(ANC15=16," ",VLOOKUP(ANC15,PROTOKOL!$A:$E,2)*AND15))</f>
        <v xml:space="preserve"> </v>
      </c>
      <c r="ANF15" s="151"/>
      <c r="ANG15" s="152" t="str">
        <f>IF(ANC15=0," ",IF(ANC15=16," ",(ANB15-ANE15-ANF15)*VLOOKUP(ANC15,PROTOKOL!$A:$E,5)))</f>
        <v xml:space="preserve"> </v>
      </c>
      <c r="ANH15" s="155" t="str">
        <f t="shared" si="368"/>
        <v xml:space="preserve"> </v>
      </c>
      <c r="ANI15" s="152" t="str">
        <f t="shared" si="369"/>
        <v xml:space="preserve"> </v>
      </c>
      <c r="ANK15" s="138">
        <f t="shared" ref="ANK15" si="901">$A$15</f>
        <v>3</v>
      </c>
      <c r="ANL15" s="444"/>
      <c r="ANM15" s="150"/>
      <c r="ANN15" s="150"/>
      <c r="ANO15" s="150"/>
      <c r="ANP15" s="150" t="str">
        <f>IFERROR(IF(ANN15=0," ",IF(ANN15=16," ",VLOOKUP(ANN15,PROTOKOL!$A:$E,2)*ANO15))/7.5*(7.5-ANS15),"")</f>
        <v/>
      </c>
      <c r="ANQ15" s="151"/>
      <c r="ANR15" s="152" t="str">
        <f>IF(ANN15=0," ",IF(ANN15=16," ",(ANM15-ANP15-ANQ15)*VLOOKUP(ANN15,PROTOKOL!$A:$E,5)))</f>
        <v xml:space="preserve"> </v>
      </c>
      <c r="ANS15" s="153"/>
      <c r="ANT15" s="144" t="str">
        <f t="shared" si="371"/>
        <v xml:space="preserve"> </v>
      </c>
      <c r="ANU15" s="454" t="str">
        <f t="shared" si="372"/>
        <v xml:space="preserve"> </v>
      </c>
      <c r="ANV15" s="454"/>
      <c r="ANW15" s="150"/>
      <c r="ANX15" s="150"/>
      <c r="ANY15" s="150"/>
      <c r="ANZ15" s="154" t="str">
        <f>IF(ANX15=0," ",IF(ANX15=16," ",VLOOKUP(ANX15,PROTOKOL!$A:$E,2)*ANY15))</f>
        <v xml:space="preserve"> </v>
      </c>
      <c r="AOA15" s="151"/>
      <c r="AOB15" s="152" t="str">
        <f>IF(ANX15=0," ",IF(ANX15=16," ",(ANW15-ANZ15-AOA15)*VLOOKUP(ANX15,PROTOKOL!$A:$E,5)))</f>
        <v xml:space="preserve"> </v>
      </c>
      <c r="AOC15" s="155" t="str">
        <f t="shared" si="373"/>
        <v xml:space="preserve"> </v>
      </c>
      <c r="AOD15" s="152" t="str">
        <f t="shared" si="374"/>
        <v xml:space="preserve"> </v>
      </c>
      <c r="AOF15" s="138">
        <f t="shared" ref="AOF15" si="902">$A$15</f>
        <v>3</v>
      </c>
      <c r="AOG15" s="444"/>
      <c r="AOH15" s="150"/>
      <c r="AOI15" s="150"/>
      <c r="AOJ15" s="150"/>
      <c r="AOK15" s="150" t="str">
        <f>IFERROR(IF(AOI15=0," ",IF(AOI15=16," ",VLOOKUP(AOI15,PROTOKOL!$A:$E,2)*AOJ15))/7.5*(7.5-AON15),"")</f>
        <v/>
      </c>
      <c r="AOL15" s="151"/>
      <c r="AOM15" s="152" t="str">
        <f>IF(AOI15=0," ",IF(AOI15=16," ",(AOH15-AOK15-AOL15)*VLOOKUP(AOI15,PROTOKOL!$A:$E,5)))</f>
        <v xml:space="preserve"> </v>
      </c>
      <c r="AON15" s="153"/>
      <c r="AOO15" s="144" t="str">
        <f t="shared" si="376"/>
        <v xml:space="preserve"> </v>
      </c>
      <c r="AOP15" s="454" t="str">
        <f t="shared" si="377"/>
        <v xml:space="preserve"> </v>
      </c>
      <c r="AOQ15" s="454"/>
      <c r="AOR15" s="150"/>
      <c r="AOS15" s="150"/>
      <c r="AOT15" s="150"/>
      <c r="AOU15" s="154" t="str">
        <f>IF(AOS15=0," ",IF(AOS15=16," ",VLOOKUP(AOS15,PROTOKOL!$A:$E,2)*AOT15))</f>
        <v xml:space="preserve"> </v>
      </c>
      <c r="AOV15" s="151"/>
      <c r="AOW15" s="152" t="str">
        <f>IF(AOS15=0," ",IF(AOS15=16," ",(AOR15-AOU15-AOV15)*VLOOKUP(AOS15,PROTOKOL!$A:$E,5)))</f>
        <v xml:space="preserve"> </v>
      </c>
      <c r="AOX15" s="155" t="str">
        <f t="shared" si="378"/>
        <v xml:space="preserve"> </v>
      </c>
      <c r="AOY15" s="152" t="str">
        <f t="shared" si="379"/>
        <v xml:space="preserve"> </v>
      </c>
      <c r="APA15" s="138">
        <f t="shared" ref="APA15" si="903">$A$15</f>
        <v>3</v>
      </c>
      <c r="APB15" s="444"/>
      <c r="APC15" s="150"/>
      <c r="APD15" s="150"/>
      <c r="APE15" s="150"/>
      <c r="APF15" s="150" t="str">
        <f>IFERROR(IF(APD15=0," ",IF(APD15=16," ",VLOOKUP(APD15,PROTOKOL!$A:$E,2)*APE15))/7.5*(7.5-API15),"")</f>
        <v/>
      </c>
      <c r="APG15" s="151"/>
      <c r="APH15" s="152" t="str">
        <f>IF(APD15=0," ",IF(APD15=16," ",(APC15-APF15-APG15)*VLOOKUP(APD15,PROTOKOL!$A:$E,5)))</f>
        <v xml:space="preserve"> </v>
      </c>
      <c r="API15" s="153"/>
      <c r="APJ15" s="144" t="str">
        <f t="shared" si="381"/>
        <v xml:space="preserve"> </v>
      </c>
      <c r="APK15" s="454" t="str">
        <f t="shared" si="382"/>
        <v xml:space="preserve"> </v>
      </c>
      <c r="APL15" s="454"/>
      <c r="APM15" s="150"/>
      <c r="APN15" s="150"/>
      <c r="APO15" s="150"/>
      <c r="APP15" s="154" t="str">
        <f>IF(APN15=0," ",IF(APN15=16," ",VLOOKUP(APN15,PROTOKOL!$A:$E,2)*APO15))</f>
        <v xml:space="preserve"> </v>
      </c>
      <c r="APQ15" s="151"/>
      <c r="APR15" s="152" t="str">
        <f>IF(APN15=0," ",IF(APN15=16," ",(APM15-APP15-APQ15)*VLOOKUP(APN15,PROTOKOL!$A:$E,5)))</f>
        <v xml:space="preserve"> </v>
      </c>
      <c r="APS15" s="155" t="str">
        <f t="shared" si="383"/>
        <v xml:space="preserve"> </v>
      </c>
      <c r="APT15" s="152" t="str">
        <f t="shared" si="384"/>
        <v xml:space="preserve"> </v>
      </c>
      <c r="APV15" s="138">
        <f t="shared" ref="APV15" si="904">$A$15</f>
        <v>3</v>
      </c>
      <c r="APW15" s="444"/>
      <c r="APX15" s="150"/>
      <c r="APY15" s="150"/>
      <c r="APZ15" s="150"/>
      <c r="AQA15" s="150" t="str">
        <f>IFERROR(IF(APY15=0," ",IF(APY15=16," ",VLOOKUP(APY15,PROTOKOL!$A:$E,2)*APZ15))/7.5*(7.5-AQD15),"")</f>
        <v/>
      </c>
      <c r="AQB15" s="151"/>
      <c r="AQC15" s="152" t="str">
        <f>IF(APY15=0," ",IF(APY15=16," ",(APX15-AQA15-AQB15)*VLOOKUP(APY15,PROTOKOL!$A:$E,5)))</f>
        <v xml:space="preserve"> </v>
      </c>
      <c r="AQD15" s="153"/>
      <c r="AQE15" s="144" t="str">
        <f t="shared" si="386"/>
        <v xml:space="preserve"> </v>
      </c>
      <c r="AQF15" s="454" t="str">
        <f t="shared" si="387"/>
        <v xml:space="preserve"> </v>
      </c>
      <c r="AQG15" s="454"/>
      <c r="AQH15" s="150"/>
      <c r="AQI15" s="150"/>
      <c r="AQJ15" s="150"/>
      <c r="AQK15" s="154" t="str">
        <f>IF(AQI15=0," ",IF(AQI15=16," ",VLOOKUP(AQI15,PROTOKOL!$A:$E,2)*AQJ15))</f>
        <v xml:space="preserve"> </v>
      </c>
      <c r="AQL15" s="151"/>
      <c r="AQM15" s="152" t="str">
        <f>IF(AQI15=0," ",IF(AQI15=16," ",(AQH15-AQK15-AQL15)*VLOOKUP(AQI15,PROTOKOL!$A:$E,5)))</f>
        <v xml:space="preserve"> </v>
      </c>
      <c r="AQN15" s="155" t="str">
        <f t="shared" si="388"/>
        <v xml:space="preserve"> </v>
      </c>
      <c r="AQO15" s="152" t="str">
        <f t="shared" si="389"/>
        <v xml:space="preserve"> </v>
      </c>
      <c r="AQQ15" s="138">
        <f t="shared" ref="AQQ15" si="905">$A$15</f>
        <v>3</v>
      </c>
      <c r="AQR15" s="444"/>
      <c r="AQS15" s="150"/>
      <c r="AQT15" s="150"/>
      <c r="AQU15" s="150"/>
      <c r="AQV15" s="150" t="str">
        <f>IFERROR(IF(AQT15=0," ",IF(AQT15=16," ",VLOOKUP(AQT15,PROTOKOL!$A:$E,2)*AQU15))/7.5*(7.5-AQY15),"")</f>
        <v/>
      </c>
      <c r="AQW15" s="151"/>
      <c r="AQX15" s="152" t="str">
        <f>IF(AQT15=0," ",IF(AQT15=16," ",(AQS15-AQV15-AQW15)*VLOOKUP(AQT15,PROTOKOL!$A:$E,5)))</f>
        <v xml:space="preserve"> </v>
      </c>
      <c r="AQY15" s="153"/>
      <c r="AQZ15" s="144" t="str">
        <f t="shared" si="391"/>
        <v xml:space="preserve"> </v>
      </c>
      <c r="ARA15" s="454" t="str">
        <f t="shared" si="392"/>
        <v xml:space="preserve"> </v>
      </c>
      <c r="ARB15" s="454"/>
      <c r="ARC15" s="150"/>
      <c r="ARD15" s="150"/>
      <c r="ARE15" s="150"/>
      <c r="ARF15" s="154" t="str">
        <f>IF(ARD15=0," ",IF(ARD15=16," ",VLOOKUP(ARD15,PROTOKOL!$A:$E,2)*ARE15))</f>
        <v xml:space="preserve"> </v>
      </c>
      <c r="ARG15" s="151"/>
      <c r="ARH15" s="152" t="str">
        <f>IF(ARD15=0," ",IF(ARD15=16," ",(ARC15-ARF15-ARG15)*VLOOKUP(ARD15,PROTOKOL!$A:$E,5)))</f>
        <v xml:space="preserve"> </v>
      </c>
      <c r="ARI15" s="155" t="str">
        <f t="shared" si="393"/>
        <v xml:space="preserve"> </v>
      </c>
      <c r="ARJ15" s="152" t="str">
        <f t="shared" si="394"/>
        <v xml:space="preserve"> </v>
      </c>
      <c r="ARL15" s="138">
        <f t="shared" ref="ARL15" si="906">$A$15</f>
        <v>3</v>
      </c>
      <c r="ARM15" s="444"/>
      <c r="ARN15" s="150"/>
      <c r="ARO15" s="150"/>
      <c r="ARP15" s="150"/>
      <c r="ARQ15" s="150" t="str">
        <f>IFERROR(IF(ARO15=0," ",IF(ARO15=16," ",VLOOKUP(ARO15,PROTOKOL!$A:$E,2)*ARP15))/7.5*(7.5-ART15),"")</f>
        <v/>
      </c>
      <c r="ARR15" s="151"/>
      <c r="ARS15" s="152" t="str">
        <f>IF(ARO15=0," ",IF(ARO15=16," ",(ARN15-ARQ15-ARR15)*VLOOKUP(ARO15,PROTOKOL!$A:$E,5)))</f>
        <v xml:space="preserve"> </v>
      </c>
      <c r="ART15" s="153"/>
      <c r="ARU15" s="144" t="str">
        <f t="shared" si="396"/>
        <v xml:space="preserve"> </v>
      </c>
      <c r="ARV15" s="454" t="str">
        <f t="shared" si="397"/>
        <v xml:space="preserve"> </v>
      </c>
      <c r="ARW15" s="454"/>
      <c r="ARX15" s="150"/>
      <c r="ARY15" s="150"/>
      <c r="ARZ15" s="150"/>
      <c r="ASA15" s="154" t="str">
        <f>IF(ARY15=0," ",IF(ARY15=16," ",VLOOKUP(ARY15,PROTOKOL!$A:$E,2)*ARZ15))</f>
        <v xml:space="preserve"> </v>
      </c>
      <c r="ASB15" s="151"/>
      <c r="ASC15" s="152" t="str">
        <f>IF(ARY15=0," ",IF(ARY15=16," ",(ARX15-ASA15-ASB15)*VLOOKUP(ARY15,PROTOKOL!$A:$E,5)))</f>
        <v xml:space="preserve"> </v>
      </c>
      <c r="ASD15" s="155" t="str">
        <f t="shared" si="398"/>
        <v xml:space="preserve"> </v>
      </c>
      <c r="ASE15" s="152" t="str">
        <f t="shared" si="399"/>
        <v xml:space="preserve"> </v>
      </c>
      <c r="ASG15" s="138">
        <f t="shared" ref="ASG15" si="907">$A$15</f>
        <v>3</v>
      </c>
      <c r="ASH15" s="444"/>
      <c r="ASI15" s="150"/>
      <c r="ASJ15" s="150"/>
      <c r="ASK15" s="150"/>
      <c r="ASL15" s="150" t="str">
        <f>IFERROR(IF(ASJ15=0," ",IF(ASJ15=16," ",VLOOKUP(ASJ15,PROTOKOL!$A:$E,2)*ASK15))/7.5*(7.5-ASO15),"")</f>
        <v/>
      </c>
      <c r="ASM15" s="151"/>
      <c r="ASN15" s="152" t="str">
        <f>IF(ASJ15=0," ",IF(ASJ15=16," ",(ASI15-ASL15-ASM15)*VLOOKUP(ASJ15,PROTOKOL!$A:$E,5)))</f>
        <v xml:space="preserve"> </v>
      </c>
      <c r="ASO15" s="153"/>
      <c r="ASP15" s="144" t="str">
        <f t="shared" si="401"/>
        <v xml:space="preserve"> </v>
      </c>
      <c r="ASQ15" s="454" t="str">
        <f t="shared" si="402"/>
        <v xml:space="preserve"> </v>
      </c>
      <c r="ASR15" s="454"/>
      <c r="ASS15" s="150"/>
      <c r="AST15" s="150"/>
      <c r="ASU15" s="150"/>
      <c r="ASV15" s="154" t="str">
        <f>IF(AST15=0," ",IF(AST15=16," ",VLOOKUP(AST15,PROTOKOL!$A:$E,2)*ASU15))</f>
        <v xml:space="preserve"> </v>
      </c>
      <c r="ASW15" s="151"/>
      <c r="ASX15" s="152" t="str">
        <f>IF(AST15=0," ",IF(AST15=16," ",(ASS15-ASV15-ASW15)*VLOOKUP(AST15,PROTOKOL!$A:$E,5)))</f>
        <v xml:space="preserve"> </v>
      </c>
      <c r="ASY15" s="155" t="str">
        <f t="shared" si="403"/>
        <v xml:space="preserve"> </v>
      </c>
      <c r="ASZ15" s="152" t="str">
        <f t="shared" si="404"/>
        <v xml:space="preserve"> </v>
      </c>
      <c r="ATB15" s="138">
        <f t="shared" ref="ATB15" si="908">$A$15</f>
        <v>3</v>
      </c>
      <c r="ATC15" s="444"/>
      <c r="ATD15" s="150"/>
      <c r="ATE15" s="150"/>
      <c r="ATF15" s="150"/>
      <c r="ATG15" s="150" t="str">
        <f>IFERROR(IF(ATE15=0," ",IF(ATE15=16," ",VLOOKUP(ATE15,PROTOKOL!$A:$E,2)*ATF15))/7.5*(7.5-ATJ15),"")</f>
        <v/>
      </c>
      <c r="ATH15" s="151"/>
      <c r="ATI15" s="152" t="str">
        <f>IF(ATE15=0," ",IF(ATE15=16," ",(ATD15-ATG15-ATH15)*VLOOKUP(ATE15,PROTOKOL!$A:$E,5)))</f>
        <v xml:space="preserve"> </v>
      </c>
      <c r="ATJ15" s="153"/>
      <c r="ATK15" s="144" t="str">
        <f t="shared" si="406"/>
        <v xml:space="preserve"> </v>
      </c>
      <c r="ATL15" s="454" t="str">
        <f t="shared" si="407"/>
        <v xml:space="preserve"> </v>
      </c>
      <c r="ATM15" s="454"/>
      <c r="ATN15" s="150"/>
      <c r="ATO15" s="150"/>
      <c r="ATP15" s="150"/>
      <c r="ATQ15" s="154" t="str">
        <f>IF(ATO15=0," ",IF(ATO15=16," ",VLOOKUP(ATO15,PROTOKOL!$A:$E,2)*ATP15))</f>
        <v xml:space="preserve"> </v>
      </c>
      <c r="ATR15" s="151"/>
      <c r="ATS15" s="152" t="str">
        <f>IF(ATO15=0," ",IF(ATO15=16," ",(ATN15-ATQ15-ATR15)*VLOOKUP(ATO15,PROTOKOL!$A:$E,5)))</f>
        <v xml:space="preserve"> </v>
      </c>
      <c r="ATT15" s="155" t="str">
        <f t="shared" si="408"/>
        <v xml:space="preserve"> </v>
      </c>
      <c r="ATU15" s="152" t="str">
        <f t="shared" si="409"/>
        <v xml:space="preserve"> </v>
      </c>
      <c r="ATW15" s="138">
        <f t="shared" ref="ATW15" si="909">$A$15</f>
        <v>3</v>
      </c>
      <c r="ATX15" s="444"/>
      <c r="ATY15" s="150"/>
      <c r="ATZ15" s="150"/>
      <c r="AUA15" s="150"/>
      <c r="AUB15" s="150" t="str">
        <f>IFERROR(IF(ATZ15=0," ",IF(ATZ15=16," ",VLOOKUP(ATZ15,PROTOKOL!$A:$E,2)*AUA15))/7.5*(7.5-AUE15),"")</f>
        <v/>
      </c>
      <c r="AUC15" s="151"/>
      <c r="AUD15" s="152" t="str">
        <f>IF(ATZ15=0," ",IF(ATZ15=16," ",(ATY15-AUB15-AUC15)*VLOOKUP(ATZ15,PROTOKOL!$A:$E,5)))</f>
        <v xml:space="preserve"> </v>
      </c>
      <c r="AUE15" s="153"/>
      <c r="AUF15" s="144" t="str">
        <f t="shared" si="411"/>
        <v xml:space="preserve"> </v>
      </c>
      <c r="AUG15" s="454" t="str">
        <f t="shared" si="412"/>
        <v xml:space="preserve"> </v>
      </c>
      <c r="AUH15" s="454"/>
      <c r="AUI15" s="150"/>
      <c r="AUJ15" s="150"/>
      <c r="AUK15" s="150"/>
      <c r="AUL15" s="154" t="str">
        <f>IF(AUJ15=0," ",IF(AUJ15=16," ",VLOOKUP(AUJ15,PROTOKOL!$A:$E,2)*AUK15))</f>
        <v xml:space="preserve"> </v>
      </c>
      <c r="AUM15" s="151"/>
      <c r="AUN15" s="152" t="str">
        <f>IF(AUJ15=0," ",IF(AUJ15=16," ",(AUI15-AUL15-AUM15)*VLOOKUP(AUJ15,PROTOKOL!$A:$E,5)))</f>
        <v xml:space="preserve"> </v>
      </c>
      <c r="AUO15" s="155" t="str">
        <f t="shared" si="413"/>
        <v xml:space="preserve"> </v>
      </c>
      <c r="AUP15" s="152" t="str">
        <f t="shared" si="414"/>
        <v xml:space="preserve"> </v>
      </c>
      <c r="AUR15" s="138">
        <f t="shared" ref="AUR15" si="910">$A$15</f>
        <v>3</v>
      </c>
      <c r="AUS15" s="444"/>
      <c r="AUT15" s="150"/>
      <c r="AUU15" s="150"/>
      <c r="AUV15" s="150"/>
      <c r="AUW15" s="150" t="str">
        <f>IFERROR(IF(AUU15=0," ",IF(AUU15=16," ",VLOOKUP(AUU15,PROTOKOL!$A:$E,2)*AUV15))/7.5*(7.5-AUZ15),"")</f>
        <v/>
      </c>
      <c r="AUX15" s="151"/>
      <c r="AUY15" s="152" t="str">
        <f>IF(AUU15=0," ",IF(AUU15=16," ",(AUT15-AUW15-AUX15)*VLOOKUP(AUU15,PROTOKOL!$A:$E,5)))</f>
        <v xml:space="preserve"> </v>
      </c>
      <c r="AUZ15" s="153"/>
      <c r="AVA15" s="144" t="str">
        <f t="shared" si="416"/>
        <v xml:space="preserve"> </v>
      </c>
      <c r="AVB15" s="454" t="str">
        <f t="shared" si="417"/>
        <v xml:space="preserve"> </v>
      </c>
      <c r="AVC15" s="454"/>
      <c r="AVD15" s="150"/>
      <c r="AVE15" s="150"/>
      <c r="AVF15" s="150"/>
      <c r="AVG15" s="154" t="str">
        <f>IF(AVE15=0," ",IF(AVE15=16," ",VLOOKUP(AVE15,PROTOKOL!$A:$E,2)*AVF15))</f>
        <v xml:space="preserve"> </v>
      </c>
      <c r="AVH15" s="151"/>
      <c r="AVI15" s="152" t="str">
        <f>IF(AVE15=0," ",IF(AVE15=16," ",(AVD15-AVG15-AVH15)*VLOOKUP(AVE15,PROTOKOL!$A:$E,5)))</f>
        <v xml:space="preserve"> </v>
      </c>
      <c r="AVJ15" s="155" t="str">
        <f t="shared" si="418"/>
        <v xml:space="preserve"> </v>
      </c>
      <c r="AVK15" s="152" t="str">
        <f t="shared" si="419"/>
        <v xml:space="preserve"> </v>
      </c>
      <c r="AVM15" s="138">
        <f t="shared" ref="AVM15" si="911">$A$15</f>
        <v>3</v>
      </c>
      <c r="AVN15" s="444"/>
      <c r="AVO15" s="150"/>
      <c r="AVP15" s="150"/>
      <c r="AVQ15" s="150"/>
      <c r="AVR15" s="150" t="str">
        <f>IFERROR(IF(AVP15=0," ",IF(AVP15=16," ",VLOOKUP(AVP15,PROTOKOL!$A:$E,2)*AVQ15))/7.5*(7.5-AVU15),"")</f>
        <v/>
      </c>
      <c r="AVS15" s="151"/>
      <c r="AVT15" s="152" t="str">
        <f>IF(AVP15=0," ",IF(AVP15=16," ",(AVO15-AVR15-AVS15)*VLOOKUP(AVP15,PROTOKOL!$A:$E,5)))</f>
        <v xml:space="preserve"> </v>
      </c>
      <c r="AVU15" s="153"/>
      <c r="AVV15" s="144" t="str">
        <f t="shared" si="421"/>
        <v xml:space="preserve"> </v>
      </c>
      <c r="AVW15" s="454" t="str">
        <f t="shared" si="422"/>
        <v xml:space="preserve"> </v>
      </c>
      <c r="AVX15" s="454"/>
      <c r="AVY15" s="150"/>
      <c r="AVZ15" s="150"/>
      <c r="AWA15" s="150"/>
      <c r="AWB15" s="154" t="str">
        <f>IF(AVZ15=0," ",IF(AVZ15=16," ",VLOOKUP(AVZ15,PROTOKOL!$A:$E,2)*AWA15))</f>
        <v xml:space="preserve"> </v>
      </c>
      <c r="AWC15" s="151"/>
      <c r="AWD15" s="152" t="str">
        <f>IF(AVZ15=0," ",IF(AVZ15=16," ",(AVY15-AWB15-AWC15)*VLOOKUP(AVZ15,PROTOKOL!$A:$E,5)))</f>
        <v xml:space="preserve"> </v>
      </c>
      <c r="AWE15" s="155" t="str">
        <f t="shared" si="423"/>
        <v xml:space="preserve"> </v>
      </c>
      <c r="AWF15" s="152" t="str">
        <f t="shared" si="424"/>
        <v xml:space="preserve"> </v>
      </c>
      <c r="AWH15" s="138">
        <f t="shared" ref="AWH15" si="912">$A$15</f>
        <v>3</v>
      </c>
      <c r="AWI15" s="444"/>
      <c r="AWJ15" s="150"/>
      <c r="AWK15" s="150"/>
      <c r="AWL15" s="150"/>
      <c r="AWM15" s="150" t="str">
        <f>IFERROR(IF(AWK15=0," ",IF(AWK15=16," ",VLOOKUP(AWK15,PROTOKOL!$A:$E,2)*AWL15))/7.5*(7.5-AWP15),"")</f>
        <v/>
      </c>
      <c r="AWN15" s="151"/>
      <c r="AWO15" s="152" t="str">
        <f>IF(AWK15=0," ",IF(AWK15=16," ",(AWJ15-AWM15-AWN15)*VLOOKUP(AWK15,PROTOKOL!$A:$E,5)))</f>
        <v xml:space="preserve"> </v>
      </c>
      <c r="AWP15" s="153"/>
      <c r="AWQ15" s="144" t="str">
        <f t="shared" si="426"/>
        <v xml:space="preserve"> </v>
      </c>
      <c r="AWR15" s="454" t="str">
        <f t="shared" si="427"/>
        <v xml:space="preserve"> </v>
      </c>
      <c r="AWS15" s="454"/>
      <c r="AWT15" s="150"/>
      <c r="AWU15" s="150"/>
      <c r="AWV15" s="150"/>
      <c r="AWW15" s="154" t="str">
        <f>IF(AWU15=0," ",IF(AWU15=16," ",VLOOKUP(AWU15,PROTOKOL!$A:$E,2)*AWV15))</f>
        <v xml:space="preserve"> </v>
      </c>
      <c r="AWX15" s="151"/>
      <c r="AWY15" s="152" t="str">
        <f>IF(AWU15=0," ",IF(AWU15=16," ",(AWT15-AWW15-AWX15)*VLOOKUP(AWU15,PROTOKOL!$A:$E,5)))</f>
        <v xml:space="preserve"> </v>
      </c>
      <c r="AWZ15" s="155" t="str">
        <f t="shared" si="428"/>
        <v xml:space="preserve"> </v>
      </c>
      <c r="AXA15" s="152" t="str">
        <f t="shared" si="429"/>
        <v xml:space="preserve"> </v>
      </c>
      <c r="AXC15" s="138">
        <f t="shared" ref="AXC15" si="913">$A$15</f>
        <v>3</v>
      </c>
      <c r="AXD15" s="444"/>
      <c r="AXE15" s="150"/>
      <c r="AXF15" s="150"/>
      <c r="AXG15" s="150"/>
      <c r="AXH15" s="150" t="str">
        <f>IFERROR(IF(AXF15=0," ",IF(AXF15=16," ",VLOOKUP(AXF15,PROTOKOL!$A:$E,2)*AXG15))/7.5*(7.5-AXK15),"")</f>
        <v/>
      </c>
      <c r="AXI15" s="151"/>
      <c r="AXJ15" s="152" t="str">
        <f>IF(AXF15=0," ",IF(AXF15=16," ",(AXE15-AXH15-AXI15)*VLOOKUP(AXF15,PROTOKOL!$A:$E,5)))</f>
        <v xml:space="preserve"> </v>
      </c>
      <c r="AXK15" s="153"/>
      <c r="AXL15" s="144" t="str">
        <f t="shared" si="431"/>
        <v xml:space="preserve"> </v>
      </c>
      <c r="AXM15" s="454" t="str">
        <f t="shared" si="432"/>
        <v xml:space="preserve"> </v>
      </c>
      <c r="AXN15" s="454"/>
      <c r="AXO15" s="150"/>
      <c r="AXP15" s="150"/>
      <c r="AXQ15" s="150"/>
      <c r="AXR15" s="154" t="str">
        <f>IF(AXP15=0," ",IF(AXP15=16," ",VLOOKUP(AXP15,PROTOKOL!$A:$E,2)*AXQ15))</f>
        <v xml:space="preserve"> </v>
      </c>
      <c r="AXS15" s="151"/>
      <c r="AXT15" s="152" t="str">
        <f>IF(AXP15=0," ",IF(AXP15=16," ",(AXO15-AXR15-AXS15)*VLOOKUP(AXP15,PROTOKOL!$A:$E,5)))</f>
        <v xml:space="preserve"> </v>
      </c>
      <c r="AXU15" s="155" t="str">
        <f t="shared" si="433"/>
        <v xml:space="preserve"> </v>
      </c>
      <c r="AXV15" s="152" t="str">
        <f t="shared" si="434"/>
        <v xml:space="preserve"> </v>
      </c>
      <c r="AXX15" s="138">
        <f t="shared" ref="AXX15" si="914">$A$15</f>
        <v>3</v>
      </c>
      <c r="AXY15" s="444"/>
      <c r="AXZ15" s="150"/>
      <c r="AYA15" s="150"/>
      <c r="AYB15" s="150"/>
      <c r="AYC15" s="150" t="str">
        <f>IFERROR(IF(AYA15=0," ",IF(AYA15=16," ",VLOOKUP(AYA15,PROTOKOL!$A:$E,2)*AYB15))/7.5*(7.5-AYF15),"")</f>
        <v/>
      </c>
      <c r="AYD15" s="151"/>
      <c r="AYE15" s="152" t="str">
        <f>IF(AYA15=0," ",IF(AYA15=16," ",(AXZ15-AYC15-AYD15)*VLOOKUP(AYA15,PROTOKOL!$A:$E,5)))</f>
        <v xml:space="preserve"> </v>
      </c>
      <c r="AYF15" s="153"/>
      <c r="AYG15" s="144" t="str">
        <f t="shared" si="436"/>
        <v xml:space="preserve"> </v>
      </c>
      <c r="AYH15" s="454" t="str">
        <f t="shared" si="437"/>
        <v xml:space="preserve"> </v>
      </c>
      <c r="AYI15" s="454"/>
      <c r="AYJ15" s="150"/>
      <c r="AYK15" s="150"/>
      <c r="AYL15" s="150"/>
      <c r="AYM15" s="154" t="str">
        <f>IF(AYK15=0," ",IF(AYK15=16," ",VLOOKUP(AYK15,PROTOKOL!$A:$E,2)*AYL15))</f>
        <v xml:space="preserve"> </v>
      </c>
      <c r="AYN15" s="151"/>
      <c r="AYO15" s="152" t="str">
        <f>IF(AYK15=0," ",IF(AYK15=16," ",(AYJ15-AYM15-AYN15)*VLOOKUP(AYK15,PROTOKOL!$A:$E,5)))</f>
        <v xml:space="preserve"> </v>
      </c>
      <c r="AYP15" s="155" t="str">
        <f t="shared" si="438"/>
        <v xml:space="preserve"> </v>
      </c>
      <c r="AYQ15" s="152" t="str">
        <f t="shared" si="439"/>
        <v xml:space="preserve"> </v>
      </c>
      <c r="AYS15" s="138">
        <f t="shared" ref="AYS15" si="915">$A$15</f>
        <v>3</v>
      </c>
      <c r="AYT15" s="444"/>
      <c r="AYU15" s="150"/>
      <c r="AYV15" s="150"/>
      <c r="AYW15" s="150"/>
      <c r="AYX15" s="150" t="str">
        <f>IFERROR(IF(AYV15=0," ",IF(AYV15=16," ",VLOOKUP(AYV15,PROTOKOL!$A:$E,2)*AYW15))/7.5*(7.5-AZA15),"")</f>
        <v/>
      </c>
      <c r="AYY15" s="151"/>
      <c r="AYZ15" s="152" t="str">
        <f>IF(AYV15=0," ",IF(AYV15=16," ",(AYU15-AYX15-AYY15)*VLOOKUP(AYV15,PROTOKOL!$A:$E,5)))</f>
        <v xml:space="preserve"> </v>
      </c>
      <c r="AZA15" s="153"/>
      <c r="AZB15" s="144" t="str">
        <f t="shared" si="441"/>
        <v xml:space="preserve"> </v>
      </c>
      <c r="AZC15" s="454" t="str">
        <f t="shared" si="442"/>
        <v xml:space="preserve"> </v>
      </c>
      <c r="AZD15" s="454"/>
      <c r="AZE15" s="150"/>
      <c r="AZF15" s="150"/>
      <c r="AZG15" s="150"/>
      <c r="AZH15" s="154" t="str">
        <f>IF(AZF15=0," ",IF(AZF15=16," ",VLOOKUP(AZF15,PROTOKOL!$A:$E,2)*AZG15))</f>
        <v xml:space="preserve"> </v>
      </c>
      <c r="AZI15" s="151"/>
      <c r="AZJ15" s="152" t="str">
        <f>IF(AZF15=0," ",IF(AZF15=16," ",(AZE15-AZH15-AZI15)*VLOOKUP(AZF15,PROTOKOL!$A:$E,5)))</f>
        <v xml:space="preserve"> </v>
      </c>
      <c r="AZK15" s="155" t="str">
        <f t="shared" si="443"/>
        <v xml:space="preserve"> </v>
      </c>
      <c r="AZL15" s="152" t="str">
        <f t="shared" si="444"/>
        <v xml:space="preserve"> </v>
      </c>
      <c r="AZN15" s="138">
        <f t="shared" ref="AZN15" si="916">$A$15</f>
        <v>3</v>
      </c>
      <c r="AZO15" s="444"/>
      <c r="AZP15" s="150"/>
      <c r="AZQ15" s="150"/>
      <c r="AZR15" s="150"/>
      <c r="AZS15" s="150" t="str">
        <f>IFERROR(IF(AZQ15=0," ",IF(AZQ15=16," ",VLOOKUP(AZQ15,PROTOKOL!$A:$E,2)*AZR15))/7.5*(7.5-AZV15),"")</f>
        <v/>
      </c>
      <c r="AZT15" s="151"/>
      <c r="AZU15" s="152" t="str">
        <f>IF(AZQ15=0," ",IF(AZQ15=16," ",(AZP15-AZS15-AZT15)*VLOOKUP(AZQ15,PROTOKOL!$A:$E,5)))</f>
        <v xml:space="preserve"> </v>
      </c>
      <c r="AZV15" s="153"/>
      <c r="AZW15" s="144" t="str">
        <f t="shared" si="446"/>
        <v xml:space="preserve"> </v>
      </c>
      <c r="AZX15" s="454" t="str">
        <f t="shared" si="447"/>
        <v xml:space="preserve"> </v>
      </c>
      <c r="AZY15" s="454"/>
      <c r="AZZ15" s="150"/>
      <c r="BAA15" s="150"/>
      <c r="BAB15" s="150"/>
      <c r="BAC15" s="154" t="str">
        <f>IF(BAA15=0," ",IF(BAA15=16," ",VLOOKUP(BAA15,PROTOKOL!$A:$E,2)*BAB15))</f>
        <v xml:space="preserve"> </v>
      </c>
      <c r="BAD15" s="151"/>
      <c r="BAE15" s="152" t="str">
        <f>IF(BAA15=0," ",IF(BAA15=16," ",(AZZ15-BAC15-BAD15)*VLOOKUP(BAA15,PROTOKOL!$A:$E,5)))</f>
        <v xml:space="preserve"> </v>
      </c>
      <c r="BAF15" s="155" t="str">
        <f t="shared" si="448"/>
        <v xml:space="preserve"> </v>
      </c>
      <c r="BAG15" s="152" t="str">
        <f t="shared" si="449"/>
        <v xml:space="preserve"> </v>
      </c>
      <c r="BAI15" s="138">
        <f t="shared" ref="BAI15" si="917">$A$15</f>
        <v>3</v>
      </c>
      <c r="BAJ15" s="444"/>
      <c r="BAK15" s="150"/>
      <c r="BAL15" s="150"/>
      <c r="BAM15" s="150"/>
      <c r="BAN15" s="150" t="str">
        <f>IFERROR(IF(BAL15=0," ",IF(BAL15=16," ",VLOOKUP(BAL15,PROTOKOL!$A:$E,2)*BAM15))/7.5*(7.5-BAQ15),"")</f>
        <v/>
      </c>
      <c r="BAO15" s="151"/>
      <c r="BAP15" s="152" t="str">
        <f>IF(BAL15=0," ",IF(BAL15=16," ",(BAK15-BAN15-BAO15)*VLOOKUP(BAL15,PROTOKOL!$A:$E,5)))</f>
        <v xml:space="preserve"> </v>
      </c>
      <c r="BAQ15" s="153"/>
      <c r="BAR15" s="144" t="str">
        <f t="shared" si="451"/>
        <v xml:space="preserve"> </v>
      </c>
      <c r="BAS15" s="454" t="str">
        <f t="shared" si="452"/>
        <v xml:space="preserve"> </v>
      </c>
      <c r="BAT15" s="454"/>
      <c r="BAU15" s="150"/>
      <c r="BAV15" s="150"/>
      <c r="BAW15" s="150"/>
      <c r="BAX15" s="154" t="str">
        <f>IF(BAV15=0," ",IF(BAV15=16," ",VLOOKUP(BAV15,PROTOKOL!$A:$E,2)*BAW15))</f>
        <v xml:space="preserve"> </v>
      </c>
      <c r="BAY15" s="151"/>
      <c r="BAZ15" s="152" t="str">
        <f>IF(BAV15=0," ",IF(BAV15=16," ",(BAU15-BAX15-BAY15)*VLOOKUP(BAV15,PROTOKOL!$A:$E,5)))</f>
        <v xml:space="preserve"> </v>
      </c>
      <c r="BBA15" s="155" t="str">
        <f t="shared" si="453"/>
        <v xml:space="preserve"> </v>
      </c>
      <c r="BBB15" s="152" t="str">
        <f t="shared" si="454"/>
        <v xml:space="preserve"> </v>
      </c>
    </row>
    <row r="16" spans="1:1407" x14ac:dyDescent="0.3">
      <c r="A16" s="138">
        <v>4</v>
      </c>
      <c r="B16" s="444"/>
      <c r="C16" s="150"/>
      <c r="D16" s="150"/>
      <c r="E16" s="150"/>
      <c r="F16" s="150" t="str">
        <f>IFERROR(IF(D16=0," ",IF(D16=16," ",VLOOKUP(D16,PROTOKOL!$A:$E,2)*E16))/7.5*(7.5-I16),"")</f>
        <v/>
      </c>
      <c r="G16" s="151"/>
      <c r="H16" s="152" t="str">
        <f>IF(D16=0," ",IF(D16=16," ",(C16-F16-G16)*VLOOKUP(D16,PROTOKOL!$A:$E,5)))</f>
        <v xml:space="preserve"> </v>
      </c>
      <c r="I16" s="153"/>
      <c r="J16" s="144" t="str">
        <f t="shared" si="455"/>
        <v xml:space="preserve"> </v>
      </c>
      <c r="K16" s="454" t="str">
        <f t="shared" si="456"/>
        <v xml:space="preserve"> </v>
      </c>
      <c r="L16" s="454"/>
      <c r="M16" s="150"/>
      <c r="N16" s="150"/>
      <c r="O16" s="150"/>
      <c r="P16" s="154" t="str">
        <f>IF(N16=0," ",IF(N16=16," ",VLOOKUP(N16,PROTOKOL!$A:$E,2)*O16))</f>
        <v xml:space="preserve"> </v>
      </c>
      <c r="Q16" s="151"/>
      <c r="R16" s="152" t="str">
        <f>IF(N16=0," ",IF(N16=16," ",(M16-P16-Q16)*VLOOKUP(N16,PROTOKOL!$A:$E,5)))</f>
        <v xml:space="preserve"> </v>
      </c>
      <c r="S16" s="155" t="str">
        <f t="shared" si="457"/>
        <v xml:space="preserve"> </v>
      </c>
      <c r="T16" s="152" t="str">
        <f t="shared" si="458"/>
        <v xml:space="preserve"> </v>
      </c>
      <c r="V16" s="138">
        <f>$A$16</f>
        <v>4</v>
      </c>
      <c r="W16" s="444"/>
      <c r="X16" s="150"/>
      <c r="Y16" s="150"/>
      <c r="Z16" s="150"/>
      <c r="AA16" s="150" t="str">
        <f>IFERROR(IF(Y16=0," ",IF(Y16=16," ",VLOOKUP(Y16,PROTOKOL!$A:$E,2)*Z16))/7.5*(7.5-AD16),"")</f>
        <v/>
      </c>
      <c r="AB16" s="151"/>
      <c r="AC16" s="152" t="str">
        <f>IF(Y16=0," ",IF(Y16=16," ",(X16-AA16-AB16)*VLOOKUP(Y16,PROTOKOL!$A:$E,5)))</f>
        <v xml:space="preserve"> </v>
      </c>
      <c r="AD16" s="153"/>
      <c r="AE16" s="144" t="str">
        <f t="shared" si="459"/>
        <v xml:space="preserve"> </v>
      </c>
      <c r="AF16" s="454" t="str">
        <f t="shared" si="460"/>
        <v xml:space="preserve"> </v>
      </c>
      <c r="AG16" s="454"/>
      <c r="AH16" s="150"/>
      <c r="AI16" s="150"/>
      <c r="AJ16" s="150"/>
      <c r="AK16" s="154" t="str">
        <f>IF(AI16=0," ",IF(AI16=16," ",VLOOKUP(AI16,PROTOKOL!$A:$E,2)*AJ16))</f>
        <v xml:space="preserve"> </v>
      </c>
      <c r="AL16" s="151"/>
      <c r="AM16" s="152" t="str">
        <f>IF(AI16=0," ",IF(AI16=16," ",(AH16-AK16-AL16)*VLOOKUP(AI16,PROTOKOL!$A:$E,5)))</f>
        <v xml:space="preserve"> </v>
      </c>
      <c r="AN16" s="155" t="str">
        <f t="shared" si="461"/>
        <v xml:space="preserve"> </v>
      </c>
      <c r="AO16" s="152" t="str">
        <f t="shared" si="462"/>
        <v xml:space="preserve"> </v>
      </c>
      <c r="AQ16" s="138">
        <f t="shared" ref="AQ16" si="918">$A$16</f>
        <v>4</v>
      </c>
      <c r="AR16" s="444"/>
      <c r="AS16" s="150"/>
      <c r="AT16" s="150"/>
      <c r="AU16" s="150"/>
      <c r="AV16" s="150" t="str">
        <f>IFERROR(IF(AT16=0," ",IF(AT16=16," ",VLOOKUP(AT16,PROTOKOL!$A:$E,2)*AU16))/7.5*(7.5-AY16),"")</f>
        <v/>
      </c>
      <c r="AW16" s="151"/>
      <c r="AX16" s="152" t="str">
        <f>IF(AT16=0," ",IF(AT16=16," ",(AS16-AV16-AW16)*VLOOKUP(AT16,PROTOKOL!$A:$E,5)))</f>
        <v xml:space="preserve"> </v>
      </c>
      <c r="AY16" s="153"/>
      <c r="AZ16" s="144" t="str">
        <f t="shared" si="131"/>
        <v xml:space="preserve"> </v>
      </c>
      <c r="BA16" s="454" t="str">
        <f t="shared" si="132"/>
        <v xml:space="preserve"> </v>
      </c>
      <c r="BB16" s="454"/>
      <c r="BC16" s="150"/>
      <c r="BD16" s="150"/>
      <c r="BE16" s="150"/>
      <c r="BF16" s="154" t="str">
        <f>IF(BD16=0," ",IF(BD16=16," ",VLOOKUP(BD16,PROTOKOL!$A:$E,2)*BE16))</f>
        <v xml:space="preserve"> </v>
      </c>
      <c r="BG16" s="151"/>
      <c r="BH16" s="152" t="str">
        <f>IF(BD16=0," ",IF(BD16=16," ",(BC16-BF16-BG16)*VLOOKUP(BD16,PROTOKOL!$A:$E,5)))</f>
        <v xml:space="preserve"> </v>
      </c>
      <c r="BI16" s="155" t="str">
        <f t="shared" si="133"/>
        <v xml:space="preserve"> </v>
      </c>
      <c r="BJ16" s="152" t="str">
        <f t="shared" si="134"/>
        <v xml:space="preserve"> </v>
      </c>
      <c r="BL16" s="138">
        <f t="shared" ref="BL16" si="919">$A$16</f>
        <v>4</v>
      </c>
      <c r="BM16" s="444"/>
      <c r="BN16" s="150"/>
      <c r="BO16" s="150"/>
      <c r="BP16" s="150"/>
      <c r="BQ16" s="150" t="str">
        <f>IFERROR(IF(BO16=0," ",IF(BO16=16," ",VLOOKUP(BO16,PROTOKOL!$A:$E,2)*BP16))/7.5*(7.5-BT16),"")</f>
        <v/>
      </c>
      <c r="BR16" s="151"/>
      <c r="BS16" s="152" t="str">
        <f>IF(BO16=0," ",IF(BO16=16," ",(BN16-BQ16-BR16)*VLOOKUP(BO16,PROTOKOL!$A:$E,5)))</f>
        <v xml:space="preserve"> </v>
      </c>
      <c r="BT16" s="153"/>
      <c r="BU16" s="144" t="str">
        <f t="shared" si="136"/>
        <v xml:space="preserve"> </v>
      </c>
      <c r="BV16" s="454" t="str">
        <f t="shared" si="137"/>
        <v xml:space="preserve"> </v>
      </c>
      <c r="BW16" s="454"/>
      <c r="BX16" s="150"/>
      <c r="BY16" s="150"/>
      <c r="BZ16" s="150"/>
      <c r="CA16" s="154" t="str">
        <f>IF(BY16=0," ",IF(BY16=16," ",VLOOKUP(BY16,PROTOKOL!$A:$E,2)*BZ16))</f>
        <v xml:space="preserve"> </v>
      </c>
      <c r="CB16" s="151"/>
      <c r="CC16" s="152" t="str">
        <f>IF(BY16=0," ",IF(BY16=16," ",(BX16-CA16-CB16)*VLOOKUP(BY16,PROTOKOL!$A:$E,5)))</f>
        <v xml:space="preserve"> </v>
      </c>
      <c r="CD16" s="155" t="str">
        <f t="shared" si="138"/>
        <v xml:space="preserve"> </v>
      </c>
      <c r="CE16" s="152" t="str">
        <f t="shared" si="139"/>
        <v xml:space="preserve"> </v>
      </c>
      <c r="CG16" s="138">
        <f t="shared" ref="CG16" si="920">$A$16</f>
        <v>4</v>
      </c>
      <c r="CH16" s="444"/>
      <c r="CI16" s="150"/>
      <c r="CJ16" s="150"/>
      <c r="CK16" s="150"/>
      <c r="CL16" s="150" t="str">
        <f>IFERROR(IF(CJ16=0," ",IF(CJ16=16," ",VLOOKUP(CJ16,PROTOKOL!$A:$E,2)*CK16))/7.5*(7.5-CO16),"")</f>
        <v/>
      </c>
      <c r="CM16" s="151"/>
      <c r="CN16" s="152" t="str">
        <f>IF(CJ16=0," ",IF(CJ16=16," ",(CI16-CL16-CM16)*VLOOKUP(CJ16,PROTOKOL!$A:$E,5)))</f>
        <v xml:space="preserve"> </v>
      </c>
      <c r="CO16" s="153"/>
      <c r="CP16" s="144" t="str">
        <f t="shared" si="141"/>
        <v xml:space="preserve"> </v>
      </c>
      <c r="CQ16" s="454" t="str">
        <f t="shared" si="142"/>
        <v xml:space="preserve"> </v>
      </c>
      <c r="CR16" s="454"/>
      <c r="CS16" s="150"/>
      <c r="CT16" s="150"/>
      <c r="CU16" s="150"/>
      <c r="CV16" s="154" t="str">
        <f>IF(CT16=0," ",IF(CT16=16," ",VLOOKUP(CT16,PROTOKOL!$A:$E,2)*CU16))</f>
        <v xml:space="preserve"> </v>
      </c>
      <c r="CW16" s="151"/>
      <c r="CX16" s="152" t="str">
        <f>IF(CT16=0," ",IF(CT16=16," ",(CS16-CV16-CW16)*VLOOKUP(CT16,PROTOKOL!$A:$E,5)))</f>
        <v xml:space="preserve"> </v>
      </c>
      <c r="CY16" s="155" t="str">
        <f t="shared" si="143"/>
        <v xml:space="preserve"> </v>
      </c>
      <c r="CZ16" s="152" t="str">
        <f t="shared" si="144"/>
        <v xml:space="preserve"> </v>
      </c>
      <c r="DB16" s="138">
        <f t="shared" ref="DB16" si="921">$A$16</f>
        <v>4</v>
      </c>
      <c r="DC16" s="444"/>
      <c r="DD16" s="150"/>
      <c r="DE16" s="150"/>
      <c r="DF16" s="150"/>
      <c r="DG16" s="150" t="str">
        <f>IFERROR(IF(DE16=0," ",IF(DE16=16," ",VLOOKUP(DE16,PROTOKOL!$A:$E,2)*DF16))/7.5*(7.5-DJ16),"")</f>
        <v/>
      </c>
      <c r="DH16" s="151"/>
      <c r="DI16" s="152" t="str">
        <f>IF(DE16=0," ",IF(DE16=16," ",(DD16-DG16-DH16)*VLOOKUP(DE16,PROTOKOL!$A:$E,5)))</f>
        <v xml:space="preserve"> </v>
      </c>
      <c r="DJ16" s="153"/>
      <c r="DK16" s="144" t="str">
        <f t="shared" si="146"/>
        <v xml:space="preserve"> </v>
      </c>
      <c r="DL16" s="454" t="str">
        <f t="shared" si="147"/>
        <v xml:space="preserve"> </v>
      </c>
      <c r="DM16" s="454"/>
      <c r="DN16" s="150"/>
      <c r="DO16" s="150"/>
      <c r="DP16" s="150"/>
      <c r="DQ16" s="154" t="str">
        <f>IF(DO16=0," ",IF(DO16=16," ",VLOOKUP(DO16,PROTOKOL!$A:$E,2)*DP16))</f>
        <v xml:space="preserve"> </v>
      </c>
      <c r="DR16" s="151"/>
      <c r="DS16" s="152" t="str">
        <f>IF(DO16=0," ",IF(DO16=16," ",(DN16-DQ16-DR16)*VLOOKUP(DO16,PROTOKOL!$A:$E,5)))</f>
        <v xml:space="preserve"> </v>
      </c>
      <c r="DT16" s="155" t="str">
        <f t="shared" si="148"/>
        <v xml:space="preserve"> </v>
      </c>
      <c r="DU16" s="152" t="str">
        <f t="shared" si="149"/>
        <v xml:space="preserve"> </v>
      </c>
      <c r="DW16" s="138">
        <f t="shared" ref="DW16" si="922">$A$16</f>
        <v>4</v>
      </c>
      <c r="DX16" s="444"/>
      <c r="DY16" s="150"/>
      <c r="DZ16" s="150"/>
      <c r="EA16" s="150"/>
      <c r="EB16" s="150" t="str">
        <f>IFERROR(IF(DZ16=0," ",IF(DZ16=16," ",VLOOKUP(DZ16,PROTOKOL!$A:$E,2)*EA16))/7.5*(7.5-EE16),"")</f>
        <v/>
      </c>
      <c r="EC16" s="151"/>
      <c r="ED16" s="152" t="str">
        <f>IF(DZ16=0," ",IF(DZ16=16," ",(DY16-EB16-EC16)*VLOOKUP(DZ16,PROTOKOL!$A:$E,5)))</f>
        <v xml:space="preserve"> </v>
      </c>
      <c r="EE16" s="153"/>
      <c r="EF16" s="144" t="str">
        <f t="shared" si="151"/>
        <v xml:space="preserve"> </v>
      </c>
      <c r="EG16" s="454" t="str">
        <f t="shared" si="152"/>
        <v xml:space="preserve"> </v>
      </c>
      <c r="EH16" s="454"/>
      <c r="EI16" s="150"/>
      <c r="EJ16" s="150"/>
      <c r="EK16" s="150"/>
      <c r="EL16" s="154" t="str">
        <f>IF(EJ16=0," ",IF(EJ16=16," ",VLOOKUP(EJ16,PROTOKOL!$A:$E,2)*EK16))</f>
        <v xml:space="preserve"> </v>
      </c>
      <c r="EM16" s="151"/>
      <c r="EN16" s="152" t="str">
        <f>IF(EJ16=0," ",IF(EJ16=16," ",(EI16-EL16-EM16)*VLOOKUP(EJ16,PROTOKOL!$A:$E,5)))</f>
        <v xml:space="preserve"> </v>
      </c>
      <c r="EO16" s="155" t="str">
        <f t="shared" si="153"/>
        <v xml:space="preserve"> </v>
      </c>
      <c r="EP16" s="152" t="str">
        <f t="shared" si="154"/>
        <v xml:space="preserve"> </v>
      </c>
      <c r="ER16" s="138">
        <f t="shared" ref="ER16" si="923">$A$16</f>
        <v>4</v>
      </c>
      <c r="ES16" s="444"/>
      <c r="ET16" s="150"/>
      <c r="EU16" s="150"/>
      <c r="EV16" s="150"/>
      <c r="EW16" s="150" t="str">
        <f>IFERROR(IF(EU16=0," ",IF(EU16=16," ",VLOOKUP(EU16,PROTOKOL!$A:$E,2)*EV16))/7.5*(7.5-EZ16),"")</f>
        <v/>
      </c>
      <c r="EX16" s="151"/>
      <c r="EY16" s="152" t="str">
        <f>IF(EU16=0," ",IF(EU16=16," ",(ET16-EW16-EX16)*VLOOKUP(EU16,PROTOKOL!$A:$E,5)))</f>
        <v xml:space="preserve"> </v>
      </c>
      <c r="EZ16" s="153"/>
      <c r="FA16" s="144" t="str">
        <f t="shared" si="156"/>
        <v xml:space="preserve"> </v>
      </c>
      <c r="FB16" s="454" t="str">
        <f t="shared" si="157"/>
        <v xml:space="preserve"> </v>
      </c>
      <c r="FC16" s="454"/>
      <c r="FD16" s="150"/>
      <c r="FE16" s="150"/>
      <c r="FF16" s="150"/>
      <c r="FG16" s="154" t="str">
        <f>IF(FE16=0," ",IF(FE16=16," ",VLOOKUP(FE16,PROTOKOL!$A:$E,2)*FF16))</f>
        <v xml:space="preserve"> </v>
      </c>
      <c r="FH16" s="151"/>
      <c r="FI16" s="152" t="str">
        <f>IF(FE16=0," ",IF(FE16=16," ",(FD16-FG16-FH16)*VLOOKUP(FE16,PROTOKOL!$A:$E,5)))</f>
        <v xml:space="preserve"> </v>
      </c>
      <c r="FJ16" s="155" t="str">
        <f t="shared" si="158"/>
        <v xml:space="preserve"> </v>
      </c>
      <c r="FK16" s="152" t="str">
        <f t="shared" si="159"/>
        <v xml:space="preserve"> </v>
      </c>
      <c r="FM16" s="138">
        <f t="shared" ref="FM16" si="924">$A$16</f>
        <v>4</v>
      </c>
      <c r="FN16" s="444"/>
      <c r="FO16" s="150"/>
      <c r="FP16" s="150"/>
      <c r="FQ16" s="150"/>
      <c r="FR16" s="150" t="str">
        <f>IFERROR(IF(FP16=0," ",IF(FP16=16," ",VLOOKUP(FP16,PROTOKOL!$A:$E,2)*FQ16))/7.5*(7.5-FU16),"")</f>
        <v/>
      </c>
      <c r="FS16" s="151"/>
      <c r="FT16" s="152" t="str">
        <f>IF(FP16=0," ",IF(FP16=16," ",(FO16-FR16-FS16)*VLOOKUP(FP16,PROTOKOL!$A:$E,5)))</f>
        <v xml:space="preserve"> </v>
      </c>
      <c r="FU16" s="153"/>
      <c r="FV16" s="144" t="str">
        <f t="shared" si="161"/>
        <v xml:space="preserve"> </v>
      </c>
      <c r="FW16" s="454" t="str">
        <f t="shared" si="162"/>
        <v xml:space="preserve"> </v>
      </c>
      <c r="FX16" s="454"/>
      <c r="FY16" s="150"/>
      <c r="FZ16" s="150"/>
      <c r="GA16" s="150"/>
      <c r="GB16" s="154" t="str">
        <f>IF(FZ16=0," ",IF(FZ16=16," ",VLOOKUP(FZ16,PROTOKOL!$A:$E,2)*GA16))</f>
        <v xml:space="preserve"> </v>
      </c>
      <c r="GC16" s="151"/>
      <c r="GD16" s="152" t="str">
        <f>IF(FZ16=0," ",IF(FZ16=16," ",(FY16-GB16-GC16)*VLOOKUP(FZ16,PROTOKOL!$A:$E,5)))</f>
        <v xml:space="preserve"> </v>
      </c>
      <c r="GE16" s="155" t="str">
        <f t="shared" si="163"/>
        <v xml:space="preserve"> </v>
      </c>
      <c r="GF16" s="152" t="str">
        <f t="shared" si="164"/>
        <v xml:space="preserve"> </v>
      </c>
      <c r="GH16" s="138">
        <f t="shared" ref="GH16" si="925">$A$16</f>
        <v>4</v>
      </c>
      <c r="GI16" s="444"/>
      <c r="GJ16" s="150"/>
      <c r="GK16" s="150"/>
      <c r="GL16" s="150"/>
      <c r="GM16" s="150" t="str">
        <f>IFERROR(IF(GK16=0," ",IF(GK16=16," ",VLOOKUP(GK16,PROTOKOL!$A:$E,2)*GL16))/7.5*(7.5-GP16),"")</f>
        <v/>
      </c>
      <c r="GN16" s="151"/>
      <c r="GO16" s="152" t="str">
        <f>IF(GK16=0," ",IF(GK16=16," ",(GJ16-GM16-GN16)*VLOOKUP(GK16,PROTOKOL!$A:$E,5)))</f>
        <v xml:space="preserve"> </v>
      </c>
      <c r="GP16" s="153"/>
      <c r="GQ16" s="144" t="str">
        <f t="shared" si="166"/>
        <v xml:space="preserve"> </v>
      </c>
      <c r="GR16" s="454" t="str">
        <f t="shared" si="167"/>
        <v xml:space="preserve"> </v>
      </c>
      <c r="GS16" s="454"/>
      <c r="GT16" s="150"/>
      <c r="GU16" s="150"/>
      <c r="GV16" s="150"/>
      <c r="GW16" s="154" t="str">
        <f>IF(GU16=0," ",IF(GU16=16," ",VLOOKUP(GU16,PROTOKOL!$A:$E,2)*GV16))</f>
        <v xml:space="preserve"> </v>
      </c>
      <c r="GX16" s="151"/>
      <c r="GY16" s="152" t="str">
        <f>IF(GU16=0," ",IF(GU16=16," ",(GT16-GW16-GX16)*VLOOKUP(GU16,PROTOKOL!$A:$E,5)))</f>
        <v xml:space="preserve"> </v>
      </c>
      <c r="GZ16" s="155" t="str">
        <f t="shared" si="168"/>
        <v xml:space="preserve"> </v>
      </c>
      <c r="HA16" s="152" t="str">
        <f t="shared" si="169"/>
        <v xml:space="preserve"> </v>
      </c>
      <c r="HC16" s="138">
        <f t="shared" ref="HC16" si="926">$A$16</f>
        <v>4</v>
      </c>
      <c r="HD16" s="444"/>
      <c r="HE16" s="150"/>
      <c r="HF16" s="150"/>
      <c r="HG16" s="150"/>
      <c r="HH16" s="150" t="str">
        <f>IFERROR(IF(HF16=0," ",IF(HF16=16," ",VLOOKUP(HF16,PROTOKOL!$A:$E,2)*HG16))/7.5*(7.5-HK16),"")</f>
        <v/>
      </c>
      <c r="HI16" s="151"/>
      <c r="HJ16" s="152" t="str">
        <f>IF(HF16=0," ",IF(HF16=16," ",(HE16-HH16-HI16)*VLOOKUP(HF16,PROTOKOL!$A:$E,5)))</f>
        <v xml:space="preserve"> </v>
      </c>
      <c r="HK16" s="153"/>
      <c r="HL16" s="144" t="str">
        <f t="shared" si="171"/>
        <v xml:space="preserve"> </v>
      </c>
      <c r="HM16" s="454" t="str">
        <f t="shared" si="172"/>
        <v xml:space="preserve"> </v>
      </c>
      <c r="HN16" s="454"/>
      <c r="HO16" s="150"/>
      <c r="HP16" s="150"/>
      <c r="HQ16" s="150"/>
      <c r="HR16" s="154" t="str">
        <f>IF(HP16=0," ",IF(HP16=16," ",VLOOKUP(HP16,PROTOKOL!$A:$E,2)*HQ16))</f>
        <v xml:space="preserve"> </v>
      </c>
      <c r="HS16" s="151"/>
      <c r="HT16" s="152" t="str">
        <f>IF(HP16=0," ",IF(HP16=16," ",(HO16-HR16-HS16)*VLOOKUP(HP16,PROTOKOL!$A:$E,5)))</f>
        <v xml:space="preserve"> </v>
      </c>
      <c r="HU16" s="155" t="str">
        <f t="shared" si="173"/>
        <v xml:space="preserve"> </v>
      </c>
      <c r="HV16" s="152" t="str">
        <f t="shared" si="174"/>
        <v xml:space="preserve"> </v>
      </c>
      <c r="HX16" s="138">
        <f t="shared" ref="HX16" si="927">$A$16</f>
        <v>4</v>
      </c>
      <c r="HY16" s="444"/>
      <c r="HZ16" s="150"/>
      <c r="IA16" s="150"/>
      <c r="IB16" s="150"/>
      <c r="IC16" s="150" t="str">
        <f>IFERROR(IF(IA16=0," ",IF(IA16=16," ",VLOOKUP(IA16,PROTOKOL!$A:$E,2)*IB16))/7.5*(7.5-IF16),"")</f>
        <v/>
      </c>
      <c r="ID16" s="151"/>
      <c r="IE16" s="152" t="str">
        <f>IF(IA16=0," ",IF(IA16=16," ",(HZ16-IC16-ID16)*VLOOKUP(IA16,PROTOKOL!$A:$E,5)))</f>
        <v xml:space="preserve"> </v>
      </c>
      <c r="IF16" s="153"/>
      <c r="IG16" s="144" t="str">
        <f t="shared" si="176"/>
        <v xml:space="preserve"> </v>
      </c>
      <c r="IH16" s="454" t="str">
        <f t="shared" si="177"/>
        <v xml:space="preserve"> </v>
      </c>
      <c r="II16" s="454"/>
      <c r="IJ16" s="150"/>
      <c r="IK16" s="150"/>
      <c r="IL16" s="150"/>
      <c r="IM16" s="154" t="str">
        <f>IF(IK16=0," ",IF(IK16=16," ",VLOOKUP(IK16,PROTOKOL!$A:$E,2)*IL16))</f>
        <v xml:space="preserve"> </v>
      </c>
      <c r="IN16" s="151"/>
      <c r="IO16" s="152" t="str">
        <f>IF(IK16=0," ",IF(IK16=16," ",(IJ16-IM16-IN16)*VLOOKUP(IK16,PROTOKOL!$A:$E,5)))</f>
        <v xml:space="preserve"> </v>
      </c>
      <c r="IP16" s="155" t="str">
        <f t="shared" si="178"/>
        <v xml:space="preserve"> </v>
      </c>
      <c r="IQ16" s="152" t="str">
        <f t="shared" si="179"/>
        <v xml:space="preserve"> </v>
      </c>
      <c r="IS16" s="138">
        <f t="shared" ref="IS16" si="928">$A$16</f>
        <v>4</v>
      </c>
      <c r="IT16" s="444"/>
      <c r="IU16" s="150"/>
      <c r="IV16" s="150"/>
      <c r="IW16" s="150"/>
      <c r="IX16" s="150" t="str">
        <f>IFERROR(IF(IV16=0," ",IF(IV16=16," ",VLOOKUP(IV16,PROTOKOL!$A:$E,2)*IW16))/7.5*(7.5-JA16),"")</f>
        <v/>
      </c>
      <c r="IY16" s="151"/>
      <c r="IZ16" s="152" t="str">
        <f>IF(IV16=0," ",IF(IV16=16," ",(IU16-IX16-IY16)*VLOOKUP(IV16,PROTOKOL!$A:$E,5)))</f>
        <v xml:space="preserve"> </v>
      </c>
      <c r="JA16" s="153"/>
      <c r="JB16" s="144" t="str">
        <f t="shared" si="181"/>
        <v xml:space="preserve"> </v>
      </c>
      <c r="JC16" s="454" t="str">
        <f t="shared" si="182"/>
        <v xml:space="preserve"> </v>
      </c>
      <c r="JD16" s="454"/>
      <c r="JE16" s="150"/>
      <c r="JF16" s="150"/>
      <c r="JG16" s="150"/>
      <c r="JH16" s="154" t="str">
        <f>IF(JF16=0," ",IF(JF16=16," ",VLOOKUP(JF16,PROTOKOL!$A:$E,2)*JG16))</f>
        <v xml:space="preserve"> </v>
      </c>
      <c r="JI16" s="151"/>
      <c r="JJ16" s="152" t="str">
        <f>IF(JF16=0," ",IF(JF16=16," ",(JE16-JH16-JI16)*VLOOKUP(JF16,PROTOKOL!$A:$E,5)))</f>
        <v xml:space="preserve"> </v>
      </c>
      <c r="JK16" s="155" t="str">
        <f t="shared" si="183"/>
        <v xml:space="preserve"> </v>
      </c>
      <c r="JL16" s="152" t="str">
        <f t="shared" si="184"/>
        <v xml:space="preserve"> </v>
      </c>
      <c r="JN16" s="138">
        <f t="shared" ref="JN16" si="929">$A$16</f>
        <v>4</v>
      </c>
      <c r="JO16" s="444"/>
      <c r="JP16" s="150"/>
      <c r="JQ16" s="150"/>
      <c r="JR16" s="150"/>
      <c r="JS16" s="150" t="str">
        <f>IFERROR(IF(JQ16=0," ",IF(JQ16=16," ",VLOOKUP(JQ16,PROTOKOL!$A:$E,2)*JR16))/7.5*(7.5-JV16),"")</f>
        <v/>
      </c>
      <c r="JT16" s="151"/>
      <c r="JU16" s="152" t="str">
        <f>IF(JQ16=0," ",IF(JQ16=16," ",(JP16-JS16-JT16)*VLOOKUP(JQ16,PROTOKOL!$A:$E,5)))</f>
        <v xml:space="preserve"> </v>
      </c>
      <c r="JV16" s="153"/>
      <c r="JW16" s="144" t="str">
        <f t="shared" si="186"/>
        <v xml:space="preserve"> </v>
      </c>
      <c r="JX16" s="454" t="str">
        <f t="shared" si="187"/>
        <v xml:space="preserve"> </v>
      </c>
      <c r="JY16" s="454"/>
      <c r="JZ16" s="150"/>
      <c r="KA16" s="150"/>
      <c r="KB16" s="150"/>
      <c r="KC16" s="154" t="str">
        <f>IF(KA16=0," ",IF(KA16=16," ",VLOOKUP(KA16,PROTOKOL!$A:$E,2)*KB16))</f>
        <v xml:space="preserve"> </v>
      </c>
      <c r="KD16" s="151"/>
      <c r="KE16" s="152" t="str">
        <f>IF(KA16=0," ",IF(KA16=16," ",(JZ16-KC16-KD16)*VLOOKUP(KA16,PROTOKOL!$A:$E,5)))</f>
        <v xml:space="preserve"> </v>
      </c>
      <c r="KF16" s="155" t="str">
        <f t="shared" si="188"/>
        <v xml:space="preserve"> </v>
      </c>
      <c r="KG16" s="152" t="str">
        <f t="shared" si="189"/>
        <v xml:space="preserve"> </v>
      </c>
      <c r="KI16" s="138">
        <f t="shared" ref="KI16" si="930">$A$16</f>
        <v>4</v>
      </c>
      <c r="KJ16" s="444"/>
      <c r="KK16" s="150"/>
      <c r="KL16" s="150"/>
      <c r="KM16" s="150"/>
      <c r="KN16" s="150" t="str">
        <f>IFERROR(IF(KL16=0," ",IF(KL16=16," ",VLOOKUP(KL16,PROTOKOL!$A:$E,2)*KM16))/7.5*(7.5-KQ16),"")</f>
        <v/>
      </c>
      <c r="KO16" s="151"/>
      <c r="KP16" s="152" t="str">
        <f>IF(KL16=0," ",IF(KL16=16," ",(KK16-KN16-KO16)*VLOOKUP(KL16,PROTOKOL!$A:$E,5)))</f>
        <v xml:space="preserve"> </v>
      </c>
      <c r="KQ16" s="153"/>
      <c r="KR16" s="144" t="str">
        <f t="shared" si="191"/>
        <v xml:space="preserve"> </v>
      </c>
      <c r="KS16" s="454" t="str">
        <f t="shared" si="192"/>
        <v xml:space="preserve"> </v>
      </c>
      <c r="KT16" s="454"/>
      <c r="KU16" s="150"/>
      <c r="KV16" s="150"/>
      <c r="KW16" s="150"/>
      <c r="KX16" s="154" t="str">
        <f>IF(KV16=0," ",IF(KV16=16," ",VLOOKUP(KV16,PROTOKOL!$A:$E,2)*KW16))</f>
        <v xml:space="preserve"> </v>
      </c>
      <c r="KY16" s="151"/>
      <c r="KZ16" s="152" t="str">
        <f>IF(KV16=0," ",IF(KV16=16," ",(KU16-KX16-KY16)*VLOOKUP(KV16,PROTOKOL!$A:$E,5)))</f>
        <v xml:space="preserve"> </v>
      </c>
      <c r="LA16" s="155" t="str">
        <f t="shared" si="193"/>
        <v xml:space="preserve"> </v>
      </c>
      <c r="LB16" s="152" t="str">
        <f t="shared" si="194"/>
        <v xml:space="preserve"> </v>
      </c>
      <c r="LD16" s="138">
        <f t="shared" ref="LD16" si="931">$A$16</f>
        <v>4</v>
      </c>
      <c r="LE16" s="444"/>
      <c r="LF16" s="150"/>
      <c r="LG16" s="150"/>
      <c r="LH16" s="150"/>
      <c r="LI16" s="150" t="str">
        <f>IFERROR(IF(LG16=0," ",IF(LG16=16," ",VLOOKUP(LG16,PROTOKOL!$A:$E,2)*LH16))/7.5*(7.5-LL16),"")</f>
        <v/>
      </c>
      <c r="LJ16" s="151"/>
      <c r="LK16" s="152" t="str">
        <f>IF(LG16=0," ",IF(LG16=16," ",(LF16-LI16-LJ16)*VLOOKUP(LG16,PROTOKOL!$A:$E,5)))</f>
        <v xml:space="preserve"> </v>
      </c>
      <c r="LL16" s="153"/>
      <c r="LM16" s="144" t="str">
        <f t="shared" si="196"/>
        <v xml:space="preserve"> </v>
      </c>
      <c r="LN16" s="454" t="str">
        <f t="shared" si="197"/>
        <v xml:space="preserve"> </v>
      </c>
      <c r="LO16" s="454"/>
      <c r="LP16" s="150"/>
      <c r="LQ16" s="150"/>
      <c r="LR16" s="150"/>
      <c r="LS16" s="154" t="str">
        <f>IF(LQ16=0," ",IF(LQ16=16," ",VLOOKUP(LQ16,PROTOKOL!$A:$E,2)*LR16))</f>
        <v xml:space="preserve"> </v>
      </c>
      <c r="LT16" s="151"/>
      <c r="LU16" s="152" t="str">
        <f>IF(LQ16=0," ",IF(LQ16=16," ",(LP16-LS16-LT16)*VLOOKUP(LQ16,PROTOKOL!$A:$E,5)))</f>
        <v xml:space="preserve"> </v>
      </c>
      <c r="LV16" s="155" t="str">
        <f t="shared" si="198"/>
        <v xml:space="preserve"> </v>
      </c>
      <c r="LW16" s="152" t="str">
        <f t="shared" si="199"/>
        <v xml:space="preserve"> </v>
      </c>
      <c r="LY16" s="138">
        <f t="shared" ref="LY16" si="932">$A$16</f>
        <v>4</v>
      </c>
      <c r="LZ16" s="444"/>
      <c r="MA16" s="150"/>
      <c r="MB16" s="150"/>
      <c r="MC16" s="150"/>
      <c r="MD16" s="150" t="str">
        <f>IFERROR(IF(MB16=0," ",IF(MB16=16," ",VLOOKUP(MB16,PROTOKOL!$A:$E,2)*MC16))/7.5*(7.5-MG16),"")</f>
        <v/>
      </c>
      <c r="ME16" s="151"/>
      <c r="MF16" s="152" t="str">
        <f>IF(MB16=0," ",IF(MB16=16," ",(MA16-MD16-ME16)*VLOOKUP(MB16,PROTOKOL!$A:$E,5)))</f>
        <v xml:space="preserve"> </v>
      </c>
      <c r="MG16" s="153"/>
      <c r="MH16" s="144" t="str">
        <f t="shared" si="201"/>
        <v xml:space="preserve"> </v>
      </c>
      <c r="MI16" s="454" t="str">
        <f t="shared" si="202"/>
        <v xml:space="preserve"> </v>
      </c>
      <c r="MJ16" s="454"/>
      <c r="MK16" s="150"/>
      <c r="ML16" s="150"/>
      <c r="MM16" s="150"/>
      <c r="MN16" s="154" t="str">
        <f>IF(ML16=0," ",IF(ML16=16," ",VLOOKUP(ML16,PROTOKOL!$A:$E,2)*MM16))</f>
        <v xml:space="preserve"> </v>
      </c>
      <c r="MO16" s="151"/>
      <c r="MP16" s="152" t="str">
        <f>IF(ML16=0," ",IF(ML16=16," ",(MK16-MN16-MO16)*VLOOKUP(ML16,PROTOKOL!$A:$E,5)))</f>
        <v xml:space="preserve"> </v>
      </c>
      <c r="MQ16" s="155" t="str">
        <f t="shared" si="203"/>
        <v xml:space="preserve"> </v>
      </c>
      <c r="MR16" s="152" t="str">
        <f t="shared" si="204"/>
        <v xml:space="preserve"> </v>
      </c>
      <c r="MT16" s="138">
        <f t="shared" ref="MT16" si="933">$A$16</f>
        <v>4</v>
      </c>
      <c r="MU16" s="444"/>
      <c r="MV16" s="150"/>
      <c r="MW16" s="150"/>
      <c r="MX16" s="150"/>
      <c r="MY16" s="150" t="str">
        <f>IFERROR(IF(MW16=0," ",IF(MW16=16," ",VLOOKUP(MW16,PROTOKOL!$A:$E,2)*MX16))/7.5*(7.5-NB16),"")</f>
        <v/>
      </c>
      <c r="MZ16" s="151"/>
      <c r="NA16" s="152" t="str">
        <f>IF(MW16=0," ",IF(MW16=16," ",(MV16-MY16-MZ16)*VLOOKUP(MW16,PROTOKOL!$A:$E,5)))</f>
        <v xml:space="preserve"> </v>
      </c>
      <c r="NB16" s="153"/>
      <c r="NC16" s="144" t="str">
        <f t="shared" si="206"/>
        <v xml:space="preserve"> </v>
      </c>
      <c r="ND16" s="454" t="str">
        <f t="shared" si="207"/>
        <v xml:space="preserve"> </v>
      </c>
      <c r="NE16" s="454"/>
      <c r="NF16" s="150"/>
      <c r="NG16" s="150"/>
      <c r="NH16" s="150"/>
      <c r="NI16" s="154" t="str">
        <f>IF(NG16=0," ",IF(NG16=16," ",VLOOKUP(NG16,PROTOKOL!$A:$E,2)*NH16))</f>
        <v xml:space="preserve"> </v>
      </c>
      <c r="NJ16" s="151"/>
      <c r="NK16" s="152" t="str">
        <f>IF(NG16=0," ",IF(NG16=16," ",(NF16-NI16-NJ16)*VLOOKUP(NG16,PROTOKOL!$A:$E,5)))</f>
        <v xml:space="preserve"> </v>
      </c>
      <c r="NL16" s="155" t="str">
        <f t="shared" si="208"/>
        <v xml:space="preserve"> </v>
      </c>
      <c r="NM16" s="152" t="str">
        <f t="shared" si="209"/>
        <v xml:space="preserve"> </v>
      </c>
      <c r="NO16" s="138">
        <f t="shared" ref="NO16" si="934">$A$16</f>
        <v>4</v>
      </c>
      <c r="NP16" s="444"/>
      <c r="NQ16" s="150"/>
      <c r="NR16" s="150"/>
      <c r="NS16" s="150"/>
      <c r="NT16" s="150" t="str">
        <f>IFERROR(IF(NR16=0," ",IF(NR16=16," ",VLOOKUP(NR16,PROTOKOL!$A:$E,2)*NS16))/7.5*(7.5-NW16),"")</f>
        <v/>
      </c>
      <c r="NU16" s="151"/>
      <c r="NV16" s="152" t="str">
        <f>IF(NR16=0," ",IF(NR16=16," ",(NQ16-NT16-NU16)*VLOOKUP(NR16,PROTOKOL!$A:$E,5)))</f>
        <v xml:space="preserve"> </v>
      </c>
      <c r="NW16" s="153"/>
      <c r="NX16" s="144" t="str">
        <f t="shared" si="211"/>
        <v xml:space="preserve"> </v>
      </c>
      <c r="NY16" s="454" t="str">
        <f t="shared" si="212"/>
        <v xml:space="preserve"> </v>
      </c>
      <c r="NZ16" s="454"/>
      <c r="OA16" s="150"/>
      <c r="OB16" s="150"/>
      <c r="OC16" s="150"/>
      <c r="OD16" s="154" t="str">
        <f>IF(OB16=0," ",IF(OB16=16," ",VLOOKUP(OB16,PROTOKOL!$A:$E,2)*OC16))</f>
        <v xml:space="preserve"> </v>
      </c>
      <c r="OE16" s="151"/>
      <c r="OF16" s="152" t="str">
        <f>IF(OB16=0," ",IF(OB16=16," ",(OA16-OD16-OE16)*VLOOKUP(OB16,PROTOKOL!$A:$E,5)))</f>
        <v xml:space="preserve"> </v>
      </c>
      <c r="OG16" s="155" t="str">
        <f t="shared" si="213"/>
        <v xml:space="preserve"> </v>
      </c>
      <c r="OH16" s="152" t="str">
        <f t="shared" si="214"/>
        <v xml:space="preserve"> </v>
      </c>
      <c r="OJ16" s="138">
        <f t="shared" ref="OJ16" si="935">$A$16</f>
        <v>4</v>
      </c>
      <c r="OK16" s="444"/>
      <c r="OL16" s="150"/>
      <c r="OM16" s="150"/>
      <c r="ON16" s="150"/>
      <c r="OO16" s="150" t="str">
        <f>IFERROR(IF(OM16=0," ",IF(OM16=16," ",VLOOKUP(OM16,PROTOKOL!$A:$E,2)*ON16))/7.5*(7.5-OR16),"")</f>
        <v/>
      </c>
      <c r="OP16" s="151"/>
      <c r="OQ16" s="152" t="str">
        <f>IF(OM16=0," ",IF(OM16=16," ",(OL16-OO16-OP16)*VLOOKUP(OM16,PROTOKOL!$A:$E,5)))</f>
        <v xml:space="preserve"> </v>
      </c>
      <c r="OR16" s="153"/>
      <c r="OS16" s="144" t="str">
        <f t="shared" si="216"/>
        <v xml:space="preserve"> </v>
      </c>
      <c r="OT16" s="454" t="str">
        <f t="shared" si="217"/>
        <v xml:space="preserve"> </v>
      </c>
      <c r="OU16" s="454"/>
      <c r="OV16" s="150"/>
      <c r="OW16" s="150"/>
      <c r="OX16" s="150"/>
      <c r="OY16" s="154" t="str">
        <f>IF(OW16=0," ",IF(OW16=16," ",VLOOKUP(OW16,PROTOKOL!$A:$E,2)*OX16))</f>
        <v xml:space="preserve"> </v>
      </c>
      <c r="OZ16" s="151"/>
      <c r="PA16" s="152" t="str">
        <f>IF(OW16=0," ",IF(OW16=16," ",(OV16-OY16-OZ16)*VLOOKUP(OW16,PROTOKOL!$A:$E,5)))</f>
        <v xml:space="preserve"> </v>
      </c>
      <c r="PB16" s="155" t="str">
        <f t="shared" si="218"/>
        <v xml:space="preserve"> </v>
      </c>
      <c r="PC16" s="152" t="str">
        <f t="shared" si="219"/>
        <v xml:space="preserve"> </v>
      </c>
      <c r="PE16" s="138">
        <f t="shared" ref="PE16" si="936">$A$16</f>
        <v>4</v>
      </c>
      <c r="PF16" s="444"/>
      <c r="PG16" s="150"/>
      <c r="PH16" s="150"/>
      <c r="PI16" s="150"/>
      <c r="PJ16" s="150" t="str">
        <f>IFERROR(IF(PH16=0," ",IF(PH16=16," ",VLOOKUP(PH16,PROTOKOL!$A:$E,2)*PI16))/7.5*(7.5-PM16),"")</f>
        <v/>
      </c>
      <c r="PK16" s="151"/>
      <c r="PL16" s="152" t="str">
        <f>IF(PH16=0," ",IF(PH16=16," ",(PG16-PJ16-PK16)*VLOOKUP(PH16,PROTOKOL!$A:$E,5)))</f>
        <v xml:space="preserve"> </v>
      </c>
      <c r="PM16" s="153"/>
      <c r="PN16" s="144" t="str">
        <f t="shared" si="221"/>
        <v xml:space="preserve"> </v>
      </c>
      <c r="PO16" s="454" t="str">
        <f t="shared" si="222"/>
        <v xml:space="preserve"> </v>
      </c>
      <c r="PP16" s="454"/>
      <c r="PQ16" s="150"/>
      <c r="PR16" s="150"/>
      <c r="PS16" s="150"/>
      <c r="PT16" s="154" t="str">
        <f>IF(PR16=0," ",IF(PR16=16," ",VLOOKUP(PR16,PROTOKOL!$A:$E,2)*PS16))</f>
        <v xml:space="preserve"> </v>
      </c>
      <c r="PU16" s="151"/>
      <c r="PV16" s="152" t="str">
        <f>IF(PR16=0," ",IF(PR16=16," ",(PQ16-PT16-PU16)*VLOOKUP(PR16,PROTOKOL!$A:$E,5)))</f>
        <v xml:space="preserve"> </v>
      </c>
      <c r="PW16" s="155" t="str">
        <f t="shared" si="223"/>
        <v xml:space="preserve"> </v>
      </c>
      <c r="PX16" s="152" t="str">
        <f t="shared" si="224"/>
        <v xml:space="preserve"> </v>
      </c>
      <c r="PZ16" s="138">
        <f t="shared" ref="PZ16" si="937">$A$16</f>
        <v>4</v>
      </c>
      <c r="QA16" s="444"/>
      <c r="QB16" s="150"/>
      <c r="QC16" s="150"/>
      <c r="QD16" s="150"/>
      <c r="QE16" s="150" t="str">
        <f>IFERROR(IF(QC16=0," ",IF(QC16=16," ",VLOOKUP(QC16,PROTOKOL!$A:$E,2)*QD16))/7.5*(7.5-QH16),"")</f>
        <v/>
      </c>
      <c r="QF16" s="151"/>
      <c r="QG16" s="152" t="str">
        <f>IF(QC16=0," ",IF(QC16=16," ",(QB16-QE16-QF16)*VLOOKUP(QC16,PROTOKOL!$A:$E,5)))</f>
        <v xml:space="preserve"> </v>
      </c>
      <c r="QH16" s="153"/>
      <c r="QI16" s="144" t="str">
        <f t="shared" si="226"/>
        <v xml:space="preserve"> </v>
      </c>
      <c r="QJ16" s="454" t="str">
        <f t="shared" si="227"/>
        <v xml:space="preserve"> </v>
      </c>
      <c r="QK16" s="454"/>
      <c r="QL16" s="150"/>
      <c r="QM16" s="150"/>
      <c r="QN16" s="150"/>
      <c r="QO16" s="154" t="str">
        <f>IF(QM16=0," ",IF(QM16=16," ",VLOOKUP(QM16,PROTOKOL!$A:$E,2)*QN16))</f>
        <v xml:space="preserve"> </v>
      </c>
      <c r="QP16" s="151"/>
      <c r="QQ16" s="152" t="str">
        <f>IF(QM16=0," ",IF(QM16=16," ",(QL16-QO16-QP16)*VLOOKUP(QM16,PROTOKOL!$A:$E,5)))</f>
        <v xml:space="preserve"> </v>
      </c>
      <c r="QR16" s="155" t="str">
        <f t="shared" si="228"/>
        <v xml:space="preserve"> </v>
      </c>
      <c r="QS16" s="152" t="str">
        <f t="shared" si="229"/>
        <v xml:space="preserve"> </v>
      </c>
      <c r="QU16" s="138">
        <f t="shared" ref="QU16" si="938">$A$16</f>
        <v>4</v>
      </c>
      <c r="QV16" s="444"/>
      <c r="QW16" s="150"/>
      <c r="QX16" s="150"/>
      <c r="QY16" s="150"/>
      <c r="QZ16" s="150" t="str">
        <f>IFERROR(IF(QX16=0," ",IF(QX16=16," ",VLOOKUP(QX16,PROTOKOL!$A:$E,2)*QY16))/7.5*(7.5-RC16),"")</f>
        <v/>
      </c>
      <c r="RA16" s="151"/>
      <c r="RB16" s="152" t="str">
        <f>IF(QX16=0," ",IF(QX16=16," ",(QW16-QZ16-RA16)*VLOOKUP(QX16,PROTOKOL!$A:$E,5)))</f>
        <v xml:space="preserve"> </v>
      </c>
      <c r="RC16" s="153"/>
      <c r="RD16" s="144" t="str">
        <f t="shared" si="231"/>
        <v xml:space="preserve"> </v>
      </c>
      <c r="RE16" s="454" t="str">
        <f t="shared" si="232"/>
        <v xml:space="preserve"> </v>
      </c>
      <c r="RF16" s="454"/>
      <c r="RG16" s="150"/>
      <c r="RH16" s="150"/>
      <c r="RI16" s="150"/>
      <c r="RJ16" s="154" t="str">
        <f>IF(RH16=0," ",IF(RH16=16," ",VLOOKUP(RH16,PROTOKOL!$A:$E,2)*RI16))</f>
        <v xml:space="preserve"> </v>
      </c>
      <c r="RK16" s="151"/>
      <c r="RL16" s="152" t="str">
        <f>IF(RH16=0," ",IF(RH16=16," ",(RG16-RJ16-RK16)*VLOOKUP(RH16,PROTOKOL!$A:$E,5)))</f>
        <v xml:space="preserve"> </v>
      </c>
      <c r="RM16" s="155" t="str">
        <f t="shared" si="233"/>
        <v xml:space="preserve"> </v>
      </c>
      <c r="RN16" s="152" t="str">
        <f t="shared" si="234"/>
        <v xml:space="preserve"> </v>
      </c>
      <c r="RP16" s="138">
        <f t="shared" ref="RP16" si="939">$A$16</f>
        <v>4</v>
      </c>
      <c r="RQ16" s="444"/>
      <c r="RR16" s="150"/>
      <c r="RS16" s="150"/>
      <c r="RT16" s="150"/>
      <c r="RU16" s="150" t="str">
        <f>IFERROR(IF(RS16=0," ",IF(RS16=16," ",VLOOKUP(RS16,PROTOKOL!$A:$E,2)*RT16))/7.5*(7.5-RX16),"")</f>
        <v/>
      </c>
      <c r="RV16" s="151"/>
      <c r="RW16" s="152" t="str">
        <f>IF(RS16=0," ",IF(RS16=16," ",(RR16-RU16-RV16)*VLOOKUP(RS16,PROTOKOL!$A:$E,5)))</f>
        <v xml:space="preserve"> </v>
      </c>
      <c r="RX16" s="153"/>
      <c r="RY16" s="144" t="str">
        <f t="shared" si="236"/>
        <v xml:space="preserve"> </v>
      </c>
      <c r="RZ16" s="454" t="str">
        <f t="shared" si="237"/>
        <v xml:space="preserve"> </v>
      </c>
      <c r="SA16" s="454"/>
      <c r="SB16" s="150"/>
      <c r="SC16" s="150"/>
      <c r="SD16" s="150"/>
      <c r="SE16" s="154" t="str">
        <f>IF(SC16=0," ",IF(SC16=16," ",VLOOKUP(SC16,PROTOKOL!$A:$E,2)*SD16))</f>
        <v xml:space="preserve"> </v>
      </c>
      <c r="SF16" s="151"/>
      <c r="SG16" s="152" t="str">
        <f>IF(SC16=0," ",IF(SC16=16," ",(SB16-SE16-SF16)*VLOOKUP(SC16,PROTOKOL!$A:$E,5)))</f>
        <v xml:space="preserve"> </v>
      </c>
      <c r="SH16" s="155" t="str">
        <f t="shared" si="238"/>
        <v xml:space="preserve"> </v>
      </c>
      <c r="SI16" s="152" t="str">
        <f t="shared" si="239"/>
        <v xml:space="preserve"> </v>
      </c>
      <c r="SK16" s="138">
        <f t="shared" ref="SK16" si="940">$A$16</f>
        <v>4</v>
      </c>
      <c r="SL16" s="444"/>
      <c r="SM16" s="150"/>
      <c r="SN16" s="150"/>
      <c r="SO16" s="150"/>
      <c r="SP16" s="150" t="str">
        <f>IFERROR(IF(SN16=0," ",IF(SN16=16," ",VLOOKUP(SN16,PROTOKOL!$A:$E,2)*SO16))/7.5*(7.5-SS16),"")</f>
        <v/>
      </c>
      <c r="SQ16" s="151"/>
      <c r="SR16" s="152" t="str">
        <f>IF(SN16=0," ",IF(SN16=16," ",(SM16-SP16-SQ16)*VLOOKUP(SN16,PROTOKOL!$A:$E,5)))</f>
        <v xml:space="preserve"> </v>
      </c>
      <c r="SS16" s="153"/>
      <c r="ST16" s="144" t="str">
        <f t="shared" si="241"/>
        <v xml:space="preserve"> </v>
      </c>
      <c r="SU16" s="454" t="str">
        <f t="shared" si="242"/>
        <v xml:space="preserve"> </v>
      </c>
      <c r="SV16" s="454"/>
      <c r="SW16" s="150"/>
      <c r="SX16" s="150"/>
      <c r="SY16" s="150"/>
      <c r="SZ16" s="154" t="str">
        <f>IF(SX16=0," ",IF(SX16=16," ",VLOOKUP(SX16,PROTOKOL!$A:$E,2)*SY16))</f>
        <v xml:space="preserve"> </v>
      </c>
      <c r="TA16" s="151"/>
      <c r="TB16" s="152" t="str">
        <f>IF(SX16=0," ",IF(SX16=16," ",(SW16-SZ16-TA16)*VLOOKUP(SX16,PROTOKOL!$A:$E,5)))</f>
        <v xml:space="preserve"> </v>
      </c>
      <c r="TC16" s="155" t="str">
        <f t="shared" si="243"/>
        <v xml:space="preserve"> </v>
      </c>
      <c r="TD16" s="152" t="str">
        <f t="shared" si="244"/>
        <v xml:space="preserve"> </v>
      </c>
      <c r="TF16" s="138">
        <f t="shared" ref="TF16" si="941">$A$16</f>
        <v>4</v>
      </c>
      <c r="TG16" s="444"/>
      <c r="TH16" s="150"/>
      <c r="TI16" s="150"/>
      <c r="TJ16" s="150"/>
      <c r="TK16" s="150" t="str">
        <f>IFERROR(IF(TI16=0," ",IF(TI16=16," ",VLOOKUP(TI16,PROTOKOL!$A:$E,2)*TJ16))/7.5*(7.5-TN16),"")</f>
        <v/>
      </c>
      <c r="TL16" s="151"/>
      <c r="TM16" s="152" t="str">
        <f>IF(TI16=0," ",IF(TI16=16," ",(TH16-TK16-TL16)*VLOOKUP(TI16,PROTOKOL!$A:$E,5)))</f>
        <v xml:space="preserve"> </v>
      </c>
      <c r="TN16" s="153"/>
      <c r="TO16" s="144" t="str">
        <f t="shared" si="246"/>
        <v xml:space="preserve"> </v>
      </c>
      <c r="TP16" s="454" t="str">
        <f t="shared" si="247"/>
        <v xml:space="preserve"> </v>
      </c>
      <c r="TQ16" s="454"/>
      <c r="TR16" s="150"/>
      <c r="TS16" s="150"/>
      <c r="TT16" s="150"/>
      <c r="TU16" s="154" t="str">
        <f>IF(TS16=0," ",IF(TS16=16," ",VLOOKUP(TS16,PROTOKOL!$A:$E,2)*TT16))</f>
        <v xml:space="preserve"> </v>
      </c>
      <c r="TV16" s="151"/>
      <c r="TW16" s="152" t="str">
        <f>IF(TS16=0," ",IF(TS16=16," ",(TR16-TU16-TV16)*VLOOKUP(TS16,PROTOKOL!$A:$E,5)))</f>
        <v xml:space="preserve"> </v>
      </c>
      <c r="TX16" s="155" t="str">
        <f t="shared" si="248"/>
        <v xml:space="preserve"> </v>
      </c>
      <c r="TY16" s="152" t="str">
        <f t="shared" si="249"/>
        <v xml:space="preserve"> </v>
      </c>
      <c r="UA16" s="138">
        <f t="shared" ref="UA16" si="942">$A$16</f>
        <v>4</v>
      </c>
      <c r="UB16" s="444"/>
      <c r="UC16" s="150"/>
      <c r="UD16" s="150"/>
      <c r="UE16" s="150"/>
      <c r="UF16" s="150" t="str">
        <f>IFERROR(IF(UD16=0," ",IF(UD16=16," ",VLOOKUP(UD16,PROTOKOL!$A:$E,2)*UE16))/7.5*(7.5-UI16),"")</f>
        <v/>
      </c>
      <c r="UG16" s="151"/>
      <c r="UH16" s="152" t="str">
        <f>IF(UD16=0," ",IF(UD16=16," ",(UC16-UF16-UG16)*VLOOKUP(UD16,PROTOKOL!$A:$E,5)))</f>
        <v xml:space="preserve"> </v>
      </c>
      <c r="UI16" s="153"/>
      <c r="UJ16" s="144" t="str">
        <f t="shared" si="251"/>
        <v xml:space="preserve"> </v>
      </c>
      <c r="UK16" s="454" t="str">
        <f t="shared" si="252"/>
        <v xml:space="preserve"> </v>
      </c>
      <c r="UL16" s="454"/>
      <c r="UM16" s="150"/>
      <c r="UN16" s="150"/>
      <c r="UO16" s="150"/>
      <c r="UP16" s="154" t="str">
        <f>IF(UN16=0," ",IF(UN16=16," ",VLOOKUP(UN16,PROTOKOL!$A:$E,2)*UO16))</f>
        <v xml:space="preserve"> </v>
      </c>
      <c r="UQ16" s="151"/>
      <c r="UR16" s="152" t="str">
        <f>IF(UN16=0," ",IF(UN16=16," ",(UM16-UP16-UQ16)*VLOOKUP(UN16,PROTOKOL!$A:$E,5)))</f>
        <v xml:space="preserve"> </v>
      </c>
      <c r="US16" s="155" t="str">
        <f t="shared" si="253"/>
        <v xml:space="preserve"> </v>
      </c>
      <c r="UT16" s="152" t="str">
        <f t="shared" si="254"/>
        <v xml:space="preserve"> </v>
      </c>
      <c r="UV16" s="138">
        <f t="shared" ref="UV16" si="943">$A$16</f>
        <v>4</v>
      </c>
      <c r="UW16" s="444"/>
      <c r="UX16" s="150"/>
      <c r="UY16" s="150"/>
      <c r="UZ16" s="150"/>
      <c r="VA16" s="150" t="str">
        <f>IFERROR(IF(UY16=0," ",IF(UY16=16," ",VLOOKUP(UY16,PROTOKOL!$A:$E,2)*UZ16))/7.5*(7.5-VD16),"")</f>
        <v/>
      </c>
      <c r="VB16" s="151"/>
      <c r="VC16" s="152" t="str">
        <f>IF(UY16=0," ",IF(UY16=16," ",(UX16-VA16-VB16)*VLOOKUP(UY16,PROTOKOL!$A:$E,5)))</f>
        <v xml:space="preserve"> </v>
      </c>
      <c r="VD16" s="153"/>
      <c r="VE16" s="144" t="str">
        <f t="shared" si="256"/>
        <v xml:space="preserve"> </v>
      </c>
      <c r="VF16" s="454" t="str">
        <f t="shared" si="257"/>
        <v xml:space="preserve"> </v>
      </c>
      <c r="VG16" s="454"/>
      <c r="VH16" s="150"/>
      <c r="VI16" s="150"/>
      <c r="VJ16" s="150"/>
      <c r="VK16" s="154" t="str">
        <f>IF(VI16=0," ",IF(VI16=16," ",VLOOKUP(VI16,PROTOKOL!$A:$E,2)*VJ16))</f>
        <v xml:space="preserve"> </v>
      </c>
      <c r="VL16" s="151"/>
      <c r="VM16" s="152" t="str">
        <f>IF(VI16=0," ",IF(VI16=16," ",(VH16-VK16-VL16)*VLOOKUP(VI16,PROTOKOL!$A:$E,5)))</f>
        <v xml:space="preserve"> </v>
      </c>
      <c r="VN16" s="155" t="str">
        <f t="shared" si="258"/>
        <v xml:space="preserve"> </v>
      </c>
      <c r="VO16" s="152" t="str">
        <f t="shared" si="259"/>
        <v xml:space="preserve"> </v>
      </c>
      <c r="VQ16" s="138">
        <f t="shared" ref="VQ16" si="944">$A$16</f>
        <v>4</v>
      </c>
      <c r="VR16" s="444"/>
      <c r="VS16" s="150"/>
      <c r="VT16" s="150"/>
      <c r="VU16" s="150"/>
      <c r="VV16" s="150" t="str">
        <f>IFERROR(IF(VT16=0," ",IF(VT16=16," ",VLOOKUP(VT16,PROTOKOL!$A:$E,2)*VU16))/7.5*(7.5-VY16),"")</f>
        <v/>
      </c>
      <c r="VW16" s="151"/>
      <c r="VX16" s="152" t="str">
        <f>IF(VT16=0," ",IF(VT16=16," ",(VS16-VV16-VW16)*VLOOKUP(VT16,PROTOKOL!$A:$E,5)))</f>
        <v xml:space="preserve"> </v>
      </c>
      <c r="VY16" s="153"/>
      <c r="VZ16" s="144" t="str">
        <f t="shared" si="261"/>
        <v xml:space="preserve"> </v>
      </c>
      <c r="WA16" s="454" t="str">
        <f t="shared" si="262"/>
        <v xml:space="preserve"> </v>
      </c>
      <c r="WB16" s="454"/>
      <c r="WC16" s="150"/>
      <c r="WD16" s="150"/>
      <c r="WE16" s="150"/>
      <c r="WF16" s="154" t="str">
        <f>IF(WD16=0," ",IF(WD16=16," ",VLOOKUP(WD16,PROTOKOL!$A:$E,2)*WE16))</f>
        <v xml:space="preserve"> </v>
      </c>
      <c r="WG16" s="151"/>
      <c r="WH16" s="152" t="str">
        <f>IF(WD16=0," ",IF(WD16=16," ",(WC16-WF16-WG16)*VLOOKUP(WD16,PROTOKOL!$A:$E,5)))</f>
        <v xml:space="preserve"> </v>
      </c>
      <c r="WI16" s="155" t="str">
        <f t="shared" si="263"/>
        <v xml:space="preserve"> </v>
      </c>
      <c r="WJ16" s="152" t="str">
        <f t="shared" si="264"/>
        <v xml:space="preserve"> </v>
      </c>
      <c r="WL16" s="138">
        <f t="shared" ref="WL16" si="945">$A$16</f>
        <v>4</v>
      </c>
      <c r="WM16" s="444"/>
      <c r="WN16" s="150"/>
      <c r="WO16" s="150"/>
      <c r="WP16" s="150"/>
      <c r="WQ16" s="150" t="str">
        <f>IFERROR(IF(WO16=0," ",IF(WO16=16," ",VLOOKUP(WO16,PROTOKOL!$A:$E,2)*WP16))/7.5*(7.5-WT16),"")</f>
        <v/>
      </c>
      <c r="WR16" s="151"/>
      <c r="WS16" s="152" t="str">
        <f>IF(WO16=0," ",IF(WO16=16," ",(WN16-WQ16-WR16)*VLOOKUP(WO16,PROTOKOL!$A:$E,5)))</f>
        <v xml:space="preserve"> </v>
      </c>
      <c r="WT16" s="153"/>
      <c r="WU16" s="144" t="str">
        <f t="shared" si="266"/>
        <v xml:space="preserve"> </v>
      </c>
      <c r="WV16" s="454" t="str">
        <f t="shared" si="267"/>
        <v xml:space="preserve"> </v>
      </c>
      <c r="WW16" s="454"/>
      <c r="WX16" s="150"/>
      <c r="WY16" s="150"/>
      <c r="WZ16" s="150"/>
      <c r="XA16" s="154" t="str">
        <f>IF(WY16=0," ",IF(WY16=16," ",VLOOKUP(WY16,PROTOKOL!$A:$E,2)*WZ16))</f>
        <v xml:space="preserve"> </v>
      </c>
      <c r="XB16" s="151"/>
      <c r="XC16" s="152" t="str">
        <f>IF(WY16=0," ",IF(WY16=16," ",(WX16-XA16-XB16)*VLOOKUP(WY16,PROTOKOL!$A:$E,5)))</f>
        <v xml:space="preserve"> </v>
      </c>
      <c r="XD16" s="155" t="str">
        <f t="shared" si="268"/>
        <v xml:space="preserve"> </v>
      </c>
      <c r="XE16" s="152" t="str">
        <f t="shared" si="269"/>
        <v xml:space="preserve"> </v>
      </c>
      <c r="XG16" s="138">
        <f t="shared" ref="XG16" si="946">$A$16</f>
        <v>4</v>
      </c>
      <c r="XH16" s="444"/>
      <c r="XI16" s="150"/>
      <c r="XJ16" s="150"/>
      <c r="XK16" s="150"/>
      <c r="XL16" s="150" t="str">
        <f>IFERROR(IF(XJ16=0," ",IF(XJ16=16," ",VLOOKUP(XJ16,PROTOKOL!$A:$E,2)*XK16))/7.5*(7.5-XO16),"")</f>
        <v/>
      </c>
      <c r="XM16" s="151"/>
      <c r="XN16" s="152" t="str">
        <f>IF(XJ16=0," ",IF(XJ16=16," ",(XI16-XL16-XM16)*VLOOKUP(XJ16,PROTOKOL!$A:$E,5)))</f>
        <v xml:space="preserve"> </v>
      </c>
      <c r="XO16" s="153"/>
      <c r="XP16" s="144" t="str">
        <f t="shared" si="271"/>
        <v xml:space="preserve"> </v>
      </c>
      <c r="XQ16" s="454" t="str">
        <f t="shared" si="272"/>
        <v xml:space="preserve"> </v>
      </c>
      <c r="XR16" s="454"/>
      <c r="XS16" s="150"/>
      <c r="XT16" s="150"/>
      <c r="XU16" s="150"/>
      <c r="XV16" s="154" t="str">
        <f>IF(XT16=0," ",IF(XT16=16," ",VLOOKUP(XT16,PROTOKOL!$A:$E,2)*XU16))</f>
        <v xml:space="preserve"> </v>
      </c>
      <c r="XW16" s="151"/>
      <c r="XX16" s="152" t="str">
        <f>IF(XT16=0," ",IF(XT16=16," ",(XS16-XV16-XW16)*VLOOKUP(XT16,PROTOKOL!$A:$E,5)))</f>
        <v xml:space="preserve"> </v>
      </c>
      <c r="XY16" s="155" t="str">
        <f t="shared" si="273"/>
        <v xml:space="preserve"> </v>
      </c>
      <c r="XZ16" s="152" t="str">
        <f t="shared" si="274"/>
        <v xml:space="preserve"> </v>
      </c>
      <c r="YB16" s="138">
        <f t="shared" ref="YB16" si="947">$A$16</f>
        <v>4</v>
      </c>
      <c r="YC16" s="444"/>
      <c r="YD16" s="150"/>
      <c r="YE16" s="150"/>
      <c r="YF16" s="150"/>
      <c r="YG16" s="150" t="str">
        <f>IFERROR(IF(YE16=0," ",IF(YE16=16," ",VLOOKUP(YE16,PROTOKOL!$A:$E,2)*YF16))/7.5*(7.5-YJ16),"")</f>
        <v/>
      </c>
      <c r="YH16" s="151"/>
      <c r="YI16" s="152" t="str">
        <f>IF(YE16=0," ",IF(YE16=16," ",(YD16-YG16-YH16)*VLOOKUP(YE16,PROTOKOL!$A:$E,5)))</f>
        <v xml:space="preserve"> </v>
      </c>
      <c r="YJ16" s="153"/>
      <c r="YK16" s="144" t="str">
        <f t="shared" si="276"/>
        <v xml:space="preserve"> </v>
      </c>
      <c r="YL16" s="454" t="str">
        <f t="shared" si="277"/>
        <v xml:space="preserve"> </v>
      </c>
      <c r="YM16" s="454"/>
      <c r="YN16" s="150"/>
      <c r="YO16" s="150"/>
      <c r="YP16" s="150"/>
      <c r="YQ16" s="154" t="str">
        <f>IF(YO16=0," ",IF(YO16=16," ",VLOOKUP(YO16,PROTOKOL!$A:$E,2)*YP16))</f>
        <v xml:space="preserve"> </v>
      </c>
      <c r="YR16" s="151"/>
      <c r="YS16" s="152" t="str">
        <f>IF(YO16=0," ",IF(YO16=16," ",(YN16-YQ16-YR16)*VLOOKUP(YO16,PROTOKOL!$A:$E,5)))</f>
        <v xml:space="preserve"> </v>
      </c>
      <c r="YT16" s="155" t="str">
        <f t="shared" si="278"/>
        <v xml:space="preserve"> </v>
      </c>
      <c r="YU16" s="152" t="str">
        <f t="shared" si="279"/>
        <v xml:space="preserve"> </v>
      </c>
      <c r="YW16" s="138">
        <f t="shared" ref="YW16" si="948">$A$16</f>
        <v>4</v>
      </c>
      <c r="YX16" s="444"/>
      <c r="YY16" s="150"/>
      <c r="YZ16" s="150"/>
      <c r="ZA16" s="150"/>
      <c r="ZB16" s="150" t="str">
        <f>IFERROR(IF(YZ16=0," ",IF(YZ16=16," ",VLOOKUP(YZ16,PROTOKOL!$A:$E,2)*ZA16))/7.5*(7.5-ZE16),"")</f>
        <v/>
      </c>
      <c r="ZC16" s="151"/>
      <c r="ZD16" s="152" t="str">
        <f>IF(YZ16=0," ",IF(YZ16=16," ",(YY16-ZB16-ZC16)*VLOOKUP(YZ16,PROTOKOL!$A:$E,5)))</f>
        <v xml:space="preserve"> </v>
      </c>
      <c r="ZE16" s="153"/>
      <c r="ZF16" s="144" t="str">
        <f t="shared" si="281"/>
        <v xml:space="preserve"> </v>
      </c>
      <c r="ZG16" s="454" t="str">
        <f t="shared" si="282"/>
        <v xml:space="preserve"> </v>
      </c>
      <c r="ZH16" s="454"/>
      <c r="ZI16" s="150"/>
      <c r="ZJ16" s="150"/>
      <c r="ZK16" s="150"/>
      <c r="ZL16" s="154" t="str">
        <f>IF(ZJ16=0," ",IF(ZJ16=16," ",VLOOKUP(ZJ16,PROTOKOL!$A:$E,2)*ZK16))</f>
        <v xml:space="preserve"> </v>
      </c>
      <c r="ZM16" s="151"/>
      <c r="ZN16" s="152" t="str">
        <f>IF(ZJ16=0," ",IF(ZJ16=16," ",(ZI16-ZL16-ZM16)*VLOOKUP(ZJ16,PROTOKOL!$A:$E,5)))</f>
        <v xml:space="preserve"> </v>
      </c>
      <c r="ZO16" s="155" t="str">
        <f t="shared" si="283"/>
        <v xml:space="preserve"> </v>
      </c>
      <c r="ZP16" s="152" t="str">
        <f t="shared" si="284"/>
        <v xml:space="preserve"> </v>
      </c>
      <c r="ZR16" s="138">
        <f t="shared" ref="ZR16" si="949">$A$16</f>
        <v>4</v>
      </c>
      <c r="ZS16" s="444"/>
      <c r="ZT16" s="150"/>
      <c r="ZU16" s="150"/>
      <c r="ZV16" s="150"/>
      <c r="ZW16" s="150" t="str">
        <f>IFERROR(IF(ZU16=0," ",IF(ZU16=16," ",VLOOKUP(ZU16,PROTOKOL!$A:$E,2)*ZV16))/7.5*(7.5-ZZ16),"")</f>
        <v/>
      </c>
      <c r="ZX16" s="151"/>
      <c r="ZY16" s="152" t="str">
        <f>IF(ZU16=0," ",IF(ZU16=16," ",(ZT16-ZW16-ZX16)*VLOOKUP(ZU16,PROTOKOL!$A:$E,5)))</f>
        <v xml:space="preserve"> </v>
      </c>
      <c r="ZZ16" s="153"/>
      <c r="AAA16" s="144" t="str">
        <f t="shared" si="286"/>
        <v xml:space="preserve"> </v>
      </c>
      <c r="AAB16" s="454" t="str">
        <f t="shared" si="287"/>
        <v xml:space="preserve"> </v>
      </c>
      <c r="AAC16" s="454"/>
      <c r="AAD16" s="150"/>
      <c r="AAE16" s="150"/>
      <c r="AAF16" s="150"/>
      <c r="AAG16" s="154" t="str">
        <f>IF(AAE16=0," ",IF(AAE16=16," ",VLOOKUP(AAE16,PROTOKOL!$A:$E,2)*AAF16))</f>
        <v xml:space="preserve"> </v>
      </c>
      <c r="AAH16" s="151"/>
      <c r="AAI16" s="152" t="str">
        <f>IF(AAE16=0," ",IF(AAE16=16," ",(AAD16-AAG16-AAH16)*VLOOKUP(AAE16,PROTOKOL!$A:$E,5)))</f>
        <v xml:space="preserve"> </v>
      </c>
      <c r="AAJ16" s="155" t="str">
        <f t="shared" si="288"/>
        <v xml:space="preserve"> </v>
      </c>
      <c r="AAK16" s="152" t="str">
        <f t="shared" si="289"/>
        <v xml:space="preserve"> </v>
      </c>
      <c r="AAM16" s="138">
        <f t="shared" ref="AAM16" si="950">$A$16</f>
        <v>4</v>
      </c>
      <c r="AAN16" s="444"/>
      <c r="AAO16" s="150"/>
      <c r="AAP16" s="150"/>
      <c r="AAQ16" s="150"/>
      <c r="AAR16" s="150" t="str">
        <f>IFERROR(IF(AAP16=0," ",IF(AAP16=16," ",VLOOKUP(AAP16,PROTOKOL!$A:$E,2)*AAQ16))/7.5*(7.5-AAU16),"")</f>
        <v/>
      </c>
      <c r="AAS16" s="151"/>
      <c r="AAT16" s="152" t="str">
        <f>IF(AAP16=0," ",IF(AAP16=16," ",(AAO16-AAR16-AAS16)*VLOOKUP(AAP16,PROTOKOL!$A:$E,5)))</f>
        <v xml:space="preserve"> </v>
      </c>
      <c r="AAU16" s="153"/>
      <c r="AAV16" s="144" t="str">
        <f t="shared" si="291"/>
        <v xml:space="preserve"> </v>
      </c>
      <c r="AAW16" s="454" t="str">
        <f t="shared" si="292"/>
        <v xml:space="preserve"> </v>
      </c>
      <c r="AAX16" s="454"/>
      <c r="AAY16" s="150"/>
      <c r="AAZ16" s="150"/>
      <c r="ABA16" s="150"/>
      <c r="ABB16" s="154" t="str">
        <f>IF(AAZ16=0," ",IF(AAZ16=16," ",VLOOKUP(AAZ16,PROTOKOL!$A:$E,2)*ABA16))</f>
        <v xml:space="preserve"> </v>
      </c>
      <c r="ABC16" s="151"/>
      <c r="ABD16" s="152" t="str">
        <f>IF(AAZ16=0," ",IF(AAZ16=16," ",(AAY16-ABB16-ABC16)*VLOOKUP(AAZ16,PROTOKOL!$A:$E,5)))</f>
        <v xml:space="preserve"> </v>
      </c>
      <c r="ABE16" s="155" t="str">
        <f t="shared" si="293"/>
        <v xml:space="preserve"> </v>
      </c>
      <c r="ABF16" s="152" t="str">
        <f t="shared" si="294"/>
        <v xml:space="preserve"> </v>
      </c>
      <c r="ABH16" s="138">
        <f t="shared" ref="ABH16" si="951">$A$16</f>
        <v>4</v>
      </c>
      <c r="ABI16" s="444"/>
      <c r="ABJ16" s="150"/>
      <c r="ABK16" s="150"/>
      <c r="ABL16" s="150"/>
      <c r="ABM16" s="150" t="str">
        <f>IFERROR(IF(ABK16=0," ",IF(ABK16=16," ",VLOOKUP(ABK16,PROTOKOL!$A:$E,2)*ABL16))/7.5*(7.5-ABP16),"")</f>
        <v/>
      </c>
      <c r="ABN16" s="151"/>
      <c r="ABO16" s="152" t="str">
        <f>IF(ABK16=0," ",IF(ABK16=16," ",(ABJ16-ABM16-ABN16)*VLOOKUP(ABK16,PROTOKOL!$A:$E,5)))</f>
        <v xml:space="preserve"> </v>
      </c>
      <c r="ABP16" s="153"/>
      <c r="ABQ16" s="144" t="str">
        <f t="shared" si="296"/>
        <v xml:space="preserve"> </v>
      </c>
      <c r="ABR16" s="454" t="str">
        <f t="shared" si="297"/>
        <v xml:space="preserve"> </v>
      </c>
      <c r="ABS16" s="454"/>
      <c r="ABT16" s="150"/>
      <c r="ABU16" s="150"/>
      <c r="ABV16" s="150"/>
      <c r="ABW16" s="154" t="str">
        <f>IF(ABU16=0," ",IF(ABU16=16," ",VLOOKUP(ABU16,PROTOKOL!$A:$E,2)*ABV16))</f>
        <v xml:space="preserve"> </v>
      </c>
      <c r="ABX16" s="151"/>
      <c r="ABY16" s="152" t="str">
        <f>IF(ABU16=0," ",IF(ABU16=16," ",(ABT16-ABW16-ABX16)*VLOOKUP(ABU16,PROTOKOL!$A:$E,5)))</f>
        <v xml:space="preserve"> </v>
      </c>
      <c r="ABZ16" s="155" t="str">
        <f t="shared" si="298"/>
        <v xml:space="preserve"> </v>
      </c>
      <c r="ACA16" s="152" t="str">
        <f t="shared" si="299"/>
        <v xml:space="preserve"> </v>
      </c>
      <c r="ACC16" s="138">
        <f t="shared" ref="ACC16" si="952">$A$16</f>
        <v>4</v>
      </c>
      <c r="ACD16" s="444"/>
      <c r="ACE16" s="150"/>
      <c r="ACF16" s="150"/>
      <c r="ACG16" s="150"/>
      <c r="ACH16" s="150" t="str">
        <f>IFERROR(IF(ACF16=0," ",IF(ACF16=16," ",VLOOKUP(ACF16,PROTOKOL!$A:$E,2)*ACG16))/7.5*(7.5-ACK16),"")</f>
        <v/>
      </c>
      <c r="ACI16" s="151"/>
      <c r="ACJ16" s="152" t="str">
        <f>IF(ACF16=0," ",IF(ACF16=16," ",(ACE16-ACH16-ACI16)*VLOOKUP(ACF16,PROTOKOL!$A:$E,5)))</f>
        <v xml:space="preserve"> </v>
      </c>
      <c r="ACK16" s="153"/>
      <c r="ACL16" s="144" t="str">
        <f t="shared" si="301"/>
        <v xml:space="preserve"> </v>
      </c>
      <c r="ACM16" s="454" t="str">
        <f t="shared" si="302"/>
        <v xml:space="preserve"> </v>
      </c>
      <c r="ACN16" s="454"/>
      <c r="ACO16" s="150"/>
      <c r="ACP16" s="150"/>
      <c r="ACQ16" s="150"/>
      <c r="ACR16" s="154" t="str">
        <f>IF(ACP16=0," ",IF(ACP16=16," ",VLOOKUP(ACP16,PROTOKOL!$A:$E,2)*ACQ16))</f>
        <v xml:space="preserve"> </v>
      </c>
      <c r="ACS16" s="151"/>
      <c r="ACT16" s="152" t="str">
        <f>IF(ACP16=0," ",IF(ACP16=16," ",(ACO16-ACR16-ACS16)*VLOOKUP(ACP16,PROTOKOL!$A:$E,5)))</f>
        <v xml:space="preserve"> </v>
      </c>
      <c r="ACU16" s="155" t="str">
        <f t="shared" si="303"/>
        <v xml:space="preserve"> </v>
      </c>
      <c r="ACV16" s="152" t="str">
        <f t="shared" si="304"/>
        <v xml:space="preserve"> </v>
      </c>
      <c r="ACX16" s="138">
        <f t="shared" ref="ACX16" si="953">$A$16</f>
        <v>4</v>
      </c>
      <c r="ACY16" s="444"/>
      <c r="ACZ16" s="150"/>
      <c r="ADA16" s="150"/>
      <c r="ADB16" s="150"/>
      <c r="ADC16" s="150" t="str">
        <f>IFERROR(IF(ADA16=0," ",IF(ADA16=16," ",VLOOKUP(ADA16,PROTOKOL!$A:$E,2)*ADB16))/7.5*(7.5-ADF16),"")</f>
        <v/>
      </c>
      <c r="ADD16" s="151"/>
      <c r="ADE16" s="152" t="str">
        <f>IF(ADA16=0," ",IF(ADA16=16," ",(ACZ16-ADC16-ADD16)*VLOOKUP(ADA16,PROTOKOL!$A:$E,5)))</f>
        <v xml:space="preserve"> </v>
      </c>
      <c r="ADF16" s="153"/>
      <c r="ADG16" s="144" t="str">
        <f t="shared" si="306"/>
        <v xml:space="preserve"> </v>
      </c>
      <c r="ADH16" s="454" t="str">
        <f t="shared" si="307"/>
        <v xml:space="preserve"> </v>
      </c>
      <c r="ADI16" s="454"/>
      <c r="ADJ16" s="150"/>
      <c r="ADK16" s="150"/>
      <c r="ADL16" s="150"/>
      <c r="ADM16" s="154" t="str">
        <f>IF(ADK16=0," ",IF(ADK16=16," ",VLOOKUP(ADK16,PROTOKOL!$A:$E,2)*ADL16))</f>
        <v xml:space="preserve"> </v>
      </c>
      <c r="ADN16" s="151"/>
      <c r="ADO16" s="152" t="str">
        <f>IF(ADK16=0," ",IF(ADK16=16," ",(ADJ16-ADM16-ADN16)*VLOOKUP(ADK16,PROTOKOL!$A:$E,5)))</f>
        <v xml:space="preserve"> </v>
      </c>
      <c r="ADP16" s="155" t="str">
        <f t="shared" si="308"/>
        <v xml:space="preserve"> </v>
      </c>
      <c r="ADQ16" s="152" t="str">
        <f t="shared" si="309"/>
        <v xml:space="preserve"> </v>
      </c>
      <c r="ADS16" s="138">
        <f t="shared" ref="ADS16" si="954">$A$16</f>
        <v>4</v>
      </c>
      <c r="ADT16" s="444"/>
      <c r="ADU16" s="150"/>
      <c r="ADV16" s="150"/>
      <c r="ADW16" s="150"/>
      <c r="ADX16" s="150" t="str">
        <f>IFERROR(IF(ADV16=0," ",IF(ADV16=16," ",VLOOKUP(ADV16,PROTOKOL!$A:$E,2)*ADW16))/7.5*(7.5-AEA16),"")</f>
        <v/>
      </c>
      <c r="ADY16" s="151"/>
      <c r="ADZ16" s="152" t="str">
        <f>IF(ADV16=0," ",IF(ADV16=16," ",(ADU16-ADX16-ADY16)*VLOOKUP(ADV16,PROTOKOL!$A:$E,5)))</f>
        <v xml:space="preserve"> </v>
      </c>
      <c r="AEA16" s="153"/>
      <c r="AEB16" s="144" t="str">
        <f t="shared" si="311"/>
        <v xml:space="preserve"> </v>
      </c>
      <c r="AEC16" s="454" t="str">
        <f t="shared" si="312"/>
        <v xml:space="preserve"> </v>
      </c>
      <c r="AED16" s="454"/>
      <c r="AEE16" s="150"/>
      <c r="AEF16" s="150"/>
      <c r="AEG16" s="150"/>
      <c r="AEH16" s="154" t="str">
        <f>IF(AEF16=0," ",IF(AEF16=16," ",VLOOKUP(AEF16,PROTOKOL!$A:$E,2)*AEG16))</f>
        <v xml:space="preserve"> </v>
      </c>
      <c r="AEI16" s="151"/>
      <c r="AEJ16" s="152" t="str">
        <f>IF(AEF16=0," ",IF(AEF16=16," ",(AEE16-AEH16-AEI16)*VLOOKUP(AEF16,PROTOKOL!$A:$E,5)))</f>
        <v xml:space="preserve"> </v>
      </c>
      <c r="AEK16" s="155" t="str">
        <f t="shared" si="313"/>
        <v xml:space="preserve"> </v>
      </c>
      <c r="AEL16" s="152" t="str">
        <f t="shared" si="314"/>
        <v xml:space="preserve"> </v>
      </c>
      <c r="AEN16" s="138">
        <f t="shared" ref="AEN16" si="955">$A$16</f>
        <v>4</v>
      </c>
      <c r="AEO16" s="444"/>
      <c r="AEP16" s="150"/>
      <c r="AEQ16" s="150"/>
      <c r="AER16" s="150"/>
      <c r="AES16" s="150" t="str">
        <f>IFERROR(IF(AEQ16=0," ",IF(AEQ16=16," ",VLOOKUP(AEQ16,PROTOKOL!$A:$E,2)*AER16))/7.5*(7.5-AEV16),"")</f>
        <v/>
      </c>
      <c r="AET16" s="151"/>
      <c r="AEU16" s="152" t="str">
        <f>IF(AEQ16=0," ",IF(AEQ16=16," ",(AEP16-AES16-AET16)*VLOOKUP(AEQ16,PROTOKOL!$A:$E,5)))</f>
        <v xml:space="preserve"> </v>
      </c>
      <c r="AEV16" s="153"/>
      <c r="AEW16" s="144" t="str">
        <f t="shared" si="316"/>
        <v xml:space="preserve"> </v>
      </c>
      <c r="AEX16" s="454" t="str">
        <f t="shared" si="317"/>
        <v xml:space="preserve"> </v>
      </c>
      <c r="AEY16" s="454"/>
      <c r="AEZ16" s="150"/>
      <c r="AFA16" s="150"/>
      <c r="AFB16" s="150"/>
      <c r="AFC16" s="154" t="str">
        <f>IF(AFA16=0," ",IF(AFA16=16," ",VLOOKUP(AFA16,PROTOKOL!$A:$E,2)*AFB16))</f>
        <v xml:space="preserve"> </v>
      </c>
      <c r="AFD16" s="151"/>
      <c r="AFE16" s="152" t="str">
        <f>IF(AFA16=0," ",IF(AFA16=16," ",(AEZ16-AFC16-AFD16)*VLOOKUP(AFA16,PROTOKOL!$A:$E,5)))</f>
        <v xml:space="preserve"> </v>
      </c>
      <c r="AFF16" s="155" t="str">
        <f t="shared" si="318"/>
        <v xml:space="preserve"> </v>
      </c>
      <c r="AFG16" s="152" t="str">
        <f t="shared" si="319"/>
        <v xml:space="preserve"> </v>
      </c>
      <c r="AFI16" s="138">
        <f t="shared" ref="AFI16" si="956">$A$16</f>
        <v>4</v>
      </c>
      <c r="AFJ16" s="444"/>
      <c r="AFK16" s="150"/>
      <c r="AFL16" s="150"/>
      <c r="AFM16" s="150"/>
      <c r="AFN16" s="150" t="str">
        <f>IFERROR(IF(AFL16=0," ",IF(AFL16=16," ",VLOOKUP(AFL16,PROTOKOL!$A:$E,2)*AFM16))/7.5*(7.5-AFQ16),"")</f>
        <v/>
      </c>
      <c r="AFO16" s="151"/>
      <c r="AFP16" s="152" t="str">
        <f>IF(AFL16=0," ",IF(AFL16=16," ",(AFK16-AFN16-AFO16)*VLOOKUP(AFL16,PROTOKOL!$A:$E,5)))</f>
        <v xml:space="preserve"> </v>
      </c>
      <c r="AFQ16" s="153"/>
      <c r="AFR16" s="144" t="str">
        <f t="shared" si="321"/>
        <v xml:space="preserve"> </v>
      </c>
      <c r="AFS16" s="454" t="str">
        <f t="shared" si="322"/>
        <v xml:space="preserve"> </v>
      </c>
      <c r="AFT16" s="454"/>
      <c r="AFU16" s="150"/>
      <c r="AFV16" s="150"/>
      <c r="AFW16" s="150"/>
      <c r="AFX16" s="154" t="str">
        <f>IF(AFV16=0," ",IF(AFV16=16," ",VLOOKUP(AFV16,PROTOKOL!$A:$E,2)*AFW16))</f>
        <v xml:space="preserve"> </v>
      </c>
      <c r="AFY16" s="151"/>
      <c r="AFZ16" s="152" t="str">
        <f>IF(AFV16=0," ",IF(AFV16=16," ",(AFU16-AFX16-AFY16)*VLOOKUP(AFV16,PROTOKOL!$A:$E,5)))</f>
        <v xml:space="preserve"> </v>
      </c>
      <c r="AGA16" s="155" t="str">
        <f t="shared" si="323"/>
        <v xml:space="preserve"> </v>
      </c>
      <c r="AGB16" s="152" t="str">
        <f t="shared" si="324"/>
        <v xml:space="preserve"> </v>
      </c>
      <c r="AGD16" s="138">
        <f t="shared" ref="AGD16" si="957">$A$16</f>
        <v>4</v>
      </c>
      <c r="AGE16" s="444"/>
      <c r="AGF16" s="150"/>
      <c r="AGG16" s="150"/>
      <c r="AGH16" s="150"/>
      <c r="AGI16" s="150" t="str">
        <f>IFERROR(IF(AGG16=0," ",IF(AGG16=16," ",VLOOKUP(AGG16,PROTOKOL!$A:$E,2)*AGH16))/7.5*(7.5-AGL16),"")</f>
        <v/>
      </c>
      <c r="AGJ16" s="151"/>
      <c r="AGK16" s="152" t="str">
        <f>IF(AGG16=0," ",IF(AGG16=16," ",(AGF16-AGI16-AGJ16)*VLOOKUP(AGG16,PROTOKOL!$A:$E,5)))</f>
        <v xml:space="preserve"> </v>
      </c>
      <c r="AGL16" s="153"/>
      <c r="AGM16" s="144" t="str">
        <f t="shared" si="326"/>
        <v xml:space="preserve"> </v>
      </c>
      <c r="AGN16" s="454" t="str">
        <f t="shared" si="327"/>
        <v xml:space="preserve"> </v>
      </c>
      <c r="AGO16" s="454"/>
      <c r="AGP16" s="150"/>
      <c r="AGQ16" s="150"/>
      <c r="AGR16" s="150"/>
      <c r="AGS16" s="154" t="str">
        <f>IF(AGQ16=0," ",IF(AGQ16=16," ",VLOOKUP(AGQ16,PROTOKOL!$A:$E,2)*AGR16))</f>
        <v xml:space="preserve"> </v>
      </c>
      <c r="AGT16" s="151"/>
      <c r="AGU16" s="152" t="str">
        <f>IF(AGQ16=0," ",IF(AGQ16=16," ",(AGP16-AGS16-AGT16)*VLOOKUP(AGQ16,PROTOKOL!$A:$E,5)))</f>
        <v xml:space="preserve"> </v>
      </c>
      <c r="AGV16" s="155" t="str">
        <f t="shared" si="328"/>
        <v xml:space="preserve"> </v>
      </c>
      <c r="AGW16" s="152" t="str">
        <f t="shared" si="329"/>
        <v xml:space="preserve"> </v>
      </c>
      <c r="AGY16" s="138">
        <f t="shared" ref="AGY16" si="958">$A$16</f>
        <v>4</v>
      </c>
      <c r="AGZ16" s="444"/>
      <c r="AHA16" s="150"/>
      <c r="AHB16" s="150"/>
      <c r="AHC16" s="150"/>
      <c r="AHD16" s="150" t="str">
        <f>IFERROR(IF(AHB16=0," ",IF(AHB16=16," ",VLOOKUP(AHB16,PROTOKOL!$A:$E,2)*AHC16))/7.5*(7.5-AHG16),"")</f>
        <v/>
      </c>
      <c r="AHE16" s="151"/>
      <c r="AHF16" s="152" t="str">
        <f>IF(AHB16=0," ",IF(AHB16=16," ",(AHA16-AHD16-AHE16)*VLOOKUP(AHB16,PROTOKOL!$A:$E,5)))</f>
        <v xml:space="preserve"> </v>
      </c>
      <c r="AHG16" s="153"/>
      <c r="AHH16" s="144" t="str">
        <f t="shared" si="331"/>
        <v xml:space="preserve"> </v>
      </c>
      <c r="AHI16" s="454" t="str">
        <f t="shared" si="332"/>
        <v xml:space="preserve"> </v>
      </c>
      <c r="AHJ16" s="454"/>
      <c r="AHK16" s="150"/>
      <c r="AHL16" s="150"/>
      <c r="AHM16" s="150"/>
      <c r="AHN16" s="154" t="str">
        <f>IF(AHL16=0," ",IF(AHL16=16," ",VLOOKUP(AHL16,PROTOKOL!$A:$E,2)*AHM16))</f>
        <v xml:space="preserve"> </v>
      </c>
      <c r="AHO16" s="151"/>
      <c r="AHP16" s="152" t="str">
        <f>IF(AHL16=0," ",IF(AHL16=16," ",(AHK16-AHN16-AHO16)*VLOOKUP(AHL16,PROTOKOL!$A:$E,5)))</f>
        <v xml:space="preserve"> </v>
      </c>
      <c r="AHQ16" s="155" t="str">
        <f t="shared" si="333"/>
        <v xml:space="preserve"> </v>
      </c>
      <c r="AHR16" s="152" t="str">
        <f t="shared" si="334"/>
        <v xml:space="preserve"> </v>
      </c>
      <c r="AHT16" s="138">
        <f t="shared" ref="AHT16" si="959">$A$16</f>
        <v>4</v>
      </c>
      <c r="AHU16" s="444"/>
      <c r="AHV16" s="150"/>
      <c r="AHW16" s="150"/>
      <c r="AHX16" s="150"/>
      <c r="AHY16" s="150" t="str">
        <f>IFERROR(IF(AHW16=0," ",IF(AHW16=16," ",VLOOKUP(AHW16,PROTOKOL!$A:$E,2)*AHX16))/7.5*(7.5-AIB16),"")</f>
        <v/>
      </c>
      <c r="AHZ16" s="151"/>
      <c r="AIA16" s="152" t="str">
        <f>IF(AHW16=0," ",IF(AHW16=16," ",(AHV16-AHY16-AHZ16)*VLOOKUP(AHW16,PROTOKOL!$A:$E,5)))</f>
        <v xml:space="preserve"> </v>
      </c>
      <c r="AIB16" s="153"/>
      <c r="AIC16" s="144" t="str">
        <f t="shared" si="336"/>
        <v xml:space="preserve"> </v>
      </c>
      <c r="AID16" s="454" t="str">
        <f t="shared" si="337"/>
        <v xml:space="preserve"> </v>
      </c>
      <c r="AIE16" s="454"/>
      <c r="AIF16" s="150"/>
      <c r="AIG16" s="150"/>
      <c r="AIH16" s="150"/>
      <c r="AII16" s="154" t="str">
        <f>IF(AIG16=0," ",IF(AIG16=16," ",VLOOKUP(AIG16,PROTOKOL!$A:$E,2)*AIH16))</f>
        <v xml:space="preserve"> </v>
      </c>
      <c r="AIJ16" s="151"/>
      <c r="AIK16" s="152" t="str">
        <f>IF(AIG16=0," ",IF(AIG16=16," ",(AIF16-AII16-AIJ16)*VLOOKUP(AIG16,PROTOKOL!$A:$E,5)))</f>
        <v xml:space="preserve"> </v>
      </c>
      <c r="AIL16" s="155" t="str">
        <f t="shared" si="338"/>
        <v xml:space="preserve"> </v>
      </c>
      <c r="AIM16" s="152" t="str">
        <f t="shared" si="339"/>
        <v xml:space="preserve"> </v>
      </c>
      <c r="AIO16" s="138">
        <f t="shared" ref="AIO16" si="960">$A$16</f>
        <v>4</v>
      </c>
      <c r="AIP16" s="444"/>
      <c r="AIQ16" s="150"/>
      <c r="AIR16" s="150"/>
      <c r="AIS16" s="150"/>
      <c r="AIT16" s="150" t="str">
        <f>IFERROR(IF(AIR16=0," ",IF(AIR16=16," ",VLOOKUP(AIR16,PROTOKOL!$A:$E,2)*AIS16))/7.5*(7.5-AIW16),"")</f>
        <v/>
      </c>
      <c r="AIU16" s="151"/>
      <c r="AIV16" s="152" t="str">
        <f>IF(AIR16=0," ",IF(AIR16=16," ",(AIQ16-AIT16-AIU16)*VLOOKUP(AIR16,PROTOKOL!$A:$E,5)))</f>
        <v xml:space="preserve"> </v>
      </c>
      <c r="AIW16" s="153"/>
      <c r="AIX16" s="144" t="str">
        <f t="shared" si="341"/>
        <v xml:space="preserve"> </v>
      </c>
      <c r="AIY16" s="454" t="str">
        <f t="shared" si="342"/>
        <v xml:space="preserve"> </v>
      </c>
      <c r="AIZ16" s="454"/>
      <c r="AJA16" s="150"/>
      <c r="AJB16" s="150"/>
      <c r="AJC16" s="150"/>
      <c r="AJD16" s="154" t="str">
        <f>IF(AJB16=0," ",IF(AJB16=16," ",VLOOKUP(AJB16,PROTOKOL!$A:$E,2)*AJC16))</f>
        <v xml:space="preserve"> </v>
      </c>
      <c r="AJE16" s="151"/>
      <c r="AJF16" s="152" t="str">
        <f>IF(AJB16=0," ",IF(AJB16=16," ",(AJA16-AJD16-AJE16)*VLOOKUP(AJB16,PROTOKOL!$A:$E,5)))</f>
        <v xml:space="preserve"> </v>
      </c>
      <c r="AJG16" s="155" t="str">
        <f t="shared" si="343"/>
        <v xml:space="preserve"> </v>
      </c>
      <c r="AJH16" s="152" t="str">
        <f t="shared" si="344"/>
        <v xml:space="preserve"> </v>
      </c>
      <c r="AJJ16" s="138">
        <f t="shared" ref="AJJ16" si="961">$A$16</f>
        <v>4</v>
      </c>
      <c r="AJK16" s="444"/>
      <c r="AJL16" s="150"/>
      <c r="AJM16" s="150"/>
      <c r="AJN16" s="150"/>
      <c r="AJO16" s="150" t="str">
        <f>IFERROR(IF(AJM16=0," ",IF(AJM16=16," ",VLOOKUP(AJM16,PROTOKOL!$A:$E,2)*AJN16))/7.5*(7.5-AJR16),"")</f>
        <v/>
      </c>
      <c r="AJP16" s="151"/>
      <c r="AJQ16" s="152" t="str">
        <f>IF(AJM16=0," ",IF(AJM16=16," ",(AJL16-AJO16-AJP16)*VLOOKUP(AJM16,PROTOKOL!$A:$E,5)))</f>
        <v xml:space="preserve"> </v>
      </c>
      <c r="AJR16" s="153"/>
      <c r="AJS16" s="144" t="str">
        <f t="shared" si="346"/>
        <v xml:space="preserve"> </v>
      </c>
      <c r="AJT16" s="454" t="str">
        <f t="shared" si="347"/>
        <v xml:space="preserve"> </v>
      </c>
      <c r="AJU16" s="454"/>
      <c r="AJV16" s="150"/>
      <c r="AJW16" s="150"/>
      <c r="AJX16" s="150"/>
      <c r="AJY16" s="154" t="str">
        <f>IF(AJW16=0," ",IF(AJW16=16," ",VLOOKUP(AJW16,PROTOKOL!$A:$E,2)*AJX16))</f>
        <v xml:space="preserve"> </v>
      </c>
      <c r="AJZ16" s="151"/>
      <c r="AKA16" s="152" t="str">
        <f>IF(AJW16=0," ",IF(AJW16=16," ",(AJV16-AJY16-AJZ16)*VLOOKUP(AJW16,PROTOKOL!$A:$E,5)))</f>
        <v xml:space="preserve"> </v>
      </c>
      <c r="AKB16" s="155" t="str">
        <f t="shared" si="348"/>
        <v xml:space="preserve"> </v>
      </c>
      <c r="AKC16" s="152" t="str">
        <f t="shared" si="349"/>
        <v xml:space="preserve"> </v>
      </c>
      <c r="AKE16" s="138">
        <f t="shared" ref="AKE16" si="962">$A$16</f>
        <v>4</v>
      </c>
      <c r="AKF16" s="444"/>
      <c r="AKG16" s="150"/>
      <c r="AKH16" s="150"/>
      <c r="AKI16" s="150"/>
      <c r="AKJ16" s="150" t="str">
        <f>IFERROR(IF(AKH16=0," ",IF(AKH16=16," ",VLOOKUP(AKH16,PROTOKOL!$A:$E,2)*AKI16))/7.5*(7.5-AKM16),"")</f>
        <v/>
      </c>
      <c r="AKK16" s="151"/>
      <c r="AKL16" s="152" t="str">
        <f>IF(AKH16=0," ",IF(AKH16=16," ",(AKG16-AKJ16-AKK16)*VLOOKUP(AKH16,PROTOKOL!$A:$E,5)))</f>
        <v xml:space="preserve"> </v>
      </c>
      <c r="AKM16" s="153"/>
      <c r="AKN16" s="144" t="str">
        <f t="shared" si="351"/>
        <v xml:space="preserve"> </v>
      </c>
      <c r="AKO16" s="454" t="str">
        <f t="shared" si="352"/>
        <v xml:space="preserve"> </v>
      </c>
      <c r="AKP16" s="454"/>
      <c r="AKQ16" s="150"/>
      <c r="AKR16" s="150"/>
      <c r="AKS16" s="150"/>
      <c r="AKT16" s="154" t="str">
        <f>IF(AKR16=0," ",IF(AKR16=16," ",VLOOKUP(AKR16,PROTOKOL!$A:$E,2)*AKS16))</f>
        <v xml:space="preserve"> </v>
      </c>
      <c r="AKU16" s="151"/>
      <c r="AKV16" s="152" t="str">
        <f>IF(AKR16=0," ",IF(AKR16=16," ",(AKQ16-AKT16-AKU16)*VLOOKUP(AKR16,PROTOKOL!$A:$E,5)))</f>
        <v xml:space="preserve"> </v>
      </c>
      <c r="AKW16" s="155" t="str">
        <f t="shared" si="353"/>
        <v xml:space="preserve"> </v>
      </c>
      <c r="AKX16" s="152" t="str">
        <f t="shared" si="354"/>
        <v xml:space="preserve"> </v>
      </c>
      <c r="AKZ16" s="138">
        <f t="shared" ref="AKZ16" si="963">$A$16</f>
        <v>4</v>
      </c>
      <c r="ALA16" s="444"/>
      <c r="ALB16" s="150"/>
      <c r="ALC16" s="150"/>
      <c r="ALD16" s="150"/>
      <c r="ALE16" s="150" t="str">
        <f>IFERROR(IF(ALC16=0," ",IF(ALC16=16," ",VLOOKUP(ALC16,PROTOKOL!$A:$E,2)*ALD16))/7.5*(7.5-ALH16),"")</f>
        <v/>
      </c>
      <c r="ALF16" s="151"/>
      <c r="ALG16" s="152" t="str">
        <f>IF(ALC16=0," ",IF(ALC16=16," ",(ALB16-ALE16-ALF16)*VLOOKUP(ALC16,PROTOKOL!$A:$E,5)))</f>
        <v xml:space="preserve"> </v>
      </c>
      <c r="ALH16" s="153"/>
      <c r="ALI16" s="144" t="str">
        <f t="shared" si="356"/>
        <v xml:space="preserve"> </v>
      </c>
      <c r="ALJ16" s="454" t="str">
        <f t="shared" si="357"/>
        <v xml:space="preserve"> </v>
      </c>
      <c r="ALK16" s="454"/>
      <c r="ALL16" s="150"/>
      <c r="ALM16" s="150"/>
      <c r="ALN16" s="150"/>
      <c r="ALO16" s="154" t="str">
        <f>IF(ALM16=0," ",IF(ALM16=16," ",VLOOKUP(ALM16,PROTOKOL!$A:$E,2)*ALN16))</f>
        <v xml:space="preserve"> </v>
      </c>
      <c r="ALP16" s="151"/>
      <c r="ALQ16" s="152" t="str">
        <f>IF(ALM16=0," ",IF(ALM16=16," ",(ALL16-ALO16-ALP16)*VLOOKUP(ALM16,PROTOKOL!$A:$E,5)))</f>
        <v xml:space="preserve"> </v>
      </c>
      <c r="ALR16" s="155" t="str">
        <f t="shared" si="358"/>
        <v xml:space="preserve"> </v>
      </c>
      <c r="ALS16" s="152" t="str">
        <f t="shared" si="359"/>
        <v xml:space="preserve"> </v>
      </c>
      <c r="ALU16" s="138">
        <f t="shared" ref="ALU16" si="964">$A$16</f>
        <v>4</v>
      </c>
      <c r="ALV16" s="444"/>
      <c r="ALW16" s="150"/>
      <c r="ALX16" s="150"/>
      <c r="ALY16" s="150"/>
      <c r="ALZ16" s="150" t="str">
        <f>IFERROR(IF(ALX16=0," ",IF(ALX16=16," ",VLOOKUP(ALX16,PROTOKOL!$A:$E,2)*ALY16))/7.5*(7.5-AMC16),"")</f>
        <v/>
      </c>
      <c r="AMA16" s="151"/>
      <c r="AMB16" s="152" t="str">
        <f>IF(ALX16=0," ",IF(ALX16=16," ",(ALW16-ALZ16-AMA16)*VLOOKUP(ALX16,PROTOKOL!$A:$E,5)))</f>
        <v xml:space="preserve"> </v>
      </c>
      <c r="AMC16" s="153"/>
      <c r="AMD16" s="144" t="str">
        <f t="shared" si="361"/>
        <v xml:space="preserve"> </v>
      </c>
      <c r="AME16" s="454" t="str">
        <f t="shared" si="362"/>
        <v xml:space="preserve"> </v>
      </c>
      <c r="AMF16" s="454"/>
      <c r="AMG16" s="150"/>
      <c r="AMH16" s="150"/>
      <c r="AMI16" s="150"/>
      <c r="AMJ16" s="154" t="str">
        <f>IF(AMH16=0," ",IF(AMH16=16," ",VLOOKUP(AMH16,PROTOKOL!$A:$E,2)*AMI16))</f>
        <v xml:space="preserve"> </v>
      </c>
      <c r="AMK16" s="151"/>
      <c r="AML16" s="152" t="str">
        <f>IF(AMH16=0," ",IF(AMH16=16," ",(AMG16-AMJ16-AMK16)*VLOOKUP(AMH16,PROTOKOL!$A:$E,5)))</f>
        <v xml:space="preserve"> </v>
      </c>
      <c r="AMM16" s="155" t="str">
        <f t="shared" si="363"/>
        <v xml:space="preserve"> </v>
      </c>
      <c r="AMN16" s="152" t="str">
        <f t="shared" si="364"/>
        <v xml:space="preserve"> </v>
      </c>
      <c r="AMP16" s="138">
        <f t="shared" ref="AMP16" si="965">$A$16</f>
        <v>4</v>
      </c>
      <c r="AMQ16" s="444"/>
      <c r="AMR16" s="150"/>
      <c r="AMS16" s="150"/>
      <c r="AMT16" s="150"/>
      <c r="AMU16" s="150" t="str">
        <f>IFERROR(IF(AMS16=0," ",IF(AMS16=16," ",VLOOKUP(AMS16,PROTOKOL!$A:$E,2)*AMT16))/7.5*(7.5-AMX16),"")</f>
        <v/>
      </c>
      <c r="AMV16" s="151"/>
      <c r="AMW16" s="152" t="str">
        <f>IF(AMS16=0," ",IF(AMS16=16," ",(AMR16-AMU16-AMV16)*VLOOKUP(AMS16,PROTOKOL!$A:$E,5)))</f>
        <v xml:space="preserve"> </v>
      </c>
      <c r="AMX16" s="153"/>
      <c r="AMY16" s="144" t="str">
        <f t="shared" si="366"/>
        <v xml:space="preserve"> </v>
      </c>
      <c r="AMZ16" s="454" t="str">
        <f t="shared" si="367"/>
        <v xml:space="preserve"> </v>
      </c>
      <c r="ANA16" s="454"/>
      <c r="ANB16" s="150"/>
      <c r="ANC16" s="150"/>
      <c r="AND16" s="150"/>
      <c r="ANE16" s="154" t="str">
        <f>IF(ANC16=0," ",IF(ANC16=16," ",VLOOKUP(ANC16,PROTOKOL!$A:$E,2)*AND16))</f>
        <v xml:space="preserve"> </v>
      </c>
      <c r="ANF16" s="151"/>
      <c r="ANG16" s="152" t="str">
        <f>IF(ANC16=0," ",IF(ANC16=16," ",(ANB16-ANE16-ANF16)*VLOOKUP(ANC16,PROTOKOL!$A:$E,5)))</f>
        <v xml:space="preserve"> </v>
      </c>
      <c r="ANH16" s="155" t="str">
        <f t="shared" si="368"/>
        <v xml:space="preserve"> </v>
      </c>
      <c r="ANI16" s="152" t="str">
        <f t="shared" si="369"/>
        <v xml:space="preserve"> </v>
      </c>
      <c r="ANK16" s="138">
        <f t="shared" ref="ANK16" si="966">$A$16</f>
        <v>4</v>
      </c>
      <c r="ANL16" s="444"/>
      <c r="ANM16" s="150"/>
      <c r="ANN16" s="150"/>
      <c r="ANO16" s="150"/>
      <c r="ANP16" s="150" t="str">
        <f>IFERROR(IF(ANN16=0," ",IF(ANN16=16," ",VLOOKUP(ANN16,PROTOKOL!$A:$E,2)*ANO16))/7.5*(7.5-ANS16),"")</f>
        <v/>
      </c>
      <c r="ANQ16" s="151"/>
      <c r="ANR16" s="152" t="str">
        <f>IF(ANN16=0," ",IF(ANN16=16," ",(ANM16-ANP16-ANQ16)*VLOOKUP(ANN16,PROTOKOL!$A:$E,5)))</f>
        <v xml:space="preserve"> </v>
      </c>
      <c r="ANS16" s="153"/>
      <c r="ANT16" s="144" t="str">
        <f t="shared" si="371"/>
        <v xml:space="preserve"> </v>
      </c>
      <c r="ANU16" s="454" t="str">
        <f t="shared" si="372"/>
        <v xml:space="preserve"> </v>
      </c>
      <c r="ANV16" s="454"/>
      <c r="ANW16" s="150"/>
      <c r="ANX16" s="150"/>
      <c r="ANY16" s="150"/>
      <c r="ANZ16" s="154" t="str">
        <f>IF(ANX16=0," ",IF(ANX16=16," ",VLOOKUP(ANX16,PROTOKOL!$A:$E,2)*ANY16))</f>
        <v xml:space="preserve"> </v>
      </c>
      <c r="AOA16" s="151"/>
      <c r="AOB16" s="152" t="str">
        <f>IF(ANX16=0," ",IF(ANX16=16," ",(ANW16-ANZ16-AOA16)*VLOOKUP(ANX16,PROTOKOL!$A:$E,5)))</f>
        <v xml:space="preserve"> </v>
      </c>
      <c r="AOC16" s="155" t="str">
        <f t="shared" si="373"/>
        <v xml:space="preserve"> </v>
      </c>
      <c r="AOD16" s="152" t="str">
        <f t="shared" si="374"/>
        <v xml:space="preserve"> </v>
      </c>
      <c r="AOF16" s="138">
        <f t="shared" ref="AOF16" si="967">$A$16</f>
        <v>4</v>
      </c>
      <c r="AOG16" s="444"/>
      <c r="AOH16" s="150"/>
      <c r="AOI16" s="150"/>
      <c r="AOJ16" s="150"/>
      <c r="AOK16" s="150" t="str">
        <f>IFERROR(IF(AOI16=0," ",IF(AOI16=16," ",VLOOKUP(AOI16,PROTOKOL!$A:$E,2)*AOJ16))/7.5*(7.5-AON16),"")</f>
        <v/>
      </c>
      <c r="AOL16" s="151"/>
      <c r="AOM16" s="152" t="str">
        <f>IF(AOI16=0," ",IF(AOI16=16," ",(AOH16-AOK16-AOL16)*VLOOKUP(AOI16,PROTOKOL!$A:$E,5)))</f>
        <v xml:space="preserve"> </v>
      </c>
      <c r="AON16" s="153"/>
      <c r="AOO16" s="144" t="str">
        <f t="shared" si="376"/>
        <v xml:space="preserve"> </v>
      </c>
      <c r="AOP16" s="454" t="str">
        <f t="shared" si="377"/>
        <v xml:space="preserve"> </v>
      </c>
      <c r="AOQ16" s="454"/>
      <c r="AOR16" s="150"/>
      <c r="AOS16" s="150"/>
      <c r="AOT16" s="150"/>
      <c r="AOU16" s="154" t="str">
        <f>IF(AOS16=0," ",IF(AOS16=16," ",VLOOKUP(AOS16,PROTOKOL!$A:$E,2)*AOT16))</f>
        <v xml:space="preserve"> </v>
      </c>
      <c r="AOV16" s="151"/>
      <c r="AOW16" s="152" t="str">
        <f>IF(AOS16=0," ",IF(AOS16=16," ",(AOR16-AOU16-AOV16)*VLOOKUP(AOS16,PROTOKOL!$A:$E,5)))</f>
        <v xml:space="preserve"> </v>
      </c>
      <c r="AOX16" s="155" t="str">
        <f t="shared" si="378"/>
        <v xml:space="preserve"> </v>
      </c>
      <c r="AOY16" s="152" t="str">
        <f t="shared" si="379"/>
        <v xml:space="preserve"> </v>
      </c>
      <c r="APA16" s="138">
        <f t="shared" ref="APA16" si="968">$A$16</f>
        <v>4</v>
      </c>
      <c r="APB16" s="444"/>
      <c r="APC16" s="150"/>
      <c r="APD16" s="150"/>
      <c r="APE16" s="150"/>
      <c r="APF16" s="150" t="str">
        <f>IFERROR(IF(APD16=0," ",IF(APD16=16," ",VLOOKUP(APD16,PROTOKOL!$A:$E,2)*APE16))/7.5*(7.5-API16),"")</f>
        <v/>
      </c>
      <c r="APG16" s="151"/>
      <c r="APH16" s="152" t="str">
        <f>IF(APD16=0," ",IF(APD16=16," ",(APC16-APF16-APG16)*VLOOKUP(APD16,PROTOKOL!$A:$E,5)))</f>
        <v xml:space="preserve"> </v>
      </c>
      <c r="API16" s="153"/>
      <c r="APJ16" s="144" t="str">
        <f t="shared" si="381"/>
        <v xml:space="preserve"> </v>
      </c>
      <c r="APK16" s="454" t="str">
        <f t="shared" si="382"/>
        <v xml:space="preserve"> </v>
      </c>
      <c r="APL16" s="454"/>
      <c r="APM16" s="150"/>
      <c r="APN16" s="150"/>
      <c r="APO16" s="150"/>
      <c r="APP16" s="154" t="str">
        <f>IF(APN16=0," ",IF(APN16=16," ",VLOOKUP(APN16,PROTOKOL!$A:$E,2)*APO16))</f>
        <v xml:space="preserve"> </v>
      </c>
      <c r="APQ16" s="151"/>
      <c r="APR16" s="152" t="str">
        <f>IF(APN16=0," ",IF(APN16=16," ",(APM16-APP16-APQ16)*VLOOKUP(APN16,PROTOKOL!$A:$E,5)))</f>
        <v xml:space="preserve"> </v>
      </c>
      <c r="APS16" s="155" t="str">
        <f t="shared" si="383"/>
        <v xml:space="preserve"> </v>
      </c>
      <c r="APT16" s="152" t="str">
        <f t="shared" si="384"/>
        <v xml:space="preserve"> </v>
      </c>
      <c r="APV16" s="138">
        <f t="shared" ref="APV16" si="969">$A$16</f>
        <v>4</v>
      </c>
      <c r="APW16" s="444"/>
      <c r="APX16" s="150"/>
      <c r="APY16" s="150"/>
      <c r="APZ16" s="150"/>
      <c r="AQA16" s="150" t="str">
        <f>IFERROR(IF(APY16=0," ",IF(APY16=16," ",VLOOKUP(APY16,PROTOKOL!$A:$E,2)*APZ16))/7.5*(7.5-AQD16),"")</f>
        <v/>
      </c>
      <c r="AQB16" s="151"/>
      <c r="AQC16" s="152" t="str">
        <f>IF(APY16=0," ",IF(APY16=16," ",(APX16-AQA16-AQB16)*VLOOKUP(APY16,PROTOKOL!$A:$E,5)))</f>
        <v xml:space="preserve"> </v>
      </c>
      <c r="AQD16" s="153"/>
      <c r="AQE16" s="144" t="str">
        <f t="shared" si="386"/>
        <v xml:space="preserve"> </v>
      </c>
      <c r="AQF16" s="454" t="str">
        <f t="shared" si="387"/>
        <v xml:space="preserve"> </v>
      </c>
      <c r="AQG16" s="454"/>
      <c r="AQH16" s="150"/>
      <c r="AQI16" s="150"/>
      <c r="AQJ16" s="150"/>
      <c r="AQK16" s="154" t="str">
        <f>IF(AQI16=0," ",IF(AQI16=16," ",VLOOKUP(AQI16,PROTOKOL!$A:$E,2)*AQJ16))</f>
        <v xml:space="preserve"> </v>
      </c>
      <c r="AQL16" s="151"/>
      <c r="AQM16" s="152" t="str">
        <f>IF(AQI16=0," ",IF(AQI16=16," ",(AQH16-AQK16-AQL16)*VLOOKUP(AQI16,PROTOKOL!$A:$E,5)))</f>
        <v xml:space="preserve"> </v>
      </c>
      <c r="AQN16" s="155" t="str">
        <f t="shared" si="388"/>
        <v xml:space="preserve"> </v>
      </c>
      <c r="AQO16" s="152" t="str">
        <f t="shared" si="389"/>
        <v xml:space="preserve"> </v>
      </c>
      <c r="AQQ16" s="138">
        <f t="shared" ref="AQQ16" si="970">$A$16</f>
        <v>4</v>
      </c>
      <c r="AQR16" s="444"/>
      <c r="AQS16" s="150"/>
      <c r="AQT16" s="150"/>
      <c r="AQU16" s="150"/>
      <c r="AQV16" s="150" t="str">
        <f>IFERROR(IF(AQT16=0," ",IF(AQT16=16," ",VLOOKUP(AQT16,PROTOKOL!$A:$E,2)*AQU16))/7.5*(7.5-AQY16),"")</f>
        <v/>
      </c>
      <c r="AQW16" s="151"/>
      <c r="AQX16" s="152" t="str">
        <f>IF(AQT16=0," ",IF(AQT16=16," ",(AQS16-AQV16-AQW16)*VLOOKUP(AQT16,PROTOKOL!$A:$E,5)))</f>
        <v xml:space="preserve"> </v>
      </c>
      <c r="AQY16" s="153"/>
      <c r="AQZ16" s="144" t="str">
        <f t="shared" si="391"/>
        <v xml:space="preserve"> </v>
      </c>
      <c r="ARA16" s="454" t="str">
        <f t="shared" si="392"/>
        <v xml:space="preserve"> </v>
      </c>
      <c r="ARB16" s="454"/>
      <c r="ARC16" s="150"/>
      <c r="ARD16" s="150"/>
      <c r="ARE16" s="150"/>
      <c r="ARF16" s="154" t="str">
        <f>IF(ARD16=0," ",IF(ARD16=16," ",VLOOKUP(ARD16,PROTOKOL!$A:$E,2)*ARE16))</f>
        <v xml:space="preserve"> </v>
      </c>
      <c r="ARG16" s="151"/>
      <c r="ARH16" s="152" t="str">
        <f>IF(ARD16=0," ",IF(ARD16=16," ",(ARC16-ARF16-ARG16)*VLOOKUP(ARD16,PROTOKOL!$A:$E,5)))</f>
        <v xml:space="preserve"> </v>
      </c>
      <c r="ARI16" s="155" t="str">
        <f t="shared" si="393"/>
        <v xml:space="preserve"> </v>
      </c>
      <c r="ARJ16" s="152" t="str">
        <f t="shared" si="394"/>
        <v xml:space="preserve"> </v>
      </c>
      <c r="ARL16" s="138">
        <f t="shared" ref="ARL16" si="971">$A$16</f>
        <v>4</v>
      </c>
      <c r="ARM16" s="444"/>
      <c r="ARN16" s="150"/>
      <c r="ARO16" s="150"/>
      <c r="ARP16" s="150"/>
      <c r="ARQ16" s="150" t="str">
        <f>IFERROR(IF(ARO16=0," ",IF(ARO16=16," ",VLOOKUP(ARO16,PROTOKOL!$A:$E,2)*ARP16))/7.5*(7.5-ART16),"")</f>
        <v/>
      </c>
      <c r="ARR16" s="151"/>
      <c r="ARS16" s="152" t="str">
        <f>IF(ARO16=0," ",IF(ARO16=16," ",(ARN16-ARQ16-ARR16)*VLOOKUP(ARO16,PROTOKOL!$A:$E,5)))</f>
        <v xml:space="preserve"> </v>
      </c>
      <c r="ART16" s="153"/>
      <c r="ARU16" s="144" t="str">
        <f t="shared" si="396"/>
        <v xml:space="preserve"> </v>
      </c>
      <c r="ARV16" s="454" t="str">
        <f t="shared" si="397"/>
        <v xml:space="preserve"> </v>
      </c>
      <c r="ARW16" s="454"/>
      <c r="ARX16" s="150"/>
      <c r="ARY16" s="150"/>
      <c r="ARZ16" s="150"/>
      <c r="ASA16" s="154" t="str">
        <f>IF(ARY16=0," ",IF(ARY16=16," ",VLOOKUP(ARY16,PROTOKOL!$A:$E,2)*ARZ16))</f>
        <v xml:space="preserve"> </v>
      </c>
      <c r="ASB16" s="151"/>
      <c r="ASC16" s="152" t="str">
        <f>IF(ARY16=0," ",IF(ARY16=16," ",(ARX16-ASA16-ASB16)*VLOOKUP(ARY16,PROTOKOL!$A:$E,5)))</f>
        <v xml:space="preserve"> </v>
      </c>
      <c r="ASD16" s="155" t="str">
        <f t="shared" si="398"/>
        <v xml:space="preserve"> </v>
      </c>
      <c r="ASE16" s="152" t="str">
        <f t="shared" si="399"/>
        <v xml:space="preserve"> </v>
      </c>
      <c r="ASG16" s="138">
        <f t="shared" ref="ASG16" si="972">$A$16</f>
        <v>4</v>
      </c>
      <c r="ASH16" s="444"/>
      <c r="ASI16" s="150"/>
      <c r="ASJ16" s="150"/>
      <c r="ASK16" s="150"/>
      <c r="ASL16" s="150" t="str">
        <f>IFERROR(IF(ASJ16=0," ",IF(ASJ16=16," ",VLOOKUP(ASJ16,PROTOKOL!$A:$E,2)*ASK16))/7.5*(7.5-ASO16),"")</f>
        <v/>
      </c>
      <c r="ASM16" s="151"/>
      <c r="ASN16" s="152" t="str">
        <f>IF(ASJ16=0," ",IF(ASJ16=16," ",(ASI16-ASL16-ASM16)*VLOOKUP(ASJ16,PROTOKOL!$A:$E,5)))</f>
        <v xml:space="preserve"> </v>
      </c>
      <c r="ASO16" s="153"/>
      <c r="ASP16" s="144" t="str">
        <f t="shared" si="401"/>
        <v xml:space="preserve"> </v>
      </c>
      <c r="ASQ16" s="454" t="str">
        <f t="shared" si="402"/>
        <v xml:space="preserve"> </v>
      </c>
      <c r="ASR16" s="454"/>
      <c r="ASS16" s="150"/>
      <c r="AST16" s="150"/>
      <c r="ASU16" s="150"/>
      <c r="ASV16" s="154" t="str">
        <f>IF(AST16=0," ",IF(AST16=16," ",VLOOKUP(AST16,PROTOKOL!$A:$E,2)*ASU16))</f>
        <v xml:space="preserve"> </v>
      </c>
      <c r="ASW16" s="151"/>
      <c r="ASX16" s="152" t="str">
        <f>IF(AST16=0," ",IF(AST16=16," ",(ASS16-ASV16-ASW16)*VLOOKUP(AST16,PROTOKOL!$A:$E,5)))</f>
        <v xml:space="preserve"> </v>
      </c>
      <c r="ASY16" s="155" t="str">
        <f t="shared" si="403"/>
        <v xml:space="preserve"> </v>
      </c>
      <c r="ASZ16" s="152" t="str">
        <f t="shared" si="404"/>
        <v xml:space="preserve"> </v>
      </c>
      <c r="ATB16" s="138">
        <f t="shared" ref="ATB16" si="973">$A$16</f>
        <v>4</v>
      </c>
      <c r="ATC16" s="444"/>
      <c r="ATD16" s="150"/>
      <c r="ATE16" s="150"/>
      <c r="ATF16" s="150"/>
      <c r="ATG16" s="150" t="str">
        <f>IFERROR(IF(ATE16=0," ",IF(ATE16=16," ",VLOOKUP(ATE16,PROTOKOL!$A:$E,2)*ATF16))/7.5*(7.5-ATJ16),"")</f>
        <v/>
      </c>
      <c r="ATH16" s="151"/>
      <c r="ATI16" s="152" t="str">
        <f>IF(ATE16=0," ",IF(ATE16=16," ",(ATD16-ATG16-ATH16)*VLOOKUP(ATE16,PROTOKOL!$A:$E,5)))</f>
        <v xml:space="preserve"> </v>
      </c>
      <c r="ATJ16" s="153"/>
      <c r="ATK16" s="144" t="str">
        <f t="shared" si="406"/>
        <v xml:space="preserve"> </v>
      </c>
      <c r="ATL16" s="454" t="str">
        <f t="shared" si="407"/>
        <v xml:space="preserve"> </v>
      </c>
      <c r="ATM16" s="454"/>
      <c r="ATN16" s="150"/>
      <c r="ATO16" s="150"/>
      <c r="ATP16" s="150"/>
      <c r="ATQ16" s="154" t="str">
        <f>IF(ATO16=0," ",IF(ATO16=16," ",VLOOKUP(ATO16,PROTOKOL!$A:$E,2)*ATP16))</f>
        <v xml:space="preserve"> </v>
      </c>
      <c r="ATR16" s="151"/>
      <c r="ATS16" s="152" t="str">
        <f>IF(ATO16=0," ",IF(ATO16=16," ",(ATN16-ATQ16-ATR16)*VLOOKUP(ATO16,PROTOKOL!$A:$E,5)))</f>
        <v xml:space="preserve"> </v>
      </c>
      <c r="ATT16" s="155" t="str">
        <f t="shared" si="408"/>
        <v xml:space="preserve"> </v>
      </c>
      <c r="ATU16" s="152" t="str">
        <f t="shared" si="409"/>
        <v xml:space="preserve"> </v>
      </c>
      <c r="ATW16" s="138">
        <f t="shared" ref="ATW16" si="974">$A$16</f>
        <v>4</v>
      </c>
      <c r="ATX16" s="444"/>
      <c r="ATY16" s="150"/>
      <c r="ATZ16" s="150"/>
      <c r="AUA16" s="150"/>
      <c r="AUB16" s="150" t="str">
        <f>IFERROR(IF(ATZ16=0," ",IF(ATZ16=16," ",VLOOKUP(ATZ16,PROTOKOL!$A:$E,2)*AUA16))/7.5*(7.5-AUE16),"")</f>
        <v/>
      </c>
      <c r="AUC16" s="151"/>
      <c r="AUD16" s="152" t="str">
        <f>IF(ATZ16=0," ",IF(ATZ16=16," ",(ATY16-AUB16-AUC16)*VLOOKUP(ATZ16,PROTOKOL!$A:$E,5)))</f>
        <v xml:space="preserve"> </v>
      </c>
      <c r="AUE16" s="153"/>
      <c r="AUF16" s="144" t="str">
        <f t="shared" si="411"/>
        <v xml:space="preserve"> </v>
      </c>
      <c r="AUG16" s="454" t="str">
        <f t="shared" si="412"/>
        <v xml:space="preserve"> </v>
      </c>
      <c r="AUH16" s="454"/>
      <c r="AUI16" s="150"/>
      <c r="AUJ16" s="150"/>
      <c r="AUK16" s="150"/>
      <c r="AUL16" s="154" t="str">
        <f>IF(AUJ16=0," ",IF(AUJ16=16," ",VLOOKUP(AUJ16,PROTOKOL!$A:$E,2)*AUK16))</f>
        <v xml:space="preserve"> </v>
      </c>
      <c r="AUM16" s="151"/>
      <c r="AUN16" s="152" t="str">
        <f>IF(AUJ16=0," ",IF(AUJ16=16," ",(AUI16-AUL16-AUM16)*VLOOKUP(AUJ16,PROTOKOL!$A:$E,5)))</f>
        <v xml:space="preserve"> </v>
      </c>
      <c r="AUO16" s="155" t="str">
        <f t="shared" si="413"/>
        <v xml:space="preserve"> </v>
      </c>
      <c r="AUP16" s="152" t="str">
        <f t="shared" si="414"/>
        <v xml:space="preserve"> </v>
      </c>
      <c r="AUR16" s="138">
        <f t="shared" ref="AUR16" si="975">$A$16</f>
        <v>4</v>
      </c>
      <c r="AUS16" s="444"/>
      <c r="AUT16" s="150"/>
      <c r="AUU16" s="150"/>
      <c r="AUV16" s="150"/>
      <c r="AUW16" s="150" t="str">
        <f>IFERROR(IF(AUU16=0," ",IF(AUU16=16," ",VLOOKUP(AUU16,PROTOKOL!$A:$E,2)*AUV16))/7.5*(7.5-AUZ16),"")</f>
        <v/>
      </c>
      <c r="AUX16" s="151"/>
      <c r="AUY16" s="152" t="str">
        <f>IF(AUU16=0," ",IF(AUU16=16," ",(AUT16-AUW16-AUX16)*VLOOKUP(AUU16,PROTOKOL!$A:$E,5)))</f>
        <v xml:space="preserve"> </v>
      </c>
      <c r="AUZ16" s="153"/>
      <c r="AVA16" s="144" t="str">
        <f t="shared" si="416"/>
        <v xml:space="preserve"> </v>
      </c>
      <c r="AVB16" s="454" t="str">
        <f t="shared" si="417"/>
        <v xml:space="preserve"> </v>
      </c>
      <c r="AVC16" s="454"/>
      <c r="AVD16" s="150"/>
      <c r="AVE16" s="150"/>
      <c r="AVF16" s="150"/>
      <c r="AVG16" s="154" t="str">
        <f>IF(AVE16=0," ",IF(AVE16=16," ",VLOOKUP(AVE16,PROTOKOL!$A:$E,2)*AVF16))</f>
        <v xml:space="preserve"> </v>
      </c>
      <c r="AVH16" s="151"/>
      <c r="AVI16" s="152" t="str">
        <f>IF(AVE16=0," ",IF(AVE16=16," ",(AVD16-AVG16-AVH16)*VLOOKUP(AVE16,PROTOKOL!$A:$E,5)))</f>
        <v xml:space="preserve"> </v>
      </c>
      <c r="AVJ16" s="155" t="str">
        <f t="shared" si="418"/>
        <v xml:space="preserve"> </v>
      </c>
      <c r="AVK16" s="152" t="str">
        <f t="shared" si="419"/>
        <v xml:space="preserve"> </v>
      </c>
      <c r="AVM16" s="138">
        <f t="shared" ref="AVM16" si="976">$A$16</f>
        <v>4</v>
      </c>
      <c r="AVN16" s="444"/>
      <c r="AVO16" s="150"/>
      <c r="AVP16" s="150"/>
      <c r="AVQ16" s="150"/>
      <c r="AVR16" s="150" t="str">
        <f>IFERROR(IF(AVP16=0," ",IF(AVP16=16," ",VLOOKUP(AVP16,PROTOKOL!$A:$E,2)*AVQ16))/7.5*(7.5-AVU16),"")</f>
        <v/>
      </c>
      <c r="AVS16" s="151"/>
      <c r="AVT16" s="152" t="str">
        <f>IF(AVP16=0," ",IF(AVP16=16," ",(AVO16-AVR16-AVS16)*VLOOKUP(AVP16,PROTOKOL!$A:$E,5)))</f>
        <v xml:space="preserve"> </v>
      </c>
      <c r="AVU16" s="153"/>
      <c r="AVV16" s="144" t="str">
        <f t="shared" si="421"/>
        <v xml:space="preserve"> </v>
      </c>
      <c r="AVW16" s="454" t="str">
        <f t="shared" si="422"/>
        <v xml:space="preserve"> </v>
      </c>
      <c r="AVX16" s="454"/>
      <c r="AVY16" s="150"/>
      <c r="AVZ16" s="150"/>
      <c r="AWA16" s="150"/>
      <c r="AWB16" s="154" t="str">
        <f>IF(AVZ16=0," ",IF(AVZ16=16," ",VLOOKUP(AVZ16,PROTOKOL!$A:$E,2)*AWA16))</f>
        <v xml:space="preserve"> </v>
      </c>
      <c r="AWC16" s="151"/>
      <c r="AWD16" s="152" t="str">
        <f>IF(AVZ16=0," ",IF(AVZ16=16," ",(AVY16-AWB16-AWC16)*VLOOKUP(AVZ16,PROTOKOL!$A:$E,5)))</f>
        <v xml:space="preserve"> </v>
      </c>
      <c r="AWE16" s="155" t="str">
        <f t="shared" si="423"/>
        <v xml:space="preserve"> </v>
      </c>
      <c r="AWF16" s="152" t="str">
        <f t="shared" si="424"/>
        <v xml:space="preserve"> </v>
      </c>
      <c r="AWH16" s="138">
        <f t="shared" ref="AWH16" si="977">$A$16</f>
        <v>4</v>
      </c>
      <c r="AWI16" s="444"/>
      <c r="AWJ16" s="150"/>
      <c r="AWK16" s="150"/>
      <c r="AWL16" s="150"/>
      <c r="AWM16" s="150" t="str">
        <f>IFERROR(IF(AWK16=0," ",IF(AWK16=16," ",VLOOKUP(AWK16,PROTOKOL!$A:$E,2)*AWL16))/7.5*(7.5-AWP16),"")</f>
        <v/>
      </c>
      <c r="AWN16" s="151"/>
      <c r="AWO16" s="152" t="str">
        <f>IF(AWK16=0," ",IF(AWK16=16," ",(AWJ16-AWM16-AWN16)*VLOOKUP(AWK16,PROTOKOL!$A:$E,5)))</f>
        <v xml:space="preserve"> </v>
      </c>
      <c r="AWP16" s="153"/>
      <c r="AWQ16" s="144" t="str">
        <f t="shared" si="426"/>
        <v xml:space="preserve"> </v>
      </c>
      <c r="AWR16" s="454" t="str">
        <f t="shared" si="427"/>
        <v xml:space="preserve"> </v>
      </c>
      <c r="AWS16" s="454"/>
      <c r="AWT16" s="150"/>
      <c r="AWU16" s="150"/>
      <c r="AWV16" s="150"/>
      <c r="AWW16" s="154" t="str">
        <f>IF(AWU16=0," ",IF(AWU16=16," ",VLOOKUP(AWU16,PROTOKOL!$A:$E,2)*AWV16))</f>
        <v xml:space="preserve"> </v>
      </c>
      <c r="AWX16" s="151"/>
      <c r="AWY16" s="152" t="str">
        <f>IF(AWU16=0," ",IF(AWU16=16," ",(AWT16-AWW16-AWX16)*VLOOKUP(AWU16,PROTOKOL!$A:$E,5)))</f>
        <v xml:space="preserve"> </v>
      </c>
      <c r="AWZ16" s="155" t="str">
        <f t="shared" si="428"/>
        <v xml:space="preserve"> </v>
      </c>
      <c r="AXA16" s="152" t="str">
        <f t="shared" si="429"/>
        <v xml:space="preserve"> </v>
      </c>
      <c r="AXC16" s="138">
        <f t="shared" ref="AXC16" si="978">$A$16</f>
        <v>4</v>
      </c>
      <c r="AXD16" s="444"/>
      <c r="AXE16" s="150"/>
      <c r="AXF16" s="150"/>
      <c r="AXG16" s="150"/>
      <c r="AXH16" s="150" t="str">
        <f>IFERROR(IF(AXF16=0," ",IF(AXF16=16," ",VLOOKUP(AXF16,PROTOKOL!$A:$E,2)*AXG16))/7.5*(7.5-AXK16),"")</f>
        <v/>
      </c>
      <c r="AXI16" s="151"/>
      <c r="AXJ16" s="152" t="str">
        <f>IF(AXF16=0," ",IF(AXF16=16," ",(AXE16-AXH16-AXI16)*VLOOKUP(AXF16,PROTOKOL!$A:$E,5)))</f>
        <v xml:space="preserve"> </v>
      </c>
      <c r="AXK16" s="153"/>
      <c r="AXL16" s="144" t="str">
        <f t="shared" si="431"/>
        <v xml:space="preserve"> </v>
      </c>
      <c r="AXM16" s="454" t="str">
        <f t="shared" si="432"/>
        <v xml:space="preserve"> </v>
      </c>
      <c r="AXN16" s="454"/>
      <c r="AXO16" s="150"/>
      <c r="AXP16" s="150"/>
      <c r="AXQ16" s="150"/>
      <c r="AXR16" s="154" t="str">
        <f>IF(AXP16=0," ",IF(AXP16=16," ",VLOOKUP(AXP16,PROTOKOL!$A:$E,2)*AXQ16))</f>
        <v xml:space="preserve"> </v>
      </c>
      <c r="AXS16" s="151"/>
      <c r="AXT16" s="152" t="str">
        <f>IF(AXP16=0," ",IF(AXP16=16," ",(AXO16-AXR16-AXS16)*VLOOKUP(AXP16,PROTOKOL!$A:$E,5)))</f>
        <v xml:space="preserve"> </v>
      </c>
      <c r="AXU16" s="155" t="str">
        <f t="shared" si="433"/>
        <v xml:space="preserve"> </v>
      </c>
      <c r="AXV16" s="152" t="str">
        <f t="shared" si="434"/>
        <v xml:space="preserve"> </v>
      </c>
      <c r="AXX16" s="138">
        <f t="shared" ref="AXX16" si="979">$A$16</f>
        <v>4</v>
      </c>
      <c r="AXY16" s="444"/>
      <c r="AXZ16" s="150"/>
      <c r="AYA16" s="150"/>
      <c r="AYB16" s="150"/>
      <c r="AYC16" s="150" t="str">
        <f>IFERROR(IF(AYA16=0," ",IF(AYA16=16," ",VLOOKUP(AYA16,PROTOKOL!$A:$E,2)*AYB16))/7.5*(7.5-AYF16),"")</f>
        <v/>
      </c>
      <c r="AYD16" s="151"/>
      <c r="AYE16" s="152" t="str">
        <f>IF(AYA16=0," ",IF(AYA16=16," ",(AXZ16-AYC16-AYD16)*VLOOKUP(AYA16,PROTOKOL!$A:$E,5)))</f>
        <v xml:space="preserve"> </v>
      </c>
      <c r="AYF16" s="153"/>
      <c r="AYG16" s="144" t="str">
        <f t="shared" si="436"/>
        <v xml:space="preserve"> </v>
      </c>
      <c r="AYH16" s="454" t="str">
        <f t="shared" si="437"/>
        <v xml:space="preserve"> </v>
      </c>
      <c r="AYI16" s="454"/>
      <c r="AYJ16" s="150"/>
      <c r="AYK16" s="150"/>
      <c r="AYL16" s="150"/>
      <c r="AYM16" s="154" t="str">
        <f>IF(AYK16=0," ",IF(AYK16=16," ",VLOOKUP(AYK16,PROTOKOL!$A:$E,2)*AYL16))</f>
        <v xml:space="preserve"> </v>
      </c>
      <c r="AYN16" s="151"/>
      <c r="AYO16" s="152" t="str">
        <f>IF(AYK16=0," ",IF(AYK16=16," ",(AYJ16-AYM16-AYN16)*VLOOKUP(AYK16,PROTOKOL!$A:$E,5)))</f>
        <v xml:space="preserve"> </v>
      </c>
      <c r="AYP16" s="155" t="str">
        <f t="shared" si="438"/>
        <v xml:space="preserve"> </v>
      </c>
      <c r="AYQ16" s="152" t="str">
        <f t="shared" si="439"/>
        <v xml:space="preserve"> </v>
      </c>
      <c r="AYS16" s="138">
        <f t="shared" ref="AYS16" si="980">$A$16</f>
        <v>4</v>
      </c>
      <c r="AYT16" s="444"/>
      <c r="AYU16" s="150"/>
      <c r="AYV16" s="150"/>
      <c r="AYW16" s="150"/>
      <c r="AYX16" s="150" t="str">
        <f>IFERROR(IF(AYV16=0," ",IF(AYV16=16," ",VLOOKUP(AYV16,PROTOKOL!$A:$E,2)*AYW16))/7.5*(7.5-AZA16),"")</f>
        <v/>
      </c>
      <c r="AYY16" s="151"/>
      <c r="AYZ16" s="152" t="str">
        <f>IF(AYV16=0," ",IF(AYV16=16," ",(AYU16-AYX16-AYY16)*VLOOKUP(AYV16,PROTOKOL!$A:$E,5)))</f>
        <v xml:space="preserve"> </v>
      </c>
      <c r="AZA16" s="153"/>
      <c r="AZB16" s="144" t="str">
        <f t="shared" si="441"/>
        <v xml:space="preserve"> </v>
      </c>
      <c r="AZC16" s="454" t="str">
        <f t="shared" si="442"/>
        <v xml:space="preserve"> </v>
      </c>
      <c r="AZD16" s="454"/>
      <c r="AZE16" s="150"/>
      <c r="AZF16" s="150"/>
      <c r="AZG16" s="150"/>
      <c r="AZH16" s="154" t="str">
        <f>IF(AZF16=0," ",IF(AZF16=16," ",VLOOKUP(AZF16,PROTOKOL!$A:$E,2)*AZG16))</f>
        <v xml:space="preserve"> </v>
      </c>
      <c r="AZI16" s="151"/>
      <c r="AZJ16" s="152" t="str">
        <f>IF(AZF16=0," ",IF(AZF16=16," ",(AZE16-AZH16-AZI16)*VLOOKUP(AZF16,PROTOKOL!$A:$E,5)))</f>
        <v xml:space="preserve"> </v>
      </c>
      <c r="AZK16" s="155" t="str">
        <f t="shared" si="443"/>
        <v xml:space="preserve"> </v>
      </c>
      <c r="AZL16" s="152" t="str">
        <f t="shared" si="444"/>
        <v xml:space="preserve"> </v>
      </c>
      <c r="AZN16" s="138">
        <f t="shared" ref="AZN16" si="981">$A$16</f>
        <v>4</v>
      </c>
      <c r="AZO16" s="444"/>
      <c r="AZP16" s="150"/>
      <c r="AZQ16" s="150"/>
      <c r="AZR16" s="150"/>
      <c r="AZS16" s="150" t="str">
        <f>IFERROR(IF(AZQ16=0," ",IF(AZQ16=16," ",VLOOKUP(AZQ16,PROTOKOL!$A:$E,2)*AZR16))/7.5*(7.5-AZV16),"")</f>
        <v/>
      </c>
      <c r="AZT16" s="151"/>
      <c r="AZU16" s="152" t="str">
        <f>IF(AZQ16=0," ",IF(AZQ16=16," ",(AZP16-AZS16-AZT16)*VLOOKUP(AZQ16,PROTOKOL!$A:$E,5)))</f>
        <v xml:space="preserve"> </v>
      </c>
      <c r="AZV16" s="153"/>
      <c r="AZW16" s="144" t="str">
        <f t="shared" si="446"/>
        <v xml:space="preserve"> </v>
      </c>
      <c r="AZX16" s="454" t="str">
        <f t="shared" si="447"/>
        <v xml:space="preserve"> </v>
      </c>
      <c r="AZY16" s="454"/>
      <c r="AZZ16" s="150"/>
      <c r="BAA16" s="150"/>
      <c r="BAB16" s="150"/>
      <c r="BAC16" s="154" t="str">
        <f>IF(BAA16=0," ",IF(BAA16=16," ",VLOOKUP(BAA16,PROTOKOL!$A:$E,2)*BAB16))</f>
        <v xml:space="preserve"> </v>
      </c>
      <c r="BAD16" s="151"/>
      <c r="BAE16" s="152" t="str">
        <f>IF(BAA16=0," ",IF(BAA16=16," ",(AZZ16-BAC16-BAD16)*VLOOKUP(BAA16,PROTOKOL!$A:$E,5)))</f>
        <v xml:space="preserve"> </v>
      </c>
      <c r="BAF16" s="155" t="str">
        <f t="shared" si="448"/>
        <v xml:space="preserve"> </v>
      </c>
      <c r="BAG16" s="152" t="str">
        <f t="shared" si="449"/>
        <v xml:space="preserve"> </v>
      </c>
      <c r="BAI16" s="138">
        <f t="shared" ref="BAI16" si="982">$A$16</f>
        <v>4</v>
      </c>
      <c r="BAJ16" s="444"/>
      <c r="BAK16" s="150"/>
      <c r="BAL16" s="150"/>
      <c r="BAM16" s="150"/>
      <c r="BAN16" s="150" t="str">
        <f>IFERROR(IF(BAL16=0," ",IF(BAL16=16," ",VLOOKUP(BAL16,PROTOKOL!$A:$E,2)*BAM16))/7.5*(7.5-BAQ16),"")</f>
        <v/>
      </c>
      <c r="BAO16" s="151"/>
      <c r="BAP16" s="152" t="str">
        <f>IF(BAL16=0," ",IF(BAL16=16," ",(BAK16-BAN16-BAO16)*VLOOKUP(BAL16,PROTOKOL!$A:$E,5)))</f>
        <v xml:space="preserve"> </v>
      </c>
      <c r="BAQ16" s="153"/>
      <c r="BAR16" s="144" t="str">
        <f t="shared" si="451"/>
        <v xml:space="preserve"> </v>
      </c>
      <c r="BAS16" s="454" t="str">
        <f t="shared" si="452"/>
        <v xml:space="preserve"> </v>
      </c>
      <c r="BAT16" s="454"/>
      <c r="BAU16" s="150"/>
      <c r="BAV16" s="150"/>
      <c r="BAW16" s="150"/>
      <c r="BAX16" s="154" t="str">
        <f>IF(BAV16=0," ",IF(BAV16=16," ",VLOOKUP(BAV16,PROTOKOL!$A:$E,2)*BAW16))</f>
        <v xml:space="preserve"> </v>
      </c>
      <c r="BAY16" s="151"/>
      <c r="BAZ16" s="152" t="str">
        <f>IF(BAV16=0," ",IF(BAV16=16," ",(BAU16-BAX16-BAY16)*VLOOKUP(BAV16,PROTOKOL!$A:$E,5)))</f>
        <v xml:space="preserve"> </v>
      </c>
      <c r="BBA16" s="155" t="str">
        <f t="shared" si="453"/>
        <v xml:space="preserve"> </v>
      </c>
      <c r="BBB16" s="152" t="str">
        <f t="shared" si="454"/>
        <v xml:space="preserve"> </v>
      </c>
    </row>
    <row r="17" spans="1:1406" x14ac:dyDescent="0.3">
      <c r="A17" s="138">
        <v>5</v>
      </c>
      <c r="B17" s="444"/>
      <c r="C17" s="150"/>
      <c r="D17" s="150"/>
      <c r="E17" s="150"/>
      <c r="F17" s="150" t="str">
        <f>IFERROR(IF(D17=0," ",IF(D17=16," ",VLOOKUP(D17,PROTOKOL!$A:$E,2)*E17))/7.5*(7.5-I17),"")</f>
        <v/>
      </c>
      <c r="G17" s="151"/>
      <c r="H17" s="152" t="str">
        <f>IF(D17=0," ",IF(D17=16," ",(C17-F17-G17)*VLOOKUP(D17,PROTOKOL!$A:$E,5)))</f>
        <v xml:space="preserve"> </v>
      </c>
      <c r="I17" s="153"/>
      <c r="J17" s="144" t="str">
        <f t="shared" si="455"/>
        <v xml:space="preserve"> </v>
      </c>
      <c r="K17" s="454" t="str">
        <f t="shared" si="456"/>
        <v xml:space="preserve"> </v>
      </c>
      <c r="L17" s="454"/>
      <c r="M17" s="150"/>
      <c r="N17" s="150"/>
      <c r="O17" s="150"/>
      <c r="P17" s="154" t="str">
        <f>IF(N17=0," ",IF(N17=16," ",VLOOKUP(N17,PROTOKOL!$A:$E,2)*O17))</f>
        <v xml:space="preserve"> </v>
      </c>
      <c r="Q17" s="151"/>
      <c r="R17" s="152" t="str">
        <f>IF(N17=0," ",IF(N17=16," ",(M17-P17-Q17)*VLOOKUP(N17,PROTOKOL!$A:$E,5)))</f>
        <v xml:space="preserve"> </v>
      </c>
      <c r="S17" s="155" t="str">
        <f t="shared" si="457"/>
        <v xml:space="preserve"> </v>
      </c>
      <c r="T17" s="152" t="str">
        <f t="shared" si="458"/>
        <v xml:space="preserve"> </v>
      </c>
      <c r="V17" s="138">
        <f>$A$17</f>
        <v>5</v>
      </c>
      <c r="W17" s="444"/>
      <c r="X17" s="150"/>
      <c r="Y17" s="150"/>
      <c r="Z17" s="150"/>
      <c r="AA17" s="150" t="str">
        <f>IFERROR(IF(Y17=0," ",IF(Y17=16," ",VLOOKUP(Y17,PROTOKOL!$A:$E,2)*Z17))/7.5*(7.5-AD17),"")</f>
        <v/>
      </c>
      <c r="AB17" s="151"/>
      <c r="AC17" s="152" t="str">
        <f>IF(Y17=0," ",IF(Y17=16," ",(X17-AA17-AB17)*VLOOKUP(Y17,PROTOKOL!$A:$E,5)))</f>
        <v xml:space="preserve"> </v>
      </c>
      <c r="AD17" s="153"/>
      <c r="AE17" s="144" t="str">
        <f t="shared" si="459"/>
        <v xml:space="preserve"> </v>
      </c>
      <c r="AF17" s="454" t="str">
        <f t="shared" si="460"/>
        <v xml:space="preserve"> </v>
      </c>
      <c r="AG17" s="454"/>
      <c r="AH17" s="150"/>
      <c r="AI17" s="150"/>
      <c r="AJ17" s="150"/>
      <c r="AK17" s="154" t="str">
        <f>IF(AI17=0," ",IF(AI17=16," ",VLOOKUP(AI17,PROTOKOL!$A:$E,2)*AJ17))</f>
        <v xml:space="preserve"> </v>
      </c>
      <c r="AL17" s="151"/>
      <c r="AM17" s="152" t="str">
        <f>IF(AI17=0," ",IF(AI17=16," ",(AH17-AK17-AL17)*VLOOKUP(AI17,PROTOKOL!$A:$E,5)))</f>
        <v xml:space="preserve"> </v>
      </c>
      <c r="AN17" s="155" t="str">
        <f t="shared" si="461"/>
        <v xml:space="preserve"> </v>
      </c>
      <c r="AO17" s="152" t="str">
        <f t="shared" si="462"/>
        <v xml:space="preserve"> </v>
      </c>
      <c r="AQ17" s="138">
        <f t="shared" ref="AQ17" si="983">$A$17</f>
        <v>5</v>
      </c>
      <c r="AR17" s="444"/>
      <c r="AS17" s="150"/>
      <c r="AT17" s="150"/>
      <c r="AU17" s="150"/>
      <c r="AV17" s="150" t="str">
        <f>IFERROR(IF(AT17=0," ",IF(AT17=16," ",VLOOKUP(AT17,PROTOKOL!$A:$E,2)*AU17))/7.5*(7.5-AY17),"")</f>
        <v/>
      </c>
      <c r="AW17" s="151"/>
      <c r="AX17" s="152" t="str">
        <f>IF(AT17=0," ",IF(AT17=16," ",(AS17-AV17-AW17)*VLOOKUP(AT17,PROTOKOL!$A:$E,5)))</f>
        <v xml:space="preserve"> </v>
      </c>
      <c r="AY17" s="153"/>
      <c r="AZ17" s="144" t="str">
        <f t="shared" si="131"/>
        <v xml:space="preserve"> </v>
      </c>
      <c r="BA17" s="454" t="str">
        <f t="shared" si="132"/>
        <v xml:space="preserve"> </v>
      </c>
      <c r="BB17" s="454"/>
      <c r="BC17" s="150"/>
      <c r="BD17" s="150"/>
      <c r="BE17" s="150"/>
      <c r="BF17" s="154" t="str">
        <f>IF(BD17=0," ",IF(BD17=16," ",VLOOKUP(BD17,PROTOKOL!$A:$E,2)*BE17))</f>
        <v xml:space="preserve"> </v>
      </c>
      <c r="BG17" s="151"/>
      <c r="BH17" s="152" t="str">
        <f>IF(BD17=0," ",IF(BD17=16," ",(BC17-BF17-BG17)*VLOOKUP(BD17,PROTOKOL!$A:$E,5)))</f>
        <v xml:space="preserve"> </v>
      </c>
      <c r="BI17" s="155" t="str">
        <f t="shared" si="133"/>
        <v xml:space="preserve"> </v>
      </c>
      <c r="BJ17" s="152" t="str">
        <f t="shared" si="134"/>
        <v xml:space="preserve"> </v>
      </c>
      <c r="BL17" s="138">
        <f t="shared" ref="BL17" si="984">$A$17</f>
        <v>5</v>
      </c>
      <c r="BM17" s="444"/>
      <c r="BN17" s="150"/>
      <c r="BO17" s="150"/>
      <c r="BP17" s="150"/>
      <c r="BQ17" s="150" t="str">
        <f>IFERROR(IF(BO17=0," ",IF(BO17=16," ",VLOOKUP(BO17,PROTOKOL!$A:$E,2)*BP17))/7.5*(7.5-BT17),"")</f>
        <v/>
      </c>
      <c r="BR17" s="151"/>
      <c r="BS17" s="152" t="str">
        <f>IF(BO17=0," ",IF(BO17=16," ",(BN17-BQ17-BR17)*VLOOKUP(BO17,PROTOKOL!$A:$E,5)))</f>
        <v xml:space="preserve"> </v>
      </c>
      <c r="BT17" s="153"/>
      <c r="BU17" s="144" t="str">
        <f t="shared" si="136"/>
        <v xml:space="preserve"> </v>
      </c>
      <c r="BV17" s="454" t="str">
        <f t="shared" si="137"/>
        <v xml:space="preserve"> </v>
      </c>
      <c r="BW17" s="454"/>
      <c r="BX17" s="150"/>
      <c r="BY17" s="150"/>
      <c r="BZ17" s="150"/>
      <c r="CA17" s="154" t="str">
        <f>IF(BY17=0," ",IF(BY17=16," ",VLOOKUP(BY17,PROTOKOL!$A:$E,2)*BZ17))</f>
        <v xml:space="preserve"> </v>
      </c>
      <c r="CB17" s="151"/>
      <c r="CC17" s="152" t="str">
        <f>IF(BY17=0," ",IF(BY17=16," ",(BX17-CA17-CB17)*VLOOKUP(BY17,PROTOKOL!$A:$E,5)))</f>
        <v xml:space="preserve"> </v>
      </c>
      <c r="CD17" s="155" t="str">
        <f t="shared" si="138"/>
        <v xml:space="preserve"> </v>
      </c>
      <c r="CE17" s="152" t="str">
        <f t="shared" si="139"/>
        <v xml:space="preserve"> </v>
      </c>
      <c r="CG17" s="138">
        <f t="shared" ref="CG17" si="985">$A$17</f>
        <v>5</v>
      </c>
      <c r="CH17" s="444"/>
      <c r="CI17" s="150"/>
      <c r="CJ17" s="150"/>
      <c r="CK17" s="150"/>
      <c r="CL17" s="150" t="str">
        <f>IFERROR(IF(CJ17=0," ",IF(CJ17=16," ",VLOOKUP(CJ17,PROTOKOL!$A:$E,2)*CK17))/7.5*(7.5-CO17),"")</f>
        <v/>
      </c>
      <c r="CM17" s="151"/>
      <c r="CN17" s="152" t="str">
        <f>IF(CJ17=0," ",IF(CJ17=16," ",(CI17-CL17-CM17)*VLOOKUP(CJ17,PROTOKOL!$A:$E,5)))</f>
        <v xml:space="preserve"> </v>
      </c>
      <c r="CO17" s="153"/>
      <c r="CP17" s="144" t="str">
        <f t="shared" si="141"/>
        <v xml:space="preserve"> </v>
      </c>
      <c r="CQ17" s="454" t="str">
        <f t="shared" si="142"/>
        <v xml:space="preserve"> </v>
      </c>
      <c r="CR17" s="454"/>
      <c r="CS17" s="150"/>
      <c r="CT17" s="150"/>
      <c r="CU17" s="150"/>
      <c r="CV17" s="154" t="str">
        <f>IF(CT17=0," ",IF(CT17=16," ",VLOOKUP(CT17,PROTOKOL!$A:$E,2)*CU17))</f>
        <v xml:space="preserve"> </v>
      </c>
      <c r="CW17" s="151"/>
      <c r="CX17" s="152" t="str">
        <f>IF(CT17=0," ",IF(CT17=16," ",(CS17-CV17-CW17)*VLOOKUP(CT17,PROTOKOL!$A:$E,5)))</f>
        <v xml:space="preserve"> </v>
      </c>
      <c r="CY17" s="155" t="str">
        <f t="shared" si="143"/>
        <v xml:space="preserve"> </v>
      </c>
      <c r="CZ17" s="152" t="str">
        <f t="shared" si="144"/>
        <v xml:space="preserve"> </v>
      </c>
      <c r="DB17" s="138">
        <f t="shared" ref="DB17" si="986">$A$17</f>
        <v>5</v>
      </c>
      <c r="DC17" s="444"/>
      <c r="DD17" s="150"/>
      <c r="DE17" s="150"/>
      <c r="DF17" s="150"/>
      <c r="DG17" s="150" t="str">
        <f>IFERROR(IF(DE17=0," ",IF(DE17=16," ",VLOOKUP(DE17,PROTOKOL!$A:$E,2)*DF17))/7.5*(7.5-DJ17),"")</f>
        <v/>
      </c>
      <c r="DH17" s="151"/>
      <c r="DI17" s="152" t="str">
        <f>IF(DE17=0," ",IF(DE17=16," ",(DD17-DG17-DH17)*VLOOKUP(DE17,PROTOKOL!$A:$E,5)))</f>
        <v xml:space="preserve"> </v>
      </c>
      <c r="DJ17" s="153"/>
      <c r="DK17" s="144" t="str">
        <f t="shared" si="146"/>
        <v xml:space="preserve"> </v>
      </c>
      <c r="DL17" s="454" t="str">
        <f t="shared" si="147"/>
        <v xml:space="preserve"> </v>
      </c>
      <c r="DM17" s="454"/>
      <c r="DN17" s="150"/>
      <c r="DO17" s="150"/>
      <c r="DP17" s="150"/>
      <c r="DQ17" s="154" t="str">
        <f>IF(DO17=0," ",IF(DO17=16," ",VLOOKUP(DO17,PROTOKOL!$A:$E,2)*DP17))</f>
        <v xml:space="preserve"> </v>
      </c>
      <c r="DR17" s="151"/>
      <c r="DS17" s="152" t="str">
        <f>IF(DO17=0," ",IF(DO17=16," ",(DN17-DQ17-DR17)*VLOOKUP(DO17,PROTOKOL!$A:$E,5)))</f>
        <v xml:space="preserve"> </v>
      </c>
      <c r="DT17" s="155" t="str">
        <f t="shared" si="148"/>
        <v xml:space="preserve"> </v>
      </c>
      <c r="DU17" s="152" t="str">
        <f t="shared" si="149"/>
        <v xml:space="preserve"> </v>
      </c>
      <c r="DW17" s="138">
        <f t="shared" ref="DW17" si="987">$A$17</f>
        <v>5</v>
      </c>
      <c r="DX17" s="444"/>
      <c r="DY17" s="150"/>
      <c r="DZ17" s="150"/>
      <c r="EA17" s="150"/>
      <c r="EB17" s="150" t="str">
        <f>IFERROR(IF(DZ17=0," ",IF(DZ17=16," ",VLOOKUP(DZ17,PROTOKOL!$A:$E,2)*EA17))/7.5*(7.5-EE17),"")</f>
        <v/>
      </c>
      <c r="EC17" s="151"/>
      <c r="ED17" s="152" t="str">
        <f>IF(DZ17=0," ",IF(DZ17=16," ",(DY17-EB17-EC17)*VLOOKUP(DZ17,PROTOKOL!$A:$E,5)))</f>
        <v xml:space="preserve"> </v>
      </c>
      <c r="EE17" s="153"/>
      <c r="EF17" s="144" t="str">
        <f t="shared" si="151"/>
        <v xml:space="preserve"> </v>
      </c>
      <c r="EG17" s="454" t="str">
        <f t="shared" si="152"/>
        <v xml:space="preserve"> </v>
      </c>
      <c r="EH17" s="454"/>
      <c r="EI17" s="150"/>
      <c r="EJ17" s="150"/>
      <c r="EK17" s="150"/>
      <c r="EL17" s="154" t="str">
        <f>IF(EJ17=0," ",IF(EJ17=16," ",VLOOKUP(EJ17,PROTOKOL!$A:$E,2)*EK17))</f>
        <v xml:space="preserve"> </v>
      </c>
      <c r="EM17" s="151"/>
      <c r="EN17" s="152" t="str">
        <f>IF(EJ17=0," ",IF(EJ17=16," ",(EI17-EL17-EM17)*VLOOKUP(EJ17,PROTOKOL!$A:$E,5)))</f>
        <v xml:space="preserve"> </v>
      </c>
      <c r="EO17" s="155" t="str">
        <f t="shared" si="153"/>
        <v xml:space="preserve"> </v>
      </c>
      <c r="EP17" s="152" t="str">
        <f t="shared" si="154"/>
        <v xml:space="preserve"> </v>
      </c>
      <c r="ER17" s="138">
        <f t="shared" ref="ER17" si="988">$A$17</f>
        <v>5</v>
      </c>
      <c r="ES17" s="444"/>
      <c r="ET17" s="150"/>
      <c r="EU17" s="150"/>
      <c r="EV17" s="150"/>
      <c r="EW17" s="150" t="str">
        <f>IFERROR(IF(EU17=0," ",IF(EU17=16," ",VLOOKUP(EU17,PROTOKOL!$A:$E,2)*EV17))/7.5*(7.5-EZ17),"")</f>
        <v/>
      </c>
      <c r="EX17" s="151"/>
      <c r="EY17" s="152" t="str">
        <f>IF(EU17=0," ",IF(EU17=16," ",(ET17-EW17-EX17)*VLOOKUP(EU17,PROTOKOL!$A:$E,5)))</f>
        <v xml:space="preserve"> </v>
      </c>
      <c r="EZ17" s="153"/>
      <c r="FA17" s="144" t="str">
        <f t="shared" si="156"/>
        <v xml:space="preserve"> </v>
      </c>
      <c r="FB17" s="454" t="str">
        <f t="shared" si="157"/>
        <v xml:space="preserve"> </v>
      </c>
      <c r="FC17" s="454"/>
      <c r="FD17" s="150"/>
      <c r="FE17" s="150"/>
      <c r="FF17" s="150"/>
      <c r="FG17" s="154" t="str">
        <f>IF(FE17=0," ",IF(FE17=16," ",VLOOKUP(FE17,PROTOKOL!$A:$E,2)*FF17))</f>
        <v xml:space="preserve"> </v>
      </c>
      <c r="FH17" s="151"/>
      <c r="FI17" s="152" t="str">
        <f>IF(FE17=0," ",IF(FE17=16," ",(FD17-FG17-FH17)*VLOOKUP(FE17,PROTOKOL!$A:$E,5)))</f>
        <v xml:space="preserve"> </v>
      </c>
      <c r="FJ17" s="155" t="str">
        <f t="shared" si="158"/>
        <v xml:space="preserve"> </v>
      </c>
      <c r="FK17" s="152" t="str">
        <f t="shared" si="159"/>
        <v xml:space="preserve"> </v>
      </c>
      <c r="FM17" s="138">
        <f t="shared" ref="FM17" si="989">$A$17</f>
        <v>5</v>
      </c>
      <c r="FN17" s="444"/>
      <c r="FO17" s="150"/>
      <c r="FP17" s="150"/>
      <c r="FQ17" s="150"/>
      <c r="FR17" s="150" t="str">
        <f>IFERROR(IF(FP17=0," ",IF(FP17=16," ",VLOOKUP(FP17,PROTOKOL!$A:$E,2)*FQ17))/7.5*(7.5-FU17),"")</f>
        <v/>
      </c>
      <c r="FS17" s="151"/>
      <c r="FT17" s="152" t="str">
        <f>IF(FP17=0," ",IF(FP17=16," ",(FO17-FR17-FS17)*VLOOKUP(FP17,PROTOKOL!$A:$E,5)))</f>
        <v xml:space="preserve"> </v>
      </c>
      <c r="FU17" s="153"/>
      <c r="FV17" s="144" t="str">
        <f t="shared" si="161"/>
        <v xml:space="preserve"> </v>
      </c>
      <c r="FW17" s="454" t="str">
        <f t="shared" si="162"/>
        <v xml:space="preserve"> </v>
      </c>
      <c r="FX17" s="454"/>
      <c r="FY17" s="150"/>
      <c r="FZ17" s="150"/>
      <c r="GA17" s="150"/>
      <c r="GB17" s="154" t="str">
        <f>IF(FZ17=0," ",IF(FZ17=16," ",VLOOKUP(FZ17,PROTOKOL!$A:$E,2)*GA17))</f>
        <v xml:space="preserve"> </v>
      </c>
      <c r="GC17" s="151"/>
      <c r="GD17" s="152" t="str">
        <f>IF(FZ17=0," ",IF(FZ17=16," ",(FY17-GB17-GC17)*VLOOKUP(FZ17,PROTOKOL!$A:$E,5)))</f>
        <v xml:space="preserve"> </v>
      </c>
      <c r="GE17" s="155" t="str">
        <f t="shared" si="163"/>
        <v xml:space="preserve"> </v>
      </c>
      <c r="GF17" s="152" t="str">
        <f t="shared" si="164"/>
        <v xml:space="preserve"> </v>
      </c>
      <c r="GH17" s="138">
        <f t="shared" ref="GH17" si="990">$A$17</f>
        <v>5</v>
      </c>
      <c r="GI17" s="444"/>
      <c r="GJ17" s="150"/>
      <c r="GK17" s="150"/>
      <c r="GL17" s="150"/>
      <c r="GM17" s="150" t="str">
        <f>IFERROR(IF(GK17=0," ",IF(GK17=16," ",VLOOKUP(GK17,PROTOKOL!$A:$E,2)*GL17))/7.5*(7.5-GP17),"")</f>
        <v/>
      </c>
      <c r="GN17" s="151"/>
      <c r="GO17" s="152" t="str">
        <f>IF(GK17=0," ",IF(GK17=16," ",(GJ17-GM17-GN17)*VLOOKUP(GK17,PROTOKOL!$A:$E,5)))</f>
        <v xml:space="preserve"> </v>
      </c>
      <c r="GP17" s="153"/>
      <c r="GQ17" s="144" t="str">
        <f t="shared" si="166"/>
        <v xml:space="preserve"> </v>
      </c>
      <c r="GR17" s="454" t="str">
        <f t="shared" si="167"/>
        <v xml:space="preserve"> </v>
      </c>
      <c r="GS17" s="454"/>
      <c r="GT17" s="150"/>
      <c r="GU17" s="150"/>
      <c r="GV17" s="150"/>
      <c r="GW17" s="154" t="str">
        <f>IF(GU17=0," ",IF(GU17=16," ",VLOOKUP(GU17,PROTOKOL!$A:$E,2)*GV17))</f>
        <v xml:space="preserve"> </v>
      </c>
      <c r="GX17" s="151"/>
      <c r="GY17" s="152" t="str">
        <f>IF(GU17=0," ",IF(GU17=16," ",(GT17-GW17-GX17)*VLOOKUP(GU17,PROTOKOL!$A:$E,5)))</f>
        <v xml:space="preserve"> </v>
      </c>
      <c r="GZ17" s="155" t="str">
        <f t="shared" si="168"/>
        <v xml:space="preserve"> </v>
      </c>
      <c r="HA17" s="152" t="str">
        <f t="shared" si="169"/>
        <v xml:space="preserve"> </v>
      </c>
      <c r="HC17" s="138">
        <f t="shared" ref="HC17" si="991">$A$17</f>
        <v>5</v>
      </c>
      <c r="HD17" s="444"/>
      <c r="HE17" s="150"/>
      <c r="HF17" s="150"/>
      <c r="HG17" s="150"/>
      <c r="HH17" s="150" t="str">
        <f>IFERROR(IF(HF17=0," ",IF(HF17=16," ",VLOOKUP(HF17,PROTOKOL!$A:$E,2)*HG17))/7.5*(7.5-HK17),"")</f>
        <v/>
      </c>
      <c r="HI17" s="151"/>
      <c r="HJ17" s="152" t="str">
        <f>IF(HF17=0," ",IF(HF17=16," ",(HE17-HH17-HI17)*VLOOKUP(HF17,PROTOKOL!$A:$E,5)))</f>
        <v xml:space="preserve"> </v>
      </c>
      <c r="HK17" s="153"/>
      <c r="HL17" s="144" t="str">
        <f t="shared" si="171"/>
        <v xml:space="preserve"> </v>
      </c>
      <c r="HM17" s="454" t="str">
        <f t="shared" si="172"/>
        <v xml:space="preserve"> </v>
      </c>
      <c r="HN17" s="454"/>
      <c r="HO17" s="150"/>
      <c r="HP17" s="150"/>
      <c r="HQ17" s="150"/>
      <c r="HR17" s="154" t="str">
        <f>IF(HP17=0," ",IF(HP17=16," ",VLOOKUP(HP17,PROTOKOL!$A:$E,2)*HQ17))</f>
        <v xml:space="preserve"> </v>
      </c>
      <c r="HS17" s="151"/>
      <c r="HT17" s="152" t="str">
        <f>IF(HP17=0," ",IF(HP17=16," ",(HO17-HR17-HS17)*VLOOKUP(HP17,PROTOKOL!$A:$E,5)))</f>
        <v xml:space="preserve"> </v>
      </c>
      <c r="HU17" s="155" t="str">
        <f t="shared" si="173"/>
        <v xml:space="preserve"> </v>
      </c>
      <c r="HV17" s="152" t="str">
        <f t="shared" si="174"/>
        <v xml:space="preserve"> </v>
      </c>
      <c r="HX17" s="138">
        <f t="shared" ref="HX17" si="992">$A$17</f>
        <v>5</v>
      </c>
      <c r="HY17" s="444"/>
      <c r="HZ17" s="150"/>
      <c r="IA17" s="150"/>
      <c r="IB17" s="150"/>
      <c r="IC17" s="150" t="str">
        <f>IFERROR(IF(IA17=0," ",IF(IA17=16," ",VLOOKUP(IA17,PROTOKOL!$A:$E,2)*IB17))/7.5*(7.5-IF17),"")</f>
        <v/>
      </c>
      <c r="ID17" s="151"/>
      <c r="IE17" s="152" t="str">
        <f>IF(IA17=0," ",IF(IA17=16," ",(HZ17-IC17-ID17)*VLOOKUP(IA17,PROTOKOL!$A:$E,5)))</f>
        <v xml:space="preserve"> </v>
      </c>
      <c r="IF17" s="153"/>
      <c r="IG17" s="144" t="str">
        <f t="shared" si="176"/>
        <v xml:space="preserve"> </v>
      </c>
      <c r="IH17" s="454" t="str">
        <f t="shared" si="177"/>
        <v xml:space="preserve"> </v>
      </c>
      <c r="II17" s="454"/>
      <c r="IJ17" s="150"/>
      <c r="IK17" s="150"/>
      <c r="IL17" s="150"/>
      <c r="IM17" s="154" t="str">
        <f>IF(IK17=0," ",IF(IK17=16," ",VLOOKUP(IK17,PROTOKOL!$A:$E,2)*IL17))</f>
        <v xml:space="preserve"> </v>
      </c>
      <c r="IN17" s="151"/>
      <c r="IO17" s="152" t="str">
        <f>IF(IK17=0," ",IF(IK17=16," ",(IJ17-IM17-IN17)*VLOOKUP(IK17,PROTOKOL!$A:$E,5)))</f>
        <v xml:space="preserve"> </v>
      </c>
      <c r="IP17" s="155" t="str">
        <f t="shared" si="178"/>
        <v xml:space="preserve"> </v>
      </c>
      <c r="IQ17" s="152" t="str">
        <f t="shared" si="179"/>
        <v xml:space="preserve"> </v>
      </c>
      <c r="IS17" s="138">
        <f t="shared" ref="IS17" si="993">$A$17</f>
        <v>5</v>
      </c>
      <c r="IT17" s="444"/>
      <c r="IU17" s="150"/>
      <c r="IV17" s="150"/>
      <c r="IW17" s="150"/>
      <c r="IX17" s="150" t="str">
        <f>IFERROR(IF(IV17=0," ",IF(IV17=16," ",VLOOKUP(IV17,PROTOKOL!$A:$E,2)*IW17))/7.5*(7.5-JA17),"")</f>
        <v/>
      </c>
      <c r="IY17" s="151"/>
      <c r="IZ17" s="152" t="str">
        <f>IF(IV17=0," ",IF(IV17=16," ",(IU17-IX17-IY17)*VLOOKUP(IV17,PROTOKOL!$A:$E,5)))</f>
        <v xml:space="preserve"> </v>
      </c>
      <c r="JA17" s="153"/>
      <c r="JB17" s="144" t="str">
        <f t="shared" si="181"/>
        <v xml:space="preserve"> </v>
      </c>
      <c r="JC17" s="454" t="str">
        <f t="shared" si="182"/>
        <v xml:space="preserve"> </v>
      </c>
      <c r="JD17" s="454"/>
      <c r="JE17" s="150"/>
      <c r="JF17" s="150"/>
      <c r="JG17" s="150"/>
      <c r="JH17" s="154" t="str">
        <f>IF(JF17=0," ",IF(JF17=16," ",VLOOKUP(JF17,PROTOKOL!$A:$E,2)*JG17))</f>
        <v xml:space="preserve"> </v>
      </c>
      <c r="JI17" s="151"/>
      <c r="JJ17" s="152" t="str">
        <f>IF(JF17=0," ",IF(JF17=16," ",(JE17-JH17-JI17)*VLOOKUP(JF17,PROTOKOL!$A:$E,5)))</f>
        <v xml:space="preserve"> </v>
      </c>
      <c r="JK17" s="155" t="str">
        <f t="shared" si="183"/>
        <v xml:space="preserve"> </v>
      </c>
      <c r="JL17" s="152" t="str">
        <f t="shared" si="184"/>
        <v xml:space="preserve"> </v>
      </c>
      <c r="JN17" s="138">
        <f t="shared" ref="JN17" si="994">$A$17</f>
        <v>5</v>
      </c>
      <c r="JO17" s="444"/>
      <c r="JP17" s="150"/>
      <c r="JQ17" s="150"/>
      <c r="JR17" s="150"/>
      <c r="JS17" s="150" t="str">
        <f>IFERROR(IF(JQ17=0," ",IF(JQ17=16," ",VLOOKUP(JQ17,PROTOKOL!$A:$E,2)*JR17))/7.5*(7.5-JV17),"")</f>
        <v/>
      </c>
      <c r="JT17" s="151"/>
      <c r="JU17" s="152" t="str">
        <f>IF(JQ17=0," ",IF(JQ17=16," ",(JP17-JS17-JT17)*VLOOKUP(JQ17,PROTOKOL!$A:$E,5)))</f>
        <v xml:space="preserve"> </v>
      </c>
      <c r="JV17" s="153"/>
      <c r="JW17" s="144" t="str">
        <f t="shared" si="186"/>
        <v xml:space="preserve"> </v>
      </c>
      <c r="JX17" s="454" t="str">
        <f t="shared" si="187"/>
        <v xml:space="preserve"> </v>
      </c>
      <c r="JY17" s="454"/>
      <c r="JZ17" s="150"/>
      <c r="KA17" s="150"/>
      <c r="KB17" s="150"/>
      <c r="KC17" s="154" t="str">
        <f>IF(KA17=0," ",IF(KA17=16," ",VLOOKUP(KA17,PROTOKOL!$A:$E,2)*KB17))</f>
        <v xml:space="preserve"> </v>
      </c>
      <c r="KD17" s="151"/>
      <c r="KE17" s="152" t="str">
        <f>IF(KA17=0," ",IF(KA17=16," ",(JZ17-KC17-KD17)*VLOOKUP(KA17,PROTOKOL!$A:$E,5)))</f>
        <v xml:space="preserve"> </v>
      </c>
      <c r="KF17" s="155" t="str">
        <f t="shared" si="188"/>
        <v xml:space="preserve"> </v>
      </c>
      <c r="KG17" s="152" t="str">
        <f t="shared" si="189"/>
        <v xml:space="preserve"> </v>
      </c>
      <c r="KI17" s="138">
        <f t="shared" ref="KI17" si="995">$A$17</f>
        <v>5</v>
      </c>
      <c r="KJ17" s="444"/>
      <c r="KK17" s="150"/>
      <c r="KL17" s="150"/>
      <c r="KM17" s="150"/>
      <c r="KN17" s="150" t="str">
        <f>IFERROR(IF(KL17=0," ",IF(KL17=16," ",VLOOKUP(KL17,PROTOKOL!$A:$E,2)*KM17))/7.5*(7.5-KQ17),"")</f>
        <v/>
      </c>
      <c r="KO17" s="151"/>
      <c r="KP17" s="152" t="str">
        <f>IF(KL17=0," ",IF(KL17=16," ",(KK17-KN17-KO17)*VLOOKUP(KL17,PROTOKOL!$A:$E,5)))</f>
        <v xml:space="preserve"> </v>
      </c>
      <c r="KQ17" s="153"/>
      <c r="KR17" s="144" t="str">
        <f t="shared" si="191"/>
        <v xml:space="preserve"> </v>
      </c>
      <c r="KS17" s="454" t="str">
        <f t="shared" si="192"/>
        <v xml:space="preserve"> </v>
      </c>
      <c r="KT17" s="454"/>
      <c r="KU17" s="150"/>
      <c r="KV17" s="150"/>
      <c r="KW17" s="150"/>
      <c r="KX17" s="154" t="str">
        <f>IF(KV17=0," ",IF(KV17=16," ",VLOOKUP(KV17,PROTOKOL!$A:$E,2)*KW17))</f>
        <v xml:space="preserve"> </v>
      </c>
      <c r="KY17" s="151"/>
      <c r="KZ17" s="152" t="str">
        <f>IF(KV17=0," ",IF(KV17=16," ",(KU17-KX17-KY17)*VLOOKUP(KV17,PROTOKOL!$A:$E,5)))</f>
        <v xml:space="preserve"> </v>
      </c>
      <c r="LA17" s="155" t="str">
        <f t="shared" si="193"/>
        <v xml:space="preserve"> </v>
      </c>
      <c r="LB17" s="152" t="str">
        <f t="shared" si="194"/>
        <v xml:space="preserve"> </v>
      </c>
      <c r="LD17" s="138">
        <f t="shared" ref="LD17" si="996">$A$17</f>
        <v>5</v>
      </c>
      <c r="LE17" s="444"/>
      <c r="LF17" s="150"/>
      <c r="LG17" s="150"/>
      <c r="LH17" s="150"/>
      <c r="LI17" s="150" t="str">
        <f>IFERROR(IF(LG17=0," ",IF(LG17=16," ",VLOOKUP(LG17,PROTOKOL!$A:$E,2)*LH17))/7.5*(7.5-LL17),"")</f>
        <v/>
      </c>
      <c r="LJ17" s="151"/>
      <c r="LK17" s="152" t="str">
        <f>IF(LG17=0," ",IF(LG17=16," ",(LF17-LI17-LJ17)*VLOOKUP(LG17,PROTOKOL!$A:$E,5)))</f>
        <v xml:space="preserve"> </v>
      </c>
      <c r="LL17" s="153"/>
      <c r="LM17" s="144" t="str">
        <f t="shared" si="196"/>
        <v xml:space="preserve"> </v>
      </c>
      <c r="LN17" s="454" t="str">
        <f t="shared" si="197"/>
        <v xml:space="preserve"> </v>
      </c>
      <c r="LO17" s="454"/>
      <c r="LP17" s="150"/>
      <c r="LQ17" s="150"/>
      <c r="LR17" s="150"/>
      <c r="LS17" s="154" t="str">
        <f>IF(LQ17=0," ",IF(LQ17=16," ",VLOOKUP(LQ17,PROTOKOL!$A:$E,2)*LR17))</f>
        <v xml:space="preserve"> </v>
      </c>
      <c r="LT17" s="151"/>
      <c r="LU17" s="152" t="str">
        <f>IF(LQ17=0," ",IF(LQ17=16," ",(LP17-LS17-LT17)*VLOOKUP(LQ17,PROTOKOL!$A:$E,5)))</f>
        <v xml:space="preserve"> </v>
      </c>
      <c r="LV17" s="155" t="str">
        <f t="shared" si="198"/>
        <v xml:space="preserve"> </v>
      </c>
      <c r="LW17" s="152" t="str">
        <f t="shared" si="199"/>
        <v xml:space="preserve"> </v>
      </c>
      <c r="LY17" s="138">
        <f t="shared" ref="LY17" si="997">$A$17</f>
        <v>5</v>
      </c>
      <c r="LZ17" s="444"/>
      <c r="MA17" s="150"/>
      <c r="MB17" s="150"/>
      <c r="MC17" s="150"/>
      <c r="MD17" s="150" t="str">
        <f>IFERROR(IF(MB17=0," ",IF(MB17=16," ",VLOOKUP(MB17,PROTOKOL!$A:$E,2)*MC17))/7.5*(7.5-MG17),"")</f>
        <v/>
      </c>
      <c r="ME17" s="151"/>
      <c r="MF17" s="152" t="str">
        <f>IF(MB17=0," ",IF(MB17=16," ",(MA17-MD17-ME17)*VLOOKUP(MB17,PROTOKOL!$A:$E,5)))</f>
        <v xml:space="preserve"> </v>
      </c>
      <c r="MG17" s="153"/>
      <c r="MH17" s="144" t="str">
        <f t="shared" si="201"/>
        <v xml:space="preserve"> </v>
      </c>
      <c r="MI17" s="454" t="str">
        <f t="shared" si="202"/>
        <v xml:space="preserve"> </v>
      </c>
      <c r="MJ17" s="454"/>
      <c r="MK17" s="150"/>
      <c r="ML17" s="150"/>
      <c r="MM17" s="150"/>
      <c r="MN17" s="154" t="str">
        <f>IF(ML17=0," ",IF(ML17=16," ",VLOOKUP(ML17,PROTOKOL!$A:$E,2)*MM17))</f>
        <v xml:space="preserve"> </v>
      </c>
      <c r="MO17" s="151"/>
      <c r="MP17" s="152" t="str">
        <f>IF(ML17=0," ",IF(ML17=16," ",(MK17-MN17-MO17)*VLOOKUP(ML17,PROTOKOL!$A:$E,5)))</f>
        <v xml:space="preserve"> </v>
      </c>
      <c r="MQ17" s="155" t="str">
        <f t="shared" si="203"/>
        <v xml:space="preserve"> </v>
      </c>
      <c r="MR17" s="152" t="str">
        <f t="shared" si="204"/>
        <v xml:space="preserve"> </v>
      </c>
      <c r="MT17" s="138">
        <f t="shared" ref="MT17" si="998">$A$17</f>
        <v>5</v>
      </c>
      <c r="MU17" s="444"/>
      <c r="MV17" s="150"/>
      <c r="MW17" s="150"/>
      <c r="MX17" s="150"/>
      <c r="MY17" s="150" t="str">
        <f>IFERROR(IF(MW17=0," ",IF(MW17=16," ",VLOOKUP(MW17,PROTOKOL!$A:$E,2)*MX17))/7.5*(7.5-NB17),"")</f>
        <v/>
      </c>
      <c r="MZ17" s="151"/>
      <c r="NA17" s="152" t="str">
        <f>IF(MW17=0," ",IF(MW17=16," ",(MV17-MY17-MZ17)*VLOOKUP(MW17,PROTOKOL!$A:$E,5)))</f>
        <v xml:space="preserve"> </v>
      </c>
      <c r="NB17" s="153"/>
      <c r="NC17" s="144" t="str">
        <f t="shared" si="206"/>
        <v xml:space="preserve"> </v>
      </c>
      <c r="ND17" s="454" t="str">
        <f t="shared" si="207"/>
        <v xml:space="preserve"> </v>
      </c>
      <c r="NE17" s="454"/>
      <c r="NF17" s="150"/>
      <c r="NG17" s="150"/>
      <c r="NH17" s="150"/>
      <c r="NI17" s="154" t="str">
        <f>IF(NG17=0," ",IF(NG17=16," ",VLOOKUP(NG17,PROTOKOL!$A:$E,2)*NH17))</f>
        <v xml:space="preserve"> </v>
      </c>
      <c r="NJ17" s="151"/>
      <c r="NK17" s="152" t="str">
        <f>IF(NG17=0," ",IF(NG17=16," ",(NF17-NI17-NJ17)*VLOOKUP(NG17,PROTOKOL!$A:$E,5)))</f>
        <v xml:space="preserve"> </v>
      </c>
      <c r="NL17" s="155" t="str">
        <f t="shared" si="208"/>
        <v xml:space="preserve"> </v>
      </c>
      <c r="NM17" s="152" t="str">
        <f t="shared" si="209"/>
        <v xml:space="preserve"> </v>
      </c>
      <c r="NO17" s="138">
        <f t="shared" ref="NO17" si="999">$A$17</f>
        <v>5</v>
      </c>
      <c r="NP17" s="444"/>
      <c r="NQ17" s="150"/>
      <c r="NR17" s="150"/>
      <c r="NS17" s="150"/>
      <c r="NT17" s="150" t="str">
        <f>IFERROR(IF(NR17=0," ",IF(NR17=16," ",VLOOKUP(NR17,PROTOKOL!$A:$E,2)*NS17))/7.5*(7.5-NW17),"")</f>
        <v/>
      </c>
      <c r="NU17" s="151"/>
      <c r="NV17" s="152" t="str">
        <f>IF(NR17=0," ",IF(NR17=16," ",(NQ17-NT17-NU17)*VLOOKUP(NR17,PROTOKOL!$A:$E,5)))</f>
        <v xml:space="preserve"> </v>
      </c>
      <c r="NW17" s="153"/>
      <c r="NX17" s="144" t="str">
        <f t="shared" si="211"/>
        <v xml:space="preserve"> </v>
      </c>
      <c r="NY17" s="454" t="str">
        <f t="shared" si="212"/>
        <v xml:space="preserve"> </v>
      </c>
      <c r="NZ17" s="454"/>
      <c r="OA17" s="150"/>
      <c r="OB17" s="150"/>
      <c r="OC17" s="150"/>
      <c r="OD17" s="154" t="str">
        <f>IF(OB17=0," ",IF(OB17=16," ",VLOOKUP(OB17,PROTOKOL!$A:$E,2)*OC17))</f>
        <v xml:space="preserve"> </v>
      </c>
      <c r="OE17" s="151"/>
      <c r="OF17" s="152" t="str">
        <f>IF(OB17=0," ",IF(OB17=16," ",(OA17-OD17-OE17)*VLOOKUP(OB17,PROTOKOL!$A:$E,5)))</f>
        <v xml:space="preserve"> </v>
      </c>
      <c r="OG17" s="155" t="str">
        <f t="shared" si="213"/>
        <v xml:space="preserve"> </v>
      </c>
      <c r="OH17" s="152" t="str">
        <f t="shared" si="214"/>
        <v xml:space="preserve"> </v>
      </c>
      <c r="OJ17" s="138">
        <f t="shared" ref="OJ17" si="1000">$A$17</f>
        <v>5</v>
      </c>
      <c r="OK17" s="444"/>
      <c r="OL17" s="150"/>
      <c r="OM17" s="150"/>
      <c r="ON17" s="150"/>
      <c r="OO17" s="150" t="str">
        <f>IFERROR(IF(OM17=0," ",IF(OM17=16," ",VLOOKUP(OM17,PROTOKOL!$A:$E,2)*ON17))/7.5*(7.5-OR17),"")</f>
        <v/>
      </c>
      <c r="OP17" s="151"/>
      <c r="OQ17" s="152" t="str">
        <f>IF(OM17=0," ",IF(OM17=16," ",(OL17-OO17-OP17)*VLOOKUP(OM17,PROTOKOL!$A:$E,5)))</f>
        <v xml:space="preserve"> </v>
      </c>
      <c r="OR17" s="153"/>
      <c r="OS17" s="144" t="str">
        <f t="shared" si="216"/>
        <v xml:space="preserve"> </v>
      </c>
      <c r="OT17" s="454" t="str">
        <f t="shared" si="217"/>
        <v xml:space="preserve"> </v>
      </c>
      <c r="OU17" s="454"/>
      <c r="OV17" s="150"/>
      <c r="OW17" s="150"/>
      <c r="OX17" s="150"/>
      <c r="OY17" s="154" t="str">
        <f>IF(OW17=0," ",IF(OW17=16," ",VLOOKUP(OW17,PROTOKOL!$A:$E,2)*OX17))</f>
        <v xml:space="preserve"> </v>
      </c>
      <c r="OZ17" s="151"/>
      <c r="PA17" s="152" t="str">
        <f>IF(OW17=0," ",IF(OW17=16," ",(OV17-OY17-OZ17)*VLOOKUP(OW17,PROTOKOL!$A:$E,5)))</f>
        <v xml:space="preserve"> </v>
      </c>
      <c r="PB17" s="155" t="str">
        <f t="shared" si="218"/>
        <v xml:space="preserve"> </v>
      </c>
      <c r="PC17" s="152" t="str">
        <f t="shared" si="219"/>
        <v xml:space="preserve"> </v>
      </c>
      <c r="PE17" s="138">
        <f t="shared" ref="PE17" si="1001">$A$17</f>
        <v>5</v>
      </c>
      <c r="PF17" s="444"/>
      <c r="PG17" s="150"/>
      <c r="PH17" s="150"/>
      <c r="PI17" s="150"/>
      <c r="PJ17" s="150" t="str">
        <f>IFERROR(IF(PH17=0," ",IF(PH17=16," ",VLOOKUP(PH17,PROTOKOL!$A:$E,2)*PI17))/7.5*(7.5-PM17),"")</f>
        <v/>
      </c>
      <c r="PK17" s="151"/>
      <c r="PL17" s="152" t="str">
        <f>IF(PH17=0," ",IF(PH17=16," ",(PG17-PJ17-PK17)*VLOOKUP(PH17,PROTOKOL!$A:$E,5)))</f>
        <v xml:space="preserve"> </v>
      </c>
      <c r="PM17" s="153"/>
      <c r="PN17" s="144" t="str">
        <f t="shared" si="221"/>
        <v xml:space="preserve"> </v>
      </c>
      <c r="PO17" s="454" t="str">
        <f t="shared" si="222"/>
        <v xml:space="preserve"> </v>
      </c>
      <c r="PP17" s="454"/>
      <c r="PQ17" s="150"/>
      <c r="PR17" s="150"/>
      <c r="PS17" s="150"/>
      <c r="PT17" s="154" t="str">
        <f>IF(PR17=0," ",IF(PR17=16," ",VLOOKUP(PR17,PROTOKOL!$A:$E,2)*PS17))</f>
        <v xml:space="preserve"> </v>
      </c>
      <c r="PU17" s="151"/>
      <c r="PV17" s="152" t="str">
        <f>IF(PR17=0," ",IF(PR17=16," ",(PQ17-PT17-PU17)*VLOOKUP(PR17,PROTOKOL!$A:$E,5)))</f>
        <v xml:space="preserve"> </v>
      </c>
      <c r="PW17" s="155" t="str">
        <f t="shared" si="223"/>
        <v xml:space="preserve"> </v>
      </c>
      <c r="PX17" s="152" t="str">
        <f t="shared" si="224"/>
        <v xml:space="preserve"> </v>
      </c>
      <c r="PZ17" s="138">
        <f t="shared" ref="PZ17" si="1002">$A$17</f>
        <v>5</v>
      </c>
      <c r="QA17" s="444"/>
      <c r="QB17" s="150"/>
      <c r="QC17" s="150"/>
      <c r="QD17" s="150"/>
      <c r="QE17" s="150" t="str">
        <f>IFERROR(IF(QC17=0," ",IF(QC17=16," ",VLOOKUP(QC17,PROTOKOL!$A:$E,2)*QD17))/7.5*(7.5-QH17),"")</f>
        <v/>
      </c>
      <c r="QF17" s="151"/>
      <c r="QG17" s="152" t="str">
        <f>IF(QC17=0," ",IF(QC17=16," ",(QB17-QE17-QF17)*VLOOKUP(QC17,PROTOKOL!$A:$E,5)))</f>
        <v xml:space="preserve"> </v>
      </c>
      <c r="QH17" s="153"/>
      <c r="QI17" s="144" t="str">
        <f t="shared" si="226"/>
        <v xml:space="preserve"> </v>
      </c>
      <c r="QJ17" s="454" t="str">
        <f t="shared" si="227"/>
        <v xml:space="preserve"> </v>
      </c>
      <c r="QK17" s="454"/>
      <c r="QL17" s="150"/>
      <c r="QM17" s="150"/>
      <c r="QN17" s="150"/>
      <c r="QO17" s="154" t="str">
        <f>IF(QM17=0," ",IF(QM17=16," ",VLOOKUP(QM17,PROTOKOL!$A:$E,2)*QN17))</f>
        <v xml:space="preserve"> </v>
      </c>
      <c r="QP17" s="151"/>
      <c r="QQ17" s="152" t="str">
        <f>IF(QM17=0," ",IF(QM17=16," ",(QL17-QO17-QP17)*VLOOKUP(QM17,PROTOKOL!$A:$E,5)))</f>
        <v xml:space="preserve"> </v>
      </c>
      <c r="QR17" s="155" t="str">
        <f t="shared" si="228"/>
        <v xml:space="preserve"> </v>
      </c>
      <c r="QS17" s="152" t="str">
        <f t="shared" si="229"/>
        <v xml:space="preserve"> </v>
      </c>
      <c r="QU17" s="138">
        <f t="shared" ref="QU17" si="1003">$A$17</f>
        <v>5</v>
      </c>
      <c r="QV17" s="444"/>
      <c r="QW17" s="150"/>
      <c r="QX17" s="150"/>
      <c r="QY17" s="150"/>
      <c r="QZ17" s="150" t="str">
        <f>IFERROR(IF(QX17=0," ",IF(QX17=16," ",VLOOKUP(QX17,PROTOKOL!$A:$E,2)*QY17))/7.5*(7.5-RC17),"")</f>
        <v/>
      </c>
      <c r="RA17" s="151"/>
      <c r="RB17" s="152" t="str">
        <f>IF(QX17=0," ",IF(QX17=16," ",(QW17-QZ17-RA17)*VLOOKUP(QX17,PROTOKOL!$A:$E,5)))</f>
        <v xml:space="preserve"> </v>
      </c>
      <c r="RC17" s="153"/>
      <c r="RD17" s="144" t="str">
        <f t="shared" si="231"/>
        <v xml:space="preserve"> </v>
      </c>
      <c r="RE17" s="454" t="str">
        <f t="shared" si="232"/>
        <v xml:space="preserve"> </v>
      </c>
      <c r="RF17" s="454"/>
      <c r="RG17" s="150"/>
      <c r="RH17" s="150"/>
      <c r="RI17" s="150"/>
      <c r="RJ17" s="154" t="str">
        <f>IF(RH17=0," ",IF(RH17=16," ",VLOOKUP(RH17,PROTOKOL!$A:$E,2)*RI17))</f>
        <v xml:space="preserve"> </v>
      </c>
      <c r="RK17" s="151"/>
      <c r="RL17" s="152" t="str">
        <f>IF(RH17=0," ",IF(RH17=16," ",(RG17-RJ17-RK17)*VLOOKUP(RH17,PROTOKOL!$A:$E,5)))</f>
        <v xml:space="preserve"> </v>
      </c>
      <c r="RM17" s="155" t="str">
        <f t="shared" si="233"/>
        <v xml:space="preserve"> </v>
      </c>
      <c r="RN17" s="152" t="str">
        <f t="shared" si="234"/>
        <v xml:space="preserve"> </v>
      </c>
      <c r="RP17" s="138">
        <f t="shared" ref="RP17" si="1004">$A$17</f>
        <v>5</v>
      </c>
      <c r="RQ17" s="444"/>
      <c r="RR17" s="150"/>
      <c r="RS17" s="150"/>
      <c r="RT17" s="150"/>
      <c r="RU17" s="150" t="str">
        <f>IFERROR(IF(RS17=0," ",IF(RS17=16," ",VLOOKUP(RS17,PROTOKOL!$A:$E,2)*RT17))/7.5*(7.5-RX17),"")</f>
        <v/>
      </c>
      <c r="RV17" s="151"/>
      <c r="RW17" s="152" t="str">
        <f>IF(RS17=0," ",IF(RS17=16," ",(RR17-RU17-RV17)*VLOOKUP(RS17,PROTOKOL!$A:$E,5)))</f>
        <v xml:space="preserve"> </v>
      </c>
      <c r="RX17" s="153"/>
      <c r="RY17" s="144" t="str">
        <f t="shared" si="236"/>
        <v xml:space="preserve"> </v>
      </c>
      <c r="RZ17" s="454" t="str">
        <f t="shared" si="237"/>
        <v xml:space="preserve"> </v>
      </c>
      <c r="SA17" s="454"/>
      <c r="SB17" s="150"/>
      <c r="SC17" s="150"/>
      <c r="SD17" s="150"/>
      <c r="SE17" s="154" t="str">
        <f>IF(SC17=0," ",IF(SC17=16," ",VLOOKUP(SC17,PROTOKOL!$A:$E,2)*SD17))</f>
        <v xml:space="preserve"> </v>
      </c>
      <c r="SF17" s="151"/>
      <c r="SG17" s="152" t="str">
        <f>IF(SC17=0," ",IF(SC17=16," ",(SB17-SE17-SF17)*VLOOKUP(SC17,PROTOKOL!$A:$E,5)))</f>
        <v xml:space="preserve"> </v>
      </c>
      <c r="SH17" s="155" t="str">
        <f t="shared" si="238"/>
        <v xml:space="preserve"> </v>
      </c>
      <c r="SI17" s="152" t="str">
        <f t="shared" si="239"/>
        <v xml:space="preserve"> </v>
      </c>
      <c r="SK17" s="138">
        <f t="shared" ref="SK17" si="1005">$A$17</f>
        <v>5</v>
      </c>
      <c r="SL17" s="444"/>
      <c r="SM17" s="150"/>
      <c r="SN17" s="150"/>
      <c r="SO17" s="150"/>
      <c r="SP17" s="150" t="str">
        <f>IFERROR(IF(SN17=0," ",IF(SN17=16," ",VLOOKUP(SN17,PROTOKOL!$A:$E,2)*SO17))/7.5*(7.5-SS17),"")</f>
        <v/>
      </c>
      <c r="SQ17" s="151"/>
      <c r="SR17" s="152" t="str">
        <f>IF(SN17=0," ",IF(SN17=16," ",(SM17-SP17-SQ17)*VLOOKUP(SN17,PROTOKOL!$A:$E,5)))</f>
        <v xml:space="preserve"> </v>
      </c>
      <c r="SS17" s="153"/>
      <c r="ST17" s="144" t="str">
        <f t="shared" si="241"/>
        <v xml:space="preserve"> </v>
      </c>
      <c r="SU17" s="454" t="str">
        <f t="shared" si="242"/>
        <v xml:space="preserve"> </v>
      </c>
      <c r="SV17" s="454"/>
      <c r="SW17" s="150"/>
      <c r="SX17" s="150"/>
      <c r="SY17" s="150"/>
      <c r="SZ17" s="154" t="str">
        <f>IF(SX17=0," ",IF(SX17=16," ",VLOOKUP(SX17,PROTOKOL!$A:$E,2)*SY17))</f>
        <v xml:space="preserve"> </v>
      </c>
      <c r="TA17" s="151"/>
      <c r="TB17" s="152" t="str">
        <f>IF(SX17=0," ",IF(SX17=16," ",(SW17-SZ17-TA17)*VLOOKUP(SX17,PROTOKOL!$A:$E,5)))</f>
        <v xml:space="preserve"> </v>
      </c>
      <c r="TC17" s="155" t="str">
        <f t="shared" si="243"/>
        <v xml:space="preserve"> </v>
      </c>
      <c r="TD17" s="152" t="str">
        <f t="shared" si="244"/>
        <v xml:space="preserve"> </v>
      </c>
      <c r="TF17" s="138">
        <f t="shared" ref="TF17" si="1006">$A$17</f>
        <v>5</v>
      </c>
      <c r="TG17" s="444"/>
      <c r="TH17" s="150"/>
      <c r="TI17" s="150"/>
      <c r="TJ17" s="150"/>
      <c r="TK17" s="150" t="str">
        <f>IFERROR(IF(TI17=0," ",IF(TI17=16," ",VLOOKUP(TI17,PROTOKOL!$A:$E,2)*TJ17))/7.5*(7.5-TN17),"")</f>
        <v/>
      </c>
      <c r="TL17" s="151"/>
      <c r="TM17" s="152" t="str">
        <f>IF(TI17=0," ",IF(TI17=16," ",(TH17-TK17-TL17)*VLOOKUP(TI17,PROTOKOL!$A:$E,5)))</f>
        <v xml:space="preserve"> </v>
      </c>
      <c r="TN17" s="153"/>
      <c r="TO17" s="144" t="str">
        <f t="shared" si="246"/>
        <v xml:space="preserve"> </v>
      </c>
      <c r="TP17" s="454" t="str">
        <f t="shared" si="247"/>
        <v xml:space="preserve"> </v>
      </c>
      <c r="TQ17" s="454"/>
      <c r="TR17" s="150"/>
      <c r="TS17" s="150"/>
      <c r="TT17" s="150"/>
      <c r="TU17" s="154" t="str">
        <f>IF(TS17=0," ",IF(TS17=16," ",VLOOKUP(TS17,PROTOKOL!$A:$E,2)*TT17))</f>
        <v xml:space="preserve"> </v>
      </c>
      <c r="TV17" s="151"/>
      <c r="TW17" s="152" t="str">
        <f>IF(TS17=0," ",IF(TS17=16," ",(TR17-TU17-TV17)*VLOOKUP(TS17,PROTOKOL!$A:$E,5)))</f>
        <v xml:space="preserve"> </v>
      </c>
      <c r="TX17" s="155" t="str">
        <f t="shared" si="248"/>
        <v xml:space="preserve"> </v>
      </c>
      <c r="TY17" s="152" t="str">
        <f t="shared" si="249"/>
        <v xml:space="preserve"> </v>
      </c>
      <c r="UA17" s="138">
        <f t="shared" ref="UA17" si="1007">$A$17</f>
        <v>5</v>
      </c>
      <c r="UB17" s="444"/>
      <c r="UC17" s="150"/>
      <c r="UD17" s="150"/>
      <c r="UE17" s="150"/>
      <c r="UF17" s="150" t="str">
        <f>IFERROR(IF(UD17=0," ",IF(UD17=16," ",VLOOKUP(UD17,PROTOKOL!$A:$E,2)*UE17))/7.5*(7.5-UI17),"")</f>
        <v/>
      </c>
      <c r="UG17" s="151"/>
      <c r="UH17" s="152" t="str">
        <f>IF(UD17=0," ",IF(UD17=16," ",(UC17-UF17-UG17)*VLOOKUP(UD17,PROTOKOL!$A:$E,5)))</f>
        <v xml:space="preserve"> </v>
      </c>
      <c r="UI17" s="153"/>
      <c r="UJ17" s="144" t="str">
        <f t="shared" si="251"/>
        <v xml:space="preserve"> </v>
      </c>
      <c r="UK17" s="454" t="str">
        <f t="shared" si="252"/>
        <v xml:space="preserve"> </v>
      </c>
      <c r="UL17" s="454"/>
      <c r="UM17" s="150"/>
      <c r="UN17" s="150"/>
      <c r="UO17" s="150"/>
      <c r="UP17" s="154" t="str">
        <f>IF(UN17=0," ",IF(UN17=16," ",VLOOKUP(UN17,PROTOKOL!$A:$E,2)*UO17))</f>
        <v xml:space="preserve"> </v>
      </c>
      <c r="UQ17" s="151"/>
      <c r="UR17" s="152" t="str">
        <f>IF(UN17=0," ",IF(UN17=16," ",(UM17-UP17-UQ17)*VLOOKUP(UN17,PROTOKOL!$A:$E,5)))</f>
        <v xml:space="preserve"> </v>
      </c>
      <c r="US17" s="155" t="str">
        <f t="shared" si="253"/>
        <v xml:space="preserve"> </v>
      </c>
      <c r="UT17" s="152" t="str">
        <f t="shared" si="254"/>
        <v xml:space="preserve"> </v>
      </c>
      <c r="UV17" s="138">
        <f t="shared" ref="UV17" si="1008">$A$17</f>
        <v>5</v>
      </c>
      <c r="UW17" s="444"/>
      <c r="UX17" s="150"/>
      <c r="UY17" s="150"/>
      <c r="UZ17" s="150"/>
      <c r="VA17" s="150" t="str">
        <f>IFERROR(IF(UY17=0," ",IF(UY17=16," ",VLOOKUP(UY17,PROTOKOL!$A:$E,2)*UZ17))/7.5*(7.5-VD17),"")</f>
        <v/>
      </c>
      <c r="VB17" s="151"/>
      <c r="VC17" s="152" t="str">
        <f>IF(UY17=0," ",IF(UY17=16," ",(UX17-VA17-VB17)*VLOOKUP(UY17,PROTOKOL!$A:$E,5)))</f>
        <v xml:space="preserve"> </v>
      </c>
      <c r="VD17" s="153"/>
      <c r="VE17" s="144" t="str">
        <f t="shared" si="256"/>
        <v xml:space="preserve"> </v>
      </c>
      <c r="VF17" s="454" t="str">
        <f t="shared" si="257"/>
        <v xml:space="preserve"> </v>
      </c>
      <c r="VG17" s="454"/>
      <c r="VH17" s="150"/>
      <c r="VI17" s="150"/>
      <c r="VJ17" s="150"/>
      <c r="VK17" s="154" t="str">
        <f>IF(VI17=0," ",IF(VI17=16," ",VLOOKUP(VI17,PROTOKOL!$A:$E,2)*VJ17))</f>
        <v xml:space="preserve"> </v>
      </c>
      <c r="VL17" s="151"/>
      <c r="VM17" s="152" t="str">
        <f>IF(VI17=0," ",IF(VI17=16," ",(VH17-VK17-VL17)*VLOOKUP(VI17,PROTOKOL!$A:$E,5)))</f>
        <v xml:space="preserve"> </v>
      </c>
      <c r="VN17" s="155" t="str">
        <f t="shared" si="258"/>
        <v xml:space="preserve"> </v>
      </c>
      <c r="VO17" s="152" t="str">
        <f t="shared" si="259"/>
        <v xml:space="preserve"> </v>
      </c>
      <c r="VQ17" s="138">
        <f t="shared" ref="VQ17" si="1009">$A$17</f>
        <v>5</v>
      </c>
      <c r="VR17" s="444"/>
      <c r="VS17" s="150"/>
      <c r="VT17" s="150"/>
      <c r="VU17" s="150"/>
      <c r="VV17" s="150" t="str">
        <f>IFERROR(IF(VT17=0," ",IF(VT17=16," ",VLOOKUP(VT17,PROTOKOL!$A:$E,2)*VU17))/7.5*(7.5-VY17),"")</f>
        <v/>
      </c>
      <c r="VW17" s="151"/>
      <c r="VX17" s="152" t="str">
        <f>IF(VT17=0," ",IF(VT17=16," ",(VS17-VV17-VW17)*VLOOKUP(VT17,PROTOKOL!$A:$E,5)))</f>
        <v xml:space="preserve"> </v>
      </c>
      <c r="VY17" s="153"/>
      <c r="VZ17" s="144" t="str">
        <f t="shared" si="261"/>
        <v xml:space="preserve"> </v>
      </c>
      <c r="WA17" s="454" t="str">
        <f t="shared" si="262"/>
        <v xml:space="preserve"> </v>
      </c>
      <c r="WB17" s="454"/>
      <c r="WC17" s="150"/>
      <c r="WD17" s="150"/>
      <c r="WE17" s="150"/>
      <c r="WF17" s="154" t="str">
        <f>IF(WD17=0," ",IF(WD17=16," ",VLOOKUP(WD17,PROTOKOL!$A:$E,2)*WE17))</f>
        <v xml:space="preserve"> </v>
      </c>
      <c r="WG17" s="151"/>
      <c r="WH17" s="152" t="str">
        <f>IF(WD17=0," ",IF(WD17=16," ",(WC17-WF17-WG17)*VLOOKUP(WD17,PROTOKOL!$A:$E,5)))</f>
        <v xml:space="preserve"> </v>
      </c>
      <c r="WI17" s="155" t="str">
        <f t="shared" si="263"/>
        <v xml:space="preserve"> </v>
      </c>
      <c r="WJ17" s="152" t="str">
        <f t="shared" si="264"/>
        <v xml:space="preserve"> </v>
      </c>
      <c r="WL17" s="138">
        <f t="shared" ref="WL17" si="1010">$A$17</f>
        <v>5</v>
      </c>
      <c r="WM17" s="444"/>
      <c r="WN17" s="150"/>
      <c r="WO17" s="150"/>
      <c r="WP17" s="150"/>
      <c r="WQ17" s="150" t="str">
        <f>IFERROR(IF(WO17=0," ",IF(WO17=16," ",VLOOKUP(WO17,PROTOKOL!$A:$E,2)*WP17))/7.5*(7.5-WT17),"")</f>
        <v/>
      </c>
      <c r="WR17" s="151"/>
      <c r="WS17" s="152" t="str">
        <f>IF(WO17=0," ",IF(WO17=16," ",(WN17-WQ17-WR17)*VLOOKUP(WO17,PROTOKOL!$A:$E,5)))</f>
        <v xml:space="preserve"> </v>
      </c>
      <c r="WT17" s="153"/>
      <c r="WU17" s="144" t="str">
        <f t="shared" si="266"/>
        <v xml:space="preserve"> </v>
      </c>
      <c r="WV17" s="454" t="str">
        <f t="shared" si="267"/>
        <v xml:space="preserve"> </v>
      </c>
      <c r="WW17" s="454"/>
      <c r="WX17" s="150"/>
      <c r="WY17" s="150"/>
      <c r="WZ17" s="150"/>
      <c r="XA17" s="154" t="str">
        <f>IF(WY17=0," ",IF(WY17=16," ",VLOOKUP(WY17,PROTOKOL!$A:$E,2)*WZ17))</f>
        <v xml:space="preserve"> </v>
      </c>
      <c r="XB17" s="151"/>
      <c r="XC17" s="152" t="str">
        <f>IF(WY17=0," ",IF(WY17=16," ",(WX17-XA17-XB17)*VLOOKUP(WY17,PROTOKOL!$A:$E,5)))</f>
        <v xml:space="preserve"> </v>
      </c>
      <c r="XD17" s="155" t="str">
        <f t="shared" si="268"/>
        <v xml:space="preserve"> </v>
      </c>
      <c r="XE17" s="152" t="str">
        <f t="shared" si="269"/>
        <v xml:space="preserve"> </v>
      </c>
      <c r="XG17" s="138">
        <f t="shared" ref="XG17" si="1011">$A$17</f>
        <v>5</v>
      </c>
      <c r="XH17" s="444"/>
      <c r="XI17" s="150"/>
      <c r="XJ17" s="150"/>
      <c r="XK17" s="150"/>
      <c r="XL17" s="150" t="str">
        <f>IFERROR(IF(XJ17=0," ",IF(XJ17=16," ",VLOOKUP(XJ17,PROTOKOL!$A:$E,2)*XK17))/7.5*(7.5-XO17),"")</f>
        <v/>
      </c>
      <c r="XM17" s="151"/>
      <c r="XN17" s="152" t="str">
        <f>IF(XJ17=0," ",IF(XJ17=16," ",(XI17-XL17-XM17)*VLOOKUP(XJ17,PROTOKOL!$A:$E,5)))</f>
        <v xml:space="preserve"> </v>
      </c>
      <c r="XO17" s="153"/>
      <c r="XP17" s="144" t="str">
        <f t="shared" si="271"/>
        <v xml:space="preserve"> </v>
      </c>
      <c r="XQ17" s="454" t="str">
        <f t="shared" si="272"/>
        <v xml:space="preserve"> </v>
      </c>
      <c r="XR17" s="454"/>
      <c r="XS17" s="150"/>
      <c r="XT17" s="150"/>
      <c r="XU17" s="150"/>
      <c r="XV17" s="154" t="str">
        <f>IF(XT17=0," ",IF(XT17=16," ",VLOOKUP(XT17,PROTOKOL!$A:$E,2)*XU17))</f>
        <v xml:space="preserve"> </v>
      </c>
      <c r="XW17" s="151"/>
      <c r="XX17" s="152" t="str">
        <f>IF(XT17=0," ",IF(XT17=16," ",(XS17-XV17-XW17)*VLOOKUP(XT17,PROTOKOL!$A:$E,5)))</f>
        <v xml:space="preserve"> </v>
      </c>
      <c r="XY17" s="155" t="str">
        <f t="shared" si="273"/>
        <v xml:space="preserve"> </v>
      </c>
      <c r="XZ17" s="152" t="str">
        <f t="shared" si="274"/>
        <v xml:space="preserve"> </v>
      </c>
      <c r="YB17" s="138">
        <f t="shared" ref="YB17" si="1012">$A$17</f>
        <v>5</v>
      </c>
      <c r="YC17" s="444"/>
      <c r="YD17" s="150"/>
      <c r="YE17" s="150"/>
      <c r="YF17" s="150"/>
      <c r="YG17" s="150" t="str">
        <f>IFERROR(IF(YE17=0," ",IF(YE17=16," ",VLOOKUP(YE17,PROTOKOL!$A:$E,2)*YF17))/7.5*(7.5-YJ17),"")</f>
        <v/>
      </c>
      <c r="YH17" s="151"/>
      <c r="YI17" s="152" t="str">
        <f>IF(YE17=0," ",IF(YE17=16," ",(YD17-YG17-YH17)*VLOOKUP(YE17,PROTOKOL!$A:$E,5)))</f>
        <v xml:space="preserve"> </v>
      </c>
      <c r="YJ17" s="153"/>
      <c r="YK17" s="144" t="str">
        <f t="shared" si="276"/>
        <v xml:space="preserve"> </v>
      </c>
      <c r="YL17" s="454" t="str">
        <f t="shared" si="277"/>
        <v xml:space="preserve"> </v>
      </c>
      <c r="YM17" s="454"/>
      <c r="YN17" s="150"/>
      <c r="YO17" s="150"/>
      <c r="YP17" s="150"/>
      <c r="YQ17" s="154" t="str">
        <f>IF(YO17=0," ",IF(YO17=16," ",VLOOKUP(YO17,PROTOKOL!$A:$E,2)*YP17))</f>
        <v xml:space="preserve"> </v>
      </c>
      <c r="YR17" s="151"/>
      <c r="YS17" s="152" t="str">
        <f>IF(YO17=0," ",IF(YO17=16," ",(YN17-YQ17-YR17)*VLOOKUP(YO17,PROTOKOL!$A:$E,5)))</f>
        <v xml:space="preserve"> </v>
      </c>
      <c r="YT17" s="155" t="str">
        <f t="shared" si="278"/>
        <v xml:space="preserve"> </v>
      </c>
      <c r="YU17" s="152" t="str">
        <f t="shared" si="279"/>
        <v xml:space="preserve"> </v>
      </c>
      <c r="YW17" s="138">
        <f t="shared" ref="YW17" si="1013">$A$17</f>
        <v>5</v>
      </c>
      <c r="YX17" s="444"/>
      <c r="YY17" s="150"/>
      <c r="YZ17" s="150"/>
      <c r="ZA17" s="150"/>
      <c r="ZB17" s="150" t="str">
        <f>IFERROR(IF(YZ17=0," ",IF(YZ17=16," ",VLOOKUP(YZ17,PROTOKOL!$A:$E,2)*ZA17))/7.5*(7.5-ZE17),"")</f>
        <v/>
      </c>
      <c r="ZC17" s="151"/>
      <c r="ZD17" s="152" t="str">
        <f>IF(YZ17=0," ",IF(YZ17=16," ",(YY17-ZB17-ZC17)*VLOOKUP(YZ17,PROTOKOL!$A:$E,5)))</f>
        <v xml:space="preserve"> </v>
      </c>
      <c r="ZE17" s="153"/>
      <c r="ZF17" s="144" t="str">
        <f t="shared" si="281"/>
        <v xml:space="preserve"> </v>
      </c>
      <c r="ZG17" s="454" t="str">
        <f t="shared" si="282"/>
        <v xml:space="preserve"> </v>
      </c>
      <c r="ZH17" s="454"/>
      <c r="ZI17" s="150"/>
      <c r="ZJ17" s="150"/>
      <c r="ZK17" s="150"/>
      <c r="ZL17" s="154" t="str">
        <f>IF(ZJ17=0," ",IF(ZJ17=16," ",VLOOKUP(ZJ17,PROTOKOL!$A:$E,2)*ZK17))</f>
        <v xml:space="preserve"> </v>
      </c>
      <c r="ZM17" s="151"/>
      <c r="ZN17" s="152" t="str">
        <f>IF(ZJ17=0," ",IF(ZJ17=16," ",(ZI17-ZL17-ZM17)*VLOOKUP(ZJ17,PROTOKOL!$A:$E,5)))</f>
        <v xml:space="preserve"> </v>
      </c>
      <c r="ZO17" s="155" t="str">
        <f t="shared" si="283"/>
        <v xml:space="preserve"> </v>
      </c>
      <c r="ZP17" s="152" t="str">
        <f t="shared" si="284"/>
        <v xml:space="preserve"> </v>
      </c>
      <c r="ZR17" s="138">
        <f t="shared" ref="ZR17" si="1014">$A$17</f>
        <v>5</v>
      </c>
      <c r="ZS17" s="444"/>
      <c r="ZT17" s="150"/>
      <c r="ZU17" s="150"/>
      <c r="ZV17" s="150"/>
      <c r="ZW17" s="150" t="str">
        <f>IFERROR(IF(ZU17=0," ",IF(ZU17=16," ",VLOOKUP(ZU17,PROTOKOL!$A:$E,2)*ZV17))/7.5*(7.5-ZZ17),"")</f>
        <v/>
      </c>
      <c r="ZX17" s="151"/>
      <c r="ZY17" s="152" t="str">
        <f>IF(ZU17=0," ",IF(ZU17=16," ",(ZT17-ZW17-ZX17)*VLOOKUP(ZU17,PROTOKOL!$A:$E,5)))</f>
        <v xml:space="preserve"> </v>
      </c>
      <c r="ZZ17" s="153"/>
      <c r="AAA17" s="144" t="str">
        <f t="shared" si="286"/>
        <v xml:space="preserve"> </v>
      </c>
      <c r="AAB17" s="454" t="str">
        <f t="shared" si="287"/>
        <v xml:space="preserve"> </v>
      </c>
      <c r="AAC17" s="454"/>
      <c r="AAD17" s="150"/>
      <c r="AAE17" s="150"/>
      <c r="AAF17" s="150"/>
      <c r="AAG17" s="154" t="str">
        <f>IF(AAE17=0," ",IF(AAE17=16," ",VLOOKUP(AAE17,PROTOKOL!$A:$E,2)*AAF17))</f>
        <v xml:space="preserve"> </v>
      </c>
      <c r="AAH17" s="151"/>
      <c r="AAI17" s="152" t="str">
        <f>IF(AAE17=0," ",IF(AAE17=16," ",(AAD17-AAG17-AAH17)*VLOOKUP(AAE17,PROTOKOL!$A:$E,5)))</f>
        <v xml:space="preserve"> </v>
      </c>
      <c r="AAJ17" s="155" t="str">
        <f t="shared" si="288"/>
        <v xml:space="preserve"> </v>
      </c>
      <c r="AAK17" s="152" t="str">
        <f t="shared" si="289"/>
        <v xml:space="preserve"> </v>
      </c>
      <c r="AAM17" s="138">
        <f t="shared" ref="AAM17" si="1015">$A$17</f>
        <v>5</v>
      </c>
      <c r="AAN17" s="444"/>
      <c r="AAO17" s="150"/>
      <c r="AAP17" s="150"/>
      <c r="AAQ17" s="150"/>
      <c r="AAR17" s="150" t="str">
        <f>IFERROR(IF(AAP17=0," ",IF(AAP17=16," ",VLOOKUP(AAP17,PROTOKOL!$A:$E,2)*AAQ17))/7.5*(7.5-AAU17),"")</f>
        <v/>
      </c>
      <c r="AAS17" s="151"/>
      <c r="AAT17" s="152" t="str">
        <f>IF(AAP17=0," ",IF(AAP17=16," ",(AAO17-AAR17-AAS17)*VLOOKUP(AAP17,PROTOKOL!$A:$E,5)))</f>
        <v xml:space="preserve"> </v>
      </c>
      <c r="AAU17" s="153"/>
      <c r="AAV17" s="144" t="str">
        <f t="shared" si="291"/>
        <v xml:space="preserve"> </v>
      </c>
      <c r="AAW17" s="454" t="str">
        <f t="shared" si="292"/>
        <v xml:space="preserve"> </v>
      </c>
      <c r="AAX17" s="454"/>
      <c r="AAY17" s="150"/>
      <c r="AAZ17" s="150"/>
      <c r="ABA17" s="150"/>
      <c r="ABB17" s="154" t="str">
        <f>IF(AAZ17=0," ",IF(AAZ17=16," ",VLOOKUP(AAZ17,PROTOKOL!$A:$E,2)*ABA17))</f>
        <v xml:space="preserve"> </v>
      </c>
      <c r="ABC17" s="151"/>
      <c r="ABD17" s="152" t="str">
        <f>IF(AAZ17=0," ",IF(AAZ17=16," ",(AAY17-ABB17-ABC17)*VLOOKUP(AAZ17,PROTOKOL!$A:$E,5)))</f>
        <v xml:space="preserve"> </v>
      </c>
      <c r="ABE17" s="155" t="str">
        <f t="shared" si="293"/>
        <v xml:space="preserve"> </v>
      </c>
      <c r="ABF17" s="152" t="str">
        <f t="shared" si="294"/>
        <v xml:space="preserve"> </v>
      </c>
      <c r="ABH17" s="138">
        <f t="shared" ref="ABH17" si="1016">$A$17</f>
        <v>5</v>
      </c>
      <c r="ABI17" s="444"/>
      <c r="ABJ17" s="150"/>
      <c r="ABK17" s="150"/>
      <c r="ABL17" s="150"/>
      <c r="ABM17" s="150" t="str">
        <f>IFERROR(IF(ABK17=0," ",IF(ABK17=16," ",VLOOKUP(ABK17,PROTOKOL!$A:$E,2)*ABL17))/7.5*(7.5-ABP17),"")</f>
        <v/>
      </c>
      <c r="ABN17" s="151"/>
      <c r="ABO17" s="152" t="str">
        <f>IF(ABK17=0," ",IF(ABK17=16," ",(ABJ17-ABM17-ABN17)*VLOOKUP(ABK17,PROTOKOL!$A:$E,5)))</f>
        <v xml:space="preserve"> </v>
      </c>
      <c r="ABP17" s="153"/>
      <c r="ABQ17" s="144" t="str">
        <f t="shared" si="296"/>
        <v xml:space="preserve"> </v>
      </c>
      <c r="ABR17" s="454" t="str">
        <f t="shared" si="297"/>
        <v xml:space="preserve"> </v>
      </c>
      <c r="ABS17" s="454"/>
      <c r="ABT17" s="150"/>
      <c r="ABU17" s="150"/>
      <c r="ABV17" s="150"/>
      <c r="ABW17" s="154" t="str">
        <f>IF(ABU17=0," ",IF(ABU17=16," ",VLOOKUP(ABU17,PROTOKOL!$A:$E,2)*ABV17))</f>
        <v xml:space="preserve"> </v>
      </c>
      <c r="ABX17" s="151"/>
      <c r="ABY17" s="152" t="str">
        <f>IF(ABU17=0," ",IF(ABU17=16," ",(ABT17-ABW17-ABX17)*VLOOKUP(ABU17,PROTOKOL!$A:$E,5)))</f>
        <v xml:space="preserve"> </v>
      </c>
      <c r="ABZ17" s="155" t="str">
        <f t="shared" si="298"/>
        <v xml:space="preserve"> </v>
      </c>
      <c r="ACA17" s="152" t="str">
        <f t="shared" si="299"/>
        <v xml:space="preserve"> </v>
      </c>
      <c r="ACC17" s="138">
        <f t="shared" ref="ACC17" si="1017">$A$17</f>
        <v>5</v>
      </c>
      <c r="ACD17" s="444"/>
      <c r="ACE17" s="150"/>
      <c r="ACF17" s="150"/>
      <c r="ACG17" s="150"/>
      <c r="ACH17" s="150" t="str">
        <f>IFERROR(IF(ACF17=0," ",IF(ACF17=16," ",VLOOKUP(ACF17,PROTOKOL!$A:$E,2)*ACG17))/7.5*(7.5-ACK17),"")</f>
        <v/>
      </c>
      <c r="ACI17" s="151"/>
      <c r="ACJ17" s="152" t="str">
        <f>IF(ACF17=0," ",IF(ACF17=16," ",(ACE17-ACH17-ACI17)*VLOOKUP(ACF17,PROTOKOL!$A:$E,5)))</f>
        <v xml:space="preserve"> </v>
      </c>
      <c r="ACK17" s="153"/>
      <c r="ACL17" s="144" t="str">
        <f t="shared" si="301"/>
        <v xml:space="preserve"> </v>
      </c>
      <c r="ACM17" s="454" t="str">
        <f t="shared" si="302"/>
        <v xml:space="preserve"> </v>
      </c>
      <c r="ACN17" s="454"/>
      <c r="ACO17" s="150"/>
      <c r="ACP17" s="150"/>
      <c r="ACQ17" s="150"/>
      <c r="ACR17" s="154" t="str">
        <f>IF(ACP17=0," ",IF(ACP17=16," ",VLOOKUP(ACP17,PROTOKOL!$A:$E,2)*ACQ17))</f>
        <v xml:space="preserve"> </v>
      </c>
      <c r="ACS17" s="151"/>
      <c r="ACT17" s="152" t="str">
        <f>IF(ACP17=0," ",IF(ACP17=16," ",(ACO17-ACR17-ACS17)*VLOOKUP(ACP17,PROTOKOL!$A:$E,5)))</f>
        <v xml:space="preserve"> </v>
      </c>
      <c r="ACU17" s="155" t="str">
        <f t="shared" si="303"/>
        <v xml:space="preserve"> </v>
      </c>
      <c r="ACV17" s="152" t="str">
        <f t="shared" si="304"/>
        <v xml:space="preserve"> </v>
      </c>
      <c r="ACX17" s="138">
        <f t="shared" ref="ACX17" si="1018">$A$17</f>
        <v>5</v>
      </c>
      <c r="ACY17" s="444"/>
      <c r="ACZ17" s="150"/>
      <c r="ADA17" s="150"/>
      <c r="ADB17" s="150"/>
      <c r="ADC17" s="150" t="str">
        <f>IFERROR(IF(ADA17=0," ",IF(ADA17=16," ",VLOOKUP(ADA17,PROTOKOL!$A:$E,2)*ADB17))/7.5*(7.5-ADF17),"")</f>
        <v/>
      </c>
      <c r="ADD17" s="151"/>
      <c r="ADE17" s="152" t="str">
        <f>IF(ADA17=0," ",IF(ADA17=16," ",(ACZ17-ADC17-ADD17)*VLOOKUP(ADA17,PROTOKOL!$A:$E,5)))</f>
        <v xml:space="preserve"> </v>
      </c>
      <c r="ADF17" s="153"/>
      <c r="ADG17" s="144" t="str">
        <f t="shared" si="306"/>
        <v xml:space="preserve"> </v>
      </c>
      <c r="ADH17" s="454" t="str">
        <f t="shared" si="307"/>
        <v xml:space="preserve"> </v>
      </c>
      <c r="ADI17" s="454"/>
      <c r="ADJ17" s="150"/>
      <c r="ADK17" s="150"/>
      <c r="ADL17" s="150"/>
      <c r="ADM17" s="154" t="str">
        <f>IF(ADK17=0," ",IF(ADK17=16," ",VLOOKUP(ADK17,PROTOKOL!$A:$E,2)*ADL17))</f>
        <v xml:space="preserve"> </v>
      </c>
      <c r="ADN17" s="151"/>
      <c r="ADO17" s="152" t="str">
        <f>IF(ADK17=0," ",IF(ADK17=16," ",(ADJ17-ADM17-ADN17)*VLOOKUP(ADK17,PROTOKOL!$A:$E,5)))</f>
        <v xml:space="preserve"> </v>
      </c>
      <c r="ADP17" s="155" t="str">
        <f t="shared" si="308"/>
        <v xml:space="preserve"> </v>
      </c>
      <c r="ADQ17" s="152" t="str">
        <f t="shared" si="309"/>
        <v xml:space="preserve"> </v>
      </c>
      <c r="ADS17" s="138">
        <f t="shared" ref="ADS17" si="1019">$A$17</f>
        <v>5</v>
      </c>
      <c r="ADT17" s="444"/>
      <c r="ADU17" s="150"/>
      <c r="ADV17" s="150"/>
      <c r="ADW17" s="150"/>
      <c r="ADX17" s="150" t="str">
        <f>IFERROR(IF(ADV17=0," ",IF(ADV17=16," ",VLOOKUP(ADV17,PROTOKOL!$A:$E,2)*ADW17))/7.5*(7.5-AEA17),"")</f>
        <v/>
      </c>
      <c r="ADY17" s="151"/>
      <c r="ADZ17" s="152" t="str">
        <f>IF(ADV17=0," ",IF(ADV17=16," ",(ADU17-ADX17-ADY17)*VLOOKUP(ADV17,PROTOKOL!$A:$E,5)))</f>
        <v xml:space="preserve"> </v>
      </c>
      <c r="AEA17" s="153"/>
      <c r="AEB17" s="144" t="str">
        <f t="shared" si="311"/>
        <v xml:space="preserve"> </v>
      </c>
      <c r="AEC17" s="454" t="str">
        <f t="shared" si="312"/>
        <v xml:space="preserve"> </v>
      </c>
      <c r="AED17" s="454"/>
      <c r="AEE17" s="150"/>
      <c r="AEF17" s="150"/>
      <c r="AEG17" s="150"/>
      <c r="AEH17" s="154" t="str">
        <f>IF(AEF17=0," ",IF(AEF17=16," ",VLOOKUP(AEF17,PROTOKOL!$A:$E,2)*AEG17))</f>
        <v xml:space="preserve"> </v>
      </c>
      <c r="AEI17" s="151"/>
      <c r="AEJ17" s="152" t="str">
        <f>IF(AEF17=0," ",IF(AEF17=16," ",(AEE17-AEH17-AEI17)*VLOOKUP(AEF17,PROTOKOL!$A:$E,5)))</f>
        <v xml:space="preserve"> </v>
      </c>
      <c r="AEK17" s="155" t="str">
        <f t="shared" si="313"/>
        <v xml:space="preserve"> </v>
      </c>
      <c r="AEL17" s="152" t="str">
        <f t="shared" si="314"/>
        <v xml:space="preserve"> </v>
      </c>
      <c r="AEN17" s="138">
        <f t="shared" ref="AEN17" si="1020">$A$17</f>
        <v>5</v>
      </c>
      <c r="AEO17" s="444"/>
      <c r="AEP17" s="150"/>
      <c r="AEQ17" s="150"/>
      <c r="AER17" s="150"/>
      <c r="AES17" s="150" t="str">
        <f>IFERROR(IF(AEQ17=0," ",IF(AEQ17=16," ",VLOOKUP(AEQ17,PROTOKOL!$A:$E,2)*AER17))/7.5*(7.5-AEV17),"")</f>
        <v/>
      </c>
      <c r="AET17" s="151"/>
      <c r="AEU17" s="152" t="str">
        <f>IF(AEQ17=0," ",IF(AEQ17=16," ",(AEP17-AES17-AET17)*VLOOKUP(AEQ17,PROTOKOL!$A:$E,5)))</f>
        <v xml:space="preserve"> </v>
      </c>
      <c r="AEV17" s="153"/>
      <c r="AEW17" s="144" t="str">
        <f t="shared" si="316"/>
        <v xml:space="preserve"> </v>
      </c>
      <c r="AEX17" s="454" t="str">
        <f t="shared" si="317"/>
        <v xml:space="preserve"> </v>
      </c>
      <c r="AEY17" s="454"/>
      <c r="AEZ17" s="150"/>
      <c r="AFA17" s="150"/>
      <c r="AFB17" s="150"/>
      <c r="AFC17" s="154" t="str">
        <f>IF(AFA17=0," ",IF(AFA17=16," ",VLOOKUP(AFA17,PROTOKOL!$A:$E,2)*AFB17))</f>
        <v xml:space="preserve"> </v>
      </c>
      <c r="AFD17" s="151"/>
      <c r="AFE17" s="152" t="str">
        <f>IF(AFA17=0," ",IF(AFA17=16," ",(AEZ17-AFC17-AFD17)*VLOOKUP(AFA17,PROTOKOL!$A:$E,5)))</f>
        <v xml:space="preserve"> </v>
      </c>
      <c r="AFF17" s="155" t="str">
        <f t="shared" si="318"/>
        <v xml:space="preserve"> </v>
      </c>
      <c r="AFG17" s="152" t="str">
        <f t="shared" si="319"/>
        <v xml:space="preserve"> </v>
      </c>
      <c r="AFI17" s="138">
        <f t="shared" ref="AFI17" si="1021">$A$17</f>
        <v>5</v>
      </c>
      <c r="AFJ17" s="444"/>
      <c r="AFK17" s="150"/>
      <c r="AFL17" s="150"/>
      <c r="AFM17" s="150"/>
      <c r="AFN17" s="150" t="str">
        <f>IFERROR(IF(AFL17=0," ",IF(AFL17=16," ",VLOOKUP(AFL17,PROTOKOL!$A:$E,2)*AFM17))/7.5*(7.5-AFQ17),"")</f>
        <v/>
      </c>
      <c r="AFO17" s="151"/>
      <c r="AFP17" s="152" t="str">
        <f>IF(AFL17=0," ",IF(AFL17=16," ",(AFK17-AFN17-AFO17)*VLOOKUP(AFL17,PROTOKOL!$A:$E,5)))</f>
        <v xml:space="preserve"> </v>
      </c>
      <c r="AFQ17" s="153"/>
      <c r="AFR17" s="144" t="str">
        <f t="shared" si="321"/>
        <v xml:space="preserve"> </v>
      </c>
      <c r="AFS17" s="454" t="str">
        <f t="shared" si="322"/>
        <v xml:space="preserve"> </v>
      </c>
      <c r="AFT17" s="454"/>
      <c r="AFU17" s="150"/>
      <c r="AFV17" s="150"/>
      <c r="AFW17" s="150"/>
      <c r="AFX17" s="154" t="str">
        <f>IF(AFV17=0," ",IF(AFV17=16," ",VLOOKUP(AFV17,PROTOKOL!$A:$E,2)*AFW17))</f>
        <v xml:space="preserve"> </v>
      </c>
      <c r="AFY17" s="151"/>
      <c r="AFZ17" s="152" t="str">
        <f>IF(AFV17=0," ",IF(AFV17=16," ",(AFU17-AFX17-AFY17)*VLOOKUP(AFV17,PROTOKOL!$A:$E,5)))</f>
        <v xml:space="preserve"> </v>
      </c>
      <c r="AGA17" s="155" t="str">
        <f t="shared" si="323"/>
        <v xml:space="preserve"> </v>
      </c>
      <c r="AGB17" s="152" t="str">
        <f t="shared" si="324"/>
        <v xml:space="preserve"> </v>
      </c>
      <c r="AGD17" s="138">
        <f t="shared" ref="AGD17" si="1022">$A$17</f>
        <v>5</v>
      </c>
      <c r="AGE17" s="444"/>
      <c r="AGF17" s="150"/>
      <c r="AGG17" s="150"/>
      <c r="AGH17" s="150"/>
      <c r="AGI17" s="150" t="str">
        <f>IFERROR(IF(AGG17=0," ",IF(AGG17=16," ",VLOOKUP(AGG17,PROTOKOL!$A:$E,2)*AGH17))/7.5*(7.5-AGL17),"")</f>
        <v/>
      </c>
      <c r="AGJ17" s="151"/>
      <c r="AGK17" s="152" t="str">
        <f>IF(AGG17=0," ",IF(AGG17=16," ",(AGF17-AGI17-AGJ17)*VLOOKUP(AGG17,PROTOKOL!$A:$E,5)))</f>
        <v xml:space="preserve"> </v>
      </c>
      <c r="AGL17" s="153"/>
      <c r="AGM17" s="144" t="str">
        <f t="shared" si="326"/>
        <v xml:space="preserve"> </v>
      </c>
      <c r="AGN17" s="454" t="str">
        <f t="shared" si="327"/>
        <v xml:space="preserve"> </v>
      </c>
      <c r="AGO17" s="454"/>
      <c r="AGP17" s="150"/>
      <c r="AGQ17" s="150"/>
      <c r="AGR17" s="150"/>
      <c r="AGS17" s="154" t="str">
        <f>IF(AGQ17=0," ",IF(AGQ17=16," ",VLOOKUP(AGQ17,PROTOKOL!$A:$E,2)*AGR17))</f>
        <v xml:space="preserve"> </v>
      </c>
      <c r="AGT17" s="151"/>
      <c r="AGU17" s="152" t="str">
        <f>IF(AGQ17=0," ",IF(AGQ17=16," ",(AGP17-AGS17-AGT17)*VLOOKUP(AGQ17,PROTOKOL!$A:$E,5)))</f>
        <v xml:space="preserve"> </v>
      </c>
      <c r="AGV17" s="155" t="str">
        <f t="shared" si="328"/>
        <v xml:space="preserve"> </v>
      </c>
      <c r="AGW17" s="152" t="str">
        <f t="shared" si="329"/>
        <v xml:space="preserve"> </v>
      </c>
      <c r="AGY17" s="138">
        <f t="shared" ref="AGY17" si="1023">$A$17</f>
        <v>5</v>
      </c>
      <c r="AGZ17" s="444"/>
      <c r="AHA17" s="150"/>
      <c r="AHB17" s="150"/>
      <c r="AHC17" s="150"/>
      <c r="AHD17" s="150" t="str">
        <f>IFERROR(IF(AHB17=0," ",IF(AHB17=16," ",VLOOKUP(AHB17,PROTOKOL!$A:$E,2)*AHC17))/7.5*(7.5-AHG17),"")</f>
        <v/>
      </c>
      <c r="AHE17" s="151"/>
      <c r="AHF17" s="152" t="str">
        <f>IF(AHB17=0," ",IF(AHB17=16," ",(AHA17-AHD17-AHE17)*VLOOKUP(AHB17,PROTOKOL!$A:$E,5)))</f>
        <v xml:space="preserve"> </v>
      </c>
      <c r="AHG17" s="153"/>
      <c r="AHH17" s="144" t="str">
        <f t="shared" si="331"/>
        <v xml:space="preserve"> </v>
      </c>
      <c r="AHI17" s="454" t="str">
        <f t="shared" si="332"/>
        <v xml:space="preserve"> </v>
      </c>
      <c r="AHJ17" s="454"/>
      <c r="AHK17" s="150"/>
      <c r="AHL17" s="150"/>
      <c r="AHM17" s="150"/>
      <c r="AHN17" s="154" t="str">
        <f>IF(AHL17=0," ",IF(AHL17=16," ",VLOOKUP(AHL17,PROTOKOL!$A:$E,2)*AHM17))</f>
        <v xml:space="preserve"> </v>
      </c>
      <c r="AHO17" s="151"/>
      <c r="AHP17" s="152" t="str">
        <f>IF(AHL17=0," ",IF(AHL17=16," ",(AHK17-AHN17-AHO17)*VLOOKUP(AHL17,PROTOKOL!$A:$E,5)))</f>
        <v xml:space="preserve"> </v>
      </c>
      <c r="AHQ17" s="155" t="str">
        <f t="shared" si="333"/>
        <v xml:space="preserve"> </v>
      </c>
      <c r="AHR17" s="152" t="str">
        <f t="shared" si="334"/>
        <v xml:space="preserve"> </v>
      </c>
      <c r="AHT17" s="138">
        <f t="shared" ref="AHT17" si="1024">$A$17</f>
        <v>5</v>
      </c>
      <c r="AHU17" s="444"/>
      <c r="AHV17" s="150"/>
      <c r="AHW17" s="150"/>
      <c r="AHX17" s="150"/>
      <c r="AHY17" s="150" t="str">
        <f>IFERROR(IF(AHW17=0," ",IF(AHW17=16," ",VLOOKUP(AHW17,PROTOKOL!$A:$E,2)*AHX17))/7.5*(7.5-AIB17),"")</f>
        <v/>
      </c>
      <c r="AHZ17" s="151"/>
      <c r="AIA17" s="152" t="str">
        <f>IF(AHW17=0," ",IF(AHW17=16," ",(AHV17-AHY17-AHZ17)*VLOOKUP(AHW17,PROTOKOL!$A:$E,5)))</f>
        <v xml:space="preserve"> </v>
      </c>
      <c r="AIB17" s="153"/>
      <c r="AIC17" s="144" t="str">
        <f t="shared" si="336"/>
        <v xml:space="preserve"> </v>
      </c>
      <c r="AID17" s="454" t="str">
        <f t="shared" si="337"/>
        <v xml:space="preserve"> </v>
      </c>
      <c r="AIE17" s="454"/>
      <c r="AIF17" s="150"/>
      <c r="AIG17" s="150"/>
      <c r="AIH17" s="150"/>
      <c r="AII17" s="154" t="str">
        <f>IF(AIG17=0," ",IF(AIG17=16," ",VLOOKUP(AIG17,PROTOKOL!$A:$E,2)*AIH17))</f>
        <v xml:space="preserve"> </v>
      </c>
      <c r="AIJ17" s="151"/>
      <c r="AIK17" s="152" t="str">
        <f>IF(AIG17=0," ",IF(AIG17=16," ",(AIF17-AII17-AIJ17)*VLOOKUP(AIG17,PROTOKOL!$A:$E,5)))</f>
        <v xml:space="preserve"> </v>
      </c>
      <c r="AIL17" s="155" t="str">
        <f t="shared" si="338"/>
        <v xml:space="preserve"> </v>
      </c>
      <c r="AIM17" s="152" t="str">
        <f t="shared" si="339"/>
        <v xml:space="preserve"> </v>
      </c>
      <c r="AIO17" s="138">
        <f t="shared" ref="AIO17" si="1025">$A$17</f>
        <v>5</v>
      </c>
      <c r="AIP17" s="444"/>
      <c r="AIQ17" s="150"/>
      <c r="AIR17" s="150"/>
      <c r="AIS17" s="150"/>
      <c r="AIT17" s="150" t="str">
        <f>IFERROR(IF(AIR17=0," ",IF(AIR17=16," ",VLOOKUP(AIR17,PROTOKOL!$A:$E,2)*AIS17))/7.5*(7.5-AIW17),"")</f>
        <v/>
      </c>
      <c r="AIU17" s="151"/>
      <c r="AIV17" s="152" t="str">
        <f>IF(AIR17=0," ",IF(AIR17=16," ",(AIQ17-AIT17-AIU17)*VLOOKUP(AIR17,PROTOKOL!$A:$E,5)))</f>
        <v xml:space="preserve"> </v>
      </c>
      <c r="AIW17" s="153"/>
      <c r="AIX17" s="144" t="str">
        <f t="shared" si="341"/>
        <v xml:space="preserve"> </v>
      </c>
      <c r="AIY17" s="454" t="str">
        <f t="shared" si="342"/>
        <v xml:space="preserve"> </v>
      </c>
      <c r="AIZ17" s="454"/>
      <c r="AJA17" s="150"/>
      <c r="AJB17" s="150"/>
      <c r="AJC17" s="150"/>
      <c r="AJD17" s="154" t="str">
        <f>IF(AJB17=0," ",IF(AJB17=16," ",VLOOKUP(AJB17,PROTOKOL!$A:$E,2)*AJC17))</f>
        <v xml:space="preserve"> </v>
      </c>
      <c r="AJE17" s="151"/>
      <c r="AJF17" s="152" t="str">
        <f>IF(AJB17=0," ",IF(AJB17=16," ",(AJA17-AJD17-AJE17)*VLOOKUP(AJB17,PROTOKOL!$A:$E,5)))</f>
        <v xml:space="preserve"> </v>
      </c>
      <c r="AJG17" s="155" t="str">
        <f t="shared" si="343"/>
        <v xml:space="preserve"> </v>
      </c>
      <c r="AJH17" s="152" t="str">
        <f t="shared" si="344"/>
        <v xml:space="preserve"> </v>
      </c>
      <c r="AJJ17" s="138">
        <f t="shared" ref="AJJ17" si="1026">$A$17</f>
        <v>5</v>
      </c>
      <c r="AJK17" s="444"/>
      <c r="AJL17" s="150"/>
      <c r="AJM17" s="150"/>
      <c r="AJN17" s="150"/>
      <c r="AJO17" s="150" t="str">
        <f>IFERROR(IF(AJM17=0," ",IF(AJM17=16," ",VLOOKUP(AJM17,PROTOKOL!$A:$E,2)*AJN17))/7.5*(7.5-AJR17),"")</f>
        <v/>
      </c>
      <c r="AJP17" s="151"/>
      <c r="AJQ17" s="152" t="str">
        <f>IF(AJM17=0," ",IF(AJM17=16," ",(AJL17-AJO17-AJP17)*VLOOKUP(AJM17,PROTOKOL!$A:$E,5)))</f>
        <v xml:space="preserve"> </v>
      </c>
      <c r="AJR17" s="153"/>
      <c r="AJS17" s="144" t="str">
        <f t="shared" si="346"/>
        <v xml:space="preserve"> </v>
      </c>
      <c r="AJT17" s="454" t="str">
        <f t="shared" si="347"/>
        <v xml:space="preserve"> </v>
      </c>
      <c r="AJU17" s="454"/>
      <c r="AJV17" s="150"/>
      <c r="AJW17" s="150"/>
      <c r="AJX17" s="150"/>
      <c r="AJY17" s="154" t="str">
        <f>IF(AJW17=0," ",IF(AJW17=16," ",VLOOKUP(AJW17,PROTOKOL!$A:$E,2)*AJX17))</f>
        <v xml:space="preserve"> </v>
      </c>
      <c r="AJZ17" s="151"/>
      <c r="AKA17" s="152" t="str">
        <f>IF(AJW17=0," ",IF(AJW17=16," ",(AJV17-AJY17-AJZ17)*VLOOKUP(AJW17,PROTOKOL!$A:$E,5)))</f>
        <v xml:space="preserve"> </v>
      </c>
      <c r="AKB17" s="155" t="str">
        <f t="shared" si="348"/>
        <v xml:space="preserve"> </v>
      </c>
      <c r="AKC17" s="152" t="str">
        <f t="shared" si="349"/>
        <v xml:space="preserve"> </v>
      </c>
      <c r="AKE17" s="138">
        <f t="shared" ref="AKE17" si="1027">$A$17</f>
        <v>5</v>
      </c>
      <c r="AKF17" s="444"/>
      <c r="AKG17" s="150"/>
      <c r="AKH17" s="150"/>
      <c r="AKI17" s="150"/>
      <c r="AKJ17" s="150" t="str">
        <f>IFERROR(IF(AKH17=0," ",IF(AKH17=16," ",VLOOKUP(AKH17,PROTOKOL!$A:$E,2)*AKI17))/7.5*(7.5-AKM17),"")</f>
        <v/>
      </c>
      <c r="AKK17" s="151"/>
      <c r="AKL17" s="152" t="str">
        <f>IF(AKH17=0," ",IF(AKH17=16," ",(AKG17-AKJ17-AKK17)*VLOOKUP(AKH17,PROTOKOL!$A:$E,5)))</f>
        <v xml:space="preserve"> </v>
      </c>
      <c r="AKM17" s="153"/>
      <c r="AKN17" s="144" t="str">
        <f t="shared" si="351"/>
        <v xml:space="preserve"> </v>
      </c>
      <c r="AKO17" s="454" t="str">
        <f t="shared" si="352"/>
        <v xml:space="preserve"> </v>
      </c>
      <c r="AKP17" s="454"/>
      <c r="AKQ17" s="150"/>
      <c r="AKR17" s="150"/>
      <c r="AKS17" s="150"/>
      <c r="AKT17" s="154" t="str">
        <f>IF(AKR17=0," ",IF(AKR17=16," ",VLOOKUP(AKR17,PROTOKOL!$A:$E,2)*AKS17))</f>
        <v xml:space="preserve"> </v>
      </c>
      <c r="AKU17" s="151"/>
      <c r="AKV17" s="152" t="str">
        <f>IF(AKR17=0," ",IF(AKR17=16," ",(AKQ17-AKT17-AKU17)*VLOOKUP(AKR17,PROTOKOL!$A:$E,5)))</f>
        <v xml:space="preserve"> </v>
      </c>
      <c r="AKW17" s="155" t="str">
        <f t="shared" si="353"/>
        <v xml:space="preserve"> </v>
      </c>
      <c r="AKX17" s="152" t="str">
        <f t="shared" si="354"/>
        <v xml:space="preserve"> </v>
      </c>
      <c r="AKZ17" s="138">
        <f t="shared" ref="AKZ17" si="1028">$A$17</f>
        <v>5</v>
      </c>
      <c r="ALA17" s="444"/>
      <c r="ALB17" s="150"/>
      <c r="ALC17" s="150"/>
      <c r="ALD17" s="150"/>
      <c r="ALE17" s="150" t="str">
        <f>IFERROR(IF(ALC17=0," ",IF(ALC17=16," ",VLOOKUP(ALC17,PROTOKOL!$A:$E,2)*ALD17))/7.5*(7.5-ALH17),"")</f>
        <v/>
      </c>
      <c r="ALF17" s="151"/>
      <c r="ALG17" s="152" t="str">
        <f>IF(ALC17=0," ",IF(ALC17=16," ",(ALB17-ALE17-ALF17)*VLOOKUP(ALC17,PROTOKOL!$A:$E,5)))</f>
        <v xml:space="preserve"> </v>
      </c>
      <c r="ALH17" s="153"/>
      <c r="ALI17" s="144" t="str">
        <f t="shared" si="356"/>
        <v xml:space="preserve"> </v>
      </c>
      <c r="ALJ17" s="454" t="str">
        <f t="shared" si="357"/>
        <v xml:space="preserve"> </v>
      </c>
      <c r="ALK17" s="454"/>
      <c r="ALL17" s="150"/>
      <c r="ALM17" s="150"/>
      <c r="ALN17" s="150"/>
      <c r="ALO17" s="154" t="str">
        <f>IF(ALM17=0," ",IF(ALM17=16," ",VLOOKUP(ALM17,PROTOKOL!$A:$E,2)*ALN17))</f>
        <v xml:space="preserve"> </v>
      </c>
      <c r="ALP17" s="151"/>
      <c r="ALQ17" s="152" t="str">
        <f>IF(ALM17=0," ",IF(ALM17=16," ",(ALL17-ALO17-ALP17)*VLOOKUP(ALM17,PROTOKOL!$A:$E,5)))</f>
        <v xml:space="preserve"> </v>
      </c>
      <c r="ALR17" s="155" t="str">
        <f t="shared" si="358"/>
        <v xml:space="preserve"> </v>
      </c>
      <c r="ALS17" s="152" t="str">
        <f t="shared" si="359"/>
        <v xml:space="preserve"> </v>
      </c>
      <c r="ALU17" s="138">
        <f t="shared" ref="ALU17" si="1029">$A$17</f>
        <v>5</v>
      </c>
      <c r="ALV17" s="444"/>
      <c r="ALW17" s="150"/>
      <c r="ALX17" s="150"/>
      <c r="ALY17" s="150"/>
      <c r="ALZ17" s="150" t="str">
        <f>IFERROR(IF(ALX17=0," ",IF(ALX17=16," ",VLOOKUP(ALX17,PROTOKOL!$A:$E,2)*ALY17))/7.5*(7.5-AMC17),"")</f>
        <v/>
      </c>
      <c r="AMA17" s="151"/>
      <c r="AMB17" s="152" t="str">
        <f>IF(ALX17=0," ",IF(ALX17=16," ",(ALW17-ALZ17-AMA17)*VLOOKUP(ALX17,PROTOKOL!$A:$E,5)))</f>
        <v xml:space="preserve"> </v>
      </c>
      <c r="AMC17" s="153"/>
      <c r="AMD17" s="144" t="str">
        <f t="shared" si="361"/>
        <v xml:space="preserve"> </v>
      </c>
      <c r="AME17" s="454" t="str">
        <f t="shared" si="362"/>
        <v xml:space="preserve"> </v>
      </c>
      <c r="AMF17" s="454"/>
      <c r="AMG17" s="150"/>
      <c r="AMH17" s="150"/>
      <c r="AMI17" s="150"/>
      <c r="AMJ17" s="154" t="str">
        <f>IF(AMH17=0," ",IF(AMH17=16," ",VLOOKUP(AMH17,PROTOKOL!$A:$E,2)*AMI17))</f>
        <v xml:space="preserve"> </v>
      </c>
      <c r="AMK17" s="151"/>
      <c r="AML17" s="152" t="str">
        <f>IF(AMH17=0," ",IF(AMH17=16," ",(AMG17-AMJ17-AMK17)*VLOOKUP(AMH17,PROTOKOL!$A:$E,5)))</f>
        <v xml:space="preserve"> </v>
      </c>
      <c r="AMM17" s="155" t="str">
        <f t="shared" si="363"/>
        <v xml:space="preserve"> </v>
      </c>
      <c r="AMN17" s="152" t="str">
        <f t="shared" si="364"/>
        <v xml:space="preserve"> </v>
      </c>
      <c r="AMP17" s="138">
        <f t="shared" ref="AMP17" si="1030">$A$17</f>
        <v>5</v>
      </c>
      <c r="AMQ17" s="444"/>
      <c r="AMR17" s="150"/>
      <c r="AMS17" s="150"/>
      <c r="AMT17" s="150"/>
      <c r="AMU17" s="150" t="str">
        <f>IFERROR(IF(AMS17=0," ",IF(AMS17=16," ",VLOOKUP(AMS17,PROTOKOL!$A:$E,2)*AMT17))/7.5*(7.5-AMX17),"")</f>
        <v/>
      </c>
      <c r="AMV17" s="151"/>
      <c r="AMW17" s="152" t="str">
        <f>IF(AMS17=0," ",IF(AMS17=16," ",(AMR17-AMU17-AMV17)*VLOOKUP(AMS17,PROTOKOL!$A:$E,5)))</f>
        <v xml:space="preserve"> </v>
      </c>
      <c r="AMX17" s="153"/>
      <c r="AMY17" s="144" t="str">
        <f t="shared" si="366"/>
        <v xml:space="preserve"> </v>
      </c>
      <c r="AMZ17" s="454" t="str">
        <f t="shared" si="367"/>
        <v xml:space="preserve"> </v>
      </c>
      <c r="ANA17" s="454"/>
      <c r="ANB17" s="150"/>
      <c r="ANC17" s="150"/>
      <c r="AND17" s="150"/>
      <c r="ANE17" s="154" t="str">
        <f>IF(ANC17=0," ",IF(ANC17=16," ",VLOOKUP(ANC17,PROTOKOL!$A:$E,2)*AND17))</f>
        <v xml:space="preserve"> </v>
      </c>
      <c r="ANF17" s="151"/>
      <c r="ANG17" s="152" t="str">
        <f>IF(ANC17=0," ",IF(ANC17=16," ",(ANB17-ANE17-ANF17)*VLOOKUP(ANC17,PROTOKOL!$A:$E,5)))</f>
        <v xml:space="preserve"> </v>
      </c>
      <c r="ANH17" s="155" t="str">
        <f t="shared" si="368"/>
        <v xml:space="preserve"> </v>
      </c>
      <c r="ANI17" s="152" t="str">
        <f t="shared" si="369"/>
        <v xml:space="preserve"> </v>
      </c>
      <c r="ANK17" s="138">
        <f t="shared" ref="ANK17" si="1031">$A$17</f>
        <v>5</v>
      </c>
      <c r="ANL17" s="444"/>
      <c r="ANM17" s="150"/>
      <c r="ANN17" s="150"/>
      <c r="ANO17" s="150"/>
      <c r="ANP17" s="150" t="str">
        <f>IFERROR(IF(ANN17=0," ",IF(ANN17=16," ",VLOOKUP(ANN17,PROTOKOL!$A:$E,2)*ANO17))/7.5*(7.5-ANS17),"")</f>
        <v/>
      </c>
      <c r="ANQ17" s="151"/>
      <c r="ANR17" s="152" t="str">
        <f>IF(ANN17=0," ",IF(ANN17=16," ",(ANM17-ANP17-ANQ17)*VLOOKUP(ANN17,PROTOKOL!$A:$E,5)))</f>
        <v xml:space="preserve"> </v>
      </c>
      <c r="ANS17" s="153"/>
      <c r="ANT17" s="144" t="str">
        <f t="shared" si="371"/>
        <v xml:space="preserve"> </v>
      </c>
      <c r="ANU17" s="454" t="str">
        <f t="shared" si="372"/>
        <v xml:space="preserve"> </v>
      </c>
      <c r="ANV17" s="454"/>
      <c r="ANW17" s="150"/>
      <c r="ANX17" s="150"/>
      <c r="ANY17" s="150"/>
      <c r="ANZ17" s="154" t="str">
        <f>IF(ANX17=0," ",IF(ANX17=16," ",VLOOKUP(ANX17,PROTOKOL!$A:$E,2)*ANY17))</f>
        <v xml:space="preserve"> </v>
      </c>
      <c r="AOA17" s="151"/>
      <c r="AOB17" s="152" t="str">
        <f>IF(ANX17=0," ",IF(ANX17=16," ",(ANW17-ANZ17-AOA17)*VLOOKUP(ANX17,PROTOKOL!$A:$E,5)))</f>
        <v xml:space="preserve"> </v>
      </c>
      <c r="AOC17" s="155" t="str">
        <f t="shared" si="373"/>
        <v xml:space="preserve"> </v>
      </c>
      <c r="AOD17" s="152" t="str">
        <f t="shared" si="374"/>
        <v xml:space="preserve"> </v>
      </c>
      <c r="AOF17" s="138">
        <f t="shared" ref="AOF17" si="1032">$A$17</f>
        <v>5</v>
      </c>
      <c r="AOG17" s="444"/>
      <c r="AOH17" s="150"/>
      <c r="AOI17" s="150"/>
      <c r="AOJ17" s="150"/>
      <c r="AOK17" s="150" t="str">
        <f>IFERROR(IF(AOI17=0," ",IF(AOI17=16," ",VLOOKUP(AOI17,PROTOKOL!$A:$E,2)*AOJ17))/7.5*(7.5-AON17),"")</f>
        <v/>
      </c>
      <c r="AOL17" s="151"/>
      <c r="AOM17" s="152" t="str">
        <f>IF(AOI17=0," ",IF(AOI17=16," ",(AOH17-AOK17-AOL17)*VLOOKUP(AOI17,PROTOKOL!$A:$E,5)))</f>
        <v xml:space="preserve"> </v>
      </c>
      <c r="AON17" s="153"/>
      <c r="AOO17" s="144" t="str">
        <f t="shared" si="376"/>
        <v xml:space="preserve"> </v>
      </c>
      <c r="AOP17" s="454" t="str">
        <f t="shared" si="377"/>
        <v xml:space="preserve"> </v>
      </c>
      <c r="AOQ17" s="454"/>
      <c r="AOR17" s="150"/>
      <c r="AOS17" s="150"/>
      <c r="AOT17" s="150"/>
      <c r="AOU17" s="154" t="str">
        <f>IF(AOS17=0," ",IF(AOS17=16," ",VLOOKUP(AOS17,PROTOKOL!$A:$E,2)*AOT17))</f>
        <v xml:space="preserve"> </v>
      </c>
      <c r="AOV17" s="151"/>
      <c r="AOW17" s="152" t="str">
        <f>IF(AOS17=0," ",IF(AOS17=16," ",(AOR17-AOU17-AOV17)*VLOOKUP(AOS17,PROTOKOL!$A:$E,5)))</f>
        <v xml:space="preserve"> </v>
      </c>
      <c r="AOX17" s="155" t="str">
        <f t="shared" si="378"/>
        <v xml:space="preserve"> </v>
      </c>
      <c r="AOY17" s="152" t="str">
        <f t="shared" si="379"/>
        <v xml:space="preserve"> </v>
      </c>
      <c r="APA17" s="138">
        <f t="shared" ref="APA17" si="1033">$A$17</f>
        <v>5</v>
      </c>
      <c r="APB17" s="444"/>
      <c r="APC17" s="150"/>
      <c r="APD17" s="150"/>
      <c r="APE17" s="150"/>
      <c r="APF17" s="150" t="str">
        <f>IFERROR(IF(APD17=0," ",IF(APD17=16," ",VLOOKUP(APD17,PROTOKOL!$A:$E,2)*APE17))/7.5*(7.5-API17),"")</f>
        <v/>
      </c>
      <c r="APG17" s="151"/>
      <c r="APH17" s="152" t="str">
        <f>IF(APD17=0," ",IF(APD17=16," ",(APC17-APF17-APG17)*VLOOKUP(APD17,PROTOKOL!$A:$E,5)))</f>
        <v xml:space="preserve"> </v>
      </c>
      <c r="API17" s="153"/>
      <c r="APJ17" s="144" t="str">
        <f t="shared" si="381"/>
        <v xml:space="preserve"> </v>
      </c>
      <c r="APK17" s="454" t="str">
        <f t="shared" si="382"/>
        <v xml:space="preserve"> </v>
      </c>
      <c r="APL17" s="454"/>
      <c r="APM17" s="150"/>
      <c r="APN17" s="150"/>
      <c r="APO17" s="150"/>
      <c r="APP17" s="154" t="str">
        <f>IF(APN17=0," ",IF(APN17=16," ",VLOOKUP(APN17,PROTOKOL!$A:$E,2)*APO17))</f>
        <v xml:space="preserve"> </v>
      </c>
      <c r="APQ17" s="151"/>
      <c r="APR17" s="152" t="str">
        <f>IF(APN17=0," ",IF(APN17=16," ",(APM17-APP17-APQ17)*VLOOKUP(APN17,PROTOKOL!$A:$E,5)))</f>
        <v xml:space="preserve"> </v>
      </c>
      <c r="APS17" s="155" t="str">
        <f t="shared" si="383"/>
        <v xml:space="preserve"> </v>
      </c>
      <c r="APT17" s="152" t="str">
        <f t="shared" si="384"/>
        <v xml:space="preserve"> </v>
      </c>
      <c r="APV17" s="138">
        <f t="shared" ref="APV17" si="1034">$A$17</f>
        <v>5</v>
      </c>
      <c r="APW17" s="444"/>
      <c r="APX17" s="150"/>
      <c r="APY17" s="150"/>
      <c r="APZ17" s="150"/>
      <c r="AQA17" s="150" t="str">
        <f>IFERROR(IF(APY17=0," ",IF(APY17=16," ",VLOOKUP(APY17,PROTOKOL!$A:$E,2)*APZ17))/7.5*(7.5-AQD17),"")</f>
        <v/>
      </c>
      <c r="AQB17" s="151"/>
      <c r="AQC17" s="152" t="str">
        <f>IF(APY17=0," ",IF(APY17=16," ",(APX17-AQA17-AQB17)*VLOOKUP(APY17,PROTOKOL!$A:$E,5)))</f>
        <v xml:space="preserve"> </v>
      </c>
      <c r="AQD17" s="153"/>
      <c r="AQE17" s="144" t="str">
        <f t="shared" si="386"/>
        <v xml:space="preserve"> </v>
      </c>
      <c r="AQF17" s="454" t="str">
        <f t="shared" si="387"/>
        <v xml:space="preserve"> </v>
      </c>
      <c r="AQG17" s="454"/>
      <c r="AQH17" s="150"/>
      <c r="AQI17" s="150"/>
      <c r="AQJ17" s="150"/>
      <c r="AQK17" s="154" t="str">
        <f>IF(AQI17=0," ",IF(AQI17=16," ",VLOOKUP(AQI17,PROTOKOL!$A:$E,2)*AQJ17))</f>
        <v xml:space="preserve"> </v>
      </c>
      <c r="AQL17" s="151"/>
      <c r="AQM17" s="152" t="str">
        <f>IF(AQI17=0," ",IF(AQI17=16," ",(AQH17-AQK17-AQL17)*VLOOKUP(AQI17,PROTOKOL!$A:$E,5)))</f>
        <v xml:space="preserve"> </v>
      </c>
      <c r="AQN17" s="155" t="str">
        <f t="shared" si="388"/>
        <v xml:space="preserve"> </v>
      </c>
      <c r="AQO17" s="152" t="str">
        <f t="shared" si="389"/>
        <v xml:space="preserve"> </v>
      </c>
      <c r="AQQ17" s="138">
        <f t="shared" ref="AQQ17" si="1035">$A$17</f>
        <v>5</v>
      </c>
      <c r="AQR17" s="444"/>
      <c r="AQS17" s="150"/>
      <c r="AQT17" s="150"/>
      <c r="AQU17" s="150"/>
      <c r="AQV17" s="150" t="str">
        <f>IFERROR(IF(AQT17=0," ",IF(AQT17=16," ",VLOOKUP(AQT17,PROTOKOL!$A:$E,2)*AQU17))/7.5*(7.5-AQY17),"")</f>
        <v/>
      </c>
      <c r="AQW17" s="151"/>
      <c r="AQX17" s="152" t="str">
        <f>IF(AQT17=0," ",IF(AQT17=16," ",(AQS17-AQV17-AQW17)*VLOOKUP(AQT17,PROTOKOL!$A:$E,5)))</f>
        <v xml:space="preserve"> </v>
      </c>
      <c r="AQY17" s="153"/>
      <c r="AQZ17" s="144" t="str">
        <f t="shared" si="391"/>
        <v xml:space="preserve"> </v>
      </c>
      <c r="ARA17" s="454" t="str">
        <f t="shared" si="392"/>
        <v xml:space="preserve"> </v>
      </c>
      <c r="ARB17" s="454"/>
      <c r="ARC17" s="150"/>
      <c r="ARD17" s="150"/>
      <c r="ARE17" s="150"/>
      <c r="ARF17" s="154" t="str">
        <f>IF(ARD17=0," ",IF(ARD17=16," ",VLOOKUP(ARD17,PROTOKOL!$A:$E,2)*ARE17))</f>
        <v xml:space="preserve"> </v>
      </c>
      <c r="ARG17" s="151"/>
      <c r="ARH17" s="152" t="str">
        <f>IF(ARD17=0," ",IF(ARD17=16," ",(ARC17-ARF17-ARG17)*VLOOKUP(ARD17,PROTOKOL!$A:$E,5)))</f>
        <v xml:space="preserve"> </v>
      </c>
      <c r="ARI17" s="155" t="str">
        <f t="shared" si="393"/>
        <v xml:space="preserve"> </v>
      </c>
      <c r="ARJ17" s="152" t="str">
        <f t="shared" si="394"/>
        <v xml:space="preserve"> </v>
      </c>
      <c r="ARL17" s="138">
        <f t="shared" ref="ARL17" si="1036">$A$17</f>
        <v>5</v>
      </c>
      <c r="ARM17" s="444"/>
      <c r="ARN17" s="150"/>
      <c r="ARO17" s="150"/>
      <c r="ARP17" s="150"/>
      <c r="ARQ17" s="150" t="str">
        <f>IFERROR(IF(ARO17=0," ",IF(ARO17=16," ",VLOOKUP(ARO17,PROTOKOL!$A:$E,2)*ARP17))/7.5*(7.5-ART17),"")</f>
        <v/>
      </c>
      <c r="ARR17" s="151"/>
      <c r="ARS17" s="152" t="str">
        <f>IF(ARO17=0," ",IF(ARO17=16," ",(ARN17-ARQ17-ARR17)*VLOOKUP(ARO17,PROTOKOL!$A:$E,5)))</f>
        <v xml:space="preserve"> </v>
      </c>
      <c r="ART17" s="153"/>
      <c r="ARU17" s="144" t="str">
        <f t="shared" si="396"/>
        <v xml:space="preserve"> </v>
      </c>
      <c r="ARV17" s="454" t="str">
        <f t="shared" si="397"/>
        <v xml:space="preserve"> </v>
      </c>
      <c r="ARW17" s="454"/>
      <c r="ARX17" s="150"/>
      <c r="ARY17" s="150"/>
      <c r="ARZ17" s="150"/>
      <c r="ASA17" s="154" t="str">
        <f>IF(ARY17=0," ",IF(ARY17=16," ",VLOOKUP(ARY17,PROTOKOL!$A:$E,2)*ARZ17))</f>
        <v xml:space="preserve"> </v>
      </c>
      <c r="ASB17" s="151"/>
      <c r="ASC17" s="152" t="str">
        <f>IF(ARY17=0," ",IF(ARY17=16," ",(ARX17-ASA17-ASB17)*VLOOKUP(ARY17,PROTOKOL!$A:$E,5)))</f>
        <v xml:space="preserve"> </v>
      </c>
      <c r="ASD17" s="155" t="str">
        <f t="shared" si="398"/>
        <v xml:space="preserve"> </v>
      </c>
      <c r="ASE17" s="152" t="str">
        <f t="shared" si="399"/>
        <v xml:space="preserve"> </v>
      </c>
      <c r="ASG17" s="138">
        <f t="shared" ref="ASG17" si="1037">$A$17</f>
        <v>5</v>
      </c>
      <c r="ASH17" s="444"/>
      <c r="ASI17" s="150"/>
      <c r="ASJ17" s="150"/>
      <c r="ASK17" s="150"/>
      <c r="ASL17" s="150" t="str">
        <f>IFERROR(IF(ASJ17=0," ",IF(ASJ17=16," ",VLOOKUP(ASJ17,PROTOKOL!$A:$E,2)*ASK17))/7.5*(7.5-ASO17),"")</f>
        <v/>
      </c>
      <c r="ASM17" s="151"/>
      <c r="ASN17" s="152" t="str">
        <f>IF(ASJ17=0," ",IF(ASJ17=16," ",(ASI17-ASL17-ASM17)*VLOOKUP(ASJ17,PROTOKOL!$A:$E,5)))</f>
        <v xml:space="preserve"> </v>
      </c>
      <c r="ASO17" s="153"/>
      <c r="ASP17" s="144" t="str">
        <f t="shared" si="401"/>
        <v xml:space="preserve"> </v>
      </c>
      <c r="ASQ17" s="454" t="str">
        <f t="shared" si="402"/>
        <v xml:space="preserve"> </v>
      </c>
      <c r="ASR17" s="454"/>
      <c r="ASS17" s="150"/>
      <c r="AST17" s="150"/>
      <c r="ASU17" s="150"/>
      <c r="ASV17" s="154" t="str">
        <f>IF(AST17=0," ",IF(AST17=16," ",VLOOKUP(AST17,PROTOKOL!$A:$E,2)*ASU17))</f>
        <v xml:space="preserve"> </v>
      </c>
      <c r="ASW17" s="151"/>
      <c r="ASX17" s="152" t="str">
        <f>IF(AST17=0," ",IF(AST17=16," ",(ASS17-ASV17-ASW17)*VLOOKUP(AST17,PROTOKOL!$A:$E,5)))</f>
        <v xml:space="preserve"> </v>
      </c>
      <c r="ASY17" s="155" t="str">
        <f t="shared" si="403"/>
        <v xml:space="preserve"> </v>
      </c>
      <c r="ASZ17" s="152" t="str">
        <f t="shared" si="404"/>
        <v xml:space="preserve"> </v>
      </c>
      <c r="ATB17" s="138">
        <f t="shared" ref="ATB17" si="1038">$A$17</f>
        <v>5</v>
      </c>
      <c r="ATC17" s="444"/>
      <c r="ATD17" s="150"/>
      <c r="ATE17" s="150"/>
      <c r="ATF17" s="150"/>
      <c r="ATG17" s="150" t="str">
        <f>IFERROR(IF(ATE17=0," ",IF(ATE17=16," ",VLOOKUP(ATE17,PROTOKOL!$A:$E,2)*ATF17))/7.5*(7.5-ATJ17),"")</f>
        <v/>
      </c>
      <c r="ATH17" s="151"/>
      <c r="ATI17" s="152" t="str">
        <f>IF(ATE17=0," ",IF(ATE17=16," ",(ATD17-ATG17-ATH17)*VLOOKUP(ATE17,PROTOKOL!$A:$E,5)))</f>
        <v xml:space="preserve"> </v>
      </c>
      <c r="ATJ17" s="153"/>
      <c r="ATK17" s="144" t="str">
        <f t="shared" si="406"/>
        <v xml:space="preserve"> </v>
      </c>
      <c r="ATL17" s="454" t="str">
        <f t="shared" si="407"/>
        <v xml:space="preserve"> </v>
      </c>
      <c r="ATM17" s="454"/>
      <c r="ATN17" s="150"/>
      <c r="ATO17" s="150"/>
      <c r="ATP17" s="150"/>
      <c r="ATQ17" s="154" t="str">
        <f>IF(ATO17=0," ",IF(ATO17=16," ",VLOOKUP(ATO17,PROTOKOL!$A:$E,2)*ATP17))</f>
        <v xml:space="preserve"> </v>
      </c>
      <c r="ATR17" s="151"/>
      <c r="ATS17" s="152" t="str">
        <f>IF(ATO17=0," ",IF(ATO17=16," ",(ATN17-ATQ17-ATR17)*VLOOKUP(ATO17,PROTOKOL!$A:$E,5)))</f>
        <v xml:space="preserve"> </v>
      </c>
      <c r="ATT17" s="155" t="str">
        <f t="shared" si="408"/>
        <v xml:space="preserve"> </v>
      </c>
      <c r="ATU17" s="152" t="str">
        <f t="shared" si="409"/>
        <v xml:space="preserve"> </v>
      </c>
      <c r="ATW17" s="138">
        <f t="shared" ref="ATW17" si="1039">$A$17</f>
        <v>5</v>
      </c>
      <c r="ATX17" s="444"/>
      <c r="ATY17" s="150"/>
      <c r="ATZ17" s="150"/>
      <c r="AUA17" s="150"/>
      <c r="AUB17" s="150" t="str">
        <f>IFERROR(IF(ATZ17=0," ",IF(ATZ17=16," ",VLOOKUP(ATZ17,PROTOKOL!$A:$E,2)*AUA17))/7.5*(7.5-AUE17),"")</f>
        <v/>
      </c>
      <c r="AUC17" s="151"/>
      <c r="AUD17" s="152" t="str">
        <f>IF(ATZ17=0," ",IF(ATZ17=16," ",(ATY17-AUB17-AUC17)*VLOOKUP(ATZ17,PROTOKOL!$A:$E,5)))</f>
        <v xml:space="preserve"> </v>
      </c>
      <c r="AUE17" s="153"/>
      <c r="AUF17" s="144" t="str">
        <f t="shared" si="411"/>
        <v xml:space="preserve"> </v>
      </c>
      <c r="AUG17" s="454" t="str">
        <f t="shared" si="412"/>
        <v xml:space="preserve"> </v>
      </c>
      <c r="AUH17" s="454"/>
      <c r="AUI17" s="150"/>
      <c r="AUJ17" s="150"/>
      <c r="AUK17" s="150"/>
      <c r="AUL17" s="154" t="str">
        <f>IF(AUJ17=0," ",IF(AUJ17=16," ",VLOOKUP(AUJ17,PROTOKOL!$A:$E,2)*AUK17))</f>
        <v xml:space="preserve"> </v>
      </c>
      <c r="AUM17" s="151"/>
      <c r="AUN17" s="152" t="str">
        <f>IF(AUJ17=0," ",IF(AUJ17=16," ",(AUI17-AUL17-AUM17)*VLOOKUP(AUJ17,PROTOKOL!$A:$E,5)))</f>
        <v xml:space="preserve"> </v>
      </c>
      <c r="AUO17" s="155" t="str">
        <f t="shared" si="413"/>
        <v xml:space="preserve"> </v>
      </c>
      <c r="AUP17" s="152" t="str">
        <f t="shared" si="414"/>
        <v xml:space="preserve"> </v>
      </c>
      <c r="AUR17" s="138">
        <f t="shared" ref="AUR17" si="1040">$A$17</f>
        <v>5</v>
      </c>
      <c r="AUS17" s="444"/>
      <c r="AUT17" s="150"/>
      <c r="AUU17" s="150"/>
      <c r="AUV17" s="150"/>
      <c r="AUW17" s="150" t="str">
        <f>IFERROR(IF(AUU17=0," ",IF(AUU17=16," ",VLOOKUP(AUU17,PROTOKOL!$A:$E,2)*AUV17))/7.5*(7.5-AUZ17),"")</f>
        <v/>
      </c>
      <c r="AUX17" s="151"/>
      <c r="AUY17" s="152" t="str">
        <f>IF(AUU17=0," ",IF(AUU17=16," ",(AUT17-AUW17-AUX17)*VLOOKUP(AUU17,PROTOKOL!$A:$E,5)))</f>
        <v xml:space="preserve"> </v>
      </c>
      <c r="AUZ17" s="153"/>
      <c r="AVA17" s="144" t="str">
        <f t="shared" si="416"/>
        <v xml:space="preserve"> </v>
      </c>
      <c r="AVB17" s="454" t="str">
        <f t="shared" si="417"/>
        <v xml:space="preserve"> </v>
      </c>
      <c r="AVC17" s="454"/>
      <c r="AVD17" s="150"/>
      <c r="AVE17" s="150"/>
      <c r="AVF17" s="150"/>
      <c r="AVG17" s="154" t="str">
        <f>IF(AVE17=0," ",IF(AVE17=16," ",VLOOKUP(AVE17,PROTOKOL!$A:$E,2)*AVF17))</f>
        <v xml:space="preserve"> </v>
      </c>
      <c r="AVH17" s="151"/>
      <c r="AVI17" s="152" t="str">
        <f>IF(AVE17=0," ",IF(AVE17=16," ",(AVD17-AVG17-AVH17)*VLOOKUP(AVE17,PROTOKOL!$A:$E,5)))</f>
        <v xml:space="preserve"> </v>
      </c>
      <c r="AVJ17" s="155" t="str">
        <f t="shared" si="418"/>
        <v xml:space="preserve"> </v>
      </c>
      <c r="AVK17" s="152" t="str">
        <f t="shared" si="419"/>
        <v xml:space="preserve"> </v>
      </c>
      <c r="AVM17" s="138">
        <f t="shared" ref="AVM17" si="1041">$A$17</f>
        <v>5</v>
      </c>
      <c r="AVN17" s="444"/>
      <c r="AVO17" s="150"/>
      <c r="AVP17" s="150"/>
      <c r="AVQ17" s="150"/>
      <c r="AVR17" s="150" t="str">
        <f>IFERROR(IF(AVP17=0," ",IF(AVP17=16," ",VLOOKUP(AVP17,PROTOKOL!$A:$E,2)*AVQ17))/7.5*(7.5-AVU17),"")</f>
        <v/>
      </c>
      <c r="AVS17" s="151"/>
      <c r="AVT17" s="152" t="str">
        <f>IF(AVP17=0," ",IF(AVP17=16," ",(AVO17-AVR17-AVS17)*VLOOKUP(AVP17,PROTOKOL!$A:$E,5)))</f>
        <v xml:space="preserve"> </v>
      </c>
      <c r="AVU17" s="153"/>
      <c r="AVV17" s="144" t="str">
        <f t="shared" si="421"/>
        <v xml:space="preserve"> </v>
      </c>
      <c r="AVW17" s="454" t="str">
        <f t="shared" si="422"/>
        <v xml:space="preserve"> </v>
      </c>
      <c r="AVX17" s="454"/>
      <c r="AVY17" s="150"/>
      <c r="AVZ17" s="150"/>
      <c r="AWA17" s="150"/>
      <c r="AWB17" s="154" t="str">
        <f>IF(AVZ17=0," ",IF(AVZ17=16," ",VLOOKUP(AVZ17,PROTOKOL!$A:$E,2)*AWA17))</f>
        <v xml:space="preserve"> </v>
      </c>
      <c r="AWC17" s="151"/>
      <c r="AWD17" s="152" t="str">
        <f>IF(AVZ17=0," ",IF(AVZ17=16," ",(AVY17-AWB17-AWC17)*VLOOKUP(AVZ17,PROTOKOL!$A:$E,5)))</f>
        <v xml:space="preserve"> </v>
      </c>
      <c r="AWE17" s="155" t="str">
        <f t="shared" si="423"/>
        <v xml:space="preserve"> </v>
      </c>
      <c r="AWF17" s="152" t="str">
        <f t="shared" si="424"/>
        <v xml:space="preserve"> </v>
      </c>
      <c r="AWH17" s="138">
        <f t="shared" ref="AWH17" si="1042">$A$17</f>
        <v>5</v>
      </c>
      <c r="AWI17" s="444"/>
      <c r="AWJ17" s="150"/>
      <c r="AWK17" s="150"/>
      <c r="AWL17" s="150"/>
      <c r="AWM17" s="150" t="str">
        <f>IFERROR(IF(AWK17=0," ",IF(AWK17=16," ",VLOOKUP(AWK17,PROTOKOL!$A:$E,2)*AWL17))/7.5*(7.5-AWP17),"")</f>
        <v/>
      </c>
      <c r="AWN17" s="151"/>
      <c r="AWO17" s="152" t="str">
        <f>IF(AWK17=0," ",IF(AWK17=16," ",(AWJ17-AWM17-AWN17)*VLOOKUP(AWK17,PROTOKOL!$A:$E,5)))</f>
        <v xml:space="preserve"> </v>
      </c>
      <c r="AWP17" s="153"/>
      <c r="AWQ17" s="144" t="str">
        <f t="shared" si="426"/>
        <v xml:space="preserve"> </v>
      </c>
      <c r="AWR17" s="454" t="str">
        <f t="shared" si="427"/>
        <v xml:space="preserve"> </v>
      </c>
      <c r="AWS17" s="454"/>
      <c r="AWT17" s="150"/>
      <c r="AWU17" s="150"/>
      <c r="AWV17" s="150"/>
      <c r="AWW17" s="154" t="str">
        <f>IF(AWU17=0," ",IF(AWU17=16," ",VLOOKUP(AWU17,PROTOKOL!$A:$E,2)*AWV17))</f>
        <v xml:space="preserve"> </v>
      </c>
      <c r="AWX17" s="151"/>
      <c r="AWY17" s="152" t="str">
        <f>IF(AWU17=0," ",IF(AWU17=16," ",(AWT17-AWW17-AWX17)*VLOOKUP(AWU17,PROTOKOL!$A:$E,5)))</f>
        <v xml:space="preserve"> </v>
      </c>
      <c r="AWZ17" s="155" t="str">
        <f t="shared" si="428"/>
        <v xml:space="preserve"> </v>
      </c>
      <c r="AXA17" s="152" t="str">
        <f t="shared" si="429"/>
        <v xml:space="preserve"> </v>
      </c>
      <c r="AXC17" s="138">
        <f t="shared" ref="AXC17" si="1043">$A$17</f>
        <v>5</v>
      </c>
      <c r="AXD17" s="444"/>
      <c r="AXE17" s="150"/>
      <c r="AXF17" s="150"/>
      <c r="AXG17" s="150"/>
      <c r="AXH17" s="150" t="str">
        <f>IFERROR(IF(AXF17=0," ",IF(AXF17=16," ",VLOOKUP(AXF17,PROTOKOL!$A:$E,2)*AXG17))/7.5*(7.5-AXK17),"")</f>
        <v/>
      </c>
      <c r="AXI17" s="151"/>
      <c r="AXJ17" s="152" t="str">
        <f>IF(AXF17=0," ",IF(AXF17=16," ",(AXE17-AXH17-AXI17)*VLOOKUP(AXF17,PROTOKOL!$A:$E,5)))</f>
        <v xml:space="preserve"> </v>
      </c>
      <c r="AXK17" s="153"/>
      <c r="AXL17" s="144" t="str">
        <f t="shared" si="431"/>
        <v xml:space="preserve"> </v>
      </c>
      <c r="AXM17" s="454" t="str">
        <f t="shared" si="432"/>
        <v xml:space="preserve"> </v>
      </c>
      <c r="AXN17" s="454"/>
      <c r="AXO17" s="150"/>
      <c r="AXP17" s="150"/>
      <c r="AXQ17" s="150"/>
      <c r="AXR17" s="154" t="str">
        <f>IF(AXP17=0," ",IF(AXP17=16," ",VLOOKUP(AXP17,PROTOKOL!$A:$E,2)*AXQ17))</f>
        <v xml:space="preserve"> </v>
      </c>
      <c r="AXS17" s="151"/>
      <c r="AXT17" s="152" t="str">
        <f>IF(AXP17=0," ",IF(AXP17=16," ",(AXO17-AXR17-AXS17)*VLOOKUP(AXP17,PROTOKOL!$A:$E,5)))</f>
        <v xml:space="preserve"> </v>
      </c>
      <c r="AXU17" s="155" t="str">
        <f t="shared" si="433"/>
        <v xml:space="preserve"> </v>
      </c>
      <c r="AXV17" s="152" t="str">
        <f t="shared" si="434"/>
        <v xml:space="preserve"> </v>
      </c>
      <c r="AXX17" s="138">
        <f t="shared" ref="AXX17" si="1044">$A$17</f>
        <v>5</v>
      </c>
      <c r="AXY17" s="444"/>
      <c r="AXZ17" s="150"/>
      <c r="AYA17" s="150"/>
      <c r="AYB17" s="150"/>
      <c r="AYC17" s="150" t="str">
        <f>IFERROR(IF(AYA17=0," ",IF(AYA17=16," ",VLOOKUP(AYA17,PROTOKOL!$A:$E,2)*AYB17))/7.5*(7.5-AYF17),"")</f>
        <v/>
      </c>
      <c r="AYD17" s="151"/>
      <c r="AYE17" s="152" t="str">
        <f>IF(AYA17=0," ",IF(AYA17=16," ",(AXZ17-AYC17-AYD17)*VLOOKUP(AYA17,PROTOKOL!$A:$E,5)))</f>
        <v xml:space="preserve"> </v>
      </c>
      <c r="AYF17" s="153"/>
      <c r="AYG17" s="144" t="str">
        <f t="shared" si="436"/>
        <v xml:space="preserve"> </v>
      </c>
      <c r="AYH17" s="454" t="str">
        <f t="shared" si="437"/>
        <v xml:space="preserve"> </v>
      </c>
      <c r="AYI17" s="454"/>
      <c r="AYJ17" s="150"/>
      <c r="AYK17" s="150"/>
      <c r="AYL17" s="150"/>
      <c r="AYM17" s="154" t="str">
        <f>IF(AYK17=0," ",IF(AYK17=16," ",VLOOKUP(AYK17,PROTOKOL!$A:$E,2)*AYL17))</f>
        <v xml:space="preserve"> </v>
      </c>
      <c r="AYN17" s="151"/>
      <c r="AYO17" s="152" t="str">
        <f>IF(AYK17=0," ",IF(AYK17=16," ",(AYJ17-AYM17-AYN17)*VLOOKUP(AYK17,PROTOKOL!$A:$E,5)))</f>
        <v xml:space="preserve"> </v>
      </c>
      <c r="AYP17" s="155" t="str">
        <f t="shared" si="438"/>
        <v xml:space="preserve"> </v>
      </c>
      <c r="AYQ17" s="152" t="str">
        <f t="shared" si="439"/>
        <v xml:space="preserve"> </v>
      </c>
      <c r="AYS17" s="138">
        <f t="shared" ref="AYS17" si="1045">$A$17</f>
        <v>5</v>
      </c>
      <c r="AYT17" s="444"/>
      <c r="AYU17" s="150"/>
      <c r="AYV17" s="150"/>
      <c r="AYW17" s="150"/>
      <c r="AYX17" s="150" t="str">
        <f>IFERROR(IF(AYV17=0," ",IF(AYV17=16," ",VLOOKUP(AYV17,PROTOKOL!$A:$E,2)*AYW17))/7.5*(7.5-AZA17),"")</f>
        <v/>
      </c>
      <c r="AYY17" s="151"/>
      <c r="AYZ17" s="152" t="str">
        <f>IF(AYV17=0," ",IF(AYV17=16," ",(AYU17-AYX17-AYY17)*VLOOKUP(AYV17,PROTOKOL!$A:$E,5)))</f>
        <v xml:space="preserve"> </v>
      </c>
      <c r="AZA17" s="153"/>
      <c r="AZB17" s="144" t="str">
        <f t="shared" si="441"/>
        <v xml:space="preserve"> </v>
      </c>
      <c r="AZC17" s="454" t="str">
        <f t="shared" si="442"/>
        <v xml:space="preserve"> </v>
      </c>
      <c r="AZD17" s="454"/>
      <c r="AZE17" s="150"/>
      <c r="AZF17" s="150"/>
      <c r="AZG17" s="150"/>
      <c r="AZH17" s="154" t="str">
        <f>IF(AZF17=0," ",IF(AZF17=16," ",VLOOKUP(AZF17,PROTOKOL!$A:$E,2)*AZG17))</f>
        <v xml:space="preserve"> </v>
      </c>
      <c r="AZI17" s="151"/>
      <c r="AZJ17" s="152" t="str">
        <f>IF(AZF17=0," ",IF(AZF17=16," ",(AZE17-AZH17-AZI17)*VLOOKUP(AZF17,PROTOKOL!$A:$E,5)))</f>
        <v xml:space="preserve"> </v>
      </c>
      <c r="AZK17" s="155" t="str">
        <f t="shared" si="443"/>
        <v xml:space="preserve"> </v>
      </c>
      <c r="AZL17" s="152" t="str">
        <f t="shared" si="444"/>
        <v xml:space="preserve"> </v>
      </c>
      <c r="AZN17" s="138">
        <f t="shared" ref="AZN17" si="1046">$A$17</f>
        <v>5</v>
      </c>
      <c r="AZO17" s="444"/>
      <c r="AZP17" s="150"/>
      <c r="AZQ17" s="150"/>
      <c r="AZR17" s="150"/>
      <c r="AZS17" s="150" t="str">
        <f>IFERROR(IF(AZQ17=0," ",IF(AZQ17=16," ",VLOOKUP(AZQ17,PROTOKOL!$A:$E,2)*AZR17))/7.5*(7.5-AZV17),"")</f>
        <v/>
      </c>
      <c r="AZT17" s="151"/>
      <c r="AZU17" s="152" t="str">
        <f>IF(AZQ17=0," ",IF(AZQ17=16," ",(AZP17-AZS17-AZT17)*VLOOKUP(AZQ17,PROTOKOL!$A:$E,5)))</f>
        <v xml:space="preserve"> </v>
      </c>
      <c r="AZV17" s="153"/>
      <c r="AZW17" s="144" t="str">
        <f t="shared" si="446"/>
        <v xml:space="preserve"> </v>
      </c>
      <c r="AZX17" s="454" t="str">
        <f t="shared" si="447"/>
        <v xml:space="preserve"> </v>
      </c>
      <c r="AZY17" s="454"/>
      <c r="AZZ17" s="150"/>
      <c r="BAA17" s="150"/>
      <c r="BAB17" s="150"/>
      <c r="BAC17" s="154" t="str">
        <f>IF(BAA17=0," ",IF(BAA17=16," ",VLOOKUP(BAA17,PROTOKOL!$A:$E,2)*BAB17))</f>
        <v xml:space="preserve"> </v>
      </c>
      <c r="BAD17" s="151"/>
      <c r="BAE17" s="152" t="str">
        <f>IF(BAA17=0," ",IF(BAA17=16," ",(AZZ17-BAC17-BAD17)*VLOOKUP(BAA17,PROTOKOL!$A:$E,5)))</f>
        <v xml:space="preserve"> </v>
      </c>
      <c r="BAF17" s="155" t="str">
        <f t="shared" si="448"/>
        <v xml:space="preserve"> </v>
      </c>
      <c r="BAG17" s="152" t="str">
        <f t="shared" si="449"/>
        <v xml:space="preserve"> </v>
      </c>
      <c r="BAI17" s="138">
        <f t="shared" ref="BAI17" si="1047">$A$17</f>
        <v>5</v>
      </c>
      <c r="BAJ17" s="444"/>
      <c r="BAK17" s="150"/>
      <c r="BAL17" s="150"/>
      <c r="BAM17" s="150"/>
      <c r="BAN17" s="150" t="str">
        <f>IFERROR(IF(BAL17=0," ",IF(BAL17=16," ",VLOOKUP(BAL17,PROTOKOL!$A:$E,2)*BAM17))/7.5*(7.5-BAQ17),"")</f>
        <v/>
      </c>
      <c r="BAO17" s="151"/>
      <c r="BAP17" s="152" t="str">
        <f>IF(BAL17=0," ",IF(BAL17=16," ",(BAK17-BAN17-BAO17)*VLOOKUP(BAL17,PROTOKOL!$A:$E,5)))</f>
        <v xml:space="preserve"> </v>
      </c>
      <c r="BAQ17" s="153"/>
      <c r="BAR17" s="144" t="str">
        <f t="shared" si="451"/>
        <v xml:space="preserve"> </v>
      </c>
      <c r="BAS17" s="454" t="str">
        <f t="shared" si="452"/>
        <v xml:space="preserve"> </v>
      </c>
      <c r="BAT17" s="454"/>
      <c r="BAU17" s="150"/>
      <c r="BAV17" s="150"/>
      <c r="BAW17" s="150"/>
      <c r="BAX17" s="154" t="str">
        <f>IF(BAV17=0," ",IF(BAV17=16," ",VLOOKUP(BAV17,PROTOKOL!$A:$E,2)*BAW17))</f>
        <v xml:space="preserve"> </v>
      </c>
      <c r="BAY17" s="151"/>
      <c r="BAZ17" s="152" t="str">
        <f>IF(BAV17=0," ",IF(BAV17=16," ",(BAU17-BAX17-BAY17)*VLOOKUP(BAV17,PROTOKOL!$A:$E,5)))</f>
        <v xml:space="preserve"> </v>
      </c>
      <c r="BBA17" s="155" t="str">
        <f t="shared" si="453"/>
        <v xml:space="preserve"> </v>
      </c>
      <c r="BBB17" s="152" t="str">
        <f t="shared" si="454"/>
        <v xml:space="preserve"> </v>
      </c>
    </row>
    <row r="18" spans="1:1406" x14ac:dyDescent="0.3">
      <c r="A18" s="138">
        <v>6</v>
      </c>
      <c r="B18" s="444"/>
      <c r="C18" s="150"/>
      <c r="D18" s="150"/>
      <c r="E18" s="150"/>
      <c r="F18" s="150" t="str">
        <f>IFERROR(IF(D18=0," ",IF(D18=16," ",VLOOKUP(D18,PROTOKOL!$A:$E,2)*E18))/7.5*(7.5-I18),"")</f>
        <v/>
      </c>
      <c r="G18" s="151"/>
      <c r="H18" s="152" t="str">
        <f>IF(D18=0," ",IF(D18=16," ",(C18-F18-G18)*VLOOKUP(D18,PROTOKOL!$A:$E,5)))</f>
        <v xml:space="preserve"> </v>
      </c>
      <c r="I18" s="153"/>
      <c r="J18" s="144" t="str">
        <f t="shared" si="455"/>
        <v xml:space="preserve"> </v>
      </c>
      <c r="K18" s="454" t="str">
        <f t="shared" si="456"/>
        <v xml:space="preserve"> </v>
      </c>
      <c r="L18" s="454"/>
      <c r="M18" s="150"/>
      <c r="N18" s="150"/>
      <c r="O18" s="150"/>
      <c r="P18" s="154" t="str">
        <f>IF(N18=0," ",IF(N18=16," ",VLOOKUP(N18,PROTOKOL!$A:$E,2)*O18))</f>
        <v xml:space="preserve"> </v>
      </c>
      <c r="Q18" s="151"/>
      <c r="R18" s="152" t="str">
        <f>IF(N18=0," ",IF(N18=16," ",(M18-P18-Q18)*VLOOKUP(N18,PROTOKOL!$A:$E,5)))</f>
        <v xml:space="preserve"> </v>
      </c>
      <c r="S18" s="155" t="str">
        <f t="shared" si="457"/>
        <v xml:space="preserve"> </v>
      </c>
      <c r="T18" s="152" t="str">
        <f t="shared" si="458"/>
        <v xml:space="preserve"> </v>
      </c>
      <c r="V18" s="138">
        <f>$A$18</f>
        <v>6</v>
      </c>
      <c r="W18" s="444"/>
      <c r="X18" s="150"/>
      <c r="Y18" s="150"/>
      <c r="Z18" s="150"/>
      <c r="AA18" s="150" t="str">
        <f>IFERROR(IF(Y18=0," ",IF(Y18=16," ",VLOOKUP(Y18,PROTOKOL!$A:$E,2)*Z18))/7.5*(7.5-AD18),"")</f>
        <v/>
      </c>
      <c r="AB18" s="151"/>
      <c r="AC18" s="152" t="str">
        <f>IF(Y18=0," ",IF(Y18=16," ",(X18-AA18-AB18)*VLOOKUP(Y18,PROTOKOL!$A:$E,5)))</f>
        <v xml:space="preserve"> </v>
      </c>
      <c r="AD18" s="153"/>
      <c r="AE18" s="144" t="str">
        <f t="shared" si="459"/>
        <v xml:space="preserve"> </v>
      </c>
      <c r="AF18" s="454" t="str">
        <f t="shared" si="460"/>
        <v xml:space="preserve"> </v>
      </c>
      <c r="AG18" s="454"/>
      <c r="AH18" s="150"/>
      <c r="AI18" s="150"/>
      <c r="AJ18" s="150"/>
      <c r="AK18" s="154" t="str">
        <f>IF(AI18=0," ",IF(AI18=16," ",VLOOKUP(AI18,PROTOKOL!$A:$E,2)*AJ18))</f>
        <v xml:space="preserve"> </v>
      </c>
      <c r="AL18" s="151"/>
      <c r="AM18" s="152" t="str">
        <f>IF(AI18=0," ",IF(AI18=16," ",(AH18-AK18-AL18)*VLOOKUP(AI18,PROTOKOL!$A:$E,5)))</f>
        <v xml:space="preserve"> </v>
      </c>
      <c r="AN18" s="155" t="str">
        <f t="shared" si="461"/>
        <v xml:space="preserve"> </v>
      </c>
      <c r="AO18" s="152" t="str">
        <f t="shared" si="462"/>
        <v xml:space="preserve"> </v>
      </c>
      <c r="AQ18" s="138">
        <f t="shared" ref="AQ18" si="1048">$A$18</f>
        <v>6</v>
      </c>
      <c r="AR18" s="444"/>
      <c r="AS18" s="150"/>
      <c r="AT18" s="150"/>
      <c r="AU18" s="150"/>
      <c r="AV18" s="150" t="str">
        <f>IFERROR(IF(AT18=0," ",IF(AT18=16," ",VLOOKUP(AT18,PROTOKOL!$A:$E,2)*AU18))/7.5*(7.5-AY18),"")</f>
        <v/>
      </c>
      <c r="AW18" s="151"/>
      <c r="AX18" s="152" t="str">
        <f>IF(AT18=0," ",IF(AT18=16," ",(AS18-AV18-AW18)*VLOOKUP(AT18,PROTOKOL!$A:$E,5)))</f>
        <v xml:space="preserve"> </v>
      </c>
      <c r="AY18" s="153"/>
      <c r="AZ18" s="144" t="str">
        <f t="shared" si="131"/>
        <v xml:space="preserve"> </v>
      </c>
      <c r="BA18" s="454" t="str">
        <f t="shared" si="132"/>
        <v xml:space="preserve"> </v>
      </c>
      <c r="BB18" s="454"/>
      <c r="BC18" s="150"/>
      <c r="BD18" s="150"/>
      <c r="BE18" s="150"/>
      <c r="BF18" s="154" t="str">
        <f>IF(BD18=0," ",IF(BD18=16," ",VLOOKUP(BD18,PROTOKOL!$A:$E,2)*BE18))</f>
        <v xml:space="preserve"> </v>
      </c>
      <c r="BG18" s="151"/>
      <c r="BH18" s="152" t="str">
        <f>IF(BD18=0," ",IF(BD18=16," ",(BC18-BF18-BG18)*VLOOKUP(BD18,PROTOKOL!$A:$E,5)))</f>
        <v xml:space="preserve"> </v>
      </c>
      <c r="BI18" s="155" t="str">
        <f t="shared" si="133"/>
        <v xml:space="preserve"> </v>
      </c>
      <c r="BJ18" s="152" t="str">
        <f t="shared" si="134"/>
        <v xml:space="preserve"> </v>
      </c>
      <c r="BL18" s="138">
        <f t="shared" ref="BL18" si="1049">$A$18</f>
        <v>6</v>
      </c>
      <c r="BM18" s="444"/>
      <c r="BN18" s="150"/>
      <c r="BO18" s="150"/>
      <c r="BP18" s="150"/>
      <c r="BQ18" s="150" t="str">
        <f>IFERROR(IF(BO18=0," ",IF(BO18=16," ",VLOOKUP(BO18,PROTOKOL!$A:$E,2)*BP18))/7.5*(7.5-BT18),"")</f>
        <v/>
      </c>
      <c r="BR18" s="151"/>
      <c r="BS18" s="152" t="str">
        <f>IF(BO18=0," ",IF(BO18=16," ",(BN18-BQ18-BR18)*VLOOKUP(BO18,PROTOKOL!$A:$E,5)))</f>
        <v xml:space="preserve"> </v>
      </c>
      <c r="BT18" s="153"/>
      <c r="BU18" s="144" t="str">
        <f t="shared" si="136"/>
        <v xml:space="preserve"> </v>
      </c>
      <c r="BV18" s="454" t="str">
        <f t="shared" si="137"/>
        <v xml:space="preserve"> </v>
      </c>
      <c r="BW18" s="454"/>
      <c r="BX18" s="150"/>
      <c r="BY18" s="150"/>
      <c r="BZ18" s="150"/>
      <c r="CA18" s="154" t="str">
        <f>IF(BY18=0," ",IF(BY18=16," ",VLOOKUP(BY18,PROTOKOL!$A:$E,2)*BZ18))</f>
        <v xml:space="preserve"> </v>
      </c>
      <c r="CB18" s="151"/>
      <c r="CC18" s="152" t="str">
        <f>IF(BY18=0," ",IF(BY18=16," ",(BX18-CA18-CB18)*VLOOKUP(BY18,PROTOKOL!$A:$E,5)))</f>
        <v xml:space="preserve"> </v>
      </c>
      <c r="CD18" s="155" t="str">
        <f t="shared" si="138"/>
        <v xml:space="preserve"> </v>
      </c>
      <c r="CE18" s="152" t="str">
        <f t="shared" si="139"/>
        <v xml:space="preserve"> </v>
      </c>
      <c r="CG18" s="138">
        <f t="shared" ref="CG18" si="1050">$A$18</f>
        <v>6</v>
      </c>
      <c r="CH18" s="444"/>
      <c r="CI18" s="150"/>
      <c r="CJ18" s="150"/>
      <c r="CK18" s="150"/>
      <c r="CL18" s="150" t="str">
        <f>IFERROR(IF(CJ18=0," ",IF(CJ18=16," ",VLOOKUP(CJ18,PROTOKOL!$A:$E,2)*CK18))/7.5*(7.5-CO18),"")</f>
        <v/>
      </c>
      <c r="CM18" s="151"/>
      <c r="CN18" s="152" t="str">
        <f>IF(CJ18=0," ",IF(CJ18=16," ",(CI18-CL18-CM18)*VLOOKUP(CJ18,PROTOKOL!$A:$E,5)))</f>
        <v xml:space="preserve"> </v>
      </c>
      <c r="CO18" s="153"/>
      <c r="CP18" s="144" t="str">
        <f t="shared" si="141"/>
        <v xml:space="preserve"> </v>
      </c>
      <c r="CQ18" s="454" t="str">
        <f t="shared" si="142"/>
        <v xml:space="preserve"> </v>
      </c>
      <c r="CR18" s="454"/>
      <c r="CS18" s="150"/>
      <c r="CT18" s="150"/>
      <c r="CU18" s="150"/>
      <c r="CV18" s="154" t="str">
        <f>IF(CT18=0," ",IF(CT18=16," ",VLOOKUP(CT18,PROTOKOL!$A:$E,2)*CU18))</f>
        <v xml:space="preserve"> </v>
      </c>
      <c r="CW18" s="151"/>
      <c r="CX18" s="152" t="str">
        <f>IF(CT18=0," ",IF(CT18=16," ",(CS18-CV18-CW18)*VLOOKUP(CT18,PROTOKOL!$A:$E,5)))</f>
        <v xml:space="preserve"> </v>
      </c>
      <c r="CY18" s="155" t="str">
        <f t="shared" si="143"/>
        <v xml:space="preserve"> </v>
      </c>
      <c r="CZ18" s="152" t="str">
        <f t="shared" si="144"/>
        <v xml:space="preserve"> </v>
      </c>
      <c r="DB18" s="138">
        <f t="shared" ref="DB18" si="1051">$A$18</f>
        <v>6</v>
      </c>
      <c r="DC18" s="444"/>
      <c r="DD18" s="150"/>
      <c r="DE18" s="150"/>
      <c r="DF18" s="150"/>
      <c r="DG18" s="150" t="str">
        <f>IFERROR(IF(DE18=0," ",IF(DE18=16," ",VLOOKUP(DE18,PROTOKOL!$A:$E,2)*DF18))/7.5*(7.5-DJ18),"")</f>
        <v/>
      </c>
      <c r="DH18" s="151"/>
      <c r="DI18" s="152" t="str">
        <f>IF(DE18=0," ",IF(DE18=16," ",(DD18-DG18-DH18)*VLOOKUP(DE18,PROTOKOL!$A:$E,5)))</f>
        <v xml:space="preserve"> </v>
      </c>
      <c r="DJ18" s="153"/>
      <c r="DK18" s="144" t="str">
        <f t="shared" si="146"/>
        <v xml:space="preserve"> </v>
      </c>
      <c r="DL18" s="454" t="str">
        <f t="shared" si="147"/>
        <v xml:space="preserve"> </v>
      </c>
      <c r="DM18" s="454"/>
      <c r="DN18" s="150"/>
      <c r="DO18" s="150"/>
      <c r="DP18" s="150"/>
      <c r="DQ18" s="154" t="str">
        <f>IF(DO18=0," ",IF(DO18=16," ",VLOOKUP(DO18,PROTOKOL!$A:$E,2)*DP18))</f>
        <v xml:space="preserve"> </v>
      </c>
      <c r="DR18" s="151"/>
      <c r="DS18" s="152" t="str">
        <f>IF(DO18=0," ",IF(DO18=16," ",(DN18-DQ18-DR18)*VLOOKUP(DO18,PROTOKOL!$A:$E,5)))</f>
        <v xml:space="preserve"> </v>
      </c>
      <c r="DT18" s="155" t="str">
        <f t="shared" si="148"/>
        <v xml:space="preserve"> </v>
      </c>
      <c r="DU18" s="152" t="str">
        <f t="shared" si="149"/>
        <v xml:space="preserve"> </v>
      </c>
      <c r="DW18" s="138">
        <f t="shared" ref="DW18" si="1052">$A$18</f>
        <v>6</v>
      </c>
      <c r="DX18" s="444"/>
      <c r="DY18" s="150"/>
      <c r="DZ18" s="150"/>
      <c r="EA18" s="150"/>
      <c r="EB18" s="150" t="str">
        <f>IFERROR(IF(DZ18=0," ",IF(DZ18=16," ",VLOOKUP(DZ18,PROTOKOL!$A:$E,2)*EA18))/7.5*(7.5-EE18),"")</f>
        <v/>
      </c>
      <c r="EC18" s="151"/>
      <c r="ED18" s="152" t="str">
        <f>IF(DZ18=0," ",IF(DZ18=16," ",(DY18-EB18-EC18)*VLOOKUP(DZ18,PROTOKOL!$A:$E,5)))</f>
        <v xml:space="preserve"> </v>
      </c>
      <c r="EE18" s="153"/>
      <c r="EF18" s="144" t="str">
        <f t="shared" si="151"/>
        <v xml:space="preserve"> </v>
      </c>
      <c r="EG18" s="454" t="str">
        <f t="shared" si="152"/>
        <v xml:space="preserve"> </v>
      </c>
      <c r="EH18" s="454"/>
      <c r="EI18" s="150"/>
      <c r="EJ18" s="150"/>
      <c r="EK18" s="150"/>
      <c r="EL18" s="154" t="str">
        <f>IF(EJ18=0," ",IF(EJ18=16," ",VLOOKUP(EJ18,PROTOKOL!$A:$E,2)*EK18))</f>
        <v xml:space="preserve"> </v>
      </c>
      <c r="EM18" s="151"/>
      <c r="EN18" s="152" t="str">
        <f>IF(EJ18=0," ",IF(EJ18=16," ",(EI18-EL18-EM18)*VLOOKUP(EJ18,PROTOKOL!$A:$E,5)))</f>
        <v xml:space="preserve"> </v>
      </c>
      <c r="EO18" s="155" t="str">
        <f t="shared" si="153"/>
        <v xml:space="preserve"> </v>
      </c>
      <c r="EP18" s="152" t="str">
        <f t="shared" si="154"/>
        <v xml:space="preserve"> </v>
      </c>
      <c r="ER18" s="138">
        <f t="shared" ref="ER18" si="1053">$A$18</f>
        <v>6</v>
      </c>
      <c r="ES18" s="444"/>
      <c r="ET18" s="150"/>
      <c r="EU18" s="150"/>
      <c r="EV18" s="150"/>
      <c r="EW18" s="150" t="str">
        <f>IFERROR(IF(EU18=0," ",IF(EU18=16," ",VLOOKUP(EU18,PROTOKOL!$A:$E,2)*EV18))/7.5*(7.5-EZ18),"")</f>
        <v/>
      </c>
      <c r="EX18" s="151"/>
      <c r="EY18" s="152" t="str">
        <f>IF(EU18=0," ",IF(EU18=16," ",(ET18-EW18-EX18)*VLOOKUP(EU18,PROTOKOL!$A:$E,5)))</f>
        <v xml:space="preserve"> </v>
      </c>
      <c r="EZ18" s="153"/>
      <c r="FA18" s="144" t="str">
        <f t="shared" si="156"/>
        <v xml:space="preserve"> </v>
      </c>
      <c r="FB18" s="454" t="str">
        <f t="shared" si="157"/>
        <v xml:space="preserve"> </v>
      </c>
      <c r="FC18" s="454"/>
      <c r="FD18" s="150"/>
      <c r="FE18" s="150"/>
      <c r="FF18" s="150"/>
      <c r="FG18" s="154" t="str">
        <f>IF(FE18=0," ",IF(FE18=16," ",VLOOKUP(FE18,PROTOKOL!$A:$E,2)*FF18))</f>
        <v xml:space="preserve"> </v>
      </c>
      <c r="FH18" s="151"/>
      <c r="FI18" s="152" t="str">
        <f>IF(FE18=0," ",IF(FE18=16," ",(FD18-FG18-FH18)*VLOOKUP(FE18,PROTOKOL!$A:$E,5)))</f>
        <v xml:space="preserve"> </v>
      </c>
      <c r="FJ18" s="155" t="str">
        <f t="shared" si="158"/>
        <v xml:space="preserve"> </v>
      </c>
      <c r="FK18" s="152" t="str">
        <f t="shared" si="159"/>
        <v xml:space="preserve"> </v>
      </c>
      <c r="FM18" s="138">
        <f t="shared" ref="FM18" si="1054">$A$18</f>
        <v>6</v>
      </c>
      <c r="FN18" s="444"/>
      <c r="FO18" s="150"/>
      <c r="FP18" s="150"/>
      <c r="FQ18" s="150"/>
      <c r="FR18" s="150" t="str">
        <f>IFERROR(IF(FP18=0," ",IF(FP18=16," ",VLOOKUP(FP18,PROTOKOL!$A:$E,2)*FQ18))/7.5*(7.5-FU18),"")</f>
        <v/>
      </c>
      <c r="FS18" s="151"/>
      <c r="FT18" s="152" t="str">
        <f>IF(FP18=0," ",IF(FP18=16," ",(FO18-FR18-FS18)*VLOOKUP(FP18,PROTOKOL!$A:$E,5)))</f>
        <v xml:space="preserve"> </v>
      </c>
      <c r="FU18" s="153"/>
      <c r="FV18" s="144" t="str">
        <f t="shared" si="161"/>
        <v xml:space="preserve"> </v>
      </c>
      <c r="FW18" s="454" t="str">
        <f t="shared" si="162"/>
        <v xml:space="preserve"> </v>
      </c>
      <c r="FX18" s="454"/>
      <c r="FY18" s="150"/>
      <c r="FZ18" s="150"/>
      <c r="GA18" s="150"/>
      <c r="GB18" s="154" t="str">
        <f>IF(FZ18=0," ",IF(FZ18=16," ",VLOOKUP(FZ18,PROTOKOL!$A:$E,2)*GA18))</f>
        <v xml:space="preserve"> </v>
      </c>
      <c r="GC18" s="151"/>
      <c r="GD18" s="152" t="str">
        <f>IF(FZ18=0," ",IF(FZ18=16," ",(FY18-GB18-GC18)*VLOOKUP(FZ18,PROTOKOL!$A:$E,5)))</f>
        <v xml:space="preserve"> </v>
      </c>
      <c r="GE18" s="155" t="str">
        <f t="shared" si="163"/>
        <v xml:space="preserve"> </v>
      </c>
      <c r="GF18" s="152" t="str">
        <f t="shared" si="164"/>
        <v xml:space="preserve"> </v>
      </c>
      <c r="GH18" s="138">
        <f t="shared" ref="GH18" si="1055">$A$18</f>
        <v>6</v>
      </c>
      <c r="GI18" s="444"/>
      <c r="GJ18" s="150"/>
      <c r="GK18" s="150"/>
      <c r="GL18" s="150"/>
      <c r="GM18" s="150" t="str">
        <f>IFERROR(IF(GK18=0," ",IF(GK18=16," ",VLOOKUP(GK18,PROTOKOL!$A:$E,2)*GL18))/7.5*(7.5-GP18),"")</f>
        <v/>
      </c>
      <c r="GN18" s="151"/>
      <c r="GO18" s="152" t="str">
        <f>IF(GK18=0," ",IF(GK18=16," ",(GJ18-GM18-GN18)*VLOOKUP(GK18,PROTOKOL!$A:$E,5)))</f>
        <v xml:space="preserve"> </v>
      </c>
      <c r="GP18" s="153"/>
      <c r="GQ18" s="144" t="str">
        <f t="shared" si="166"/>
        <v xml:space="preserve"> </v>
      </c>
      <c r="GR18" s="454" t="str">
        <f t="shared" si="167"/>
        <v xml:space="preserve"> </v>
      </c>
      <c r="GS18" s="454"/>
      <c r="GT18" s="150"/>
      <c r="GU18" s="150"/>
      <c r="GV18" s="150"/>
      <c r="GW18" s="154" t="str">
        <f>IF(GU18=0," ",IF(GU18=16," ",VLOOKUP(GU18,PROTOKOL!$A:$E,2)*GV18))</f>
        <v xml:space="preserve"> </v>
      </c>
      <c r="GX18" s="151"/>
      <c r="GY18" s="152" t="str">
        <f>IF(GU18=0," ",IF(GU18=16," ",(GT18-GW18-GX18)*VLOOKUP(GU18,PROTOKOL!$A:$E,5)))</f>
        <v xml:space="preserve"> </v>
      </c>
      <c r="GZ18" s="155" t="str">
        <f t="shared" si="168"/>
        <v xml:space="preserve"> </v>
      </c>
      <c r="HA18" s="152" t="str">
        <f t="shared" si="169"/>
        <v xml:space="preserve"> </v>
      </c>
      <c r="HC18" s="138">
        <f t="shared" ref="HC18" si="1056">$A$18</f>
        <v>6</v>
      </c>
      <c r="HD18" s="444"/>
      <c r="HE18" s="150"/>
      <c r="HF18" s="150"/>
      <c r="HG18" s="150"/>
      <c r="HH18" s="150" t="str">
        <f>IFERROR(IF(HF18=0," ",IF(HF18=16," ",VLOOKUP(HF18,PROTOKOL!$A:$E,2)*HG18))/7.5*(7.5-HK18),"")</f>
        <v/>
      </c>
      <c r="HI18" s="151"/>
      <c r="HJ18" s="152" t="str">
        <f>IF(HF18=0," ",IF(HF18=16," ",(HE18-HH18-HI18)*VLOOKUP(HF18,PROTOKOL!$A:$E,5)))</f>
        <v xml:space="preserve"> </v>
      </c>
      <c r="HK18" s="153"/>
      <c r="HL18" s="144" t="str">
        <f t="shared" si="171"/>
        <v xml:space="preserve"> </v>
      </c>
      <c r="HM18" s="454" t="str">
        <f t="shared" si="172"/>
        <v xml:space="preserve"> </v>
      </c>
      <c r="HN18" s="454"/>
      <c r="HO18" s="150"/>
      <c r="HP18" s="150"/>
      <c r="HQ18" s="150"/>
      <c r="HR18" s="154" t="str">
        <f>IF(HP18=0," ",IF(HP18=16," ",VLOOKUP(HP18,PROTOKOL!$A:$E,2)*HQ18))</f>
        <v xml:space="preserve"> </v>
      </c>
      <c r="HS18" s="151"/>
      <c r="HT18" s="152" t="str">
        <f>IF(HP18=0," ",IF(HP18=16," ",(HO18-HR18-HS18)*VLOOKUP(HP18,PROTOKOL!$A:$E,5)))</f>
        <v xml:space="preserve"> </v>
      </c>
      <c r="HU18" s="155" t="str">
        <f t="shared" si="173"/>
        <v xml:space="preserve"> </v>
      </c>
      <c r="HV18" s="152" t="str">
        <f t="shared" si="174"/>
        <v xml:space="preserve"> </v>
      </c>
      <c r="HX18" s="138">
        <f t="shared" ref="HX18" si="1057">$A$18</f>
        <v>6</v>
      </c>
      <c r="HY18" s="444"/>
      <c r="HZ18" s="150"/>
      <c r="IA18" s="150"/>
      <c r="IB18" s="150"/>
      <c r="IC18" s="150" t="str">
        <f>IFERROR(IF(IA18=0," ",IF(IA18=16," ",VLOOKUP(IA18,PROTOKOL!$A:$E,2)*IB18))/7.5*(7.5-IF18),"")</f>
        <v/>
      </c>
      <c r="ID18" s="151"/>
      <c r="IE18" s="152" t="str">
        <f>IF(IA18=0," ",IF(IA18=16," ",(HZ18-IC18-ID18)*VLOOKUP(IA18,PROTOKOL!$A:$E,5)))</f>
        <v xml:space="preserve"> </v>
      </c>
      <c r="IF18" s="153"/>
      <c r="IG18" s="144" t="str">
        <f t="shared" si="176"/>
        <v xml:space="preserve"> </v>
      </c>
      <c r="IH18" s="454" t="str">
        <f t="shared" si="177"/>
        <v xml:space="preserve"> </v>
      </c>
      <c r="II18" s="454"/>
      <c r="IJ18" s="150"/>
      <c r="IK18" s="150"/>
      <c r="IL18" s="150"/>
      <c r="IM18" s="154" t="str">
        <f>IF(IK18=0," ",IF(IK18=16," ",VLOOKUP(IK18,PROTOKOL!$A:$E,2)*IL18))</f>
        <v xml:space="preserve"> </v>
      </c>
      <c r="IN18" s="151"/>
      <c r="IO18" s="152" t="str">
        <f>IF(IK18=0," ",IF(IK18=16," ",(IJ18-IM18-IN18)*VLOOKUP(IK18,PROTOKOL!$A:$E,5)))</f>
        <v xml:space="preserve"> </v>
      </c>
      <c r="IP18" s="155" t="str">
        <f t="shared" si="178"/>
        <v xml:space="preserve"> </v>
      </c>
      <c r="IQ18" s="152" t="str">
        <f t="shared" si="179"/>
        <v xml:space="preserve"> </v>
      </c>
      <c r="IS18" s="138">
        <f t="shared" ref="IS18" si="1058">$A$18</f>
        <v>6</v>
      </c>
      <c r="IT18" s="444"/>
      <c r="IU18" s="150"/>
      <c r="IV18" s="150"/>
      <c r="IW18" s="150"/>
      <c r="IX18" s="150" t="str">
        <f>IFERROR(IF(IV18=0," ",IF(IV18=16," ",VLOOKUP(IV18,PROTOKOL!$A:$E,2)*IW18))/7.5*(7.5-JA18),"")</f>
        <v/>
      </c>
      <c r="IY18" s="151"/>
      <c r="IZ18" s="152" t="str">
        <f>IF(IV18=0," ",IF(IV18=16," ",(IU18-IX18-IY18)*VLOOKUP(IV18,PROTOKOL!$A:$E,5)))</f>
        <v xml:space="preserve"> </v>
      </c>
      <c r="JA18" s="153"/>
      <c r="JB18" s="144" t="str">
        <f t="shared" si="181"/>
        <v xml:space="preserve"> </v>
      </c>
      <c r="JC18" s="454" t="str">
        <f t="shared" si="182"/>
        <v xml:space="preserve"> </v>
      </c>
      <c r="JD18" s="454"/>
      <c r="JE18" s="150"/>
      <c r="JF18" s="150"/>
      <c r="JG18" s="150"/>
      <c r="JH18" s="154" t="str">
        <f>IF(JF18=0," ",IF(JF18=16," ",VLOOKUP(JF18,PROTOKOL!$A:$E,2)*JG18))</f>
        <v xml:space="preserve"> </v>
      </c>
      <c r="JI18" s="151"/>
      <c r="JJ18" s="152" t="str">
        <f>IF(JF18=0," ",IF(JF18=16," ",(JE18-JH18-JI18)*VLOOKUP(JF18,PROTOKOL!$A:$E,5)))</f>
        <v xml:space="preserve"> </v>
      </c>
      <c r="JK18" s="155" t="str">
        <f t="shared" si="183"/>
        <v xml:space="preserve"> </v>
      </c>
      <c r="JL18" s="152" t="str">
        <f t="shared" si="184"/>
        <v xml:space="preserve"> </v>
      </c>
      <c r="JN18" s="138">
        <f t="shared" ref="JN18" si="1059">$A$18</f>
        <v>6</v>
      </c>
      <c r="JO18" s="444"/>
      <c r="JP18" s="150"/>
      <c r="JQ18" s="150"/>
      <c r="JR18" s="150"/>
      <c r="JS18" s="150" t="str">
        <f>IFERROR(IF(JQ18=0," ",IF(JQ18=16," ",VLOOKUP(JQ18,PROTOKOL!$A:$E,2)*JR18))/7.5*(7.5-JV18),"")</f>
        <v/>
      </c>
      <c r="JT18" s="151"/>
      <c r="JU18" s="152" t="str">
        <f>IF(JQ18=0," ",IF(JQ18=16," ",(JP18-JS18-JT18)*VLOOKUP(JQ18,PROTOKOL!$A:$E,5)))</f>
        <v xml:space="preserve"> </v>
      </c>
      <c r="JV18" s="153"/>
      <c r="JW18" s="144" t="str">
        <f t="shared" si="186"/>
        <v xml:space="preserve"> </v>
      </c>
      <c r="JX18" s="454" t="str">
        <f t="shared" si="187"/>
        <v xml:space="preserve"> </v>
      </c>
      <c r="JY18" s="454"/>
      <c r="JZ18" s="150"/>
      <c r="KA18" s="150"/>
      <c r="KB18" s="150"/>
      <c r="KC18" s="154" t="str">
        <f>IF(KA18=0," ",IF(KA18=16," ",VLOOKUP(KA18,PROTOKOL!$A:$E,2)*KB18))</f>
        <v xml:space="preserve"> </v>
      </c>
      <c r="KD18" s="151"/>
      <c r="KE18" s="152" t="str">
        <f>IF(KA18=0," ",IF(KA18=16," ",(JZ18-KC18-KD18)*VLOOKUP(KA18,PROTOKOL!$A:$E,5)))</f>
        <v xml:space="preserve"> </v>
      </c>
      <c r="KF18" s="155" t="str">
        <f t="shared" si="188"/>
        <v xml:space="preserve"> </v>
      </c>
      <c r="KG18" s="152" t="str">
        <f t="shared" si="189"/>
        <v xml:space="preserve"> </v>
      </c>
      <c r="KI18" s="138">
        <f t="shared" ref="KI18" si="1060">$A$18</f>
        <v>6</v>
      </c>
      <c r="KJ18" s="444"/>
      <c r="KK18" s="150"/>
      <c r="KL18" s="150"/>
      <c r="KM18" s="150"/>
      <c r="KN18" s="150" t="str">
        <f>IFERROR(IF(KL18=0," ",IF(KL18=16," ",VLOOKUP(KL18,PROTOKOL!$A:$E,2)*KM18))/7.5*(7.5-KQ18),"")</f>
        <v/>
      </c>
      <c r="KO18" s="151"/>
      <c r="KP18" s="152" t="str">
        <f>IF(KL18=0," ",IF(KL18=16," ",(KK18-KN18-KO18)*VLOOKUP(KL18,PROTOKOL!$A:$E,5)))</f>
        <v xml:space="preserve"> </v>
      </c>
      <c r="KQ18" s="153"/>
      <c r="KR18" s="144" t="str">
        <f t="shared" si="191"/>
        <v xml:space="preserve"> </v>
      </c>
      <c r="KS18" s="454" t="str">
        <f t="shared" si="192"/>
        <v xml:space="preserve"> </v>
      </c>
      <c r="KT18" s="454"/>
      <c r="KU18" s="150"/>
      <c r="KV18" s="150"/>
      <c r="KW18" s="150"/>
      <c r="KX18" s="154" t="str">
        <f>IF(KV18=0," ",IF(KV18=16," ",VLOOKUP(KV18,PROTOKOL!$A:$E,2)*KW18))</f>
        <v xml:space="preserve"> </v>
      </c>
      <c r="KY18" s="151"/>
      <c r="KZ18" s="152" t="str">
        <f>IF(KV18=0," ",IF(KV18=16," ",(KU18-KX18-KY18)*VLOOKUP(KV18,PROTOKOL!$A:$E,5)))</f>
        <v xml:space="preserve"> </v>
      </c>
      <c r="LA18" s="155" t="str">
        <f t="shared" si="193"/>
        <v xml:space="preserve"> </v>
      </c>
      <c r="LB18" s="152" t="str">
        <f t="shared" si="194"/>
        <v xml:space="preserve"> </v>
      </c>
      <c r="LD18" s="138">
        <f t="shared" ref="LD18" si="1061">$A$18</f>
        <v>6</v>
      </c>
      <c r="LE18" s="444"/>
      <c r="LF18" s="150"/>
      <c r="LG18" s="150"/>
      <c r="LH18" s="150"/>
      <c r="LI18" s="150" t="str">
        <f>IFERROR(IF(LG18=0," ",IF(LG18=16," ",VLOOKUP(LG18,PROTOKOL!$A:$E,2)*LH18))/7.5*(7.5-LL18),"")</f>
        <v/>
      </c>
      <c r="LJ18" s="151"/>
      <c r="LK18" s="152" t="str">
        <f>IF(LG18=0," ",IF(LG18=16," ",(LF18-LI18-LJ18)*VLOOKUP(LG18,PROTOKOL!$A:$E,5)))</f>
        <v xml:space="preserve"> </v>
      </c>
      <c r="LL18" s="153"/>
      <c r="LM18" s="144" t="str">
        <f t="shared" si="196"/>
        <v xml:space="preserve"> </v>
      </c>
      <c r="LN18" s="454" t="str">
        <f t="shared" si="197"/>
        <v xml:space="preserve"> </v>
      </c>
      <c r="LO18" s="454"/>
      <c r="LP18" s="150"/>
      <c r="LQ18" s="150"/>
      <c r="LR18" s="150"/>
      <c r="LS18" s="154" t="str">
        <f>IF(LQ18=0," ",IF(LQ18=16," ",VLOOKUP(LQ18,PROTOKOL!$A:$E,2)*LR18))</f>
        <v xml:space="preserve"> </v>
      </c>
      <c r="LT18" s="151"/>
      <c r="LU18" s="152" t="str">
        <f>IF(LQ18=0," ",IF(LQ18=16," ",(LP18-LS18-LT18)*VLOOKUP(LQ18,PROTOKOL!$A:$E,5)))</f>
        <v xml:space="preserve"> </v>
      </c>
      <c r="LV18" s="155" t="str">
        <f t="shared" si="198"/>
        <v xml:space="preserve"> </v>
      </c>
      <c r="LW18" s="152" t="str">
        <f t="shared" si="199"/>
        <v xml:space="preserve"> </v>
      </c>
      <c r="LY18" s="138">
        <f t="shared" ref="LY18" si="1062">$A$18</f>
        <v>6</v>
      </c>
      <c r="LZ18" s="444"/>
      <c r="MA18" s="150"/>
      <c r="MB18" s="150"/>
      <c r="MC18" s="150"/>
      <c r="MD18" s="150" t="str">
        <f>IFERROR(IF(MB18=0," ",IF(MB18=16," ",VLOOKUP(MB18,PROTOKOL!$A:$E,2)*MC18))/7.5*(7.5-MG18),"")</f>
        <v/>
      </c>
      <c r="ME18" s="151"/>
      <c r="MF18" s="152" t="str">
        <f>IF(MB18=0," ",IF(MB18=16," ",(MA18-MD18-ME18)*VLOOKUP(MB18,PROTOKOL!$A:$E,5)))</f>
        <v xml:space="preserve"> </v>
      </c>
      <c r="MG18" s="153"/>
      <c r="MH18" s="144" t="str">
        <f t="shared" si="201"/>
        <v xml:space="preserve"> </v>
      </c>
      <c r="MI18" s="454" t="str">
        <f t="shared" si="202"/>
        <v xml:space="preserve"> </v>
      </c>
      <c r="MJ18" s="454"/>
      <c r="MK18" s="150"/>
      <c r="ML18" s="150"/>
      <c r="MM18" s="150"/>
      <c r="MN18" s="154" t="str">
        <f>IF(ML18=0," ",IF(ML18=16," ",VLOOKUP(ML18,PROTOKOL!$A:$E,2)*MM18))</f>
        <v xml:space="preserve"> </v>
      </c>
      <c r="MO18" s="151"/>
      <c r="MP18" s="152" t="str">
        <f>IF(ML18=0," ",IF(ML18=16," ",(MK18-MN18-MO18)*VLOOKUP(ML18,PROTOKOL!$A:$E,5)))</f>
        <v xml:space="preserve"> </v>
      </c>
      <c r="MQ18" s="155" t="str">
        <f t="shared" si="203"/>
        <v xml:space="preserve"> </v>
      </c>
      <c r="MR18" s="152" t="str">
        <f t="shared" si="204"/>
        <v xml:space="preserve"> </v>
      </c>
      <c r="MT18" s="138">
        <f t="shared" ref="MT18" si="1063">$A$18</f>
        <v>6</v>
      </c>
      <c r="MU18" s="444"/>
      <c r="MV18" s="150"/>
      <c r="MW18" s="150"/>
      <c r="MX18" s="150"/>
      <c r="MY18" s="150" t="str">
        <f>IFERROR(IF(MW18=0," ",IF(MW18=16," ",VLOOKUP(MW18,PROTOKOL!$A:$E,2)*MX18))/7.5*(7.5-NB18),"")</f>
        <v/>
      </c>
      <c r="MZ18" s="151"/>
      <c r="NA18" s="152" t="str">
        <f>IF(MW18=0," ",IF(MW18=16," ",(MV18-MY18-MZ18)*VLOOKUP(MW18,PROTOKOL!$A:$E,5)))</f>
        <v xml:space="preserve"> </v>
      </c>
      <c r="NB18" s="153"/>
      <c r="NC18" s="144" t="str">
        <f t="shared" si="206"/>
        <v xml:space="preserve"> </v>
      </c>
      <c r="ND18" s="454" t="str">
        <f t="shared" si="207"/>
        <v xml:space="preserve"> </v>
      </c>
      <c r="NE18" s="454"/>
      <c r="NF18" s="150"/>
      <c r="NG18" s="150"/>
      <c r="NH18" s="150"/>
      <c r="NI18" s="154" t="str">
        <f>IF(NG18=0," ",IF(NG18=16," ",VLOOKUP(NG18,PROTOKOL!$A:$E,2)*NH18))</f>
        <v xml:space="preserve"> </v>
      </c>
      <c r="NJ18" s="151"/>
      <c r="NK18" s="152" t="str">
        <f>IF(NG18=0," ",IF(NG18=16," ",(NF18-NI18-NJ18)*VLOOKUP(NG18,PROTOKOL!$A:$E,5)))</f>
        <v xml:space="preserve"> </v>
      </c>
      <c r="NL18" s="155" t="str">
        <f t="shared" si="208"/>
        <v xml:space="preserve"> </v>
      </c>
      <c r="NM18" s="152" t="str">
        <f t="shared" si="209"/>
        <v xml:space="preserve"> </v>
      </c>
      <c r="NO18" s="138">
        <f t="shared" ref="NO18" si="1064">$A$18</f>
        <v>6</v>
      </c>
      <c r="NP18" s="444"/>
      <c r="NQ18" s="150"/>
      <c r="NR18" s="150"/>
      <c r="NS18" s="150"/>
      <c r="NT18" s="150" t="str">
        <f>IFERROR(IF(NR18=0," ",IF(NR18=16," ",VLOOKUP(NR18,PROTOKOL!$A:$E,2)*NS18))/7.5*(7.5-NW18),"")</f>
        <v/>
      </c>
      <c r="NU18" s="151"/>
      <c r="NV18" s="152" t="str">
        <f>IF(NR18=0," ",IF(NR18=16," ",(NQ18-NT18-NU18)*VLOOKUP(NR18,PROTOKOL!$A:$E,5)))</f>
        <v xml:space="preserve"> </v>
      </c>
      <c r="NW18" s="153"/>
      <c r="NX18" s="144" t="str">
        <f t="shared" si="211"/>
        <v xml:space="preserve"> </v>
      </c>
      <c r="NY18" s="454" t="str">
        <f t="shared" si="212"/>
        <v xml:space="preserve"> </v>
      </c>
      <c r="NZ18" s="454"/>
      <c r="OA18" s="150"/>
      <c r="OB18" s="150"/>
      <c r="OC18" s="150"/>
      <c r="OD18" s="154" t="str">
        <f>IF(OB18=0," ",IF(OB18=16," ",VLOOKUP(OB18,PROTOKOL!$A:$E,2)*OC18))</f>
        <v xml:space="preserve"> </v>
      </c>
      <c r="OE18" s="151"/>
      <c r="OF18" s="152" t="str">
        <f>IF(OB18=0," ",IF(OB18=16," ",(OA18-OD18-OE18)*VLOOKUP(OB18,PROTOKOL!$A:$E,5)))</f>
        <v xml:space="preserve"> </v>
      </c>
      <c r="OG18" s="155" t="str">
        <f t="shared" si="213"/>
        <v xml:space="preserve"> </v>
      </c>
      <c r="OH18" s="152" t="str">
        <f t="shared" si="214"/>
        <v xml:space="preserve"> </v>
      </c>
      <c r="OJ18" s="138">
        <f t="shared" ref="OJ18" si="1065">$A$18</f>
        <v>6</v>
      </c>
      <c r="OK18" s="444"/>
      <c r="OL18" s="150"/>
      <c r="OM18" s="150"/>
      <c r="ON18" s="150"/>
      <c r="OO18" s="150" t="str">
        <f>IFERROR(IF(OM18=0," ",IF(OM18=16," ",VLOOKUP(OM18,PROTOKOL!$A:$E,2)*ON18))/7.5*(7.5-OR18),"")</f>
        <v/>
      </c>
      <c r="OP18" s="151"/>
      <c r="OQ18" s="152" t="str">
        <f>IF(OM18=0," ",IF(OM18=16," ",(OL18-OO18-OP18)*VLOOKUP(OM18,PROTOKOL!$A:$E,5)))</f>
        <v xml:space="preserve"> </v>
      </c>
      <c r="OR18" s="153"/>
      <c r="OS18" s="144" t="str">
        <f t="shared" si="216"/>
        <v xml:space="preserve"> </v>
      </c>
      <c r="OT18" s="454" t="str">
        <f t="shared" si="217"/>
        <v xml:space="preserve"> </v>
      </c>
      <c r="OU18" s="454"/>
      <c r="OV18" s="150"/>
      <c r="OW18" s="150"/>
      <c r="OX18" s="150"/>
      <c r="OY18" s="154" t="str">
        <f>IF(OW18=0," ",IF(OW18=16," ",VLOOKUP(OW18,PROTOKOL!$A:$E,2)*OX18))</f>
        <v xml:space="preserve"> </v>
      </c>
      <c r="OZ18" s="151"/>
      <c r="PA18" s="152" t="str">
        <f>IF(OW18=0," ",IF(OW18=16," ",(OV18-OY18-OZ18)*VLOOKUP(OW18,PROTOKOL!$A:$E,5)))</f>
        <v xml:space="preserve"> </v>
      </c>
      <c r="PB18" s="155" t="str">
        <f t="shared" si="218"/>
        <v xml:space="preserve"> </v>
      </c>
      <c r="PC18" s="152" t="str">
        <f t="shared" si="219"/>
        <v xml:space="preserve"> </v>
      </c>
      <c r="PE18" s="138">
        <f t="shared" ref="PE18" si="1066">$A$18</f>
        <v>6</v>
      </c>
      <c r="PF18" s="444"/>
      <c r="PG18" s="150"/>
      <c r="PH18" s="150"/>
      <c r="PI18" s="150"/>
      <c r="PJ18" s="150" t="str">
        <f>IFERROR(IF(PH18=0," ",IF(PH18=16," ",VLOOKUP(PH18,PROTOKOL!$A:$E,2)*PI18))/7.5*(7.5-PM18),"")</f>
        <v/>
      </c>
      <c r="PK18" s="151"/>
      <c r="PL18" s="152" t="str">
        <f>IF(PH18=0," ",IF(PH18=16," ",(PG18-PJ18-PK18)*VLOOKUP(PH18,PROTOKOL!$A:$E,5)))</f>
        <v xml:space="preserve"> </v>
      </c>
      <c r="PM18" s="153"/>
      <c r="PN18" s="144" t="str">
        <f t="shared" si="221"/>
        <v xml:space="preserve"> </v>
      </c>
      <c r="PO18" s="454" t="str">
        <f t="shared" si="222"/>
        <v xml:space="preserve"> </v>
      </c>
      <c r="PP18" s="454"/>
      <c r="PQ18" s="150"/>
      <c r="PR18" s="150"/>
      <c r="PS18" s="150"/>
      <c r="PT18" s="154" t="str">
        <f>IF(PR18=0," ",IF(PR18=16," ",VLOOKUP(PR18,PROTOKOL!$A:$E,2)*PS18))</f>
        <v xml:space="preserve"> </v>
      </c>
      <c r="PU18" s="151"/>
      <c r="PV18" s="152" t="str">
        <f>IF(PR18=0," ",IF(PR18=16," ",(PQ18-PT18-PU18)*VLOOKUP(PR18,PROTOKOL!$A:$E,5)))</f>
        <v xml:space="preserve"> </v>
      </c>
      <c r="PW18" s="155" t="str">
        <f t="shared" si="223"/>
        <v xml:space="preserve"> </v>
      </c>
      <c r="PX18" s="152" t="str">
        <f t="shared" si="224"/>
        <v xml:space="preserve"> </v>
      </c>
      <c r="PZ18" s="138">
        <f t="shared" ref="PZ18" si="1067">$A$18</f>
        <v>6</v>
      </c>
      <c r="QA18" s="444"/>
      <c r="QB18" s="150"/>
      <c r="QC18" s="150"/>
      <c r="QD18" s="150"/>
      <c r="QE18" s="150" t="str">
        <f>IFERROR(IF(QC18=0," ",IF(QC18=16," ",VLOOKUP(QC18,PROTOKOL!$A:$E,2)*QD18))/7.5*(7.5-QH18),"")</f>
        <v/>
      </c>
      <c r="QF18" s="151"/>
      <c r="QG18" s="152" t="str">
        <f>IF(QC18=0," ",IF(QC18=16," ",(QB18-QE18-QF18)*VLOOKUP(QC18,PROTOKOL!$A:$E,5)))</f>
        <v xml:space="preserve"> </v>
      </c>
      <c r="QH18" s="153"/>
      <c r="QI18" s="144" t="str">
        <f t="shared" si="226"/>
        <v xml:space="preserve"> </v>
      </c>
      <c r="QJ18" s="454" t="str">
        <f t="shared" si="227"/>
        <v xml:space="preserve"> </v>
      </c>
      <c r="QK18" s="454"/>
      <c r="QL18" s="150"/>
      <c r="QM18" s="150"/>
      <c r="QN18" s="150"/>
      <c r="QO18" s="154" t="str">
        <f>IF(QM18=0," ",IF(QM18=16," ",VLOOKUP(QM18,PROTOKOL!$A:$E,2)*QN18))</f>
        <v xml:space="preserve"> </v>
      </c>
      <c r="QP18" s="151"/>
      <c r="QQ18" s="152" t="str">
        <f>IF(QM18=0," ",IF(QM18=16," ",(QL18-QO18-QP18)*VLOOKUP(QM18,PROTOKOL!$A:$E,5)))</f>
        <v xml:space="preserve"> </v>
      </c>
      <c r="QR18" s="155" t="str">
        <f t="shared" si="228"/>
        <v xml:space="preserve"> </v>
      </c>
      <c r="QS18" s="152" t="str">
        <f t="shared" si="229"/>
        <v xml:space="preserve"> </v>
      </c>
      <c r="QU18" s="138">
        <f t="shared" ref="QU18" si="1068">$A$18</f>
        <v>6</v>
      </c>
      <c r="QV18" s="444"/>
      <c r="QW18" s="150"/>
      <c r="QX18" s="150"/>
      <c r="QY18" s="150"/>
      <c r="QZ18" s="150" t="str">
        <f>IFERROR(IF(QX18=0," ",IF(QX18=16," ",VLOOKUP(QX18,PROTOKOL!$A:$E,2)*QY18))/7.5*(7.5-RC18),"")</f>
        <v/>
      </c>
      <c r="RA18" s="151"/>
      <c r="RB18" s="152" t="str">
        <f>IF(QX18=0," ",IF(QX18=16," ",(QW18-QZ18-RA18)*VLOOKUP(QX18,PROTOKOL!$A:$E,5)))</f>
        <v xml:space="preserve"> </v>
      </c>
      <c r="RC18" s="153"/>
      <c r="RD18" s="144" t="str">
        <f t="shared" si="231"/>
        <v xml:space="preserve"> </v>
      </c>
      <c r="RE18" s="454" t="str">
        <f t="shared" si="232"/>
        <v xml:space="preserve"> </v>
      </c>
      <c r="RF18" s="454"/>
      <c r="RG18" s="150"/>
      <c r="RH18" s="150"/>
      <c r="RI18" s="150"/>
      <c r="RJ18" s="154" t="str">
        <f>IF(RH18=0," ",IF(RH18=16," ",VLOOKUP(RH18,PROTOKOL!$A:$E,2)*RI18))</f>
        <v xml:space="preserve"> </v>
      </c>
      <c r="RK18" s="151"/>
      <c r="RL18" s="152" t="str">
        <f>IF(RH18=0," ",IF(RH18=16," ",(RG18-RJ18-RK18)*VLOOKUP(RH18,PROTOKOL!$A:$E,5)))</f>
        <v xml:space="preserve"> </v>
      </c>
      <c r="RM18" s="155" t="str">
        <f t="shared" si="233"/>
        <v xml:space="preserve"> </v>
      </c>
      <c r="RN18" s="152" t="str">
        <f t="shared" si="234"/>
        <v xml:space="preserve"> </v>
      </c>
      <c r="RP18" s="138">
        <f t="shared" ref="RP18" si="1069">$A$18</f>
        <v>6</v>
      </c>
      <c r="RQ18" s="444"/>
      <c r="RR18" s="150"/>
      <c r="RS18" s="150"/>
      <c r="RT18" s="150"/>
      <c r="RU18" s="150" t="str">
        <f>IFERROR(IF(RS18=0," ",IF(RS18=16," ",VLOOKUP(RS18,PROTOKOL!$A:$E,2)*RT18))/7.5*(7.5-RX18),"")</f>
        <v/>
      </c>
      <c r="RV18" s="151"/>
      <c r="RW18" s="152" t="str">
        <f>IF(RS18=0," ",IF(RS18=16," ",(RR18-RU18-RV18)*VLOOKUP(RS18,PROTOKOL!$A:$E,5)))</f>
        <v xml:space="preserve"> </v>
      </c>
      <c r="RX18" s="153"/>
      <c r="RY18" s="144" t="str">
        <f t="shared" si="236"/>
        <v xml:space="preserve"> </v>
      </c>
      <c r="RZ18" s="454" t="str">
        <f t="shared" si="237"/>
        <v xml:space="preserve"> </v>
      </c>
      <c r="SA18" s="454"/>
      <c r="SB18" s="150"/>
      <c r="SC18" s="150"/>
      <c r="SD18" s="150"/>
      <c r="SE18" s="154" t="str">
        <f>IF(SC18=0," ",IF(SC18=16," ",VLOOKUP(SC18,PROTOKOL!$A:$E,2)*SD18))</f>
        <v xml:space="preserve"> </v>
      </c>
      <c r="SF18" s="151"/>
      <c r="SG18" s="152" t="str">
        <f>IF(SC18=0," ",IF(SC18=16," ",(SB18-SE18-SF18)*VLOOKUP(SC18,PROTOKOL!$A:$E,5)))</f>
        <v xml:space="preserve"> </v>
      </c>
      <c r="SH18" s="155" t="str">
        <f t="shared" si="238"/>
        <v xml:space="preserve"> </v>
      </c>
      <c r="SI18" s="152" t="str">
        <f t="shared" si="239"/>
        <v xml:space="preserve"> </v>
      </c>
      <c r="SK18" s="138">
        <f t="shared" ref="SK18" si="1070">$A$18</f>
        <v>6</v>
      </c>
      <c r="SL18" s="444"/>
      <c r="SM18" s="150"/>
      <c r="SN18" s="150"/>
      <c r="SO18" s="150"/>
      <c r="SP18" s="150" t="str">
        <f>IFERROR(IF(SN18=0," ",IF(SN18=16," ",VLOOKUP(SN18,PROTOKOL!$A:$E,2)*SO18))/7.5*(7.5-SS18),"")</f>
        <v/>
      </c>
      <c r="SQ18" s="151"/>
      <c r="SR18" s="152" t="str">
        <f>IF(SN18=0," ",IF(SN18=16," ",(SM18-SP18-SQ18)*VLOOKUP(SN18,PROTOKOL!$A:$E,5)))</f>
        <v xml:space="preserve"> </v>
      </c>
      <c r="SS18" s="153"/>
      <c r="ST18" s="144" t="str">
        <f t="shared" si="241"/>
        <v xml:space="preserve"> </v>
      </c>
      <c r="SU18" s="454" t="str">
        <f t="shared" si="242"/>
        <v xml:space="preserve"> </v>
      </c>
      <c r="SV18" s="454"/>
      <c r="SW18" s="150"/>
      <c r="SX18" s="150"/>
      <c r="SY18" s="150"/>
      <c r="SZ18" s="154" t="str">
        <f>IF(SX18=0," ",IF(SX18=16," ",VLOOKUP(SX18,PROTOKOL!$A:$E,2)*SY18))</f>
        <v xml:space="preserve"> </v>
      </c>
      <c r="TA18" s="151"/>
      <c r="TB18" s="152" t="str">
        <f>IF(SX18=0," ",IF(SX18=16," ",(SW18-SZ18-TA18)*VLOOKUP(SX18,PROTOKOL!$A:$E,5)))</f>
        <v xml:space="preserve"> </v>
      </c>
      <c r="TC18" s="155" t="str">
        <f t="shared" si="243"/>
        <v xml:space="preserve"> </v>
      </c>
      <c r="TD18" s="152" t="str">
        <f t="shared" si="244"/>
        <v xml:space="preserve"> </v>
      </c>
      <c r="TF18" s="138">
        <f t="shared" ref="TF18" si="1071">$A$18</f>
        <v>6</v>
      </c>
      <c r="TG18" s="444"/>
      <c r="TH18" s="150"/>
      <c r="TI18" s="150"/>
      <c r="TJ18" s="150"/>
      <c r="TK18" s="150" t="str">
        <f>IFERROR(IF(TI18=0," ",IF(TI18=16," ",VLOOKUP(TI18,PROTOKOL!$A:$E,2)*TJ18))/7.5*(7.5-TN18),"")</f>
        <v/>
      </c>
      <c r="TL18" s="151"/>
      <c r="TM18" s="152" t="str">
        <f>IF(TI18=0," ",IF(TI18=16," ",(TH18-TK18-TL18)*VLOOKUP(TI18,PROTOKOL!$A:$E,5)))</f>
        <v xml:space="preserve"> </v>
      </c>
      <c r="TN18" s="153"/>
      <c r="TO18" s="144" t="str">
        <f t="shared" si="246"/>
        <v xml:space="preserve"> </v>
      </c>
      <c r="TP18" s="454" t="str">
        <f t="shared" si="247"/>
        <v xml:space="preserve"> </v>
      </c>
      <c r="TQ18" s="454"/>
      <c r="TR18" s="150"/>
      <c r="TS18" s="150"/>
      <c r="TT18" s="150"/>
      <c r="TU18" s="154" t="str">
        <f>IF(TS18=0," ",IF(TS18=16," ",VLOOKUP(TS18,PROTOKOL!$A:$E,2)*TT18))</f>
        <v xml:space="preserve"> </v>
      </c>
      <c r="TV18" s="151"/>
      <c r="TW18" s="152" t="str">
        <f>IF(TS18=0," ",IF(TS18=16," ",(TR18-TU18-TV18)*VLOOKUP(TS18,PROTOKOL!$A:$E,5)))</f>
        <v xml:space="preserve"> </v>
      </c>
      <c r="TX18" s="155" t="str">
        <f t="shared" si="248"/>
        <v xml:space="preserve"> </v>
      </c>
      <c r="TY18" s="152" t="str">
        <f t="shared" si="249"/>
        <v xml:space="preserve"> </v>
      </c>
      <c r="UA18" s="138">
        <f t="shared" ref="UA18" si="1072">$A$18</f>
        <v>6</v>
      </c>
      <c r="UB18" s="444"/>
      <c r="UC18" s="150"/>
      <c r="UD18" s="150"/>
      <c r="UE18" s="150"/>
      <c r="UF18" s="150" t="str">
        <f>IFERROR(IF(UD18=0," ",IF(UD18=16," ",VLOOKUP(UD18,PROTOKOL!$A:$E,2)*UE18))/7.5*(7.5-UI18),"")</f>
        <v/>
      </c>
      <c r="UG18" s="151"/>
      <c r="UH18" s="152" t="str">
        <f>IF(UD18=0," ",IF(UD18=16," ",(UC18-UF18-UG18)*VLOOKUP(UD18,PROTOKOL!$A:$E,5)))</f>
        <v xml:space="preserve"> </v>
      </c>
      <c r="UI18" s="153"/>
      <c r="UJ18" s="144" t="str">
        <f t="shared" si="251"/>
        <v xml:space="preserve"> </v>
      </c>
      <c r="UK18" s="454" t="str">
        <f t="shared" si="252"/>
        <v xml:space="preserve"> </v>
      </c>
      <c r="UL18" s="454"/>
      <c r="UM18" s="150"/>
      <c r="UN18" s="150"/>
      <c r="UO18" s="150"/>
      <c r="UP18" s="154" t="str">
        <f>IF(UN18=0," ",IF(UN18=16," ",VLOOKUP(UN18,PROTOKOL!$A:$E,2)*UO18))</f>
        <v xml:space="preserve"> </v>
      </c>
      <c r="UQ18" s="151"/>
      <c r="UR18" s="152" t="str">
        <f>IF(UN18=0," ",IF(UN18=16," ",(UM18-UP18-UQ18)*VLOOKUP(UN18,PROTOKOL!$A:$E,5)))</f>
        <v xml:space="preserve"> </v>
      </c>
      <c r="US18" s="155" t="str">
        <f t="shared" si="253"/>
        <v xml:space="preserve"> </v>
      </c>
      <c r="UT18" s="152" t="str">
        <f t="shared" si="254"/>
        <v xml:space="preserve"> </v>
      </c>
      <c r="UV18" s="138">
        <f t="shared" ref="UV18" si="1073">$A$18</f>
        <v>6</v>
      </c>
      <c r="UW18" s="444"/>
      <c r="UX18" s="150"/>
      <c r="UY18" s="150"/>
      <c r="UZ18" s="150"/>
      <c r="VA18" s="150" t="str">
        <f>IFERROR(IF(UY18=0," ",IF(UY18=16," ",VLOOKUP(UY18,PROTOKOL!$A:$E,2)*UZ18))/7.5*(7.5-VD18),"")</f>
        <v/>
      </c>
      <c r="VB18" s="151"/>
      <c r="VC18" s="152" t="str">
        <f>IF(UY18=0," ",IF(UY18=16," ",(UX18-VA18-VB18)*VLOOKUP(UY18,PROTOKOL!$A:$E,5)))</f>
        <v xml:space="preserve"> </v>
      </c>
      <c r="VD18" s="153"/>
      <c r="VE18" s="144" t="str">
        <f t="shared" si="256"/>
        <v xml:space="preserve"> </v>
      </c>
      <c r="VF18" s="454" t="str">
        <f t="shared" si="257"/>
        <v xml:space="preserve"> </v>
      </c>
      <c r="VG18" s="454"/>
      <c r="VH18" s="150"/>
      <c r="VI18" s="150"/>
      <c r="VJ18" s="150"/>
      <c r="VK18" s="154" t="str">
        <f>IF(VI18=0," ",IF(VI18=16," ",VLOOKUP(VI18,PROTOKOL!$A:$E,2)*VJ18))</f>
        <v xml:space="preserve"> </v>
      </c>
      <c r="VL18" s="151"/>
      <c r="VM18" s="152" t="str">
        <f>IF(VI18=0," ",IF(VI18=16," ",(VH18-VK18-VL18)*VLOOKUP(VI18,PROTOKOL!$A:$E,5)))</f>
        <v xml:space="preserve"> </v>
      </c>
      <c r="VN18" s="155" t="str">
        <f t="shared" si="258"/>
        <v xml:space="preserve"> </v>
      </c>
      <c r="VO18" s="152" t="str">
        <f t="shared" si="259"/>
        <v xml:space="preserve"> </v>
      </c>
      <c r="VQ18" s="138">
        <f t="shared" ref="VQ18" si="1074">$A$18</f>
        <v>6</v>
      </c>
      <c r="VR18" s="444"/>
      <c r="VS18" s="150"/>
      <c r="VT18" s="150"/>
      <c r="VU18" s="150"/>
      <c r="VV18" s="150" t="str">
        <f>IFERROR(IF(VT18=0," ",IF(VT18=16," ",VLOOKUP(VT18,PROTOKOL!$A:$E,2)*VU18))/7.5*(7.5-VY18),"")</f>
        <v/>
      </c>
      <c r="VW18" s="151"/>
      <c r="VX18" s="152" t="str">
        <f>IF(VT18=0," ",IF(VT18=16," ",(VS18-VV18-VW18)*VLOOKUP(VT18,PROTOKOL!$A:$E,5)))</f>
        <v xml:space="preserve"> </v>
      </c>
      <c r="VY18" s="153"/>
      <c r="VZ18" s="144" t="str">
        <f t="shared" si="261"/>
        <v xml:space="preserve"> </v>
      </c>
      <c r="WA18" s="454" t="str">
        <f t="shared" si="262"/>
        <v xml:space="preserve"> </v>
      </c>
      <c r="WB18" s="454"/>
      <c r="WC18" s="150"/>
      <c r="WD18" s="150"/>
      <c r="WE18" s="150"/>
      <c r="WF18" s="154" t="str">
        <f>IF(WD18=0," ",IF(WD18=16," ",VLOOKUP(WD18,PROTOKOL!$A:$E,2)*WE18))</f>
        <v xml:space="preserve"> </v>
      </c>
      <c r="WG18" s="151"/>
      <c r="WH18" s="152" t="str">
        <f>IF(WD18=0," ",IF(WD18=16," ",(WC18-WF18-WG18)*VLOOKUP(WD18,PROTOKOL!$A:$E,5)))</f>
        <v xml:space="preserve"> </v>
      </c>
      <c r="WI18" s="155" t="str">
        <f t="shared" si="263"/>
        <v xml:space="preserve"> </v>
      </c>
      <c r="WJ18" s="152" t="str">
        <f t="shared" si="264"/>
        <v xml:space="preserve"> </v>
      </c>
      <c r="WL18" s="138">
        <f t="shared" ref="WL18" si="1075">$A$18</f>
        <v>6</v>
      </c>
      <c r="WM18" s="444"/>
      <c r="WN18" s="150"/>
      <c r="WO18" s="150"/>
      <c r="WP18" s="150"/>
      <c r="WQ18" s="150" t="str">
        <f>IFERROR(IF(WO18=0," ",IF(WO18=16," ",VLOOKUP(WO18,PROTOKOL!$A:$E,2)*WP18))/7.5*(7.5-WT18),"")</f>
        <v/>
      </c>
      <c r="WR18" s="151"/>
      <c r="WS18" s="152" t="str">
        <f>IF(WO18=0," ",IF(WO18=16," ",(WN18-WQ18-WR18)*VLOOKUP(WO18,PROTOKOL!$A:$E,5)))</f>
        <v xml:space="preserve"> </v>
      </c>
      <c r="WT18" s="153"/>
      <c r="WU18" s="144" t="str">
        <f t="shared" si="266"/>
        <v xml:space="preserve"> </v>
      </c>
      <c r="WV18" s="454" t="str">
        <f t="shared" si="267"/>
        <v xml:space="preserve"> </v>
      </c>
      <c r="WW18" s="454"/>
      <c r="WX18" s="150"/>
      <c r="WY18" s="150"/>
      <c r="WZ18" s="150"/>
      <c r="XA18" s="154" t="str">
        <f>IF(WY18=0," ",IF(WY18=16," ",VLOOKUP(WY18,PROTOKOL!$A:$E,2)*WZ18))</f>
        <v xml:space="preserve"> </v>
      </c>
      <c r="XB18" s="151"/>
      <c r="XC18" s="152" t="str">
        <f>IF(WY18=0," ",IF(WY18=16," ",(WX18-XA18-XB18)*VLOOKUP(WY18,PROTOKOL!$A:$E,5)))</f>
        <v xml:space="preserve"> </v>
      </c>
      <c r="XD18" s="155" t="str">
        <f t="shared" si="268"/>
        <v xml:space="preserve"> </v>
      </c>
      <c r="XE18" s="152" t="str">
        <f t="shared" si="269"/>
        <v xml:space="preserve"> </v>
      </c>
      <c r="XG18" s="138">
        <f t="shared" ref="XG18" si="1076">$A$18</f>
        <v>6</v>
      </c>
      <c r="XH18" s="444"/>
      <c r="XI18" s="150"/>
      <c r="XJ18" s="150"/>
      <c r="XK18" s="150"/>
      <c r="XL18" s="150" t="str">
        <f>IFERROR(IF(XJ18=0," ",IF(XJ18=16," ",VLOOKUP(XJ18,PROTOKOL!$A:$E,2)*XK18))/7.5*(7.5-XO18),"")</f>
        <v/>
      </c>
      <c r="XM18" s="151"/>
      <c r="XN18" s="152" t="str">
        <f>IF(XJ18=0," ",IF(XJ18=16," ",(XI18-XL18-XM18)*VLOOKUP(XJ18,PROTOKOL!$A:$E,5)))</f>
        <v xml:space="preserve"> </v>
      </c>
      <c r="XO18" s="153"/>
      <c r="XP18" s="144" t="str">
        <f t="shared" si="271"/>
        <v xml:space="preserve"> </v>
      </c>
      <c r="XQ18" s="454" t="str">
        <f t="shared" si="272"/>
        <v xml:space="preserve"> </v>
      </c>
      <c r="XR18" s="454"/>
      <c r="XS18" s="150"/>
      <c r="XT18" s="150"/>
      <c r="XU18" s="150"/>
      <c r="XV18" s="154" t="str">
        <f>IF(XT18=0," ",IF(XT18=16," ",VLOOKUP(XT18,PROTOKOL!$A:$E,2)*XU18))</f>
        <v xml:space="preserve"> </v>
      </c>
      <c r="XW18" s="151"/>
      <c r="XX18" s="152" t="str">
        <f>IF(XT18=0," ",IF(XT18=16," ",(XS18-XV18-XW18)*VLOOKUP(XT18,PROTOKOL!$A:$E,5)))</f>
        <v xml:space="preserve"> </v>
      </c>
      <c r="XY18" s="155" t="str">
        <f t="shared" si="273"/>
        <v xml:space="preserve"> </v>
      </c>
      <c r="XZ18" s="152" t="str">
        <f t="shared" si="274"/>
        <v xml:space="preserve"> </v>
      </c>
      <c r="YB18" s="138">
        <f t="shared" ref="YB18" si="1077">$A$18</f>
        <v>6</v>
      </c>
      <c r="YC18" s="444"/>
      <c r="YD18" s="150"/>
      <c r="YE18" s="150"/>
      <c r="YF18" s="150"/>
      <c r="YG18" s="150" t="str">
        <f>IFERROR(IF(YE18=0," ",IF(YE18=16," ",VLOOKUP(YE18,PROTOKOL!$A:$E,2)*YF18))/7.5*(7.5-YJ18),"")</f>
        <v/>
      </c>
      <c r="YH18" s="151"/>
      <c r="YI18" s="152" t="str">
        <f>IF(YE18=0," ",IF(YE18=16," ",(YD18-YG18-YH18)*VLOOKUP(YE18,PROTOKOL!$A:$E,5)))</f>
        <v xml:space="preserve"> </v>
      </c>
      <c r="YJ18" s="153"/>
      <c r="YK18" s="144" t="str">
        <f t="shared" si="276"/>
        <v xml:space="preserve"> </v>
      </c>
      <c r="YL18" s="454" t="str">
        <f t="shared" si="277"/>
        <v xml:space="preserve"> </v>
      </c>
      <c r="YM18" s="454"/>
      <c r="YN18" s="150"/>
      <c r="YO18" s="150"/>
      <c r="YP18" s="150"/>
      <c r="YQ18" s="154" t="str">
        <f>IF(YO18=0," ",IF(YO18=16," ",VLOOKUP(YO18,PROTOKOL!$A:$E,2)*YP18))</f>
        <v xml:space="preserve"> </v>
      </c>
      <c r="YR18" s="151"/>
      <c r="YS18" s="152" t="str">
        <f>IF(YO18=0," ",IF(YO18=16," ",(YN18-YQ18-YR18)*VLOOKUP(YO18,PROTOKOL!$A:$E,5)))</f>
        <v xml:space="preserve"> </v>
      </c>
      <c r="YT18" s="155" t="str">
        <f t="shared" si="278"/>
        <v xml:space="preserve"> </v>
      </c>
      <c r="YU18" s="152" t="str">
        <f t="shared" si="279"/>
        <v xml:space="preserve"> </v>
      </c>
      <c r="YW18" s="138">
        <f t="shared" ref="YW18" si="1078">$A$18</f>
        <v>6</v>
      </c>
      <c r="YX18" s="444"/>
      <c r="YY18" s="150"/>
      <c r="YZ18" s="150"/>
      <c r="ZA18" s="150"/>
      <c r="ZB18" s="150" t="str">
        <f>IFERROR(IF(YZ18=0," ",IF(YZ18=16," ",VLOOKUP(YZ18,PROTOKOL!$A:$E,2)*ZA18))/7.5*(7.5-ZE18),"")</f>
        <v/>
      </c>
      <c r="ZC18" s="151"/>
      <c r="ZD18" s="152" t="str">
        <f>IF(YZ18=0," ",IF(YZ18=16," ",(YY18-ZB18-ZC18)*VLOOKUP(YZ18,PROTOKOL!$A:$E,5)))</f>
        <v xml:space="preserve"> </v>
      </c>
      <c r="ZE18" s="153"/>
      <c r="ZF18" s="144" t="str">
        <f t="shared" si="281"/>
        <v xml:space="preserve"> </v>
      </c>
      <c r="ZG18" s="454" t="str">
        <f t="shared" si="282"/>
        <v xml:space="preserve"> </v>
      </c>
      <c r="ZH18" s="454"/>
      <c r="ZI18" s="150"/>
      <c r="ZJ18" s="150"/>
      <c r="ZK18" s="150"/>
      <c r="ZL18" s="154" t="str">
        <f>IF(ZJ18=0," ",IF(ZJ18=16," ",VLOOKUP(ZJ18,PROTOKOL!$A:$E,2)*ZK18))</f>
        <v xml:space="preserve"> </v>
      </c>
      <c r="ZM18" s="151"/>
      <c r="ZN18" s="152" t="str">
        <f>IF(ZJ18=0," ",IF(ZJ18=16," ",(ZI18-ZL18-ZM18)*VLOOKUP(ZJ18,PROTOKOL!$A:$E,5)))</f>
        <v xml:space="preserve"> </v>
      </c>
      <c r="ZO18" s="155" t="str">
        <f t="shared" si="283"/>
        <v xml:space="preserve"> </v>
      </c>
      <c r="ZP18" s="152" t="str">
        <f t="shared" si="284"/>
        <v xml:space="preserve"> </v>
      </c>
      <c r="ZR18" s="138">
        <f t="shared" ref="ZR18" si="1079">$A$18</f>
        <v>6</v>
      </c>
      <c r="ZS18" s="444"/>
      <c r="ZT18" s="150"/>
      <c r="ZU18" s="150"/>
      <c r="ZV18" s="150"/>
      <c r="ZW18" s="150" t="str">
        <f>IFERROR(IF(ZU18=0," ",IF(ZU18=16," ",VLOOKUP(ZU18,PROTOKOL!$A:$E,2)*ZV18))/7.5*(7.5-ZZ18),"")</f>
        <v/>
      </c>
      <c r="ZX18" s="151"/>
      <c r="ZY18" s="152" t="str">
        <f>IF(ZU18=0," ",IF(ZU18=16," ",(ZT18-ZW18-ZX18)*VLOOKUP(ZU18,PROTOKOL!$A:$E,5)))</f>
        <v xml:space="preserve"> </v>
      </c>
      <c r="ZZ18" s="153"/>
      <c r="AAA18" s="144" t="str">
        <f t="shared" si="286"/>
        <v xml:space="preserve"> </v>
      </c>
      <c r="AAB18" s="454" t="str">
        <f t="shared" si="287"/>
        <v xml:space="preserve"> </v>
      </c>
      <c r="AAC18" s="454"/>
      <c r="AAD18" s="150"/>
      <c r="AAE18" s="150"/>
      <c r="AAF18" s="150"/>
      <c r="AAG18" s="154" t="str">
        <f>IF(AAE18=0," ",IF(AAE18=16," ",VLOOKUP(AAE18,PROTOKOL!$A:$E,2)*AAF18))</f>
        <v xml:space="preserve"> </v>
      </c>
      <c r="AAH18" s="151"/>
      <c r="AAI18" s="152" t="str">
        <f>IF(AAE18=0," ",IF(AAE18=16," ",(AAD18-AAG18-AAH18)*VLOOKUP(AAE18,PROTOKOL!$A:$E,5)))</f>
        <v xml:space="preserve"> </v>
      </c>
      <c r="AAJ18" s="155" t="str">
        <f t="shared" si="288"/>
        <v xml:space="preserve"> </v>
      </c>
      <c r="AAK18" s="152" t="str">
        <f t="shared" si="289"/>
        <v xml:space="preserve"> </v>
      </c>
      <c r="AAM18" s="138">
        <f t="shared" ref="AAM18" si="1080">$A$18</f>
        <v>6</v>
      </c>
      <c r="AAN18" s="444"/>
      <c r="AAO18" s="150"/>
      <c r="AAP18" s="150"/>
      <c r="AAQ18" s="150"/>
      <c r="AAR18" s="150" t="str">
        <f>IFERROR(IF(AAP18=0," ",IF(AAP18=16," ",VLOOKUP(AAP18,PROTOKOL!$A:$E,2)*AAQ18))/7.5*(7.5-AAU18),"")</f>
        <v/>
      </c>
      <c r="AAS18" s="151"/>
      <c r="AAT18" s="152" t="str">
        <f>IF(AAP18=0," ",IF(AAP18=16," ",(AAO18-AAR18-AAS18)*VLOOKUP(AAP18,PROTOKOL!$A:$E,5)))</f>
        <v xml:space="preserve"> </v>
      </c>
      <c r="AAU18" s="153"/>
      <c r="AAV18" s="144" t="str">
        <f t="shared" si="291"/>
        <v xml:space="preserve"> </v>
      </c>
      <c r="AAW18" s="454" t="str">
        <f t="shared" si="292"/>
        <v xml:space="preserve"> </v>
      </c>
      <c r="AAX18" s="454"/>
      <c r="AAY18" s="150"/>
      <c r="AAZ18" s="150"/>
      <c r="ABA18" s="150"/>
      <c r="ABB18" s="154" t="str">
        <f>IF(AAZ18=0," ",IF(AAZ18=16," ",VLOOKUP(AAZ18,PROTOKOL!$A:$E,2)*ABA18))</f>
        <v xml:space="preserve"> </v>
      </c>
      <c r="ABC18" s="151"/>
      <c r="ABD18" s="152" t="str">
        <f>IF(AAZ18=0," ",IF(AAZ18=16," ",(AAY18-ABB18-ABC18)*VLOOKUP(AAZ18,PROTOKOL!$A:$E,5)))</f>
        <v xml:space="preserve"> </v>
      </c>
      <c r="ABE18" s="155" t="str">
        <f t="shared" si="293"/>
        <v xml:space="preserve"> </v>
      </c>
      <c r="ABF18" s="152" t="str">
        <f t="shared" si="294"/>
        <v xml:space="preserve"> </v>
      </c>
      <c r="ABH18" s="138">
        <f t="shared" ref="ABH18" si="1081">$A$18</f>
        <v>6</v>
      </c>
      <c r="ABI18" s="444"/>
      <c r="ABJ18" s="150"/>
      <c r="ABK18" s="150"/>
      <c r="ABL18" s="150"/>
      <c r="ABM18" s="150" t="str">
        <f>IFERROR(IF(ABK18=0," ",IF(ABK18=16," ",VLOOKUP(ABK18,PROTOKOL!$A:$E,2)*ABL18))/7.5*(7.5-ABP18),"")</f>
        <v/>
      </c>
      <c r="ABN18" s="151"/>
      <c r="ABO18" s="152" t="str">
        <f>IF(ABK18=0," ",IF(ABK18=16," ",(ABJ18-ABM18-ABN18)*VLOOKUP(ABK18,PROTOKOL!$A:$E,5)))</f>
        <v xml:space="preserve"> </v>
      </c>
      <c r="ABP18" s="153"/>
      <c r="ABQ18" s="144" t="str">
        <f t="shared" si="296"/>
        <v xml:space="preserve"> </v>
      </c>
      <c r="ABR18" s="454" t="str">
        <f t="shared" si="297"/>
        <v xml:space="preserve"> </v>
      </c>
      <c r="ABS18" s="454"/>
      <c r="ABT18" s="150"/>
      <c r="ABU18" s="150"/>
      <c r="ABV18" s="150"/>
      <c r="ABW18" s="154" t="str">
        <f>IF(ABU18=0," ",IF(ABU18=16," ",VLOOKUP(ABU18,PROTOKOL!$A:$E,2)*ABV18))</f>
        <v xml:space="preserve"> </v>
      </c>
      <c r="ABX18" s="151"/>
      <c r="ABY18" s="152" t="str">
        <f>IF(ABU18=0," ",IF(ABU18=16," ",(ABT18-ABW18-ABX18)*VLOOKUP(ABU18,PROTOKOL!$A:$E,5)))</f>
        <v xml:space="preserve"> </v>
      </c>
      <c r="ABZ18" s="155" t="str">
        <f t="shared" si="298"/>
        <v xml:space="preserve"> </v>
      </c>
      <c r="ACA18" s="152" t="str">
        <f t="shared" si="299"/>
        <v xml:space="preserve"> </v>
      </c>
      <c r="ACC18" s="138">
        <f t="shared" ref="ACC18" si="1082">$A$18</f>
        <v>6</v>
      </c>
      <c r="ACD18" s="444"/>
      <c r="ACE18" s="150"/>
      <c r="ACF18" s="150"/>
      <c r="ACG18" s="150"/>
      <c r="ACH18" s="150" t="str">
        <f>IFERROR(IF(ACF18=0," ",IF(ACF18=16," ",VLOOKUP(ACF18,PROTOKOL!$A:$E,2)*ACG18))/7.5*(7.5-ACK18),"")</f>
        <v/>
      </c>
      <c r="ACI18" s="151"/>
      <c r="ACJ18" s="152" t="str">
        <f>IF(ACF18=0," ",IF(ACF18=16," ",(ACE18-ACH18-ACI18)*VLOOKUP(ACF18,PROTOKOL!$A:$E,5)))</f>
        <v xml:space="preserve"> </v>
      </c>
      <c r="ACK18" s="153"/>
      <c r="ACL18" s="144" t="str">
        <f t="shared" si="301"/>
        <v xml:space="preserve"> </v>
      </c>
      <c r="ACM18" s="454" t="str">
        <f t="shared" si="302"/>
        <v xml:space="preserve"> </v>
      </c>
      <c r="ACN18" s="454"/>
      <c r="ACO18" s="150"/>
      <c r="ACP18" s="150"/>
      <c r="ACQ18" s="150"/>
      <c r="ACR18" s="154" t="str">
        <f>IF(ACP18=0," ",IF(ACP18=16," ",VLOOKUP(ACP18,PROTOKOL!$A:$E,2)*ACQ18))</f>
        <v xml:space="preserve"> </v>
      </c>
      <c r="ACS18" s="151"/>
      <c r="ACT18" s="152" t="str">
        <f>IF(ACP18=0," ",IF(ACP18=16," ",(ACO18-ACR18-ACS18)*VLOOKUP(ACP18,PROTOKOL!$A:$E,5)))</f>
        <v xml:space="preserve"> </v>
      </c>
      <c r="ACU18" s="155" t="str">
        <f t="shared" si="303"/>
        <v xml:space="preserve"> </v>
      </c>
      <c r="ACV18" s="152" t="str">
        <f t="shared" si="304"/>
        <v xml:space="preserve"> </v>
      </c>
      <c r="ACX18" s="138">
        <f t="shared" ref="ACX18" si="1083">$A$18</f>
        <v>6</v>
      </c>
      <c r="ACY18" s="444"/>
      <c r="ACZ18" s="150"/>
      <c r="ADA18" s="150"/>
      <c r="ADB18" s="150"/>
      <c r="ADC18" s="150" t="str">
        <f>IFERROR(IF(ADA18=0," ",IF(ADA18=16," ",VLOOKUP(ADA18,PROTOKOL!$A:$E,2)*ADB18))/7.5*(7.5-ADF18),"")</f>
        <v/>
      </c>
      <c r="ADD18" s="151"/>
      <c r="ADE18" s="152" t="str">
        <f>IF(ADA18=0," ",IF(ADA18=16," ",(ACZ18-ADC18-ADD18)*VLOOKUP(ADA18,PROTOKOL!$A:$E,5)))</f>
        <v xml:space="preserve"> </v>
      </c>
      <c r="ADF18" s="153"/>
      <c r="ADG18" s="144" t="str">
        <f t="shared" si="306"/>
        <v xml:space="preserve"> </v>
      </c>
      <c r="ADH18" s="454" t="str">
        <f t="shared" si="307"/>
        <v xml:space="preserve"> </v>
      </c>
      <c r="ADI18" s="454"/>
      <c r="ADJ18" s="150"/>
      <c r="ADK18" s="150"/>
      <c r="ADL18" s="150"/>
      <c r="ADM18" s="154" t="str">
        <f>IF(ADK18=0," ",IF(ADK18=16," ",VLOOKUP(ADK18,PROTOKOL!$A:$E,2)*ADL18))</f>
        <v xml:space="preserve"> </v>
      </c>
      <c r="ADN18" s="151"/>
      <c r="ADO18" s="152" t="str">
        <f>IF(ADK18=0," ",IF(ADK18=16," ",(ADJ18-ADM18-ADN18)*VLOOKUP(ADK18,PROTOKOL!$A:$E,5)))</f>
        <v xml:space="preserve"> </v>
      </c>
      <c r="ADP18" s="155" t="str">
        <f t="shared" si="308"/>
        <v xml:space="preserve"> </v>
      </c>
      <c r="ADQ18" s="152" t="str">
        <f t="shared" si="309"/>
        <v xml:space="preserve"> </v>
      </c>
      <c r="ADS18" s="138">
        <f t="shared" ref="ADS18" si="1084">$A$18</f>
        <v>6</v>
      </c>
      <c r="ADT18" s="444"/>
      <c r="ADU18" s="150"/>
      <c r="ADV18" s="150"/>
      <c r="ADW18" s="150"/>
      <c r="ADX18" s="150" t="str">
        <f>IFERROR(IF(ADV18=0," ",IF(ADV18=16," ",VLOOKUP(ADV18,PROTOKOL!$A:$E,2)*ADW18))/7.5*(7.5-AEA18),"")</f>
        <v/>
      </c>
      <c r="ADY18" s="151"/>
      <c r="ADZ18" s="152" t="str">
        <f>IF(ADV18=0," ",IF(ADV18=16," ",(ADU18-ADX18-ADY18)*VLOOKUP(ADV18,PROTOKOL!$A:$E,5)))</f>
        <v xml:space="preserve"> </v>
      </c>
      <c r="AEA18" s="153"/>
      <c r="AEB18" s="144" t="str">
        <f t="shared" si="311"/>
        <v xml:space="preserve"> </v>
      </c>
      <c r="AEC18" s="454" t="str">
        <f t="shared" si="312"/>
        <v xml:space="preserve"> </v>
      </c>
      <c r="AED18" s="454"/>
      <c r="AEE18" s="150"/>
      <c r="AEF18" s="150"/>
      <c r="AEG18" s="150"/>
      <c r="AEH18" s="154" t="str">
        <f>IF(AEF18=0," ",IF(AEF18=16," ",VLOOKUP(AEF18,PROTOKOL!$A:$E,2)*AEG18))</f>
        <v xml:space="preserve"> </v>
      </c>
      <c r="AEI18" s="151"/>
      <c r="AEJ18" s="152" t="str">
        <f>IF(AEF18=0," ",IF(AEF18=16," ",(AEE18-AEH18-AEI18)*VLOOKUP(AEF18,PROTOKOL!$A:$E,5)))</f>
        <v xml:space="preserve"> </v>
      </c>
      <c r="AEK18" s="155" t="str">
        <f t="shared" si="313"/>
        <v xml:space="preserve"> </v>
      </c>
      <c r="AEL18" s="152" t="str">
        <f t="shared" si="314"/>
        <v xml:space="preserve"> </v>
      </c>
      <c r="AEN18" s="138">
        <f t="shared" ref="AEN18" si="1085">$A$18</f>
        <v>6</v>
      </c>
      <c r="AEO18" s="444"/>
      <c r="AEP18" s="150"/>
      <c r="AEQ18" s="150"/>
      <c r="AER18" s="150"/>
      <c r="AES18" s="150" t="str">
        <f>IFERROR(IF(AEQ18=0," ",IF(AEQ18=16," ",VLOOKUP(AEQ18,PROTOKOL!$A:$E,2)*AER18))/7.5*(7.5-AEV18),"")</f>
        <v/>
      </c>
      <c r="AET18" s="151"/>
      <c r="AEU18" s="152" t="str">
        <f>IF(AEQ18=0," ",IF(AEQ18=16," ",(AEP18-AES18-AET18)*VLOOKUP(AEQ18,PROTOKOL!$A:$E,5)))</f>
        <v xml:space="preserve"> </v>
      </c>
      <c r="AEV18" s="153"/>
      <c r="AEW18" s="144" t="str">
        <f t="shared" si="316"/>
        <v xml:space="preserve"> </v>
      </c>
      <c r="AEX18" s="454" t="str">
        <f t="shared" si="317"/>
        <v xml:space="preserve"> </v>
      </c>
      <c r="AEY18" s="454"/>
      <c r="AEZ18" s="150"/>
      <c r="AFA18" s="150"/>
      <c r="AFB18" s="150"/>
      <c r="AFC18" s="154" t="str">
        <f>IF(AFA18=0," ",IF(AFA18=16," ",VLOOKUP(AFA18,PROTOKOL!$A:$E,2)*AFB18))</f>
        <v xml:space="preserve"> </v>
      </c>
      <c r="AFD18" s="151"/>
      <c r="AFE18" s="152" t="str">
        <f>IF(AFA18=0," ",IF(AFA18=16," ",(AEZ18-AFC18-AFD18)*VLOOKUP(AFA18,PROTOKOL!$A:$E,5)))</f>
        <v xml:space="preserve"> </v>
      </c>
      <c r="AFF18" s="155" t="str">
        <f t="shared" si="318"/>
        <v xml:space="preserve"> </v>
      </c>
      <c r="AFG18" s="152" t="str">
        <f t="shared" si="319"/>
        <v xml:space="preserve"> </v>
      </c>
      <c r="AFI18" s="138">
        <f t="shared" ref="AFI18" si="1086">$A$18</f>
        <v>6</v>
      </c>
      <c r="AFJ18" s="444"/>
      <c r="AFK18" s="150"/>
      <c r="AFL18" s="150"/>
      <c r="AFM18" s="150"/>
      <c r="AFN18" s="150" t="str">
        <f>IFERROR(IF(AFL18=0," ",IF(AFL18=16," ",VLOOKUP(AFL18,PROTOKOL!$A:$E,2)*AFM18))/7.5*(7.5-AFQ18),"")</f>
        <v/>
      </c>
      <c r="AFO18" s="151"/>
      <c r="AFP18" s="152" t="str">
        <f>IF(AFL18=0," ",IF(AFL18=16," ",(AFK18-AFN18-AFO18)*VLOOKUP(AFL18,PROTOKOL!$A:$E,5)))</f>
        <v xml:space="preserve"> </v>
      </c>
      <c r="AFQ18" s="153"/>
      <c r="AFR18" s="144" t="str">
        <f t="shared" si="321"/>
        <v xml:space="preserve"> </v>
      </c>
      <c r="AFS18" s="454" t="str">
        <f t="shared" si="322"/>
        <v xml:space="preserve"> </v>
      </c>
      <c r="AFT18" s="454"/>
      <c r="AFU18" s="150"/>
      <c r="AFV18" s="150"/>
      <c r="AFW18" s="150"/>
      <c r="AFX18" s="154" t="str">
        <f>IF(AFV18=0," ",IF(AFV18=16," ",VLOOKUP(AFV18,PROTOKOL!$A:$E,2)*AFW18))</f>
        <v xml:space="preserve"> </v>
      </c>
      <c r="AFY18" s="151"/>
      <c r="AFZ18" s="152" t="str">
        <f>IF(AFV18=0," ",IF(AFV18=16," ",(AFU18-AFX18-AFY18)*VLOOKUP(AFV18,PROTOKOL!$A:$E,5)))</f>
        <v xml:space="preserve"> </v>
      </c>
      <c r="AGA18" s="155" t="str">
        <f t="shared" si="323"/>
        <v xml:space="preserve"> </v>
      </c>
      <c r="AGB18" s="152" t="str">
        <f t="shared" si="324"/>
        <v xml:space="preserve"> </v>
      </c>
      <c r="AGD18" s="138">
        <f t="shared" ref="AGD18" si="1087">$A$18</f>
        <v>6</v>
      </c>
      <c r="AGE18" s="444"/>
      <c r="AGF18" s="150"/>
      <c r="AGG18" s="150"/>
      <c r="AGH18" s="150"/>
      <c r="AGI18" s="150" t="str">
        <f>IFERROR(IF(AGG18=0," ",IF(AGG18=16," ",VLOOKUP(AGG18,PROTOKOL!$A:$E,2)*AGH18))/7.5*(7.5-AGL18),"")</f>
        <v/>
      </c>
      <c r="AGJ18" s="151"/>
      <c r="AGK18" s="152" t="str">
        <f>IF(AGG18=0," ",IF(AGG18=16," ",(AGF18-AGI18-AGJ18)*VLOOKUP(AGG18,PROTOKOL!$A:$E,5)))</f>
        <v xml:space="preserve"> </v>
      </c>
      <c r="AGL18" s="153"/>
      <c r="AGM18" s="144" t="str">
        <f t="shared" si="326"/>
        <v xml:space="preserve"> </v>
      </c>
      <c r="AGN18" s="454" t="str">
        <f t="shared" si="327"/>
        <v xml:space="preserve"> </v>
      </c>
      <c r="AGO18" s="454"/>
      <c r="AGP18" s="150"/>
      <c r="AGQ18" s="150"/>
      <c r="AGR18" s="150"/>
      <c r="AGS18" s="154" t="str">
        <f>IF(AGQ18=0," ",IF(AGQ18=16," ",VLOOKUP(AGQ18,PROTOKOL!$A:$E,2)*AGR18))</f>
        <v xml:space="preserve"> </v>
      </c>
      <c r="AGT18" s="151"/>
      <c r="AGU18" s="152" t="str">
        <f>IF(AGQ18=0," ",IF(AGQ18=16," ",(AGP18-AGS18-AGT18)*VLOOKUP(AGQ18,PROTOKOL!$A:$E,5)))</f>
        <v xml:space="preserve"> </v>
      </c>
      <c r="AGV18" s="155" t="str">
        <f t="shared" si="328"/>
        <v xml:space="preserve"> </v>
      </c>
      <c r="AGW18" s="152" t="str">
        <f t="shared" si="329"/>
        <v xml:space="preserve"> </v>
      </c>
      <c r="AGY18" s="138">
        <f t="shared" ref="AGY18" si="1088">$A$18</f>
        <v>6</v>
      </c>
      <c r="AGZ18" s="444"/>
      <c r="AHA18" s="150"/>
      <c r="AHB18" s="150"/>
      <c r="AHC18" s="150"/>
      <c r="AHD18" s="150" t="str">
        <f>IFERROR(IF(AHB18=0," ",IF(AHB18=16," ",VLOOKUP(AHB18,PROTOKOL!$A:$E,2)*AHC18))/7.5*(7.5-AHG18),"")</f>
        <v/>
      </c>
      <c r="AHE18" s="151"/>
      <c r="AHF18" s="152" t="str">
        <f>IF(AHB18=0," ",IF(AHB18=16," ",(AHA18-AHD18-AHE18)*VLOOKUP(AHB18,PROTOKOL!$A:$E,5)))</f>
        <v xml:space="preserve"> </v>
      </c>
      <c r="AHG18" s="153"/>
      <c r="AHH18" s="144" t="str">
        <f t="shared" si="331"/>
        <v xml:space="preserve"> </v>
      </c>
      <c r="AHI18" s="454" t="str">
        <f t="shared" si="332"/>
        <v xml:space="preserve"> </v>
      </c>
      <c r="AHJ18" s="454"/>
      <c r="AHK18" s="150"/>
      <c r="AHL18" s="150"/>
      <c r="AHM18" s="150"/>
      <c r="AHN18" s="154" t="str">
        <f>IF(AHL18=0," ",IF(AHL18=16," ",VLOOKUP(AHL18,PROTOKOL!$A:$E,2)*AHM18))</f>
        <v xml:space="preserve"> </v>
      </c>
      <c r="AHO18" s="151"/>
      <c r="AHP18" s="152" t="str">
        <f>IF(AHL18=0," ",IF(AHL18=16," ",(AHK18-AHN18-AHO18)*VLOOKUP(AHL18,PROTOKOL!$A:$E,5)))</f>
        <v xml:space="preserve"> </v>
      </c>
      <c r="AHQ18" s="155" t="str">
        <f t="shared" si="333"/>
        <v xml:space="preserve"> </v>
      </c>
      <c r="AHR18" s="152" t="str">
        <f t="shared" si="334"/>
        <v xml:space="preserve"> </v>
      </c>
      <c r="AHT18" s="138">
        <f t="shared" ref="AHT18" si="1089">$A$18</f>
        <v>6</v>
      </c>
      <c r="AHU18" s="444"/>
      <c r="AHV18" s="150"/>
      <c r="AHW18" s="150"/>
      <c r="AHX18" s="150"/>
      <c r="AHY18" s="150" t="str">
        <f>IFERROR(IF(AHW18=0," ",IF(AHW18=16," ",VLOOKUP(AHW18,PROTOKOL!$A:$E,2)*AHX18))/7.5*(7.5-AIB18),"")</f>
        <v/>
      </c>
      <c r="AHZ18" s="151"/>
      <c r="AIA18" s="152" t="str">
        <f>IF(AHW18=0," ",IF(AHW18=16," ",(AHV18-AHY18-AHZ18)*VLOOKUP(AHW18,PROTOKOL!$A:$E,5)))</f>
        <v xml:space="preserve"> </v>
      </c>
      <c r="AIB18" s="153"/>
      <c r="AIC18" s="144" t="str">
        <f t="shared" si="336"/>
        <v xml:space="preserve"> </v>
      </c>
      <c r="AID18" s="454" t="str">
        <f t="shared" si="337"/>
        <v xml:space="preserve"> </v>
      </c>
      <c r="AIE18" s="454"/>
      <c r="AIF18" s="150"/>
      <c r="AIG18" s="150"/>
      <c r="AIH18" s="150"/>
      <c r="AII18" s="154" t="str">
        <f>IF(AIG18=0," ",IF(AIG18=16," ",VLOOKUP(AIG18,PROTOKOL!$A:$E,2)*AIH18))</f>
        <v xml:space="preserve"> </v>
      </c>
      <c r="AIJ18" s="151"/>
      <c r="AIK18" s="152" t="str">
        <f>IF(AIG18=0," ",IF(AIG18=16," ",(AIF18-AII18-AIJ18)*VLOOKUP(AIG18,PROTOKOL!$A:$E,5)))</f>
        <v xml:space="preserve"> </v>
      </c>
      <c r="AIL18" s="155" t="str">
        <f t="shared" si="338"/>
        <v xml:space="preserve"> </v>
      </c>
      <c r="AIM18" s="152" t="str">
        <f t="shared" si="339"/>
        <v xml:space="preserve"> </v>
      </c>
      <c r="AIO18" s="138">
        <f t="shared" ref="AIO18" si="1090">$A$18</f>
        <v>6</v>
      </c>
      <c r="AIP18" s="444"/>
      <c r="AIQ18" s="150"/>
      <c r="AIR18" s="150"/>
      <c r="AIS18" s="150"/>
      <c r="AIT18" s="150" t="str">
        <f>IFERROR(IF(AIR18=0," ",IF(AIR18=16," ",VLOOKUP(AIR18,PROTOKOL!$A:$E,2)*AIS18))/7.5*(7.5-AIW18),"")</f>
        <v/>
      </c>
      <c r="AIU18" s="151"/>
      <c r="AIV18" s="152" t="str">
        <f>IF(AIR18=0," ",IF(AIR18=16," ",(AIQ18-AIT18-AIU18)*VLOOKUP(AIR18,PROTOKOL!$A:$E,5)))</f>
        <v xml:space="preserve"> </v>
      </c>
      <c r="AIW18" s="153"/>
      <c r="AIX18" s="144" t="str">
        <f t="shared" si="341"/>
        <v xml:space="preserve"> </v>
      </c>
      <c r="AIY18" s="454" t="str">
        <f t="shared" si="342"/>
        <v xml:space="preserve"> </v>
      </c>
      <c r="AIZ18" s="454"/>
      <c r="AJA18" s="150"/>
      <c r="AJB18" s="150"/>
      <c r="AJC18" s="150"/>
      <c r="AJD18" s="154" t="str">
        <f>IF(AJB18=0," ",IF(AJB18=16," ",VLOOKUP(AJB18,PROTOKOL!$A:$E,2)*AJC18))</f>
        <v xml:space="preserve"> </v>
      </c>
      <c r="AJE18" s="151"/>
      <c r="AJF18" s="152" t="str">
        <f>IF(AJB18=0," ",IF(AJB18=16," ",(AJA18-AJD18-AJE18)*VLOOKUP(AJB18,PROTOKOL!$A:$E,5)))</f>
        <v xml:space="preserve"> </v>
      </c>
      <c r="AJG18" s="155" t="str">
        <f t="shared" si="343"/>
        <v xml:space="preserve"> </v>
      </c>
      <c r="AJH18" s="152" t="str">
        <f t="shared" si="344"/>
        <v xml:space="preserve"> </v>
      </c>
      <c r="AJJ18" s="138">
        <f t="shared" ref="AJJ18" si="1091">$A$18</f>
        <v>6</v>
      </c>
      <c r="AJK18" s="444"/>
      <c r="AJL18" s="150"/>
      <c r="AJM18" s="150"/>
      <c r="AJN18" s="150"/>
      <c r="AJO18" s="150" t="str">
        <f>IFERROR(IF(AJM18=0," ",IF(AJM18=16," ",VLOOKUP(AJM18,PROTOKOL!$A:$E,2)*AJN18))/7.5*(7.5-AJR18),"")</f>
        <v/>
      </c>
      <c r="AJP18" s="151"/>
      <c r="AJQ18" s="152" t="str">
        <f>IF(AJM18=0," ",IF(AJM18=16," ",(AJL18-AJO18-AJP18)*VLOOKUP(AJM18,PROTOKOL!$A:$E,5)))</f>
        <v xml:space="preserve"> </v>
      </c>
      <c r="AJR18" s="153"/>
      <c r="AJS18" s="144" t="str">
        <f t="shared" si="346"/>
        <v xml:space="preserve"> </v>
      </c>
      <c r="AJT18" s="454" t="str">
        <f t="shared" si="347"/>
        <v xml:space="preserve"> </v>
      </c>
      <c r="AJU18" s="454"/>
      <c r="AJV18" s="150"/>
      <c r="AJW18" s="150"/>
      <c r="AJX18" s="150"/>
      <c r="AJY18" s="154" t="str">
        <f>IF(AJW18=0," ",IF(AJW18=16," ",VLOOKUP(AJW18,PROTOKOL!$A:$E,2)*AJX18))</f>
        <v xml:space="preserve"> </v>
      </c>
      <c r="AJZ18" s="151"/>
      <c r="AKA18" s="152" t="str">
        <f>IF(AJW18=0," ",IF(AJW18=16," ",(AJV18-AJY18-AJZ18)*VLOOKUP(AJW18,PROTOKOL!$A:$E,5)))</f>
        <v xml:space="preserve"> </v>
      </c>
      <c r="AKB18" s="155" t="str">
        <f t="shared" si="348"/>
        <v xml:space="preserve"> </v>
      </c>
      <c r="AKC18" s="152" t="str">
        <f t="shared" si="349"/>
        <v xml:space="preserve"> </v>
      </c>
      <c r="AKE18" s="138">
        <f t="shared" ref="AKE18" si="1092">$A$18</f>
        <v>6</v>
      </c>
      <c r="AKF18" s="444"/>
      <c r="AKG18" s="150"/>
      <c r="AKH18" s="150"/>
      <c r="AKI18" s="150"/>
      <c r="AKJ18" s="150" t="str">
        <f>IFERROR(IF(AKH18=0," ",IF(AKH18=16," ",VLOOKUP(AKH18,PROTOKOL!$A:$E,2)*AKI18))/7.5*(7.5-AKM18),"")</f>
        <v/>
      </c>
      <c r="AKK18" s="151"/>
      <c r="AKL18" s="152" t="str">
        <f>IF(AKH18=0," ",IF(AKH18=16," ",(AKG18-AKJ18-AKK18)*VLOOKUP(AKH18,PROTOKOL!$A:$E,5)))</f>
        <v xml:space="preserve"> </v>
      </c>
      <c r="AKM18" s="153"/>
      <c r="AKN18" s="144" t="str">
        <f t="shared" si="351"/>
        <v xml:space="preserve"> </v>
      </c>
      <c r="AKO18" s="454" t="str">
        <f t="shared" si="352"/>
        <v xml:space="preserve"> </v>
      </c>
      <c r="AKP18" s="454"/>
      <c r="AKQ18" s="150"/>
      <c r="AKR18" s="150"/>
      <c r="AKS18" s="150"/>
      <c r="AKT18" s="154" t="str">
        <f>IF(AKR18=0," ",IF(AKR18=16," ",VLOOKUP(AKR18,PROTOKOL!$A:$E,2)*AKS18))</f>
        <v xml:space="preserve"> </v>
      </c>
      <c r="AKU18" s="151"/>
      <c r="AKV18" s="152" t="str">
        <f>IF(AKR18=0," ",IF(AKR18=16," ",(AKQ18-AKT18-AKU18)*VLOOKUP(AKR18,PROTOKOL!$A:$E,5)))</f>
        <v xml:space="preserve"> </v>
      </c>
      <c r="AKW18" s="155" t="str">
        <f t="shared" si="353"/>
        <v xml:space="preserve"> </v>
      </c>
      <c r="AKX18" s="152" t="str">
        <f t="shared" si="354"/>
        <v xml:space="preserve"> </v>
      </c>
      <c r="AKZ18" s="138">
        <f t="shared" ref="AKZ18" si="1093">$A$18</f>
        <v>6</v>
      </c>
      <c r="ALA18" s="444"/>
      <c r="ALB18" s="150"/>
      <c r="ALC18" s="150"/>
      <c r="ALD18" s="150"/>
      <c r="ALE18" s="150" t="str">
        <f>IFERROR(IF(ALC18=0," ",IF(ALC18=16," ",VLOOKUP(ALC18,PROTOKOL!$A:$E,2)*ALD18))/7.5*(7.5-ALH18),"")</f>
        <v/>
      </c>
      <c r="ALF18" s="151"/>
      <c r="ALG18" s="152" t="str">
        <f>IF(ALC18=0," ",IF(ALC18=16," ",(ALB18-ALE18-ALF18)*VLOOKUP(ALC18,PROTOKOL!$A:$E,5)))</f>
        <v xml:space="preserve"> </v>
      </c>
      <c r="ALH18" s="153"/>
      <c r="ALI18" s="144" t="str">
        <f t="shared" si="356"/>
        <v xml:space="preserve"> </v>
      </c>
      <c r="ALJ18" s="454" t="str">
        <f t="shared" si="357"/>
        <v xml:space="preserve"> </v>
      </c>
      <c r="ALK18" s="454"/>
      <c r="ALL18" s="150"/>
      <c r="ALM18" s="150"/>
      <c r="ALN18" s="150"/>
      <c r="ALO18" s="154" t="str">
        <f>IF(ALM18=0," ",IF(ALM18=16," ",VLOOKUP(ALM18,PROTOKOL!$A:$E,2)*ALN18))</f>
        <v xml:space="preserve"> </v>
      </c>
      <c r="ALP18" s="151"/>
      <c r="ALQ18" s="152" t="str">
        <f>IF(ALM18=0," ",IF(ALM18=16," ",(ALL18-ALO18-ALP18)*VLOOKUP(ALM18,PROTOKOL!$A:$E,5)))</f>
        <v xml:space="preserve"> </v>
      </c>
      <c r="ALR18" s="155" t="str">
        <f t="shared" si="358"/>
        <v xml:space="preserve"> </v>
      </c>
      <c r="ALS18" s="152" t="str">
        <f t="shared" si="359"/>
        <v xml:space="preserve"> </v>
      </c>
      <c r="ALU18" s="138">
        <f t="shared" ref="ALU18" si="1094">$A$18</f>
        <v>6</v>
      </c>
      <c r="ALV18" s="444"/>
      <c r="ALW18" s="150"/>
      <c r="ALX18" s="150"/>
      <c r="ALY18" s="150"/>
      <c r="ALZ18" s="150" t="str">
        <f>IFERROR(IF(ALX18=0," ",IF(ALX18=16," ",VLOOKUP(ALX18,PROTOKOL!$A:$E,2)*ALY18))/7.5*(7.5-AMC18),"")</f>
        <v/>
      </c>
      <c r="AMA18" s="151"/>
      <c r="AMB18" s="152" t="str">
        <f>IF(ALX18=0," ",IF(ALX18=16," ",(ALW18-ALZ18-AMA18)*VLOOKUP(ALX18,PROTOKOL!$A:$E,5)))</f>
        <v xml:space="preserve"> </v>
      </c>
      <c r="AMC18" s="153"/>
      <c r="AMD18" s="144" t="str">
        <f t="shared" si="361"/>
        <v xml:space="preserve"> </v>
      </c>
      <c r="AME18" s="454" t="str">
        <f t="shared" si="362"/>
        <v xml:space="preserve"> </v>
      </c>
      <c r="AMF18" s="454"/>
      <c r="AMG18" s="150"/>
      <c r="AMH18" s="150"/>
      <c r="AMI18" s="150"/>
      <c r="AMJ18" s="154" t="str">
        <f>IF(AMH18=0," ",IF(AMH18=16," ",VLOOKUP(AMH18,PROTOKOL!$A:$E,2)*AMI18))</f>
        <v xml:space="preserve"> </v>
      </c>
      <c r="AMK18" s="151"/>
      <c r="AML18" s="152" t="str">
        <f>IF(AMH18=0," ",IF(AMH18=16," ",(AMG18-AMJ18-AMK18)*VLOOKUP(AMH18,PROTOKOL!$A:$E,5)))</f>
        <v xml:space="preserve"> </v>
      </c>
      <c r="AMM18" s="155" t="str">
        <f t="shared" si="363"/>
        <v xml:space="preserve"> </v>
      </c>
      <c r="AMN18" s="152" t="str">
        <f t="shared" si="364"/>
        <v xml:space="preserve"> </v>
      </c>
      <c r="AMP18" s="138">
        <f t="shared" ref="AMP18" si="1095">$A$18</f>
        <v>6</v>
      </c>
      <c r="AMQ18" s="444"/>
      <c r="AMR18" s="150"/>
      <c r="AMS18" s="150"/>
      <c r="AMT18" s="150"/>
      <c r="AMU18" s="150" t="str">
        <f>IFERROR(IF(AMS18=0," ",IF(AMS18=16," ",VLOOKUP(AMS18,PROTOKOL!$A:$E,2)*AMT18))/7.5*(7.5-AMX18),"")</f>
        <v/>
      </c>
      <c r="AMV18" s="151"/>
      <c r="AMW18" s="152" t="str">
        <f>IF(AMS18=0," ",IF(AMS18=16," ",(AMR18-AMU18-AMV18)*VLOOKUP(AMS18,PROTOKOL!$A:$E,5)))</f>
        <v xml:space="preserve"> </v>
      </c>
      <c r="AMX18" s="153"/>
      <c r="AMY18" s="144" t="str">
        <f t="shared" si="366"/>
        <v xml:space="preserve"> </v>
      </c>
      <c r="AMZ18" s="454" t="str">
        <f t="shared" si="367"/>
        <v xml:space="preserve"> </v>
      </c>
      <c r="ANA18" s="454"/>
      <c r="ANB18" s="150"/>
      <c r="ANC18" s="150"/>
      <c r="AND18" s="150"/>
      <c r="ANE18" s="154" t="str">
        <f>IF(ANC18=0," ",IF(ANC18=16," ",VLOOKUP(ANC18,PROTOKOL!$A:$E,2)*AND18))</f>
        <v xml:space="preserve"> </v>
      </c>
      <c r="ANF18" s="151"/>
      <c r="ANG18" s="152" t="str">
        <f>IF(ANC18=0," ",IF(ANC18=16," ",(ANB18-ANE18-ANF18)*VLOOKUP(ANC18,PROTOKOL!$A:$E,5)))</f>
        <v xml:space="preserve"> </v>
      </c>
      <c r="ANH18" s="155" t="str">
        <f t="shared" si="368"/>
        <v xml:space="preserve"> </v>
      </c>
      <c r="ANI18" s="152" t="str">
        <f t="shared" si="369"/>
        <v xml:space="preserve"> </v>
      </c>
      <c r="ANK18" s="138">
        <f t="shared" ref="ANK18" si="1096">$A$18</f>
        <v>6</v>
      </c>
      <c r="ANL18" s="444"/>
      <c r="ANM18" s="150"/>
      <c r="ANN18" s="150"/>
      <c r="ANO18" s="150"/>
      <c r="ANP18" s="150" t="str">
        <f>IFERROR(IF(ANN18=0," ",IF(ANN18=16," ",VLOOKUP(ANN18,PROTOKOL!$A:$E,2)*ANO18))/7.5*(7.5-ANS18),"")</f>
        <v/>
      </c>
      <c r="ANQ18" s="151"/>
      <c r="ANR18" s="152" t="str">
        <f>IF(ANN18=0," ",IF(ANN18=16," ",(ANM18-ANP18-ANQ18)*VLOOKUP(ANN18,PROTOKOL!$A:$E,5)))</f>
        <v xml:space="preserve"> </v>
      </c>
      <c r="ANS18" s="153"/>
      <c r="ANT18" s="144" t="str">
        <f t="shared" si="371"/>
        <v xml:space="preserve"> </v>
      </c>
      <c r="ANU18" s="454" t="str">
        <f t="shared" si="372"/>
        <v xml:space="preserve"> </v>
      </c>
      <c r="ANV18" s="454"/>
      <c r="ANW18" s="150"/>
      <c r="ANX18" s="150"/>
      <c r="ANY18" s="150"/>
      <c r="ANZ18" s="154" t="str">
        <f>IF(ANX18=0," ",IF(ANX18=16," ",VLOOKUP(ANX18,PROTOKOL!$A:$E,2)*ANY18))</f>
        <v xml:space="preserve"> </v>
      </c>
      <c r="AOA18" s="151"/>
      <c r="AOB18" s="152" t="str">
        <f>IF(ANX18=0," ",IF(ANX18=16," ",(ANW18-ANZ18-AOA18)*VLOOKUP(ANX18,PROTOKOL!$A:$E,5)))</f>
        <v xml:space="preserve"> </v>
      </c>
      <c r="AOC18" s="155" t="str">
        <f t="shared" si="373"/>
        <v xml:space="preserve"> </v>
      </c>
      <c r="AOD18" s="152" t="str">
        <f t="shared" si="374"/>
        <v xml:space="preserve"> </v>
      </c>
      <c r="AOF18" s="138">
        <f t="shared" ref="AOF18" si="1097">$A$18</f>
        <v>6</v>
      </c>
      <c r="AOG18" s="444"/>
      <c r="AOH18" s="150"/>
      <c r="AOI18" s="150"/>
      <c r="AOJ18" s="150"/>
      <c r="AOK18" s="150" t="str">
        <f>IFERROR(IF(AOI18=0," ",IF(AOI18=16," ",VLOOKUP(AOI18,PROTOKOL!$A:$E,2)*AOJ18))/7.5*(7.5-AON18),"")</f>
        <v/>
      </c>
      <c r="AOL18" s="151"/>
      <c r="AOM18" s="152" t="str">
        <f>IF(AOI18=0," ",IF(AOI18=16," ",(AOH18-AOK18-AOL18)*VLOOKUP(AOI18,PROTOKOL!$A:$E,5)))</f>
        <v xml:space="preserve"> </v>
      </c>
      <c r="AON18" s="153"/>
      <c r="AOO18" s="144" t="str">
        <f t="shared" si="376"/>
        <v xml:space="preserve"> </v>
      </c>
      <c r="AOP18" s="454" t="str">
        <f t="shared" si="377"/>
        <v xml:space="preserve"> </v>
      </c>
      <c r="AOQ18" s="454"/>
      <c r="AOR18" s="150"/>
      <c r="AOS18" s="150"/>
      <c r="AOT18" s="150"/>
      <c r="AOU18" s="154" t="str">
        <f>IF(AOS18=0," ",IF(AOS18=16," ",VLOOKUP(AOS18,PROTOKOL!$A:$E,2)*AOT18))</f>
        <v xml:space="preserve"> </v>
      </c>
      <c r="AOV18" s="151"/>
      <c r="AOW18" s="152" t="str">
        <f>IF(AOS18=0," ",IF(AOS18=16," ",(AOR18-AOU18-AOV18)*VLOOKUP(AOS18,PROTOKOL!$A:$E,5)))</f>
        <v xml:space="preserve"> </v>
      </c>
      <c r="AOX18" s="155" t="str">
        <f t="shared" si="378"/>
        <v xml:space="preserve"> </v>
      </c>
      <c r="AOY18" s="152" t="str">
        <f t="shared" si="379"/>
        <v xml:space="preserve"> </v>
      </c>
      <c r="APA18" s="138">
        <f t="shared" ref="APA18" si="1098">$A$18</f>
        <v>6</v>
      </c>
      <c r="APB18" s="444"/>
      <c r="APC18" s="150"/>
      <c r="APD18" s="150"/>
      <c r="APE18" s="150"/>
      <c r="APF18" s="150" t="str">
        <f>IFERROR(IF(APD18=0," ",IF(APD18=16," ",VLOOKUP(APD18,PROTOKOL!$A:$E,2)*APE18))/7.5*(7.5-API18),"")</f>
        <v/>
      </c>
      <c r="APG18" s="151"/>
      <c r="APH18" s="152" t="str">
        <f>IF(APD18=0," ",IF(APD18=16," ",(APC18-APF18-APG18)*VLOOKUP(APD18,PROTOKOL!$A:$E,5)))</f>
        <v xml:space="preserve"> </v>
      </c>
      <c r="API18" s="153"/>
      <c r="APJ18" s="144" t="str">
        <f t="shared" si="381"/>
        <v xml:space="preserve"> </v>
      </c>
      <c r="APK18" s="454" t="str">
        <f t="shared" si="382"/>
        <v xml:space="preserve"> </v>
      </c>
      <c r="APL18" s="454"/>
      <c r="APM18" s="150"/>
      <c r="APN18" s="150"/>
      <c r="APO18" s="150"/>
      <c r="APP18" s="154" t="str">
        <f>IF(APN18=0," ",IF(APN18=16," ",VLOOKUP(APN18,PROTOKOL!$A:$E,2)*APO18))</f>
        <v xml:space="preserve"> </v>
      </c>
      <c r="APQ18" s="151"/>
      <c r="APR18" s="152" t="str">
        <f>IF(APN18=0," ",IF(APN18=16," ",(APM18-APP18-APQ18)*VLOOKUP(APN18,PROTOKOL!$A:$E,5)))</f>
        <v xml:space="preserve"> </v>
      </c>
      <c r="APS18" s="155" t="str">
        <f t="shared" si="383"/>
        <v xml:space="preserve"> </v>
      </c>
      <c r="APT18" s="152" t="str">
        <f t="shared" si="384"/>
        <v xml:space="preserve"> </v>
      </c>
      <c r="APV18" s="138">
        <f t="shared" ref="APV18" si="1099">$A$18</f>
        <v>6</v>
      </c>
      <c r="APW18" s="444"/>
      <c r="APX18" s="150"/>
      <c r="APY18" s="150"/>
      <c r="APZ18" s="150"/>
      <c r="AQA18" s="150" t="str">
        <f>IFERROR(IF(APY18=0," ",IF(APY18=16," ",VLOOKUP(APY18,PROTOKOL!$A:$E,2)*APZ18))/7.5*(7.5-AQD18),"")</f>
        <v/>
      </c>
      <c r="AQB18" s="151"/>
      <c r="AQC18" s="152" t="str">
        <f>IF(APY18=0," ",IF(APY18=16," ",(APX18-AQA18-AQB18)*VLOOKUP(APY18,PROTOKOL!$A:$E,5)))</f>
        <v xml:space="preserve"> </v>
      </c>
      <c r="AQD18" s="153"/>
      <c r="AQE18" s="144" t="str">
        <f t="shared" si="386"/>
        <v xml:space="preserve"> </v>
      </c>
      <c r="AQF18" s="454" t="str">
        <f t="shared" si="387"/>
        <v xml:space="preserve"> </v>
      </c>
      <c r="AQG18" s="454"/>
      <c r="AQH18" s="150"/>
      <c r="AQI18" s="150"/>
      <c r="AQJ18" s="150"/>
      <c r="AQK18" s="154" t="str">
        <f>IF(AQI18=0," ",IF(AQI18=16," ",VLOOKUP(AQI18,PROTOKOL!$A:$E,2)*AQJ18))</f>
        <v xml:space="preserve"> </v>
      </c>
      <c r="AQL18" s="151"/>
      <c r="AQM18" s="152" t="str">
        <f>IF(AQI18=0," ",IF(AQI18=16," ",(AQH18-AQK18-AQL18)*VLOOKUP(AQI18,PROTOKOL!$A:$E,5)))</f>
        <v xml:space="preserve"> </v>
      </c>
      <c r="AQN18" s="155" t="str">
        <f t="shared" si="388"/>
        <v xml:space="preserve"> </v>
      </c>
      <c r="AQO18" s="152" t="str">
        <f t="shared" si="389"/>
        <v xml:space="preserve"> </v>
      </c>
      <c r="AQQ18" s="138">
        <f t="shared" ref="AQQ18" si="1100">$A$18</f>
        <v>6</v>
      </c>
      <c r="AQR18" s="444"/>
      <c r="AQS18" s="150"/>
      <c r="AQT18" s="150"/>
      <c r="AQU18" s="150"/>
      <c r="AQV18" s="150" t="str">
        <f>IFERROR(IF(AQT18=0," ",IF(AQT18=16," ",VLOOKUP(AQT18,PROTOKOL!$A:$E,2)*AQU18))/7.5*(7.5-AQY18),"")</f>
        <v/>
      </c>
      <c r="AQW18" s="151"/>
      <c r="AQX18" s="152" t="str">
        <f>IF(AQT18=0," ",IF(AQT18=16," ",(AQS18-AQV18-AQW18)*VLOOKUP(AQT18,PROTOKOL!$A:$E,5)))</f>
        <v xml:space="preserve"> </v>
      </c>
      <c r="AQY18" s="153"/>
      <c r="AQZ18" s="144" t="str">
        <f t="shared" si="391"/>
        <v xml:space="preserve"> </v>
      </c>
      <c r="ARA18" s="454" t="str">
        <f t="shared" si="392"/>
        <v xml:space="preserve"> </v>
      </c>
      <c r="ARB18" s="454"/>
      <c r="ARC18" s="150"/>
      <c r="ARD18" s="150"/>
      <c r="ARE18" s="150"/>
      <c r="ARF18" s="154" t="str">
        <f>IF(ARD18=0," ",IF(ARD18=16," ",VLOOKUP(ARD18,PROTOKOL!$A:$E,2)*ARE18))</f>
        <v xml:space="preserve"> </v>
      </c>
      <c r="ARG18" s="151"/>
      <c r="ARH18" s="152" t="str">
        <f>IF(ARD18=0," ",IF(ARD18=16," ",(ARC18-ARF18-ARG18)*VLOOKUP(ARD18,PROTOKOL!$A:$E,5)))</f>
        <v xml:space="preserve"> </v>
      </c>
      <c r="ARI18" s="155" t="str">
        <f t="shared" si="393"/>
        <v xml:space="preserve"> </v>
      </c>
      <c r="ARJ18" s="152" t="str">
        <f t="shared" si="394"/>
        <v xml:space="preserve"> </v>
      </c>
      <c r="ARL18" s="138">
        <f t="shared" ref="ARL18" si="1101">$A$18</f>
        <v>6</v>
      </c>
      <c r="ARM18" s="444"/>
      <c r="ARN18" s="150"/>
      <c r="ARO18" s="150"/>
      <c r="ARP18" s="150"/>
      <c r="ARQ18" s="150" t="str">
        <f>IFERROR(IF(ARO18=0," ",IF(ARO18=16," ",VLOOKUP(ARO18,PROTOKOL!$A:$E,2)*ARP18))/7.5*(7.5-ART18),"")</f>
        <v/>
      </c>
      <c r="ARR18" s="151"/>
      <c r="ARS18" s="152" t="str">
        <f>IF(ARO18=0," ",IF(ARO18=16," ",(ARN18-ARQ18-ARR18)*VLOOKUP(ARO18,PROTOKOL!$A:$E,5)))</f>
        <v xml:space="preserve"> </v>
      </c>
      <c r="ART18" s="153"/>
      <c r="ARU18" s="144" t="str">
        <f t="shared" si="396"/>
        <v xml:space="preserve"> </v>
      </c>
      <c r="ARV18" s="454" t="str">
        <f t="shared" si="397"/>
        <v xml:space="preserve"> </v>
      </c>
      <c r="ARW18" s="454"/>
      <c r="ARX18" s="150"/>
      <c r="ARY18" s="150"/>
      <c r="ARZ18" s="150"/>
      <c r="ASA18" s="154" t="str">
        <f>IF(ARY18=0," ",IF(ARY18=16," ",VLOOKUP(ARY18,PROTOKOL!$A:$E,2)*ARZ18))</f>
        <v xml:space="preserve"> </v>
      </c>
      <c r="ASB18" s="151"/>
      <c r="ASC18" s="152" t="str">
        <f>IF(ARY18=0," ",IF(ARY18=16," ",(ARX18-ASA18-ASB18)*VLOOKUP(ARY18,PROTOKOL!$A:$E,5)))</f>
        <v xml:space="preserve"> </v>
      </c>
      <c r="ASD18" s="155" t="str">
        <f t="shared" si="398"/>
        <v xml:space="preserve"> </v>
      </c>
      <c r="ASE18" s="152" t="str">
        <f t="shared" si="399"/>
        <v xml:space="preserve"> </v>
      </c>
      <c r="ASG18" s="138">
        <f t="shared" ref="ASG18" si="1102">$A$18</f>
        <v>6</v>
      </c>
      <c r="ASH18" s="444"/>
      <c r="ASI18" s="150"/>
      <c r="ASJ18" s="150"/>
      <c r="ASK18" s="150"/>
      <c r="ASL18" s="150" t="str">
        <f>IFERROR(IF(ASJ18=0," ",IF(ASJ18=16," ",VLOOKUP(ASJ18,PROTOKOL!$A:$E,2)*ASK18))/7.5*(7.5-ASO18),"")</f>
        <v/>
      </c>
      <c r="ASM18" s="151"/>
      <c r="ASN18" s="152" t="str">
        <f>IF(ASJ18=0," ",IF(ASJ18=16," ",(ASI18-ASL18-ASM18)*VLOOKUP(ASJ18,PROTOKOL!$A:$E,5)))</f>
        <v xml:space="preserve"> </v>
      </c>
      <c r="ASO18" s="153"/>
      <c r="ASP18" s="144" t="str">
        <f t="shared" si="401"/>
        <v xml:space="preserve"> </v>
      </c>
      <c r="ASQ18" s="454" t="str">
        <f t="shared" si="402"/>
        <v xml:space="preserve"> </v>
      </c>
      <c r="ASR18" s="454"/>
      <c r="ASS18" s="150"/>
      <c r="AST18" s="150"/>
      <c r="ASU18" s="150"/>
      <c r="ASV18" s="154" t="str">
        <f>IF(AST18=0," ",IF(AST18=16," ",VLOOKUP(AST18,PROTOKOL!$A:$E,2)*ASU18))</f>
        <v xml:space="preserve"> </v>
      </c>
      <c r="ASW18" s="151"/>
      <c r="ASX18" s="152" t="str">
        <f>IF(AST18=0," ",IF(AST18=16," ",(ASS18-ASV18-ASW18)*VLOOKUP(AST18,PROTOKOL!$A:$E,5)))</f>
        <v xml:space="preserve"> </v>
      </c>
      <c r="ASY18" s="155" t="str">
        <f t="shared" si="403"/>
        <v xml:space="preserve"> </v>
      </c>
      <c r="ASZ18" s="152" t="str">
        <f t="shared" si="404"/>
        <v xml:space="preserve"> </v>
      </c>
      <c r="ATB18" s="138">
        <f t="shared" ref="ATB18" si="1103">$A$18</f>
        <v>6</v>
      </c>
      <c r="ATC18" s="444"/>
      <c r="ATD18" s="150"/>
      <c r="ATE18" s="150"/>
      <c r="ATF18" s="150"/>
      <c r="ATG18" s="150" t="str">
        <f>IFERROR(IF(ATE18=0," ",IF(ATE18=16," ",VLOOKUP(ATE18,PROTOKOL!$A:$E,2)*ATF18))/7.5*(7.5-ATJ18),"")</f>
        <v/>
      </c>
      <c r="ATH18" s="151"/>
      <c r="ATI18" s="152" t="str">
        <f>IF(ATE18=0," ",IF(ATE18=16," ",(ATD18-ATG18-ATH18)*VLOOKUP(ATE18,PROTOKOL!$A:$E,5)))</f>
        <v xml:space="preserve"> </v>
      </c>
      <c r="ATJ18" s="153"/>
      <c r="ATK18" s="144" t="str">
        <f t="shared" si="406"/>
        <v xml:space="preserve"> </v>
      </c>
      <c r="ATL18" s="454" t="str">
        <f t="shared" si="407"/>
        <v xml:space="preserve"> </v>
      </c>
      <c r="ATM18" s="454"/>
      <c r="ATN18" s="150"/>
      <c r="ATO18" s="150"/>
      <c r="ATP18" s="150"/>
      <c r="ATQ18" s="154" t="str">
        <f>IF(ATO18=0," ",IF(ATO18=16," ",VLOOKUP(ATO18,PROTOKOL!$A:$E,2)*ATP18))</f>
        <v xml:space="preserve"> </v>
      </c>
      <c r="ATR18" s="151"/>
      <c r="ATS18" s="152" t="str">
        <f>IF(ATO18=0," ",IF(ATO18=16," ",(ATN18-ATQ18-ATR18)*VLOOKUP(ATO18,PROTOKOL!$A:$E,5)))</f>
        <v xml:space="preserve"> </v>
      </c>
      <c r="ATT18" s="155" t="str">
        <f t="shared" si="408"/>
        <v xml:space="preserve"> </v>
      </c>
      <c r="ATU18" s="152" t="str">
        <f t="shared" si="409"/>
        <v xml:space="preserve"> </v>
      </c>
      <c r="ATW18" s="138">
        <f t="shared" ref="ATW18" si="1104">$A$18</f>
        <v>6</v>
      </c>
      <c r="ATX18" s="444"/>
      <c r="ATY18" s="150"/>
      <c r="ATZ18" s="150"/>
      <c r="AUA18" s="150"/>
      <c r="AUB18" s="150" t="str">
        <f>IFERROR(IF(ATZ18=0," ",IF(ATZ18=16," ",VLOOKUP(ATZ18,PROTOKOL!$A:$E,2)*AUA18))/7.5*(7.5-AUE18),"")</f>
        <v/>
      </c>
      <c r="AUC18" s="151"/>
      <c r="AUD18" s="152" t="str">
        <f>IF(ATZ18=0," ",IF(ATZ18=16," ",(ATY18-AUB18-AUC18)*VLOOKUP(ATZ18,PROTOKOL!$A:$E,5)))</f>
        <v xml:space="preserve"> </v>
      </c>
      <c r="AUE18" s="153"/>
      <c r="AUF18" s="144" t="str">
        <f t="shared" si="411"/>
        <v xml:space="preserve"> </v>
      </c>
      <c r="AUG18" s="454" t="str">
        <f t="shared" si="412"/>
        <v xml:space="preserve"> </v>
      </c>
      <c r="AUH18" s="454"/>
      <c r="AUI18" s="150"/>
      <c r="AUJ18" s="150"/>
      <c r="AUK18" s="150"/>
      <c r="AUL18" s="154" t="str">
        <f>IF(AUJ18=0," ",IF(AUJ18=16," ",VLOOKUP(AUJ18,PROTOKOL!$A:$E,2)*AUK18))</f>
        <v xml:space="preserve"> </v>
      </c>
      <c r="AUM18" s="151"/>
      <c r="AUN18" s="152" t="str">
        <f>IF(AUJ18=0," ",IF(AUJ18=16," ",(AUI18-AUL18-AUM18)*VLOOKUP(AUJ18,PROTOKOL!$A:$E,5)))</f>
        <v xml:space="preserve"> </v>
      </c>
      <c r="AUO18" s="155" t="str">
        <f t="shared" si="413"/>
        <v xml:space="preserve"> </v>
      </c>
      <c r="AUP18" s="152" t="str">
        <f t="shared" si="414"/>
        <v xml:space="preserve"> </v>
      </c>
      <c r="AUR18" s="138">
        <f t="shared" ref="AUR18" si="1105">$A$18</f>
        <v>6</v>
      </c>
      <c r="AUS18" s="444"/>
      <c r="AUT18" s="150"/>
      <c r="AUU18" s="150"/>
      <c r="AUV18" s="150"/>
      <c r="AUW18" s="150" t="str">
        <f>IFERROR(IF(AUU18=0," ",IF(AUU18=16," ",VLOOKUP(AUU18,PROTOKOL!$A:$E,2)*AUV18))/7.5*(7.5-AUZ18),"")</f>
        <v/>
      </c>
      <c r="AUX18" s="151"/>
      <c r="AUY18" s="152" t="str">
        <f>IF(AUU18=0," ",IF(AUU18=16," ",(AUT18-AUW18-AUX18)*VLOOKUP(AUU18,PROTOKOL!$A:$E,5)))</f>
        <v xml:space="preserve"> </v>
      </c>
      <c r="AUZ18" s="153"/>
      <c r="AVA18" s="144" t="str">
        <f t="shared" si="416"/>
        <v xml:space="preserve"> </v>
      </c>
      <c r="AVB18" s="454" t="str">
        <f t="shared" si="417"/>
        <v xml:space="preserve"> </v>
      </c>
      <c r="AVC18" s="454"/>
      <c r="AVD18" s="150"/>
      <c r="AVE18" s="150"/>
      <c r="AVF18" s="150"/>
      <c r="AVG18" s="154" t="str">
        <f>IF(AVE18=0," ",IF(AVE18=16," ",VLOOKUP(AVE18,PROTOKOL!$A:$E,2)*AVF18))</f>
        <v xml:space="preserve"> </v>
      </c>
      <c r="AVH18" s="151"/>
      <c r="AVI18" s="152" t="str">
        <f>IF(AVE18=0," ",IF(AVE18=16," ",(AVD18-AVG18-AVH18)*VLOOKUP(AVE18,PROTOKOL!$A:$E,5)))</f>
        <v xml:space="preserve"> </v>
      </c>
      <c r="AVJ18" s="155" t="str">
        <f t="shared" si="418"/>
        <v xml:space="preserve"> </v>
      </c>
      <c r="AVK18" s="152" t="str">
        <f t="shared" si="419"/>
        <v xml:space="preserve"> </v>
      </c>
      <c r="AVM18" s="138">
        <f t="shared" ref="AVM18" si="1106">$A$18</f>
        <v>6</v>
      </c>
      <c r="AVN18" s="444"/>
      <c r="AVO18" s="150"/>
      <c r="AVP18" s="150"/>
      <c r="AVQ18" s="150"/>
      <c r="AVR18" s="150" t="str">
        <f>IFERROR(IF(AVP18=0," ",IF(AVP18=16," ",VLOOKUP(AVP18,PROTOKOL!$A:$E,2)*AVQ18))/7.5*(7.5-AVU18),"")</f>
        <v/>
      </c>
      <c r="AVS18" s="151"/>
      <c r="AVT18" s="152" t="str">
        <f>IF(AVP18=0," ",IF(AVP18=16," ",(AVO18-AVR18-AVS18)*VLOOKUP(AVP18,PROTOKOL!$A:$E,5)))</f>
        <v xml:space="preserve"> </v>
      </c>
      <c r="AVU18" s="153"/>
      <c r="AVV18" s="144" t="str">
        <f t="shared" si="421"/>
        <v xml:space="preserve"> </v>
      </c>
      <c r="AVW18" s="454" t="str">
        <f t="shared" si="422"/>
        <v xml:space="preserve"> </v>
      </c>
      <c r="AVX18" s="454"/>
      <c r="AVY18" s="150"/>
      <c r="AVZ18" s="150"/>
      <c r="AWA18" s="150"/>
      <c r="AWB18" s="154" t="str">
        <f>IF(AVZ18=0," ",IF(AVZ18=16," ",VLOOKUP(AVZ18,PROTOKOL!$A:$E,2)*AWA18))</f>
        <v xml:space="preserve"> </v>
      </c>
      <c r="AWC18" s="151"/>
      <c r="AWD18" s="152" t="str">
        <f>IF(AVZ18=0," ",IF(AVZ18=16," ",(AVY18-AWB18-AWC18)*VLOOKUP(AVZ18,PROTOKOL!$A:$E,5)))</f>
        <v xml:space="preserve"> </v>
      </c>
      <c r="AWE18" s="155" t="str">
        <f t="shared" si="423"/>
        <v xml:space="preserve"> </v>
      </c>
      <c r="AWF18" s="152" t="str">
        <f t="shared" si="424"/>
        <v xml:space="preserve"> </v>
      </c>
      <c r="AWH18" s="138">
        <f t="shared" ref="AWH18" si="1107">$A$18</f>
        <v>6</v>
      </c>
      <c r="AWI18" s="444"/>
      <c r="AWJ18" s="150"/>
      <c r="AWK18" s="150"/>
      <c r="AWL18" s="150"/>
      <c r="AWM18" s="150" t="str">
        <f>IFERROR(IF(AWK18=0," ",IF(AWK18=16," ",VLOOKUP(AWK18,PROTOKOL!$A:$E,2)*AWL18))/7.5*(7.5-AWP18),"")</f>
        <v/>
      </c>
      <c r="AWN18" s="151"/>
      <c r="AWO18" s="152" t="str">
        <f>IF(AWK18=0," ",IF(AWK18=16," ",(AWJ18-AWM18-AWN18)*VLOOKUP(AWK18,PROTOKOL!$A:$E,5)))</f>
        <v xml:space="preserve"> </v>
      </c>
      <c r="AWP18" s="153"/>
      <c r="AWQ18" s="144" t="str">
        <f t="shared" si="426"/>
        <v xml:space="preserve"> </v>
      </c>
      <c r="AWR18" s="454" t="str">
        <f t="shared" si="427"/>
        <v xml:space="preserve"> </v>
      </c>
      <c r="AWS18" s="454"/>
      <c r="AWT18" s="150"/>
      <c r="AWU18" s="150"/>
      <c r="AWV18" s="150"/>
      <c r="AWW18" s="154" t="str">
        <f>IF(AWU18=0," ",IF(AWU18=16," ",VLOOKUP(AWU18,PROTOKOL!$A:$E,2)*AWV18))</f>
        <v xml:space="preserve"> </v>
      </c>
      <c r="AWX18" s="151"/>
      <c r="AWY18" s="152" t="str">
        <f>IF(AWU18=0," ",IF(AWU18=16," ",(AWT18-AWW18-AWX18)*VLOOKUP(AWU18,PROTOKOL!$A:$E,5)))</f>
        <v xml:space="preserve"> </v>
      </c>
      <c r="AWZ18" s="155" t="str">
        <f t="shared" si="428"/>
        <v xml:space="preserve"> </v>
      </c>
      <c r="AXA18" s="152" t="str">
        <f t="shared" si="429"/>
        <v xml:space="preserve"> </v>
      </c>
      <c r="AXC18" s="138">
        <f t="shared" ref="AXC18" si="1108">$A$18</f>
        <v>6</v>
      </c>
      <c r="AXD18" s="444"/>
      <c r="AXE18" s="150"/>
      <c r="AXF18" s="150"/>
      <c r="AXG18" s="150"/>
      <c r="AXH18" s="150" t="str">
        <f>IFERROR(IF(AXF18=0," ",IF(AXF18=16," ",VLOOKUP(AXF18,PROTOKOL!$A:$E,2)*AXG18))/7.5*(7.5-AXK18),"")</f>
        <v/>
      </c>
      <c r="AXI18" s="151"/>
      <c r="AXJ18" s="152" t="str">
        <f>IF(AXF18=0," ",IF(AXF18=16," ",(AXE18-AXH18-AXI18)*VLOOKUP(AXF18,PROTOKOL!$A:$E,5)))</f>
        <v xml:space="preserve"> </v>
      </c>
      <c r="AXK18" s="153"/>
      <c r="AXL18" s="144" t="str">
        <f t="shared" si="431"/>
        <v xml:space="preserve"> </v>
      </c>
      <c r="AXM18" s="454" t="str">
        <f t="shared" si="432"/>
        <v xml:space="preserve"> </v>
      </c>
      <c r="AXN18" s="454"/>
      <c r="AXO18" s="150"/>
      <c r="AXP18" s="150"/>
      <c r="AXQ18" s="150"/>
      <c r="AXR18" s="154" t="str">
        <f>IF(AXP18=0," ",IF(AXP18=16," ",VLOOKUP(AXP18,PROTOKOL!$A:$E,2)*AXQ18))</f>
        <v xml:space="preserve"> </v>
      </c>
      <c r="AXS18" s="151"/>
      <c r="AXT18" s="152" t="str">
        <f>IF(AXP18=0," ",IF(AXP18=16," ",(AXO18-AXR18-AXS18)*VLOOKUP(AXP18,PROTOKOL!$A:$E,5)))</f>
        <v xml:space="preserve"> </v>
      </c>
      <c r="AXU18" s="155" t="str">
        <f t="shared" si="433"/>
        <v xml:space="preserve"> </v>
      </c>
      <c r="AXV18" s="152" t="str">
        <f t="shared" si="434"/>
        <v xml:space="preserve"> </v>
      </c>
      <c r="AXX18" s="138">
        <f t="shared" ref="AXX18" si="1109">$A$18</f>
        <v>6</v>
      </c>
      <c r="AXY18" s="444"/>
      <c r="AXZ18" s="150"/>
      <c r="AYA18" s="150"/>
      <c r="AYB18" s="150"/>
      <c r="AYC18" s="150" t="str">
        <f>IFERROR(IF(AYA18=0," ",IF(AYA18=16," ",VLOOKUP(AYA18,PROTOKOL!$A:$E,2)*AYB18))/7.5*(7.5-AYF18),"")</f>
        <v/>
      </c>
      <c r="AYD18" s="151"/>
      <c r="AYE18" s="152" t="str">
        <f>IF(AYA18=0," ",IF(AYA18=16," ",(AXZ18-AYC18-AYD18)*VLOOKUP(AYA18,PROTOKOL!$A:$E,5)))</f>
        <v xml:space="preserve"> </v>
      </c>
      <c r="AYF18" s="153"/>
      <c r="AYG18" s="144" t="str">
        <f t="shared" si="436"/>
        <v xml:space="preserve"> </v>
      </c>
      <c r="AYH18" s="454" t="str">
        <f t="shared" si="437"/>
        <v xml:space="preserve"> </v>
      </c>
      <c r="AYI18" s="454"/>
      <c r="AYJ18" s="150"/>
      <c r="AYK18" s="150"/>
      <c r="AYL18" s="150"/>
      <c r="AYM18" s="154" t="str">
        <f>IF(AYK18=0," ",IF(AYK18=16," ",VLOOKUP(AYK18,PROTOKOL!$A:$E,2)*AYL18))</f>
        <v xml:space="preserve"> </v>
      </c>
      <c r="AYN18" s="151"/>
      <c r="AYO18" s="152" t="str">
        <f>IF(AYK18=0," ",IF(AYK18=16," ",(AYJ18-AYM18-AYN18)*VLOOKUP(AYK18,PROTOKOL!$A:$E,5)))</f>
        <v xml:space="preserve"> </v>
      </c>
      <c r="AYP18" s="155" t="str">
        <f t="shared" si="438"/>
        <v xml:space="preserve"> </v>
      </c>
      <c r="AYQ18" s="152" t="str">
        <f t="shared" si="439"/>
        <v xml:space="preserve"> </v>
      </c>
      <c r="AYS18" s="138">
        <f t="shared" ref="AYS18" si="1110">$A$18</f>
        <v>6</v>
      </c>
      <c r="AYT18" s="444"/>
      <c r="AYU18" s="150"/>
      <c r="AYV18" s="150"/>
      <c r="AYW18" s="150"/>
      <c r="AYX18" s="150" t="str">
        <f>IFERROR(IF(AYV18=0," ",IF(AYV18=16," ",VLOOKUP(AYV18,PROTOKOL!$A:$E,2)*AYW18))/7.5*(7.5-AZA18),"")</f>
        <v/>
      </c>
      <c r="AYY18" s="151"/>
      <c r="AYZ18" s="152" t="str">
        <f>IF(AYV18=0," ",IF(AYV18=16," ",(AYU18-AYX18-AYY18)*VLOOKUP(AYV18,PROTOKOL!$A:$E,5)))</f>
        <v xml:space="preserve"> </v>
      </c>
      <c r="AZA18" s="153"/>
      <c r="AZB18" s="144" t="str">
        <f t="shared" si="441"/>
        <v xml:space="preserve"> </v>
      </c>
      <c r="AZC18" s="454" t="str">
        <f t="shared" si="442"/>
        <v xml:space="preserve"> </v>
      </c>
      <c r="AZD18" s="454"/>
      <c r="AZE18" s="150"/>
      <c r="AZF18" s="150"/>
      <c r="AZG18" s="150"/>
      <c r="AZH18" s="154" t="str">
        <f>IF(AZF18=0," ",IF(AZF18=16," ",VLOOKUP(AZF18,PROTOKOL!$A:$E,2)*AZG18))</f>
        <v xml:space="preserve"> </v>
      </c>
      <c r="AZI18" s="151"/>
      <c r="AZJ18" s="152" t="str">
        <f>IF(AZF18=0," ",IF(AZF18=16," ",(AZE18-AZH18-AZI18)*VLOOKUP(AZF18,PROTOKOL!$A:$E,5)))</f>
        <v xml:space="preserve"> </v>
      </c>
      <c r="AZK18" s="155" t="str">
        <f t="shared" si="443"/>
        <v xml:space="preserve"> </v>
      </c>
      <c r="AZL18" s="152" t="str">
        <f t="shared" si="444"/>
        <v xml:space="preserve"> </v>
      </c>
      <c r="AZN18" s="138">
        <f t="shared" ref="AZN18" si="1111">$A$18</f>
        <v>6</v>
      </c>
      <c r="AZO18" s="444"/>
      <c r="AZP18" s="150"/>
      <c r="AZQ18" s="150"/>
      <c r="AZR18" s="150"/>
      <c r="AZS18" s="150" t="str">
        <f>IFERROR(IF(AZQ18=0," ",IF(AZQ18=16," ",VLOOKUP(AZQ18,PROTOKOL!$A:$E,2)*AZR18))/7.5*(7.5-AZV18),"")</f>
        <v/>
      </c>
      <c r="AZT18" s="151"/>
      <c r="AZU18" s="152" t="str">
        <f>IF(AZQ18=0," ",IF(AZQ18=16," ",(AZP18-AZS18-AZT18)*VLOOKUP(AZQ18,PROTOKOL!$A:$E,5)))</f>
        <v xml:space="preserve"> </v>
      </c>
      <c r="AZV18" s="153"/>
      <c r="AZW18" s="144" t="str">
        <f t="shared" si="446"/>
        <v xml:space="preserve"> </v>
      </c>
      <c r="AZX18" s="454" t="str">
        <f t="shared" si="447"/>
        <v xml:space="preserve"> </v>
      </c>
      <c r="AZY18" s="454"/>
      <c r="AZZ18" s="150"/>
      <c r="BAA18" s="150"/>
      <c r="BAB18" s="150"/>
      <c r="BAC18" s="154" t="str">
        <f>IF(BAA18=0," ",IF(BAA18=16," ",VLOOKUP(BAA18,PROTOKOL!$A:$E,2)*BAB18))</f>
        <v xml:space="preserve"> </v>
      </c>
      <c r="BAD18" s="151"/>
      <c r="BAE18" s="152" t="str">
        <f>IF(BAA18=0," ",IF(BAA18=16," ",(AZZ18-BAC18-BAD18)*VLOOKUP(BAA18,PROTOKOL!$A:$E,5)))</f>
        <v xml:space="preserve"> </v>
      </c>
      <c r="BAF18" s="155" t="str">
        <f t="shared" si="448"/>
        <v xml:space="preserve"> </v>
      </c>
      <c r="BAG18" s="152" t="str">
        <f t="shared" si="449"/>
        <v xml:space="preserve"> </v>
      </c>
      <c r="BAI18" s="138">
        <f t="shared" ref="BAI18" si="1112">$A$18</f>
        <v>6</v>
      </c>
      <c r="BAJ18" s="444"/>
      <c r="BAK18" s="150"/>
      <c r="BAL18" s="150"/>
      <c r="BAM18" s="150"/>
      <c r="BAN18" s="150" t="str">
        <f>IFERROR(IF(BAL18=0," ",IF(BAL18=16," ",VLOOKUP(BAL18,PROTOKOL!$A:$E,2)*BAM18))/7.5*(7.5-BAQ18),"")</f>
        <v/>
      </c>
      <c r="BAO18" s="151"/>
      <c r="BAP18" s="152" t="str">
        <f>IF(BAL18=0," ",IF(BAL18=16," ",(BAK18-BAN18-BAO18)*VLOOKUP(BAL18,PROTOKOL!$A:$E,5)))</f>
        <v xml:space="preserve"> </v>
      </c>
      <c r="BAQ18" s="153"/>
      <c r="BAR18" s="144" t="str">
        <f t="shared" si="451"/>
        <v xml:space="preserve"> </v>
      </c>
      <c r="BAS18" s="454" t="str">
        <f t="shared" si="452"/>
        <v xml:space="preserve"> </v>
      </c>
      <c r="BAT18" s="454"/>
      <c r="BAU18" s="150"/>
      <c r="BAV18" s="150"/>
      <c r="BAW18" s="150"/>
      <c r="BAX18" s="154" t="str">
        <f>IF(BAV18=0," ",IF(BAV18=16," ",VLOOKUP(BAV18,PROTOKOL!$A:$E,2)*BAW18))</f>
        <v xml:space="preserve"> </v>
      </c>
      <c r="BAY18" s="151"/>
      <c r="BAZ18" s="152" t="str">
        <f>IF(BAV18=0," ",IF(BAV18=16," ",(BAU18-BAX18-BAY18)*VLOOKUP(BAV18,PROTOKOL!$A:$E,5)))</f>
        <v xml:space="preserve"> </v>
      </c>
      <c r="BBA18" s="155" t="str">
        <f t="shared" si="453"/>
        <v xml:space="preserve"> </v>
      </c>
      <c r="BBB18" s="152" t="str">
        <f t="shared" si="454"/>
        <v xml:space="preserve"> </v>
      </c>
    </row>
    <row r="19" spans="1:1406" x14ac:dyDescent="0.3">
      <c r="A19" s="138">
        <v>7</v>
      </c>
      <c r="B19" s="444"/>
      <c r="C19" s="150"/>
      <c r="D19" s="150"/>
      <c r="E19" s="150"/>
      <c r="F19" s="150" t="str">
        <f>IFERROR(IF(D19=0," ",IF(D19=16," ",VLOOKUP(D19,PROTOKOL!$A:$E,2)*E19))/7.5*(7.5-I19),"")</f>
        <v/>
      </c>
      <c r="G19" s="151"/>
      <c r="H19" s="152" t="str">
        <f>IF(D19=0," ",IF(D19=16," ",(C19-F19-G19)*VLOOKUP(D19,PROTOKOL!$A:$E,5)))</f>
        <v xml:space="preserve"> </v>
      </c>
      <c r="I19" s="153"/>
      <c r="J19" s="144" t="str">
        <f t="shared" si="455"/>
        <v xml:space="preserve"> </v>
      </c>
      <c r="K19" s="454" t="str">
        <f t="shared" si="456"/>
        <v xml:space="preserve"> </v>
      </c>
      <c r="L19" s="454"/>
      <c r="M19" s="150"/>
      <c r="N19" s="150"/>
      <c r="O19" s="150"/>
      <c r="P19" s="154" t="str">
        <f>IF(N19=0," ",IF(N19=16," ",VLOOKUP(N19,PROTOKOL!$A:$E,2)*O19))</f>
        <v xml:space="preserve"> </v>
      </c>
      <c r="Q19" s="151"/>
      <c r="R19" s="152" t="str">
        <f>IF(N19=0," ",IF(N19=16," ",(M19-P19-Q19)*VLOOKUP(N19,PROTOKOL!$A:$E,5)))</f>
        <v xml:space="preserve"> </v>
      </c>
      <c r="S19" s="155" t="str">
        <f t="shared" si="457"/>
        <v xml:space="preserve"> </v>
      </c>
      <c r="T19" s="152" t="str">
        <f t="shared" si="458"/>
        <v xml:space="preserve"> </v>
      </c>
      <c r="V19" s="138">
        <f>$A$19</f>
        <v>7</v>
      </c>
      <c r="W19" s="444"/>
      <c r="X19" s="150"/>
      <c r="Y19" s="150"/>
      <c r="Z19" s="150"/>
      <c r="AA19" s="150" t="str">
        <f>IFERROR(IF(Y19=0," ",IF(Y19=16," ",VLOOKUP(Y19,PROTOKOL!$A:$E,2)*Z19))/7.5*(7.5-AD19),"")</f>
        <v/>
      </c>
      <c r="AB19" s="151"/>
      <c r="AC19" s="152" t="str">
        <f>IF(Y19=0," ",IF(Y19=16," ",(X19-AA19-AB19)*VLOOKUP(Y19,PROTOKOL!$A:$E,5)))</f>
        <v xml:space="preserve"> </v>
      </c>
      <c r="AD19" s="153"/>
      <c r="AE19" s="144" t="str">
        <f t="shared" si="459"/>
        <v xml:space="preserve"> </v>
      </c>
      <c r="AF19" s="454" t="str">
        <f t="shared" si="460"/>
        <v xml:space="preserve"> </v>
      </c>
      <c r="AG19" s="454"/>
      <c r="AH19" s="150"/>
      <c r="AI19" s="150"/>
      <c r="AJ19" s="150"/>
      <c r="AK19" s="154" t="str">
        <f>IF(AI19=0," ",IF(AI19=16," ",VLOOKUP(AI19,PROTOKOL!$A:$E,2)*AJ19))</f>
        <v xml:space="preserve"> </v>
      </c>
      <c r="AL19" s="151"/>
      <c r="AM19" s="152" t="str">
        <f>IF(AI19=0," ",IF(AI19=16," ",(AH19-AK19-AL19)*VLOOKUP(AI19,PROTOKOL!$A:$E,5)))</f>
        <v xml:space="preserve"> </v>
      </c>
      <c r="AN19" s="155" t="str">
        <f t="shared" si="461"/>
        <v xml:space="preserve"> </v>
      </c>
      <c r="AO19" s="152" t="str">
        <f t="shared" si="462"/>
        <v xml:space="preserve"> </v>
      </c>
      <c r="AQ19" s="138">
        <f t="shared" ref="AQ19" si="1113">$A$19</f>
        <v>7</v>
      </c>
      <c r="AR19" s="444"/>
      <c r="AS19" s="150"/>
      <c r="AT19" s="150"/>
      <c r="AU19" s="150"/>
      <c r="AV19" s="150" t="str">
        <f>IFERROR(IF(AT19=0," ",IF(AT19=16," ",VLOOKUP(AT19,PROTOKOL!$A:$E,2)*AU19))/7.5*(7.5-AY19),"")</f>
        <v/>
      </c>
      <c r="AW19" s="151"/>
      <c r="AX19" s="152" t="str">
        <f>IF(AT19=0," ",IF(AT19=16," ",(AS19-AV19-AW19)*VLOOKUP(AT19,PROTOKOL!$A:$E,5)))</f>
        <v xml:space="preserve"> </v>
      </c>
      <c r="AY19" s="153"/>
      <c r="AZ19" s="144" t="str">
        <f t="shared" si="131"/>
        <v xml:space="preserve"> </v>
      </c>
      <c r="BA19" s="454" t="str">
        <f t="shared" si="132"/>
        <v xml:space="preserve"> </v>
      </c>
      <c r="BB19" s="454"/>
      <c r="BC19" s="150"/>
      <c r="BD19" s="150"/>
      <c r="BE19" s="150"/>
      <c r="BF19" s="154" t="str">
        <f>IF(BD19=0," ",IF(BD19=16," ",VLOOKUP(BD19,PROTOKOL!$A:$E,2)*BE19))</f>
        <v xml:space="preserve"> </v>
      </c>
      <c r="BG19" s="151"/>
      <c r="BH19" s="152" t="str">
        <f>IF(BD19=0," ",IF(BD19=16," ",(BC19-BF19-BG19)*VLOOKUP(BD19,PROTOKOL!$A:$E,5)))</f>
        <v xml:space="preserve"> </v>
      </c>
      <c r="BI19" s="155" t="str">
        <f t="shared" si="133"/>
        <v xml:space="preserve"> </v>
      </c>
      <c r="BJ19" s="152" t="str">
        <f t="shared" si="134"/>
        <v xml:space="preserve"> </v>
      </c>
      <c r="BL19" s="138">
        <f t="shared" ref="BL19" si="1114">$A$19</f>
        <v>7</v>
      </c>
      <c r="BM19" s="444"/>
      <c r="BN19" s="150"/>
      <c r="BO19" s="150"/>
      <c r="BP19" s="150"/>
      <c r="BQ19" s="150" t="str">
        <f>IFERROR(IF(BO19=0," ",IF(BO19=16," ",VLOOKUP(BO19,PROTOKOL!$A:$E,2)*BP19))/7.5*(7.5-BT19),"")</f>
        <v/>
      </c>
      <c r="BR19" s="151"/>
      <c r="BS19" s="152" t="str">
        <f>IF(BO19=0," ",IF(BO19=16," ",(BN19-BQ19-BR19)*VLOOKUP(BO19,PROTOKOL!$A:$E,5)))</f>
        <v xml:space="preserve"> </v>
      </c>
      <c r="BT19" s="153"/>
      <c r="BU19" s="144" t="str">
        <f t="shared" si="136"/>
        <v xml:space="preserve"> </v>
      </c>
      <c r="BV19" s="454" t="str">
        <f t="shared" si="137"/>
        <v xml:space="preserve"> </v>
      </c>
      <c r="BW19" s="454"/>
      <c r="BX19" s="150"/>
      <c r="BY19" s="150"/>
      <c r="BZ19" s="150"/>
      <c r="CA19" s="154" t="str">
        <f>IF(BY19=0," ",IF(BY19=16," ",VLOOKUP(BY19,PROTOKOL!$A:$E,2)*BZ19))</f>
        <v xml:space="preserve"> </v>
      </c>
      <c r="CB19" s="151"/>
      <c r="CC19" s="152" t="str">
        <f>IF(BY19=0," ",IF(BY19=16," ",(BX19-CA19-CB19)*VLOOKUP(BY19,PROTOKOL!$A:$E,5)))</f>
        <v xml:space="preserve"> </v>
      </c>
      <c r="CD19" s="155" t="str">
        <f t="shared" si="138"/>
        <v xml:space="preserve"> </v>
      </c>
      <c r="CE19" s="152" t="str">
        <f t="shared" si="139"/>
        <v xml:space="preserve"> </v>
      </c>
      <c r="CG19" s="138">
        <f t="shared" ref="CG19" si="1115">$A$19</f>
        <v>7</v>
      </c>
      <c r="CH19" s="444"/>
      <c r="CI19" s="150"/>
      <c r="CJ19" s="150"/>
      <c r="CK19" s="150"/>
      <c r="CL19" s="150" t="str">
        <f>IFERROR(IF(CJ19=0," ",IF(CJ19=16," ",VLOOKUP(CJ19,PROTOKOL!$A:$E,2)*CK19))/7.5*(7.5-CO19),"")</f>
        <v/>
      </c>
      <c r="CM19" s="151"/>
      <c r="CN19" s="152" t="str">
        <f>IF(CJ19=0," ",IF(CJ19=16," ",(CI19-CL19-CM19)*VLOOKUP(CJ19,PROTOKOL!$A:$E,5)))</f>
        <v xml:space="preserve"> </v>
      </c>
      <c r="CO19" s="153"/>
      <c r="CP19" s="144" t="str">
        <f t="shared" si="141"/>
        <v xml:space="preserve"> </v>
      </c>
      <c r="CQ19" s="454" t="str">
        <f t="shared" si="142"/>
        <v xml:space="preserve"> </v>
      </c>
      <c r="CR19" s="454"/>
      <c r="CS19" s="150"/>
      <c r="CT19" s="150"/>
      <c r="CU19" s="150"/>
      <c r="CV19" s="154" t="str">
        <f>IF(CT19=0," ",IF(CT19=16," ",VLOOKUP(CT19,PROTOKOL!$A:$E,2)*CU19))</f>
        <v xml:space="preserve"> </v>
      </c>
      <c r="CW19" s="151"/>
      <c r="CX19" s="152" t="str">
        <f>IF(CT19=0," ",IF(CT19=16," ",(CS19-CV19-CW19)*VLOOKUP(CT19,PROTOKOL!$A:$E,5)))</f>
        <v xml:space="preserve"> </v>
      </c>
      <c r="CY19" s="155" t="str">
        <f t="shared" si="143"/>
        <v xml:space="preserve"> </v>
      </c>
      <c r="CZ19" s="152" t="str">
        <f t="shared" si="144"/>
        <v xml:space="preserve"> </v>
      </c>
      <c r="DB19" s="138">
        <f t="shared" ref="DB19" si="1116">$A$19</f>
        <v>7</v>
      </c>
      <c r="DC19" s="444"/>
      <c r="DD19" s="150"/>
      <c r="DE19" s="150"/>
      <c r="DF19" s="150"/>
      <c r="DG19" s="150" t="str">
        <f>IFERROR(IF(DE19=0," ",IF(DE19=16," ",VLOOKUP(DE19,PROTOKOL!$A:$E,2)*DF19))/7.5*(7.5-DJ19),"")</f>
        <v/>
      </c>
      <c r="DH19" s="151"/>
      <c r="DI19" s="152" t="str">
        <f>IF(DE19=0," ",IF(DE19=16," ",(DD19-DG19-DH19)*VLOOKUP(DE19,PROTOKOL!$A:$E,5)))</f>
        <v xml:space="preserve"> </v>
      </c>
      <c r="DJ19" s="153"/>
      <c r="DK19" s="144" t="str">
        <f t="shared" si="146"/>
        <v xml:space="preserve"> </v>
      </c>
      <c r="DL19" s="454" t="str">
        <f t="shared" si="147"/>
        <v xml:space="preserve"> </v>
      </c>
      <c r="DM19" s="454"/>
      <c r="DN19" s="150"/>
      <c r="DO19" s="150"/>
      <c r="DP19" s="150"/>
      <c r="DQ19" s="154" t="str">
        <f>IF(DO19=0," ",IF(DO19=16," ",VLOOKUP(DO19,PROTOKOL!$A:$E,2)*DP19))</f>
        <v xml:space="preserve"> </v>
      </c>
      <c r="DR19" s="151"/>
      <c r="DS19" s="152" t="str">
        <f>IF(DO19=0," ",IF(DO19=16," ",(DN19-DQ19-DR19)*VLOOKUP(DO19,PROTOKOL!$A:$E,5)))</f>
        <v xml:space="preserve"> </v>
      </c>
      <c r="DT19" s="155" t="str">
        <f t="shared" si="148"/>
        <v xml:space="preserve"> </v>
      </c>
      <c r="DU19" s="152" t="str">
        <f t="shared" si="149"/>
        <v xml:space="preserve"> </v>
      </c>
      <c r="DW19" s="138">
        <f t="shared" ref="DW19" si="1117">$A$19</f>
        <v>7</v>
      </c>
      <c r="DX19" s="444"/>
      <c r="DY19" s="150"/>
      <c r="DZ19" s="150"/>
      <c r="EA19" s="150"/>
      <c r="EB19" s="150" t="str">
        <f>IFERROR(IF(DZ19=0," ",IF(DZ19=16," ",VLOOKUP(DZ19,PROTOKOL!$A:$E,2)*EA19))/7.5*(7.5-EE19),"")</f>
        <v/>
      </c>
      <c r="EC19" s="151"/>
      <c r="ED19" s="152" t="str">
        <f>IF(DZ19=0," ",IF(DZ19=16," ",(DY19-EB19-EC19)*VLOOKUP(DZ19,PROTOKOL!$A:$E,5)))</f>
        <v xml:space="preserve"> </v>
      </c>
      <c r="EE19" s="153"/>
      <c r="EF19" s="144" t="str">
        <f t="shared" si="151"/>
        <v xml:space="preserve"> </v>
      </c>
      <c r="EG19" s="454" t="str">
        <f t="shared" si="152"/>
        <v xml:space="preserve"> </v>
      </c>
      <c r="EH19" s="454"/>
      <c r="EI19" s="150"/>
      <c r="EJ19" s="150"/>
      <c r="EK19" s="150"/>
      <c r="EL19" s="154" t="str">
        <f>IF(EJ19=0," ",IF(EJ19=16," ",VLOOKUP(EJ19,PROTOKOL!$A:$E,2)*EK19))</f>
        <v xml:space="preserve"> </v>
      </c>
      <c r="EM19" s="151"/>
      <c r="EN19" s="152" t="str">
        <f>IF(EJ19=0," ",IF(EJ19=16," ",(EI19-EL19-EM19)*VLOOKUP(EJ19,PROTOKOL!$A:$E,5)))</f>
        <v xml:space="preserve"> </v>
      </c>
      <c r="EO19" s="155" t="str">
        <f t="shared" si="153"/>
        <v xml:space="preserve"> </v>
      </c>
      <c r="EP19" s="152" t="str">
        <f t="shared" si="154"/>
        <v xml:space="preserve"> </v>
      </c>
      <c r="ER19" s="138">
        <f t="shared" ref="ER19" si="1118">$A$19</f>
        <v>7</v>
      </c>
      <c r="ES19" s="444"/>
      <c r="ET19" s="150"/>
      <c r="EU19" s="150"/>
      <c r="EV19" s="150"/>
      <c r="EW19" s="150" t="str">
        <f>IFERROR(IF(EU19=0," ",IF(EU19=16," ",VLOOKUP(EU19,PROTOKOL!$A:$E,2)*EV19))/7.5*(7.5-EZ19),"")</f>
        <v/>
      </c>
      <c r="EX19" s="151"/>
      <c r="EY19" s="152" t="str">
        <f>IF(EU19=0," ",IF(EU19=16," ",(ET19-EW19-EX19)*VLOOKUP(EU19,PROTOKOL!$A:$E,5)))</f>
        <v xml:space="preserve"> </v>
      </c>
      <c r="EZ19" s="153"/>
      <c r="FA19" s="144" t="str">
        <f t="shared" si="156"/>
        <v xml:space="preserve"> </v>
      </c>
      <c r="FB19" s="454" t="str">
        <f t="shared" si="157"/>
        <v xml:space="preserve"> </v>
      </c>
      <c r="FC19" s="454"/>
      <c r="FD19" s="150"/>
      <c r="FE19" s="150"/>
      <c r="FF19" s="150"/>
      <c r="FG19" s="154" t="str">
        <f>IF(FE19=0," ",IF(FE19=16," ",VLOOKUP(FE19,PROTOKOL!$A:$E,2)*FF19))</f>
        <v xml:space="preserve"> </v>
      </c>
      <c r="FH19" s="151"/>
      <c r="FI19" s="152" t="str">
        <f>IF(FE19=0," ",IF(FE19=16," ",(FD19-FG19-FH19)*VLOOKUP(FE19,PROTOKOL!$A:$E,5)))</f>
        <v xml:space="preserve"> </v>
      </c>
      <c r="FJ19" s="155" t="str">
        <f t="shared" si="158"/>
        <v xml:space="preserve"> </v>
      </c>
      <c r="FK19" s="152" t="str">
        <f t="shared" si="159"/>
        <v xml:space="preserve"> </v>
      </c>
      <c r="FM19" s="138">
        <f t="shared" ref="FM19" si="1119">$A$19</f>
        <v>7</v>
      </c>
      <c r="FN19" s="444"/>
      <c r="FO19" s="150"/>
      <c r="FP19" s="150"/>
      <c r="FQ19" s="150"/>
      <c r="FR19" s="150" t="str">
        <f>IFERROR(IF(FP19=0," ",IF(FP19=16," ",VLOOKUP(FP19,PROTOKOL!$A:$E,2)*FQ19))/7.5*(7.5-FU19),"")</f>
        <v/>
      </c>
      <c r="FS19" s="151"/>
      <c r="FT19" s="152" t="str">
        <f>IF(FP19=0," ",IF(FP19=16," ",(FO19-FR19-FS19)*VLOOKUP(FP19,PROTOKOL!$A:$E,5)))</f>
        <v xml:space="preserve"> </v>
      </c>
      <c r="FU19" s="153"/>
      <c r="FV19" s="144" t="str">
        <f t="shared" si="161"/>
        <v xml:space="preserve"> </v>
      </c>
      <c r="FW19" s="454" t="str">
        <f t="shared" si="162"/>
        <v xml:space="preserve"> </v>
      </c>
      <c r="FX19" s="454"/>
      <c r="FY19" s="150"/>
      <c r="FZ19" s="150"/>
      <c r="GA19" s="150"/>
      <c r="GB19" s="154" t="str">
        <f>IF(FZ19=0," ",IF(FZ19=16," ",VLOOKUP(FZ19,PROTOKOL!$A:$E,2)*GA19))</f>
        <v xml:space="preserve"> </v>
      </c>
      <c r="GC19" s="151"/>
      <c r="GD19" s="152" t="str">
        <f>IF(FZ19=0," ",IF(FZ19=16," ",(FY19-GB19-GC19)*VLOOKUP(FZ19,PROTOKOL!$A:$E,5)))</f>
        <v xml:space="preserve"> </v>
      </c>
      <c r="GE19" s="155" t="str">
        <f t="shared" si="163"/>
        <v xml:space="preserve"> </v>
      </c>
      <c r="GF19" s="152" t="str">
        <f t="shared" si="164"/>
        <v xml:space="preserve"> </v>
      </c>
      <c r="GH19" s="138">
        <f t="shared" ref="GH19" si="1120">$A$19</f>
        <v>7</v>
      </c>
      <c r="GI19" s="444"/>
      <c r="GJ19" s="150"/>
      <c r="GK19" s="150"/>
      <c r="GL19" s="150"/>
      <c r="GM19" s="150" t="str">
        <f>IFERROR(IF(GK19=0," ",IF(GK19=16," ",VLOOKUP(GK19,PROTOKOL!$A:$E,2)*GL19))/7.5*(7.5-GP19),"")</f>
        <v/>
      </c>
      <c r="GN19" s="151"/>
      <c r="GO19" s="152" t="str">
        <f>IF(GK19=0," ",IF(GK19=16," ",(GJ19-GM19-GN19)*VLOOKUP(GK19,PROTOKOL!$A:$E,5)))</f>
        <v xml:space="preserve"> </v>
      </c>
      <c r="GP19" s="153"/>
      <c r="GQ19" s="144" t="str">
        <f t="shared" si="166"/>
        <v xml:space="preserve"> </v>
      </c>
      <c r="GR19" s="454" t="str">
        <f t="shared" si="167"/>
        <v xml:space="preserve"> </v>
      </c>
      <c r="GS19" s="454"/>
      <c r="GT19" s="150"/>
      <c r="GU19" s="150"/>
      <c r="GV19" s="150"/>
      <c r="GW19" s="154" t="str">
        <f>IF(GU19=0," ",IF(GU19=16," ",VLOOKUP(GU19,PROTOKOL!$A:$E,2)*GV19))</f>
        <v xml:space="preserve"> </v>
      </c>
      <c r="GX19" s="151"/>
      <c r="GY19" s="152" t="str">
        <f>IF(GU19=0," ",IF(GU19=16," ",(GT19-GW19-GX19)*VLOOKUP(GU19,PROTOKOL!$A:$E,5)))</f>
        <v xml:space="preserve"> </v>
      </c>
      <c r="GZ19" s="155" t="str">
        <f t="shared" si="168"/>
        <v xml:space="preserve"> </v>
      </c>
      <c r="HA19" s="152" t="str">
        <f t="shared" si="169"/>
        <v xml:space="preserve"> </v>
      </c>
      <c r="HC19" s="138">
        <f t="shared" ref="HC19" si="1121">$A$19</f>
        <v>7</v>
      </c>
      <c r="HD19" s="444"/>
      <c r="HE19" s="150"/>
      <c r="HF19" s="150"/>
      <c r="HG19" s="150"/>
      <c r="HH19" s="150" t="str">
        <f>IFERROR(IF(HF19=0," ",IF(HF19=16," ",VLOOKUP(HF19,PROTOKOL!$A:$E,2)*HG19))/7.5*(7.5-HK19),"")</f>
        <v/>
      </c>
      <c r="HI19" s="151"/>
      <c r="HJ19" s="152" t="str">
        <f>IF(HF19=0," ",IF(HF19=16," ",(HE19-HH19-HI19)*VLOOKUP(HF19,PROTOKOL!$A:$E,5)))</f>
        <v xml:space="preserve"> </v>
      </c>
      <c r="HK19" s="153"/>
      <c r="HL19" s="144" t="str">
        <f t="shared" si="171"/>
        <v xml:space="preserve"> </v>
      </c>
      <c r="HM19" s="454" t="str">
        <f t="shared" si="172"/>
        <v xml:space="preserve"> </v>
      </c>
      <c r="HN19" s="454"/>
      <c r="HO19" s="150"/>
      <c r="HP19" s="150"/>
      <c r="HQ19" s="150"/>
      <c r="HR19" s="154" t="str">
        <f>IF(HP19=0," ",IF(HP19=16," ",VLOOKUP(HP19,PROTOKOL!$A:$E,2)*HQ19))</f>
        <v xml:space="preserve"> </v>
      </c>
      <c r="HS19" s="151"/>
      <c r="HT19" s="152" t="str">
        <f>IF(HP19=0," ",IF(HP19=16," ",(HO19-HR19-HS19)*VLOOKUP(HP19,PROTOKOL!$A:$E,5)))</f>
        <v xml:space="preserve"> </v>
      </c>
      <c r="HU19" s="155" t="str">
        <f t="shared" si="173"/>
        <v xml:space="preserve"> </v>
      </c>
      <c r="HV19" s="152" t="str">
        <f t="shared" si="174"/>
        <v xml:space="preserve"> </v>
      </c>
      <c r="HX19" s="138">
        <f t="shared" ref="HX19" si="1122">$A$19</f>
        <v>7</v>
      </c>
      <c r="HY19" s="444"/>
      <c r="HZ19" s="150"/>
      <c r="IA19" s="150"/>
      <c r="IB19" s="150"/>
      <c r="IC19" s="150" t="str">
        <f>IFERROR(IF(IA19=0," ",IF(IA19=16," ",VLOOKUP(IA19,PROTOKOL!$A:$E,2)*IB19))/7.5*(7.5-IF19),"")</f>
        <v/>
      </c>
      <c r="ID19" s="151"/>
      <c r="IE19" s="152" t="str">
        <f>IF(IA19=0," ",IF(IA19=16," ",(HZ19-IC19-ID19)*VLOOKUP(IA19,PROTOKOL!$A:$E,5)))</f>
        <v xml:space="preserve"> </v>
      </c>
      <c r="IF19" s="153"/>
      <c r="IG19" s="144" t="str">
        <f t="shared" si="176"/>
        <v xml:space="preserve"> </v>
      </c>
      <c r="IH19" s="454" t="str">
        <f t="shared" si="177"/>
        <v xml:space="preserve"> </v>
      </c>
      <c r="II19" s="454"/>
      <c r="IJ19" s="150"/>
      <c r="IK19" s="150"/>
      <c r="IL19" s="150"/>
      <c r="IM19" s="154" t="str">
        <f>IF(IK19=0," ",IF(IK19=16," ",VLOOKUP(IK19,PROTOKOL!$A:$E,2)*IL19))</f>
        <v xml:space="preserve"> </v>
      </c>
      <c r="IN19" s="151"/>
      <c r="IO19" s="152" t="str">
        <f>IF(IK19=0," ",IF(IK19=16," ",(IJ19-IM19-IN19)*VLOOKUP(IK19,PROTOKOL!$A:$E,5)))</f>
        <v xml:space="preserve"> </v>
      </c>
      <c r="IP19" s="155" t="str">
        <f t="shared" si="178"/>
        <v xml:space="preserve"> </v>
      </c>
      <c r="IQ19" s="152" t="str">
        <f t="shared" si="179"/>
        <v xml:space="preserve"> </v>
      </c>
      <c r="IS19" s="138">
        <f t="shared" ref="IS19" si="1123">$A$19</f>
        <v>7</v>
      </c>
      <c r="IT19" s="444"/>
      <c r="IU19" s="150"/>
      <c r="IV19" s="150"/>
      <c r="IW19" s="150"/>
      <c r="IX19" s="150" t="str">
        <f>IFERROR(IF(IV19=0," ",IF(IV19=16," ",VLOOKUP(IV19,PROTOKOL!$A:$E,2)*IW19))/7.5*(7.5-JA19),"")</f>
        <v/>
      </c>
      <c r="IY19" s="151"/>
      <c r="IZ19" s="152" t="str">
        <f>IF(IV19=0," ",IF(IV19=16," ",(IU19-IX19-IY19)*VLOOKUP(IV19,PROTOKOL!$A:$E,5)))</f>
        <v xml:space="preserve"> </v>
      </c>
      <c r="JA19" s="153"/>
      <c r="JB19" s="144" t="str">
        <f t="shared" si="181"/>
        <v xml:space="preserve"> </v>
      </c>
      <c r="JC19" s="454" t="str">
        <f t="shared" si="182"/>
        <v xml:space="preserve"> </v>
      </c>
      <c r="JD19" s="454"/>
      <c r="JE19" s="150"/>
      <c r="JF19" s="150"/>
      <c r="JG19" s="150"/>
      <c r="JH19" s="154" t="str">
        <f>IF(JF19=0," ",IF(JF19=16," ",VLOOKUP(JF19,PROTOKOL!$A:$E,2)*JG19))</f>
        <v xml:space="preserve"> </v>
      </c>
      <c r="JI19" s="151"/>
      <c r="JJ19" s="152" t="str">
        <f>IF(JF19=0," ",IF(JF19=16," ",(JE19-JH19-JI19)*VLOOKUP(JF19,PROTOKOL!$A:$E,5)))</f>
        <v xml:space="preserve"> </v>
      </c>
      <c r="JK19" s="155" t="str">
        <f t="shared" si="183"/>
        <v xml:space="preserve"> </v>
      </c>
      <c r="JL19" s="152" t="str">
        <f t="shared" si="184"/>
        <v xml:space="preserve"> </v>
      </c>
      <c r="JN19" s="138">
        <f t="shared" ref="JN19" si="1124">$A$19</f>
        <v>7</v>
      </c>
      <c r="JO19" s="444"/>
      <c r="JP19" s="150"/>
      <c r="JQ19" s="150"/>
      <c r="JR19" s="150"/>
      <c r="JS19" s="150" t="str">
        <f>IFERROR(IF(JQ19=0," ",IF(JQ19=16," ",VLOOKUP(JQ19,PROTOKOL!$A:$E,2)*JR19))/7.5*(7.5-JV19),"")</f>
        <v/>
      </c>
      <c r="JT19" s="151"/>
      <c r="JU19" s="152" t="str">
        <f>IF(JQ19=0," ",IF(JQ19=16," ",(JP19-JS19-JT19)*VLOOKUP(JQ19,PROTOKOL!$A:$E,5)))</f>
        <v xml:space="preserve"> </v>
      </c>
      <c r="JV19" s="153"/>
      <c r="JW19" s="144" t="str">
        <f t="shared" si="186"/>
        <v xml:space="preserve"> </v>
      </c>
      <c r="JX19" s="454" t="str">
        <f t="shared" si="187"/>
        <v xml:space="preserve"> </v>
      </c>
      <c r="JY19" s="454"/>
      <c r="JZ19" s="150"/>
      <c r="KA19" s="150"/>
      <c r="KB19" s="150"/>
      <c r="KC19" s="154" t="str">
        <f>IF(KA19=0," ",IF(KA19=16," ",VLOOKUP(KA19,PROTOKOL!$A:$E,2)*KB19))</f>
        <v xml:space="preserve"> </v>
      </c>
      <c r="KD19" s="151"/>
      <c r="KE19" s="152" t="str">
        <f>IF(KA19=0," ",IF(KA19=16," ",(JZ19-KC19-KD19)*VLOOKUP(KA19,PROTOKOL!$A:$E,5)))</f>
        <v xml:space="preserve"> </v>
      </c>
      <c r="KF19" s="155" t="str">
        <f t="shared" si="188"/>
        <v xml:space="preserve"> </v>
      </c>
      <c r="KG19" s="152" t="str">
        <f t="shared" si="189"/>
        <v xml:space="preserve"> </v>
      </c>
      <c r="KI19" s="138">
        <f t="shared" ref="KI19" si="1125">$A$19</f>
        <v>7</v>
      </c>
      <c r="KJ19" s="444"/>
      <c r="KK19" s="150"/>
      <c r="KL19" s="150"/>
      <c r="KM19" s="150"/>
      <c r="KN19" s="150" t="str">
        <f>IFERROR(IF(KL19=0," ",IF(KL19=16," ",VLOOKUP(KL19,PROTOKOL!$A:$E,2)*KM19))/7.5*(7.5-KQ19),"")</f>
        <v/>
      </c>
      <c r="KO19" s="151"/>
      <c r="KP19" s="152" t="str">
        <f>IF(KL19=0," ",IF(KL19=16," ",(KK19-KN19-KO19)*VLOOKUP(KL19,PROTOKOL!$A:$E,5)))</f>
        <v xml:space="preserve"> </v>
      </c>
      <c r="KQ19" s="153"/>
      <c r="KR19" s="144" t="str">
        <f t="shared" si="191"/>
        <v xml:space="preserve"> </v>
      </c>
      <c r="KS19" s="454" t="str">
        <f t="shared" si="192"/>
        <v xml:space="preserve"> </v>
      </c>
      <c r="KT19" s="454"/>
      <c r="KU19" s="150"/>
      <c r="KV19" s="150"/>
      <c r="KW19" s="150"/>
      <c r="KX19" s="154" t="str">
        <f>IF(KV19=0," ",IF(KV19=16," ",VLOOKUP(KV19,PROTOKOL!$A:$E,2)*KW19))</f>
        <v xml:space="preserve"> </v>
      </c>
      <c r="KY19" s="151"/>
      <c r="KZ19" s="152" t="str">
        <f>IF(KV19=0," ",IF(KV19=16," ",(KU19-KX19-KY19)*VLOOKUP(KV19,PROTOKOL!$A:$E,5)))</f>
        <v xml:space="preserve"> </v>
      </c>
      <c r="LA19" s="155" t="str">
        <f t="shared" si="193"/>
        <v xml:space="preserve"> </v>
      </c>
      <c r="LB19" s="152" t="str">
        <f t="shared" si="194"/>
        <v xml:space="preserve"> </v>
      </c>
      <c r="LD19" s="138">
        <f t="shared" ref="LD19" si="1126">$A$19</f>
        <v>7</v>
      </c>
      <c r="LE19" s="444"/>
      <c r="LF19" s="150"/>
      <c r="LG19" s="150"/>
      <c r="LH19" s="150"/>
      <c r="LI19" s="150" t="str">
        <f>IFERROR(IF(LG19=0," ",IF(LG19=16," ",VLOOKUP(LG19,PROTOKOL!$A:$E,2)*LH19))/7.5*(7.5-LL19),"")</f>
        <v/>
      </c>
      <c r="LJ19" s="151"/>
      <c r="LK19" s="152" t="str">
        <f>IF(LG19=0," ",IF(LG19=16," ",(LF19-LI19-LJ19)*VLOOKUP(LG19,PROTOKOL!$A:$E,5)))</f>
        <v xml:space="preserve"> </v>
      </c>
      <c r="LL19" s="153"/>
      <c r="LM19" s="144" t="str">
        <f t="shared" si="196"/>
        <v xml:space="preserve"> </v>
      </c>
      <c r="LN19" s="454" t="str">
        <f t="shared" si="197"/>
        <v xml:space="preserve"> </v>
      </c>
      <c r="LO19" s="454"/>
      <c r="LP19" s="150"/>
      <c r="LQ19" s="150"/>
      <c r="LR19" s="150"/>
      <c r="LS19" s="154" t="str">
        <f>IF(LQ19=0," ",IF(LQ19=16," ",VLOOKUP(LQ19,PROTOKOL!$A:$E,2)*LR19))</f>
        <v xml:space="preserve"> </v>
      </c>
      <c r="LT19" s="151"/>
      <c r="LU19" s="152" t="str">
        <f>IF(LQ19=0," ",IF(LQ19=16," ",(LP19-LS19-LT19)*VLOOKUP(LQ19,PROTOKOL!$A:$E,5)))</f>
        <v xml:space="preserve"> </v>
      </c>
      <c r="LV19" s="155" t="str">
        <f t="shared" si="198"/>
        <v xml:space="preserve"> </v>
      </c>
      <c r="LW19" s="152" t="str">
        <f t="shared" si="199"/>
        <v xml:space="preserve"> </v>
      </c>
      <c r="LY19" s="138">
        <f t="shared" ref="LY19" si="1127">$A$19</f>
        <v>7</v>
      </c>
      <c r="LZ19" s="444"/>
      <c r="MA19" s="150"/>
      <c r="MB19" s="150"/>
      <c r="MC19" s="150"/>
      <c r="MD19" s="150" t="str">
        <f>IFERROR(IF(MB19=0," ",IF(MB19=16," ",VLOOKUP(MB19,PROTOKOL!$A:$E,2)*MC19))/7.5*(7.5-MG19),"")</f>
        <v/>
      </c>
      <c r="ME19" s="151"/>
      <c r="MF19" s="152" t="str">
        <f>IF(MB19=0," ",IF(MB19=16," ",(MA19-MD19-ME19)*VLOOKUP(MB19,PROTOKOL!$A:$E,5)))</f>
        <v xml:space="preserve"> </v>
      </c>
      <c r="MG19" s="153"/>
      <c r="MH19" s="144" t="str">
        <f t="shared" si="201"/>
        <v xml:space="preserve"> </v>
      </c>
      <c r="MI19" s="454" t="str">
        <f t="shared" si="202"/>
        <v xml:space="preserve"> </v>
      </c>
      <c r="MJ19" s="454"/>
      <c r="MK19" s="150"/>
      <c r="ML19" s="150"/>
      <c r="MM19" s="150"/>
      <c r="MN19" s="154" t="str">
        <f>IF(ML19=0," ",IF(ML19=16," ",VLOOKUP(ML19,PROTOKOL!$A:$E,2)*MM19))</f>
        <v xml:space="preserve"> </v>
      </c>
      <c r="MO19" s="151"/>
      <c r="MP19" s="152" t="str">
        <f>IF(ML19=0," ",IF(ML19=16," ",(MK19-MN19-MO19)*VLOOKUP(ML19,PROTOKOL!$A:$E,5)))</f>
        <v xml:space="preserve"> </v>
      </c>
      <c r="MQ19" s="155" t="str">
        <f t="shared" si="203"/>
        <v xml:space="preserve"> </v>
      </c>
      <c r="MR19" s="152" t="str">
        <f t="shared" si="204"/>
        <v xml:space="preserve"> </v>
      </c>
      <c r="MT19" s="138">
        <f t="shared" ref="MT19" si="1128">$A$19</f>
        <v>7</v>
      </c>
      <c r="MU19" s="444"/>
      <c r="MV19" s="150"/>
      <c r="MW19" s="150"/>
      <c r="MX19" s="150"/>
      <c r="MY19" s="150" t="str">
        <f>IFERROR(IF(MW19=0," ",IF(MW19=16," ",VLOOKUP(MW19,PROTOKOL!$A:$E,2)*MX19))/7.5*(7.5-NB19),"")</f>
        <v/>
      </c>
      <c r="MZ19" s="151"/>
      <c r="NA19" s="152" t="str">
        <f>IF(MW19=0," ",IF(MW19=16," ",(MV19-MY19-MZ19)*VLOOKUP(MW19,PROTOKOL!$A:$E,5)))</f>
        <v xml:space="preserve"> </v>
      </c>
      <c r="NB19" s="153"/>
      <c r="NC19" s="144" t="str">
        <f t="shared" si="206"/>
        <v xml:space="preserve"> </v>
      </c>
      <c r="ND19" s="454" t="str">
        <f t="shared" si="207"/>
        <v xml:space="preserve"> </v>
      </c>
      <c r="NE19" s="454"/>
      <c r="NF19" s="150"/>
      <c r="NG19" s="150"/>
      <c r="NH19" s="150"/>
      <c r="NI19" s="154" t="str">
        <f>IF(NG19=0," ",IF(NG19=16," ",VLOOKUP(NG19,PROTOKOL!$A:$E,2)*NH19))</f>
        <v xml:space="preserve"> </v>
      </c>
      <c r="NJ19" s="151"/>
      <c r="NK19" s="152" t="str">
        <f>IF(NG19=0," ",IF(NG19=16," ",(NF19-NI19-NJ19)*VLOOKUP(NG19,PROTOKOL!$A:$E,5)))</f>
        <v xml:space="preserve"> </v>
      </c>
      <c r="NL19" s="155" t="str">
        <f t="shared" si="208"/>
        <v xml:space="preserve"> </v>
      </c>
      <c r="NM19" s="152" t="str">
        <f t="shared" si="209"/>
        <v xml:space="preserve"> </v>
      </c>
      <c r="NO19" s="138">
        <f t="shared" ref="NO19" si="1129">$A$19</f>
        <v>7</v>
      </c>
      <c r="NP19" s="444"/>
      <c r="NQ19" s="150"/>
      <c r="NR19" s="150"/>
      <c r="NS19" s="150"/>
      <c r="NT19" s="150" t="str">
        <f>IFERROR(IF(NR19=0," ",IF(NR19=16," ",VLOOKUP(NR19,PROTOKOL!$A:$E,2)*NS19))/7.5*(7.5-NW19),"")</f>
        <v/>
      </c>
      <c r="NU19" s="151"/>
      <c r="NV19" s="152" t="str">
        <f>IF(NR19=0," ",IF(NR19=16," ",(NQ19-NT19-NU19)*VLOOKUP(NR19,PROTOKOL!$A:$E,5)))</f>
        <v xml:space="preserve"> </v>
      </c>
      <c r="NW19" s="153"/>
      <c r="NX19" s="144" t="str">
        <f t="shared" si="211"/>
        <v xml:space="preserve"> </v>
      </c>
      <c r="NY19" s="454" t="str">
        <f t="shared" si="212"/>
        <v xml:space="preserve"> </v>
      </c>
      <c r="NZ19" s="454"/>
      <c r="OA19" s="150"/>
      <c r="OB19" s="150"/>
      <c r="OC19" s="150"/>
      <c r="OD19" s="154" t="str">
        <f>IF(OB19=0," ",IF(OB19=16," ",VLOOKUP(OB19,PROTOKOL!$A:$E,2)*OC19))</f>
        <v xml:space="preserve"> </v>
      </c>
      <c r="OE19" s="151"/>
      <c r="OF19" s="152" t="str">
        <f>IF(OB19=0," ",IF(OB19=16," ",(OA19-OD19-OE19)*VLOOKUP(OB19,PROTOKOL!$A:$E,5)))</f>
        <v xml:space="preserve"> </v>
      </c>
      <c r="OG19" s="155" t="str">
        <f t="shared" si="213"/>
        <v xml:space="preserve"> </v>
      </c>
      <c r="OH19" s="152" t="str">
        <f t="shared" si="214"/>
        <v xml:space="preserve"> </v>
      </c>
      <c r="OJ19" s="138">
        <f t="shared" ref="OJ19" si="1130">$A$19</f>
        <v>7</v>
      </c>
      <c r="OK19" s="444"/>
      <c r="OL19" s="150"/>
      <c r="OM19" s="150"/>
      <c r="ON19" s="150"/>
      <c r="OO19" s="150" t="str">
        <f>IFERROR(IF(OM19=0," ",IF(OM19=16," ",VLOOKUP(OM19,PROTOKOL!$A:$E,2)*ON19))/7.5*(7.5-OR19),"")</f>
        <v/>
      </c>
      <c r="OP19" s="151"/>
      <c r="OQ19" s="152" t="str">
        <f>IF(OM19=0," ",IF(OM19=16," ",(OL19-OO19-OP19)*VLOOKUP(OM19,PROTOKOL!$A:$E,5)))</f>
        <v xml:space="preserve"> </v>
      </c>
      <c r="OR19" s="153"/>
      <c r="OS19" s="144" t="str">
        <f t="shared" si="216"/>
        <v xml:space="preserve"> </v>
      </c>
      <c r="OT19" s="454" t="str">
        <f t="shared" si="217"/>
        <v xml:space="preserve"> </v>
      </c>
      <c r="OU19" s="454"/>
      <c r="OV19" s="150"/>
      <c r="OW19" s="150"/>
      <c r="OX19" s="150"/>
      <c r="OY19" s="154" t="str">
        <f>IF(OW19=0," ",IF(OW19=16," ",VLOOKUP(OW19,PROTOKOL!$A:$E,2)*OX19))</f>
        <v xml:space="preserve"> </v>
      </c>
      <c r="OZ19" s="151"/>
      <c r="PA19" s="152" t="str">
        <f>IF(OW19=0," ",IF(OW19=16," ",(OV19-OY19-OZ19)*VLOOKUP(OW19,PROTOKOL!$A:$E,5)))</f>
        <v xml:space="preserve"> </v>
      </c>
      <c r="PB19" s="155" t="str">
        <f t="shared" si="218"/>
        <v xml:space="preserve"> </v>
      </c>
      <c r="PC19" s="152" t="str">
        <f t="shared" si="219"/>
        <v xml:space="preserve"> </v>
      </c>
      <c r="PE19" s="138">
        <f t="shared" ref="PE19" si="1131">$A$19</f>
        <v>7</v>
      </c>
      <c r="PF19" s="444"/>
      <c r="PG19" s="150"/>
      <c r="PH19" s="150"/>
      <c r="PI19" s="150"/>
      <c r="PJ19" s="150" t="str">
        <f>IFERROR(IF(PH19=0," ",IF(PH19=16," ",VLOOKUP(PH19,PROTOKOL!$A:$E,2)*PI19))/7.5*(7.5-PM19),"")</f>
        <v/>
      </c>
      <c r="PK19" s="151"/>
      <c r="PL19" s="152" t="str">
        <f>IF(PH19=0," ",IF(PH19=16," ",(PG19-PJ19-PK19)*VLOOKUP(PH19,PROTOKOL!$A:$E,5)))</f>
        <v xml:space="preserve"> </v>
      </c>
      <c r="PM19" s="153"/>
      <c r="PN19" s="144" t="str">
        <f t="shared" si="221"/>
        <v xml:space="preserve"> </v>
      </c>
      <c r="PO19" s="454" t="str">
        <f t="shared" si="222"/>
        <v xml:space="preserve"> </v>
      </c>
      <c r="PP19" s="454"/>
      <c r="PQ19" s="150"/>
      <c r="PR19" s="150"/>
      <c r="PS19" s="150"/>
      <c r="PT19" s="154" t="str">
        <f>IF(PR19=0," ",IF(PR19=16," ",VLOOKUP(PR19,PROTOKOL!$A:$E,2)*PS19))</f>
        <v xml:space="preserve"> </v>
      </c>
      <c r="PU19" s="151"/>
      <c r="PV19" s="152" t="str">
        <f>IF(PR19=0," ",IF(PR19=16," ",(PQ19-PT19-PU19)*VLOOKUP(PR19,PROTOKOL!$A:$E,5)))</f>
        <v xml:space="preserve"> </v>
      </c>
      <c r="PW19" s="155" t="str">
        <f t="shared" si="223"/>
        <v xml:space="preserve"> </v>
      </c>
      <c r="PX19" s="152" t="str">
        <f t="shared" si="224"/>
        <v xml:space="preserve"> </v>
      </c>
      <c r="PZ19" s="138">
        <f t="shared" ref="PZ19" si="1132">$A$19</f>
        <v>7</v>
      </c>
      <c r="QA19" s="444"/>
      <c r="QB19" s="150"/>
      <c r="QC19" s="150"/>
      <c r="QD19" s="150"/>
      <c r="QE19" s="150" t="str">
        <f>IFERROR(IF(QC19=0," ",IF(QC19=16," ",VLOOKUP(QC19,PROTOKOL!$A:$E,2)*QD19))/7.5*(7.5-QH19),"")</f>
        <v/>
      </c>
      <c r="QF19" s="151"/>
      <c r="QG19" s="152" t="str">
        <f>IF(QC19=0," ",IF(QC19=16," ",(QB19-QE19-QF19)*VLOOKUP(QC19,PROTOKOL!$A:$E,5)))</f>
        <v xml:space="preserve"> </v>
      </c>
      <c r="QH19" s="153"/>
      <c r="QI19" s="144" t="str">
        <f t="shared" si="226"/>
        <v xml:space="preserve"> </v>
      </c>
      <c r="QJ19" s="454" t="str">
        <f t="shared" si="227"/>
        <v xml:space="preserve"> </v>
      </c>
      <c r="QK19" s="454"/>
      <c r="QL19" s="150"/>
      <c r="QM19" s="150"/>
      <c r="QN19" s="150"/>
      <c r="QO19" s="154" t="str">
        <f>IF(QM19=0," ",IF(QM19=16," ",VLOOKUP(QM19,PROTOKOL!$A:$E,2)*QN19))</f>
        <v xml:space="preserve"> </v>
      </c>
      <c r="QP19" s="151"/>
      <c r="QQ19" s="152" t="str">
        <f>IF(QM19=0," ",IF(QM19=16," ",(QL19-QO19-QP19)*VLOOKUP(QM19,PROTOKOL!$A:$E,5)))</f>
        <v xml:space="preserve"> </v>
      </c>
      <c r="QR19" s="155" t="str">
        <f t="shared" si="228"/>
        <v xml:space="preserve"> </v>
      </c>
      <c r="QS19" s="152" t="str">
        <f t="shared" si="229"/>
        <v xml:space="preserve"> </v>
      </c>
      <c r="QU19" s="138">
        <f t="shared" ref="QU19" si="1133">$A$19</f>
        <v>7</v>
      </c>
      <c r="QV19" s="444"/>
      <c r="QW19" s="150"/>
      <c r="QX19" s="150"/>
      <c r="QY19" s="150"/>
      <c r="QZ19" s="150" t="str">
        <f>IFERROR(IF(QX19=0," ",IF(QX19=16," ",VLOOKUP(QX19,PROTOKOL!$A:$E,2)*QY19))/7.5*(7.5-RC19),"")</f>
        <v/>
      </c>
      <c r="RA19" s="151"/>
      <c r="RB19" s="152" t="str">
        <f>IF(QX19=0," ",IF(QX19=16," ",(QW19-QZ19-RA19)*VLOOKUP(QX19,PROTOKOL!$A:$E,5)))</f>
        <v xml:space="preserve"> </v>
      </c>
      <c r="RC19" s="153"/>
      <c r="RD19" s="144" t="str">
        <f t="shared" si="231"/>
        <v xml:space="preserve"> </v>
      </c>
      <c r="RE19" s="454" t="str">
        <f t="shared" si="232"/>
        <v xml:space="preserve"> </v>
      </c>
      <c r="RF19" s="454"/>
      <c r="RG19" s="150"/>
      <c r="RH19" s="150"/>
      <c r="RI19" s="150"/>
      <c r="RJ19" s="154" t="str">
        <f>IF(RH19=0," ",IF(RH19=16," ",VLOOKUP(RH19,PROTOKOL!$A:$E,2)*RI19))</f>
        <v xml:space="preserve"> </v>
      </c>
      <c r="RK19" s="151"/>
      <c r="RL19" s="152" t="str">
        <f>IF(RH19=0," ",IF(RH19=16," ",(RG19-RJ19-RK19)*VLOOKUP(RH19,PROTOKOL!$A:$E,5)))</f>
        <v xml:space="preserve"> </v>
      </c>
      <c r="RM19" s="155" t="str">
        <f t="shared" si="233"/>
        <v xml:space="preserve"> </v>
      </c>
      <c r="RN19" s="152" t="str">
        <f t="shared" si="234"/>
        <v xml:space="preserve"> </v>
      </c>
      <c r="RP19" s="138">
        <f t="shared" ref="RP19" si="1134">$A$19</f>
        <v>7</v>
      </c>
      <c r="RQ19" s="444"/>
      <c r="RR19" s="150"/>
      <c r="RS19" s="150"/>
      <c r="RT19" s="150"/>
      <c r="RU19" s="150" t="str">
        <f>IFERROR(IF(RS19=0," ",IF(RS19=16," ",VLOOKUP(RS19,PROTOKOL!$A:$E,2)*RT19))/7.5*(7.5-RX19),"")</f>
        <v/>
      </c>
      <c r="RV19" s="151"/>
      <c r="RW19" s="152" t="str">
        <f>IF(RS19=0," ",IF(RS19=16," ",(RR19-RU19-RV19)*VLOOKUP(RS19,PROTOKOL!$A:$E,5)))</f>
        <v xml:space="preserve"> </v>
      </c>
      <c r="RX19" s="153"/>
      <c r="RY19" s="144" t="str">
        <f t="shared" si="236"/>
        <v xml:space="preserve"> </v>
      </c>
      <c r="RZ19" s="454" t="str">
        <f t="shared" si="237"/>
        <v xml:space="preserve"> </v>
      </c>
      <c r="SA19" s="454"/>
      <c r="SB19" s="150"/>
      <c r="SC19" s="150"/>
      <c r="SD19" s="150"/>
      <c r="SE19" s="154" t="str">
        <f>IF(SC19=0," ",IF(SC19=16," ",VLOOKUP(SC19,PROTOKOL!$A:$E,2)*SD19))</f>
        <v xml:space="preserve"> </v>
      </c>
      <c r="SF19" s="151"/>
      <c r="SG19" s="152" t="str">
        <f>IF(SC19=0," ",IF(SC19=16," ",(SB19-SE19-SF19)*VLOOKUP(SC19,PROTOKOL!$A:$E,5)))</f>
        <v xml:space="preserve"> </v>
      </c>
      <c r="SH19" s="155" t="str">
        <f t="shared" si="238"/>
        <v xml:space="preserve"> </v>
      </c>
      <c r="SI19" s="152" t="str">
        <f t="shared" si="239"/>
        <v xml:space="preserve"> </v>
      </c>
      <c r="SK19" s="138">
        <f t="shared" ref="SK19" si="1135">$A$19</f>
        <v>7</v>
      </c>
      <c r="SL19" s="444"/>
      <c r="SM19" s="150"/>
      <c r="SN19" s="150"/>
      <c r="SO19" s="150"/>
      <c r="SP19" s="150" t="str">
        <f>IFERROR(IF(SN19=0," ",IF(SN19=16," ",VLOOKUP(SN19,PROTOKOL!$A:$E,2)*SO19))/7.5*(7.5-SS19),"")</f>
        <v/>
      </c>
      <c r="SQ19" s="151"/>
      <c r="SR19" s="152" t="str">
        <f>IF(SN19=0," ",IF(SN19=16," ",(SM19-SP19-SQ19)*VLOOKUP(SN19,PROTOKOL!$A:$E,5)))</f>
        <v xml:space="preserve"> </v>
      </c>
      <c r="SS19" s="153"/>
      <c r="ST19" s="144" t="str">
        <f t="shared" si="241"/>
        <v xml:space="preserve"> </v>
      </c>
      <c r="SU19" s="454" t="str">
        <f t="shared" si="242"/>
        <v xml:space="preserve"> </v>
      </c>
      <c r="SV19" s="454"/>
      <c r="SW19" s="150"/>
      <c r="SX19" s="150"/>
      <c r="SY19" s="150"/>
      <c r="SZ19" s="154" t="str">
        <f>IF(SX19=0," ",IF(SX19=16," ",VLOOKUP(SX19,PROTOKOL!$A:$E,2)*SY19))</f>
        <v xml:space="preserve"> </v>
      </c>
      <c r="TA19" s="151"/>
      <c r="TB19" s="152" t="str">
        <f>IF(SX19=0," ",IF(SX19=16," ",(SW19-SZ19-TA19)*VLOOKUP(SX19,PROTOKOL!$A:$E,5)))</f>
        <v xml:space="preserve"> </v>
      </c>
      <c r="TC19" s="155" t="str">
        <f t="shared" si="243"/>
        <v xml:space="preserve"> </v>
      </c>
      <c r="TD19" s="152" t="str">
        <f t="shared" si="244"/>
        <v xml:space="preserve"> </v>
      </c>
      <c r="TF19" s="138">
        <f t="shared" ref="TF19" si="1136">$A$19</f>
        <v>7</v>
      </c>
      <c r="TG19" s="444"/>
      <c r="TH19" s="150"/>
      <c r="TI19" s="150"/>
      <c r="TJ19" s="150"/>
      <c r="TK19" s="150" t="str">
        <f>IFERROR(IF(TI19=0," ",IF(TI19=16," ",VLOOKUP(TI19,PROTOKOL!$A:$E,2)*TJ19))/7.5*(7.5-TN19),"")</f>
        <v/>
      </c>
      <c r="TL19" s="151"/>
      <c r="TM19" s="152" t="str">
        <f>IF(TI19=0," ",IF(TI19=16," ",(TH19-TK19-TL19)*VLOOKUP(TI19,PROTOKOL!$A:$E,5)))</f>
        <v xml:space="preserve"> </v>
      </c>
      <c r="TN19" s="153"/>
      <c r="TO19" s="144" t="str">
        <f t="shared" si="246"/>
        <v xml:space="preserve"> </v>
      </c>
      <c r="TP19" s="454" t="str">
        <f t="shared" si="247"/>
        <v xml:space="preserve"> </v>
      </c>
      <c r="TQ19" s="454"/>
      <c r="TR19" s="150"/>
      <c r="TS19" s="150"/>
      <c r="TT19" s="150"/>
      <c r="TU19" s="154" t="str">
        <f>IF(TS19=0," ",IF(TS19=16," ",VLOOKUP(TS19,PROTOKOL!$A:$E,2)*TT19))</f>
        <v xml:space="preserve"> </v>
      </c>
      <c r="TV19" s="151"/>
      <c r="TW19" s="152" t="str">
        <f>IF(TS19=0," ",IF(TS19=16," ",(TR19-TU19-TV19)*VLOOKUP(TS19,PROTOKOL!$A:$E,5)))</f>
        <v xml:space="preserve"> </v>
      </c>
      <c r="TX19" s="155" t="str">
        <f t="shared" si="248"/>
        <v xml:space="preserve"> </v>
      </c>
      <c r="TY19" s="152" t="str">
        <f t="shared" si="249"/>
        <v xml:space="preserve"> </v>
      </c>
      <c r="UA19" s="138">
        <f t="shared" ref="UA19" si="1137">$A$19</f>
        <v>7</v>
      </c>
      <c r="UB19" s="444"/>
      <c r="UC19" s="150"/>
      <c r="UD19" s="150"/>
      <c r="UE19" s="150"/>
      <c r="UF19" s="150" t="str">
        <f>IFERROR(IF(UD19=0," ",IF(UD19=16," ",VLOOKUP(UD19,PROTOKOL!$A:$E,2)*UE19))/7.5*(7.5-UI19),"")</f>
        <v/>
      </c>
      <c r="UG19" s="151"/>
      <c r="UH19" s="152" t="str">
        <f>IF(UD19=0," ",IF(UD19=16," ",(UC19-UF19-UG19)*VLOOKUP(UD19,PROTOKOL!$A:$E,5)))</f>
        <v xml:space="preserve"> </v>
      </c>
      <c r="UI19" s="153"/>
      <c r="UJ19" s="144" t="str">
        <f t="shared" si="251"/>
        <v xml:space="preserve"> </v>
      </c>
      <c r="UK19" s="454" t="str">
        <f t="shared" si="252"/>
        <v xml:space="preserve"> </v>
      </c>
      <c r="UL19" s="454"/>
      <c r="UM19" s="150"/>
      <c r="UN19" s="150"/>
      <c r="UO19" s="150"/>
      <c r="UP19" s="154" t="str">
        <f>IF(UN19=0," ",IF(UN19=16," ",VLOOKUP(UN19,PROTOKOL!$A:$E,2)*UO19))</f>
        <v xml:space="preserve"> </v>
      </c>
      <c r="UQ19" s="151"/>
      <c r="UR19" s="152" t="str">
        <f>IF(UN19=0," ",IF(UN19=16," ",(UM19-UP19-UQ19)*VLOOKUP(UN19,PROTOKOL!$A:$E,5)))</f>
        <v xml:space="preserve"> </v>
      </c>
      <c r="US19" s="155" t="str">
        <f t="shared" si="253"/>
        <v xml:space="preserve"> </v>
      </c>
      <c r="UT19" s="152" t="str">
        <f t="shared" si="254"/>
        <v xml:space="preserve"> </v>
      </c>
      <c r="UV19" s="138">
        <f t="shared" ref="UV19" si="1138">$A$19</f>
        <v>7</v>
      </c>
      <c r="UW19" s="444"/>
      <c r="UX19" s="150"/>
      <c r="UY19" s="150"/>
      <c r="UZ19" s="150"/>
      <c r="VA19" s="150" t="str">
        <f>IFERROR(IF(UY19=0," ",IF(UY19=16," ",VLOOKUP(UY19,PROTOKOL!$A:$E,2)*UZ19))/7.5*(7.5-VD19),"")</f>
        <v/>
      </c>
      <c r="VB19" s="151"/>
      <c r="VC19" s="152" t="str">
        <f>IF(UY19=0," ",IF(UY19=16," ",(UX19-VA19-VB19)*VLOOKUP(UY19,PROTOKOL!$A:$E,5)))</f>
        <v xml:space="preserve"> </v>
      </c>
      <c r="VD19" s="153"/>
      <c r="VE19" s="144" t="str">
        <f t="shared" si="256"/>
        <v xml:space="preserve"> </v>
      </c>
      <c r="VF19" s="454" t="str">
        <f t="shared" si="257"/>
        <v xml:space="preserve"> </v>
      </c>
      <c r="VG19" s="454"/>
      <c r="VH19" s="150"/>
      <c r="VI19" s="150"/>
      <c r="VJ19" s="150"/>
      <c r="VK19" s="154" t="str">
        <f>IF(VI19=0," ",IF(VI19=16," ",VLOOKUP(VI19,PROTOKOL!$A:$E,2)*VJ19))</f>
        <v xml:space="preserve"> </v>
      </c>
      <c r="VL19" s="151"/>
      <c r="VM19" s="152" t="str">
        <f>IF(VI19=0," ",IF(VI19=16," ",(VH19-VK19-VL19)*VLOOKUP(VI19,PROTOKOL!$A:$E,5)))</f>
        <v xml:space="preserve"> </v>
      </c>
      <c r="VN19" s="155" t="str">
        <f t="shared" si="258"/>
        <v xml:space="preserve"> </v>
      </c>
      <c r="VO19" s="152" t="str">
        <f t="shared" si="259"/>
        <v xml:space="preserve"> </v>
      </c>
      <c r="VQ19" s="138">
        <f t="shared" ref="VQ19" si="1139">$A$19</f>
        <v>7</v>
      </c>
      <c r="VR19" s="444"/>
      <c r="VS19" s="150"/>
      <c r="VT19" s="150"/>
      <c r="VU19" s="150"/>
      <c r="VV19" s="150" t="str">
        <f>IFERROR(IF(VT19=0," ",IF(VT19=16," ",VLOOKUP(VT19,PROTOKOL!$A:$E,2)*VU19))/7.5*(7.5-VY19),"")</f>
        <v/>
      </c>
      <c r="VW19" s="151"/>
      <c r="VX19" s="152" t="str">
        <f>IF(VT19=0," ",IF(VT19=16," ",(VS19-VV19-VW19)*VLOOKUP(VT19,PROTOKOL!$A:$E,5)))</f>
        <v xml:space="preserve"> </v>
      </c>
      <c r="VY19" s="153"/>
      <c r="VZ19" s="144" t="str">
        <f t="shared" si="261"/>
        <v xml:space="preserve"> </v>
      </c>
      <c r="WA19" s="454" t="str">
        <f t="shared" si="262"/>
        <v xml:space="preserve"> </v>
      </c>
      <c r="WB19" s="454"/>
      <c r="WC19" s="150"/>
      <c r="WD19" s="150"/>
      <c r="WE19" s="150"/>
      <c r="WF19" s="154" t="str">
        <f>IF(WD19=0," ",IF(WD19=16," ",VLOOKUP(WD19,PROTOKOL!$A:$E,2)*WE19))</f>
        <v xml:space="preserve"> </v>
      </c>
      <c r="WG19" s="151"/>
      <c r="WH19" s="152" t="str">
        <f>IF(WD19=0," ",IF(WD19=16," ",(WC19-WF19-WG19)*VLOOKUP(WD19,PROTOKOL!$A:$E,5)))</f>
        <v xml:space="preserve"> </v>
      </c>
      <c r="WI19" s="155" t="str">
        <f t="shared" si="263"/>
        <v xml:space="preserve"> </v>
      </c>
      <c r="WJ19" s="152" t="str">
        <f t="shared" si="264"/>
        <v xml:space="preserve"> </v>
      </c>
      <c r="WL19" s="138">
        <f t="shared" ref="WL19" si="1140">$A$19</f>
        <v>7</v>
      </c>
      <c r="WM19" s="444"/>
      <c r="WN19" s="150"/>
      <c r="WO19" s="150"/>
      <c r="WP19" s="150"/>
      <c r="WQ19" s="150" t="str">
        <f>IFERROR(IF(WO19=0," ",IF(WO19=16," ",VLOOKUP(WO19,PROTOKOL!$A:$E,2)*WP19))/7.5*(7.5-WT19),"")</f>
        <v/>
      </c>
      <c r="WR19" s="151"/>
      <c r="WS19" s="152" t="str">
        <f>IF(WO19=0," ",IF(WO19=16," ",(WN19-WQ19-WR19)*VLOOKUP(WO19,PROTOKOL!$A:$E,5)))</f>
        <v xml:space="preserve"> </v>
      </c>
      <c r="WT19" s="153"/>
      <c r="WU19" s="144" t="str">
        <f t="shared" si="266"/>
        <v xml:space="preserve"> </v>
      </c>
      <c r="WV19" s="454" t="str">
        <f t="shared" si="267"/>
        <v xml:space="preserve"> </v>
      </c>
      <c r="WW19" s="454"/>
      <c r="WX19" s="150"/>
      <c r="WY19" s="150"/>
      <c r="WZ19" s="150"/>
      <c r="XA19" s="154" t="str">
        <f>IF(WY19=0," ",IF(WY19=16," ",VLOOKUP(WY19,PROTOKOL!$A:$E,2)*WZ19))</f>
        <v xml:space="preserve"> </v>
      </c>
      <c r="XB19" s="151"/>
      <c r="XC19" s="152" t="str">
        <f>IF(WY19=0," ",IF(WY19=16," ",(WX19-XA19-XB19)*VLOOKUP(WY19,PROTOKOL!$A:$E,5)))</f>
        <v xml:space="preserve"> </v>
      </c>
      <c r="XD19" s="155" t="str">
        <f t="shared" si="268"/>
        <v xml:space="preserve"> </v>
      </c>
      <c r="XE19" s="152" t="str">
        <f t="shared" si="269"/>
        <v xml:space="preserve"> </v>
      </c>
      <c r="XG19" s="138">
        <f t="shared" ref="XG19" si="1141">$A$19</f>
        <v>7</v>
      </c>
      <c r="XH19" s="444"/>
      <c r="XI19" s="150"/>
      <c r="XJ19" s="150"/>
      <c r="XK19" s="150"/>
      <c r="XL19" s="150" t="str">
        <f>IFERROR(IF(XJ19=0," ",IF(XJ19=16," ",VLOOKUP(XJ19,PROTOKOL!$A:$E,2)*XK19))/7.5*(7.5-XO19),"")</f>
        <v/>
      </c>
      <c r="XM19" s="151"/>
      <c r="XN19" s="152" t="str">
        <f>IF(XJ19=0," ",IF(XJ19=16," ",(XI19-XL19-XM19)*VLOOKUP(XJ19,PROTOKOL!$A:$E,5)))</f>
        <v xml:space="preserve"> </v>
      </c>
      <c r="XO19" s="153"/>
      <c r="XP19" s="144" t="str">
        <f t="shared" si="271"/>
        <v xml:space="preserve"> </v>
      </c>
      <c r="XQ19" s="454" t="str">
        <f t="shared" si="272"/>
        <v xml:space="preserve"> </v>
      </c>
      <c r="XR19" s="454"/>
      <c r="XS19" s="150"/>
      <c r="XT19" s="150"/>
      <c r="XU19" s="150"/>
      <c r="XV19" s="154" t="str">
        <f>IF(XT19=0," ",IF(XT19=16," ",VLOOKUP(XT19,PROTOKOL!$A:$E,2)*XU19))</f>
        <v xml:space="preserve"> </v>
      </c>
      <c r="XW19" s="151"/>
      <c r="XX19" s="152" t="str">
        <f>IF(XT19=0," ",IF(XT19=16," ",(XS19-XV19-XW19)*VLOOKUP(XT19,PROTOKOL!$A:$E,5)))</f>
        <v xml:space="preserve"> </v>
      </c>
      <c r="XY19" s="155" t="str">
        <f t="shared" si="273"/>
        <v xml:space="preserve"> </v>
      </c>
      <c r="XZ19" s="152" t="str">
        <f t="shared" si="274"/>
        <v xml:space="preserve"> </v>
      </c>
      <c r="YB19" s="138">
        <f t="shared" ref="YB19" si="1142">$A$19</f>
        <v>7</v>
      </c>
      <c r="YC19" s="444"/>
      <c r="YD19" s="150"/>
      <c r="YE19" s="150"/>
      <c r="YF19" s="150"/>
      <c r="YG19" s="150" t="str">
        <f>IFERROR(IF(YE19=0," ",IF(YE19=16," ",VLOOKUP(YE19,PROTOKOL!$A:$E,2)*YF19))/7.5*(7.5-YJ19),"")</f>
        <v/>
      </c>
      <c r="YH19" s="151"/>
      <c r="YI19" s="152" t="str">
        <f>IF(YE19=0," ",IF(YE19=16," ",(YD19-YG19-YH19)*VLOOKUP(YE19,PROTOKOL!$A:$E,5)))</f>
        <v xml:space="preserve"> </v>
      </c>
      <c r="YJ19" s="153"/>
      <c r="YK19" s="144" t="str">
        <f t="shared" si="276"/>
        <v xml:space="preserve"> </v>
      </c>
      <c r="YL19" s="454" t="str">
        <f t="shared" si="277"/>
        <v xml:space="preserve"> </v>
      </c>
      <c r="YM19" s="454"/>
      <c r="YN19" s="150"/>
      <c r="YO19" s="150"/>
      <c r="YP19" s="150"/>
      <c r="YQ19" s="154" t="str">
        <f>IF(YO19=0," ",IF(YO19=16," ",VLOOKUP(YO19,PROTOKOL!$A:$E,2)*YP19))</f>
        <v xml:space="preserve"> </v>
      </c>
      <c r="YR19" s="151"/>
      <c r="YS19" s="152" t="str">
        <f>IF(YO19=0," ",IF(YO19=16," ",(YN19-YQ19-YR19)*VLOOKUP(YO19,PROTOKOL!$A:$E,5)))</f>
        <v xml:space="preserve"> </v>
      </c>
      <c r="YT19" s="155" t="str">
        <f t="shared" si="278"/>
        <v xml:space="preserve"> </v>
      </c>
      <c r="YU19" s="152" t="str">
        <f t="shared" si="279"/>
        <v xml:space="preserve"> </v>
      </c>
      <c r="YW19" s="138">
        <f t="shared" ref="YW19" si="1143">$A$19</f>
        <v>7</v>
      </c>
      <c r="YX19" s="444"/>
      <c r="YY19" s="150"/>
      <c r="YZ19" s="150"/>
      <c r="ZA19" s="150"/>
      <c r="ZB19" s="150" t="str">
        <f>IFERROR(IF(YZ19=0," ",IF(YZ19=16," ",VLOOKUP(YZ19,PROTOKOL!$A:$E,2)*ZA19))/7.5*(7.5-ZE19),"")</f>
        <v/>
      </c>
      <c r="ZC19" s="151"/>
      <c r="ZD19" s="152" t="str">
        <f>IF(YZ19=0," ",IF(YZ19=16," ",(YY19-ZB19-ZC19)*VLOOKUP(YZ19,PROTOKOL!$A:$E,5)))</f>
        <v xml:space="preserve"> </v>
      </c>
      <c r="ZE19" s="153"/>
      <c r="ZF19" s="144" t="str">
        <f t="shared" si="281"/>
        <v xml:space="preserve"> </v>
      </c>
      <c r="ZG19" s="454" t="str">
        <f t="shared" si="282"/>
        <v xml:space="preserve"> </v>
      </c>
      <c r="ZH19" s="454"/>
      <c r="ZI19" s="150"/>
      <c r="ZJ19" s="150"/>
      <c r="ZK19" s="150"/>
      <c r="ZL19" s="154" t="str">
        <f>IF(ZJ19=0," ",IF(ZJ19=16," ",VLOOKUP(ZJ19,PROTOKOL!$A:$E,2)*ZK19))</f>
        <v xml:space="preserve"> </v>
      </c>
      <c r="ZM19" s="151"/>
      <c r="ZN19" s="152" t="str">
        <f>IF(ZJ19=0," ",IF(ZJ19=16," ",(ZI19-ZL19-ZM19)*VLOOKUP(ZJ19,PROTOKOL!$A:$E,5)))</f>
        <v xml:space="preserve"> </v>
      </c>
      <c r="ZO19" s="155" t="str">
        <f t="shared" si="283"/>
        <v xml:space="preserve"> </v>
      </c>
      <c r="ZP19" s="152" t="str">
        <f t="shared" si="284"/>
        <v xml:space="preserve"> </v>
      </c>
      <c r="ZR19" s="138">
        <f t="shared" ref="ZR19" si="1144">$A$19</f>
        <v>7</v>
      </c>
      <c r="ZS19" s="444"/>
      <c r="ZT19" s="150"/>
      <c r="ZU19" s="150"/>
      <c r="ZV19" s="150"/>
      <c r="ZW19" s="150" t="str">
        <f>IFERROR(IF(ZU19=0," ",IF(ZU19=16," ",VLOOKUP(ZU19,PROTOKOL!$A:$E,2)*ZV19))/7.5*(7.5-ZZ19),"")</f>
        <v/>
      </c>
      <c r="ZX19" s="151"/>
      <c r="ZY19" s="152" t="str">
        <f>IF(ZU19=0," ",IF(ZU19=16," ",(ZT19-ZW19-ZX19)*VLOOKUP(ZU19,PROTOKOL!$A:$E,5)))</f>
        <v xml:space="preserve"> </v>
      </c>
      <c r="ZZ19" s="153"/>
      <c r="AAA19" s="144" t="str">
        <f t="shared" si="286"/>
        <v xml:space="preserve"> </v>
      </c>
      <c r="AAB19" s="454" t="str">
        <f t="shared" si="287"/>
        <v xml:space="preserve"> </v>
      </c>
      <c r="AAC19" s="454"/>
      <c r="AAD19" s="150"/>
      <c r="AAE19" s="150"/>
      <c r="AAF19" s="150"/>
      <c r="AAG19" s="154" t="str">
        <f>IF(AAE19=0," ",IF(AAE19=16," ",VLOOKUP(AAE19,PROTOKOL!$A:$E,2)*AAF19))</f>
        <v xml:space="preserve"> </v>
      </c>
      <c r="AAH19" s="151"/>
      <c r="AAI19" s="152" t="str">
        <f>IF(AAE19=0," ",IF(AAE19=16," ",(AAD19-AAG19-AAH19)*VLOOKUP(AAE19,PROTOKOL!$A:$E,5)))</f>
        <v xml:space="preserve"> </v>
      </c>
      <c r="AAJ19" s="155" t="str">
        <f t="shared" si="288"/>
        <v xml:space="preserve"> </v>
      </c>
      <c r="AAK19" s="152" t="str">
        <f t="shared" si="289"/>
        <v xml:space="preserve"> </v>
      </c>
      <c r="AAM19" s="138">
        <f t="shared" ref="AAM19" si="1145">$A$19</f>
        <v>7</v>
      </c>
      <c r="AAN19" s="444"/>
      <c r="AAO19" s="150"/>
      <c r="AAP19" s="150"/>
      <c r="AAQ19" s="150"/>
      <c r="AAR19" s="150" t="str">
        <f>IFERROR(IF(AAP19=0," ",IF(AAP19=16," ",VLOOKUP(AAP19,PROTOKOL!$A:$E,2)*AAQ19))/7.5*(7.5-AAU19),"")</f>
        <v/>
      </c>
      <c r="AAS19" s="151"/>
      <c r="AAT19" s="152" t="str">
        <f>IF(AAP19=0," ",IF(AAP19=16," ",(AAO19-AAR19-AAS19)*VLOOKUP(AAP19,PROTOKOL!$A:$E,5)))</f>
        <v xml:space="preserve"> </v>
      </c>
      <c r="AAU19" s="153"/>
      <c r="AAV19" s="144" t="str">
        <f t="shared" si="291"/>
        <v xml:space="preserve"> </v>
      </c>
      <c r="AAW19" s="454" t="str">
        <f t="shared" si="292"/>
        <v xml:space="preserve"> </v>
      </c>
      <c r="AAX19" s="454"/>
      <c r="AAY19" s="150"/>
      <c r="AAZ19" s="150"/>
      <c r="ABA19" s="150"/>
      <c r="ABB19" s="154" t="str">
        <f>IF(AAZ19=0," ",IF(AAZ19=16," ",VLOOKUP(AAZ19,PROTOKOL!$A:$E,2)*ABA19))</f>
        <v xml:space="preserve"> </v>
      </c>
      <c r="ABC19" s="151"/>
      <c r="ABD19" s="152" t="str">
        <f>IF(AAZ19=0," ",IF(AAZ19=16," ",(AAY19-ABB19-ABC19)*VLOOKUP(AAZ19,PROTOKOL!$A:$E,5)))</f>
        <v xml:space="preserve"> </v>
      </c>
      <c r="ABE19" s="155" t="str">
        <f t="shared" si="293"/>
        <v xml:space="preserve"> </v>
      </c>
      <c r="ABF19" s="152" t="str">
        <f t="shared" si="294"/>
        <v xml:space="preserve"> </v>
      </c>
      <c r="ABH19" s="138">
        <f t="shared" ref="ABH19" si="1146">$A$19</f>
        <v>7</v>
      </c>
      <c r="ABI19" s="444"/>
      <c r="ABJ19" s="150"/>
      <c r="ABK19" s="150"/>
      <c r="ABL19" s="150"/>
      <c r="ABM19" s="150" t="str">
        <f>IFERROR(IF(ABK19=0," ",IF(ABK19=16," ",VLOOKUP(ABK19,PROTOKOL!$A:$E,2)*ABL19))/7.5*(7.5-ABP19),"")</f>
        <v/>
      </c>
      <c r="ABN19" s="151"/>
      <c r="ABO19" s="152" t="str">
        <f>IF(ABK19=0," ",IF(ABK19=16," ",(ABJ19-ABM19-ABN19)*VLOOKUP(ABK19,PROTOKOL!$A:$E,5)))</f>
        <v xml:space="preserve"> </v>
      </c>
      <c r="ABP19" s="153"/>
      <c r="ABQ19" s="144" t="str">
        <f t="shared" si="296"/>
        <v xml:space="preserve"> </v>
      </c>
      <c r="ABR19" s="454" t="str">
        <f t="shared" si="297"/>
        <v xml:space="preserve"> </v>
      </c>
      <c r="ABS19" s="454"/>
      <c r="ABT19" s="150"/>
      <c r="ABU19" s="150"/>
      <c r="ABV19" s="150"/>
      <c r="ABW19" s="154" t="str">
        <f>IF(ABU19=0," ",IF(ABU19=16," ",VLOOKUP(ABU19,PROTOKOL!$A:$E,2)*ABV19))</f>
        <v xml:space="preserve"> </v>
      </c>
      <c r="ABX19" s="151"/>
      <c r="ABY19" s="152" t="str">
        <f>IF(ABU19=0," ",IF(ABU19=16," ",(ABT19-ABW19-ABX19)*VLOOKUP(ABU19,PROTOKOL!$A:$E,5)))</f>
        <v xml:space="preserve"> </v>
      </c>
      <c r="ABZ19" s="155" t="str">
        <f t="shared" si="298"/>
        <v xml:space="preserve"> </v>
      </c>
      <c r="ACA19" s="152" t="str">
        <f t="shared" si="299"/>
        <v xml:space="preserve"> </v>
      </c>
      <c r="ACC19" s="138">
        <f t="shared" ref="ACC19" si="1147">$A$19</f>
        <v>7</v>
      </c>
      <c r="ACD19" s="444"/>
      <c r="ACE19" s="150"/>
      <c r="ACF19" s="150"/>
      <c r="ACG19" s="150"/>
      <c r="ACH19" s="150" t="str">
        <f>IFERROR(IF(ACF19=0," ",IF(ACF19=16," ",VLOOKUP(ACF19,PROTOKOL!$A:$E,2)*ACG19))/7.5*(7.5-ACK19),"")</f>
        <v/>
      </c>
      <c r="ACI19" s="151"/>
      <c r="ACJ19" s="152" t="str">
        <f>IF(ACF19=0," ",IF(ACF19=16," ",(ACE19-ACH19-ACI19)*VLOOKUP(ACF19,PROTOKOL!$A:$E,5)))</f>
        <v xml:space="preserve"> </v>
      </c>
      <c r="ACK19" s="153"/>
      <c r="ACL19" s="144" t="str">
        <f t="shared" si="301"/>
        <v xml:space="preserve"> </v>
      </c>
      <c r="ACM19" s="454" t="str">
        <f t="shared" si="302"/>
        <v xml:space="preserve"> </v>
      </c>
      <c r="ACN19" s="454"/>
      <c r="ACO19" s="150"/>
      <c r="ACP19" s="150"/>
      <c r="ACQ19" s="150"/>
      <c r="ACR19" s="154" t="str">
        <f>IF(ACP19=0," ",IF(ACP19=16," ",VLOOKUP(ACP19,PROTOKOL!$A:$E,2)*ACQ19))</f>
        <v xml:space="preserve"> </v>
      </c>
      <c r="ACS19" s="151"/>
      <c r="ACT19" s="152" t="str">
        <f>IF(ACP19=0," ",IF(ACP19=16," ",(ACO19-ACR19-ACS19)*VLOOKUP(ACP19,PROTOKOL!$A:$E,5)))</f>
        <v xml:space="preserve"> </v>
      </c>
      <c r="ACU19" s="155" t="str">
        <f t="shared" si="303"/>
        <v xml:space="preserve"> </v>
      </c>
      <c r="ACV19" s="152" t="str">
        <f t="shared" si="304"/>
        <v xml:space="preserve"> </v>
      </c>
      <c r="ACX19" s="138">
        <f t="shared" ref="ACX19" si="1148">$A$19</f>
        <v>7</v>
      </c>
      <c r="ACY19" s="444"/>
      <c r="ACZ19" s="150"/>
      <c r="ADA19" s="150"/>
      <c r="ADB19" s="150"/>
      <c r="ADC19" s="150" t="str">
        <f>IFERROR(IF(ADA19=0," ",IF(ADA19=16," ",VLOOKUP(ADA19,PROTOKOL!$A:$E,2)*ADB19))/7.5*(7.5-ADF19),"")</f>
        <v/>
      </c>
      <c r="ADD19" s="151"/>
      <c r="ADE19" s="152" t="str">
        <f>IF(ADA19=0," ",IF(ADA19=16," ",(ACZ19-ADC19-ADD19)*VLOOKUP(ADA19,PROTOKOL!$A:$E,5)))</f>
        <v xml:space="preserve"> </v>
      </c>
      <c r="ADF19" s="153"/>
      <c r="ADG19" s="144" t="str">
        <f t="shared" si="306"/>
        <v xml:space="preserve"> </v>
      </c>
      <c r="ADH19" s="454" t="str">
        <f t="shared" si="307"/>
        <v xml:space="preserve"> </v>
      </c>
      <c r="ADI19" s="454"/>
      <c r="ADJ19" s="150"/>
      <c r="ADK19" s="150"/>
      <c r="ADL19" s="150"/>
      <c r="ADM19" s="154" t="str">
        <f>IF(ADK19=0," ",IF(ADK19=16," ",VLOOKUP(ADK19,PROTOKOL!$A:$E,2)*ADL19))</f>
        <v xml:space="preserve"> </v>
      </c>
      <c r="ADN19" s="151"/>
      <c r="ADO19" s="152" t="str">
        <f>IF(ADK19=0," ",IF(ADK19=16," ",(ADJ19-ADM19-ADN19)*VLOOKUP(ADK19,PROTOKOL!$A:$E,5)))</f>
        <v xml:space="preserve"> </v>
      </c>
      <c r="ADP19" s="155" t="str">
        <f t="shared" si="308"/>
        <v xml:space="preserve"> </v>
      </c>
      <c r="ADQ19" s="152" t="str">
        <f t="shared" si="309"/>
        <v xml:space="preserve"> </v>
      </c>
      <c r="ADS19" s="138">
        <f t="shared" ref="ADS19" si="1149">$A$19</f>
        <v>7</v>
      </c>
      <c r="ADT19" s="444"/>
      <c r="ADU19" s="150"/>
      <c r="ADV19" s="150"/>
      <c r="ADW19" s="150"/>
      <c r="ADX19" s="150" t="str">
        <f>IFERROR(IF(ADV19=0," ",IF(ADV19=16," ",VLOOKUP(ADV19,PROTOKOL!$A:$E,2)*ADW19))/7.5*(7.5-AEA19),"")</f>
        <v/>
      </c>
      <c r="ADY19" s="151"/>
      <c r="ADZ19" s="152" t="str">
        <f>IF(ADV19=0," ",IF(ADV19=16," ",(ADU19-ADX19-ADY19)*VLOOKUP(ADV19,PROTOKOL!$A:$E,5)))</f>
        <v xml:space="preserve"> </v>
      </c>
      <c r="AEA19" s="153"/>
      <c r="AEB19" s="144" t="str">
        <f t="shared" si="311"/>
        <v xml:space="preserve"> </v>
      </c>
      <c r="AEC19" s="454" t="str">
        <f t="shared" si="312"/>
        <v xml:space="preserve"> </v>
      </c>
      <c r="AED19" s="454"/>
      <c r="AEE19" s="150"/>
      <c r="AEF19" s="150"/>
      <c r="AEG19" s="150"/>
      <c r="AEH19" s="154" t="str">
        <f>IF(AEF19=0," ",IF(AEF19=16," ",VLOOKUP(AEF19,PROTOKOL!$A:$E,2)*AEG19))</f>
        <v xml:space="preserve"> </v>
      </c>
      <c r="AEI19" s="151"/>
      <c r="AEJ19" s="152" t="str">
        <f>IF(AEF19=0," ",IF(AEF19=16," ",(AEE19-AEH19-AEI19)*VLOOKUP(AEF19,PROTOKOL!$A:$E,5)))</f>
        <v xml:space="preserve"> </v>
      </c>
      <c r="AEK19" s="155" t="str">
        <f t="shared" si="313"/>
        <v xml:space="preserve"> </v>
      </c>
      <c r="AEL19" s="152" t="str">
        <f t="shared" si="314"/>
        <v xml:space="preserve"> </v>
      </c>
      <c r="AEN19" s="138">
        <f t="shared" ref="AEN19" si="1150">$A$19</f>
        <v>7</v>
      </c>
      <c r="AEO19" s="444"/>
      <c r="AEP19" s="150"/>
      <c r="AEQ19" s="150"/>
      <c r="AER19" s="150"/>
      <c r="AES19" s="150" t="str">
        <f>IFERROR(IF(AEQ19=0," ",IF(AEQ19=16," ",VLOOKUP(AEQ19,PROTOKOL!$A:$E,2)*AER19))/7.5*(7.5-AEV19),"")</f>
        <v/>
      </c>
      <c r="AET19" s="151"/>
      <c r="AEU19" s="152" t="str">
        <f>IF(AEQ19=0," ",IF(AEQ19=16," ",(AEP19-AES19-AET19)*VLOOKUP(AEQ19,PROTOKOL!$A:$E,5)))</f>
        <v xml:space="preserve"> </v>
      </c>
      <c r="AEV19" s="153"/>
      <c r="AEW19" s="144" t="str">
        <f t="shared" si="316"/>
        <v xml:space="preserve"> </v>
      </c>
      <c r="AEX19" s="454" t="str">
        <f t="shared" si="317"/>
        <v xml:space="preserve"> </v>
      </c>
      <c r="AEY19" s="454"/>
      <c r="AEZ19" s="150"/>
      <c r="AFA19" s="150"/>
      <c r="AFB19" s="150"/>
      <c r="AFC19" s="154" t="str">
        <f>IF(AFA19=0," ",IF(AFA19=16," ",VLOOKUP(AFA19,PROTOKOL!$A:$E,2)*AFB19))</f>
        <v xml:space="preserve"> </v>
      </c>
      <c r="AFD19" s="151"/>
      <c r="AFE19" s="152" t="str">
        <f>IF(AFA19=0," ",IF(AFA19=16," ",(AEZ19-AFC19-AFD19)*VLOOKUP(AFA19,PROTOKOL!$A:$E,5)))</f>
        <v xml:space="preserve"> </v>
      </c>
      <c r="AFF19" s="155" t="str">
        <f t="shared" si="318"/>
        <v xml:space="preserve"> </v>
      </c>
      <c r="AFG19" s="152" t="str">
        <f t="shared" si="319"/>
        <v xml:space="preserve"> </v>
      </c>
      <c r="AFI19" s="138">
        <f t="shared" ref="AFI19" si="1151">$A$19</f>
        <v>7</v>
      </c>
      <c r="AFJ19" s="444"/>
      <c r="AFK19" s="150"/>
      <c r="AFL19" s="150"/>
      <c r="AFM19" s="150"/>
      <c r="AFN19" s="150" t="str">
        <f>IFERROR(IF(AFL19=0," ",IF(AFL19=16," ",VLOOKUP(AFL19,PROTOKOL!$A:$E,2)*AFM19))/7.5*(7.5-AFQ19),"")</f>
        <v/>
      </c>
      <c r="AFO19" s="151"/>
      <c r="AFP19" s="152" t="str">
        <f>IF(AFL19=0," ",IF(AFL19=16," ",(AFK19-AFN19-AFO19)*VLOOKUP(AFL19,PROTOKOL!$A:$E,5)))</f>
        <v xml:space="preserve"> </v>
      </c>
      <c r="AFQ19" s="153"/>
      <c r="AFR19" s="144" t="str">
        <f t="shared" si="321"/>
        <v xml:space="preserve"> </v>
      </c>
      <c r="AFS19" s="454" t="str">
        <f t="shared" si="322"/>
        <v xml:space="preserve"> </v>
      </c>
      <c r="AFT19" s="454"/>
      <c r="AFU19" s="150"/>
      <c r="AFV19" s="150"/>
      <c r="AFW19" s="150"/>
      <c r="AFX19" s="154" t="str">
        <f>IF(AFV19=0," ",IF(AFV19=16," ",VLOOKUP(AFV19,PROTOKOL!$A:$E,2)*AFW19))</f>
        <v xml:space="preserve"> </v>
      </c>
      <c r="AFY19" s="151"/>
      <c r="AFZ19" s="152" t="str">
        <f>IF(AFV19=0," ",IF(AFV19=16," ",(AFU19-AFX19-AFY19)*VLOOKUP(AFV19,PROTOKOL!$A:$E,5)))</f>
        <v xml:space="preserve"> </v>
      </c>
      <c r="AGA19" s="155" t="str">
        <f t="shared" si="323"/>
        <v xml:space="preserve"> </v>
      </c>
      <c r="AGB19" s="152" t="str">
        <f t="shared" si="324"/>
        <v xml:space="preserve"> </v>
      </c>
      <c r="AGD19" s="138">
        <f t="shared" ref="AGD19" si="1152">$A$19</f>
        <v>7</v>
      </c>
      <c r="AGE19" s="444"/>
      <c r="AGF19" s="150"/>
      <c r="AGG19" s="150"/>
      <c r="AGH19" s="150"/>
      <c r="AGI19" s="150" t="str">
        <f>IFERROR(IF(AGG19=0," ",IF(AGG19=16," ",VLOOKUP(AGG19,PROTOKOL!$A:$E,2)*AGH19))/7.5*(7.5-AGL19),"")</f>
        <v/>
      </c>
      <c r="AGJ19" s="151"/>
      <c r="AGK19" s="152" t="str">
        <f>IF(AGG19=0," ",IF(AGG19=16," ",(AGF19-AGI19-AGJ19)*VLOOKUP(AGG19,PROTOKOL!$A:$E,5)))</f>
        <v xml:space="preserve"> </v>
      </c>
      <c r="AGL19" s="153"/>
      <c r="AGM19" s="144" t="str">
        <f t="shared" si="326"/>
        <v xml:space="preserve"> </v>
      </c>
      <c r="AGN19" s="454" t="str">
        <f t="shared" si="327"/>
        <v xml:space="preserve"> </v>
      </c>
      <c r="AGO19" s="454"/>
      <c r="AGP19" s="150"/>
      <c r="AGQ19" s="150"/>
      <c r="AGR19" s="150"/>
      <c r="AGS19" s="154" t="str">
        <f>IF(AGQ19=0," ",IF(AGQ19=16," ",VLOOKUP(AGQ19,PROTOKOL!$A:$E,2)*AGR19))</f>
        <v xml:space="preserve"> </v>
      </c>
      <c r="AGT19" s="151"/>
      <c r="AGU19" s="152" t="str">
        <f>IF(AGQ19=0," ",IF(AGQ19=16," ",(AGP19-AGS19-AGT19)*VLOOKUP(AGQ19,PROTOKOL!$A:$E,5)))</f>
        <v xml:space="preserve"> </v>
      </c>
      <c r="AGV19" s="155" t="str">
        <f t="shared" si="328"/>
        <v xml:space="preserve"> </v>
      </c>
      <c r="AGW19" s="152" t="str">
        <f t="shared" si="329"/>
        <v xml:space="preserve"> </v>
      </c>
      <c r="AGY19" s="138">
        <f t="shared" ref="AGY19" si="1153">$A$19</f>
        <v>7</v>
      </c>
      <c r="AGZ19" s="444"/>
      <c r="AHA19" s="150"/>
      <c r="AHB19" s="150"/>
      <c r="AHC19" s="150"/>
      <c r="AHD19" s="150" t="str">
        <f>IFERROR(IF(AHB19=0," ",IF(AHB19=16," ",VLOOKUP(AHB19,PROTOKOL!$A:$E,2)*AHC19))/7.5*(7.5-AHG19),"")</f>
        <v/>
      </c>
      <c r="AHE19" s="151"/>
      <c r="AHF19" s="152" t="str">
        <f>IF(AHB19=0," ",IF(AHB19=16," ",(AHA19-AHD19-AHE19)*VLOOKUP(AHB19,PROTOKOL!$A:$E,5)))</f>
        <v xml:space="preserve"> </v>
      </c>
      <c r="AHG19" s="153"/>
      <c r="AHH19" s="144" t="str">
        <f t="shared" si="331"/>
        <v xml:space="preserve"> </v>
      </c>
      <c r="AHI19" s="454" t="str">
        <f t="shared" si="332"/>
        <v xml:space="preserve"> </v>
      </c>
      <c r="AHJ19" s="454"/>
      <c r="AHK19" s="150"/>
      <c r="AHL19" s="150"/>
      <c r="AHM19" s="150"/>
      <c r="AHN19" s="154" t="str">
        <f>IF(AHL19=0," ",IF(AHL19=16," ",VLOOKUP(AHL19,PROTOKOL!$A:$E,2)*AHM19))</f>
        <v xml:space="preserve"> </v>
      </c>
      <c r="AHO19" s="151"/>
      <c r="AHP19" s="152" t="str">
        <f>IF(AHL19=0," ",IF(AHL19=16," ",(AHK19-AHN19-AHO19)*VLOOKUP(AHL19,PROTOKOL!$A:$E,5)))</f>
        <v xml:space="preserve"> </v>
      </c>
      <c r="AHQ19" s="155" t="str">
        <f t="shared" si="333"/>
        <v xml:space="preserve"> </v>
      </c>
      <c r="AHR19" s="152" t="str">
        <f t="shared" si="334"/>
        <v xml:space="preserve"> </v>
      </c>
      <c r="AHT19" s="138">
        <f t="shared" ref="AHT19" si="1154">$A$19</f>
        <v>7</v>
      </c>
      <c r="AHU19" s="444"/>
      <c r="AHV19" s="150"/>
      <c r="AHW19" s="150"/>
      <c r="AHX19" s="150"/>
      <c r="AHY19" s="150" t="str">
        <f>IFERROR(IF(AHW19=0," ",IF(AHW19=16," ",VLOOKUP(AHW19,PROTOKOL!$A:$E,2)*AHX19))/7.5*(7.5-AIB19),"")</f>
        <v/>
      </c>
      <c r="AHZ19" s="151"/>
      <c r="AIA19" s="152" t="str">
        <f>IF(AHW19=0," ",IF(AHW19=16," ",(AHV19-AHY19-AHZ19)*VLOOKUP(AHW19,PROTOKOL!$A:$E,5)))</f>
        <v xml:space="preserve"> </v>
      </c>
      <c r="AIB19" s="153"/>
      <c r="AIC19" s="144" t="str">
        <f t="shared" si="336"/>
        <v xml:space="preserve"> </v>
      </c>
      <c r="AID19" s="454" t="str">
        <f t="shared" si="337"/>
        <v xml:space="preserve"> </v>
      </c>
      <c r="AIE19" s="454"/>
      <c r="AIF19" s="150"/>
      <c r="AIG19" s="150"/>
      <c r="AIH19" s="150"/>
      <c r="AII19" s="154" t="str">
        <f>IF(AIG19=0," ",IF(AIG19=16," ",VLOOKUP(AIG19,PROTOKOL!$A:$E,2)*AIH19))</f>
        <v xml:space="preserve"> </v>
      </c>
      <c r="AIJ19" s="151"/>
      <c r="AIK19" s="152" t="str">
        <f>IF(AIG19=0," ",IF(AIG19=16," ",(AIF19-AII19-AIJ19)*VLOOKUP(AIG19,PROTOKOL!$A:$E,5)))</f>
        <v xml:space="preserve"> </v>
      </c>
      <c r="AIL19" s="155" t="str">
        <f t="shared" si="338"/>
        <v xml:space="preserve"> </v>
      </c>
      <c r="AIM19" s="152" t="str">
        <f t="shared" si="339"/>
        <v xml:space="preserve"> </v>
      </c>
      <c r="AIO19" s="138">
        <f t="shared" ref="AIO19" si="1155">$A$19</f>
        <v>7</v>
      </c>
      <c r="AIP19" s="444"/>
      <c r="AIQ19" s="150"/>
      <c r="AIR19" s="150"/>
      <c r="AIS19" s="150"/>
      <c r="AIT19" s="150" t="str">
        <f>IFERROR(IF(AIR19=0," ",IF(AIR19=16," ",VLOOKUP(AIR19,PROTOKOL!$A:$E,2)*AIS19))/7.5*(7.5-AIW19),"")</f>
        <v/>
      </c>
      <c r="AIU19" s="151"/>
      <c r="AIV19" s="152" t="str">
        <f>IF(AIR19=0," ",IF(AIR19=16," ",(AIQ19-AIT19-AIU19)*VLOOKUP(AIR19,PROTOKOL!$A:$E,5)))</f>
        <v xml:space="preserve"> </v>
      </c>
      <c r="AIW19" s="153"/>
      <c r="AIX19" s="144" t="str">
        <f t="shared" si="341"/>
        <v xml:space="preserve"> </v>
      </c>
      <c r="AIY19" s="454" t="str">
        <f t="shared" si="342"/>
        <v xml:space="preserve"> </v>
      </c>
      <c r="AIZ19" s="454"/>
      <c r="AJA19" s="150"/>
      <c r="AJB19" s="150"/>
      <c r="AJC19" s="150"/>
      <c r="AJD19" s="154" t="str">
        <f>IF(AJB19=0," ",IF(AJB19=16," ",VLOOKUP(AJB19,PROTOKOL!$A:$E,2)*AJC19))</f>
        <v xml:space="preserve"> </v>
      </c>
      <c r="AJE19" s="151"/>
      <c r="AJF19" s="152" t="str">
        <f>IF(AJB19=0," ",IF(AJB19=16," ",(AJA19-AJD19-AJE19)*VLOOKUP(AJB19,PROTOKOL!$A:$E,5)))</f>
        <v xml:space="preserve"> </v>
      </c>
      <c r="AJG19" s="155" t="str">
        <f t="shared" si="343"/>
        <v xml:space="preserve"> </v>
      </c>
      <c r="AJH19" s="152" t="str">
        <f t="shared" si="344"/>
        <v xml:space="preserve"> </v>
      </c>
      <c r="AJJ19" s="138">
        <f t="shared" ref="AJJ19" si="1156">$A$19</f>
        <v>7</v>
      </c>
      <c r="AJK19" s="444"/>
      <c r="AJL19" s="150"/>
      <c r="AJM19" s="150"/>
      <c r="AJN19" s="150"/>
      <c r="AJO19" s="150" t="str">
        <f>IFERROR(IF(AJM19=0," ",IF(AJM19=16," ",VLOOKUP(AJM19,PROTOKOL!$A:$E,2)*AJN19))/7.5*(7.5-AJR19),"")</f>
        <v/>
      </c>
      <c r="AJP19" s="151"/>
      <c r="AJQ19" s="152" t="str">
        <f>IF(AJM19=0," ",IF(AJM19=16," ",(AJL19-AJO19-AJP19)*VLOOKUP(AJM19,PROTOKOL!$A:$E,5)))</f>
        <v xml:space="preserve"> </v>
      </c>
      <c r="AJR19" s="153"/>
      <c r="AJS19" s="144" t="str">
        <f t="shared" si="346"/>
        <v xml:space="preserve"> </v>
      </c>
      <c r="AJT19" s="454" t="str">
        <f t="shared" si="347"/>
        <v xml:space="preserve"> </v>
      </c>
      <c r="AJU19" s="454"/>
      <c r="AJV19" s="150"/>
      <c r="AJW19" s="150"/>
      <c r="AJX19" s="150"/>
      <c r="AJY19" s="154" t="str">
        <f>IF(AJW19=0," ",IF(AJW19=16," ",VLOOKUP(AJW19,PROTOKOL!$A:$E,2)*AJX19))</f>
        <v xml:space="preserve"> </v>
      </c>
      <c r="AJZ19" s="151"/>
      <c r="AKA19" s="152" t="str">
        <f>IF(AJW19=0," ",IF(AJW19=16," ",(AJV19-AJY19-AJZ19)*VLOOKUP(AJW19,PROTOKOL!$A:$E,5)))</f>
        <v xml:space="preserve"> </v>
      </c>
      <c r="AKB19" s="155" t="str">
        <f t="shared" si="348"/>
        <v xml:space="preserve"> </v>
      </c>
      <c r="AKC19" s="152" t="str">
        <f t="shared" si="349"/>
        <v xml:space="preserve"> </v>
      </c>
      <c r="AKE19" s="138">
        <f t="shared" ref="AKE19" si="1157">$A$19</f>
        <v>7</v>
      </c>
      <c r="AKF19" s="444"/>
      <c r="AKG19" s="150"/>
      <c r="AKH19" s="150"/>
      <c r="AKI19" s="150"/>
      <c r="AKJ19" s="150" t="str">
        <f>IFERROR(IF(AKH19=0," ",IF(AKH19=16," ",VLOOKUP(AKH19,PROTOKOL!$A:$E,2)*AKI19))/7.5*(7.5-AKM19),"")</f>
        <v/>
      </c>
      <c r="AKK19" s="151"/>
      <c r="AKL19" s="152" t="str">
        <f>IF(AKH19=0," ",IF(AKH19=16," ",(AKG19-AKJ19-AKK19)*VLOOKUP(AKH19,PROTOKOL!$A:$E,5)))</f>
        <v xml:space="preserve"> </v>
      </c>
      <c r="AKM19" s="153"/>
      <c r="AKN19" s="144" t="str">
        <f t="shared" si="351"/>
        <v xml:space="preserve"> </v>
      </c>
      <c r="AKO19" s="454" t="str">
        <f t="shared" si="352"/>
        <v xml:space="preserve"> </v>
      </c>
      <c r="AKP19" s="454"/>
      <c r="AKQ19" s="150"/>
      <c r="AKR19" s="150"/>
      <c r="AKS19" s="150"/>
      <c r="AKT19" s="154" t="str">
        <f>IF(AKR19=0," ",IF(AKR19=16," ",VLOOKUP(AKR19,PROTOKOL!$A:$E,2)*AKS19))</f>
        <v xml:space="preserve"> </v>
      </c>
      <c r="AKU19" s="151"/>
      <c r="AKV19" s="152" t="str">
        <f>IF(AKR19=0," ",IF(AKR19=16," ",(AKQ19-AKT19-AKU19)*VLOOKUP(AKR19,PROTOKOL!$A:$E,5)))</f>
        <v xml:space="preserve"> </v>
      </c>
      <c r="AKW19" s="155" t="str">
        <f t="shared" si="353"/>
        <v xml:space="preserve"> </v>
      </c>
      <c r="AKX19" s="152" t="str">
        <f t="shared" si="354"/>
        <v xml:space="preserve"> </v>
      </c>
      <c r="AKZ19" s="138">
        <f t="shared" ref="AKZ19" si="1158">$A$19</f>
        <v>7</v>
      </c>
      <c r="ALA19" s="444"/>
      <c r="ALB19" s="150"/>
      <c r="ALC19" s="150"/>
      <c r="ALD19" s="150"/>
      <c r="ALE19" s="150" t="str">
        <f>IFERROR(IF(ALC19=0," ",IF(ALC19=16," ",VLOOKUP(ALC19,PROTOKOL!$A:$E,2)*ALD19))/7.5*(7.5-ALH19),"")</f>
        <v/>
      </c>
      <c r="ALF19" s="151"/>
      <c r="ALG19" s="152" t="str">
        <f>IF(ALC19=0," ",IF(ALC19=16," ",(ALB19-ALE19-ALF19)*VLOOKUP(ALC19,PROTOKOL!$A:$E,5)))</f>
        <v xml:space="preserve"> </v>
      </c>
      <c r="ALH19" s="153"/>
      <c r="ALI19" s="144" t="str">
        <f t="shared" si="356"/>
        <v xml:space="preserve"> </v>
      </c>
      <c r="ALJ19" s="454" t="str">
        <f t="shared" si="357"/>
        <v xml:space="preserve"> </v>
      </c>
      <c r="ALK19" s="454"/>
      <c r="ALL19" s="150"/>
      <c r="ALM19" s="150"/>
      <c r="ALN19" s="150"/>
      <c r="ALO19" s="154" t="str">
        <f>IF(ALM19=0," ",IF(ALM19=16," ",VLOOKUP(ALM19,PROTOKOL!$A:$E,2)*ALN19))</f>
        <v xml:space="preserve"> </v>
      </c>
      <c r="ALP19" s="151"/>
      <c r="ALQ19" s="152" t="str">
        <f>IF(ALM19=0," ",IF(ALM19=16," ",(ALL19-ALO19-ALP19)*VLOOKUP(ALM19,PROTOKOL!$A:$E,5)))</f>
        <v xml:space="preserve"> </v>
      </c>
      <c r="ALR19" s="155" t="str">
        <f t="shared" si="358"/>
        <v xml:space="preserve"> </v>
      </c>
      <c r="ALS19" s="152" t="str">
        <f t="shared" si="359"/>
        <v xml:space="preserve"> </v>
      </c>
      <c r="ALU19" s="138">
        <f t="shared" ref="ALU19" si="1159">$A$19</f>
        <v>7</v>
      </c>
      <c r="ALV19" s="444"/>
      <c r="ALW19" s="150"/>
      <c r="ALX19" s="150"/>
      <c r="ALY19" s="150"/>
      <c r="ALZ19" s="150" t="str">
        <f>IFERROR(IF(ALX19=0," ",IF(ALX19=16," ",VLOOKUP(ALX19,PROTOKOL!$A:$E,2)*ALY19))/7.5*(7.5-AMC19),"")</f>
        <v/>
      </c>
      <c r="AMA19" s="151"/>
      <c r="AMB19" s="152" t="str">
        <f>IF(ALX19=0," ",IF(ALX19=16," ",(ALW19-ALZ19-AMA19)*VLOOKUP(ALX19,PROTOKOL!$A:$E,5)))</f>
        <v xml:space="preserve"> </v>
      </c>
      <c r="AMC19" s="153"/>
      <c r="AMD19" s="144" t="str">
        <f t="shared" si="361"/>
        <v xml:space="preserve"> </v>
      </c>
      <c r="AME19" s="454" t="str">
        <f t="shared" si="362"/>
        <v xml:space="preserve"> </v>
      </c>
      <c r="AMF19" s="454"/>
      <c r="AMG19" s="150"/>
      <c r="AMH19" s="150"/>
      <c r="AMI19" s="150"/>
      <c r="AMJ19" s="154" t="str">
        <f>IF(AMH19=0," ",IF(AMH19=16," ",VLOOKUP(AMH19,PROTOKOL!$A:$E,2)*AMI19))</f>
        <v xml:space="preserve"> </v>
      </c>
      <c r="AMK19" s="151"/>
      <c r="AML19" s="152" t="str">
        <f>IF(AMH19=0," ",IF(AMH19=16," ",(AMG19-AMJ19-AMK19)*VLOOKUP(AMH19,PROTOKOL!$A:$E,5)))</f>
        <v xml:space="preserve"> </v>
      </c>
      <c r="AMM19" s="155" t="str">
        <f t="shared" si="363"/>
        <v xml:space="preserve"> </v>
      </c>
      <c r="AMN19" s="152" t="str">
        <f t="shared" si="364"/>
        <v xml:space="preserve"> </v>
      </c>
      <c r="AMP19" s="138">
        <f t="shared" ref="AMP19" si="1160">$A$19</f>
        <v>7</v>
      </c>
      <c r="AMQ19" s="444"/>
      <c r="AMR19" s="150"/>
      <c r="AMS19" s="150"/>
      <c r="AMT19" s="150"/>
      <c r="AMU19" s="150" t="str">
        <f>IFERROR(IF(AMS19=0," ",IF(AMS19=16," ",VLOOKUP(AMS19,PROTOKOL!$A:$E,2)*AMT19))/7.5*(7.5-AMX19),"")</f>
        <v/>
      </c>
      <c r="AMV19" s="151"/>
      <c r="AMW19" s="152" t="str">
        <f>IF(AMS19=0," ",IF(AMS19=16," ",(AMR19-AMU19-AMV19)*VLOOKUP(AMS19,PROTOKOL!$A:$E,5)))</f>
        <v xml:space="preserve"> </v>
      </c>
      <c r="AMX19" s="153"/>
      <c r="AMY19" s="144" t="str">
        <f t="shared" si="366"/>
        <v xml:space="preserve"> </v>
      </c>
      <c r="AMZ19" s="454" t="str">
        <f t="shared" si="367"/>
        <v xml:space="preserve"> </v>
      </c>
      <c r="ANA19" s="454"/>
      <c r="ANB19" s="150"/>
      <c r="ANC19" s="150"/>
      <c r="AND19" s="150"/>
      <c r="ANE19" s="154" t="str">
        <f>IF(ANC19=0," ",IF(ANC19=16," ",VLOOKUP(ANC19,PROTOKOL!$A:$E,2)*AND19))</f>
        <v xml:space="preserve"> </v>
      </c>
      <c r="ANF19" s="151"/>
      <c r="ANG19" s="152" t="str">
        <f>IF(ANC19=0," ",IF(ANC19=16," ",(ANB19-ANE19-ANF19)*VLOOKUP(ANC19,PROTOKOL!$A:$E,5)))</f>
        <v xml:space="preserve"> </v>
      </c>
      <c r="ANH19" s="155" t="str">
        <f t="shared" si="368"/>
        <v xml:space="preserve"> </v>
      </c>
      <c r="ANI19" s="152" t="str">
        <f t="shared" si="369"/>
        <v xml:space="preserve"> </v>
      </c>
      <c r="ANK19" s="138">
        <f t="shared" ref="ANK19" si="1161">$A$19</f>
        <v>7</v>
      </c>
      <c r="ANL19" s="444"/>
      <c r="ANM19" s="150"/>
      <c r="ANN19" s="150"/>
      <c r="ANO19" s="150"/>
      <c r="ANP19" s="150" t="str">
        <f>IFERROR(IF(ANN19=0," ",IF(ANN19=16," ",VLOOKUP(ANN19,PROTOKOL!$A:$E,2)*ANO19))/7.5*(7.5-ANS19),"")</f>
        <v/>
      </c>
      <c r="ANQ19" s="151"/>
      <c r="ANR19" s="152" t="str">
        <f>IF(ANN19=0," ",IF(ANN19=16," ",(ANM19-ANP19-ANQ19)*VLOOKUP(ANN19,PROTOKOL!$A:$E,5)))</f>
        <v xml:space="preserve"> </v>
      </c>
      <c r="ANS19" s="153"/>
      <c r="ANT19" s="144" t="str">
        <f t="shared" si="371"/>
        <v xml:space="preserve"> </v>
      </c>
      <c r="ANU19" s="454" t="str">
        <f t="shared" si="372"/>
        <v xml:space="preserve"> </v>
      </c>
      <c r="ANV19" s="454"/>
      <c r="ANW19" s="150"/>
      <c r="ANX19" s="150"/>
      <c r="ANY19" s="150"/>
      <c r="ANZ19" s="154" t="str">
        <f>IF(ANX19=0," ",IF(ANX19=16," ",VLOOKUP(ANX19,PROTOKOL!$A:$E,2)*ANY19))</f>
        <v xml:space="preserve"> </v>
      </c>
      <c r="AOA19" s="151"/>
      <c r="AOB19" s="152" t="str">
        <f>IF(ANX19=0," ",IF(ANX19=16," ",(ANW19-ANZ19-AOA19)*VLOOKUP(ANX19,PROTOKOL!$A:$E,5)))</f>
        <v xml:space="preserve"> </v>
      </c>
      <c r="AOC19" s="155" t="str">
        <f t="shared" si="373"/>
        <v xml:space="preserve"> </v>
      </c>
      <c r="AOD19" s="152" t="str">
        <f t="shared" si="374"/>
        <v xml:space="preserve"> </v>
      </c>
      <c r="AOF19" s="138">
        <f t="shared" ref="AOF19" si="1162">$A$19</f>
        <v>7</v>
      </c>
      <c r="AOG19" s="444"/>
      <c r="AOH19" s="150"/>
      <c r="AOI19" s="150"/>
      <c r="AOJ19" s="150"/>
      <c r="AOK19" s="150" t="str">
        <f>IFERROR(IF(AOI19=0," ",IF(AOI19=16," ",VLOOKUP(AOI19,PROTOKOL!$A:$E,2)*AOJ19))/7.5*(7.5-AON19),"")</f>
        <v/>
      </c>
      <c r="AOL19" s="151"/>
      <c r="AOM19" s="152" t="str">
        <f>IF(AOI19=0," ",IF(AOI19=16," ",(AOH19-AOK19-AOL19)*VLOOKUP(AOI19,PROTOKOL!$A:$E,5)))</f>
        <v xml:space="preserve"> </v>
      </c>
      <c r="AON19" s="153"/>
      <c r="AOO19" s="144" t="str">
        <f t="shared" si="376"/>
        <v xml:space="preserve"> </v>
      </c>
      <c r="AOP19" s="454" t="str">
        <f t="shared" si="377"/>
        <v xml:space="preserve"> </v>
      </c>
      <c r="AOQ19" s="454"/>
      <c r="AOR19" s="150"/>
      <c r="AOS19" s="150"/>
      <c r="AOT19" s="150"/>
      <c r="AOU19" s="154" t="str">
        <f>IF(AOS19=0," ",IF(AOS19=16," ",VLOOKUP(AOS19,PROTOKOL!$A:$E,2)*AOT19))</f>
        <v xml:space="preserve"> </v>
      </c>
      <c r="AOV19" s="151"/>
      <c r="AOW19" s="152" t="str">
        <f>IF(AOS19=0," ",IF(AOS19=16," ",(AOR19-AOU19-AOV19)*VLOOKUP(AOS19,PROTOKOL!$A:$E,5)))</f>
        <v xml:space="preserve"> </v>
      </c>
      <c r="AOX19" s="155" t="str">
        <f t="shared" si="378"/>
        <v xml:space="preserve"> </v>
      </c>
      <c r="AOY19" s="152" t="str">
        <f t="shared" si="379"/>
        <v xml:space="preserve"> </v>
      </c>
      <c r="APA19" s="138">
        <f t="shared" ref="APA19" si="1163">$A$19</f>
        <v>7</v>
      </c>
      <c r="APB19" s="444"/>
      <c r="APC19" s="150"/>
      <c r="APD19" s="150"/>
      <c r="APE19" s="150"/>
      <c r="APF19" s="150" t="str">
        <f>IFERROR(IF(APD19=0," ",IF(APD19=16," ",VLOOKUP(APD19,PROTOKOL!$A:$E,2)*APE19))/7.5*(7.5-API19),"")</f>
        <v/>
      </c>
      <c r="APG19" s="151"/>
      <c r="APH19" s="152" t="str">
        <f>IF(APD19=0," ",IF(APD19=16," ",(APC19-APF19-APG19)*VLOOKUP(APD19,PROTOKOL!$A:$E,5)))</f>
        <v xml:space="preserve"> </v>
      </c>
      <c r="API19" s="153"/>
      <c r="APJ19" s="144" t="str">
        <f t="shared" si="381"/>
        <v xml:space="preserve"> </v>
      </c>
      <c r="APK19" s="454" t="str">
        <f t="shared" si="382"/>
        <v xml:space="preserve"> </v>
      </c>
      <c r="APL19" s="454"/>
      <c r="APM19" s="150"/>
      <c r="APN19" s="150"/>
      <c r="APO19" s="150"/>
      <c r="APP19" s="154" t="str">
        <f>IF(APN19=0," ",IF(APN19=16," ",VLOOKUP(APN19,PROTOKOL!$A:$E,2)*APO19))</f>
        <v xml:space="preserve"> </v>
      </c>
      <c r="APQ19" s="151"/>
      <c r="APR19" s="152" t="str">
        <f>IF(APN19=0," ",IF(APN19=16," ",(APM19-APP19-APQ19)*VLOOKUP(APN19,PROTOKOL!$A:$E,5)))</f>
        <v xml:space="preserve"> </v>
      </c>
      <c r="APS19" s="155" t="str">
        <f t="shared" si="383"/>
        <v xml:space="preserve"> </v>
      </c>
      <c r="APT19" s="152" t="str">
        <f t="shared" si="384"/>
        <v xml:space="preserve"> </v>
      </c>
      <c r="APV19" s="138">
        <f t="shared" ref="APV19" si="1164">$A$19</f>
        <v>7</v>
      </c>
      <c r="APW19" s="444"/>
      <c r="APX19" s="150"/>
      <c r="APY19" s="150"/>
      <c r="APZ19" s="150"/>
      <c r="AQA19" s="150" t="str">
        <f>IFERROR(IF(APY19=0," ",IF(APY19=16," ",VLOOKUP(APY19,PROTOKOL!$A:$E,2)*APZ19))/7.5*(7.5-AQD19),"")</f>
        <v/>
      </c>
      <c r="AQB19" s="151"/>
      <c r="AQC19" s="152" t="str">
        <f>IF(APY19=0," ",IF(APY19=16," ",(APX19-AQA19-AQB19)*VLOOKUP(APY19,PROTOKOL!$A:$E,5)))</f>
        <v xml:space="preserve"> </v>
      </c>
      <c r="AQD19" s="153"/>
      <c r="AQE19" s="144" t="str">
        <f t="shared" si="386"/>
        <v xml:space="preserve"> </v>
      </c>
      <c r="AQF19" s="454" t="str">
        <f t="shared" si="387"/>
        <v xml:space="preserve"> </v>
      </c>
      <c r="AQG19" s="454"/>
      <c r="AQH19" s="150"/>
      <c r="AQI19" s="150"/>
      <c r="AQJ19" s="150"/>
      <c r="AQK19" s="154" t="str">
        <f>IF(AQI19=0," ",IF(AQI19=16," ",VLOOKUP(AQI19,PROTOKOL!$A:$E,2)*AQJ19))</f>
        <v xml:space="preserve"> </v>
      </c>
      <c r="AQL19" s="151"/>
      <c r="AQM19" s="152" t="str">
        <f>IF(AQI19=0," ",IF(AQI19=16," ",(AQH19-AQK19-AQL19)*VLOOKUP(AQI19,PROTOKOL!$A:$E,5)))</f>
        <v xml:space="preserve"> </v>
      </c>
      <c r="AQN19" s="155" t="str">
        <f t="shared" si="388"/>
        <v xml:space="preserve"> </v>
      </c>
      <c r="AQO19" s="152" t="str">
        <f t="shared" si="389"/>
        <v xml:space="preserve"> </v>
      </c>
      <c r="AQQ19" s="138">
        <f t="shared" ref="AQQ19" si="1165">$A$19</f>
        <v>7</v>
      </c>
      <c r="AQR19" s="444"/>
      <c r="AQS19" s="150"/>
      <c r="AQT19" s="150"/>
      <c r="AQU19" s="150"/>
      <c r="AQV19" s="150" t="str">
        <f>IFERROR(IF(AQT19=0," ",IF(AQT19=16," ",VLOOKUP(AQT19,PROTOKOL!$A:$E,2)*AQU19))/7.5*(7.5-AQY19),"")</f>
        <v/>
      </c>
      <c r="AQW19" s="151"/>
      <c r="AQX19" s="152" t="str">
        <f>IF(AQT19=0," ",IF(AQT19=16," ",(AQS19-AQV19-AQW19)*VLOOKUP(AQT19,PROTOKOL!$A:$E,5)))</f>
        <v xml:space="preserve"> </v>
      </c>
      <c r="AQY19" s="153"/>
      <c r="AQZ19" s="144" t="str">
        <f t="shared" si="391"/>
        <v xml:space="preserve"> </v>
      </c>
      <c r="ARA19" s="454" t="str">
        <f t="shared" si="392"/>
        <v xml:space="preserve"> </v>
      </c>
      <c r="ARB19" s="454"/>
      <c r="ARC19" s="150"/>
      <c r="ARD19" s="150"/>
      <c r="ARE19" s="150"/>
      <c r="ARF19" s="154" t="str">
        <f>IF(ARD19=0," ",IF(ARD19=16," ",VLOOKUP(ARD19,PROTOKOL!$A:$E,2)*ARE19))</f>
        <v xml:space="preserve"> </v>
      </c>
      <c r="ARG19" s="151"/>
      <c r="ARH19" s="152" t="str">
        <f>IF(ARD19=0," ",IF(ARD19=16," ",(ARC19-ARF19-ARG19)*VLOOKUP(ARD19,PROTOKOL!$A:$E,5)))</f>
        <v xml:space="preserve"> </v>
      </c>
      <c r="ARI19" s="155" t="str">
        <f t="shared" si="393"/>
        <v xml:space="preserve"> </v>
      </c>
      <c r="ARJ19" s="152" t="str">
        <f t="shared" si="394"/>
        <v xml:space="preserve"> </v>
      </c>
      <c r="ARL19" s="138">
        <f t="shared" ref="ARL19" si="1166">$A$19</f>
        <v>7</v>
      </c>
      <c r="ARM19" s="444"/>
      <c r="ARN19" s="150"/>
      <c r="ARO19" s="150"/>
      <c r="ARP19" s="150"/>
      <c r="ARQ19" s="150" t="str">
        <f>IFERROR(IF(ARO19=0," ",IF(ARO19=16," ",VLOOKUP(ARO19,PROTOKOL!$A:$E,2)*ARP19))/7.5*(7.5-ART19),"")</f>
        <v/>
      </c>
      <c r="ARR19" s="151"/>
      <c r="ARS19" s="152" t="str">
        <f>IF(ARO19=0," ",IF(ARO19=16," ",(ARN19-ARQ19-ARR19)*VLOOKUP(ARO19,PROTOKOL!$A:$E,5)))</f>
        <v xml:space="preserve"> </v>
      </c>
      <c r="ART19" s="153"/>
      <c r="ARU19" s="144" t="str">
        <f t="shared" si="396"/>
        <v xml:space="preserve"> </v>
      </c>
      <c r="ARV19" s="454" t="str">
        <f t="shared" si="397"/>
        <v xml:space="preserve"> </v>
      </c>
      <c r="ARW19" s="454"/>
      <c r="ARX19" s="150"/>
      <c r="ARY19" s="150"/>
      <c r="ARZ19" s="150"/>
      <c r="ASA19" s="154" t="str">
        <f>IF(ARY19=0," ",IF(ARY19=16," ",VLOOKUP(ARY19,PROTOKOL!$A:$E,2)*ARZ19))</f>
        <v xml:space="preserve"> </v>
      </c>
      <c r="ASB19" s="151"/>
      <c r="ASC19" s="152" t="str">
        <f>IF(ARY19=0," ",IF(ARY19=16," ",(ARX19-ASA19-ASB19)*VLOOKUP(ARY19,PROTOKOL!$A:$E,5)))</f>
        <v xml:space="preserve"> </v>
      </c>
      <c r="ASD19" s="155" t="str">
        <f t="shared" si="398"/>
        <v xml:space="preserve"> </v>
      </c>
      <c r="ASE19" s="152" t="str">
        <f t="shared" si="399"/>
        <v xml:space="preserve"> </v>
      </c>
      <c r="ASG19" s="138">
        <f t="shared" ref="ASG19" si="1167">$A$19</f>
        <v>7</v>
      </c>
      <c r="ASH19" s="444"/>
      <c r="ASI19" s="150"/>
      <c r="ASJ19" s="150"/>
      <c r="ASK19" s="150"/>
      <c r="ASL19" s="150" t="str">
        <f>IFERROR(IF(ASJ19=0," ",IF(ASJ19=16," ",VLOOKUP(ASJ19,PROTOKOL!$A:$E,2)*ASK19))/7.5*(7.5-ASO19),"")</f>
        <v/>
      </c>
      <c r="ASM19" s="151"/>
      <c r="ASN19" s="152" t="str">
        <f>IF(ASJ19=0," ",IF(ASJ19=16," ",(ASI19-ASL19-ASM19)*VLOOKUP(ASJ19,PROTOKOL!$A:$E,5)))</f>
        <v xml:space="preserve"> </v>
      </c>
      <c r="ASO19" s="153"/>
      <c r="ASP19" s="144" t="str">
        <f t="shared" si="401"/>
        <v xml:space="preserve"> </v>
      </c>
      <c r="ASQ19" s="454" t="str">
        <f t="shared" si="402"/>
        <v xml:space="preserve"> </v>
      </c>
      <c r="ASR19" s="454"/>
      <c r="ASS19" s="150"/>
      <c r="AST19" s="150"/>
      <c r="ASU19" s="150"/>
      <c r="ASV19" s="154" t="str">
        <f>IF(AST19=0," ",IF(AST19=16," ",VLOOKUP(AST19,PROTOKOL!$A:$E,2)*ASU19))</f>
        <v xml:space="preserve"> </v>
      </c>
      <c r="ASW19" s="151"/>
      <c r="ASX19" s="152" t="str">
        <f>IF(AST19=0," ",IF(AST19=16," ",(ASS19-ASV19-ASW19)*VLOOKUP(AST19,PROTOKOL!$A:$E,5)))</f>
        <v xml:space="preserve"> </v>
      </c>
      <c r="ASY19" s="155" t="str">
        <f t="shared" si="403"/>
        <v xml:space="preserve"> </v>
      </c>
      <c r="ASZ19" s="152" t="str">
        <f t="shared" si="404"/>
        <v xml:space="preserve"> </v>
      </c>
      <c r="ATB19" s="138">
        <f t="shared" ref="ATB19" si="1168">$A$19</f>
        <v>7</v>
      </c>
      <c r="ATC19" s="444"/>
      <c r="ATD19" s="150"/>
      <c r="ATE19" s="150"/>
      <c r="ATF19" s="150"/>
      <c r="ATG19" s="150" t="str">
        <f>IFERROR(IF(ATE19=0," ",IF(ATE19=16," ",VLOOKUP(ATE19,PROTOKOL!$A:$E,2)*ATF19))/7.5*(7.5-ATJ19),"")</f>
        <v/>
      </c>
      <c r="ATH19" s="151"/>
      <c r="ATI19" s="152" t="str">
        <f>IF(ATE19=0," ",IF(ATE19=16," ",(ATD19-ATG19-ATH19)*VLOOKUP(ATE19,PROTOKOL!$A:$E,5)))</f>
        <v xml:space="preserve"> </v>
      </c>
      <c r="ATJ19" s="153"/>
      <c r="ATK19" s="144" t="str">
        <f t="shared" si="406"/>
        <v xml:space="preserve"> </v>
      </c>
      <c r="ATL19" s="454" t="str">
        <f t="shared" si="407"/>
        <v xml:space="preserve"> </v>
      </c>
      <c r="ATM19" s="454"/>
      <c r="ATN19" s="150"/>
      <c r="ATO19" s="150"/>
      <c r="ATP19" s="150"/>
      <c r="ATQ19" s="154" t="str">
        <f>IF(ATO19=0," ",IF(ATO19=16," ",VLOOKUP(ATO19,PROTOKOL!$A:$E,2)*ATP19))</f>
        <v xml:space="preserve"> </v>
      </c>
      <c r="ATR19" s="151"/>
      <c r="ATS19" s="152" t="str">
        <f>IF(ATO19=0," ",IF(ATO19=16," ",(ATN19-ATQ19-ATR19)*VLOOKUP(ATO19,PROTOKOL!$A:$E,5)))</f>
        <v xml:space="preserve"> </v>
      </c>
      <c r="ATT19" s="155" t="str">
        <f t="shared" si="408"/>
        <v xml:space="preserve"> </v>
      </c>
      <c r="ATU19" s="152" t="str">
        <f t="shared" si="409"/>
        <v xml:space="preserve"> </v>
      </c>
      <c r="ATW19" s="138">
        <f t="shared" ref="ATW19" si="1169">$A$19</f>
        <v>7</v>
      </c>
      <c r="ATX19" s="444"/>
      <c r="ATY19" s="150"/>
      <c r="ATZ19" s="150"/>
      <c r="AUA19" s="150"/>
      <c r="AUB19" s="150" t="str">
        <f>IFERROR(IF(ATZ19=0," ",IF(ATZ19=16," ",VLOOKUP(ATZ19,PROTOKOL!$A:$E,2)*AUA19))/7.5*(7.5-AUE19),"")</f>
        <v/>
      </c>
      <c r="AUC19" s="151"/>
      <c r="AUD19" s="152" t="str">
        <f>IF(ATZ19=0," ",IF(ATZ19=16," ",(ATY19-AUB19-AUC19)*VLOOKUP(ATZ19,PROTOKOL!$A:$E,5)))</f>
        <v xml:space="preserve"> </v>
      </c>
      <c r="AUE19" s="153"/>
      <c r="AUF19" s="144" t="str">
        <f t="shared" si="411"/>
        <v xml:space="preserve"> </v>
      </c>
      <c r="AUG19" s="454" t="str">
        <f t="shared" si="412"/>
        <v xml:space="preserve"> </v>
      </c>
      <c r="AUH19" s="454"/>
      <c r="AUI19" s="150"/>
      <c r="AUJ19" s="150"/>
      <c r="AUK19" s="150"/>
      <c r="AUL19" s="154" t="str">
        <f>IF(AUJ19=0," ",IF(AUJ19=16," ",VLOOKUP(AUJ19,PROTOKOL!$A:$E,2)*AUK19))</f>
        <v xml:space="preserve"> </v>
      </c>
      <c r="AUM19" s="151"/>
      <c r="AUN19" s="152" t="str">
        <f>IF(AUJ19=0," ",IF(AUJ19=16," ",(AUI19-AUL19-AUM19)*VLOOKUP(AUJ19,PROTOKOL!$A:$E,5)))</f>
        <v xml:space="preserve"> </v>
      </c>
      <c r="AUO19" s="155" t="str">
        <f t="shared" si="413"/>
        <v xml:space="preserve"> </v>
      </c>
      <c r="AUP19" s="152" t="str">
        <f t="shared" si="414"/>
        <v xml:space="preserve"> </v>
      </c>
      <c r="AUR19" s="138">
        <f t="shared" ref="AUR19" si="1170">$A$19</f>
        <v>7</v>
      </c>
      <c r="AUS19" s="444"/>
      <c r="AUT19" s="150"/>
      <c r="AUU19" s="150"/>
      <c r="AUV19" s="150"/>
      <c r="AUW19" s="150" t="str">
        <f>IFERROR(IF(AUU19=0," ",IF(AUU19=16," ",VLOOKUP(AUU19,PROTOKOL!$A:$E,2)*AUV19))/7.5*(7.5-AUZ19),"")</f>
        <v/>
      </c>
      <c r="AUX19" s="151"/>
      <c r="AUY19" s="152" t="str">
        <f>IF(AUU19=0," ",IF(AUU19=16," ",(AUT19-AUW19-AUX19)*VLOOKUP(AUU19,PROTOKOL!$A:$E,5)))</f>
        <v xml:space="preserve"> </v>
      </c>
      <c r="AUZ19" s="153"/>
      <c r="AVA19" s="144" t="str">
        <f t="shared" si="416"/>
        <v xml:space="preserve"> </v>
      </c>
      <c r="AVB19" s="454" t="str">
        <f t="shared" si="417"/>
        <v xml:space="preserve"> </v>
      </c>
      <c r="AVC19" s="454"/>
      <c r="AVD19" s="150"/>
      <c r="AVE19" s="150"/>
      <c r="AVF19" s="150"/>
      <c r="AVG19" s="154" t="str">
        <f>IF(AVE19=0," ",IF(AVE19=16," ",VLOOKUP(AVE19,PROTOKOL!$A:$E,2)*AVF19))</f>
        <v xml:space="preserve"> </v>
      </c>
      <c r="AVH19" s="151"/>
      <c r="AVI19" s="152" t="str">
        <f>IF(AVE19=0," ",IF(AVE19=16," ",(AVD19-AVG19-AVH19)*VLOOKUP(AVE19,PROTOKOL!$A:$E,5)))</f>
        <v xml:space="preserve"> </v>
      </c>
      <c r="AVJ19" s="155" t="str">
        <f t="shared" si="418"/>
        <v xml:space="preserve"> </v>
      </c>
      <c r="AVK19" s="152" t="str">
        <f t="shared" si="419"/>
        <v xml:space="preserve"> </v>
      </c>
      <c r="AVM19" s="138">
        <f t="shared" ref="AVM19" si="1171">$A$19</f>
        <v>7</v>
      </c>
      <c r="AVN19" s="444"/>
      <c r="AVO19" s="150"/>
      <c r="AVP19" s="150"/>
      <c r="AVQ19" s="150"/>
      <c r="AVR19" s="150" t="str">
        <f>IFERROR(IF(AVP19=0," ",IF(AVP19=16," ",VLOOKUP(AVP19,PROTOKOL!$A:$E,2)*AVQ19))/7.5*(7.5-AVU19),"")</f>
        <v/>
      </c>
      <c r="AVS19" s="151"/>
      <c r="AVT19" s="152" t="str">
        <f>IF(AVP19=0," ",IF(AVP19=16," ",(AVO19-AVR19-AVS19)*VLOOKUP(AVP19,PROTOKOL!$A:$E,5)))</f>
        <v xml:space="preserve"> </v>
      </c>
      <c r="AVU19" s="153"/>
      <c r="AVV19" s="144" t="str">
        <f t="shared" si="421"/>
        <v xml:space="preserve"> </v>
      </c>
      <c r="AVW19" s="454" t="str">
        <f t="shared" si="422"/>
        <v xml:space="preserve"> </v>
      </c>
      <c r="AVX19" s="454"/>
      <c r="AVY19" s="150"/>
      <c r="AVZ19" s="150"/>
      <c r="AWA19" s="150"/>
      <c r="AWB19" s="154" t="str">
        <f>IF(AVZ19=0," ",IF(AVZ19=16," ",VLOOKUP(AVZ19,PROTOKOL!$A:$E,2)*AWA19))</f>
        <v xml:space="preserve"> </v>
      </c>
      <c r="AWC19" s="151"/>
      <c r="AWD19" s="152" t="str">
        <f>IF(AVZ19=0," ",IF(AVZ19=16," ",(AVY19-AWB19-AWC19)*VLOOKUP(AVZ19,PROTOKOL!$A:$E,5)))</f>
        <v xml:space="preserve"> </v>
      </c>
      <c r="AWE19" s="155" t="str">
        <f t="shared" si="423"/>
        <v xml:space="preserve"> </v>
      </c>
      <c r="AWF19" s="152" t="str">
        <f t="shared" si="424"/>
        <v xml:space="preserve"> </v>
      </c>
      <c r="AWH19" s="138">
        <f t="shared" ref="AWH19" si="1172">$A$19</f>
        <v>7</v>
      </c>
      <c r="AWI19" s="444"/>
      <c r="AWJ19" s="150"/>
      <c r="AWK19" s="150"/>
      <c r="AWL19" s="150"/>
      <c r="AWM19" s="150" t="str">
        <f>IFERROR(IF(AWK19=0," ",IF(AWK19=16," ",VLOOKUP(AWK19,PROTOKOL!$A:$E,2)*AWL19))/7.5*(7.5-AWP19),"")</f>
        <v/>
      </c>
      <c r="AWN19" s="151"/>
      <c r="AWO19" s="152" t="str">
        <f>IF(AWK19=0," ",IF(AWK19=16," ",(AWJ19-AWM19-AWN19)*VLOOKUP(AWK19,PROTOKOL!$A:$E,5)))</f>
        <v xml:space="preserve"> </v>
      </c>
      <c r="AWP19" s="153"/>
      <c r="AWQ19" s="144" t="str">
        <f t="shared" si="426"/>
        <v xml:space="preserve"> </v>
      </c>
      <c r="AWR19" s="454" t="str">
        <f t="shared" si="427"/>
        <v xml:space="preserve"> </v>
      </c>
      <c r="AWS19" s="454"/>
      <c r="AWT19" s="150"/>
      <c r="AWU19" s="150"/>
      <c r="AWV19" s="150"/>
      <c r="AWW19" s="154" t="str">
        <f>IF(AWU19=0," ",IF(AWU19=16," ",VLOOKUP(AWU19,PROTOKOL!$A:$E,2)*AWV19))</f>
        <v xml:space="preserve"> </v>
      </c>
      <c r="AWX19" s="151"/>
      <c r="AWY19" s="152" t="str">
        <f>IF(AWU19=0," ",IF(AWU19=16," ",(AWT19-AWW19-AWX19)*VLOOKUP(AWU19,PROTOKOL!$A:$E,5)))</f>
        <v xml:space="preserve"> </v>
      </c>
      <c r="AWZ19" s="155" t="str">
        <f t="shared" si="428"/>
        <v xml:space="preserve"> </v>
      </c>
      <c r="AXA19" s="152" t="str">
        <f t="shared" si="429"/>
        <v xml:space="preserve"> </v>
      </c>
      <c r="AXC19" s="138">
        <f t="shared" ref="AXC19" si="1173">$A$19</f>
        <v>7</v>
      </c>
      <c r="AXD19" s="444"/>
      <c r="AXE19" s="150"/>
      <c r="AXF19" s="150"/>
      <c r="AXG19" s="150"/>
      <c r="AXH19" s="150" t="str">
        <f>IFERROR(IF(AXF19=0," ",IF(AXF19=16," ",VLOOKUP(AXF19,PROTOKOL!$A:$E,2)*AXG19))/7.5*(7.5-AXK19),"")</f>
        <v/>
      </c>
      <c r="AXI19" s="151"/>
      <c r="AXJ19" s="152" t="str">
        <f>IF(AXF19=0," ",IF(AXF19=16," ",(AXE19-AXH19-AXI19)*VLOOKUP(AXF19,PROTOKOL!$A:$E,5)))</f>
        <v xml:space="preserve"> </v>
      </c>
      <c r="AXK19" s="153"/>
      <c r="AXL19" s="144" t="str">
        <f t="shared" si="431"/>
        <v xml:space="preserve"> </v>
      </c>
      <c r="AXM19" s="454" t="str">
        <f t="shared" si="432"/>
        <v xml:space="preserve"> </v>
      </c>
      <c r="AXN19" s="454"/>
      <c r="AXO19" s="150"/>
      <c r="AXP19" s="150"/>
      <c r="AXQ19" s="150"/>
      <c r="AXR19" s="154" t="str">
        <f>IF(AXP19=0," ",IF(AXP19=16," ",VLOOKUP(AXP19,PROTOKOL!$A:$E,2)*AXQ19))</f>
        <v xml:space="preserve"> </v>
      </c>
      <c r="AXS19" s="151"/>
      <c r="AXT19" s="152" t="str">
        <f>IF(AXP19=0," ",IF(AXP19=16," ",(AXO19-AXR19-AXS19)*VLOOKUP(AXP19,PROTOKOL!$A:$E,5)))</f>
        <v xml:space="preserve"> </v>
      </c>
      <c r="AXU19" s="155" t="str">
        <f t="shared" si="433"/>
        <v xml:space="preserve"> </v>
      </c>
      <c r="AXV19" s="152" t="str">
        <f t="shared" si="434"/>
        <v xml:space="preserve"> </v>
      </c>
      <c r="AXX19" s="138">
        <f t="shared" ref="AXX19" si="1174">$A$19</f>
        <v>7</v>
      </c>
      <c r="AXY19" s="444"/>
      <c r="AXZ19" s="150"/>
      <c r="AYA19" s="150"/>
      <c r="AYB19" s="150"/>
      <c r="AYC19" s="150" t="str">
        <f>IFERROR(IF(AYA19=0," ",IF(AYA19=16," ",VLOOKUP(AYA19,PROTOKOL!$A:$E,2)*AYB19))/7.5*(7.5-AYF19),"")</f>
        <v/>
      </c>
      <c r="AYD19" s="151"/>
      <c r="AYE19" s="152" t="str">
        <f>IF(AYA19=0," ",IF(AYA19=16," ",(AXZ19-AYC19-AYD19)*VLOOKUP(AYA19,PROTOKOL!$A:$E,5)))</f>
        <v xml:space="preserve"> </v>
      </c>
      <c r="AYF19" s="153"/>
      <c r="AYG19" s="144" t="str">
        <f t="shared" si="436"/>
        <v xml:space="preserve"> </v>
      </c>
      <c r="AYH19" s="454" t="str">
        <f t="shared" si="437"/>
        <v xml:space="preserve"> </v>
      </c>
      <c r="AYI19" s="454"/>
      <c r="AYJ19" s="150"/>
      <c r="AYK19" s="150"/>
      <c r="AYL19" s="150"/>
      <c r="AYM19" s="154" t="str">
        <f>IF(AYK19=0," ",IF(AYK19=16," ",VLOOKUP(AYK19,PROTOKOL!$A:$E,2)*AYL19))</f>
        <v xml:space="preserve"> </v>
      </c>
      <c r="AYN19" s="151"/>
      <c r="AYO19" s="152" t="str">
        <f>IF(AYK19=0," ",IF(AYK19=16," ",(AYJ19-AYM19-AYN19)*VLOOKUP(AYK19,PROTOKOL!$A:$E,5)))</f>
        <v xml:space="preserve"> </v>
      </c>
      <c r="AYP19" s="155" t="str">
        <f t="shared" si="438"/>
        <v xml:space="preserve"> </v>
      </c>
      <c r="AYQ19" s="152" t="str">
        <f t="shared" si="439"/>
        <v xml:space="preserve"> </v>
      </c>
      <c r="AYS19" s="138">
        <f t="shared" ref="AYS19" si="1175">$A$19</f>
        <v>7</v>
      </c>
      <c r="AYT19" s="444"/>
      <c r="AYU19" s="150"/>
      <c r="AYV19" s="150"/>
      <c r="AYW19" s="150"/>
      <c r="AYX19" s="150" t="str">
        <f>IFERROR(IF(AYV19=0," ",IF(AYV19=16," ",VLOOKUP(AYV19,PROTOKOL!$A:$E,2)*AYW19))/7.5*(7.5-AZA19),"")</f>
        <v/>
      </c>
      <c r="AYY19" s="151"/>
      <c r="AYZ19" s="152" t="str">
        <f>IF(AYV19=0," ",IF(AYV19=16," ",(AYU19-AYX19-AYY19)*VLOOKUP(AYV19,PROTOKOL!$A:$E,5)))</f>
        <v xml:space="preserve"> </v>
      </c>
      <c r="AZA19" s="153"/>
      <c r="AZB19" s="144" t="str">
        <f t="shared" si="441"/>
        <v xml:space="preserve"> </v>
      </c>
      <c r="AZC19" s="454" t="str">
        <f t="shared" si="442"/>
        <v xml:space="preserve"> </v>
      </c>
      <c r="AZD19" s="454"/>
      <c r="AZE19" s="150"/>
      <c r="AZF19" s="150"/>
      <c r="AZG19" s="150"/>
      <c r="AZH19" s="154" t="str">
        <f>IF(AZF19=0," ",IF(AZF19=16," ",VLOOKUP(AZF19,PROTOKOL!$A:$E,2)*AZG19))</f>
        <v xml:space="preserve"> </v>
      </c>
      <c r="AZI19" s="151"/>
      <c r="AZJ19" s="152" t="str">
        <f>IF(AZF19=0," ",IF(AZF19=16," ",(AZE19-AZH19-AZI19)*VLOOKUP(AZF19,PROTOKOL!$A:$E,5)))</f>
        <v xml:space="preserve"> </v>
      </c>
      <c r="AZK19" s="155" t="str">
        <f t="shared" si="443"/>
        <v xml:space="preserve"> </v>
      </c>
      <c r="AZL19" s="152" t="str">
        <f t="shared" si="444"/>
        <v xml:space="preserve"> </v>
      </c>
      <c r="AZN19" s="138">
        <f t="shared" ref="AZN19" si="1176">$A$19</f>
        <v>7</v>
      </c>
      <c r="AZO19" s="444"/>
      <c r="AZP19" s="150"/>
      <c r="AZQ19" s="150"/>
      <c r="AZR19" s="150"/>
      <c r="AZS19" s="150" t="str">
        <f>IFERROR(IF(AZQ19=0," ",IF(AZQ19=16," ",VLOOKUP(AZQ19,PROTOKOL!$A:$E,2)*AZR19))/7.5*(7.5-AZV19),"")</f>
        <v/>
      </c>
      <c r="AZT19" s="151"/>
      <c r="AZU19" s="152" t="str">
        <f>IF(AZQ19=0," ",IF(AZQ19=16," ",(AZP19-AZS19-AZT19)*VLOOKUP(AZQ19,PROTOKOL!$A:$E,5)))</f>
        <v xml:space="preserve"> </v>
      </c>
      <c r="AZV19" s="153"/>
      <c r="AZW19" s="144" t="str">
        <f t="shared" si="446"/>
        <v xml:space="preserve"> </v>
      </c>
      <c r="AZX19" s="454" t="str">
        <f t="shared" si="447"/>
        <v xml:space="preserve"> </v>
      </c>
      <c r="AZY19" s="454"/>
      <c r="AZZ19" s="150"/>
      <c r="BAA19" s="150"/>
      <c r="BAB19" s="150"/>
      <c r="BAC19" s="154" t="str">
        <f>IF(BAA19=0," ",IF(BAA19=16," ",VLOOKUP(BAA19,PROTOKOL!$A:$E,2)*BAB19))</f>
        <v xml:space="preserve"> </v>
      </c>
      <c r="BAD19" s="151"/>
      <c r="BAE19" s="152" t="str">
        <f>IF(BAA19=0," ",IF(BAA19=16," ",(AZZ19-BAC19-BAD19)*VLOOKUP(BAA19,PROTOKOL!$A:$E,5)))</f>
        <v xml:space="preserve"> </v>
      </c>
      <c r="BAF19" s="155" t="str">
        <f t="shared" si="448"/>
        <v xml:space="preserve"> </v>
      </c>
      <c r="BAG19" s="152" t="str">
        <f t="shared" si="449"/>
        <v xml:space="preserve"> </v>
      </c>
      <c r="BAI19" s="138">
        <f t="shared" ref="BAI19" si="1177">$A$19</f>
        <v>7</v>
      </c>
      <c r="BAJ19" s="444"/>
      <c r="BAK19" s="150"/>
      <c r="BAL19" s="150"/>
      <c r="BAM19" s="150"/>
      <c r="BAN19" s="150" t="str">
        <f>IFERROR(IF(BAL19=0," ",IF(BAL19=16," ",VLOOKUP(BAL19,PROTOKOL!$A:$E,2)*BAM19))/7.5*(7.5-BAQ19),"")</f>
        <v/>
      </c>
      <c r="BAO19" s="151"/>
      <c r="BAP19" s="152" t="str">
        <f>IF(BAL19=0," ",IF(BAL19=16," ",(BAK19-BAN19-BAO19)*VLOOKUP(BAL19,PROTOKOL!$A:$E,5)))</f>
        <v xml:space="preserve"> </v>
      </c>
      <c r="BAQ19" s="153"/>
      <c r="BAR19" s="144" t="str">
        <f t="shared" si="451"/>
        <v xml:space="preserve"> </v>
      </c>
      <c r="BAS19" s="454" t="str">
        <f t="shared" si="452"/>
        <v xml:space="preserve"> </v>
      </c>
      <c r="BAT19" s="454"/>
      <c r="BAU19" s="150"/>
      <c r="BAV19" s="150"/>
      <c r="BAW19" s="150"/>
      <c r="BAX19" s="154" t="str">
        <f>IF(BAV19=0," ",IF(BAV19=16," ",VLOOKUP(BAV19,PROTOKOL!$A:$E,2)*BAW19))</f>
        <v xml:space="preserve"> </v>
      </c>
      <c r="BAY19" s="151"/>
      <c r="BAZ19" s="152" t="str">
        <f>IF(BAV19=0," ",IF(BAV19=16," ",(BAU19-BAX19-BAY19)*VLOOKUP(BAV19,PROTOKOL!$A:$E,5)))</f>
        <v xml:space="preserve"> </v>
      </c>
      <c r="BBA19" s="155" t="str">
        <f t="shared" si="453"/>
        <v xml:space="preserve"> </v>
      </c>
      <c r="BBB19" s="152" t="str">
        <f t="shared" si="454"/>
        <v xml:space="preserve"> </v>
      </c>
    </row>
    <row r="20" spans="1:1406" x14ac:dyDescent="0.3">
      <c r="A20" s="138">
        <v>8</v>
      </c>
      <c r="B20" s="444"/>
      <c r="C20" s="150"/>
      <c r="D20" s="150"/>
      <c r="E20" s="150"/>
      <c r="F20" s="150" t="str">
        <f>IFERROR(IF(D20=0," ",IF(D20=16," ",VLOOKUP(D20,PROTOKOL!$A:$E,2)*E20))/7.5*(7.5-I20),"")</f>
        <v/>
      </c>
      <c r="G20" s="151"/>
      <c r="H20" s="152" t="str">
        <f>IF(D20=0," ",IF(D20=16," ",(C20-F20-G20)*VLOOKUP(D20,PROTOKOL!$A:$E,5)))</f>
        <v xml:space="preserve"> </v>
      </c>
      <c r="I20" s="153"/>
      <c r="J20" s="144" t="str">
        <f t="shared" si="455"/>
        <v xml:space="preserve"> </v>
      </c>
      <c r="K20" s="454" t="str">
        <f t="shared" si="456"/>
        <v xml:space="preserve"> </v>
      </c>
      <c r="L20" s="454"/>
      <c r="M20" s="150"/>
      <c r="N20" s="150"/>
      <c r="O20" s="150"/>
      <c r="P20" s="154" t="str">
        <f>IF(N20=0," ",IF(N20=16," ",VLOOKUP(N20,PROTOKOL!$A:$E,2)*O20))</f>
        <v xml:space="preserve"> </v>
      </c>
      <c r="Q20" s="151"/>
      <c r="R20" s="152" t="str">
        <f>IF(N20=0," ",IF(N20=16," ",(M20-P20-Q20)*VLOOKUP(N20,PROTOKOL!$A:$E,5)))</f>
        <v xml:space="preserve"> </v>
      </c>
      <c r="S20" s="155" t="str">
        <f t="shared" si="457"/>
        <v xml:space="preserve"> </v>
      </c>
      <c r="T20" s="152" t="str">
        <f t="shared" si="458"/>
        <v xml:space="preserve"> </v>
      </c>
      <c r="V20" s="138">
        <f>$A$20</f>
        <v>8</v>
      </c>
      <c r="W20" s="444"/>
      <c r="X20" s="150"/>
      <c r="Y20" s="150"/>
      <c r="Z20" s="150"/>
      <c r="AA20" s="150" t="str">
        <f>IFERROR(IF(Y20=0," ",IF(Y20=16," ",VLOOKUP(Y20,PROTOKOL!$A:$E,2)*Z20))/7.5*(7.5-AD20),"")</f>
        <v/>
      </c>
      <c r="AB20" s="151"/>
      <c r="AC20" s="152" t="str">
        <f>IF(Y20=0," ",IF(Y20=16," ",(X20-AA20-AB20)*VLOOKUP(Y20,PROTOKOL!$A:$E,5)))</f>
        <v xml:space="preserve"> </v>
      </c>
      <c r="AD20" s="153"/>
      <c r="AE20" s="144" t="str">
        <f t="shared" si="459"/>
        <v xml:space="preserve"> </v>
      </c>
      <c r="AF20" s="454" t="str">
        <f t="shared" si="460"/>
        <v xml:space="preserve"> </v>
      </c>
      <c r="AG20" s="454"/>
      <c r="AH20" s="150"/>
      <c r="AI20" s="150"/>
      <c r="AJ20" s="150"/>
      <c r="AK20" s="154" t="str">
        <f>IF(AI20=0," ",IF(AI20=16," ",VLOOKUP(AI20,PROTOKOL!$A:$E,2)*AJ20))</f>
        <v xml:space="preserve"> </v>
      </c>
      <c r="AL20" s="151"/>
      <c r="AM20" s="152" t="str">
        <f>IF(AI20=0," ",IF(AI20=16," ",(AH20-AK20-AL20)*VLOOKUP(AI20,PROTOKOL!$A:$E,5)))</f>
        <v xml:space="preserve"> </v>
      </c>
      <c r="AN20" s="155" t="str">
        <f t="shared" si="461"/>
        <v xml:space="preserve"> </v>
      </c>
      <c r="AO20" s="152" t="str">
        <f t="shared" si="462"/>
        <v xml:space="preserve"> </v>
      </c>
      <c r="AQ20" s="138">
        <f t="shared" ref="AQ20" si="1178">$A$20</f>
        <v>8</v>
      </c>
      <c r="AR20" s="444"/>
      <c r="AS20" s="150"/>
      <c r="AT20" s="150"/>
      <c r="AU20" s="150"/>
      <c r="AV20" s="150" t="str">
        <f>IFERROR(IF(AT20=0," ",IF(AT20=16," ",VLOOKUP(AT20,PROTOKOL!$A:$E,2)*AU20))/7.5*(7.5-AY20),"")</f>
        <v/>
      </c>
      <c r="AW20" s="151"/>
      <c r="AX20" s="152" t="str">
        <f>IF(AT20=0," ",IF(AT20=16," ",(AS20-AV20-AW20)*VLOOKUP(AT20,PROTOKOL!$A:$E,5)))</f>
        <v xml:space="preserve"> </v>
      </c>
      <c r="AY20" s="153"/>
      <c r="AZ20" s="144" t="str">
        <f t="shared" si="131"/>
        <v xml:space="preserve"> </v>
      </c>
      <c r="BA20" s="454" t="str">
        <f t="shared" si="132"/>
        <v xml:space="preserve"> </v>
      </c>
      <c r="BB20" s="454"/>
      <c r="BC20" s="150"/>
      <c r="BD20" s="150"/>
      <c r="BE20" s="150"/>
      <c r="BF20" s="154" t="str">
        <f>IF(BD20=0," ",IF(BD20=16," ",VLOOKUP(BD20,PROTOKOL!$A:$E,2)*BE20))</f>
        <v xml:space="preserve"> </v>
      </c>
      <c r="BG20" s="151"/>
      <c r="BH20" s="152" t="str">
        <f>IF(BD20=0," ",IF(BD20=16," ",(BC20-BF20-BG20)*VLOOKUP(BD20,PROTOKOL!$A:$E,5)))</f>
        <v xml:space="preserve"> </v>
      </c>
      <c r="BI20" s="155" t="str">
        <f t="shared" si="133"/>
        <v xml:space="preserve"> </v>
      </c>
      <c r="BJ20" s="152" t="str">
        <f t="shared" si="134"/>
        <v xml:space="preserve"> </v>
      </c>
      <c r="BL20" s="138">
        <f t="shared" ref="BL20" si="1179">$A$20</f>
        <v>8</v>
      </c>
      <c r="BM20" s="444"/>
      <c r="BN20" s="150"/>
      <c r="BO20" s="150"/>
      <c r="BP20" s="150"/>
      <c r="BQ20" s="150" t="str">
        <f>IFERROR(IF(BO20=0," ",IF(BO20=16," ",VLOOKUP(BO20,PROTOKOL!$A:$E,2)*BP20))/7.5*(7.5-BT20),"")</f>
        <v/>
      </c>
      <c r="BR20" s="151"/>
      <c r="BS20" s="152" t="str">
        <f>IF(BO20=0," ",IF(BO20=16," ",(BN20-BQ20-BR20)*VLOOKUP(BO20,PROTOKOL!$A:$E,5)))</f>
        <v xml:space="preserve"> </v>
      </c>
      <c r="BT20" s="153"/>
      <c r="BU20" s="144" t="str">
        <f t="shared" si="136"/>
        <v xml:space="preserve"> </v>
      </c>
      <c r="BV20" s="454" t="str">
        <f t="shared" si="137"/>
        <v xml:space="preserve"> </v>
      </c>
      <c r="BW20" s="454"/>
      <c r="BX20" s="150"/>
      <c r="BY20" s="150"/>
      <c r="BZ20" s="150"/>
      <c r="CA20" s="154" t="str">
        <f>IF(BY20=0," ",IF(BY20=16," ",VLOOKUP(BY20,PROTOKOL!$A:$E,2)*BZ20))</f>
        <v xml:space="preserve"> </v>
      </c>
      <c r="CB20" s="151"/>
      <c r="CC20" s="152" t="str">
        <f>IF(BY20=0," ",IF(BY20=16," ",(BX20-CA20-CB20)*VLOOKUP(BY20,PROTOKOL!$A:$E,5)))</f>
        <v xml:space="preserve"> </v>
      </c>
      <c r="CD20" s="155" t="str">
        <f t="shared" si="138"/>
        <v xml:space="preserve"> </v>
      </c>
      <c r="CE20" s="152" t="str">
        <f t="shared" si="139"/>
        <v xml:space="preserve"> </v>
      </c>
      <c r="CG20" s="138">
        <f t="shared" ref="CG20" si="1180">$A$20</f>
        <v>8</v>
      </c>
      <c r="CH20" s="444"/>
      <c r="CI20" s="150"/>
      <c r="CJ20" s="150"/>
      <c r="CK20" s="150"/>
      <c r="CL20" s="150" t="str">
        <f>IFERROR(IF(CJ20=0," ",IF(CJ20=16," ",VLOOKUP(CJ20,PROTOKOL!$A:$E,2)*CK20))/7.5*(7.5-CO20),"")</f>
        <v/>
      </c>
      <c r="CM20" s="151"/>
      <c r="CN20" s="152" t="str">
        <f>IF(CJ20=0," ",IF(CJ20=16," ",(CI20-CL20-CM20)*VLOOKUP(CJ20,PROTOKOL!$A:$E,5)))</f>
        <v xml:space="preserve"> </v>
      </c>
      <c r="CO20" s="153"/>
      <c r="CP20" s="144" t="str">
        <f t="shared" si="141"/>
        <v xml:space="preserve"> </v>
      </c>
      <c r="CQ20" s="454" t="str">
        <f t="shared" si="142"/>
        <v xml:space="preserve"> </v>
      </c>
      <c r="CR20" s="454"/>
      <c r="CS20" s="150"/>
      <c r="CT20" s="150"/>
      <c r="CU20" s="150"/>
      <c r="CV20" s="154" t="str">
        <f>IF(CT20=0," ",IF(CT20=16," ",VLOOKUP(CT20,PROTOKOL!$A:$E,2)*CU20))</f>
        <v xml:space="preserve"> </v>
      </c>
      <c r="CW20" s="151"/>
      <c r="CX20" s="152" t="str">
        <f>IF(CT20=0," ",IF(CT20=16," ",(CS20-CV20-CW20)*VLOOKUP(CT20,PROTOKOL!$A:$E,5)))</f>
        <v xml:space="preserve"> </v>
      </c>
      <c r="CY20" s="155" t="str">
        <f t="shared" si="143"/>
        <v xml:space="preserve"> </v>
      </c>
      <c r="CZ20" s="152" t="str">
        <f t="shared" si="144"/>
        <v xml:space="preserve"> </v>
      </c>
      <c r="DB20" s="138">
        <f t="shared" ref="DB20" si="1181">$A$20</f>
        <v>8</v>
      </c>
      <c r="DC20" s="444"/>
      <c r="DD20" s="150"/>
      <c r="DE20" s="150"/>
      <c r="DF20" s="150"/>
      <c r="DG20" s="150" t="str">
        <f>IFERROR(IF(DE20=0," ",IF(DE20=16," ",VLOOKUP(DE20,PROTOKOL!$A:$E,2)*DF20))/7.5*(7.5-DJ20),"")</f>
        <v/>
      </c>
      <c r="DH20" s="151"/>
      <c r="DI20" s="152" t="str">
        <f>IF(DE20=0," ",IF(DE20=16," ",(DD20-DG20-DH20)*VLOOKUP(DE20,PROTOKOL!$A:$E,5)))</f>
        <v xml:space="preserve"> </v>
      </c>
      <c r="DJ20" s="153"/>
      <c r="DK20" s="144" t="str">
        <f t="shared" si="146"/>
        <v xml:space="preserve"> </v>
      </c>
      <c r="DL20" s="454" t="str">
        <f t="shared" si="147"/>
        <v xml:space="preserve"> </v>
      </c>
      <c r="DM20" s="454"/>
      <c r="DN20" s="150"/>
      <c r="DO20" s="150"/>
      <c r="DP20" s="150"/>
      <c r="DQ20" s="154" t="str">
        <f>IF(DO20=0," ",IF(DO20=16," ",VLOOKUP(DO20,PROTOKOL!$A:$E,2)*DP20))</f>
        <v xml:space="preserve"> </v>
      </c>
      <c r="DR20" s="151"/>
      <c r="DS20" s="152" t="str">
        <f>IF(DO20=0," ",IF(DO20=16," ",(DN20-DQ20-DR20)*VLOOKUP(DO20,PROTOKOL!$A:$E,5)))</f>
        <v xml:space="preserve"> </v>
      </c>
      <c r="DT20" s="155" t="str">
        <f t="shared" si="148"/>
        <v xml:space="preserve"> </v>
      </c>
      <c r="DU20" s="152" t="str">
        <f t="shared" si="149"/>
        <v xml:space="preserve"> </v>
      </c>
      <c r="DW20" s="138">
        <f t="shared" ref="DW20" si="1182">$A$20</f>
        <v>8</v>
      </c>
      <c r="DX20" s="444"/>
      <c r="DY20" s="150"/>
      <c r="DZ20" s="150"/>
      <c r="EA20" s="150"/>
      <c r="EB20" s="150" t="str">
        <f>IFERROR(IF(DZ20=0," ",IF(DZ20=16," ",VLOOKUP(DZ20,PROTOKOL!$A:$E,2)*EA20))/7.5*(7.5-EE20),"")</f>
        <v/>
      </c>
      <c r="EC20" s="151"/>
      <c r="ED20" s="152" t="str">
        <f>IF(DZ20=0," ",IF(DZ20=16," ",(DY20-EB20-EC20)*VLOOKUP(DZ20,PROTOKOL!$A:$E,5)))</f>
        <v xml:space="preserve"> </v>
      </c>
      <c r="EE20" s="153"/>
      <c r="EF20" s="144" t="str">
        <f t="shared" si="151"/>
        <v xml:space="preserve"> </v>
      </c>
      <c r="EG20" s="454" t="str">
        <f t="shared" si="152"/>
        <v xml:space="preserve"> </v>
      </c>
      <c r="EH20" s="454"/>
      <c r="EI20" s="150"/>
      <c r="EJ20" s="150"/>
      <c r="EK20" s="150"/>
      <c r="EL20" s="154" t="str">
        <f>IF(EJ20=0," ",IF(EJ20=16," ",VLOOKUP(EJ20,PROTOKOL!$A:$E,2)*EK20))</f>
        <v xml:space="preserve"> </v>
      </c>
      <c r="EM20" s="151"/>
      <c r="EN20" s="152" t="str">
        <f>IF(EJ20=0," ",IF(EJ20=16," ",(EI20-EL20-EM20)*VLOOKUP(EJ20,PROTOKOL!$A:$E,5)))</f>
        <v xml:space="preserve"> </v>
      </c>
      <c r="EO20" s="155" t="str">
        <f t="shared" si="153"/>
        <v xml:space="preserve"> </v>
      </c>
      <c r="EP20" s="152" t="str">
        <f t="shared" si="154"/>
        <v xml:space="preserve"> </v>
      </c>
      <c r="ER20" s="138">
        <f t="shared" ref="ER20" si="1183">$A$20</f>
        <v>8</v>
      </c>
      <c r="ES20" s="444"/>
      <c r="ET20" s="150"/>
      <c r="EU20" s="150"/>
      <c r="EV20" s="150"/>
      <c r="EW20" s="150" t="str">
        <f>IFERROR(IF(EU20=0," ",IF(EU20=16," ",VLOOKUP(EU20,PROTOKOL!$A:$E,2)*EV20))/7.5*(7.5-EZ20),"")</f>
        <v/>
      </c>
      <c r="EX20" s="151"/>
      <c r="EY20" s="152" t="str">
        <f>IF(EU20=0," ",IF(EU20=16," ",(ET20-EW20-EX20)*VLOOKUP(EU20,PROTOKOL!$A:$E,5)))</f>
        <v xml:space="preserve"> </v>
      </c>
      <c r="EZ20" s="153"/>
      <c r="FA20" s="144" t="str">
        <f t="shared" si="156"/>
        <v xml:space="preserve"> </v>
      </c>
      <c r="FB20" s="454" t="str">
        <f t="shared" si="157"/>
        <v xml:space="preserve"> </v>
      </c>
      <c r="FC20" s="454"/>
      <c r="FD20" s="150"/>
      <c r="FE20" s="150"/>
      <c r="FF20" s="150"/>
      <c r="FG20" s="154" t="str">
        <f>IF(FE20=0," ",IF(FE20=16," ",VLOOKUP(FE20,PROTOKOL!$A:$E,2)*FF20))</f>
        <v xml:space="preserve"> </v>
      </c>
      <c r="FH20" s="151"/>
      <c r="FI20" s="152" t="str">
        <f>IF(FE20=0," ",IF(FE20=16," ",(FD20-FG20-FH20)*VLOOKUP(FE20,PROTOKOL!$A:$E,5)))</f>
        <v xml:space="preserve"> </v>
      </c>
      <c r="FJ20" s="155" t="str">
        <f t="shared" si="158"/>
        <v xml:space="preserve"> </v>
      </c>
      <c r="FK20" s="152" t="str">
        <f t="shared" si="159"/>
        <v xml:space="preserve"> </v>
      </c>
      <c r="FM20" s="138">
        <f t="shared" ref="FM20" si="1184">$A$20</f>
        <v>8</v>
      </c>
      <c r="FN20" s="444"/>
      <c r="FO20" s="150"/>
      <c r="FP20" s="150"/>
      <c r="FQ20" s="150"/>
      <c r="FR20" s="150" t="str">
        <f>IFERROR(IF(FP20=0," ",IF(FP20=16," ",VLOOKUP(FP20,PROTOKOL!$A:$E,2)*FQ20))/7.5*(7.5-FU20),"")</f>
        <v/>
      </c>
      <c r="FS20" s="151"/>
      <c r="FT20" s="152" t="str">
        <f>IF(FP20=0," ",IF(FP20=16," ",(FO20-FR20-FS20)*VLOOKUP(FP20,PROTOKOL!$A:$E,5)))</f>
        <v xml:space="preserve"> </v>
      </c>
      <c r="FU20" s="153"/>
      <c r="FV20" s="144" t="str">
        <f t="shared" si="161"/>
        <v xml:space="preserve"> </v>
      </c>
      <c r="FW20" s="454" t="str">
        <f t="shared" si="162"/>
        <v xml:space="preserve"> </v>
      </c>
      <c r="FX20" s="454"/>
      <c r="FY20" s="150"/>
      <c r="FZ20" s="150"/>
      <c r="GA20" s="150"/>
      <c r="GB20" s="154" t="str">
        <f>IF(FZ20=0," ",IF(FZ20=16," ",VLOOKUP(FZ20,PROTOKOL!$A:$E,2)*GA20))</f>
        <v xml:space="preserve"> </v>
      </c>
      <c r="GC20" s="151"/>
      <c r="GD20" s="152" t="str">
        <f>IF(FZ20=0," ",IF(FZ20=16," ",(FY20-GB20-GC20)*VLOOKUP(FZ20,PROTOKOL!$A:$E,5)))</f>
        <v xml:space="preserve"> </v>
      </c>
      <c r="GE20" s="155" t="str">
        <f t="shared" si="163"/>
        <v xml:space="preserve"> </v>
      </c>
      <c r="GF20" s="152" t="str">
        <f t="shared" si="164"/>
        <v xml:space="preserve"> </v>
      </c>
      <c r="GH20" s="138">
        <f t="shared" ref="GH20" si="1185">$A$20</f>
        <v>8</v>
      </c>
      <c r="GI20" s="444"/>
      <c r="GJ20" s="150"/>
      <c r="GK20" s="150"/>
      <c r="GL20" s="150"/>
      <c r="GM20" s="150" t="str">
        <f>IFERROR(IF(GK20=0," ",IF(GK20=16," ",VLOOKUP(GK20,PROTOKOL!$A:$E,2)*GL20))/7.5*(7.5-GP20),"")</f>
        <v/>
      </c>
      <c r="GN20" s="151"/>
      <c r="GO20" s="152" t="str">
        <f>IF(GK20=0," ",IF(GK20=16," ",(GJ20-GM20-GN20)*VLOOKUP(GK20,PROTOKOL!$A:$E,5)))</f>
        <v xml:space="preserve"> </v>
      </c>
      <c r="GP20" s="153"/>
      <c r="GQ20" s="144" t="str">
        <f t="shared" si="166"/>
        <v xml:space="preserve"> </v>
      </c>
      <c r="GR20" s="454" t="str">
        <f t="shared" si="167"/>
        <v xml:space="preserve"> </v>
      </c>
      <c r="GS20" s="454"/>
      <c r="GT20" s="150"/>
      <c r="GU20" s="150"/>
      <c r="GV20" s="150"/>
      <c r="GW20" s="154" t="str">
        <f>IF(GU20=0," ",IF(GU20=16," ",VLOOKUP(GU20,PROTOKOL!$A:$E,2)*GV20))</f>
        <v xml:space="preserve"> </v>
      </c>
      <c r="GX20" s="151"/>
      <c r="GY20" s="152" t="str">
        <f>IF(GU20=0," ",IF(GU20=16," ",(GT20-GW20-GX20)*VLOOKUP(GU20,PROTOKOL!$A:$E,5)))</f>
        <v xml:space="preserve"> </v>
      </c>
      <c r="GZ20" s="155" t="str">
        <f t="shared" si="168"/>
        <v xml:space="preserve"> </v>
      </c>
      <c r="HA20" s="152" t="str">
        <f t="shared" si="169"/>
        <v xml:space="preserve"> </v>
      </c>
      <c r="HC20" s="138">
        <f t="shared" ref="HC20" si="1186">$A$20</f>
        <v>8</v>
      </c>
      <c r="HD20" s="444"/>
      <c r="HE20" s="150"/>
      <c r="HF20" s="150"/>
      <c r="HG20" s="150"/>
      <c r="HH20" s="150" t="str">
        <f>IFERROR(IF(HF20=0," ",IF(HF20=16," ",VLOOKUP(HF20,PROTOKOL!$A:$E,2)*HG20))/7.5*(7.5-HK20),"")</f>
        <v/>
      </c>
      <c r="HI20" s="151"/>
      <c r="HJ20" s="152" t="str">
        <f>IF(HF20=0," ",IF(HF20=16," ",(HE20-HH20-HI20)*VLOOKUP(HF20,PROTOKOL!$A:$E,5)))</f>
        <v xml:space="preserve"> </v>
      </c>
      <c r="HK20" s="153"/>
      <c r="HL20" s="144" t="str">
        <f t="shared" si="171"/>
        <v xml:space="preserve"> </v>
      </c>
      <c r="HM20" s="454" t="str">
        <f t="shared" si="172"/>
        <v xml:space="preserve"> </v>
      </c>
      <c r="HN20" s="454"/>
      <c r="HO20" s="150"/>
      <c r="HP20" s="150"/>
      <c r="HQ20" s="150"/>
      <c r="HR20" s="154" t="str">
        <f>IF(HP20=0," ",IF(HP20=16," ",VLOOKUP(HP20,PROTOKOL!$A:$E,2)*HQ20))</f>
        <v xml:space="preserve"> </v>
      </c>
      <c r="HS20" s="151"/>
      <c r="HT20" s="152" t="str">
        <f>IF(HP20=0," ",IF(HP20=16," ",(HO20-HR20-HS20)*VLOOKUP(HP20,PROTOKOL!$A:$E,5)))</f>
        <v xml:space="preserve"> </v>
      </c>
      <c r="HU20" s="155" t="str">
        <f t="shared" si="173"/>
        <v xml:space="preserve"> </v>
      </c>
      <c r="HV20" s="152" t="str">
        <f t="shared" si="174"/>
        <v xml:space="preserve"> </v>
      </c>
      <c r="HX20" s="138">
        <f t="shared" ref="HX20" si="1187">$A$20</f>
        <v>8</v>
      </c>
      <c r="HY20" s="444"/>
      <c r="HZ20" s="150"/>
      <c r="IA20" s="150"/>
      <c r="IB20" s="150"/>
      <c r="IC20" s="150" t="str">
        <f>IFERROR(IF(IA20=0," ",IF(IA20=16," ",VLOOKUP(IA20,PROTOKOL!$A:$E,2)*IB20))/7.5*(7.5-IF20),"")</f>
        <v/>
      </c>
      <c r="ID20" s="151"/>
      <c r="IE20" s="152" t="str">
        <f>IF(IA20=0," ",IF(IA20=16," ",(HZ20-IC20-ID20)*VLOOKUP(IA20,PROTOKOL!$A:$E,5)))</f>
        <v xml:space="preserve"> </v>
      </c>
      <c r="IF20" s="153"/>
      <c r="IG20" s="144" t="str">
        <f t="shared" si="176"/>
        <v xml:space="preserve"> </v>
      </c>
      <c r="IH20" s="454" t="str">
        <f t="shared" si="177"/>
        <v xml:space="preserve"> </v>
      </c>
      <c r="II20" s="454"/>
      <c r="IJ20" s="150"/>
      <c r="IK20" s="150"/>
      <c r="IL20" s="150"/>
      <c r="IM20" s="154" t="str">
        <f>IF(IK20=0," ",IF(IK20=16," ",VLOOKUP(IK20,PROTOKOL!$A:$E,2)*IL20))</f>
        <v xml:space="preserve"> </v>
      </c>
      <c r="IN20" s="151"/>
      <c r="IO20" s="152" t="str">
        <f>IF(IK20=0," ",IF(IK20=16," ",(IJ20-IM20-IN20)*VLOOKUP(IK20,PROTOKOL!$A:$E,5)))</f>
        <v xml:space="preserve"> </v>
      </c>
      <c r="IP20" s="155" t="str">
        <f t="shared" si="178"/>
        <v xml:space="preserve"> </v>
      </c>
      <c r="IQ20" s="152" t="str">
        <f t="shared" si="179"/>
        <v xml:space="preserve"> </v>
      </c>
      <c r="IS20" s="138">
        <f t="shared" ref="IS20" si="1188">$A$20</f>
        <v>8</v>
      </c>
      <c r="IT20" s="444"/>
      <c r="IU20" s="150"/>
      <c r="IV20" s="150"/>
      <c r="IW20" s="150"/>
      <c r="IX20" s="150" t="str">
        <f>IFERROR(IF(IV20=0," ",IF(IV20=16," ",VLOOKUP(IV20,PROTOKOL!$A:$E,2)*IW20))/7.5*(7.5-JA20),"")</f>
        <v/>
      </c>
      <c r="IY20" s="151"/>
      <c r="IZ20" s="152" t="str">
        <f>IF(IV20=0," ",IF(IV20=16," ",(IU20-IX20-IY20)*VLOOKUP(IV20,PROTOKOL!$A:$E,5)))</f>
        <v xml:space="preserve"> </v>
      </c>
      <c r="JA20" s="153"/>
      <c r="JB20" s="144" t="str">
        <f t="shared" si="181"/>
        <v xml:space="preserve"> </v>
      </c>
      <c r="JC20" s="454" t="str">
        <f t="shared" si="182"/>
        <v xml:space="preserve"> </v>
      </c>
      <c r="JD20" s="454"/>
      <c r="JE20" s="150"/>
      <c r="JF20" s="150"/>
      <c r="JG20" s="150"/>
      <c r="JH20" s="154" t="str">
        <f>IF(JF20=0," ",IF(JF20=16," ",VLOOKUP(JF20,PROTOKOL!$A:$E,2)*JG20))</f>
        <v xml:space="preserve"> </v>
      </c>
      <c r="JI20" s="151"/>
      <c r="JJ20" s="152" t="str">
        <f>IF(JF20=0," ",IF(JF20=16," ",(JE20-JH20-JI20)*VLOOKUP(JF20,PROTOKOL!$A:$E,5)))</f>
        <v xml:space="preserve"> </v>
      </c>
      <c r="JK20" s="155" t="str">
        <f t="shared" si="183"/>
        <v xml:space="preserve"> </v>
      </c>
      <c r="JL20" s="152" t="str">
        <f t="shared" si="184"/>
        <v xml:space="preserve"> </v>
      </c>
      <c r="JN20" s="138">
        <f t="shared" ref="JN20" si="1189">$A$20</f>
        <v>8</v>
      </c>
      <c r="JO20" s="444"/>
      <c r="JP20" s="150"/>
      <c r="JQ20" s="150"/>
      <c r="JR20" s="150"/>
      <c r="JS20" s="150" t="str">
        <f>IFERROR(IF(JQ20=0," ",IF(JQ20=16," ",VLOOKUP(JQ20,PROTOKOL!$A:$E,2)*JR20))/7.5*(7.5-JV20),"")</f>
        <v/>
      </c>
      <c r="JT20" s="151"/>
      <c r="JU20" s="152" t="str">
        <f>IF(JQ20=0," ",IF(JQ20=16," ",(JP20-JS20-JT20)*VLOOKUP(JQ20,PROTOKOL!$A:$E,5)))</f>
        <v xml:space="preserve"> </v>
      </c>
      <c r="JV20" s="153"/>
      <c r="JW20" s="144" t="str">
        <f t="shared" si="186"/>
        <v xml:space="preserve"> </v>
      </c>
      <c r="JX20" s="454" t="str">
        <f t="shared" si="187"/>
        <v xml:space="preserve"> </v>
      </c>
      <c r="JY20" s="454"/>
      <c r="JZ20" s="150"/>
      <c r="KA20" s="150"/>
      <c r="KB20" s="150"/>
      <c r="KC20" s="154" t="str">
        <f>IF(KA20=0," ",IF(KA20=16," ",VLOOKUP(KA20,PROTOKOL!$A:$E,2)*KB20))</f>
        <v xml:space="preserve"> </v>
      </c>
      <c r="KD20" s="151"/>
      <c r="KE20" s="152" t="str">
        <f>IF(KA20=0," ",IF(KA20=16," ",(JZ20-KC20-KD20)*VLOOKUP(KA20,PROTOKOL!$A:$E,5)))</f>
        <v xml:space="preserve"> </v>
      </c>
      <c r="KF20" s="155" t="str">
        <f t="shared" si="188"/>
        <v xml:space="preserve"> </v>
      </c>
      <c r="KG20" s="152" t="str">
        <f t="shared" si="189"/>
        <v xml:space="preserve"> </v>
      </c>
      <c r="KI20" s="138">
        <f t="shared" ref="KI20" si="1190">$A$20</f>
        <v>8</v>
      </c>
      <c r="KJ20" s="444"/>
      <c r="KK20" s="150"/>
      <c r="KL20" s="150"/>
      <c r="KM20" s="150"/>
      <c r="KN20" s="150" t="str">
        <f>IFERROR(IF(KL20=0," ",IF(KL20=16," ",VLOOKUP(KL20,PROTOKOL!$A:$E,2)*KM20))/7.5*(7.5-KQ20),"")</f>
        <v/>
      </c>
      <c r="KO20" s="151"/>
      <c r="KP20" s="152" t="str">
        <f>IF(KL20=0," ",IF(KL20=16," ",(KK20-KN20-KO20)*VLOOKUP(KL20,PROTOKOL!$A:$E,5)))</f>
        <v xml:space="preserve"> </v>
      </c>
      <c r="KQ20" s="153"/>
      <c r="KR20" s="144" t="str">
        <f t="shared" si="191"/>
        <v xml:space="preserve"> </v>
      </c>
      <c r="KS20" s="454" t="str">
        <f t="shared" si="192"/>
        <v xml:space="preserve"> </v>
      </c>
      <c r="KT20" s="454"/>
      <c r="KU20" s="150"/>
      <c r="KV20" s="150"/>
      <c r="KW20" s="150"/>
      <c r="KX20" s="154" t="str">
        <f>IF(KV20=0," ",IF(KV20=16," ",VLOOKUP(KV20,PROTOKOL!$A:$E,2)*KW20))</f>
        <v xml:space="preserve"> </v>
      </c>
      <c r="KY20" s="151"/>
      <c r="KZ20" s="152" t="str">
        <f>IF(KV20=0," ",IF(KV20=16," ",(KU20-KX20-KY20)*VLOOKUP(KV20,PROTOKOL!$A:$E,5)))</f>
        <v xml:space="preserve"> </v>
      </c>
      <c r="LA20" s="155" t="str">
        <f t="shared" si="193"/>
        <v xml:space="preserve"> </v>
      </c>
      <c r="LB20" s="152" t="str">
        <f t="shared" si="194"/>
        <v xml:space="preserve"> </v>
      </c>
      <c r="LD20" s="138">
        <f t="shared" ref="LD20" si="1191">$A$20</f>
        <v>8</v>
      </c>
      <c r="LE20" s="444"/>
      <c r="LF20" s="150"/>
      <c r="LG20" s="150"/>
      <c r="LH20" s="150"/>
      <c r="LI20" s="150" t="str">
        <f>IFERROR(IF(LG20=0," ",IF(LG20=16," ",VLOOKUP(LG20,PROTOKOL!$A:$E,2)*LH20))/7.5*(7.5-LL20),"")</f>
        <v/>
      </c>
      <c r="LJ20" s="151"/>
      <c r="LK20" s="152" t="str">
        <f>IF(LG20=0," ",IF(LG20=16," ",(LF20-LI20-LJ20)*VLOOKUP(LG20,PROTOKOL!$A:$E,5)))</f>
        <v xml:space="preserve"> </v>
      </c>
      <c r="LL20" s="153"/>
      <c r="LM20" s="144" t="str">
        <f t="shared" si="196"/>
        <v xml:space="preserve"> </v>
      </c>
      <c r="LN20" s="454" t="str">
        <f t="shared" si="197"/>
        <v xml:space="preserve"> </v>
      </c>
      <c r="LO20" s="454"/>
      <c r="LP20" s="150"/>
      <c r="LQ20" s="150"/>
      <c r="LR20" s="150"/>
      <c r="LS20" s="154" t="str">
        <f>IF(LQ20=0," ",IF(LQ20=16," ",VLOOKUP(LQ20,PROTOKOL!$A:$E,2)*LR20))</f>
        <v xml:space="preserve"> </v>
      </c>
      <c r="LT20" s="151"/>
      <c r="LU20" s="152" t="str">
        <f>IF(LQ20=0," ",IF(LQ20=16," ",(LP20-LS20-LT20)*VLOOKUP(LQ20,PROTOKOL!$A:$E,5)))</f>
        <v xml:space="preserve"> </v>
      </c>
      <c r="LV20" s="155" t="str">
        <f t="shared" si="198"/>
        <v xml:space="preserve"> </v>
      </c>
      <c r="LW20" s="152" t="str">
        <f t="shared" si="199"/>
        <v xml:space="preserve"> </v>
      </c>
      <c r="LY20" s="138">
        <f t="shared" ref="LY20" si="1192">$A$20</f>
        <v>8</v>
      </c>
      <c r="LZ20" s="444"/>
      <c r="MA20" s="150"/>
      <c r="MB20" s="150"/>
      <c r="MC20" s="150"/>
      <c r="MD20" s="150" t="str">
        <f>IFERROR(IF(MB20=0," ",IF(MB20=16," ",VLOOKUP(MB20,PROTOKOL!$A:$E,2)*MC20))/7.5*(7.5-MG20),"")</f>
        <v/>
      </c>
      <c r="ME20" s="151"/>
      <c r="MF20" s="152" t="str">
        <f>IF(MB20=0," ",IF(MB20=16," ",(MA20-MD20-ME20)*VLOOKUP(MB20,PROTOKOL!$A:$E,5)))</f>
        <v xml:space="preserve"> </v>
      </c>
      <c r="MG20" s="153"/>
      <c r="MH20" s="144" t="str">
        <f t="shared" si="201"/>
        <v xml:space="preserve"> </v>
      </c>
      <c r="MI20" s="454" t="str">
        <f t="shared" si="202"/>
        <v xml:space="preserve"> </v>
      </c>
      <c r="MJ20" s="454"/>
      <c r="MK20" s="150"/>
      <c r="ML20" s="150"/>
      <c r="MM20" s="150"/>
      <c r="MN20" s="154" t="str">
        <f>IF(ML20=0," ",IF(ML20=16," ",VLOOKUP(ML20,PROTOKOL!$A:$E,2)*MM20))</f>
        <v xml:space="preserve"> </v>
      </c>
      <c r="MO20" s="151"/>
      <c r="MP20" s="152" t="str">
        <f>IF(ML20=0," ",IF(ML20=16," ",(MK20-MN20-MO20)*VLOOKUP(ML20,PROTOKOL!$A:$E,5)))</f>
        <v xml:space="preserve"> </v>
      </c>
      <c r="MQ20" s="155" t="str">
        <f t="shared" si="203"/>
        <v xml:space="preserve"> </v>
      </c>
      <c r="MR20" s="152" t="str">
        <f t="shared" si="204"/>
        <v xml:space="preserve"> </v>
      </c>
      <c r="MT20" s="138">
        <f t="shared" ref="MT20" si="1193">$A$20</f>
        <v>8</v>
      </c>
      <c r="MU20" s="444"/>
      <c r="MV20" s="150"/>
      <c r="MW20" s="150"/>
      <c r="MX20" s="150"/>
      <c r="MY20" s="150" t="str">
        <f>IFERROR(IF(MW20=0," ",IF(MW20=16," ",VLOOKUP(MW20,PROTOKOL!$A:$E,2)*MX20))/7.5*(7.5-NB20),"")</f>
        <v/>
      </c>
      <c r="MZ20" s="151"/>
      <c r="NA20" s="152" t="str">
        <f>IF(MW20=0," ",IF(MW20=16," ",(MV20-MY20-MZ20)*VLOOKUP(MW20,PROTOKOL!$A:$E,5)))</f>
        <v xml:space="preserve"> </v>
      </c>
      <c r="NB20" s="153"/>
      <c r="NC20" s="144" t="str">
        <f t="shared" si="206"/>
        <v xml:space="preserve"> </v>
      </c>
      <c r="ND20" s="454" t="str">
        <f t="shared" si="207"/>
        <v xml:space="preserve"> </v>
      </c>
      <c r="NE20" s="454"/>
      <c r="NF20" s="150"/>
      <c r="NG20" s="150"/>
      <c r="NH20" s="150"/>
      <c r="NI20" s="154" t="str">
        <f>IF(NG20=0," ",IF(NG20=16," ",VLOOKUP(NG20,PROTOKOL!$A:$E,2)*NH20))</f>
        <v xml:space="preserve"> </v>
      </c>
      <c r="NJ20" s="151"/>
      <c r="NK20" s="152" t="str">
        <f>IF(NG20=0," ",IF(NG20=16," ",(NF20-NI20-NJ20)*VLOOKUP(NG20,PROTOKOL!$A:$E,5)))</f>
        <v xml:space="preserve"> </v>
      </c>
      <c r="NL20" s="155" t="str">
        <f t="shared" si="208"/>
        <v xml:space="preserve"> </v>
      </c>
      <c r="NM20" s="152" t="str">
        <f t="shared" si="209"/>
        <v xml:space="preserve"> </v>
      </c>
      <c r="NO20" s="138">
        <f t="shared" ref="NO20" si="1194">$A$20</f>
        <v>8</v>
      </c>
      <c r="NP20" s="444"/>
      <c r="NQ20" s="150"/>
      <c r="NR20" s="150"/>
      <c r="NS20" s="150"/>
      <c r="NT20" s="150" t="str">
        <f>IFERROR(IF(NR20=0," ",IF(NR20=16," ",VLOOKUP(NR20,PROTOKOL!$A:$E,2)*NS20))/7.5*(7.5-NW20),"")</f>
        <v/>
      </c>
      <c r="NU20" s="151"/>
      <c r="NV20" s="152" t="str">
        <f>IF(NR20=0," ",IF(NR20=16," ",(NQ20-NT20-NU20)*VLOOKUP(NR20,PROTOKOL!$A:$E,5)))</f>
        <v xml:space="preserve"> </v>
      </c>
      <c r="NW20" s="153"/>
      <c r="NX20" s="144" t="str">
        <f t="shared" si="211"/>
        <v xml:space="preserve"> </v>
      </c>
      <c r="NY20" s="454" t="str">
        <f t="shared" si="212"/>
        <v xml:space="preserve"> </v>
      </c>
      <c r="NZ20" s="454"/>
      <c r="OA20" s="150"/>
      <c r="OB20" s="150"/>
      <c r="OC20" s="150"/>
      <c r="OD20" s="154" t="str">
        <f>IF(OB20=0," ",IF(OB20=16," ",VLOOKUP(OB20,PROTOKOL!$A:$E,2)*OC20))</f>
        <v xml:space="preserve"> </v>
      </c>
      <c r="OE20" s="151"/>
      <c r="OF20" s="152" t="str">
        <f>IF(OB20=0," ",IF(OB20=16," ",(OA20-OD20-OE20)*VLOOKUP(OB20,PROTOKOL!$A:$E,5)))</f>
        <v xml:space="preserve"> </v>
      </c>
      <c r="OG20" s="155" t="str">
        <f t="shared" si="213"/>
        <v xml:space="preserve"> </v>
      </c>
      <c r="OH20" s="152" t="str">
        <f t="shared" si="214"/>
        <v xml:space="preserve"> </v>
      </c>
      <c r="OJ20" s="138">
        <f t="shared" ref="OJ20" si="1195">$A$20</f>
        <v>8</v>
      </c>
      <c r="OK20" s="444"/>
      <c r="OL20" s="150"/>
      <c r="OM20" s="150"/>
      <c r="ON20" s="150"/>
      <c r="OO20" s="150" t="str">
        <f>IFERROR(IF(OM20=0," ",IF(OM20=16," ",VLOOKUP(OM20,PROTOKOL!$A:$E,2)*ON20))/7.5*(7.5-OR20),"")</f>
        <v/>
      </c>
      <c r="OP20" s="151"/>
      <c r="OQ20" s="152" t="str">
        <f>IF(OM20=0," ",IF(OM20=16," ",(OL20-OO20-OP20)*VLOOKUP(OM20,PROTOKOL!$A:$E,5)))</f>
        <v xml:space="preserve"> </v>
      </c>
      <c r="OR20" s="153"/>
      <c r="OS20" s="144" t="str">
        <f t="shared" si="216"/>
        <v xml:space="preserve"> </v>
      </c>
      <c r="OT20" s="454" t="str">
        <f t="shared" si="217"/>
        <v xml:space="preserve"> </v>
      </c>
      <c r="OU20" s="454"/>
      <c r="OV20" s="150"/>
      <c r="OW20" s="150"/>
      <c r="OX20" s="150"/>
      <c r="OY20" s="154" t="str">
        <f>IF(OW20=0," ",IF(OW20=16," ",VLOOKUP(OW20,PROTOKOL!$A:$E,2)*OX20))</f>
        <v xml:space="preserve"> </v>
      </c>
      <c r="OZ20" s="151"/>
      <c r="PA20" s="152" t="str">
        <f>IF(OW20=0," ",IF(OW20=16," ",(OV20-OY20-OZ20)*VLOOKUP(OW20,PROTOKOL!$A:$E,5)))</f>
        <v xml:space="preserve"> </v>
      </c>
      <c r="PB20" s="155" t="str">
        <f t="shared" si="218"/>
        <v xml:space="preserve"> </v>
      </c>
      <c r="PC20" s="152" t="str">
        <f t="shared" si="219"/>
        <v xml:space="preserve"> </v>
      </c>
      <c r="PE20" s="138">
        <f t="shared" ref="PE20" si="1196">$A$20</f>
        <v>8</v>
      </c>
      <c r="PF20" s="444"/>
      <c r="PG20" s="150"/>
      <c r="PH20" s="150"/>
      <c r="PI20" s="150"/>
      <c r="PJ20" s="150" t="str">
        <f>IFERROR(IF(PH20=0," ",IF(PH20=16," ",VLOOKUP(PH20,PROTOKOL!$A:$E,2)*PI20))/7.5*(7.5-PM20),"")</f>
        <v/>
      </c>
      <c r="PK20" s="151"/>
      <c r="PL20" s="152" t="str">
        <f>IF(PH20=0," ",IF(PH20=16," ",(PG20-PJ20-PK20)*VLOOKUP(PH20,PROTOKOL!$A:$E,5)))</f>
        <v xml:space="preserve"> </v>
      </c>
      <c r="PM20" s="153"/>
      <c r="PN20" s="144" t="str">
        <f t="shared" si="221"/>
        <v xml:space="preserve"> </v>
      </c>
      <c r="PO20" s="454" t="str">
        <f t="shared" si="222"/>
        <v xml:space="preserve"> </v>
      </c>
      <c r="PP20" s="454"/>
      <c r="PQ20" s="150"/>
      <c r="PR20" s="150"/>
      <c r="PS20" s="150"/>
      <c r="PT20" s="154" t="str">
        <f>IF(PR20=0," ",IF(PR20=16," ",VLOOKUP(PR20,PROTOKOL!$A:$E,2)*PS20))</f>
        <v xml:space="preserve"> </v>
      </c>
      <c r="PU20" s="151"/>
      <c r="PV20" s="152" t="str">
        <f>IF(PR20=0," ",IF(PR20=16," ",(PQ20-PT20-PU20)*VLOOKUP(PR20,PROTOKOL!$A:$E,5)))</f>
        <v xml:space="preserve"> </v>
      </c>
      <c r="PW20" s="155" t="str">
        <f t="shared" si="223"/>
        <v xml:space="preserve"> </v>
      </c>
      <c r="PX20" s="152" t="str">
        <f t="shared" si="224"/>
        <v xml:space="preserve"> </v>
      </c>
      <c r="PZ20" s="138">
        <f t="shared" ref="PZ20" si="1197">$A$20</f>
        <v>8</v>
      </c>
      <c r="QA20" s="444"/>
      <c r="QB20" s="150"/>
      <c r="QC20" s="150"/>
      <c r="QD20" s="150"/>
      <c r="QE20" s="150" t="str">
        <f>IFERROR(IF(QC20=0," ",IF(QC20=16," ",VLOOKUP(QC20,PROTOKOL!$A:$E,2)*QD20))/7.5*(7.5-QH20),"")</f>
        <v/>
      </c>
      <c r="QF20" s="151"/>
      <c r="QG20" s="152" t="str">
        <f>IF(QC20=0," ",IF(QC20=16," ",(QB20-QE20-QF20)*VLOOKUP(QC20,PROTOKOL!$A:$E,5)))</f>
        <v xml:space="preserve"> </v>
      </c>
      <c r="QH20" s="153"/>
      <c r="QI20" s="144" t="str">
        <f t="shared" si="226"/>
        <v xml:space="preserve"> </v>
      </c>
      <c r="QJ20" s="454" t="str">
        <f t="shared" si="227"/>
        <v xml:space="preserve"> </v>
      </c>
      <c r="QK20" s="454"/>
      <c r="QL20" s="150"/>
      <c r="QM20" s="150"/>
      <c r="QN20" s="150"/>
      <c r="QO20" s="154" t="str">
        <f>IF(QM20=0," ",IF(QM20=16," ",VLOOKUP(QM20,PROTOKOL!$A:$E,2)*QN20))</f>
        <v xml:space="preserve"> </v>
      </c>
      <c r="QP20" s="151"/>
      <c r="QQ20" s="152" t="str">
        <f>IF(QM20=0," ",IF(QM20=16," ",(QL20-QO20-QP20)*VLOOKUP(QM20,PROTOKOL!$A:$E,5)))</f>
        <v xml:space="preserve"> </v>
      </c>
      <c r="QR20" s="155" t="str">
        <f t="shared" si="228"/>
        <v xml:space="preserve"> </v>
      </c>
      <c r="QS20" s="152" t="str">
        <f t="shared" si="229"/>
        <v xml:space="preserve"> </v>
      </c>
      <c r="QU20" s="138">
        <f t="shared" ref="QU20" si="1198">$A$20</f>
        <v>8</v>
      </c>
      <c r="QV20" s="444"/>
      <c r="QW20" s="150"/>
      <c r="QX20" s="150"/>
      <c r="QY20" s="150"/>
      <c r="QZ20" s="150" t="str">
        <f>IFERROR(IF(QX20=0," ",IF(QX20=16," ",VLOOKUP(QX20,PROTOKOL!$A:$E,2)*QY20))/7.5*(7.5-RC20),"")</f>
        <v/>
      </c>
      <c r="RA20" s="151"/>
      <c r="RB20" s="152" t="str">
        <f>IF(QX20=0," ",IF(QX20=16," ",(QW20-QZ20-RA20)*VLOOKUP(QX20,PROTOKOL!$A:$E,5)))</f>
        <v xml:space="preserve"> </v>
      </c>
      <c r="RC20" s="153"/>
      <c r="RD20" s="144" t="str">
        <f t="shared" si="231"/>
        <v xml:space="preserve"> </v>
      </c>
      <c r="RE20" s="454" t="str">
        <f t="shared" si="232"/>
        <v xml:space="preserve"> </v>
      </c>
      <c r="RF20" s="454"/>
      <c r="RG20" s="150"/>
      <c r="RH20" s="150"/>
      <c r="RI20" s="150"/>
      <c r="RJ20" s="154" t="str">
        <f>IF(RH20=0," ",IF(RH20=16," ",VLOOKUP(RH20,PROTOKOL!$A:$E,2)*RI20))</f>
        <v xml:space="preserve"> </v>
      </c>
      <c r="RK20" s="151"/>
      <c r="RL20" s="152" t="str">
        <f>IF(RH20=0," ",IF(RH20=16," ",(RG20-RJ20-RK20)*VLOOKUP(RH20,PROTOKOL!$A:$E,5)))</f>
        <v xml:space="preserve"> </v>
      </c>
      <c r="RM20" s="155" t="str">
        <f t="shared" si="233"/>
        <v xml:space="preserve"> </v>
      </c>
      <c r="RN20" s="152" t="str">
        <f t="shared" si="234"/>
        <v xml:space="preserve"> </v>
      </c>
      <c r="RP20" s="138">
        <f t="shared" ref="RP20" si="1199">$A$20</f>
        <v>8</v>
      </c>
      <c r="RQ20" s="444"/>
      <c r="RR20" s="150"/>
      <c r="RS20" s="150"/>
      <c r="RT20" s="150"/>
      <c r="RU20" s="150" t="str">
        <f>IFERROR(IF(RS20=0," ",IF(RS20=16," ",VLOOKUP(RS20,PROTOKOL!$A:$E,2)*RT20))/7.5*(7.5-RX20),"")</f>
        <v/>
      </c>
      <c r="RV20" s="151"/>
      <c r="RW20" s="152" t="str">
        <f>IF(RS20=0," ",IF(RS20=16," ",(RR20-RU20-RV20)*VLOOKUP(RS20,PROTOKOL!$A:$E,5)))</f>
        <v xml:space="preserve"> </v>
      </c>
      <c r="RX20" s="153"/>
      <c r="RY20" s="144" t="str">
        <f t="shared" si="236"/>
        <v xml:space="preserve"> </v>
      </c>
      <c r="RZ20" s="454" t="str">
        <f t="shared" si="237"/>
        <v xml:space="preserve"> </v>
      </c>
      <c r="SA20" s="454"/>
      <c r="SB20" s="150"/>
      <c r="SC20" s="150"/>
      <c r="SD20" s="150"/>
      <c r="SE20" s="154" t="str">
        <f>IF(SC20=0," ",IF(SC20=16," ",VLOOKUP(SC20,PROTOKOL!$A:$E,2)*SD20))</f>
        <v xml:space="preserve"> </v>
      </c>
      <c r="SF20" s="151"/>
      <c r="SG20" s="152" t="str">
        <f>IF(SC20=0," ",IF(SC20=16," ",(SB20-SE20-SF20)*VLOOKUP(SC20,PROTOKOL!$A:$E,5)))</f>
        <v xml:space="preserve"> </v>
      </c>
      <c r="SH20" s="155" t="str">
        <f t="shared" si="238"/>
        <v xml:space="preserve"> </v>
      </c>
      <c r="SI20" s="152" t="str">
        <f t="shared" si="239"/>
        <v xml:space="preserve"> </v>
      </c>
      <c r="SK20" s="138">
        <f t="shared" ref="SK20" si="1200">$A$20</f>
        <v>8</v>
      </c>
      <c r="SL20" s="444"/>
      <c r="SM20" s="150"/>
      <c r="SN20" s="150"/>
      <c r="SO20" s="150"/>
      <c r="SP20" s="150" t="str">
        <f>IFERROR(IF(SN20=0," ",IF(SN20=16," ",VLOOKUP(SN20,PROTOKOL!$A:$E,2)*SO20))/7.5*(7.5-SS20),"")</f>
        <v/>
      </c>
      <c r="SQ20" s="151"/>
      <c r="SR20" s="152" t="str">
        <f>IF(SN20=0," ",IF(SN20=16," ",(SM20-SP20-SQ20)*VLOOKUP(SN20,PROTOKOL!$A:$E,5)))</f>
        <v xml:space="preserve"> </v>
      </c>
      <c r="SS20" s="153"/>
      <c r="ST20" s="144" t="str">
        <f t="shared" si="241"/>
        <v xml:space="preserve"> </v>
      </c>
      <c r="SU20" s="454" t="str">
        <f t="shared" si="242"/>
        <v xml:space="preserve"> </v>
      </c>
      <c r="SV20" s="454"/>
      <c r="SW20" s="150"/>
      <c r="SX20" s="150"/>
      <c r="SY20" s="150"/>
      <c r="SZ20" s="154" t="str">
        <f>IF(SX20=0," ",IF(SX20=16," ",VLOOKUP(SX20,PROTOKOL!$A:$E,2)*SY20))</f>
        <v xml:space="preserve"> </v>
      </c>
      <c r="TA20" s="151"/>
      <c r="TB20" s="152" t="str">
        <f>IF(SX20=0," ",IF(SX20=16," ",(SW20-SZ20-TA20)*VLOOKUP(SX20,PROTOKOL!$A:$E,5)))</f>
        <v xml:space="preserve"> </v>
      </c>
      <c r="TC20" s="155" t="str">
        <f t="shared" si="243"/>
        <v xml:space="preserve"> </v>
      </c>
      <c r="TD20" s="152" t="str">
        <f t="shared" si="244"/>
        <v xml:space="preserve"> </v>
      </c>
      <c r="TF20" s="138">
        <f t="shared" ref="TF20" si="1201">$A$20</f>
        <v>8</v>
      </c>
      <c r="TG20" s="444"/>
      <c r="TH20" s="150"/>
      <c r="TI20" s="150"/>
      <c r="TJ20" s="150"/>
      <c r="TK20" s="150" t="str">
        <f>IFERROR(IF(TI20=0," ",IF(TI20=16," ",VLOOKUP(TI20,PROTOKOL!$A:$E,2)*TJ20))/7.5*(7.5-TN20),"")</f>
        <v/>
      </c>
      <c r="TL20" s="151"/>
      <c r="TM20" s="152" t="str">
        <f>IF(TI20=0," ",IF(TI20=16," ",(TH20-TK20-TL20)*VLOOKUP(TI20,PROTOKOL!$A:$E,5)))</f>
        <v xml:space="preserve"> </v>
      </c>
      <c r="TN20" s="153"/>
      <c r="TO20" s="144" t="str">
        <f t="shared" si="246"/>
        <v xml:space="preserve"> </v>
      </c>
      <c r="TP20" s="454" t="str">
        <f t="shared" si="247"/>
        <v xml:space="preserve"> </v>
      </c>
      <c r="TQ20" s="454"/>
      <c r="TR20" s="150"/>
      <c r="TS20" s="150"/>
      <c r="TT20" s="150"/>
      <c r="TU20" s="154" t="str">
        <f>IF(TS20=0," ",IF(TS20=16," ",VLOOKUP(TS20,PROTOKOL!$A:$E,2)*TT20))</f>
        <v xml:space="preserve"> </v>
      </c>
      <c r="TV20" s="151"/>
      <c r="TW20" s="152" t="str">
        <f>IF(TS20=0," ",IF(TS20=16," ",(TR20-TU20-TV20)*VLOOKUP(TS20,PROTOKOL!$A:$E,5)))</f>
        <v xml:space="preserve"> </v>
      </c>
      <c r="TX20" s="155" t="str">
        <f t="shared" si="248"/>
        <v xml:space="preserve"> </v>
      </c>
      <c r="TY20" s="152" t="str">
        <f t="shared" si="249"/>
        <v xml:space="preserve"> </v>
      </c>
      <c r="UA20" s="138">
        <f t="shared" ref="UA20" si="1202">$A$20</f>
        <v>8</v>
      </c>
      <c r="UB20" s="444"/>
      <c r="UC20" s="150"/>
      <c r="UD20" s="150"/>
      <c r="UE20" s="150"/>
      <c r="UF20" s="150" t="str">
        <f>IFERROR(IF(UD20=0," ",IF(UD20=16," ",VLOOKUP(UD20,PROTOKOL!$A:$E,2)*UE20))/7.5*(7.5-UI20),"")</f>
        <v/>
      </c>
      <c r="UG20" s="151"/>
      <c r="UH20" s="152" t="str">
        <f>IF(UD20=0," ",IF(UD20=16," ",(UC20-UF20-UG20)*VLOOKUP(UD20,PROTOKOL!$A:$E,5)))</f>
        <v xml:space="preserve"> </v>
      </c>
      <c r="UI20" s="153"/>
      <c r="UJ20" s="144" t="str">
        <f t="shared" si="251"/>
        <v xml:space="preserve"> </v>
      </c>
      <c r="UK20" s="454" t="str">
        <f t="shared" si="252"/>
        <v xml:space="preserve"> </v>
      </c>
      <c r="UL20" s="454"/>
      <c r="UM20" s="150"/>
      <c r="UN20" s="150"/>
      <c r="UO20" s="150"/>
      <c r="UP20" s="154" t="str">
        <f>IF(UN20=0," ",IF(UN20=16," ",VLOOKUP(UN20,PROTOKOL!$A:$E,2)*UO20))</f>
        <v xml:space="preserve"> </v>
      </c>
      <c r="UQ20" s="151"/>
      <c r="UR20" s="152" t="str">
        <f>IF(UN20=0," ",IF(UN20=16," ",(UM20-UP20-UQ20)*VLOOKUP(UN20,PROTOKOL!$A:$E,5)))</f>
        <v xml:space="preserve"> </v>
      </c>
      <c r="US20" s="155" t="str">
        <f t="shared" si="253"/>
        <v xml:space="preserve"> </v>
      </c>
      <c r="UT20" s="152" t="str">
        <f t="shared" si="254"/>
        <v xml:space="preserve"> </v>
      </c>
      <c r="UV20" s="138">
        <f t="shared" ref="UV20" si="1203">$A$20</f>
        <v>8</v>
      </c>
      <c r="UW20" s="444"/>
      <c r="UX20" s="150"/>
      <c r="UY20" s="150"/>
      <c r="UZ20" s="150"/>
      <c r="VA20" s="150" t="str">
        <f>IFERROR(IF(UY20=0," ",IF(UY20=16," ",VLOOKUP(UY20,PROTOKOL!$A:$E,2)*UZ20))/7.5*(7.5-VD20),"")</f>
        <v/>
      </c>
      <c r="VB20" s="151"/>
      <c r="VC20" s="152" t="str">
        <f>IF(UY20=0," ",IF(UY20=16," ",(UX20-VA20-VB20)*VLOOKUP(UY20,PROTOKOL!$A:$E,5)))</f>
        <v xml:space="preserve"> </v>
      </c>
      <c r="VD20" s="153"/>
      <c r="VE20" s="144" t="str">
        <f t="shared" si="256"/>
        <v xml:space="preserve"> </v>
      </c>
      <c r="VF20" s="454" t="str">
        <f t="shared" si="257"/>
        <v xml:space="preserve"> </v>
      </c>
      <c r="VG20" s="454"/>
      <c r="VH20" s="150"/>
      <c r="VI20" s="150"/>
      <c r="VJ20" s="150"/>
      <c r="VK20" s="154" t="str">
        <f>IF(VI20=0," ",IF(VI20=16," ",VLOOKUP(VI20,PROTOKOL!$A:$E,2)*VJ20))</f>
        <v xml:space="preserve"> </v>
      </c>
      <c r="VL20" s="151"/>
      <c r="VM20" s="152" t="str">
        <f>IF(VI20=0," ",IF(VI20=16," ",(VH20-VK20-VL20)*VLOOKUP(VI20,PROTOKOL!$A:$E,5)))</f>
        <v xml:space="preserve"> </v>
      </c>
      <c r="VN20" s="155" t="str">
        <f t="shared" si="258"/>
        <v xml:space="preserve"> </v>
      </c>
      <c r="VO20" s="152" t="str">
        <f t="shared" si="259"/>
        <v xml:space="preserve"> </v>
      </c>
      <c r="VQ20" s="138">
        <f t="shared" ref="VQ20" si="1204">$A$20</f>
        <v>8</v>
      </c>
      <c r="VR20" s="444"/>
      <c r="VS20" s="150"/>
      <c r="VT20" s="150"/>
      <c r="VU20" s="150"/>
      <c r="VV20" s="150" t="str">
        <f>IFERROR(IF(VT20=0," ",IF(VT20=16," ",VLOOKUP(VT20,PROTOKOL!$A:$E,2)*VU20))/7.5*(7.5-VY20),"")</f>
        <v/>
      </c>
      <c r="VW20" s="151"/>
      <c r="VX20" s="152" t="str">
        <f>IF(VT20=0," ",IF(VT20=16," ",(VS20-VV20-VW20)*VLOOKUP(VT20,PROTOKOL!$A:$E,5)))</f>
        <v xml:space="preserve"> </v>
      </c>
      <c r="VY20" s="153"/>
      <c r="VZ20" s="144" t="str">
        <f t="shared" si="261"/>
        <v xml:space="preserve"> </v>
      </c>
      <c r="WA20" s="454" t="str">
        <f t="shared" si="262"/>
        <v xml:space="preserve"> </v>
      </c>
      <c r="WB20" s="454"/>
      <c r="WC20" s="150"/>
      <c r="WD20" s="150"/>
      <c r="WE20" s="150"/>
      <c r="WF20" s="154" t="str">
        <f>IF(WD20=0," ",IF(WD20=16," ",VLOOKUP(WD20,PROTOKOL!$A:$E,2)*WE20))</f>
        <v xml:space="preserve"> </v>
      </c>
      <c r="WG20" s="151"/>
      <c r="WH20" s="152" t="str">
        <f>IF(WD20=0," ",IF(WD20=16," ",(WC20-WF20-WG20)*VLOOKUP(WD20,PROTOKOL!$A:$E,5)))</f>
        <v xml:space="preserve"> </v>
      </c>
      <c r="WI20" s="155" t="str">
        <f t="shared" si="263"/>
        <v xml:space="preserve"> </v>
      </c>
      <c r="WJ20" s="152" t="str">
        <f t="shared" si="264"/>
        <v xml:space="preserve"> </v>
      </c>
      <c r="WL20" s="138">
        <f t="shared" ref="WL20" si="1205">$A$20</f>
        <v>8</v>
      </c>
      <c r="WM20" s="444"/>
      <c r="WN20" s="150"/>
      <c r="WO20" s="150"/>
      <c r="WP20" s="150"/>
      <c r="WQ20" s="150" t="str">
        <f>IFERROR(IF(WO20=0," ",IF(WO20=16," ",VLOOKUP(WO20,PROTOKOL!$A:$E,2)*WP20))/7.5*(7.5-WT20),"")</f>
        <v/>
      </c>
      <c r="WR20" s="151"/>
      <c r="WS20" s="152" t="str">
        <f>IF(WO20=0," ",IF(WO20=16," ",(WN20-WQ20-WR20)*VLOOKUP(WO20,PROTOKOL!$A:$E,5)))</f>
        <v xml:space="preserve"> </v>
      </c>
      <c r="WT20" s="153"/>
      <c r="WU20" s="144" t="str">
        <f t="shared" si="266"/>
        <v xml:space="preserve"> </v>
      </c>
      <c r="WV20" s="454" t="str">
        <f t="shared" si="267"/>
        <v xml:space="preserve"> </v>
      </c>
      <c r="WW20" s="454"/>
      <c r="WX20" s="150"/>
      <c r="WY20" s="150"/>
      <c r="WZ20" s="150"/>
      <c r="XA20" s="154" t="str">
        <f>IF(WY20=0," ",IF(WY20=16," ",VLOOKUP(WY20,PROTOKOL!$A:$E,2)*WZ20))</f>
        <v xml:space="preserve"> </v>
      </c>
      <c r="XB20" s="151"/>
      <c r="XC20" s="152" t="str">
        <f>IF(WY20=0," ",IF(WY20=16," ",(WX20-XA20-XB20)*VLOOKUP(WY20,PROTOKOL!$A:$E,5)))</f>
        <v xml:space="preserve"> </v>
      </c>
      <c r="XD20" s="155" t="str">
        <f t="shared" si="268"/>
        <v xml:space="preserve"> </v>
      </c>
      <c r="XE20" s="152" t="str">
        <f t="shared" si="269"/>
        <v xml:space="preserve"> </v>
      </c>
      <c r="XG20" s="138">
        <f t="shared" ref="XG20" si="1206">$A$20</f>
        <v>8</v>
      </c>
      <c r="XH20" s="444"/>
      <c r="XI20" s="150"/>
      <c r="XJ20" s="150"/>
      <c r="XK20" s="150"/>
      <c r="XL20" s="150" t="str">
        <f>IFERROR(IF(XJ20=0," ",IF(XJ20=16," ",VLOOKUP(XJ20,PROTOKOL!$A:$E,2)*XK20))/7.5*(7.5-XO20),"")</f>
        <v/>
      </c>
      <c r="XM20" s="151"/>
      <c r="XN20" s="152" t="str">
        <f>IF(XJ20=0," ",IF(XJ20=16," ",(XI20-XL20-XM20)*VLOOKUP(XJ20,PROTOKOL!$A:$E,5)))</f>
        <v xml:space="preserve"> </v>
      </c>
      <c r="XO20" s="153"/>
      <c r="XP20" s="144" t="str">
        <f t="shared" si="271"/>
        <v xml:space="preserve"> </v>
      </c>
      <c r="XQ20" s="454" t="str">
        <f t="shared" si="272"/>
        <v xml:space="preserve"> </v>
      </c>
      <c r="XR20" s="454"/>
      <c r="XS20" s="150"/>
      <c r="XT20" s="150"/>
      <c r="XU20" s="150"/>
      <c r="XV20" s="154" t="str">
        <f>IF(XT20=0," ",IF(XT20=16," ",VLOOKUP(XT20,PROTOKOL!$A:$E,2)*XU20))</f>
        <v xml:space="preserve"> </v>
      </c>
      <c r="XW20" s="151"/>
      <c r="XX20" s="152" t="str">
        <f>IF(XT20=0," ",IF(XT20=16," ",(XS20-XV20-XW20)*VLOOKUP(XT20,PROTOKOL!$A:$E,5)))</f>
        <v xml:space="preserve"> </v>
      </c>
      <c r="XY20" s="155" t="str">
        <f t="shared" si="273"/>
        <v xml:space="preserve"> </v>
      </c>
      <c r="XZ20" s="152" t="str">
        <f t="shared" si="274"/>
        <v xml:space="preserve"> </v>
      </c>
      <c r="YB20" s="138">
        <f t="shared" ref="YB20" si="1207">$A$20</f>
        <v>8</v>
      </c>
      <c r="YC20" s="444"/>
      <c r="YD20" s="150"/>
      <c r="YE20" s="150"/>
      <c r="YF20" s="150"/>
      <c r="YG20" s="150" t="str">
        <f>IFERROR(IF(YE20=0," ",IF(YE20=16," ",VLOOKUP(YE20,PROTOKOL!$A:$E,2)*YF20))/7.5*(7.5-YJ20),"")</f>
        <v/>
      </c>
      <c r="YH20" s="151"/>
      <c r="YI20" s="152" t="str">
        <f>IF(YE20=0," ",IF(YE20=16," ",(YD20-YG20-YH20)*VLOOKUP(YE20,PROTOKOL!$A:$E,5)))</f>
        <v xml:space="preserve"> </v>
      </c>
      <c r="YJ20" s="153"/>
      <c r="YK20" s="144" t="str">
        <f t="shared" si="276"/>
        <v xml:space="preserve"> </v>
      </c>
      <c r="YL20" s="454" t="str">
        <f t="shared" si="277"/>
        <v xml:space="preserve"> </v>
      </c>
      <c r="YM20" s="454"/>
      <c r="YN20" s="150"/>
      <c r="YO20" s="150"/>
      <c r="YP20" s="150"/>
      <c r="YQ20" s="154" t="str">
        <f>IF(YO20=0," ",IF(YO20=16," ",VLOOKUP(YO20,PROTOKOL!$A:$E,2)*YP20))</f>
        <v xml:space="preserve"> </v>
      </c>
      <c r="YR20" s="151"/>
      <c r="YS20" s="152" t="str">
        <f>IF(YO20=0," ",IF(YO20=16," ",(YN20-YQ20-YR20)*VLOOKUP(YO20,PROTOKOL!$A:$E,5)))</f>
        <v xml:space="preserve"> </v>
      </c>
      <c r="YT20" s="155" t="str">
        <f t="shared" si="278"/>
        <v xml:space="preserve"> </v>
      </c>
      <c r="YU20" s="152" t="str">
        <f t="shared" si="279"/>
        <v xml:space="preserve"> </v>
      </c>
      <c r="YW20" s="138">
        <f t="shared" ref="YW20" si="1208">$A$20</f>
        <v>8</v>
      </c>
      <c r="YX20" s="444"/>
      <c r="YY20" s="150"/>
      <c r="YZ20" s="150"/>
      <c r="ZA20" s="150"/>
      <c r="ZB20" s="150" t="str">
        <f>IFERROR(IF(YZ20=0," ",IF(YZ20=16," ",VLOOKUP(YZ20,PROTOKOL!$A:$E,2)*ZA20))/7.5*(7.5-ZE20),"")</f>
        <v/>
      </c>
      <c r="ZC20" s="151"/>
      <c r="ZD20" s="152" t="str">
        <f>IF(YZ20=0," ",IF(YZ20=16," ",(YY20-ZB20-ZC20)*VLOOKUP(YZ20,PROTOKOL!$A:$E,5)))</f>
        <v xml:space="preserve"> </v>
      </c>
      <c r="ZE20" s="153"/>
      <c r="ZF20" s="144" t="str">
        <f t="shared" si="281"/>
        <v xml:space="preserve"> </v>
      </c>
      <c r="ZG20" s="454" t="str">
        <f t="shared" si="282"/>
        <v xml:space="preserve"> </v>
      </c>
      <c r="ZH20" s="454"/>
      <c r="ZI20" s="150"/>
      <c r="ZJ20" s="150"/>
      <c r="ZK20" s="150"/>
      <c r="ZL20" s="154" t="str">
        <f>IF(ZJ20=0," ",IF(ZJ20=16," ",VLOOKUP(ZJ20,PROTOKOL!$A:$E,2)*ZK20))</f>
        <v xml:space="preserve"> </v>
      </c>
      <c r="ZM20" s="151"/>
      <c r="ZN20" s="152" t="str">
        <f>IF(ZJ20=0," ",IF(ZJ20=16," ",(ZI20-ZL20-ZM20)*VLOOKUP(ZJ20,PROTOKOL!$A:$E,5)))</f>
        <v xml:space="preserve"> </v>
      </c>
      <c r="ZO20" s="155" t="str">
        <f t="shared" si="283"/>
        <v xml:space="preserve"> </v>
      </c>
      <c r="ZP20" s="152" t="str">
        <f t="shared" si="284"/>
        <v xml:space="preserve"> </v>
      </c>
      <c r="ZR20" s="138">
        <f t="shared" ref="ZR20" si="1209">$A$20</f>
        <v>8</v>
      </c>
      <c r="ZS20" s="444"/>
      <c r="ZT20" s="150"/>
      <c r="ZU20" s="150"/>
      <c r="ZV20" s="150"/>
      <c r="ZW20" s="150" t="str">
        <f>IFERROR(IF(ZU20=0," ",IF(ZU20=16," ",VLOOKUP(ZU20,PROTOKOL!$A:$E,2)*ZV20))/7.5*(7.5-ZZ20),"")</f>
        <v/>
      </c>
      <c r="ZX20" s="151"/>
      <c r="ZY20" s="152" t="str">
        <f>IF(ZU20=0," ",IF(ZU20=16," ",(ZT20-ZW20-ZX20)*VLOOKUP(ZU20,PROTOKOL!$A:$E,5)))</f>
        <v xml:space="preserve"> </v>
      </c>
      <c r="ZZ20" s="153"/>
      <c r="AAA20" s="144" t="str">
        <f t="shared" si="286"/>
        <v xml:space="preserve"> </v>
      </c>
      <c r="AAB20" s="454" t="str">
        <f t="shared" si="287"/>
        <v xml:space="preserve"> </v>
      </c>
      <c r="AAC20" s="454"/>
      <c r="AAD20" s="150"/>
      <c r="AAE20" s="150"/>
      <c r="AAF20" s="150"/>
      <c r="AAG20" s="154" t="str">
        <f>IF(AAE20=0," ",IF(AAE20=16," ",VLOOKUP(AAE20,PROTOKOL!$A:$E,2)*AAF20))</f>
        <v xml:space="preserve"> </v>
      </c>
      <c r="AAH20" s="151"/>
      <c r="AAI20" s="152" t="str">
        <f>IF(AAE20=0," ",IF(AAE20=16," ",(AAD20-AAG20-AAH20)*VLOOKUP(AAE20,PROTOKOL!$A:$E,5)))</f>
        <v xml:space="preserve"> </v>
      </c>
      <c r="AAJ20" s="155" t="str">
        <f t="shared" si="288"/>
        <v xml:space="preserve"> </v>
      </c>
      <c r="AAK20" s="152" t="str">
        <f t="shared" si="289"/>
        <v xml:space="preserve"> </v>
      </c>
      <c r="AAM20" s="138">
        <f t="shared" ref="AAM20" si="1210">$A$20</f>
        <v>8</v>
      </c>
      <c r="AAN20" s="444"/>
      <c r="AAO20" s="150"/>
      <c r="AAP20" s="150"/>
      <c r="AAQ20" s="150"/>
      <c r="AAR20" s="150" t="str">
        <f>IFERROR(IF(AAP20=0," ",IF(AAP20=16," ",VLOOKUP(AAP20,PROTOKOL!$A:$E,2)*AAQ20))/7.5*(7.5-AAU20),"")</f>
        <v/>
      </c>
      <c r="AAS20" s="151"/>
      <c r="AAT20" s="152" t="str">
        <f>IF(AAP20=0," ",IF(AAP20=16," ",(AAO20-AAR20-AAS20)*VLOOKUP(AAP20,PROTOKOL!$A:$E,5)))</f>
        <v xml:space="preserve"> </v>
      </c>
      <c r="AAU20" s="153"/>
      <c r="AAV20" s="144" t="str">
        <f t="shared" si="291"/>
        <v xml:space="preserve"> </v>
      </c>
      <c r="AAW20" s="454" t="str">
        <f t="shared" si="292"/>
        <v xml:space="preserve"> </v>
      </c>
      <c r="AAX20" s="454"/>
      <c r="AAY20" s="150"/>
      <c r="AAZ20" s="150"/>
      <c r="ABA20" s="150"/>
      <c r="ABB20" s="154" t="str">
        <f>IF(AAZ20=0," ",IF(AAZ20=16," ",VLOOKUP(AAZ20,PROTOKOL!$A:$E,2)*ABA20))</f>
        <v xml:space="preserve"> </v>
      </c>
      <c r="ABC20" s="151"/>
      <c r="ABD20" s="152" t="str">
        <f>IF(AAZ20=0," ",IF(AAZ20=16," ",(AAY20-ABB20-ABC20)*VLOOKUP(AAZ20,PROTOKOL!$A:$E,5)))</f>
        <v xml:space="preserve"> </v>
      </c>
      <c r="ABE20" s="155" t="str">
        <f t="shared" si="293"/>
        <v xml:space="preserve"> </v>
      </c>
      <c r="ABF20" s="152" t="str">
        <f t="shared" si="294"/>
        <v xml:space="preserve"> </v>
      </c>
      <c r="ABH20" s="138">
        <f t="shared" ref="ABH20" si="1211">$A$20</f>
        <v>8</v>
      </c>
      <c r="ABI20" s="444"/>
      <c r="ABJ20" s="150"/>
      <c r="ABK20" s="150"/>
      <c r="ABL20" s="150"/>
      <c r="ABM20" s="150" t="str">
        <f>IFERROR(IF(ABK20=0," ",IF(ABK20=16," ",VLOOKUP(ABK20,PROTOKOL!$A:$E,2)*ABL20))/7.5*(7.5-ABP20),"")</f>
        <v/>
      </c>
      <c r="ABN20" s="151"/>
      <c r="ABO20" s="152" t="str">
        <f>IF(ABK20=0," ",IF(ABK20=16," ",(ABJ20-ABM20-ABN20)*VLOOKUP(ABK20,PROTOKOL!$A:$E,5)))</f>
        <v xml:space="preserve"> </v>
      </c>
      <c r="ABP20" s="153"/>
      <c r="ABQ20" s="144" t="str">
        <f t="shared" si="296"/>
        <v xml:space="preserve"> </v>
      </c>
      <c r="ABR20" s="454" t="str">
        <f t="shared" si="297"/>
        <v xml:space="preserve"> </v>
      </c>
      <c r="ABS20" s="454"/>
      <c r="ABT20" s="150"/>
      <c r="ABU20" s="150"/>
      <c r="ABV20" s="150"/>
      <c r="ABW20" s="154" t="str">
        <f>IF(ABU20=0," ",IF(ABU20=16," ",VLOOKUP(ABU20,PROTOKOL!$A:$E,2)*ABV20))</f>
        <v xml:space="preserve"> </v>
      </c>
      <c r="ABX20" s="151"/>
      <c r="ABY20" s="152" t="str">
        <f>IF(ABU20=0," ",IF(ABU20=16," ",(ABT20-ABW20-ABX20)*VLOOKUP(ABU20,PROTOKOL!$A:$E,5)))</f>
        <v xml:space="preserve"> </v>
      </c>
      <c r="ABZ20" s="155" t="str">
        <f t="shared" si="298"/>
        <v xml:space="preserve"> </v>
      </c>
      <c r="ACA20" s="152" t="str">
        <f t="shared" si="299"/>
        <v xml:space="preserve"> </v>
      </c>
      <c r="ACC20" s="138">
        <f t="shared" ref="ACC20" si="1212">$A$20</f>
        <v>8</v>
      </c>
      <c r="ACD20" s="444"/>
      <c r="ACE20" s="150"/>
      <c r="ACF20" s="150"/>
      <c r="ACG20" s="150"/>
      <c r="ACH20" s="150" t="str">
        <f>IFERROR(IF(ACF20=0," ",IF(ACF20=16," ",VLOOKUP(ACF20,PROTOKOL!$A:$E,2)*ACG20))/7.5*(7.5-ACK20),"")</f>
        <v/>
      </c>
      <c r="ACI20" s="151"/>
      <c r="ACJ20" s="152" t="str">
        <f>IF(ACF20=0," ",IF(ACF20=16," ",(ACE20-ACH20-ACI20)*VLOOKUP(ACF20,PROTOKOL!$A:$E,5)))</f>
        <v xml:space="preserve"> </v>
      </c>
      <c r="ACK20" s="153"/>
      <c r="ACL20" s="144" t="str">
        <f t="shared" si="301"/>
        <v xml:space="preserve"> </v>
      </c>
      <c r="ACM20" s="454" t="str">
        <f t="shared" si="302"/>
        <v xml:space="preserve"> </v>
      </c>
      <c r="ACN20" s="454"/>
      <c r="ACO20" s="150"/>
      <c r="ACP20" s="150"/>
      <c r="ACQ20" s="150"/>
      <c r="ACR20" s="154" t="str">
        <f>IF(ACP20=0," ",IF(ACP20=16," ",VLOOKUP(ACP20,PROTOKOL!$A:$E,2)*ACQ20))</f>
        <v xml:space="preserve"> </v>
      </c>
      <c r="ACS20" s="151"/>
      <c r="ACT20" s="152" t="str">
        <f>IF(ACP20=0," ",IF(ACP20=16," ",(ACO20-ACR20-ACS20)*VLOOKUP(ACP20,PROTOKOL!$A:$E,5)))</f>
        <v xml:space="preserve"> </v>
      </c>
      <c r="ACU20" s="155" t="str">
        <f t="shared" si="303"/>
        <v xml:space="preserve"> </v>
      </c>
      <c r="ACV20" s="152" t="str">
        <f t="shared" si="304"/>
        <v xml:space="preserve"> </v>
      </c>
      <c r="ACX20" s="138">
        <f t="shared" ref="ACX20" si="1213">$A$20</f>
        <v>8</v>
      </c>
      <c r="ACY20" s="444"/>
      <c r="ACZ20" s="150"/>
      <c r="ADA20" s="150"/>
      <c r="ADB20" s="150"/>
      <c r="ADC20" s="150" t="str">
        <f>IFERROR(IF(ADA20=0," ",IF(ADA20=16," ",VLOOKUP(ADA20,PROTOKOL!$A:$E,2)*ADB20))/7.5*(7.5-ADF20),"")</f>
        <v/>
      </c>
      <c r="ADD20" s="151"/>
      <c r="ADE20" s="152" t="str">
        <f>IF(ADA20=0," ",IF(ADA20=16," ",(ACZ20-ADC20-ADD20)*VLOOKUP(ADA20,PROTOKOL!$A:$E,5)))</f>
        <v xml:space="preserve"> </v>
      </c>
      <c r="ADF20" s="153"/>
      <c r="ADG20" s="144" t="str">
        <f t="shared" si="306"/>
        <v xml:space="preserve"> </v>
      </c>
      <c r="ADH20" s="454" t="str">
        <f t="shared" si="307"/>
        <v xml:space="preserve"> </v>
      </c>
      <c r="ADI20" s="454"/>
      <c r="ADJ20" s="150"/>
      <c r="ADK20" s="150"/>
      <c r="ADL20" s="150"/>
      <c r="ADM20" s="154" t="str">
        <f>IF(ADK20=0," ",IF(ADK20=16," ",VLOOKUP(ADK20,PROTOKOL!$A:$E,2)*ADL20))</f>
        <v xml:space="preserve"> </v>
      </c>
      <c r="ADN20" s="151"/>
      <c r="ADO20" s="152" t="str">
        <f>IF(ADK20=0," ",IF(ADK20=16," ",(ADJ20-ADM20-ADN20)*VLOOKUP(ADK20,PROTOKOL!$A:$E,5)))</f>
        <v xml:space="preserve"> </v>
      </c>
      <c r="ADP20" s="155" t="str">
        <f t="shared" si="308"/>
        <v xml:space="preserve"> </v>
      </c>
      <c r="ADQ20" s="152" t="str">
        <f t="shared" si="309"/>
        <v xml:space="preserve"> </v>
      </c>
      <c r="ADS20" s="138">
        <f t="shared" ref="ADS20" si="1214">$A$20</f>
        <v>8</v>
      </c>
      <c r="ADT20" s="444"/>
      <c r="ADU20" s="150"/>
      <c r="ADV20" s="150"/>
      <c r="ADW20" s="150"/>
      <c r="ADX20" s="150" t="str">
        <f>IFERROR(IF(ADV20=0," ",IF(ADV20=16," ",VLOOKUP(ADV20,PROTOKOL!$A:$E,2)*ADW20))/7.5*(7.5-AEA20),"")</f>
        <v/>
      </c>
      <c r="ADY20" s="151"/>
      <c r="ADZ20" s="152" t="str">
        <f>IF(ADV20=0," ",IF(ADV20=16," ",(ADU20-ADX20-ADY20)*VLOOKUP(ADV20,PROTOKOL!$A:$E,5)))</f>
        <v xml:space="preserve"> </v>
      </c>
      <c r="AEA20" s="153"/>
      <c r="AEB20" s="144" t="str">
        <f t="shared" si="311"/>
        <v xml:space="preserve"> </v>
      </c>
      <c r="AEC20" s="454" t="str">
        <f t="shared" si="312"/>
        <v xml:space="preserve"> </v>
      </c>
      <c r="AED20" s="454"/>
      <c r="AEE20" s="150"/>
      <c r="AEF20" s="150"/>
      <c r="AEG20" s="150"/>
      <c r="AEH20" s="154" t="str">
        <f>IF(AEF20=0," ",IF(AEF20=16," ",VLOOKUP(AEF20,PROTOKOL!$A:$E,2)*AEG20))</f>
        <v xml:space="preserve"> </v>
      </c>
      <c r="AEI20" s="151"/>
      <c r="AEJ20" s="152" t="str">
        <f>IF(AEF20=0," ",IF(AEF20=16," ",(AEE20-AEH20-AEI20)*VLOOKUP(AEF20,PROTOKOL!$A:$E,5)))</f>
        <v xml:space="preserve"> </v>
      </c>
      <c r="AEK20" s="155" t="str">
        <f t="shared" si="313"/>
        <v xml:space="preserve"> </v>
      </c>
      <c r="AEL20" s="152" t="str">
        <f t="shared" si="314"/>
        <v xml:space="preserve"> </v>
      </c>
      <c r="AEN20" s="138">
        <f t="shared" ref="AEN20" si="1215">$A$20</f>
        <v>8</v>
      </c>
      <c r="AEO20" s="444"/>
      <c r="AEP20" s="150"/>
      <c r="AEQ20" s="150"/>
      <c r="AER20" s="150"/>
      <c r="AES20" s="150" t="str">
        <f>IFERROR(IF(AEQ20=0," ",IF(AEQ20=16," ",VLOOKUP(AEQ20,PROTOKOL!$A:$E,2)*AER20))/7.5*(7.5-AEV20),"")</f>
        <v/>
      </c>
      <c r="AET20" s="151"/>
      <c r="AEU20" s="152" t="str">
        <f>IF(AEQ20=0," ",IF(AEQ20=16," ",(AEP20-AES20-AET20)*VLOOKUP(AEQ20,PROTOKOL!$A:$E,5)))</f>
        <v xml:space="preserve"> </v>
      </c>
      <c r="AEV20" s="153"/>
      <c r="AEW20" s="144" t="str">
        <f t="shared" si="316"/>
        <v xml:space="preserve"> </v>
      </c>
      <c r="AEX20" s="454" t="str">
        <f t="shared" si="317"/>
        <v xml:space="preserve"> </v>
      </c>
      <c r="AEY20" s="454"/>
      <c r="AEZ20" s="150"/>
      <c r="AFA20" s="150"/>
      <c r="AFB20" s="150"/>
      <c r="AFC20" s="154" t="str">
        <f>IF(AFA20=0," ",IF(AFA20=16," ",VLOOKUP(AFA20,PROTOKOL!$A:$E,2)*AFB20))</f>
        <v xml:space="preserve"> </v>
      </c>
      <c r="AFD20" s="151"/>
      <c r="AFE20" s="152" t="str">
        <f>IF(AFA20=0," ",IF(AFA20=16," ",(AEZ20-AFC20-AFD20)*VLOOKUP(AFA20,PROTOKOL!$A:$E,5)))</f>
        <v xml:space="preserve"> </v>
      </c>
      <c r="AFF20" s="155" t="str">
        <f t="shared" si="318"/>
        <v xml:space="preserve"> </v>
      </c>
      <c r="AFG20" s="152" t="str">
        <f t="shared" si="319"/>
        <v xml:space="preserve"> </v>
      </c>
      <c r="AFI20" s="138">
        <f t="shared" ref="AFI20" si="1216">$A$20</f>
        <v>8</v>
      </c>
      <c r="AFJ20" s="444"/>
      <c r="AFK20" s="150"/>
      <c r="AFL20" s="150"/>
      <c r="AFM20" s="150"/>
      <c r="AFN20" s="150" t="str">
        <f>IFERROR(IF(AFL20=0," ",IF(AFL20=16," ",VLOOKUP(AFL20,PROTOKOL!$A:$E,2)*AFM20))/7.5*(7.5-AFQ20),"")</f>
        <v/>
      </c>
      <c r="AFO20" s="151"/>
      <c r="AFP20" s="152" t="str">
        <f>IF(AFL20=0," ",IF(AFL20=16," ",(AFK20-AFN20-AFO20)*VLOOKUP(AFL20,PROTOKOL!$A:$E,5)))</f>
        <v xml:space="preserve"> </v>
      </c>
      <c r="AFQ20" s="153"/>
      <c r="AFR20" s="144" t="str">
        <f t="shared" si="321"/>
        <v xml:space="preserve"> </v>
      </c>
      <c r="AFS20" s="454" t="str">
        <f t="shared" si="322"/>
        <v xml:space="preserve"> </v>
      </c>
      <c r="AFT20" s="454"/>
      <c r="AFU20" s="150"/>
      <c r="AFV20" s="150"/>
      <c r="AFW20" s="150"/>
      <c r="AFX20" s="154" t="str">
        <f>IF(AFV20=0," ",IF(AFV20=16," ",VLOOKUP(AFV20,PROTOKOL!$A:$E,2)*AFW20))</f>
        <v xml:space="preserve"> </v>
      </c>
      <c r="AFY20" s="151"/>
      <c r="AFZ20" s="152" t="str">
        <f>IF(AFV20=0," ",IF(AFV20=16," ",(AFU20-AFX20-AFY20)*VLOOKUP(AFV20,PROTOKOL!$A:$E,5)))</f>
        <v xml:space="preserve"> </v>
      </c>
      <c r="AGA20" s="155" t="str">
        <f t="shared" si="323"/>
        <v xml:space="preserve"> </v>
      </c>
      <c r="AGB20" s="152" t="str">
        <f t="shared" si="324"/>
        <v xml:space="preserve"> </v>
      </c>
      <c r="AGD20" s="138">
        <f t="shared" ref="AGD20" si="1217">$A$20</f>
        <v>8</v>
      </c>
      <c r="AGE20" s="444"/>
      <c r="AGF20" s="150"/>
      <c r="AGG20" s="150"/>
      <c r="AGH20" s="150"/>
      <c r="AGI20" s="150" t="str">
        <f>IFERROR(IF(AGG20=0," ",IF(AGG20=16," ",VLOOKUP(AGG20,PROTOKOL!$A:$E,2)*AGH20))/7.5*(7.5-AGL20),"")</f>
        <v/>
      </c>
      <c r="AGJ20" s="151"/>
      <c r="AGK20" s="152" t="str">
        <f>IF(AGG20=0," ",IF(AGG20=16," ",(AGF20-AGI20-AGJ20)*VLOOKUP(AGG20,PROTOKOL!$A:$E,5)))</f>
        <v xml:space="preserve"> </v>
      </c>
      <c r="AGL20" s="153"/>
      <c r="AGM20" s="144" t="str">
        <f t="shared" si="326"/>
        <v xml:space="preserve"> </v>
      </c>
      <c r="AGN20" s="454" t="str">
        <f t="shared" si="327"/>
        <v xml:space="preserve"> </v>
      </c>
      <c r="AGO20" s="454"/>
      <c r="AGP20" s="150"/>
      <c r="AGQ20" s="150"/>
      <c r="AGR20" s="150"/>
      <c r="AGS20" s="154" t="str">
        <f>IF(AGQ20=0," ",IF(AGQ20=16," ",VLOOKUP(AGQ20,PROTOKOL!$A:$E,2)*AGR20))</f>
        <v xml:space="preserve"> </v>
      </c>
      <c r="AGT20" s="151"/>
      <c r="AGU20" s="152" t="str">
        <f>IF(AGQ20=0," ",IF(AGQ20=16," ",(AGP20-AGS20-AGT20)*VLOOKUP(AGQ20,PROTOKOL!$A:$E,5)))</f>
        <v xml:space="preserve"> </v>
      </c>
      <c r="AGV20" s="155" t="str">
        <f t="shared" si="328"/>
        <v xml:space="preserve"> </v>
      </c>
      <c r="AGW20" s="152" t="str">
        <f t="shared" si="329"/>
        <v xml:space="preserve"> </v>
      </c>
      <c r="AGY20" s="138">
        <f t="shared" ref="AGY20" si="1218">$A$20</f>
        <v>8</v>
      </c>
      <c r="AGZ20" s="444"/>
      <c r="AHA20" s="150"/>
      <c r="AHB20" s="150"/>
      <c r="AHC20" s="150"/>
      <c r="AHD20" s="150" t="str">
        <f>IFERROR(IF(AHB20=0," ",IF(AHB20=16," ",VLOOKUP(AHB20,PROTOKOL!$A:$E,2)*AHC20))/7.5*(7.5-AHG20),"")</f>
        <v/>
      </c>
      <c r="AHE20" s="151"/>
      <c r="AHF20" s="152" t="str">
        <f>IF(AHB20=0," ",IF(AHB20=16," ",(AHA20-AHD20-AHE20)*VLOOKUP(AHB20,PROTOKOL!$A:$E,5)))</f>
        <v xml:space="preserve"> </v>
      </c>
      <c r="AHG20" s="153"/>
      <c r="AHH20" s="144" t="str">
        <f t="shared" si="331"/>
        <v xml:space="preserve"> </v>
      </c>
      <c r="AHI20" s="454" t="str">
        <f t="shared" si="332"/>
        <v xml:space="preserve"> </v>
      </c>
      <c r="AHJ20" s="454"/>
      <c r="AHK20" s="150"/>
      <c r="AHL20" s="150"/>
      <c r="AHM20" s="150"/>
      <c r="AHN20" s="154" t="str">
        <f>IF(AHL20=0," ",IF(AHL20=16," ",VLOOKUP(AHL20,PROTOKOL!$A:$E,2)*AHM20))</f>
        <v xml:space="preserve"> </v>
      </c>
      <c r="AHO20" s="151"/>
      <c r="AHP20" s="152" t="str">
        <f>IF(AHL20=0," ",IF(AHL20=16," ",(AHK20-AHN20-AHO20)*VLOOKUP(AHL20,PROTOKOL!$A:$E,5)))</f>
        <v xml:space="preserve"> </v>
      </c>
      <c r="AHQ20" s="155" t="str">
        <f t="shared" si="333"/>
        <v xml:space="preserve"> </v>
      </c>
      <c r="AHR20" s="152" t="str">
        <f t="shared" si="334"/>
        <v xml:space="preserve"> </v>
      </c>
      <c r="AHT20" s="138">
        <f t="shared" ref="AHT20" si="1219">$A$20</f>
        <v>8</v>
      </c>
      <c r="AHU20" s="444"/>
      <c r="AHV20" s="150"/>
      <c r="AHW20" s="150"/>
      <c r="AHX20" s="150"/>
      <c r="AHY20" s="150" t="str">
        <f>IFERROR(IF(AHW20=0," ",IF(AHW20=16," ",VLOOKUP(AHW20,PROTOKOL!$A:$E,2)*AHX20))/7.5*(7.5-AIB20),"")</f>
        <v/>
      </c>
      <c r="AHZ20" s="151"/>
      <c r="AIA20" s="152" t="str">
        <f>IF(AHW20=0," ",IF(AHW20=16," ",(AHV20-AHY20-AHZ20)*VLOOKUP(AHW20,PROTOKOL!$A:$E,5)))</f>
        <v xml:space="preserve"> </v>
      </c>
      <c r="AIB20" s="153"/>
      <c r="AIC20" s="144" t="str">
        <f t="shared" si="336"/>
        <v xml:space="preserve"> </v>
      </c>
      <c r="AID20" s="454" t="str">
        <f t="shared" si="337"/>
        <v xml:space="preserve"> </v>
      </c>
      <c r="AIE20" s="454"/>
      <c r="AIF20" s="150"/>
      <c r="AIG20" s="150"/>
      <c r="AIH20" s="150"/>
      <c r="AII20" s="154" t="str">
        <f>IF(AIG20=0," ",IF(AIG20=16," ",VLOOKUP(AIG20,PROTOKOL!$A:$E,2)*AIH20))</f>
        <v xml:space="preserve"> </v>
      </c>
      <c r="AIJ20" s="151"/>
      <c r="AIK20" s="152" t="str">
        <f>IF(AIG20=0," ",IF(AIG20=16," ",(AIF20-AII20-AIJ20)*VLOOKUP(AIG20,PROTOKOL!$A:$E,5)))</f>
        <v xml:space="preserve"> </v>
      </c>
      <c r="AIL20" s="155" t="str">
        <f t="shared" si="338"/>
        <v xml:space="preserve"> </v>
      </c>
      <c r="AIM20" s="152" t="str">
        <f t="shared" si="339"/>
        <v xml:space="preserve"> </v>
      </c>
      <c r="AIO20" s="138">
        <f t="shared" ref="AIO20" si="1220">$A$20</f>
        <v>8</v>
      </c>
      <c r="AIP20" s="444"/>
      <c r="AIQ20" s="150"/>
      <c r="AIR20" s="150"/>
      <c r="AIS20" s="150"/>
      <c r="AIT20" s="150" t="str">
        <f>IFERROR(IF(AIR20=0," ",IF(AIR20=16," ",VLOOKUP(AIR20,PROTOKOL!$A:$E,2)*AIS20))/7.5*(7.5-AIW20),"")</f>
        <v/>
      </c>
      <c r="AIU20" s="151"/>
      <c r="AIV20" s="152" t="str">
        <f>IF(AIR20=0," ",IF(AIR20=16," ",(AIQ20-AIT20-AIU20)*VLOOKUP(AIR20,PROTOKOL!$A:$E,5)))</f>
        <v xml:space="preserve"> </v>
      </c>
      <c r="AIW20" s="153"/>
      <c r="AIX20" s="144" t="str">
        <f t="shared" si="341"/>
        <v xml:space="preserve"> </v>
      </c>
      <c r="AIY20" s="454" t="str">
        <f t="shared" si="342"/>
        <v xml:space="preserve"> </v>
      </c>
      <c r="AIZ20" s="454"/>
      <c r="AJA20" s="150"/>
      <c r="AJB20" s="150"/>
      <c r="AJC20" s="150"/>
      <c r="AJD20" s="154" t="str">
        <f>IF(AJB20=0," ",IF(AJB20=16," ",VLOOKUP(AJB20,PROTOKOL!$A:$E,2)*AJC20))</f>
        <v xml:space="preserve"> </v>
      </c>
      <c r="AJE20" s="151"/>
      <c r="AJF20" s="152" t="str">
        <f>IF(AJB20=0," ",IF(AJB20=16," ",(AJA20-AJD20-AJE20)*VLOOKUP(AJB20,PROTOKOL!$A:$E,5)))</f>
        <v xml:space="preserve"> </v>
      </c>
      <c r="AJG20" s="155" t="str">
        <f t="shared" si="343"/>
        <v xml:space="preserve"> </v>
      </c>
      <c r="AJH20" s="152" t="str">
        <f t="shared" si="344"/>
        <v xml:space="preserve"> </v>
      </c>
      <c r="AJJ20" s="138">
        <f t="shared" ref="AJJ20" si="1221">$A$20</f>
        <v>8</v>
      </c>
      <c r="AJK20" s="444"/>
      <c r="AJL20" s="150"/>
      <c r="AJM20" s="150"/>
      <c r="AJN20" s="150"/>
      <c r="AJO20" s="150" t="str">
        <f>IFERROR(IF(AJM20=0," ",IF(AJM20=16," ",VLOOKUP(AJM20,PROTOKOL!$A:$E,2)*AJN20))/7.5*(7.5-AJR20),"")</f>
        <v/>
      </c>
      <c r="AJP20" s="151"/>
      <c r="AJQ20" s="152" t="str">
        <f>IF(AJM20=0," ",IF(AJM20=16," ",(AJL20-AJO20-AJP20)*VLOOKUP(AJM20,PROTOKOL!$A:$E,5)))</f>
        <v xml:space="preserve"> </v>
      </c>
      <c r="AJR20" s="153"/>
      <c r="AJS20" s="144" t="str">
        <f t="shared" si="346"/>
        <v xml:space="preserve"> </v>
      </c>
      <c r="AJT20" s="454" t="str">
        <f t="shared" si="347"/>
        <v xml:space="preserve"> </v>
      </c>
      <c r="AJU20" s="454"/>
      <c r="AJV20" s="150"/>
      <c r="AJW20" s="150"/>
      <c r="AJX20" s="150"/>
      <c r="AJY20" s="154" t="str">
        <f>IF(AJW20=0," ",IF(AJW20=16," ",VLOOKUP(AJW20,PROTOKOL!$A:$E,2)*AJX20))</f>
        <v xml:space="preserve"> </v>
      </c>
      <c r="AJZ20" s="151"/>
      <c r="AKA20" s="152" t="str">
        <f>IF(AJW20=0," ",IF(AJW20=16," ",(AJV20-AJY20-AJZ20)*VLOOKUP(AJW20,PROTOKOL!$A:$E,5)))</f>
        <v xml:space="preserve"> </v>
      </c>
      <c r="AKB20" s="155" t="str">
        <f t="shared" si="348"/>
        <v xml:space="preserve"> </v>
      </c>
      <c r="AKC20" s="152" t="str">
        <f t="shared" si="349"/>
        <v xml:space="preserve"> </v>
      </c>
      <c r="AKE20" s="138">
        <f t="shared" ref="AKE20" si="1222">$A$20</f>
        <v>8</v>
      </c>
      <c r="AKF20" s="444"/>
      <c r="AKG20" s="150"/>
      <c r="AKH20" s="150"/>
      <c r="AKI20" s="150"/>
      <c r="AKJ20" s="150" t="str">
        <f>IFERROR(IF(AKH20=0," ",IF(AKH20=16," ",VLOOKUP(AKH20,PROTOKOL!$A:$E,2)*AKI20))/7.5*(7.5-AKM20),"")</f>
        <v/>
      </c>
      <c r="AKK20" s="151"/>
      <c r="AKL20" s="152" t="str">
        <f>IF(AKH20=0," ",IF(AKH20=16," ",(AKG20-AKJ20-AKK20)*VLOOKUP(AKH20,PROTOKOL!$A:$E,5)))</f>
        <v xml:space="preserve"> </v>
      </c>
      <c r="AKM20" s="153"/>
      <c r="AKN20" s="144" t="str">
        <f t="shared" si="351"/>
        <v xml:space="preserve"> </v>
      </c>
      <c r="AKO20" s="454" t="str">
        <f t="shared" si="352"/>
        <v xml:space="preserve"> </v>
      </c>
      <c r="AKP20" s="454"/>
      <c r="AKQ20" s="150"/>
      <c r="AKR20" s="150"/>
      <c r="AKS20" s="150"/>
      <c r="AKT20" s="154" t="str">
        <f>IF(AKR20=0," ",IF(AKR20=16," ",VLOOKUP(AKR20,PROTOKOL!$A:$E,2)*AKS20))</f>
        <v xml:space="preserve"> </v>
      </c>
      <c r="AKU20" s="151"/>
      <c r="AKV20" s="152" t="str">
        <f>IF(AKR20=0," ",IF(AKR20=16," ",(AKQ20-AKT20-AKU20)*VLOOKUP(AKR20,PROTOKOL!$A:$E,5)))</f>
        <v xml:space="preserve"> </v>
      </c>
      <c r="AKW20" s="155" t="str">
        <f t="shared" si="353"/>
        <v xml:space="preserve"> </v>
      </c>
      <c r="AKX20" s="152" t="str">
        <f t="shared" si="354"/>
        <v xml:space="preserve"> </v>
      </c>
      <c r="AKZ20" s="138">
        <f t="shared" ref="AKZ20" si="1223">$A$20</f>
        <v>8</v>
      </c>
      <c r="ALA20" s="444"/>
      <c r="ALB20" s="150"/>
      <c r="ALC20" s="150"/>
      <c r="ALD20" s="150"/>
      <c r="ALE20" s="150" t="str">
        <f>IFERROR(IF(ALC20=0," ",IF(ALC20=16," ",VLOOKUP(ALC20,PROTOKOL!$A:$E,2)*ALD20))/7.5*(7.5-ALH20),"")</f>
        <v/>
      </c>
      <c r="ALF20" s="151"/>
      <c r="ALG20" s="152" t="str">
        <f>IF(ALC20=0," ",IF(ALC20=16," ",(ALB20-ALE20-ALF20)*VLOOKUP(ALC20,PROTOKOL!$A:$E,5)))</f>
        <v xml:space="preserve"> </v>
      </c>
      <c r="ALH20" s="153"/>
      <c r="ALI20" s="144" t="str">
        <f t="shared" si="356"/>
        <v xml:space="preserve"> </v>
      </c>
      <c r="ALJ20" s="454" t="str">
        <f t="shared" si="357"/>
        <v xml:space="preserve"> </v>
      </c>
      <c r="ALK20" s="454"/>
      <c r="ALL20" s="150"/>
      <c r="ALM20" s="150"/>
      <c r="ALN20" s="150"/>
      <c r="ALO20" s="154" t="str">
        <f>IF(ALM20=0," ",IF(ALM20=16," ",VLOOKUP(ALM20,PROTOKOL!$A:$E,2)*ALN20))</f>
        <v xml:space="preserve"> </v>
      </c>
      <c r="ALP20" s="151"/>
      <c r="ALQ20" s="152" t="str">
        <f>IF(ALM20=0," ",IF(ALM20=16," ",(ALL20-ALO20-ALP20)*VLOOKUP(ALM20,PROTOKOL!$A:$E,5)))</f>
        <v xml:space="preserve"> </v>
      </c>
      <c r="ALR20" s="155" t="str">
        <f t="shared" si="358"/>
        <v xml:space="preserve"> </v>
      </c>
      <c r="ALS20" s="152" t="str">
        <f t="shared" si="359"/>
        <v xml:space="preserve"> </v>
      </c>
      <c r="ALU20" s="138">
        <f t="shared" ref="ALU20" si="1224">$A$20</f>
        <v>8</v>
      </c>
      <c r="ALV20" s="444"/>
      <c r="ALW20" s="150"/>
      <c r="ALX20" s="150"/>
      <c r="ALY20" s="150"/>
      <c r="ALZ20" s="150" t="str">
        <f>IFERROR(IF(ALX20=0," ",IF(ALX20=16," ",VLOOKUP(ALX20,PROTOKOL!$A:$E,2)*ALY20))/7.5*(7.5-AMC20),"")</f>
        <v/>
      </c>
      <c r="AMA20" s="151"/>
      <c r="AMB20" s="152" t="str">
        <f>IF(ALX20=0," ",IF(ALX20=16," ",(ALW20-ALZ20-AMA20)*VLOOKUP(ALX20,PROTOKOL!$A:$E,5)))</f>
        <v xml:space="preserve"> </v>
      </c>
      <c r="AMC20" s="153"/>
      <c r="AMD20" s="144" t="str">
        <f t="shared" si="361"/>
        <v xml:space="preserve"> </v>
      </c>
      <c r="AME20" s="454" t="str">
        <f t="shared" si="362"/>
        <v xml:space="preserve"> </v>
      </c>
      <c r="AMF20" s="454"/>
      <c r="AMG20" s="150"/>
      <c r="AMH20" s="150"/>
      <c r="AMI20" s="150"/>
      <c r="AMJ20" s="154" t="str">
        <f>IF(AMH20=0," ",IF(AMH20=16," ",VLOOKUP(AMH20,PROTOKOL!$A:$E,2)*AMI20))</f>
        <v xml:space="preserve"> </v>
      </c>
      <c r="AMK20" s="151"/>
      <c r="AML20" s="152" t="str">
        <f>IF(AMH20=0," ",IF(AMH20=16," ",(AMG20-AMJ20-AMK20)*VLOOKUP(AMH20,PROTOKOL!$A:$E,5)))</f>
        <v xml:space="preserve"> </v>
      </c>
      <c r="AMM20" s="155" t="str">
        <f t="shared" si="363"/>
        <v xml:space="preserve"> </v>
      </c>
      <c r="AMN20" s="152" t="str">
        <f t="shared" si="364"/>
        <v xml:space="preserve"> </v>
      </c>
      <c r="AMP20" s="138">
        <f t="shared" ref="AMP20" si="1225">$A$20</f>
        <v>8</v>
      </c>
      <c r="AMQ20" s="444"/>
      <c r="AMR20" s="150"/>
      <c r="AMS20" s="150"/>
      <c r="AMT20" s="150"/>
      <c r="AMU20" s="150" t="str">
        <f>IFERROR(IF(AMS20=0," ",IF(AMS20=16," ",VLOOKUP(AMS20,PROTOKOL!$A:$E,2)*AMT20))/7.5*(7.5-AMX20),"")</f>
        <v/>
      </c>
      <c r="AMV20" s="151"/>
      <c r="AMW20" s="152" t="str">
        <f>IF(AMS20=0," ",IF(AMS20=16," ",(AMR20-AMU20-AMV20)*VLOOKUP(AMS20,PROTOKOL!$A:$E,5)))</f>
        <v xml:space="preserve"> </v>
      </c>
      <c r="AMX20" s="153"/>
      <c r="AMY20" s="144" t="str">
        <f t="shared" si="366"/>
        <v xml:space="preserve"> </v>
      </c>
      <c r="AMZ20" s="454" t="str">
        <f t="shared" si="367"/>
        <v xml:space="preserve"> </v>
      </c>
      <c r="ANA20" s="454"/>
      <c r="ANB20" s="150"/>
      <c r="ANC20" s="150"/>
      <c r="AND20" s="150"/>
      <c r="ANE20" s="154" t="str">
        <f>IF(ANC20=0," ",IF(ANC20=16," ",VLOOKUP(ANC20,PROTOKOL!$A:$E,2)*AND20))</f>
        <v xml:space="preserve"> </v>
      </c>
      <c r="ANF20" s="151"/>
      <c r="ANG20" s="152" t="str">
        <f>IF(ANC20=0," ",IF(ANC20=16," ",(ANB20-ANE20-ANF20)*VLOOKUP(ANC20,PROTOKOL!$A:$E,5)))</f>
        <v xml:space="preserve"> </v>
      </c>
      <c r="ANH20" s="155" t="str">
        <f t="shared" si="368"/>
        <v xml:space="preserve"> </v>
      </c>
      <c r="ANI20" s="152" t="str">
        <f t="shared" si="369"/>
        <v xml:space="preserve"> </v>
      </c>
      <c r="ANK20" s="138">
        <f t="shared" ref="ANK20" si="1226">$A$20</f>
        <v>8</v>
      </c>
      <c r="ANL20" s="444"/>
      <c r="ANM20" s="150"/>
      <c r="ANN20" s="150"/>
      <c r="ANO20" s="150"/>
      <c r="ANP20" s="150" t="str">
        <f>IFERROR(IF(ANN20=0," ",IF(ANN20=16," ",VLOOKUP(ANN20,PROTOKOL!$A:$E,2)*ANO20))/7.5*(7.5-ANS20),"")</f>
        <v/>
      </c>
      <c r="ANQ20" s="151"/>
      <c r="ANR20" s="152" t="str">
        <f>IF(ANN20=0," ",IF(ANN20=16," ",(ANM20-ANP20-ANQ20)*VLOOKUP(ANN20,PROTOKOL!$A:$E,5)))</f>
        <v xml:space="preserve"> </v>
      </c>
      <c r="ANS20" s="153"/>
      <c r="ANT20" s="144" t="str">
        <f t="shared" si="371"/>
        <v xml:space="preserve"> </v>
      </c>
      <c r="ANU20" s="454" t="str">
        <f t="shared" si="372"/>
        <v xml:space="preserve"> </v>
      </c>
      <c r="ANV20" s="454"/>
      <c r="ANW20" s="150"/>
      <c r="ANX20" s="150"/>
      <c r="ANY20" s="150"/>
      <c r="ANZ20" s="154" t="str">
        <f>IF(ANX20=0," ",IF(ANX20=16," ",VLOOKUP(ANX20,PROTOKOL!$A:$E,2)*ANY20))</f>
        <v xml:space="preserve"> </v>
      </c>
      <c r="AOA20" s="151"/>
      <c r="AOB20" s="152" t="str">
        <f>IF(ANX20=0," ",IF(ANX20=16," ",(ANW20-ANZ20-AOA20)*VLOOKUP(ANX20,PROTOKOL!$A:$E,5)))</f>
        <v xml:space="preserve"> </v>
      </c>
      <c r="AOC20" s="155" t="str">
        <f t="shared" si="373"/>
        <v xml:space="preserve"> </v>
      </c>
      <c r="AOD20" s="152" t="str">
        <f t="shared" si="374"/>
        <v xml:space="preserve"> </v>
      </c>
      <c r="AOF20" s="138">
        <f t="shared" ref="AOF20" si="1227">$A$20</f>
        <v>8</v>
      </c>
      <c r="AOG20" s="444"/>
      <c r="AOH20" s="150"/>
      <c r="AOI20" s="150"/>
      <c r="AOJ20" s="150"/>
      <c r="AOK20" s="150" t="str">
        <f>IFERROR(IF(AOI20=0," ",IF(AOI20=16," ",VLOOKUP(AOI20,PROTOKOL!$A:$E,2)*AOJ20))/7.5*(7.5-AON20),"")</f>
        <v/>
      </c>
      <c r="AOL20" s="151"/>
      <c r="AOM20" s="152" t="str">
        <f>IF(AOI20=0," ",IF(AOI20=16," ",(AOH20-AOK20-AOL20)*VLOOKUP(AOI20,PROTOKOL!$A:$E,5)))</f>
        <v xml:space="preserve"> </v>
      </c>
      <c r="AON20" s="153"/>
      <c r="AOO20" s="144" t="str">
        <f t="shared" si="376"/>
        <v xml:space="preserve"> </v>
      </c>
      <c r="AOP20" s="454" t="str">
        <f t="shared" si="377"/>
        <v xml:space="preserve"> </v>
      </c>
      <c r="AOQ20" s="454"/>
      <c r="AOR20" s="150"/>
      <c r="AOS20" s="150"/>
      <c r="AOT20" s="150"/>
      <c r="AOU20" s="154" t="str">
        <f>IF(AOS20=0," ",IF(AOS20=16," ",VLOOKUP(AOS20,PROTOKOL!$A:$E,2)*AOT20))</f>
        <v xml:space="preserve"> </v>
      </c>
      <c r="AOV20" s="151"/>
      <c r="AOW20" s="152" t="str">
        <f>IF(AOS20=0," ",IF(AOS20=16," ",(AOR20-AOU20-AOV20)*VLOOKUP(AOS20,PROTOKOL!$A:$E,5)))</f>
        <v xml:space="preserve"> </v>
      </c>
      <c r="AOX20" s="155" t="str">
        <f t="shared" si="378"/>
        <v xml:space="preserve"> </v>
      </c>
      <c r="AOY20" s="152" t="str">
        <f t="shared" si="379"/>
        <v xml:space="preserve"> </v>
      </c>
      <c r="APA20" s="138">
        <f t="shared" ref="APA20" si="1228">$A$20</f>
        <v>8</v>
      </c>
      <c r="APB20" s="444"/>
      <c r="APC20" s="150"/>
      <c r="APD20" s="150"/>
      <c r="APE20" s="150"/>
      <c r="APF20" s="150" t="str">
        <f>IFERROR(IF(APD20=0," ",IF(APD20=16," ",VLOOKUP(APD20,PROTOKOL!$A:$E,2)*APE20))/7.5*(7.5-API20),"")</f>
        <v/>
      </c>
      <c r="APG20" s="151"/>
      <c r="APH20" s="152" t="str">
        <f>IF(APD20=0," ",IF(APD20=16," ",(APC20-APF20-APG20)*VLOOKUP(APD20,PROTOKOL!$A:$E,5)))</f>
        <v xml:space="preserve"> </v>
      </c>
      <c r="API20" s="153"/>
      <c r="APJ20" s="144" t="str">
        <f t="shared" si="381"/>
        <v xml:space="preserve"> </v>
      </c>
      <c r="APK20" s="454" t="str">
        <f t="shared" si="382"/>
        <v xml:space="preserve"> </v>
      </c>
      <c r="APL20" s="454"/>
      <c r="APM20" s="150"/>
      <c r="APN20" s="150"/>
      <c r="APO20" s="150"/>
      <c r="APP20" s="154" t="str">
        <f>IF(APN20=0," ",IF(APN20=16," ",VLOOKUP(APN20,PROTOKOL!$A:$E,2)*APO20))</f>
        <v xml:space="preserve"> </v>
      </c>
      <c r="APQ20" s="151"/>
      <c r="APR20" s="152" t="str">
        <f>IF(APN20=0," ",IF(APN20=16," ",(APM20-APP20-APQ20)*VLOOKUP(APN20,PROTOKOL!$A:$E,5)))</f>
        <v xml:space="preserve"> </v>
      </c>
      <c r="APS20" s="155" t="str">
        <f t="shared" si="383"/>
        <v xml:space="preserve"> </v>
      </c>
      <c r="APT20" s="152" t="str">
        <f t="shared" si="384"/>
        <v xml:space="preserve"> </v>
      </c>
      <c r="APV20" s="138">
        <f t="shared" ref="APV20" si="1229">$A$20</f>
        <v>8</v>
      </c>
      <c r="APW20" s="444"/>
      <c r="APX20" s="150"/>
      <c r="APY20" s="150"/>
      <c r="APZ20" s="150"/>
      <c r="AQA20" s="150" t="str">
        <f>IFERROR(IF(APY20=0," ",IF(APY20=16," ",VLOOKUP(APY20,PROTOKOL!$A:$E,2)*APZ20))/7.5*(7.5-AQD20),"")</f>
        <v/>
      </c>
      <c r="AQB20" s="151"/>
      <c r="AQC20" s="152" t="str">
        <f>IF(APY20=0," ",IF(APY20=16," ",(APX20-AQA20-AQB20)*VLOOKUP(APY20,PROTOKOL!$A:$E,5)))</f>
        <v xml:space="preserve"> </v>
      </c>
      <c r="AQD20" s="153"/>
      <c r="AQE20" s="144" t="str">
        <f t="shared" si="386"/>
        <v xml:space="preserve"> </v>
      </c>
      <c r="AQF20" s="454" t="str">
        <f t="shared" si="387"/>
        <v xml:space="preserve"> </v>
      </c>
      <c r="AQG20" s="454"/>
      <c r="AQH20" s="150"/>
      <c r="AQI20" s="150"/>
      <c r="AQJ20" s="150"/>
      <c r="AQK20" s="154" t="str">
        <f>IF(AQI20=0," ",IF(AQI20=16," ",VLOOKUP(AQI20,PROTOKOL!$A:$E,2)*AQJ20))</f>
        <v xml:space="preserve"> </v>
      </c>
      <c r="AQL20" s="151"/>
      <c r="AQM20" s="152" t="str">
        <f>IF(AQI20=0," ",IF(AQI20=16," ",(AQH20-AQK20-AQL20)*VLOOKUP(AQI20,PROTOKOL!$A:$E,5)))</f>
        <v xml:space="preserve"> </v>
      </c>
      <c r="AQN20" s="155" t="str">
        <f t="shared" si="388"/>
        <v xml:space="preserve"> </v>
      </c>
      <c r="AQO20" s="152" t="str">
        <f t="shared" si="389"/>
        <v xml:space="preserve"> </v>
      </c>
      <c r="AQQ20" s="138">
        <f t="shared" ref="AQQ20" si="1230">$A$20</f>
        <v>8</v>
      </c>
      <c r="AQR20" s="444"/>
      <c r="AQS20" s="150"/>
      <c r="AQT20" s="150"/>
      <c r="AQU20" s="150"/>
      <c r="AQV20" s="150" t="str">
        <f>IFERROR(IF(AQT20=0," ",IF(AQT20=16," ",VLOOKUP(AQT20,PROTOKOL!$A:$E,2)*AQU20))/7.5*(7.5-AQY20),"")</f>
        <v/>
      </c>
      <c r="AQW20" s="151"/>
      <c r="AQX20" s="152" t="str">
        <f>IF(AQT20=0," ",IF(AQT20=16," ",(AQS20-AQV20-AQW20)*VLOOKUP(AQT20,PROTOKOL!$A:$E,5)))</f>
        <v xml:space="preserve"> </v>
      </c>
      <c r="AQY20" s="153"/>
      <c r="AQZ20" s="144" t="str">
        <f t="shared" si="391"/>
        <v xml:space="preserve"> </v>
      </c>
      <c r="ARA20" s="454" t="str">
        <f t="shared" si="392"/>
        <v xml:space="preserve"> </v>
      </c>
      <c r="ARB20" s="454"/>
      <c r="ARC20" s="150"/>
      <c r="ARD20" s="150"/>
      <c r="ARE20" s="150"/>
      <c r="ARF20" s="154" t="str">
        <f>IF(ARD20=0," ",IF(ARD20=16," ",VLOOKUP(ARD20,PROTOKOL!$A:$E,2)*ARE20))</f>
        <v xml:space="preserve"> </v>
      </c>
      <c r="ARG20" s="151"/>
      <c r="ARH20" s="152" t="str">
        <f>IF(ARD20=0," ",IF(ARD20=16," ",(ARC20-ARF20-ARG20)*VLOOKUP(ARD20,PROTOKOL!$A:$E,5)))</f>
        <v xml:space="preserve"> </v>
      </c>
      <c r="ARI20" s="155" t="str">
        <f t="shared" si="393"/>
        <v xml:space="preserve"> </v>
      </c>
      <c r="ARJ20" s="152" t="str">
        <f t="shared" si="394"/>
        <v xml:space="preserve"> </v>
      </c>
      <c r="ARL20" s="138">
        <f t="shared" ref="ARL20" si="1231">$A$20</f>
        <v>8</v>
      </c>
      <c r="ARM20" s="444"/>
      <c r="ARN20" s="150"/>
      <c r="ARO20" s="150"/>
      <c r="ARP20" s="150"/>
      <c r="ARQ20" s="150" t="str">
        <f>IFERROR(IF(ARO20=0," ",IF(ARO20=16," ",VLOOKUP(ARO20,PROTOKOL!$A:$E,2)*ARP20))/7.5*(7.5-ART20),"")</f>
        <v/>
      </c>
      <c r="ARR20" s="151"/>
      <c r="ARS20" s="152" t="str">
        <f>IF(ARO20=0," ",IF(ARO20=16," ",(ARN20-ARQ20-ARR20)*VLOOKUP(ARO20,PROTOKOL!$A:$E,5)))</f>
        <v xml:space="preserve"> </v>
      </c>
      <c r="ART20" s="153"/>
      <c r="ARU20" s="144" t="str">
        <f t="shared" si="396"/>
        <v xml:space="preserve"> </v>
      </c>
      <c r="ARV20" s="454" t="str">
        <f t="shared" si="397"/>
        <v xml:space="preserve"> </v>
      </c>
      <c r="ARW20" s="454"/>
      <c r="ARX20" s="150"/>
      <c r="ARY20" s="150"/>
      <c r="ARZ20" s="150"/>
      <c r="ASA20" s="154" t="str">
        <f>IF(ARY20=0," ",IF(ARY20=16," ",VLOOKUP(ARY20,PROTOKOL!$A:$E,2)*ARZ20))</f>
        <v xml:space="preserve"> </v>
      </c>
      <c r="ASB20" s="151"/>
      <c r="ASC20" s="152" t="str">
        <f>IF(ARY20=0," ",IF(ARY20=16," ",(ARX20-ASA20-ASB20)*VLOOKUP(ARY20,PROTOKOL!$A:$E,5)))</f>
        <v xml:space="preserve"> </v>
      </c>
      <c r="ASD20" s="155" t="str">
        <f t="shared" si="398"/>
        <v xml:space="preserve"> </v>
      </c>
      <c r="ASE20" s="152" t="str">
        <f t="shared" si="399"/>
        <v xml:space="preserve"> </v>
      </c>
      <c r="ASG20" s="138">
        <f t="shared" ref="ASG20" si="1232">$A$20</f>
        <v>8</v>
      </c>
      <c r="ASH20" s="444"/>
      <c r="ASI20" s="150"/>
      <c r="ASJ20" s="150"/>
      <c r="ASK20" s="150"/>
      <c r="ASL20" s="150" t="str">
        <f>IFERROR(IF(ASJ20=0," ",IF(ASJ20=16," ",VLOOKUP(ASJ20,PROTOKOL!$A:$E,2)*ASK20))/7.5*(7.5-ASO20),"")</f>
        <v/>
      </c>
      <c r="ASM20" s="151"/>
      <c r="ASN20" s="152" t="str">
        <f>IF(ASJ20=0," ",IF(ASJ20=16," ",(ASI20-ASL20-ASM20)*VLOOKUP(ASJ20,PROTOKOL!$A:$E,5)))</f>
        <v xml:space="preserve"> </v>
      </c>
      <c r="ASO20" s="153"/>
      <c r="ASP20" s="144" t="str">
        <f t="shared" si="401"/>
        <v xml:space="preserve"> </v>
      </c>
      <c r="ASQ20" s="454" t="str">
        <f t="shared" si="402"/>
        <v xml:space="preserve"> </v>
      </c>
      <c r="ASR20" s="454"/>
      <c r="ASS20" s="150"/>
      <c r="AST20" s="150"/>
      <c r="ASU20" s="150"/>
      <c r="ASV20" s="154" t="str">
        <f>IF(AST20=0," ",IF(AST20=16," ",VLOOKUP(AST20,PROTOKOL!$A:$E,2)*ASU20))</f>
        <v xml:space="preserve"> </v>
      </c>
      <c r="ASW20" s="151"/>
      <c r="ASX20" s="152" t="str">
        <f>IF(AST20=0," ",IF(AST20=16," ",(ASS20-ASV20-ASW20)*VLOOKUP(AST20,PROTOKOL!$A:$E,5)))</f>
        <v xml:space="preserve"> </v>
      </c>
      <c r="ASY20" s="155" t="str">
        <f t="shared" si="403"/>
        <v xml:space="preserve"> </v>
      </c>
      <c r="ASZ20" s="152" t="str">
        <f t="shared" si="404"/>
        <v xml:space="preserve"> </v>
      </c>
      <c r="ATB20" s="138">
        <f t="shared" ref="ATB20" si="1233">$A$20</f>
        <v>8</v>
      </c>
      <c r="ATC20" s="444"/>
      <c r="ATD20" s="150"/>
      <c r="ATE20" s="150"/>
      <c r="ATF20" s="150"/>
      <c r="ATG20" s="150" t="str">
        <f>IFERROR(IF(ATE20=0," ",IF(ATE20=16," ",VLOOKUP(ATE20,PROTOKOL!$A:$E,2)*ATF20))/7.5*(7.5-ATJ20),"")</f>
        <v/>
      </c>
      <c r="ATH20" s="151"/>
      <c r="ATI20" s="152" t="str">
        <f>IF(ATE20=0," ",IF(ATE20=16," ",(ATD20-ATG20-ATH20)*VLOOKUP(ATE20,PROTOKOL!$A:$E,5)))</f>
        <v xml:space="preserve"> </v>
      </c>
      <c r="ATJ20" s="153"/>
      <c r="ATK20" s="144" t="str">
        <f t="shared" si="406"/>
        <v xml:space="preserve"> </v>
      </c>
      <c r="ATL20" s="454" t="str">
        <f t="shared" si="407"/>
        <v xml:space="preserve"> </v>
      </c>
      <c r="ATM20" s="454"/>
      <c r="ATN20" s="150"/>
      <c r="ATO20" s="150"/>
      <c r="ATP20" s="150"/>
      <c r="ATQ20" s="154" t="str">
        <f>IF(ATO20=0," ",IF(ATO20=16," ",VLOOKUP(ATO20,PROTOKOL!$A:$E,2)*ATP20))</f>
        <v xml:space="preserve"> </v>
      </c>
      <c r="ATR20" s="151"/>
      <c r="ATS20" s="152" t="str">
        <f>IF(ATO20=0," ",IF(ATO20=16," ",(ATN20-ATQ20-ATR20)*VLOOKUP(ATO20,PROTOKOL!$A:$E,5)))</f>
        <v xml:space="preserve"> </v>
      </c>
      <c r="ATT20" s="155" t="str">
        <f t="shared" si="408"/>
        <v xml:space="preserve"> </v>
      </c>
      <c r="ATU20" s="152" t="str">
        <f t="shared" si="409"/>
        <v xml:space="preserve"> </v>
      </c>
      <c r="ATW20" s="138">
        <f t="shared" ref="ATW20" si="1234">$A$20</f>
        <v>8</v>
      </c>
      <c r="ATX20" s="444"/>
      <c r="ATY20" s="150"/>
      <c r="ATZ20" s="150"/>
      <c r="AUA20" s="150"/>
      <c r="AUB20" s="150" t="str">
        <f>IFERROR(IF(ATZ20=0," ",IF(ATZ20=16," ",VLOOKUP(ATZ20,PROTOKOL!$A:$E,2)*AUA20))/7.5*(7.5-AUE20),"")</f>
        <v/>
      </c>
      <c r="AUC20" s="151"/>
      <c r="AUD20" s="152" t="str">
        <f>IF(ATZ20=0," ",IF(ATZ20=16," ",(ATY20-AUB20-AUC20)*VLOOKUP(ATZ20,PROTOKOL!$A:$E,5)))</f>
        <v xml:space="preserve"> </v>
      </c>
      <c r="AUE20" s="153"/>
      <c r="AUF20" s="144" t="str">
        <f t="shared" si="411"/>
        <v xml:space="preserve"> </v>
      </c>
      <c r="AUG20" s="454" t="str">
        <f t="shared" si="412"/>
        <v xml:space="preserve"> </v>
      </c>
      <c r="AUH20" s="454"/>
      <c r="AUI20" s="150"/>
      <c r="AUJ20" s="150"/>
      <c r="AUK20" s="150"/>
      <c r="AUL20" s="154" t="str">
        <f>IF(AUJ20=0," ",IF(AUJ20=16," ",VLOOKUP(AUJ20,PROTOKOL!$A:$E,2)*AUK20))</f>
        <v xml:space="preserve"> </v>
      </c>
      <c r="AUM20" s="151"/>
      <c r="AUN20" s="152" t="str">
        <f>IF(AUJ20=0," ",IF(AUJ20=16," ",(AUI20-AUL20-AUM20)*VLOOKUP(AUJ20,PROTOKOL!$A:$E,5)))</f>
        <v xml:space="preserve"> </v>
      </c>
      <c r="AUO20" s="155" t="str">
        <f t="shared" si="413"/>
        <v xml:space="preserve"> </v>
      </c>
      <c r="AUP20" s="152" t="str">
        <f t="shared" si="414"/>
        <v xml:space="preserve"> </v>
      </c>
      <c r="AUR20" s="138">
        <f t="shared" ref="AUR20" si="1235">$A$20</f>
        <v>8</v>
      </c>
      <c r="AUS20" s="444"/>
      <c r="AUT20" s="150"/>
      <c r="AUU20" s="150"/>
      <c r="AUV20" s="150"/>
      <c r="AUW20" s="150" t="str">
        <f>IFERROR(IF(AUU20=0," ",IF(AUU20=16," ",VLOOKUP(AUU20,PROTOKOL!$A:$E,2)*AUV20))/7.5*(7.5-AUZ20),"")</f>
        <v/>
      </c>
      <c r="AUX20" s="151"/>
      <c r="AUY20" s="152" t="str">
        <f>IF(AUU20=0," ",IF(AUU20=16," ",(AUT20-AUW20-AUX20)*VLOOKUP(AUU20,PROTOKOL!$A:$E,5)))</f>
        <v xml:space="preserve"> </v>
      </c>
      <c r="AUZ20" s="153"/>
      <c r="AVA20" s="144" t="str">
        <f t="shared" si="416"/>
        <v xml:space="preserve"> </v>
      </c>
      <c r="AVB20" s="454" t="str">
        <f t="shared" si="417"/>
        <v xml:space="preserve"> </v>
      </c>
      <c r="AVC20" s="454"/>
      <c r="AVD20" s="150"/>
      <c r="AVE20" s="150"/>
      <c r="AVF20" s="150"/>
      <c r="AVG20" s="154" t="str">
        <f>IF(AVE20=0," ",IF(AVE20=16," ",VLOOKUP(AVE20,PROTOKOL!$A:$E,2)*AVF20))</f>
        <v xml:space="preserve"> </v>
      </c>
      <c r="AVH20" s="151"/>
      <c r="AVI20" s="152" t="str">
        <f>IF(AVE20=0," ",IF(AVE20=16," ",(AVD20-AVG20-AVH20)*VLOOKUP(AVE20,PROTOKOL!$A:$E,5)))</f>
        <v xml:space="preserve"> </v>
      </c>
      <c r="AVJ20" s="155" t="str">
        <f t="shared" si="418"/>
        <v xml:space="preserve"> </v>
      </c>
      <c r="AVK20" s="152" t="str">
        <f t="shared" si="419"/>
        <v xml:space="preserve"> </v>
      </c>
      <c r="AVM20" s="138">
        <f t="shared" ref="AVM20" si="1236">$A$20</f>
        <v>8</v>
      </c>
      <c r="AVN20" s="444"/>
      <c r="AVO20" s="150"/>
      <c r="AVP20" s="150"/>
      <c r="AVQ20" s="150"/>
      <c r="AVR20" s="150" t="str">
        <f>IFERROR(IF(AVP20=0," ",IF(AVP20=16," ",VLOOKUP(AVP20,PROTOKOL!$A:$E,2)*AVQ20))/7.5*(7.5-AVU20),"")</f>
        <v/>
      </c>
      <c r="AVS20" s="151"/>
      <c r="AVT20" s="152" t="str">
        <f>IF(AVP20=0," ",IF(AVP20=16," ",(AVO20-AVR20-AVS20)*VLOOKUP(AVP20,PROTOKOL!$A:$E,5)))</f>
        <v xml:space="preserve"> </v>
      </c>
      <c r="AVU20" s="153"/>
      <c r="AVV20" s="144" t="str">
        <f t="shared" si="421"/>
        <v xml:space="preserve"> </v>
      </c>
      <c r="AVW20" s="454" t="str">
        <f t="shared" si="422"/>
        <v xml:space="preserve"> </v>
      </c>
      <c r="AVX20" s="454"/>
      <c r="AVY20" s="150"/>
      <c r="AVZ20" s="150"/>
      <c r="AWA20" s="150"/>
      <c r="AWB20" s="154" t="str">
        <f>IF(AVZ20=0," ",IF(AVZ20=16," ",VLOOKUP(AVZ20,PROTOKOL!$A:$E,2)*AWA20))</f>
        <v xml:space="preserve"> </v>
      </c>
      <c r="AWC20" s="151"/>
      <c r="AWD20" s="152" t="str">
        <f>IF(AVZ20=0," ",IF(AVZ20=16," ",(AVY20-AWB20-AWC20)*VLOOKUP(AVZ20,PROTOKOL!$A:$E,5)))</f>
        <v xml:space="preserve"> </v>
      </c>
      <c r="AWE20" s="155" t="str">
        <f t="shared" si="423"/>
        <v xml:space="preserve"> </v>
      </c>
      <c r="AWF20" s="152" t="str">
        <f t="shared" si="424"/>
        <v xml:space="preserve"> </v>
      </c>
      <c r="AWH20" s="138">
        <f t="shared" ref="AWH20" si="1237">$A$20</f>
        <v>8</v>
      </c>
      <c r="AWI20" s="444"/>
      <c r="AWJ20" s="150"/>
      <c r="AWK20" s="150"/>
      <c r="AWL20" s="150"/>
      <c r="AWM20" s="150" t="str">
        <f>IFERROR(IF(AWK20=0," ",IF(AWK20=16," ",VLOOKUP(AWK20,PROTOKOL!$A:$E,2)*AWL20))/7.5*(7.5-AWP20),"")</f>
        <v/>
      </c>
      <c r="AWN20" s="151"/>
      <c r="AWO20" s="152" t="str">
        <f>IF(AWK20=0," ",IF(AWK20=16," ",(AWJ20-AWM20-AWN20)*VLOOKUP(AWK20,PROTOKOL!$A:$E,5)))</f>
        <v xml:space="preserve"> </v>
      </c>
      <c r="AWP20" s="153"/>
      <c r="AWQ20" s="144" t="str">
        <f t="shared" si="426"/>
        <v xml:space="preserve"> </v>
      </c>
      <c r="AWR20" s="454" t="str">
        <f t="shared" si="427"/>
        <v xml:space="preserve"> </v>
      </c>
      <c r="AWS20" s="454"/>
      <c r="AWT20" s="150"/>
      <c r="AWU20" s="150"/>
      <c r="AWV20" s="150"/>
      <c r="AWW20" s="154" t="str">
        <f>IF(AWU20=0," ",IF(AWU20=16," ",VLOOKUP(AWU20,PROTOKOL!$A:$E,2)*AWV20))</f>
        <v xml:space="preserve"> </v>
      </c>
      <c r="AWX20" s="151"/>
      <c r="AWY20" s="152" t="str">
        <f>IF(AWU20=0," ",IF(AWU20=16," ",(AWT20-AWW20-AWX20)*VLOOKUP(AWU20,PROTOKOL!$A:$E,5)))</f>
        <v xml:space="preserve"> </v>
      </c>
      <c r="AWZ20" s="155" t="str">
        <f t="shared" si="428"/>
        <v xml:space="preserve"> </v>
      </c>
      <c r="AXA20" s="152" t="str">
        <f t="shared" si="429"/>
        <v xml:space="preserve"> </v>
      </c>
      <c r="AXC20" s="138">
        <f t="shared" ref="AXC20" si="1238">$A$20</f>
        <v>8</v>
      </c>
      <c r="AXD20" s="444"/>
      <c r="AXE20" s="150"/>
      <c r="AXF20" s="150"/>
      <c r="AXG20" s="150"/>
      <c r="AXH20" s="150" t="str">
        <f>IFERROR(IF(AXF20=0," ",IF(AXF20=16," ",VLOOKUP(AXF20,PROTOKOL!$A:$E,2)*AXG20))/7.5*(7.5-AXK20),"")</f>
        <v/>
      </c>
      <c r="AXI20" s="151"/>
      <c r="AXJ20" s="152" t="str">
        <f>IF(AXF20=0," ",IF(AXF20=16," ",(AXE20-AXH20-AXI20)*VLOOKUP(AXF20,PROTOKOL!$A:$E,5)))</f>
        <v xml:space="preserve"> </v>
      </c>
      <c r="AXK20" s="153"/>
      <c r="AXL20" s="144" t="str">
        <f t="shared" si="431"/>
        <v xml:space="preserve"> </v>
      </c>
      <c r="AXM20" s="454" t="str">
        <f t="shared" si="432"/>
        <v xml:space="preserve"> </v>
      </c>
      <c r="AXN20" s="454"/>
      <c r="AXO20" s="150"/>
      <c r="AXP20" s="150"/>
      <c r="AXQ20" s="150"/>
      <c r="AXR20" s="154" t="str">
        <f>IF(AXP20=0," ",IF(AXP20=16," ",VLOOKUP(AXP20,PROTOKOL!$A:$E,2)*AXQ20))</f>
        <v xml:space="preserve"> </v>
      </c>
      <c r="AXS20" s="151"/>
      <c r="AXT20" s="152" t="str">
        <f>IF(AXP20=0," ",IF(AXP20=16," ",(AXO20-AXR20-AXS20)*VLOOKUP(AXP20,PROTOKOL!$A:$E,5)))</f>
        <v xml:space="preserve"> </v>
      </c>
      <c r="AXU20" s="155" t="str">
        <f t="shared" si="433"/>
        <v xml:space="preserve"> </v>
      </c>
      <c r="AXV20" s="152" t="str">
        <f t="shared" si="434"/>
        <v xml:space="preserve"> </v>
      </c>
      <c r="AXX20" s="138">
        <f t="shared" ref="AXX20" si="1239">$A$20</f>
        <v>8</v>
      </c>
      <c r="AXY20" s="444"/>
      <c r="AXZ20" s="150"/>
      <c r="AYA20" s="150"/>
      <c r="AYB20" s="150"/>
      <c r="AYC20" s="150" t="str">
        <f>IFERROR(IF(AYA20=0," ",IF(AYA20=16," ",VLOOKUP(AYA20,PROTOKOL!$A:$E,2)*AYB20))/7.5*(7.5-AYF20),"")</f>
        <v/>
      </c>
      <c r="AYD20" s="151"/>
      <c r="AYE20" s="152" t="str">
        <f>IF(AYA20=0," ",IF(AYA20=16," ",(AXZ20-AYC20-AYD20)*VLOOKUP(AYA20,PROTOKOL!$A:$E,5)))</f>
        <v xml:space="preserve"> </v>
      </c>
      <c r="AYF20" s="153"/>
      <c r="AYG20" s="144" t="str">
        <f t="shared" si="436"/>
        <v xml:space="preserve"> </v>
      </c>
      <c r="AYH20" s="454" t="str">
        <f t="shared" si="437"/>
        <v xml:space="preserve"> </v>
      </c>
      <c r="AYI20" s="454"/>
      <c r="AYJ20" s="150"/>
      <c r="AYK20" s="150"/>
      <c r="AYL20" s="150"/>
      <c r="AYM20" s="154" t="str">
        <f>IF(AYK20=0," ",IF(AYK20=16," ",VLOOKUP(AYK20,PROTOKOL!$A:$E,2)*AYL20))</f>
        <v xml:space="preserve"> </v>
      </c>
      <c r="AYN20" s="151"/>
      <c r="AYO20" s="152" t="str">
        <f>IF(AYK20=0," ",IF(AYK20=16," ",(AYJ20-AYM20-AYN20)*VLOOKUP(AYK20,PROTOKOL!$A:$E,5)))</f>
        <v xml:space="preserve"> </v>
      </c>
      <c r="AYP20" s="155" t="str">
        <f t="shared" si="438"/>
        <v xml:space="preserve"> </v>
      </c>
      <c r="AYQ20" s="152" t="str">
        <f t="shared" si="439"/>
        <v xml:space="preserve"> </v>
      </c>
      <c r="AYS20" s="138">
        <f t="shared" ref="AYS20" si="1240">$A$20</f>
        <v>8</v>
      </c>
      <c r="AYT20" s="444"/>
      <c r="AYU20" s="150"/>
      <c r="AYV20" s="150"/>
      <c r="AYW20" s="150"/>
      <c r="AYX20" s="150" t="str">
        <f>IFERROR(IF(AYV20=0," ",IF(AYV20=16," ",VLOOKUP(AYV20,PROTOKOL!$A:$E,2)*AYW20))/7.5*(7.5-AZA20),"")</f>
        <v/>
      </c>
      <c r="AYY20" s="151"/>
      <c r="AYZ20" s="152" t="str">
        <f>IF(AYV20=0," ",IF(AYV20=16," ",(AYU20-AYX20-AYY20)*VLOOKUP(AYV20,PROTOKOL!$A:$E,5)))</f>
        <v xml:space="preserve"> </v>
      </c>
      <c r="AZA20" s="153"/>
      <c r="AZB20" s="144" t="str">
        <f t="shared" si="441"/>
        <v xml:space="preserve"> </v>
      </c>
      <c r="AZC20" s="454" t="str">
        <f t="shared" si="442"/>
        <v xml:space="preserve"> </v>
      </c>
      <c r="AZD20" s="454"/>
      <c r="AZE20" s="150"/>
      <c r="AZF20" s="150"/>
      <c r="AZG20" s="150"/>
      <c r="AZH20" s="154" t="str">
        <f>IF(AZF20=0," ",IF(AZF20=16," ",VLOOKUP(AZF20,PROTOKOL!$A:$E,2)*AZG20))</f>
        <v xml:space="preserve"> </v>
      </c>
      <c r="AZI20" s="151"/>
      <c r="AZJ20" s="152" t="str">
        <f>IF(AZF20=0," ",IF(AZF20=16," ",(AZE20-AZH20-AZI20)*VLOOKUP(AZF20,PROTOKOL!$A:$E,5)))</f>
        <v xml:space="preserve"> </v>
      </c>
      <c r="AZK20" s="155" t="str">
        <f t="shared" si="443"/>
        <v xml:space="preserve"> </v>
      </c>
      <c r="AZL20" s="152" t="str">
        <f t="shared" si="444"/>
        <v xml:space="preserve"> </v>
      </c>
      <c r="AZN20" s="138">
        <f t="shared" ref="AZN20" si="1241">$A$20</f>
        <v>8</v>
      </c>
      <c r="AZO20" s="444"/>
      <c r="AZP20" s="150"/>
      <c r="AZQ20" s="150"/>
      <c r="AZR20" s="150"/>
      <c r="AZS20" s="150" t="str">
        <f>IFERROR(IF(AZQ20=0," ",IF(AZQ20=16," ",VLOOKUP(AZQ20,PROTOKOL!$A:$E,2)*AZR20))/7.5*(7.5-AZV20),"")</f>
        <v/>
      </c>
      <c r="AZT20" s="151"/>
      <c r="AZU20" s="152" t="str">
        <f>IF(AZQ20=0," ",IF(AZQ20=16," ",(AZP20-AZS20-AZT20)*VLOOKUP(AZQ20,PROTOKOL!$A:$E,5)))</f>
        <v xml:space="preserve"> </v>
      </c>
      <c r="AZV20" s="153"/>
      <c r="AZW20" s="144" t="str">
        <f t="shared" si="446"/>
        <v xml:space="preserve"> </v>
      </c>
      <c r="AZX20" s="454" t="str">
        <f t="shared" si="447"/>
        <v xml:space="preserve"> </v>
      </c>
      <c r="AZY20" s="454"/>
      <c r="AZZ20" s="150"/>
      <c r="BAA20" s="150"/>
      <c r="BAB20" s="150"/>
      <c r="BAC20" s="154" t="str">
        <f>IF(BAA20=0," ",IF(BAA20=16," ",VLOOKUP(BAA20,PROTOKOL!$A:$E,2)*BAB20))</f>
        <v xml:space="preserve"> </v>
      </c>
      <c r="BAD20" s="151"/>
      <c r="BAE20" s="152" t="str">
        <f>IF(BAA20=0," ",IF(BAA20=16," ",(AZZ20-BAC20-BAD20)*VLOOKUP(BAA20,PROTOKOL!$A:$E,5)))</f>
        <v xml:space="preserve"> </v>
      </c>
      <c r="BAF20" s="155" t="str">
        <f t="shared" si="448"/>
        <v xml:space="preserve"> </v>
      </c>
      <c r="BAG20" s="152" t="str">
        <f t="shared" si="449"/>
        <v xml:space="preserve"> </v>
      </c>
      <c r="BAI20" s="138">
        <f t="shared" ref="BAI20" si="1242">$A$20</f>
        <v>8</v>
      </c>
      <c r="BAJ20" s="444"/>
      <c r="BAK20" s="150"/>
      <c r="BAL20" s="150"/>
      <c r="BAM20" s="150"/>
      <c r="BAN20" s="150" t="str">
        <f>IFERROR(IF(BAL20=0," ",IF(BAL20=16," ",VLOOKUP(BAL20,PROTOKOL!$A:$E,2)*BAM20))/7.5*(7.5-BAQ20),"")</f>
        <v/>
      </c>
      <c r="BAO20" s="151"/>
      <c r="BAP20" s="152" t="str">
        <f>IF(BAL20=0," ",IF(BAL20=16," ",(BAK20-BAN20-BAO20)*VLOOKUP(BAL20,PROTOKOL!$A:$E,5)))</f>
        <v xml:space="preserve"> </v>
      </c>
      <c r="BAQ20" s="153"/>
      <c r="BAR20" s="144" t="str">
        <f t="shared" si="451"/>
        <v xml:space="preserve"> </v>
      </c>
      <c r="BAS20" s="454" t="str">
        <f t="shared" si="452"/>
        <v xml:space="preserve"> </v>
      </c>
      <c r="BAT20" s="454"/>
      <c r="BAU20" s="150"/>
      <c r="BAV20" s="150"/>
      <c r="BAW20" s="150"/>
      <c r="BAX20" s="154" t="str">
        <f>IF(BAV20=0," ",IF(BAV20=16," ",VLOOKUP(BAV20,PROTOKOL!$A:$E,2)*BAW20))</f>
        <v xml:space="preserve"> </v>
      </c>
      <c r="BAY20" s="151"/>
      <c r="BAZ20" s="152" t="str">
        <f>IF(BAV20=0," ",IF(BAV20=16," ",(BAU20-BAX20-BAY20)*VLOOKUP(BAV20,PROTOKOL!$A:$E,5)))</f>
        <v xml:space="preserve"> </v>
      </c>
      <c r="BBA20" s="155" t="str">
        <f t="shared" si="453"/>
        <v xml:space="preserve"> </v>
      </c>
      <c r="BBB20" s="152" t="str">
        <f t="shared" si="454"/>
        <v xml:space="preserve"> </v>
      </c>
    </row>
    <row r="21" spans="1:1406" x14ac:dyDescent="0.3">
      <c r="A21" s="138">
        <v>9</v>
      </c>
      <c r="B21" s="444"/>
      <c r="C21" s="150"/>
      <c r="D21" s="150"/>
      <c r="E21" s="150"/>
      <c r="F21" s="150" t="str">
        <f>IFERROR(IF(D21=0," ",IF(D21=16," ",VLOOKUP(D21,PROTOKOL!$A:$E,2)*E21))/7.5*(7.5-I21),"")</f>
        <v/>
      </c>
      <c r="G21" s="151"/>
      <c r="H21" s="152" t="str">
        <f>IF(D21=0," ",IF(D21=16," ",(C21-F21-G21)*VLOOKUP(D21,PROTOKOL!$A:$E,5)))</f>
        <v xml:space="preserve"> </v>
      </c>
      <c r="I21" s="153"/>
      <c r="J21" s="144" t="str">
        <f t="shared" si="455"/>
        <v xml:space="preserve"> </v>
      </c>
      <c r="K21" s="454" t="str">
        <f t="shared" si="456"/>
        <v xml:space="preserve"> </v>
      </c>
      <c r="L21" s="454"/>
      <c r="M21" s="150"/>
      <c r="N21" s="150"/>
      <c r="O21" s="150"/>
      <c r="P21" s="154" t="str">
        <f>IF(N21=0," ",IF(N21=16," ",VLOOKUP(N21,PROTOKOL!$A:$E,2)*O21))</f>
        <v xml:space="preserve"> </v>
      </c>
      <c r="Q21" s="151"/>
      <c r="R21" s="152" t="str">
        <f>IF(N21=0," ",IF(N21=16," ",(M21-P21-Q21)*VLOOKUP(N21,PROTOKOL!$A:$E,5)))</f>
        <v xml:space="preserve"> </v>
      </c>
      <c r="S21" s="155" t="str">
        <f t="shared" si="457"/>
        <v xml:space="preserve"> </v>
      </c>
      <c r="T21" s="152" t="str">
        <f t="shared" si="458"/>
        <v xml:space="preserve"> </v>
      </c>
      <c r="V21" s="138">
        <f>$A$21</f>
        <v>9</v>
      </c>
      <c r="W21" s="444"/>
      <c r="X21" s="150"/>
      <c r="Y21" s="150"/>
      <c r="Z21" s="150"/>
      <c r="AA21" s="150" t="str">
        <f>IFERROR(IF(Y21=0," ",IF(Y21=16," ",VLOOKUP(Y21,PROTOKOL!$A:$E,2)*Z21))/7.5*(7.5-AD21),"")</f>
        <v/>
      </c>
      <c r="AB21" s="151"/>
      <c r="AC21" s="152" t="str">
        <f>IF(Y21=0," ",IF(Y21=16," ",(X21-AA21-AB21)*VLOOKUP(Y21,PROTOKOL!$A:$E,5)))</f>
        <v xml:space="preserve"> </v>
      </c>
      <c r="AD21" s="153"/>
      <c r="AE21" s="144" t="str">
        <f t="shared" si="459"/>
        <v xml:space="preserve"> </v>
      </c>
      <c r="AF21" s="454" t="str">
        <f t="shared" si="460"/>
        <v xml:space="preserve"> </v>
      </c>
      <c r="AG21" s="454"/>
      <c r="AH21" s="150"/>
      <c r="AI21" s="150"/>
      <c r="AJ21" s="150"/>
      <c r="AK21" s="154" t="str">
        <f>IF(AI21=0," ",IF(AI21=16," ",VLOOKUP(AI21,PROTOKOL!$A:$E,2)*AJ21))</f>
        <v xml:space="preserve"> </v>
      </c>
      <c r="AL21" s="151"/>
      <c r="AM21" s="152" t="str">
        <f>IF(AI21=0," ",IF(AI21=16," ",(AH21-AK21-AL21)*VLOOKUP(AI21,PROTOKOL!$A:$E,5)))</f>
        <v xml:space="preserve"> </v>
      </c>
      <c r="AN21" s="155" t="str">
        <f t="shared" si="461"/>
        <v xml:space="preserve"> </v>
      </c>
      <c r="AO21" s="152" t="str">
        <f t="shared" si="462"/>
        <v xml:space="preserve"> </v>
      </c>
      <c r="AQ21" s="138">
        <f t="shared" ref="AQ21" si="1243">$A$21</f>
        <v>9</v>
      </c>
      <c r="AR21" s="444"/>
      <c r="AS21" s="150"/>
      <c r="AT21" s="150"/>
      <c r="AU21" s="150"/>
      <c r="AV21" s="150" t="str">
        <f>IFERROR(IF(AT21=0," ",IF(AT21=16," ",VLOOKUP(AT21,PROTOKOL!$A:$E,2)*AU21))/7.5*(7.5-AY21),"")</f>
        <v/>
      </c>
      <c r="AW21" s="151"/>
      <c r="AX21" s="152" t="str">
        <f>IF(AT21=0," ",IF(AT21=16," ",(AS21-AV21-AW21)*VLOOKUP(AT21,PROTOKOL!$A:$E,5)))</f>
        <v xml:space="preserve"> </v>
      </c>
      <c r="AY21" s="153"/>
      <c r="AZ21" s="144" t="str">
        <f t="shared" si="131"/>
        <v xml:space="preserve"> </v>
      </c>
      <c r="BA21" s="454" t="str">
        <f t="shared" si="132"/>
        <v xml:space="preserve"> </v>
      </c>
      <c r="BB21" s="454"/>
      <c r="BC21" s="150"/>
      <c r="BD21" s="150"/>
      <c r="BE21" s="150"/>
      <c r="BF21" s="154" t="str">
        <f>IF(BD21=0," ",IF(BD21=16," ",VLOOKUP(BD21,PROTOKOL!$A:$E,2)*BE21))</f>
        <v xml:space="preserve"> </v>
      </c>
      <c r="BG21" s="151"/>
      <c r="BH21" s="152" t="str">
        <f>IF(BD21=0," ",IF(BD21=16," ",(BC21-BF21-BG21)*VLOOKUP(BD21,PROTOKOL!$A:$E,5)))</f>
        <v xml:space="preserve"> </v>
      </c>
      <c r="BI21" s="155" t="str">
        <f t="shared" si="133"/>
        <v xml:space="preserve"> </v>
      </c>
      <c r="BJ21" s="152" t="str">
        <f t="shared" si="134"/>
        <v xml:space="preserve"> </v>
      </c>
      <c r="BL21" s="138">
        <f t="shared" ref="BL21" si="1244">$A$21</f>
        <v>9</v>
      </c>
      <c r="BM21" s="444"/>
      <c r="BN21" s="150"/>
      <c r="BO21" s="150"/>
      <c r="BP21" s="150"/>
      <c r="BQ21" s="150" t="str">
        <f>IFERROR(IF(BO21=0," ",IF(BO21=16," ",VLOOKUP(BO21,PROTOKOL!$A:$E,2)*BP21))/7.5*(7.5-BT21),"")</f>
        <v/>
      </c>
      <c r="BR21" s="151"/>
      <c r="BS21" s="152" t="str">
        <f>IF(BO21=0," ",IF(BO21=16," ",(BN21-BQ21-BR21)*VLOOKUP(BO21,PROTOKOL!$A:$E,5)))</f>
        <v xml:space="preserve"> </v>
      </c>
      <c r="BT21" s="153"/>
      <c r="BU21" s="144" t="str">
        <f t="shared" si="136"/>
        <v xml:space="preserve"> </v>
      </c>
      <c r="BV21" s="454" t="str">
        <f t="shared" si="137"/>
        <v xml:space="preserve"> </v>
      </c>
      <c r="BW21" s="454"/>
      <c r="BX21" s="150"/>
      <c r="BY21" s="150"/>
      <c r="BZ21" s="150"/>
      <c r="CA21" s="154" t="str">
        <f>IF(BY21=0," ",IF(BY21=16," ",VLOOKUP(BY21,PROTOKOL!$A:$E,2)*BZ21))</f>
        <v xml:space="preserve"> </v>
      </c>
      <c r="CB21" s="151"/>
      <c r="CC21" s="152" t="str">
        <f>IF(BY21=0," ",IF(BY21=16," ",(BX21-CA21-CB21)*VLOOKUP(BY21,PROTOKOL!$A:$E,5)))</f>
        <v xml:space="preserve"> </v>
      </c>
      <c r="CD21" s="155" t="str">
        <f t="shared" si="138"/>
        <v xml:space="preserve"> </v>
      </c>
      <c r="CE21" s="152" t="str">
        <f t="shared" si="139"/>
        <v xml:space="preserve"> </v>
      </c>
      <c r="CG21" s="138">
        <f t="shared" ref="CG21" si="1245">$A$21</f>
        <v>9</v>
      </c>
      <c r="CH21" s="444"/>
      <c r="CI21" s="150"/>
      <c r="CJ21" s="150"/>
      <c r="CK21" s="150"/>
      <c r="CL21" s="150" t="str">
        <f>IFERROR(IF(CJ21=0," ",IF(CJ21=16," ",VLOOKUP(CJ21,PROTOKOL!$A:$E,2)*CK21))/7.5*(7.5-CO21),"")</f>
        <v/>
      </c>
      <c r="CM21" s="151"/>
      <c r="CN21" s="152" t="str">
        <f>IF(CJ21=0," ",IF(CJ21=16," ",(CI21-CL21-CM21)*VLOOKUP(CJ21,PROTOKOL!$A:$E,5)))</f>
        <v xml:space="preserve"> </v>
      </c>
      <c r="CO21" s="153"/>
      <c r="CP21" s="144" t="str">
        <f t="shared" si="141"/>
        <v xml:space="preserve"> </v>
      </c>
      <c r="CQ21" s="454" t="str">
        <f t="shared" si="142"/>
        <v xml:space="preserve"> </v>
      </c>
      <c r="CR21" s="454"/>
      <c r="CS21" s="150"/>
      <c r="CT21" s="150"/>
      <c r="CU21" s="150"/>
      <c r="CV21" s="154" t="str">
        <f>IF(CT21=0," ",IF(CT21=16," ",VLOOKUP(CT21,PROTOKOL!$A:$E,2)*CU21))</f>
        <v xml:space="preserve"> </v>
      </c>
      <c r="CW21" s="151"/>
      <c r="CX21" s="152" t="str">
        <f>IF(CT21=0," ",IF(CT21=16," ",(CS21-CV21-CW21)*VLOOKUP(CT21,PROTOKOL!$A:$E,5)))</f>
        <v xml:space="preserve"> </v>
      </c>
      <c r="CY21" s="155" t="str">
        <f t="shared" si="143"/>
        <v xml:space="preserve"> </v>
      </c>
      <c r="CZ21" s="152" t="str">
        <f t="shared" si="144"/>
        <v xml:space="preserve"> </v>
      </c>
      <c r="DB21" s="138">
        <f t="shared" ref="DB21" si="1246">$A$21</f>
        <v>9</v>
      </c>
      <c r="DC21" s="444"/>
      <c r="DD21" s="150"/>
      <c r="DE21" s="150"/>
      <c r="DF21" s="150"/>
      <c r="DG21" s="150" t="str">
        <f>IFERROR(IF(DE21=0," ",IF(DE21=16," ",VLOOKUP(DE21,PROTOKOL!$A:$E,2)*DF21))/7.5*(7.5-DJ21),"")</f>
        <v/>
      </c>
      <c r="DH21" s="151"/>
      <c r="DI21" s="152" t="str">
        <f>IF(DE21=0," ",IF(DE21=16," ",(DD21-DG21-DH21)*VLOOKUP(DE21,PROTOKOL!$A:$E,5)))</f>
        <v xml:space="preserve"> </v>
      </c>
      <c r="DJ21" s="153"/>
      <c r="DK21" s="144" t="str">
        <f t="shared" si="146"/>
        <v xml:space="preserve"> </v>
      </c>
      <c r="DL21" s="454" t="str">
        <f t="shared" si="147"/>
        <v xml:space="preserve"> </v>
      </c>
      <c r="DM21" s="454"/>
      <c r="DN21" s="150"/>
      <c r="DO21" s="150"/>
      <c r="DP21" s="150"/>
      <c r="DQ21" s="154" t="str">
        <f>IF(DO21=0," ",IF(DO21=16," ",VLOOKUP(DO21,PROTOKOL!$A:$E,2)*DP21))</f>
        <v xml:space="preserve"> </v>
      </c>
      <c r="DR21" s="151"/>
      <c r="DS21" s="152" t="str">
        <f>IF(DO21=0," ",IF(DO21=16," ",(DN21-DQ21-DR21)*VLOOKUP(DO21,PROTOKOL!$A:$E,5)))</f>
        <v xml:space="preserve"> </v>
      </c>
      <c r="DT21" s="155" t="str">
        <f t="shared" si="148"/>
        <v xml:space="preserve"> </v>
      </c>
      <c r="DU21" s="152" t="str">
        <f t="shared" si="149"/>
        <v xml:space="preserve"> </v>
      </c>
      <c r="DW21" s="138">
        <f t="shared" ref="DW21" si="1247">$A$21</f>
        <v>9</v>
      </c>
      <c r="DX21" s="444"/>
      <c r="DY21" s="150"/>
      <c r="DZ21" s="150"/>
      <c r="EA21" s="150"/>
      <c r="EB21" s="150" t="str">
        <f>IFERROR(IF(DZ21=0," ",IF(DZ21=16," ",VLOOKUP(DZ21,PROTOKOL!$A:$E,2)*EA21))/7.5*(7.5-EE21),"")</f>
        <v/>
      </c>
      <c r="EC21" s="151"/>
      <c r="ED21" s="152" t="str">
        <f>IF(DZ21=0," ",IF(DZ21=16," ",(DY21-EB21-EC21)*VLOOKUP(DZ21,PROTOKOL!$A:$E,5)))</f>
        <v xml:space="preserve"> </v>
      </c>
      <c r="EE21" s="153"/>
      <c r="EF21" s="144" t="str">
        <f t="shared" si="151"/>
        <v xml:space="preserve"> </v>
      </c>
      <c r="EG21" s="454" t="str">
        <f t="shared" si="152"/>
        <v xml:space="preserve"> </v>
      </c>
      <c r="EH21" s="454"/>
      <c r="EI21" s="150"/>
      <c r="EJ21" s="150"/>
      <c r="EK21" s="150"/>
      <c r="EL21" s="154" t="str">
        <f>IF(EJ21=0," ",IF(EJ21=16," ",VLOOKUP(EJ21,PROTOKOL!$A:$E,2)*EK21))</f>
        <v xml:space="preserve"> </v>
      </c>
      <c r="EM21" s="151"/>
      <c r="EN21" s="152" t="str">
        <f>IF(EJ21=0," ",IF(EJ21=16," ",(EI21-EL21-EM21)*VLOOKUP(EJ21,PROTOKOL!$A:$E,5)))</f>
        <v xml:space="preserve"> </v>
      </c>
      <c r="EO21" s="155" t="str">
        <f t="shared" si="153"/>
        <v xml:space="preserve"> </v>
      </c>
      <c r="EP21" s="152" t="str">
        <f t="shared" si="154"/>
        <v xml:space="preserve"> </v>
      </c>
      <c r="ER21" s="138">
        <f t="shared" ref="ER21" si="1248">$A$21</f>
        <v>9</v>
      </c>
      <c r="ES21" s="444"/>
      <c r="ET21" s="150"/>
      <c r="EU21" s="150"/>
      <c r="EV21" s="150"/>
      <c r="EW21" s="150" t="str">
        <f>IFERROR(IF(EU21=0," ",IF(EU21=16," ",VLOOKUP(EU21,PROTOKOL!$A:$E,2)*EV21))/7.5*(7.5-EZ21),"")</f>
        <v/>
      </c>
      <c r="EX21" s="151"/>
      <c r="EY21" s="152" t="str">
        <f>IF(EU21=0," ",IF(EU21=16," ",(ET21-EW21-EX21)*VLOOKUP(EU21,PROTOKOL!$A:$E,5)))</f>
        <v xml:space="preserve"> </v>
      </c>
      <c r="EZ21" s="153"/>
      <c r="FA21" s="144" t="str">
        <f t="shared" si="156"/>
        <v xml:space="preserve"> </v>
      </c>
      <c r="FB21" s="454" t="str">
        <f t="shared" si="157"/>
        <v xml:space="preserve"> </v>
      </c>
      <c r="FC21" s="454"/>
      <c r="FD21" s="150"/>
      <c r="FE21" s="150"/>
      <c r="FF21" s="150"/>
      <c r="FG21" s="154" t="str">
        <f>IF(FE21=0," ",IF(FE21=16," ",VLOOKUP(FE21,PROTOKOL!$A:$E,2)*FF21))</f>
        <v xml:space="preserve"> </v>
      </c>
      <c r="FH21" s="151"/>
      <c r="FI21" s="152" t="str">
        <f>IF(FE21=0," ",IF(FE21=16," ",(FD21-FG21-FH21)*VLOOKUP(FE21,PROTOKOL!$A:$E,5)))</f>
        <v xml:space="preserve"> </v>
      </c>
      <c r="FJ21" s="155" t="str">
        <f t="shared" si="158"/>
        <v xml:space="preserve"> </v>
      </c>
      <c r="FK21" s="152" t="str">
        <f t="shared" si="159"/>
        <v xml:space="preserve"> </v>
      </c>
      <c r="FM21" s="138">
        <f t="shared" ref="FM21" si="1249">$A$21</f>
        <v>9</v>
      </c>
      <c r="FN21" s="444"/>
      <c r="FO21" s="150"/>
      <c r="FP21" s="150"/>
      <c r="FQ21" s="150"/>
      <c r="FR21" s="150" t="str">
        <f>IFERROR(IF(FP21=0," ",IF(FP21=16," ",VLOOKUP(FP21,PROTOKOL!$A:$E,2)*FQ21))/7.5*(7.5-FU21),"")</f>
        <v/>
      </c>
      <c r="FS21" s="151"/>
      <c r="FT21" s="152" t="str">
        <f>IF(FP21=0," ",IF(FP21=16," ",(FO21-FR21-FS21)*VLOOKUP(FP21,PROTOKOL!$A:$E,5)))</f>
        <v xml:space="preserve"> </v>
      </c>
      <c r="FU21" s="153"/>
      <c r="FV21" s="144" t="str">
        <f t="shared" si="161"/>
        <v xml:space="preserve"> </v>
      </c>
      <c r="FW21" s="454" t="str">
        <f t="shared" si="162"/>
        <v xml:space="preserve"> </v>
      </c>
      <c r="FX21" s="454"/>
      <c r="FY21" s="150"/>
      <c r="FZ21" s="150"/>
      <c r="GA21" s="150"/>
      <c r="GB21" s="154" t="str">
        <f>IF(FZ21=0," ",IF(FZ21=16," ",VLOOKUP(FZ21,PROTOKOL!$A:$E,2)*GA21))</f>
        <v xml:space="preserve"> </v>
      </c>
      <c r="GC21" s="151"/>
      <c r="GD21" s="152" t="str">
        <f>IF(FZ21=0," ",IF(FZ21=16," ",(FY21-GB21-GC21)*VLOOKUP(FZ21,PROTOKOL!$A:$E,5)))</f>
        <v xml:space="preserve"> </v>
      </c>
      <c r="GE21" s="155" t="str">
        <f t="shared" si="163"/>
        <v xml:space="preserve"> </v>
      </c>
      <c r="GF21" s="152" t="str">
        <f t="shared" si="164"/>
        <v xml:space="preserve"> </v>
      </c>
      <c r="GH21" s="138">
        <f t="shared" ref="GH21" si="1250">$A$21</f>
        <v>9</v>
      </c>
      <c r="GI21" s="444"/>
      <c r="GJ21" s="150"/>
      <c r="GK21" s="150"/>
      <c r="GL21" s="150"/>
      <c r="GM21" s="150" t="str">
        <f>IFERROR(IF(GK21=0," ",IF(GK21=16," ",VLOOKUP(GK21,PROTOKOL!$A:$E,2)*GL21))/7.5*(7.5-GP21),"")</f>
        <v/>
      </c>
      <c r="GN21" s="151"/>
      <c r="GO21" s="152" t="str">
        <f>IF(GK21=0," ",IF(GK21=16," ",(GJ21-GM21-GN21)*VLOOKUP(GK21,PROTOKOL!$A:$E,5)))</f>
        <v xml:space="preserve"> </v>
      </c>
      <c r="GP21" s="153"/>
      <c r="GQ21" s="144" t="str">
        <f t="shared" si="166"/>
        <v xml:space="preserve"> </v>
      </c>
      <c r="GR21" s="454" t="str">
        <f t="shared" si="167"/>
        <v xml:space="preserve"> </v>
      </c>
      <c r="GS21" s="454"/>
      <c r="GT21" s="150"/>
      <c r="GU21" s="150"/>
      <c r="GV21" s="150"/>
      <c r="GW21" s="154" t="str">
        <f>IF(GU21=0," ",IF(GU21=16," ",VLOOKUP(GU21,PROTOKOL!$A:$E,2)*GV21))</f>
        <v xml:space="preserve"> </v>
      </c>
      <c r="GX21" s="151"/>
      <c r="GY21" s="152" t="str">
        <f>IF(GU21=0," ",IF(GU21=16," ",(GT21-GW21-GX21)*VLOOKUP(GU21,PROTOKOL!$A:$E,5)))</f>
        <v xml:space="preserve"> </v>
      </c>
      <c r="GZ21" s="155" t="str">
        <f t="shared" si="168"/>
        <v xml:space="preserve"> </v>
      </c>
      <c r="HA21" s="152" t="str">
        <f t="shared" si="169"/>
        <v xml:space="preserve"> </v>
      </c>
      <c r="HC21" s="138">
        <f t="shared" ref="HC21" si="1251">$A$21</f>
        <v>9</v>
      </c>
      <c r="HD21" s="444"/>
      <c r="HE21" s="150"/>
      <c r="HF21" s="150"/>
      <c r="HG21" s="150"/>
      <c r="HH21" s="150" t="str">
        <f>IFERROR(IF(HF21=0," ",IF(HF21=16," ",VLOOKUP(HF21,PROTOKOL!$A:$E,2)*HG21))/7.5*(7.5-HK21),"")</f>
        <v/>
      </c>
      <c r="HI21" s="151"/>
      <c r="HJ21" s="152" t="str">
        <f>IF(HF21=0," ",IF(HF21=16," ",(HE21-HH21-HI21)*VLOOKUP(HF21,PROTOKOL!$A:$E,5)))</f>
        <v xml:space="preserve"> </v>
      </c>
      <c r="HK21" s="153"/>
      <c r="HL21" s="144" t="str">
        <f t="shared" si="171"/>
        <v xml:space="preserve"> </v>
      </c>
      <c r="HM21" s="454" t="str">
        <f t="shared" si="172"/>
        <v xml:space="preserve"> </v>
      </c>
      <c r="HN21" s="454"/>
      <c r="HO21" s="150"/>
      <c r="HP21" s="150"/>
      <c r="HQ21" s="150"/>
      <c r="HR21" s="154" t="str">
        <f>IF(HP21=0," ",IF(HP21=16," ",VLOOKUP(HP21,PROTOKOL!$A:$E,2)*HQ21))</f>
        <v xml:space="preserve"> </v>
      </c>
      <c r="HS21" s="151"/>
      <c r="HT21" s="152" t="str">
        <f>IF(HP21=0," ",IF(HP21=16," ",(HO21-HR21-HS21)*VLOOKUP(HP21,PROTOKOL!$A:$E,5)))</f>
        <v xml:space="preserve"> </v>
      </c>
      <c r="HU21" s="155" t="str">
        <f t="shared" si="173"/>
        <v xml:space="preserve"> </v>
      </c>
      <c r="HV21" s="152" t="str">
        <f t="shared" si="174"/>
        <v xml:space="preserve"> </v>
      </c>
      <c r="HX21" s="138">
        <f t="shared" ref="HX21" si="1252">$A$21</f>
        <v>9</v>
      </c>
      <c r="HY21" s="444"/>
      <c r="HZ21" s="150"/>
      <c r="IA21" s="150"/>
      <c r="IB21" s="150"/>
      <c r="IC21" s="150" t="str">
        <f>IFERROR(IF(IA21=0," ",IF(IA21=16," ",VLOOKUP(IA21,PROTOKOL!$A:$E,2)*IB21))/7.5*(7.5-IF21),"")</f>
        <v/>
      </c>
      <c r="ID21" s="151"/>
      <c r="IE21" s="152" t="str">
        <f>IF(IA21=0," ",IF(IA21=16," ",(HZ21-IC21-ID21)*VLOOKUP(IA21,PROTOKOL!$A:$E,5)))</f>
        <v xml:space="preserve"> </v>
      </c>
      <c r="IF21" s="153"/>
      <c r="IG21" s="144" t="str">
        <f t="shared" si="176"/>
        <v xml:space="preserve"> </v>
      </c>
      <c r="IH21" s="454" t="str">
        <f t="shared" si="177"/>
        <v xml:space="preserve"> </v>
      </c>
      <c r="II21" s="454"/>
      <c r="IJ21" s="150"/>
      <c r="IK21" s="150"/>
      <c r="IL21" s="150"/>
      <c r="IM21" s="154" t="str">
        <f>IF(IK21=0," ",IF(IK21=16," ",VLOOKUP(IK21,PROTOKOL!$A:$E,2)*IL21))</f>
        <v xml:space="preserve"> </v>
      </c>
      <c r="IN21" s="151"/>
      <c r="IO21" s="152" t="str">
        <f>IF(IK21=0," ",IF(IK21=16," ",(IJ21-IM21-IN21)*VLOOKUP(IK21,PROTOKOL!$A:$E,5)))</f>
        <v xml:space="preserve"> </v>
      </c>
      <c r="IP21" s="155" t="str">
        <f t="shared" si="178"/>
        <v xml:space="preserve"> </v>
      </c>
      <c r="IQ21" s="152" t="str">
        <f t="shared" si="179"/>
        <v xml:space="preserve"> </v>
      </c>
      <c r="IS21" s="138">
        <f t="shared" ref="IS21" si="1253">$A$21</f>
        <v>9</v>
      </c>
      <c r="IT21" s="444"/>
      <c r="IU21" s="150"/>
      <c r="IV21" s="150"/>
      <c r="IW21" s="150"/>
      <c r="IX21" s="150" t="str">
        <f>IFERROR(IF(IV21=0," ",IF(IV21=16," ",VLOOKUP(IV21,PROTOKOL!$A:$E,2)*IW21))/7.5*(7.5-JA21),"")</f>
        <v/>
      </c>
      <c r="IY21" s="151"/>
      <c r="IZ21" s="152" t="str">
        <f>IF(IV21=0," ",IF(IV21=16," ",(IU21-IX21-IY21)*VLOOKUP(IV21,PROTOKOL!$A:$E,5)))</f>
        <v xml:space="preserve"> </v>
      </c>
      <c r="JA21" s="153"/>
      <c r="JB21" s="144" t="str">
        <f t="shared" si="181"/>
        <v xml:space="preserve"> </v>
      </c>
      <c r="JC21" s="454" t="str">
        <f t="shared" si="182"/>
        <v xml:space="preserve"> </v>
      </c>
      <c r="JD21" s="454"/>
      <c r="JE21" s="150"/>
      <c r="JF21" s="150"/>
      <c r="JG21" s="150"/>
      <c r="JH21" s="154" t="str">
        <f>IF(JF21=0," ",IF(JF21=16," ",VLOOKUP(JF21,PROTOKOL!$A:$E,2)*JG21))</f>
        <v xml:space="preserve"> </v>
      </c>
      <c r="JI21" s="151"/>
      <c r="JJ21" s="152" t="str">
        <f>IF(JF21=0," ",IF(JF21=16," ",(JE21-JH21-JI21)*VLOOKUP(JF21,PROTOKOL!$A:$E,5)))</f>
        <v xml:space="preserve"> </v>
      </c>
      <c r="JK21" s="155" t="str">
        <f t="shared" si="183"/>
        <v xml:space="preserve"> </v>
      </c>
      <c r="JL21" s="152" t="str">
        <f t="shared" si="184"/>
        <v xml:space="preserve"> </v>
      </c>
      <c r="JN21" s="138">
        <f t="shared" ref="JN21" si="1254">$A$21</f>
        <v>9</v>
      </c>
      <c r="JO21" s="444"/>
      <c r="JP21" s="150"/>
      <c r="JQ21" s="150"/>
      <c r="JR21" s="150"/>
      <c r="JS21" s="150" t="str">
        <f>IFERROR(IF(JQ21=0," ",IF(JQ21=16," ",VLOOKUP(JQ21,PROTOKOL!$A:$E,2)*JR21))/7.5*(7.5-JV21),"")</f>
        <v/>
      </c>
      <c r="JT21" s="151"/>
      <c r="JU21" s="152" t="str">
        <f>IF(JQ21=0," ",IF(JQ21=16," ",(JP21-JS21-JT21)*VLOOKUP(JQ21,PROTOKOL!$A:$E,5)))</f>
        <v xml:space="preserve"> </v>
      </c>
      <c r="JV21" s="153"/>
      <c r="JW21" s="144" t="str">
        <f t="shared" si="186"/>
        <v xml:space="preserve"> </v>
      </c>
      <c r="JX21" s="454" t="str">
        <f t="shared" si="187"/>
        <v xml:space="preserve"> </v>
      </c>
      <c r="JY21" s="454"/>
      <c r="JZ21" s="150"/>
      <c r="KA21" s="150"/>
      <c r="KB21" s="150"/>
      <c r="KC21" s="154" t="str">
        <f>IF(KA21=0," ",IF(KA21=16," ",VLOOKUP(KA21,PROTOKOL!$A:$E,2)*KB21))</f>
        <v xml:space="preserve"> </v>
      </c>
      <c r="KD21" s="151"/>
      <c r="KE21" s="152" t="str">
        <f>IF(KA21=0," ",IF(KA21=16," ",(JZ21-KC21-KD21)*VLOOKUP(KA21,PROTOKOL!$A:$E,5)))</f>
        <v xml:space="preserve"> </v>
      </c>
      <c r="KF21" s="155" t="str">
        <f t="shared" si="188"/>
        <v xml:space="preserve"> </v>
      </c>
      <c r="KG21" s="152" t="str">
        <f t="shared" si="189"/>
        <v xml:space="preserve"> </v>
      </c>
      <c r="KI21" s="138">
        <f t="shared" ref="KI21" si="1255">$A$21</f>
        <v>9</v>
      </c>
      <c r="KJ21" s="444"/>
      <c r="KK21" s="150"/>
      <c r="KL21" s="150"/>
      <c r="KM21" s="150"/>
      <c r="KN21" s="150" t="str">
        <f>IFERROR(IF(KL21=0," ",IF(KL21=16," ",VLOOKUP(KL21,PROTOKOL!$A:$E,2)*KM21))/7.5*(7.5-KQ21),"")</f>
        <v/>
      </c>
      <c r="KO21" s="151"/>
      <c r="KP21" s="152" t="str">
        <f>IF(KL21=0," ",IF(KL21=16," ",(KK21-KN21-KO21)*VLOOKUP(KL21,PROTOKOL!$A:$E,5)))</f>
        <v xml:space="preserve"> </v>
      </c>
      <c r="KQ21" s="153"/>
      <c r="KR21" s="144" t="str">
        <f t="shared" si="191"/>
        <v xml:space="preserve"> </v>
      </c>
      <c r="KS21" s="454" t="str">
        <f t="shared" si="192"/>
        <v xml:space="preserve"> </v>
      </c>
      <c r="KT21" s="454"/>
      <c r="KU21" s="150"/>
      <c r="KV21" s="150"/>
      <c r="KW21" s="150"/>
      <c r="KX21" s="154" t="str">
        <f>IF(KV21=0," ",IF(KV21=16," ",VLOOKUP(KV21,PROTOKOL!$A:$E,2)*KW21))</f>
        <v xml:space="preserve"> </v>
      </c>
      <c r="KY21" s="151"/>
      <c r="KZ21" s="152" t="str">
        <f>IF(KV21=0," ",IF(KV21=16," ",(KU21-KX21-KY21)*VLOOKUP(KV21,PROTOKOL!$A:$E,5)))</f>
        <v xml:space="preserve"> </v>
      </c>
      <c r="LA21" s="155" t="str">
        <f t="shared" si="193"/>
        <v xml:space="preserve"> </v>
      </c>
      <c r="LB21" s="152" t="str">
        <f t="shared" si="194"/>
        <v xml:space="preserve"> </v>
      </c>
      <c r="LD21" s="138">
        <f t="shared" ref="LD21" si="1256">$A$21</f>
        <v>9</v>
      </c>
      <c r="LE21" s="444"/>
      <c r="LF21" s="150"/>
      <c r="LG21" s="150"/>
      <c r="LH21" s="150"/>
      <c r="LI21" s="150" t="str">
        <f>IFERROR(IF(LG21=0," ",IF(LG21=16," ",VLOOKUP(LG21,PROTOKOL!$A:$E,2)*LH21))/7.5*(7.5-LL21),"")</f>
        <v/>
      </c>
      <c r="LJ21" s="151"/>
      <c r="LK21" s="152" t="str">
        <f>IF(LG21=0," ",IF(LG21=16," ",(LF21-LI21-LJ21)*VLOOKUP(LG21,PROTOKOL!$A:$E,5)))</f>
        <v xml:space="preserve"> </v>
      </c>
      <c r="LL21" s="153"/>
      <c r="LM21" s="144" t="str">
        <f t="shared" si="196"/>
        <v xml:space="preserve"> </v>
      </c>
      <c r="LN21" s="454" t="str">
        <f t="shared" si="197"/>
        <v xml:space="preserve"> </v>
      </c>
      <c r="LO21" s="454"/>
      <c r="LP21" s="150"/>
      <c r="LQ21" s="150"/>
      <c r="LR21" s="150"/>
      <c r="LS21" s="154" t="str">
        <f>IF(LQ21=0," ",IF(LQ21=16," ",VLOOKUP(LQ21,PROTOKOL!$A:$E,2)*LR21))</f>
        <v xml:space="preserve"> </v>
      </c>
      <c r="LT21" s="151"/>
      <c r="LU21" s="152" t="str">
        <f>IF(LQ21=0," ",IF(LQ21=16," ",(LP21-LS21-LT21)*VLOOKUP(LQ21,PROTOKOL!$A:$E,5)))</f>
        <v xml:space="preserve"> </v>
      </c>
      <c r="LV21" s="155" t="str">
        <f t="shared" si="198"/>
        <v xml:space="preserve"> </v>
      </c>
      <c r="LW21" s="152" t="str">
        <f t="shared" si="199"/>
        <v xml:space="preserve"> </v>
      </c>
      <c r="LY21" s="138">
        <f t="shared" ref="LY21" si="1257">$A$21</f>
        <v>9</v>
      </c>
      <c r="LZ21" s="444"/>
      <c r="MA21" s="150"/>
      <c r="MB21" s="150"/>
      <c r="MC21" s="150"/>
      <c r="MD21" s="150" t="str">
        <f>IFERROR(IF(MB21=0," ",IF(MB21=16," ",VLOOKUP(MB21,PROTOKOL!$A:$E,2)*MC21))/7.5*(7.5-MG21),"")</f>
        <v/>
      </c>
      <c r="ME21" s="151"/>
      <c r="MF21" s="152" t="str">
        <f>IF(MB21=0," ",IF(MB21=16," ",(MA21-MD21-ME21)*VLOOKUP(MB21,PROTOKOL!$A:$E,5)))</f>
        <v xml:space="preserve"> </v>
      </c>
      <c r="MG21" s="153"/>
      <c r="MH21" s="144" t="str">
        <f t="shared" si="201"/>
        <v xml:space="preserve"> </v>
      </c>
      <c r="MI21" s="454" t="str">
        <f t="shared" si="202"/>
        <v xml:space="preserve"> </v>
      </c>
      <c r="MJ21" s="454"/>
      <c r="MK21" s="150"/>
      <c r="ML21" s="150"/>
      <c r="MM21" s="150"/>
      <c r="MN21" s="154" t="str">
        <f>IF(ML21=0," ",IF(ML21=16," ",VLOOKUP(ML21,PROTOKOL!$A:$E,2)*MM21))</f>
        <v xml:space="preserve"> </v>
      </c>
      <c r="MO21" s="151"/>
      <c r="MP21" s="152" t="str">
        <f>IF(ML21=0," ",IF(ML21=16," ",(MK21-MN21-MO21)*VLOOKUP(ML21,PROTOKOL!$A:$E,5)))</f>
        <v xml:space="preserve"> </v>
      </c>
      <c r="MQ21" s="155" t="str">
        <f t="shared" si="203"/>
        <v xml:space="preserve"> </v>
      </c>
      <c r="MR21" s="152" t="str">
        <f t="shared" si="204"/>
        <v xml:space="preserve"> </v>
      </c>
      <c r="MT21" s="138">
        <f t="shared" ref="MT21" si="1258">$A$21</f>
        <v>9</v>
      </c>
      <c r="MU21" s="444"/>
      <c r="MV21" s="150"/>
      <c r="MW21" s="150"/>
      <c r="MX21" s="150"/>
      <c r="MY21" s="150" t="str">
        <f>IFERROR(IF(MW21=0," ",IF(MW21=16," ",VLOOKUP(MW21,PROTOKOL!$A:$E,2)*MX21))/7.5*(7.5-NB21),"")</f>
        <v/>
      </c>
      <c r="MZ21" s="151"/>
      <c r="NA21" s="152" t="str">
        <f>IF(MW21=0," ",IF(MW21=16," ",(MV21-MY21-MZ21)*VLOOKUP(MW21,PROTOKOL!$A:$E,5)))</f>
        <v xml:space="preserve"> </v>
      </c>
      <c r="NB21" s="153"/>
      <c r="NC21" s="144" t="str">
        <f t="shared" si="206"/>
        <v xml:space="preserve"> </v>
      </c>
      <c r="ND21" s="454" t="str">
        <f t="shared" si="207"/>
        <v xml:space="preserve"> </v>
      </c>
      <c r="NE21" s="454"/>
      <c r="NF21" s="150"/>
      <c r="NG21" s="150"/>
      <c r="NH21" s="150"/>
      <c r="NI21" s="154" t="str">
        <f>IF(NG21=0," ",IF(NG21=16," ",VLOOKUP(NG21,PROTOKOL!$A:$E,2)*NH21))</f>
        <v xml:space="preserve"> </v>
      </c>
      <c r="NJ21" s="151"/>
      <c r="NK21" s="152" t="str">
        <f>IF(NG21=0," ",IF(NG21=16," ",(NF21-NI21-NJ21)*VLOOKUP(NG21,PROTOKOL!$A:$E,5)))</f>
        <v xml:space="preserve"> </v>
      </c>
      <c r="NL21" s="155" t="str">
        <f t="shared" si="208"/>
        <v xml:space="preserve"> </v>
      </c>
      <c r="NM21" s="152" t="str">
        <f t="shared" si="209"/>
        <v xml:space="preserve"> </v>
      </c>
      <c r="NO21" s="138">
        <f t="shared" ref="NO21" si="1259">$A$21</f>
        <v>9</v>
      </c>
      <c r="NP21" s="444"/>
      <c r="NQ21" s="150"/>
      <c r="NR21" s="150"/>
      <c r="NS21" s="150"/>
      <c r="NT21" s="150" t="str">
        <f>IFERROR(IF(NR21=0," ",IF(NR21=16," ",VLOOKUP(NR21,PROTOKOL!$A:$E,2)*NS21))/7.5*(7.5-NW21),"")</f>
        <v/>
      </c>
      <c r="NU21" s="151"/>
      <c r="NV21" s="152" t="str">
        <f>IF(NR21=0," ",IF(NR21=16," ",(NQ21-NT21-NU21)*VLOOKUP(NR21,PROTOKOL!$A:$E,5)))</f>
        <v xml:space="preserve"> </v>
      </c>
      <c r="NW21" s="153"/>
      <c r="NX21" s="144" t="str">
        <f t="shared" si="211"/>
        <v xml:space="preserve"> </v>
      </c>
      <c r="NY21" s="454" t="str">
        <f t="shared" si="212"/>
        <v xml:space="preserve"> </v>
      </c>
      <c r="NZ21" s="454"/>
      <c r="OA21" s="150"/>
      <c r="OB21" s="150"/>
      <c r="OC21" s="150"/>
      <c r="OD21" s="154" t="str">
        <f>IF(OB21=0," ",IF(OB21=16," ",VLOOKUP(OB21,PROTOKOL!$A:$E,2)*OC21))</f>
        <v xml:space="preserve"> </v>
      </c>
      <c r="OE21" s="151"/>
      <c r="OF21" s="152" t="str">
        <f>IF(OB21=0," ",IF(OB21=16," ",(OA21-OD21-OE21)*VLOOKUP(OB21,PROTOKOL!$A:$E,5)))</f>
        <v xml:space="preserve"> </v>
      </c>
      <c r="OG21" s="155" t="str">
        <f t="shared" si="213"/>
        <v xml:space="preserve"> </v>
      </c>
      <c r="OH21" s="152" t="str">
        <f t="shared" si="214"/>
        <v xml:space="preserve"> </v>
      </c>
      <c r="OJ21" s="138">
        <f t="shared" ref="OJ21" si="1260">$A$21</f>
        <v>9</v>
      </c>
      <c r="OK21" s="444"/>
      <c r="OL21" s="150"/>
      <c r="OM21" s="150"/>
      <c r="ON21" s="150"/>
      <c r="OO21" s="150" t="str">
        <f>IFERROR(IF(OM21=0," ",IF(OM21=16," ",VLOOKUP(OM21,PROTOKOL!$A:$E,2)*ON21))/7.5*(7.5-OR21),"")</f>
        <v/>
      </c>
      <c r="OP21" s="151"/>
      <c r="OQ21" s="152" t="str">
        <f>IF(OM21=0," ",IF(OM21=16," ",(OL21-OO21-OP21)*VLOOKUP(OM21,PROTOKOL!$A:$E,5)))</f>
        <v xml:space="preserve"> </v>
      </c>
      <c r="OR21" s="153"/>
      <c r="OS21" s="144" t="str">
        <f t="shared" si="216"/>
        <v xml:space="preserve"> </v>
      </c>
      <c r="OT21" s="454" t="str">
        <f t="shared" si="217"/>
        <v xml:space="preserve"> </v>
      </c>
      <c r="OU21" s="454"/>
      <c r="OV21" s="150"/>
      <c r="OW21" s="150"/>
      <c r="OX21" s="150"/>
      <c r="OY21" s="154" t="str">
        <f>IF(OW21=0," ",IF(OW21=16," ",VLOOKUP(OW21,PROTOKOL!$A:$E,2)*OX21))</f>
        <v xml:space="preserve"> </v>
      </c>
      <c r="OZ21" s="151"/>
      <c r="PA21" s="152" t="str">
        <f>IF(OW21=0," ",IF(OW21=16," ",(OV21-OY21-OZ21)*VLOOKUP(OW21,PROTOKOL!$A:$E,5)))</f>
        <v xml:space="preserve"> </v>
      </c>
      <c r="PB21" s="155" t="str">
        <f t="shared" si="218"/>
        <v xml:space="preserve"> </v>
      </c>
      <c r="PC21" s="152" t="str">
        <f t="shared" si="219"/>
        <v xml:space="preserve"> </v>
      </c>
      <c r="PE21" s="138">
        <f t="shared" ref="PE21" si="1261">$A$21</f>
        <v>9</v>
      </c>
      <c r="PF21" s="444"/>
      <c r="PG21" s="150"/>
      <c r="PH21" s="150"/>
      <c r="PI21" s="150"/>
      <c r="PJ21" s="150" t="str">
        <f>IFERROR(IF(PH21=0," ",IF(PH21=16," ",VLOOKUP(PH21,PROTOKOL!$A:$E,2)*PI21))/7.5*(7.5-PM21),"")</f>
        <v/>
      </c>
      <c r="PK21" s="151"/>
      <c r="PL21" s="152" t="str">
        <f>IF(PH21=0," ",IF(PH21=16," ",(PG21-PJ21-PK21)*VLOOKUP(PH21,PROTOKOL!$A:$E,5)))</f>
        <v xml:space="preserve"> </v>
      </c>
      <c r="PM21" s="153"/>
      <c r="PN21" s="144" t="str">
        <f t="shared" si="221"/>
        <v xml:space="preserve"> </v>
      </c>
      <c r="PO21" s="454" t="str">
        <f t="shared" si="222"/>
        <v xml:space="preserve"> </v>
      </c>
      <c r="PP21" s="454"/>
      <c r="PQ21" s="150"/>
      <c r="PR21" s="150"/>
      <c r="PS21" s="150"/>
      <c r="PT21" s="154" t="str">
        <f>IF(PR21=0," ",IF(PR21=16," ",VLOOKUP(PR21,PROTOKOL!$A:$E,2)*PS21))</f>
        <v xml:space="preserve"> </v>
      </c>
      <c r="PU21" s="151"/>
      <c r="PV21" s="152" t="str">
        <f>IF(PR21=0," ",IF(PR21=16," ",(PQ21-PT21-PU21)*VLOOKUP(PR21,PROTOKOL!$A:$E,5)))</f>
        <v xml:space="preserve"> </v>
      </c>
      <c r="PW21" s="155" t="str">
        <f t="shared" si="223"/>
        <v xml:space="preserve"> </v>
      </c>
      <c r="PX21" s="152" t="str">
        <f t="shared" si="224"/>
        <v xml:space="preserve"> </v>
      </c>
      <c r="PZ21" s="138">
        <f t="shared" ref="PZ21" si="1262">$A$21</f>
        <v>9</v>
      </c>
      <c r="QA21" s="444"/>
      <c r="QB21" s="150"/>
      <c r="QC21" s="150"/>
      <c r="QD21" s="150"/>
      <c r="QE21" s="150" t="str">
        <f>IFERROR(IF(QC21=0," ",IF(QC21=16," ",VLOOKUP(QC21,PROTOKOL!$A:$E,2)*QD21))/7.5*(7.5-QH21),"")</f>
        <v/>
      </c>
      <c r="QF21" s="151"/>
      <c r="QG21" s="152" t="str">
        <f>IF(QC21=0," ",IF(QC21=16," ",(QB21-QE21-QF21)*VLOOKUP(QC21,PROTOKOL!$A:$E,5)))</f>
        <v xml:space="preserve"> </v>
      </c>
      <c r="QH21" s="153"/>
      <c r="QI21" s="144" t="str">
        <f t="shared" si="226"/>
        <v xml:space="preserve"> </v>
      </c>
      <c r="QJ21" s="454" t="str">
        <f t="shared" si="227"/>
        <v xml:space="preserve"> </v>
      </c>
      <c r="QK21" s="454"/>
      <c r="QL21" s="150"/>
      <c r="QM21" s="150"/>
      <c r="QN21" s="150"/>
      <c r="QO21" s="154" t="str">
        <f>IF(QM21=0," ",IF(QM21=16," ",VLOOKUP(QM21,PROTOKOL!$A:$E,2)*QN21))</f>
        <v xml:space="preserve"> </v>
      </c>
      <c r="QP21" s="151"/>
      <c r="QQ21" s="152" t="str">
        <f>IF(QM21=0," ",IF(QM21=16," ",(QL21-QO21-QP21)*VLOOKUP(QM21,PROTOKOL!$A:$E,5)))</f>
        <v xml:space="preserve"> </v>
      </c>
      <c r="QR21" s="155" t="str">
        <f t="shared" si="228"/>
        <v xml:space="preserve"> </v>
      </c>
      <c r="QS21" s="152" t="str">
        <f t="shared" si="229"/>
        <v xml:space="preserve"> </v>
      </c>
      <c r="QU21" s="138">
        <f t="shared" ref="QU21" si="1263">$A$21</f>
        <v>9</v>
      </c>
      <c r="QV21" s="444"/>
      <c r="QW21" s="150"/>
      <c r="QX21" s="150"/>
      <c r="QY21" s="150"/>
      <c r="QZ21" s="150" t="str">
        <f>IFERROR(IF(QX21=0," ",IF(QX21=16," ",VLOOKUP(QX21,PROTOKOL!$A:$E,2)*QY21))/7.5*(7.5-RC21),"")</f>
        <v/>
      </c>
      <c r="RA21" s="151"/>
      <c r="RB21" s="152" t="str">
        <f>IF(QX21=0," ",IF(QX21=16," ",(QW21-QZ21-RA21)*VLOOKUP(QX21,PROTOKOL!$A:$E,5)))</f>
        <v xml:space="preserve"> </v>
      </c>
      <c r="RC21" s="153"/>
      <c r="RD21" s="144" t="str">
        <f t="shared" si="231"/>
        <v xml:space="preserve"> </v>
      </c>
      <c r="RE21" s="454" t="str">
        <f t="shared" si="232"/>
        <v xml:space="preserve"> </v>
      </c>
      <c r="RF21" s="454"/>
      <c r="RG21" s="150"/>
      <c r="RH21" s="150"/>
      <c r="RI21" s="150"/>
      <c r="RJ21" s="154" t="str">
        <f>IF(RH21=0," ",IF(RH21=16," ",VLOOKUP(RH21,PROTOKOL!$A:$E,2)*RI21))</f>
        <v xml:space="preserve"> </v>
      </c>
      <c r="RK21" s="151"/>
      <c r="RL21" s="152" t="str">
        <f>IF(RH21=0," ",IF(RH21=16," ",(RG21-RJ21-RK21)*VLOOKUP(RH21,PROTOKOL!$A:$E,5)))</f>
        <v xml:space="preserve"> </v>
      </c>
      <c r="RM21" s="155" t="str">
        <f t="shared" si="233"/>
        <v xml:space="preserve"> </v>
      </c>
      <c r="RN21" s="152" t="str">
        <f t="shared" si="234"/>
        <v xml:space="preserve"> </v>
      </c>
      <c r="RP21" s="138">
        <f t="shared" ref="RP21" si="1264">$A$21</f>
        <v>9</v>
      </c>
      <c r="RQ21" s="444"/>
      <c r="RR21" s="150"/>
      <c r="RS21" s="150"/>
      <c r="RT21" s="150"/>
      <c r="RU21" s="150" t="str">
        <f>IFERROR(IF(RS21=0," ",IF(RS21=16," ",VLOOKUP(RS21,PROTOKOL!$A:$E,2)*RT21))/7.5*(7.5-RX21),"")</f>
        <v/>
      </c>
      <c r="RV21" s="151"/>
      <c r="RW21" s="152" t="str">
        <f>IF(RS21=0," ",IF(RS21=16," ",(RR21-RU21-RV21)*VLOOKUP(RS21,PROTOKOL!$A:$E,5)))</f>
        <v xml:space="preserve"> </v>
      </c>
      <c r="RX21" s="153"/>
      <c r="RY21" s="144" t="str">
        <f t="shared" si="236"/>
        <v xml:space="preserve"> </v>
      </c>
      <c r="RZ21" s="454" t="str">
        <f t="shared" si="237"/>
        <v xml:space="preserve"> </v>
      </c>
      <c r="SA21" s="454"/>
      <c r="SB21" s="150"/>
      <c r="SC21" s="150"/>
      <c r="SD21" s="150"/>
      <c r="SE21" s="154" t="str">
        <f>IF(SC21=0," ",IF(SC21=16," ",VLOOKUP(SC21,PROTOKOL!$A:$E,2)*SD21))</f>
        <v xml:space="preserve"> </v>
      </c>
      <c r="SF21" s="151"/>
      <c r="SG21" s="152" t="str">
        <f>IF(SC21=0," ",IF(SC21=16," ",(SB21-SE21-SF21)*VLOOKUP(SC21,PROTOKOL!$A:$E,5)))</f>
        <v xml:space="preserve"> </v>
      </c>
      <c r="SH21" s="155" t="str">
        <f t="shared" si="238"/>
        <v xml:space="preserve"> </v>
      </c>
      <c r="SI21" s="152" t="str">
        <f t="shared" si="239"/>
        <v xml:space="preserve"> </v>
      </c>
      <c r="SK21" s="138">
        <f t="shared" ref="SK21" si="1265">$A$21</f>
        <v>9</v>
      </c>
      <c r="SL21" s="444"/>
      <c r="SM21" s="150"/>
      <c r="SN21" s="150"/>
      <c r="SO21" s="150"/>
      <c r="SP21" s="150" t="str">
        <f>IFERROR(IF(SN21=0," ",IF(SN21=16," ",VLOOKUP(SN21,PROTOKOL!$A:$E,2)*SO21))/7.5*(7.5-SS21),"")</f>
        <v/>
      </c>
      <c r="SQ21" s="151"/>
      <c r="SR21" s="152" t="str">
        <f>IF(SN21=0," ",IF(SN21=16," ",(SM21-SP21-SQ21)*VLOOKUP(SN21,PROTOKOL!$A:$E,5)))</f>
        <v xml:space="preserve"> </v>
      </c>
      <c r="SS21" s="153"/>
      <c r="ST21" s="144" t="str">
        <f t="shared" si="241"/>
        <v xml:space="preserve"> </v>
      </c>
      <c r="SU21" s="454" t="str">
        <f t="shared" si="242"/>
        <v xml:space="preserve"> </v>
      </c>
      <c r="SV21" s="454"/>
      <c r="SW21" s="150"/>
      <c r="SX21" s="150"/>
      <c r="SY21" s="150"/>
      <c r="SZ21" s="154" t="str">
        <f>IF(SX21=0," ",IF(SX21=16," ",VLOOKUP(SX21,PROTOKOL!$A:$E,2)*SY21))</f>
        <v xml:space="preserve"> </v>
      </c>
      <c r="TA21" s="151"/>
      <c r="TB21" s="152" t="str">
        <f>IF(SX21=0," ",IF(SX21=16," ",(SW21-SZ21-TA21)*VLOOKUP(SX21,PROTOKOL!$A:$E,5)))</f>
        <v xml:space="preserve"> </v>
      </c>
      <c r="TC21" s="155" t="str">
        <f t="shared" si="243"/>
        <v xml:space="preserve"> </v>
      </c>
      <c r="TD21" s="152" t="str">
        <f t="shared" si="244"/>
        <v xml:space="preserve"> </v>
      </c>
      <c r="TF21" s="138">
        <f t="shared" ref="TF21" si="1266">$A$21</f>
        <v>9</v>
      </c>
      <c r="TG21" s="444"/>
      <c r="TH21" s="150"/>
      <c r="TI21" s="150"/>
      <c r="TJ21" s="150"/>
      <c r="TK21" s="150" t="str">
        <f>IFERROR(IF(TI21=0," ",IF(TI21=16," ",VLOOKUP(TI21,PROTOKOL!$A:$E,2)*TJ21))/7.5*(7.5-TN21),"")</f>
        <v/>
      </c>
      <c r="TL21" s="151"/>
      <c r="TM21" s="152" t="str">
        <f>IF(TI21=0," ",IF(TI21=16," ",(TH21-TK21-TL21)*VLOOKUP(TI21,PROTOKOL!$A:$E,5)))</f>
        <v xml:space="preserve"> </v>
      </c>
      <c r="TN21" s="153"/>
      <c r="TO21" s="144" t="str">
        <f t="shared" si="246"/>
        <v xml:space="preserve"> </v>
      </c>
      <c r="TP21" s="454" t="str">
        <f t="shared" si="247"/>
        <v xml:space="preserve"> </v>
      </c>
      <c r="TQ21" s="454"/>
      <c r="TR21" s="150"/>
      <c r="TS21" s="150"/>
      <c r="TT21" s="150"/>
      <c r="TU21" s="154" t="str">
        <f>IF(TS21=0," ",IF(TS21=16," ",VLOOKUP(TS21,PROTOKOL!$A:$E,2)*TT21))</f>
        <v xml:space="preserve"> </v>
      </c>
      <c r="TV21" s="151"/>
      <c r="TW21" s="152" t="str">
        <f>IF(TS21=0," ",IF(TS21=16," ",(TR21-TU21-TV21)*VLOOKUP(TS21,PROTOKOL!$A:$E,5)))</f>
        <v xml:space="preserve"> </v>
      </c>
      <c r="TX21" s="155" t="str">
        <f t="shared" si="248"/>
        <v xml:space="preserve"> </v>
      </c>
      <c r="TY21" s="152" t="str">
        <f t="shared" si="249"/>
        <v xml:space="preserve"> </v>
      </c>
      <c r="UA21" s="138">
        <f t="shared" ref="UA21" si="1267">$A$21</f>
        <v>9</v>
      </c>
      <c r="UB21" s="444"/>
      <c r="UC21" s="150"/>
      <c r="UD21" s="150"/>
      <c r="UE21" s="150"/>
      <c r="UF21" s="150" t="str">
        <f>IFERROR(IF(UD21=0," ",IF(UD21=16," ",VLOOKUP(UD21,PROTOKOL!$A:$E,2)*UE21))/7.5*(7.5-UI21),"")</f>
        <v/>
      </c>
      <c r="UG21" s="151"/>
      <c r="UH21" s="152" t="str">
        <f>IF(UD21=0," ",IF(UD21=16," ",(UC21-UF21-UG21)*VLOOKUP(UD21,PROTOKOL!$A:$E,5)))</f>
        <v xml:space="preserve"> </v>
      </c>
      <c r="UI21" s="153"/>
      <c r="UJ21" s="144" t="str">
        <f t="shared" si="251"/>
        <v xml:space="preserve"> </v>
      </c>
      <c r="UK21" s="454" t="str">
        <f t="shared" si="252"/>
        <v xml:space="preserve"> </v>
      </c>
      <c r="UL21" s="454"/>
      <c r="UM21" s="150"/>
      <c r="UN21" s="150"/>
      <c r="UO21" s="150"/>
      <c r="UP21" s="154" t="str">
        <f>IF(UN21=0," ",IF(UN21=16," ",VLOOKUP(UN21,PROTOKOL!$A:$E,2)*UO21))</f>
        <v xml:space="preserve"> </v>
      </c>
      <c r="UQ21" s="151"/>
      <c r="UR21" s="152" t="str">
        <f>IF(UN21=0," ",IF(UN21=16," ",(UM21-UP21-UQ21)*VLOOKUP(UN21,PROTOKOL!$A:$E,5)))</f>
        <v xml:space="preserve"> </v>
      </c>
      <c r="US21" s="155" t="str">
        <f t="shared" si="253"/>
        <v xml:space="preserve"> </v>
      </c>
      <c r="UT21" s="152" t="str">
        <f t="shared" si="254"/>
        <v xml:space="preserve"> </v>
      </c>
      <c r="UV21" s="138">
        <f t="shared" ref="UV21" si="1268">$A$21</f>
        <v>9</v>
      </c>
      <c r="UW21" s="444"/>
      <c r="UX21" s="150"/>
      <c r="UY21" s="150"/>
      <c r="UZ21" s="150"/>
      <c r="VA21" s="150" t="str">
        <f>IFERROR(IF(UY21=0," ",IF(UY21=16," ",VLOOKUP(UY21,PROTOKOL!$A:$E,2)*UZ21))/7.5*(7.5-VD21),"")</f>
        <v/>
      </c>
      <c r="VB21" s="151"/>
      <c r="VC21" s="152" t="str">
        <f>IF(UY21=0," ",IF(UY21=16," ",(UX21-VA21-VB21)*VLOOKUP(UY21,PROTOKOL!$A:$E,5)))</f>
        <v xml:space="preserve"> </v>
      </c>
      <c r="VD21" s="153"/>
      <c r="VE21" s="144" t="str">
        <f t="shared" si="256"/>
        <v xml:space="preserve"> </v>
      </c>
      <c r="VF21" s="454" t="str">
        <f t="shared" si="257"/>
        <v xml:space="preserve"> </v>
      </c>
      <c r="VG21" s="454"/>
      <c r="VH21" s="150"/>
      <c r="VI21" s="150"/>
      <c r="VJ21" s="150"/>
      <c r="VK21" s="154" t="str">
        <f>IF(VI21=0," ",IF(VI21=16," ",VLOOKUP(VI21,PROTOKOL!$A:$E,2)*VJ21))</f>
        <v xml:space="preserve"> </v>
      </c>
      <c r="VL21" s="151"/>
      <c r="VM21" s="152" t="str">
        <f>IF(VI21=0," ",IF(VI21=16," ",(VH21-VK21-VL21)*VLOOKUP(VI21,PROTOKOL!$A:$E,5)))</f>
        <v xml:space="preserve"> </v>
      </c>
      <c r="VN21" s="155" t="str">
        <f t="shared" si="258"/>
        <v xml:space="preserve"> </v>
      </c>
      <c r="VO21" s="152" t="str">
        <f t="shared" si="259"/>
        <v xml:space="preserve"> </v>
      </c>
      <c r="VQ21" s="138">
        <f t="shared" ref="VQ21" si="1269">$A$21</f>
        <v>9</v>
      </c>
      <c r="VR21" s="444"/>
      <c r="VS21" s="150"/>
      <c r="VT21" s="150"/>
      <c r="VU21" s="150"/>
      <c r="VV21" s="150" t="str">
        <f>IFERROR(IF(VT21=0," ",IF(VT21=16," ",VLOOKUP(VT21,PROTOKOL!$A:$E,2)*VU21))/7.5*(7.5-VY21),"")</f>
        <v/>
      </c>
      <c r="VW21" s="151"/>
      <c r="VX21" s="152" t="str">
        <f>IF(VT21=0," ",IF(VT21=16," ",(VS21-VV21-VW21)*VLOOKUP(VT21,PROTOKOL!$A:$E,5)))</f>
        <v xml:space="preserve"> </v>
      </c>
      <c r="VY21" s="153"/>
      <c r="VZ21" s="144" t="str">
        <f t="shared" si="261"/>
        <v xml:space="preserve"> </v>
      </c>
      <c r="WA21" s="454" t="str">
        <f t="shared" si="262"/>
        <v xml:space="preserve"> </v>
      </c>
      <c r="WB21" s="454"/>
      <c r="WC21" s="150"/>
      <c r="WD21" s="150"/>
      <c r="WE21" s="150"/>
      <c r="WF21" s="154" t="str">
        <f>IF(WD21=0," ",IF(WD21=16," ",VLOOKUP(WD21,PROTOKOL!$A:$E,2)*WE21))</f>
        <v xml:space="preserve"> </v>
      </c>
      <c r="WG21" s="151"/>
      <c r="WH21" s="152" t="str">
        <f>IF(WD21=0," ",IF(WD21=16," ",(WC21-WF21-WG21)*VLOOKUP(WD21,PROTOKOL!$A:$E,5)))</f>
        <v xml:space="preserve"> </v>
      </c>
      <c r="WI21" s="155" t="str">
        <f t="shared" si="263"/>
        <v xml:space="preserve"> </v>
      </c>
      <c r="WJ21" s="152" t="str">
        <f t="shared" si="264"/>
        <v xml:space="preserve"> </v>
      </c>
      <c r="WL21" s="138">
        <f t="shared" ref="WL21" si="1270">$A$21</f>
        <v>9</v>
      </c>
      <c r="WM21" s="444"/>
      <c r="WN21" s="150"/>
      <c r="WO21" s="150"/>
      <c r="WP21" s="150"/>
      <c r="WQ21" s="150" t="str">
        <f>IFERROR(IF(WO21=0," ",IF(WO21=16," ",VLOOKUP(WO21,PROTOKOL!$A:$E,2)*WP21))/7.5*(7.5-WT21),"")</f>
        <v/>
      </c>
      <c r="WR21" s="151"/>
      <c r="WS21" s="152" t="str">
        <f>IF(WO21=0," ",IF(WO21=16," ",(WN21-WQ21-WR21)*VLOOKUP(WO21,PROTOKOL!$A:$E,5)))</f>
        <v xml:space="preserve"> </v>
      </c>
      <c r="WT21" s="153"/>
      <c r="WU21" s="144" t="str">
        <f t="shared" si="266"/>
        <v xml:space="preserve"> </v>
      </c>
      <c r="WV21" s="454" t="str">
        <f t="shared" si="267"/>
        <v xml:space="preserve"> </v>
      </c>
      <c r="WW21" s="454"/>
      <c r="WX21" s="150"/>
      <c r="WY21" s="150"/>
      <c r="WZ21" s="150"/>
      <c r="XA21" s="154" t="str">
        <f>IF(WY21=0," ",IF(WY21=16," ",VLOOKUP(WY21,PROTOKOL!$A:$E,2)*WZ21))</f>
        <v xml:space="preserve"> </v>
      </c>
      <c r="XB21" s="151"/>
      <c r="XC21" s="152" t="str">
        <f>IF(WY21=0," ",IF(WY21=16," ",(WX21-XA21-XB21)*VLOOKUP(WY21,PROTOKOL!$A:$E,5)))</f>
        <v xml:space="preserve"> </v>
      </c>
      <c r="XD21" s="155" t="str">
        <f t="shared" si="268"/>
        <v xml:space="preserve"> </v>
      </c>
      <c r="XE21" s="152" t="str">
        <f t="shared" si="269"/>
        <v xml:space="preserve"> </v>
      </c>
      <c r="XG21" s="138">
        <f t="shared" ref="XG21" si="1271">$A$21</f>
        <v>9</v>
      </c>
      <c r="XH21" s="444"/>
      <c r="XI21" s="150"/>
      <c r="XJ21" s="150"/>
      <c r="XK21" s="150"/>
      <c r="XL21" s="150" t="str">
        <f>IFERROR(IF(XJ21=0," ",IF(XJ21=16," ",VLOOKUP(XJ21,PROTOKOL!$A:$E,2)*XK21))/7.5*(7.5-XO21),"")</f>
        <v/>
      </c>
      <c r="XM21" s="151"/>
      <c r="XN21" s="152" t="str">
        <f>IF(XJ21=0," ",IF(XJ21=16," ",(XI21-XL21-XM21)*VLOOKUP(XJ21,PROTOKOL!$A:$E,5)))</f>
        <v xml:space="preserve"> </v>
      </c>
      <c r="XO21" s="153"/>
      <c r="XP21" s="144" t="str">
        <f t="shared" si="271"/>
        <v xml:space="preserve"> </v>
      </c>
      <c r="XQ21" s="454" t="str">
        <f t="shared" si="272"/>
        <v xml:space="preserve"> </v>
      </c>
      <c r="XR21" s="454"/>
      <c r="XS21" s="150"/>
      <c r="XT21" s="150"/>
      <c r="XU21" s="150"/>
      <c r="XV21" s="154" t="str">
        <f>IF(XT21=0," ",IF(XT21=16," ",VLOOKUP(XT21,PROTOKOL!$A:$E,2)*XU21))</f>
        <v xml:space="preserve"> </v>
      </c>
      <c r="XW21" s="151"/>
      <c r="XX21" s="152" t="str">
        <f>IF(XT21=0," ",IF(XT21=16," ",(XS21-XV21-XW21)*VLOOKUP(XT21,PROTOKOL!$A:$E,5)))</f>
        <v xml:space="preserve"> </v>
      </c>
      <c r="XY21" s="155" t="str">
        <f t="shared" si="273"/>
        <v xml:space="preserve"> </v>
      </c>
      <c r="XZ21" s="152" t="str">
        <f t="shared" si="274"/>
        <v xml:space="preserve"> </v>
      </c>
      <c r="YB21" s="138">
        <f t="shared" ref="YB21" si="1272">$A$21</f>
        <v>9</v>
      </c>
      <c r="YC21" s="444"/>
      <c r="YD21" s="150"/>
      <c r="YE21" s="150"/>
      <c r="YF21" s="150"/>
      <c r="YG21" s="150" t="str">
        <f>IFERROR(IF(YE21=0," ",IF(YE21=16," ",VLOOKUP(YE21,PROTOKOL!$A:$E,2)*YF21))/7.5*(7.5-YJ21),"")</f>
        <v/>
      </c>
      <c r="YH21" s="151"/>
      <c r="YI21" s="152" t="str">
        <f>IF(YE21=0," ",IF(YE21=16," ",(YD21-YG21-YH21)*VLOOKUP(YE21,PROTOKOL!$A:$E,5)))</f>
        <v xml:space="preserve"> </v>
      </c>
      <c r="YJ21" s="153"/>
      <c r="YK21" s="144" t="str">
        <f t="shared" si="276"/>
        <v xml:space="preserve"> </v>
      </c>
      <c r="YL21" s="454" t="str">
        <f t="shared" si="277"/>
        <v xml:space="preserve"> </v>
      </c>
      <c r="YM21" s="454"/>
      <c r="YN21" s="150"/>
      <c r="YO21" s="150"/>
      <c r="YP21" s="150"/>
      <c r="YQ21" s="154" t="str">
        <f>IF(YO21=0," ",IF(YO21=16," ",VLOOKUP(YO21,PROTOKOL!$A:$E,2)*YP21))</f>
        <v xml:space="preserve"> </v>
      </c>
      <c r="YR21" s="151"/>
      <c r="YS21" s="152" t="str">
        <f>IF(YO21=0," ",IF(YO21=16," ",(YN21-YQ21-YR21)*VLOOKUP(YO21,PROTOKOL!$A:$E,5)))</f>
        <v xml:space="preserve"> </v>
      </c>
      <c r="YT21" s="155" t="str">
        <f t="shared" si="278"/>
        <v xml:space="preserve"> </v>
      </c>
      <c r="YU21" s="152" t="str">
        <f t="shared" si="279"/>
        <v xml:space="preserve"> </v>
      </c>
      <c r="YW21" s="138">
        <f t="shared" ref="YW21" si="1273">$A$21</f>
        <v>9</v>
      </c>
      <c r="YX21" s="444"/>
      <c r="YY21" s="150"/>
      <c r="YZ21" s="150"/>
      <c r="ZA21" s="150"/>
      <c r="ZB21" s="150" t="str">
        <f>IFERROR(IF(YZ21=0," ",IF(YZ21=16," ",VLOOKUP(YZ21,PROTOKOL!$A:$E,2)*ZA21))/7.5*(7.5-ZE21),"")</f>
        <v/>
      </c>
      <c r="ZC21" s="151"/>
      <c r="ZD21" s="152" t="str">
        <f>IF(YZ21=0," ",IF(YZ21=16," ",(YY21-ZB21-ZC21)*VLOOKUP(YZ21,PROTOKOL!$A:$E,5)))</f>
        <v xml:space="preserve"> </v>
      </c>
      <c r="ZE21" s="153"/>
      <c r="ZF21" s="144" t="str">
        <f t="shared" si="281"/>
        <v xml:space="preserve"> </v>
      </c>
      <c r="ZG21" s="454" t="str">
        <f t="shared" si="282"/>
        <v xml:space="preserve"> </v>
      </c>
      <c r="ZH21" s="454"/>
      <c r="ZI21" s="150"/>
      <c r="ZJ21" s="150"/>
      <c r="ZK21" s="150"/>
      <c r="ZL21" s="154" t="str">
        <f>IF(ZJ21=0," ",IF(ZJ21=16," ",VLOOKUP(ZJ21,PROTOKOL!$A:$E,2)*ZK21))</f>
        <v xml:space="preserve"> </v>
      </c>
      <c r="ZM21" s="151"/>
      <c r="ZN21" s="152" t="str">
        <f>IF(ZJ21=0," ",IF(ZJ21=16," ",(ZI21-ZL21-ZM21)*VLOOKUP(ZJ21,PROTOKOL!$A:$E,5)))</f>
        <v xml:space="preserve"> </v>
      </c>
      <c r="ZO21" s="155" t="str">
        <f t="shared" si="283"/>
        <v xml:space="preserve"> </v>
      </c>
      <c r="ZP21" s="152" t="str">
        <f t="shared" si="284"/>
        <v xml:space="preserve"> </v>
      </c>
      <c r="ZR21" s="138">
        <f t="shared" ref="ZR21" si="1274">$A$21</f>
        <v>9</v>
      </c>
      <c r="ZS21" s="444"/>
      <c r="ZT21" s="150"/>
      <c r="ZU21" s="150"/>
      <c r="ZV21" s="150"/>
      <c r="ZW21" s="150" t="str">
        <f>IFERROR(IF(ZU21=0," ",IF(ZU21=16," ",VLOOKUP(ZU21,PROTOKOL!$A:$E,2)*ZV21))/7.5*(7.5-ZZ21),"")</f>
        <v/>
      </c>
      <c r="ZX21" s="151"/>
      <c r="ZY21" s="152" t="str">
        <f>IF(ZU21=0," ",IF(ZU21=16," ",(ZT21-ZW21-ZX21)*VLOOKUP(ZU21,PROTOKOL!$A:$E,5)))</f>
        <v xml:space="preserve"> </v>
      </c>
      <c r="ZZ21" s="153"/>
      <c r="AAA21" s="144" t="str">
        <f t="shared" si="286"/>
        <v xml:space="preserve"> </v>
      </c>
      <c r="AAB21" s="454" t="str">
        <f t="shared" si="287"/>
        <v xml:space="preserve"> </v>
      </c>
      <c r="AAC21" s="454"/>
      <c r="AAD21" s="150"/>
      <c r="AAE21" s="150"/>
      <c r="AAF21" s="150"/>
      <c r="AAG21" s="154" t="str">
        <f>IF(AAE21=0," ",IF(AAE21=16," ",VLOOKUP(AAE21,PROTOKOL!$A:$E,2)*AAF21))</f>
        <v xml:space="preserve"> </v>
      </c>
      <c r="AAH21" s="151"/>
      <c r="AAI21" s="152" t="str">
        <f>IF(AAE21=0," ",IF(AAE21=16," ",(AAD21-AAG21-AAH21)*VLOOKUP(AAE21,PROTOKOL!$A:$E,5)))</f>
        <v xml:space="preserve"> </v>
      </c>
      <c r="AAJ21" s="155" t="str">
        <f t="shared" si="288"/>
        <v xml:space="preserve"> </v>
      </c>
      <c r="AAK21" s="152" t="str">
        <f t="shared" si="289"/>
        <v xml:space="preserve"> </v>
      </c>
      <c r="AAM21" s="138">
        <f t="shared" ref="AAM21" si="1275">$A$21</f>
        <v>9</v>
      </c>
      <c r="AAN21" s="444"/>
      <c r="AAO21" s="150"/>
      <c r="AAP21" s="150"/>
      <c r="AAQ21" s="150"/>
      <c r="AAR21" s="150" t="str">
        <f>IFERROR(IF(AAP21=0," ",IF(AAP21=16," ",VLOOKUP(AAP21,PROTOKOL!$A:$E,2)*AAQ21))/7.5*(7.5-AAU21),"")</f>
        <v/>
      </c>
      <c r="AAS21" s="151"/>
      <c r="AAT21" s="152" t="str">
        <f>IF(AAP21=0," ",IF(AAP21=16," ",(AAO21-AAR21-AAS21)*VLOOKUP(AAP21,PROTOKOL!$A:$E,5)))</f>
        <v xml:space="preserve"> </v>
      </c>
      <c r="AAU21" s="153"/>
      <c r="AAV21" s="144" t="str">
        <f t="shared" si="291"/>
        <v xml:space="preserve"> </v>
      </c>
      <c r="AAW21" s="454" t="str">
        <f t="shared" si="292"/>
        <v xml:space="preserve"> </v>
      </c>
      <c r="AAX21" s="454"/>
      <c r="AAY21" s="150"/>
      <c r="AAZ21" s="150"/>
      <c r="ABA21" s="150"/>
      <c r="ABB21" s="154" t="str">
        <f>IF(AAZ21=0," ",IF(AAZ21=16," ",VLOOKUP(AAZ21,PROTOKOL!$A:$E,2)*ABA21))</f>
        <v xml:space="preserve"> </v>
      </c>
      <c r="ABC21" s="151"/>
      <c r="ABD21" s="152" t="str">
        <f>IF(AAZ21=0," ",IF(AAZ21=16," ",(AAY21-ABB21-ABC21)*VLOOKUP(AAZ21,PROTOKOL!$A:$E,5)))</f>
        <v xml:space="preserve"> </v>
      </c>
      <c r="ABE21" s="155" t="str">
        <f t="shared" si="293"/>
        <v xml:space="preserve"> </v>
      </c>
      <c r="ABF21" s="152" t="str">
        <f t="shared" si="294"/>
        <v xml:space="preserve"> </v>
      </c>
      <c r="ABH21" s="138">
        <f t="shared" ref="ABH21" si="1276">$A$21</f>
        <v>9</v>
      </c>
      <c r="ABI21" s="444"/>
      <c r="ABJ21" s="150"/>
      <c r="ABK21" s="150"/>
      <c r="ABL21" s="150"/>
      <c r="ABM21" s="150" t="str">
        <f>IFERROR(IF(ABK21=0," ",IF(ABK21=16," ",VLOOKUP(ABK21,PROTOKOL!$A:$E,2)*ABL21))/7.5*(7.5-ABP21),"")</f>
        <v/>
      </c>
      <c r="ABN21" s="151"/>
      <c r="ABO21" s="152" t="str">
        <f>IF(ABK21=0," ",IF(ABK21=16," ",(ABJ21-ABM21-ABN21)*VLOOKUP(ABK21,PROTOKOL!$A:$E,5)))</f>
        <v xml:space="preserve"> </v>
      </c>
      <c r="ABP21" s="153"/>
      <c r="ABQ21" s="144" t="str">
        <f t="shared" si="296"/>
        <v xml:space="preserve"> </v>
      </c>
      <c r="ABR21" s="454" t="str">
        <f t="shared" si="297"/>
        <v xml:space="preserve"> </v>
      </c>
      <c r="ABS21" s="454"/>
      <c r="ABT21" s="150"/>
      <c r="ABU21" s="150"/>
      <c r="ABV21" s="150"/>
      <c r="ABW21" s="154" t="str">
        <f>IF(ABU21=0," ",IF(ABU21=16," ",VLOOKUP(ABU21,PROTOKOL!$A:$E,2)*ABV21))</f>
        <v xml:space="preserve"> </v>
      </c>
      <c r="ABX21" s="151"/>
      <c r="ABY21" s="152" t="str">
        <f>IF(ABU21=0," ",IF(ABU21=16," ",(ABT21-ABW21-ABX21)*VLOOKUP(ABU21,PROTOKOL!$A:$E,5)))</f>
        <v xml:space="preserve"> </v>
      </c>
      <c r="ABZ21" s="155" t="str">
        <f t="shared" si="298"/>
        <v xml:space="preserve"> </v>
      </c>
      <c r="ACA21" s="152" t="str">
        <f t="shared" si="299"/>
        <v xml:space="preserve"> </v>
      </c>
      <c r="ACC21" s="138">
        <f t="shared" ref="ACC21" si="1277">$A$21</f>
        <v>9</v>
      </c>
      <c r="ACD21" s="444"/>
      <c r="ACE21" s="150"/>
      <c r="ACF21" s="150"/>
      <c r="ACG21" s="150"/>
      <c r="ACH21" s="150" t="str">
        <f>IFERROR(IF(ACF21=0," ",IF(ACF21=16," ",VLOOKUP(ACF21,PROTOKOL!$A:$E,2)*ACG21))/7.5*(7.5-ACK21),"")</f>
        <v/>
      </c>
      <c r="ACI21" s="151"/>
      <c r="ACJ21" s="152" t="str">
        <f>IF(ACF21=0," ",IF(ACF21=16," ",(ACE21-ACH21-ACI21)*VLOOKUP(ACF21,PROTOKOL!$A:$E,5)))</f>
        <v xml:space="preserve"> </v>
      </c>
      <c r="ACK21" s="153"/>
      <c r="ACL21" s="144" t="str">
        <f t="shared" si="301"/>
        <v xml:space="preserve"> </v>
      </c>
      <c r="ACM21" s="454" t="str">
        <f t="shared" si="302"/>
        <v xml:space="preserve"> </v>
      </c>
      <c r="ACN21" s="454"/>
      <c r="ACO21" s="150"/>
      <c r="ACP21" s="150"/>
      <c r="ACQ21" s="150"/>
      <c r="ACR21" s="154" t="str">
        <f>IF(ACP21=0," ",IF(ACP21=16," ",VLOOKUP(ACP21,PROTOKOL!$A:$E,2)*ACQ21))</f>
        <v xml:space="preserve"> </v>
      </c>
      <c r="ACS21" s="151"/>
      <c r="ACT21" s="152" t="str">
        <f>IF(ACP21=0," ",IF(ACP21=16," ",(ACO21-ACR21-ACS21)*VLOOKUP(ACP21,PROTOKOL!$A:$E,5)))</f>
        <v xml:space="preserve"> </v>
      </c>
      <c r="ACU21" s="155" t="str">
        <f t="shared" si="303"/>
        <v xml:space="preserve"> </v>
      </c>
      <c r="ACV21" s="152" t="str">
        <f t="shared" si="304"/>
        <v xml:space="preserve"> </v>
      </c>
      <c r="ACX21" s="138">
        <f t="shared" ref="ACX21" si="1278">$A$21</f>
        <v>9</v>
      </c>
      <c r="ACY21" s="444"/>
      <c r="ACZ21" s="150"/>
      <c r="ADA21" s="150"/>
      <c r="ADB21" s="150"/>
      <c r="ADC21" s="150" t="str">
        <f>IFERROR(IF(ADA21=0," ",IF(ADA21=16," ",VLOOKUP(ADA21,PROTOKOL!$A:$E,2)*ADB21))/7.5*(7.5-ADF21),"")</f>
        <v/>
      </c>
      <c r="ADD21" s="151"/>
      <c r="ADE21" s="152" t="str">
        <f>IF(ADA21=0," ",IF(ADA21=16," ",(ACZ21-ADC21-ADD21)*VLOOKUP(ADA21,PROTOKOL!$A:$E,5)))</f>
        <v xml:space="preserve"> </v>
      </c>
      <c r="ADF21" s="153"/>
      <c r="ADG21" s="144" t="str">
        <f t="shared" si="306"/>
        <v xml:space="preserve"> </v>
      </c>
      <c r="ADH21" s="454" t="str">
        <f t="shared" si="307"/>
        <v xml:space="preserve"> </v>
      </c>
      <c r="ADI21" s="454"/>
      <c r="ADJ21" s="150"/>
      <c r="ADK21" s="150"/>
      <c r="ADL21" s="150"/>
      <c r="ADM21" s="154" t="str">
        <f>IF(ADK21=0," ",IF(ADK21=16," ",VLOOKUP(ADK21,PROTOKOL!$A:$E,2)*ADL21))</f>
        <v xml:space="preserve"> </v>
      </c>
      <c r="ADN21" s="151"/>
      <c r="ADO21" s="152" t="str">
        <f>IF(ADK21=0," ",IF(ADK21=16," ",(ADJ21-ADM21-ADN21)*VLOOKUP(ADK21,PROTOKOL!$A:$E,5)))</f>
        <v xml:space="preserve"> </v>
      </c>
      <c r="ADP21" s="155" t="str">
        <f t="shared" si="308"/>
        <v xml:space="preserve"> </v>
      </c>
      <c r="ADQ21" s="152" t="str">
        <f t="shared" si="309"/>
        <v xml:space="preserve"> </v>
      </c>
      <c r="ADS21" s="138">
        <f t="shared" ref="ADS21" si="1279">$A$21</f>
        <v>9</v>
      </c>
      <c r="ADT21" s="444"/>
      <c r="ADU21" s="150"/>
      <c r="ADV21" s="150"/>
      <c r="ADW21" s="150"/>
      <c r="ADX21" s="150" t="str">
        <f>IFERROR(IF(ADV21=0," ",IF(ADV21=16," ",VLOOKUP(ADV21,PROTOKOL!$A:$E,2)*ADW21))/7.5*(7.5-AEA21),"")</f>
        <v/>
      </c>
      <c r="ADY21" s="151"/>
      <c r="ADZ21" s="152" t="str">
        <f>IF(ADV21=0," ",IF(ADV21=16," ",(ADU21-ADX21-ADY21)*VLOOKUP(ADV21,PROTOKOL!$A:$E,5)))</f>
        <v xml:space="preserve"> </v>
      </c>
      <c r="AEA21" s="153"/>
      <c r="AEB21" s="144" t="str">
        <f t="shared" si="311"/>
        <v xml:space="preserve"> </v>
      </c>
      <c r="AEC21" s="454" t="str">
        <f t="shared" si="312"/>
        <v xml:space="preserve"> </v>
      </c>
      <c r="AED21" s="454"/>
      <c r="AEE21" s="150"/>
      <c r="AEF21" s="150"/>
      <c r="AEG21" s="150"/>
      <c r="AEH21" s="154" t="str">
        <f>IF(AEF21=0," ",IF(AEF21=16," ",VLOOKUP(AEF21,PROTOKOL!$A:$E,2)*AEG21))</f>
        <v xml:space="preserve"> </v>
      </c>
      <c r="AEI21" s="151"/>
      <c r="AEJ21" s="152" t="str">
        <f>IF(AEF21=0," ",IF(AEF21=16," ",(AEE21-AEH21-AEI21)*VLOOKUP(AEF21,PROTOKOL!$A:$E,5)))</f>
        <v xml:space="preserve"> </v>
      </c>
      <c r="AEK21" s="155" t="str">
        <f t="shared" si="313"/>
        <v xml:space="preserve"> </v>
      </c>
      <c r="AEL21" s="152" t="str">
        <f t="shared" si="314"/>
        <v xml:space="preserve"> </v>
      </c>
      <c r="AEN21" s="138">
        <f t="shared" ref="AEN21" si="1280">$A$21</f>
        <v>9</v>
      </c>
      <c r="AEO21" s="444"/>
      <c r="AEP21" s="150"/>
      <c r="AEQ21" s="150"/>
      <c r="AER21" s="150"/>
      <c r="AES21" s="150" t="str">
        <f>IFERROR(IF(AEQ21=0," ",IF(AEQ21=16," ",VLOOKUP(AEQ21,PROTOKOL!$A:$E,2)*AER21))/7.5*(7.5-AEV21),"")</f>
        <v/>
      </c>
      <c r="AET21" s="151"/>
      <c r="AEU21" s="152" t="str">
        <f>IF(AEQ21=0," ",IF(AEQ21=16," ",(AEP21-AES21-AET21)*VLOOKUP(AEQ21,PROTOKOL!$A:$E,5)))</f>
        <v xml:space="preserve"> </v>
      </c>
      <c r="AEV21" s="153"/>
      <c r="AEW21" s="144" t="str">
        <f t="shared" si="316"/>
        <v xml:space="preserve"> </v>
      </c>
      <c r="AEX21" s="454" t="str">
        <f t="shared" si="317"/>
        <v xml:space="preserve"> </v>
      </c>
      <c r="AEY21" s="454"/>
      <c r="AEZ21" s="150"/>
      <c r="AFA21" s="150"/>
      <c r="AFB21" s="150"/>
      <c r="AFC21" s="154" t="str">
        <f>IF(AFA21=0," ",IF(AFA21=16," ",VLOOKUP(AFA21,PROTOKOL!$A:$E,2)*AFB21))</f>
        <v xml:space="preserve"> </v>
      </c>
      <c r="AFD21" s="151"/>
      <c r="AFE21" s="152" t="str">
        <f>IF(AFA21=0," ",IF(AFA21=16," ",(AEZ21-AFC21-AFD21)*VLOOKUP(AFA21,PROTOKOL!$A:$E,5)))</f>
        <v xml:space="preserve"> </v>
      </c>
      <c r="AFF21" s="155" t="str">
        <f t="shared" si="318"/>
        <v xml:space="preserve"> </v>
      </c>
      <c r="AFG21" s="152" t="str">
        <f t="shared" si="319"/>
        <v xml:space="preserve"> </v>
      </c>
      <c r="AFI21" s="138">
        <f t="shared" ref="AFI21" si="1281">$A$21</f>
        <v>9</v>
      </c>
      <c r="AFJ21" s="444"/>
      <c r="AFK21" s="150"/>
      <c r="AFL21" s="150"/>
      <c r="AFM21" s="150"/>
      <c r="AFN21" s="150" t="str">
        <f>IFERROR(IF(AFL21=0," ",IF(AFL21=16," ",VLOOKUP(AFL21,PROTOKOL!$A:$E,2)*AFM21))/7.5*(7.5-AFQ21),"")</f>
        <v/>
      </c>
      <c r="AFO21" s="151"/>
      <c r="AFP21" s="152" t="str">
        <f>IF(AFL21=0," ",IF(AFL21=16," ",(AFK21-AFN21-AFO21)*VLOOKUP(AFL21,PROTOKOL!$A:$E,5)))</f>
        <v xml:space="preserve"> </v>
      </c>
      <c r="AFQ21" s="153"/>
      <c r="AFR21" s="144" t="str">
        <f t="shared" si="321"/>
        <v xml:space="preserve"> </v>
      </c>
      <c r="AFS21" s="454" t="str">
        <f t="shared" si="322"/>
        <v xml:space="preserve"> </v>
      </c>
      <c r="AFT21" s="454"/>
      <c r="AFU21" s="150"/>
      <c r="AFV21" s="150"/>
      <c r="AFW21" s="150"/>
      <c r="AFX21" s="154" t="str">
        <f>IF(AFV21=0," ",IF(AFV21=16," ",VLOOKUP(AFV21,PROTOKOL!$A:$E,2)*AFW21))</f>
        <v xml:space="preserve"> </v>
      </c>
      <c r="AFY21" s="151"/>
      <c r="AFZ21" s="152" t="str">
        <f>IF(AFV21=0," ",IF(AFV21=16," ",(AFU21-AFX21-AFY21)*VLOOKUP(AFV21,PROTOKOL!$A:$E,5)))</f>
        <v xml:space="preserve"> </v>
      </c>
      <c r="AGA21" s="155" t="str">
        <f t="shared" si="323"/>
        <v xml:space="preserve"> </v>
      </c>
      <c r="AGB21" s="152" t="str">
        <f t="shared" si="324"/>
        <v xml:space="preserve"> </v>
      </c>
      <c r="AGD21" s="138">
        <f t="shared" ref="AGD21" si="1282">$A$21</f>
        <v>9</v>
      </c>
      <c r="AGE21" s="444"/>
      <c r="AGF21" s="150"/>
      <c r="AGG21" s="150"/>
      <c r="AGH21" s="150"/>
      <c r="AGI21" s="150" t="str">
        <f>IFERROR(IF(AGG21=0," ",IF(AGG21=16," ",VLOOKUP(AGG21,PROTOKOL!$A:$E,2)*AGH21))/7.5*(7.5-AGL21),"")</f>
        <v/>
      </c>
      <c r="AGJ21" s="151"/>
      <c r="AGK21" s="152" t="str">
        <f>IF(AGG21=0," ",IF(AGG21=16," ",(AGF21-AGI21-AGJ21)*VLOOKUP(AGG21,PROTOKOL!$A:$E,5)))</f>
        <v xml:space="preserve"> </v>
      </c>
      <c r="AGL21" s="153"/>
      <c r="AGM21" s="144" t="str">
        <f t="shared" si="326"/>
        <v xml:space="preserve"> </v>
      </c>
      <c r="AGN21" s="454" t="str">
        <f t="shared" si="327"/>
        <v xml:space="preserve"> </v>
      </c>
      <c r="AGO21" s="454"/>
      <c r="AGP21" s="150"/>
      <c r="AGQ21" s="150"/>
      <c r="AGR21" s="150"/>
      <c r="AGS21" s="154" t="str">
        <f>IF(AGQ21=0," ",IF(AGQ21=16," ",VLOOKUP(AGQ21,PROTOKOL!$A:$E,2)*AGR21))</f>
        <v xml:space="preserve"> </v>
      </c>
      <c r="AGT21" s="151"/>
      <c r="AGU21" s="152" t="str">
        <f>IF(AGQ21=0," ",IF(AGQ21=16," ",(AGP21-AGS21-AGT21)*VLOOKUP(AGQ21,PROTOKOL!$A:$E,5)))</f>
        <v xml:space="preserve"> </v>
      </c>
      <c r="AGV21" s="155" t="str">
        <f t="shared" si="328"/>
        <v xml:space="preserve"> </v>
      </c>
      <c r="AGW21" s="152" t="str">
        <f t="shared" si="329"/>
        <v xml:space="preserve"> </v>
      </c>
      <c r="AGY21" s="138">
        <f t="shared" ref="AGY21" si="1283">$A$21</f>
        <v>9</v>
      </c>
      <c r="AGZ21" s="444"/>
      <c r="AHA21" s="150"/>
      <c r="AHB21" s="150"/>
      <c r="AHC21" s="150"/>
      <c r="AHD21" s="150" t="str">
        <f>IFERROR(IF(AHB21=0," ",IF(AHB21=16," ",VLOOKUP(AHB21,PROTOKOL!$A:$E,2)*AHC21))/7.5*(7.5-AHG21),"")</f>
        <v/>
      </c>
      <c r="AHE21" s="151"/>
      <c r="AHF21" s="152" t="str">
        <f>IF(AHB21=0," ",IF(AHB21=16," ",(AHA21-AHD21-AHE21)*VLOOKUP(AHB21,PROTOKOL!$A:$E,5)))</f>
        <v xml:space="preserve"> </v>
      </c>
      <c r="AHG21" s="153"/>
      <c r="AHH21" s="144" t="str">
        <f t="shared" si="331"/>
        <v xml:space="preserve"> </v>
      </c>
      <c r="AHI21" s="454" t="str">
        <f t="shared" si="332"/>
        <v xml:space="preserve"> </v>
      </c>
      <c r="AHJ21" s="454"/>
      <c r="AHK21" s="150"/>
      <c r="AHL21" s="150"/>
      <c r="AHM21" s="150"/>
      <c r="AHN21" s="154" t="str">
        <f>IF(AHL21=0," ",IF(AHL21=16," ",VLOOKUP(AHL21,PROTOKOL!$A:$E,2)*AHM21))</f>
        <v xml:space="preserve"> </v>
      </c>
      <c r="AHO21" s="151"/>
      <c r="AHP21" s="152" t="str">
        <f>IF(AHL21=0," ",IF(AHL21=16," ",(AHK21-AHN21-AHO21)*VLOOKUP(AHL21,PROTOKOL!$A:$E,5)))</f>
        <v xml:space="preserve"> </v>
      </c>
      <c r="AHQ21" s="155" t="str">
        <f t="shared" si="333"/>
        <v xml:space="preserve"> </v>
      </c>
      <c r="AHR21" s="152" t="str">
        <f t="shared" si="334"/>
        <v xml:space="preserve"> </v>
      </c>
      <c r="AHT21" s="138">
        <f t="shared" ref="AHT21" si="1284">$A$21</f>
        <v>9</v>
      </c>
      <c r="AHU21" s="444"/>
      <c r="AHV21" s="150"/>
      <c r="AHW21" s="150"/>
      <c r="AHX21" s="150"/>
      <c r="AHY21" s="150" t="str">
        <f>IFERROR(IF(AHW21=0," ",IF(AHW21=16," ",VLOOKUP(AHW21,PROTOKOL!$A:$E,2)*AHX21))/7.5*(7.5-AIB21),"")</f>
        <v/>
      </c>
      <c r="AHZ21" s="151"/>
      <c r="AIA21" s="152" t="str">
        <f>IF(AHW21=0," ",IF(AHW21=16," ",(AHV21-AHY21-AHZ21)*VLOOKUP(AHW21,PROTOKOL!$A:$E,5)))</f>
        <v xml:space="preserve"> </v>
      </c>
      <c r="AIB21" s="153"/>
      <c r="AIC21" s="144" t="str">
        <f t="shared" si="336"/>
        <v xml:space="preserve"> </v>
      </c>
      <c r="AID21" s="454" t="str">
        <f t="shared" si="337"/>
        <v xml:space="preserve"> </v>
      </c>
      <c r="AIE21" s="454"/>
      <c r="AIF21" s="150"/>
      <c r="AIG21" s="150"/>
      <c r="AIH21" s="150"/>
      <c r="AII21" s="154" t="str">
        <f>IF(AIG21=0," ",IF(AIG21=16," ",VLOOKUP(AIG21,PROTOKOL!$A:$E,2)*AIH21))</f>
        <v xml:space="preserve"> </v>
      </c>
      <c r="AIJ21" s="151"/>
      <c r="AIK21" s="152" t="str">
        <f>IF(AIG21=0," ",IF(AIG21=16," ",(AIF21-AII21-AIJ21)*VLOOKUP(AIG21,PROTOKOL!$A:$E,5)))</f>
        <v xml:space="preserve"> </v>
      </c>
      <c r="AIL21" s="155" t="str">
        <f t="shared" si="338"/>
        <v xml:space="preserve"> </v>
      </c>
      <c r="AIM21" s="152" t="str">
        <f t="shared" si="339"/>
        <v xml:space="preserve"> </v>
      </c>
      <c r="AIO21" s="138">
        <f t="shared" ref="AIO21" si="1285">$A$21</f>
        <v>9</v>
      </c>
      <c r="AIP21" s="444"/>
      <c r="AIQ21" s="150"/>
      <c r="AIR21" s="150"/>
      <c r="AIS21" s="150"/>
      <c r="AIT21" s="150" t="str">
        <f>IFERROR(IF(AIR21=0," ",IF(AIR21=16," ",VLOOKUP(AIR21,PROTOKOL!$A:$E,2)*AIS21))/7.5*(7.5-AIW21),"")</f>
        <v/>
      </c>
      <c r="AIU21" s="151"/>
      <c r="AIV21" s="152" t="str">
        <f>IF(AIR21=0," ",IF(AIR21=16," ",(AIQ21-AIT21-AIU21)*VLOOKUP(AIR21,PROTOKOL!$A:$E,5)))</f>
        <v xml:space="preserve"> </v>
      </c>
      <c r="AIW21" s="153"/>
      <c r="AIX21" s="144" t="str">
        <f t="shared" si="341"/>
        <v xml:space="preserve"> </v>
      </c>
      <c r="AIY21" s="454" t="str">
        <f t="shared" si="342"/>
        <v xml:space="preserve"> </v>
      </c>
      <c r="AIZ21" s="454"/>
      <c r="AJA21" s="150"/>
      <c r="AJB21" s="150"/>
      <c r="AJC21" s="150"/>
      <c r="AJD21" s="154" t="str">
        <f>IF(AJB21=0," ",IF(AJB21=16," ",VLOOKUP(AJB21,PROTOKOL!$A:$E,2)*AJC21))</f>
        <v xml:space="preserve"> </v>
      </c>
      <c r="AJE21" s="151"/>
      <c r="AJF21" s="152" t="str">
        <f>IF(AJB21=0," ",IF(AJB21=16," ",(AJA21-AJD21-AJE21)*VLOOKUP(AJB21,PROTOKOL!$A:$E,5)))</f>
        <v xml:space="preserve"> </v>
      </c>
      <c r="AJG21" s="155" t="str">
        <f t="shared" si="343"/>
        <v xml:space="preserve"> </v>
      </c>
      <c r="AJH21" s="152" t="str">
        <f t="shared" si="344"/>
        <v xml:space="preserve"> </v>
      </c>
      <c r="AJJ21" s="138">
        <f t="shared" ref="AJJ21" si="1286">$A$21</f>
        <v>9</v>
      </c>
      <c r="AJK21" s="444"/>
      <c r="AJL21" s="150"/>
      <c r="AJM21" s="150"/>
      <c r="AJN21" s="150"/>
      <c r="AJO21" s="150" t="str">
        <f>IFERROR(IF(AJM21=0," ",IF(AJM21=16," ",VLOOKUP(AJM21,PROTOKOL!$A:$E,2)*AJN21))/7.5*(7.5-AJR21),"")</f>
        <v/>
      </c>
      <c r="AJP21" s="151"/>
      <c r="AJQ21" s="152" t="str">
        <f>IF(AJM21=0," ",IF(AJM21=16," ",(AJL21-AJO21-AJP21)*VLOOKUP(AJM21,PROTOKOL!$A:$E,5)))</f>
        <v xml:space="preserve"> </v>
      </c>
      <c r="AJR21" s="153"/>
      <c r="AJS21" s="144" t="str">
        <f t="shared" si="346"/>
        <v xml:space="preserve"> </v>
      </c>
      <c r="AJT21" s="454" t="str">
        <f t="shared" si="347"/>
        <v xml:space="preserve"> </v>
      </c>
      <c r="AJU21" s="454"/>
      <c r="AJV21" s="150"/>
      <c r="AJW21" s="150"/>
      <c r="AJX21" s="150"/>
      <c r="AJY21" s="154" t="str">
        <f>IF(AJW21=0," ",IF(AJW21=16," ",VLOOKUP(AJW21,PROTOKOL!$A:$E,2)*AJX21))</f>
        <v xml:space="preserve"> </v>
      </c>
      <c r="AJZ21" s="151"/>
      <c r="AKA21" s="152" t="str">
        <f>IF(AJW21=0," ",IF(AJW21=16," ",(AJV21-AJY21-AJZ21)*VLOOKUP(AJW21,PROTOKOL!$A:$E,5)))</f>
        <v xml:space="preserve"> </v>
      </c>
      <c r="AKB21" s="155" t="str">
        <f t="shared" si="348"/>
        <v xml:space="preserve"> </v>
      </c>
      <c r="AKC21" s="152" t="str">
        <f t="shared" si="349"/>
        <v xml:space="preserve"> </v>
      </c>
      <c r="AKE21" s="138">
        <f t="shared" ref="AKE21" si="1287">$A$21</f>
        <v>9</v>
      </c>
      <c r="AKF21" s="444"/>
      <c r="AKG21" s="150"/>
      <c r="AKH21" s="150"/>
      <c r="AKI21" s="150"/>
      <c r="AKJ21" s="150" t="str">
        <f>IFERROR(IF(AKH21=0," ",IF(AKH21=16," ",VLOOKUP(AKH21,PROTOKOL!$A:$E,2)*AKI21))/7.5*(7.5-AKM21),"")</f>
        <v/>
      </c>
      <c r="AKK21" s="151"/>
      <c r="AKL21" s="152" t="str">
        <f>IF(AKH21=0," ",IF(AKH21=16," ",(AKG21-AKJ21-AKK21)*VLOOKUP(AKH21,PROTOKOL!$A:$E,5)))</f>
        <v xml:space="preserve"> </v>
      </c>
      <c r="AKM21" s="153"/>
      <c r="AKN21" s="144" t="str">
        <f t="shared" si="351"/>
        <v xml:space="preserve"> </v>
      </c>
      <c r="AKO21" s="454" t="str">
        <f t="shared" si="352"/>
        <v xml:space="preserve"> </v>
      </c>
      <c r="AKP21" s="454"/>
      <c r="AKQ21" s="150"/>
      <c r="AKR21" s="150"/>
      <c r="AKS21" s="150"/>
      <c r="AKT21" s="154" t="str">
        <f>IF(AKR21=0," ",IF(AKR21=16," ",VLOOKUP(AKR21,PROTOKOL!$A:$E,2)*AKS21))</f>
        <v xml:space="preserve"> </v>
      </c>
      <c r="AKU21" s="151"/>
      <c r="AKV21" s="152" t="str">
        <f>IF(AKR21=0," ",IF(AKR21=16," ",(AKQ21-AKT21-AKU21)*VLOOKUP(AKR21,PROTOKOL!$A:$E,5)))</f>
        <v xml:space="preserve"> </v>
      </c>
      <c r="AKW21" s="155" t="str">
        <f t="shared" si="353"/>
        <v xml:space="preserve"> </v>
      </c>
      <c r="AKX21" s="152" t="str">
        <f t="shared" si="354"/>
        <v xml:space="preserve"> </v>
      </c>
      <c r="AKZ21" s="138">
        <f t="shared" ref="AKZ21" si="1288">$A$21</f>
        <v>9</v>
      </c>
      <c r="ALA21" s="444"/>
      <c r="ALB21" s="150"/>
      <c r="ALC21" s="150"/>
      <c r="ALD21" s="150"/>
      <c r="ALE21" s="150" t="str">
        <f>IFERROR(IF(ALC21=0," ",IF(ALC21=16," ",VLOOKUP(ALC21,PROTOKOL!$A:$E,2)*ALD21))/7.5*(7.5-ALH21),"")</f>
        <v/>
      </c>
      <c r="ALF21" s="151"/>
      <c r="ALG21" s="152" t="str">
        <f>IF(ALC21=0," ",IF(ALC21=16," ",(ALB21-ALE21-ALF21)*VLOOKUP(ALC21,PROTOKOL!$A:$E,5)))</f>
        <v xml:space="preserve"> </v>
      </c>
      <c r="ALH21" s="153"/>
      <c r="ALI21" s="144" t="str">
        <f t="shared" si="356"/>
        <v xml:space="preserve"> </v>
      </c>
      <c r="ALJ21" s="454" t="str">
        <f t="shared" si="357"/>
        <v xml:space="preserve"> </v>
      </c>
      <c r="ALK21" s="454"/>
      <c r="ALL21" s="150"/>
      <c r="ALM21" s="150"/>
      <c r="ALN21" s="150"/>
      <c r="ALO21" s="154" t="str">
        <f>IF(ALM21=0," ",IF(ALM21=16," ",VLOOKUP(ALM21,PROTOKOL!$A:$E,2)*ALN21))</f>
        <v xml:space="preserve"> </v>
      </c>
      <c r="ALP21" s="151"/>
      <c r="ALQ21" s="152" t="str">
        <f>IF(ALM21=0," ",IF(ALM21=16," ",(ALL21-ALO21-ALP21)*VLOOKUP(ALM21,PROTOKOL!$A:$E,5)))</f>
        <v xml:space="preserve"> </v>
      </c>
      <c r="ALR21" s="155" t="str">
        <f t="shared" si="358"/>
        <v xml:space="preserve"> </v>
      </c>
      <c r="ALS21" s="152" t="str">
        <f t="shared" si="359"/>
        <v xml:space="preserve"> </v>
      </c>
      <c r="ALU21" s="138">
        <f t="shared" ref="ALU21" si="1289">$A$21</f>
        <v>9</v>
      </c>
      <c r="ALV21" s="444"/>
      <c r="ALW21" s="150"/>
      <c r="ALX21" s="150"/>
      <c r="ALY21" s="150"/>
      <c r="ALZ21" s="150" t="str">
        <f>IFERROR(IF(ALX21=0," ",IF(ALX21=16," ",VLOOKUP(ALX21,PROTOKOL!$A:$E,2)*ALY21))/7.5*(7.5-AMC21),"")</f>
        <v/>
      </c>
      <c r="AMA21" s="151"/>
      <c r="AMB21" s="152" t="str">
        <f>IF(ALX21=0," ",IF(ALX21=16," ",(ALW21-ALZ21-AMA21)*VLOOKUP(ALX21,PROTOKOL!$A:$E,5)))</f>
        <v xml:space="preserve"> </v>
      </c>
      <c r="AMC21" s="153"/>
      <c r="AMD21" s="144" t="str">
        <f t="shared" si="361"/>
        <v xml:space="preserve"> </v>
      </c>
      <c r="AME21" s="454" t="str">
        <f t="shared" si="362"/>
        <v xml:space="preserve"> </v>
      </c>
      <c r="AMF21" s="454"/>
      <c r="AMG21" s="150"/>
      <c r="AMH21" s="150"/>
      <c r="AMI21" s="150"/>
      <c r="AMJ21" s="154" t="str">
        <f>IF(AMH21=0," ",IF(AMH21=16," ",VLOOKUP(AMH21,PROTOKOL!$A:$E,2)*AMI21))</f>
        <v xml:space="preserve"> </v>
      </c>
      <c r="AMK21" s="151"/>
      <c r="AML21" s="152" t="str">
        <f>IF(AMH21=0," ",IF(AMH21=16," ",(AMG21-AMJ21-AMK21)*VLOOKUP(AMH21,PROTOKOL!$A:$E,5)))</f>
        <v xml:space="preserve"> </v>
      </c>
      <c r="AMM21" s="155" t="str">
        <f t="shared" si="363"/>
        <v xml:space="preserve"> </v>
      </c>
      <c r="AMN21" s="152" t="str">
        <f t="shared" si="364"/>
        <v xml:space="preserve"> </v>
      </c>
      <c r="AMP21" s="138">
        <f t="shared" ref="AMP21" si="1290">$A$21</f>
        <v>9</v>
      </c>
      <c r="AMQ21" s="444"/>
      <c r="AMR21" s="150"/>
      <c r="AMS21" s="150"/>
      <c r="AMT21" s="150"/>
      <c r="AMU21" s="150" t="str">
        <f>IFERROR(IF(AMS21=0," ",IF(AMS21=16," ",VLOOKUP(AMS21,PROTOKOL!$A:$E,2)*AMT21))/7.5*(7.5-AMX21),"")</f>
        <v/>
      </c>
      <c r="AMV21" s="151"/>
      <c r="AMW21" s="152" t="str">
        <f>IF(AMS21=0," ",IF(AMS21=16," ",(AMR21-AMU21-AMV21)*VLOOKUP(AMS21,PROTOKOL!$A:$E,5)))</f>
        <v xml:space="preserve"> </v>
      </c>
      <c r="AMX21" s="153"/>
      <c r="AMY21" s="144" t="str">
        <f t="shared" si="366"/>
        <v xml:space="preserve"> </v>
      </c>
      <c r="AMZ21" s="454" t="str">
        <f t="shared" si="367"/>
        <v xml:space="preserve"> </v>
      </c>
      <c r="ANA21" s="454"/>
      <c r="ANB21" s="150"/>
      <c r="ANC21" s="150"/>
      <c r="AND21" s="150"/>
      <c r="ANE21" s="154" t="str">
        <f>IF(ANC21=0," ",IF(ANC21=16," ",VLOOKUP(ANC21,PROTOKOL!$A:$E,2)*AND21))</f>
        <v xml:space="preserve"> </v>
      </c>
      <c r="ANF21" s="151"/>
      <c r="ANG21" s="152" t="str">
        <f>IF(ANC21=0," ",IF(ANC21=16," ",(ANB21-ANE21-ANF21)*VLOOKUP(ANC21,PROTOKOL!$A:$E,5)))</f>
        <v xml:space="preserve"> </v>
      </c>
      <c r="ANH21" s="155" t="str">
        <f t="shared" si="368"/>
        <v xml:space="preserve"> </v>
      </c>
      <c r="ANI21" s="152" t="str">
        <f t="shared" si="369"/>
        <v xml:space="preserve"> </v>
      </c>
      <c r="ANK21" s="138">
        <f t="shared" ref="ANK21" si="1291">$A$21</f>
        <v>9</v>
      </c>
      <c r="ANL21" s="444"/>
      <c r="ANM21" s="150"/>
      <c r="ANN21" s="150"/>
      <c r="ANO21" s="150"/>
      <c r="ANP21" s="150" t="str">
        <f>IFERROR(IF(ANN21=0," ",IF(ANN21=16," ",VLOOKUP(ANN21,PROTOKOL!$A:$E,2)*ANO21))/7.5*(7.5-ANS21),"")</f>
        <v/>
      </c>
      <c r="ANQ21" s="151"/>
      <c r="ANR21" s="152" t="str">
        <f>IF(ANN21=0," ",IF(ANN21=16," ",(ANM21-ANP21-ANQ21)*VLOOKUP(ANN21,PROTOKOL!$A:$E,5)))</f>
        <v xml:space="preserve"> </v>
      </c>
      <c r="ANS21" s="153"/>
      <c r="ANT21" s="144" t="str">
        <f t="shared" si="371"/>
        <v xml:space="preserve"> </v>
      </c>
      <c r="ANU21" s="454" t="str">
        <f t="shared" si="372"/>
        <v xml:space="preserve"> </v>
      </c>
      <c r="ANV21" s="454"/>
      <c r="ANW21" s="150"/>
      <c r="ANX21" s="150"/>
      <c r="ANY21" s="150"/>
      <c r="ANZ21" s="154" t="str">
        <f>IF(ANX21=0," ",IF(ANX21=16," ",VLOOKUP(ANX21,PROTOKOL!$A:$E,2)*ANY21))</f>
        <v xml:space="preserve"> </v>
      </c>
      <c r="AOA21" s="151"/>
      <c r="AOB21" s="152" t="str">
        <f>IF(ANX21=0," ",IF(ANX21=16," ",(ANW21-ANZ21-AOA21)*VLOOKUP(ANX21,PROTOKOL!$A:$E,5)))</f>
        <v xml:space="preserve"> </v>
      </c>
      <c r="AOC21" s="155" t="str">
        <f t="shared" si="373"/>
        <v xml:space="preserve"> </v>
      </c>
      <c r="AOD21" s="152" t="str">
        <f t="shared" si="374"/>
        <v xml:space="preserve"> </v>
      </c>
      <c r="AOF21" s="138">
        <f t="shared" ref="AOF21" si="1292">$A$21</f>
        <v>9</v>
      </c>
      <c r="AOG21" s="444"/>
      <c r="AOH21" s="150"/>
      <c r="AOI21" s="150"/>
      <c r="AOJ21" s="150"/>
      <c r="AOK21" s="150" t="str">
        <f>IFERROR(IF(AOI21=0," ",IF(AOI21=16," ",VLOOKUP(AOI21,PROTOKOL!$A:$E,2)*AOJ21))/7.5*(7.5-AON21),"")</f>
        <v/>
      </c>
      <c r="AOL21" s="151"/>
      <c r="AOM21" s="152" t="str">
        <f>IF(AOI21=0," ",IF(AOI21=16," ",(AOH21-AOK21-AOL21)*VLOOKUP(AOI21,PROTOKOL!$A:$E,5)))</f>
        <v xml:space="preserve"> </v>
      </c>
      <c r="AON21" s="153"/>
      <c r="AOO21" s="144" t="str">
        <f t="shared" si="376"/>
        <v xml:space="preserve"> </v>
      </c>
      <c r="AOP21" s="454" t="str">
        <f t="shared" si="377"/>
        <v xml:space="preserve"> </v>
      </c>
      <c r="AOQ21" s="454"/>
      <c r="AOR21" s="150"/>
      <c r="AOS21" s="150"/>
      <c r="AOT21" s="150"/>
      <c r="AOU21" s="154" t="str">
        <f>IF(AOS21=0," ",IF(AOS21=16," ",VLOOKUP(AOS21,PROTOKOL!$A:$E,2)*AOT21))</f>
        <v xml:space="preserve"> </v>
      </c>
      <c r="AOV21" s="151"/>
      <c r="AOW21" s="152" t="str">
        <f>IF(AOS21=0," ",IF(AOS21=16," ",(AOR21-AOU21-AOV21)*VLOOKUP(AOS21,PROTOKOL!$A:$E,5)))</f>
        <v xml:space="preserve"> </v>
      </c>
      <c r="AOX21" s="155" t="str">
        <f t="shared" si="378"/>
        <v xml:space="preserve"> </v>
      </c>
      <c r="AOY21" s="152" t="str">
        <f t="shared" si="379"/>
        <v xml:space="preserve"> </v>
      </c>
      <c r="APA21" s="138">
        <f t="shared" ref="APA21" si="1293">$A$21</f>
        <v>9</v>
      </c>
      <c r="APB21" s="444"/>
      <c r="APC21" s="150"/>
      <c r="APD21" s="150"/>
      <c r="APE21" s="150"/>
      <c r="APF21" s="150" t="str">
        <f>IFERROR(IF(APD21=0," ",IF(APD21=16," ",VLOOKUP(APD21,PROTOKOL!$A:$E,2)*APE21))/7.5*(7.5-API21),"")</f>
        <v/>
      </c>
      <c r="APG21" s="151"/>
      <c r="APH21" s="152" t="str">
        <f>IF(APD21=0," ",IF(APD21=16," ",(APC21-APF21-APG21)*VLOOKUP(APD21,PROTOKOL!$A:$E,5)))</f>
        <v xml:space="preserve"> </v>
      </c>
      <c r="API21" s="153"/>
      <c r="APJ21" s="144" t="str">
        <f t="shared" si="381"/>
        <v xml:space="preserve"> </v>
      </c>
      <c r="APK21" s="454" t="str">
        <f t="shared" si="382"/>
        <v xml:space="preserve"> </v>
      </c>
      <c r="APL21" s="454"/>
      <c r="APM21" s="150"/>
      <c r="APN21" s="150"/>
      <c r="APO21" s="150"/>
      <c r="APP21" s="154" t="str">
        <f>IF(APN21=0," ",IF(APN21=16," ",VLOOKUP(APN21,PROTOKOL!$A:$E,2)*APO21))</f>
        <v xml:space="preserve"> </v>
      </c>
      <c r="APQ21" s="151"/>
      <c r="APR21" s="152" t="str">
        <f>IF(APN21=0," ",IF(APN21=16," ",(APM21-APP21-APQ21)*VLOOKUP(APN21,PROTOKOL!$A:$E,5)))</f>
        <v xml:space="preserve"> </v>
      </c>
      <c r="APS21" s="155" t="str">
        <f t="shared" si="383"/>
        <v xml:space="preserve"> </v>
      </c>
      <c r="APT21" s="152" t="str">
        <f t="shared" si="384"/>
        <v xml:space="preserve"> </v>
      </c>
      <c r="APV21" s="138">
        <f t="shared" ref="APV21" si="1294">$A$21</f>
        <v>9</v>
      </c>
      <c r="APW21" s="444"/>
      <c r="APX21" s="150"/>
      <c r="APY21" s="150"/>
      <c r="APZ21" s="150"/>
      <c r="AQA21" s="150" t="str">
        <f>IFERROR(IF(APY21=0," ",IF(APY21=16," ",VLOOKUP(APY21,PROTOKOL!$A:$E,2)*APZ21))/7.5*(7.5-AQD21),"")</f>
        <v/>
      </c>
      <c r="AQB21" s="151"/>
      <c r="AQC21" s="152" t="str">
        <f>IF(APY21=0," ",IF(APY21=16," ",(APX21-AQA21-AQB21)*VLOOKUP(APY21,PROTOKOL!$A:$E,5)))</f>
        <v xml:space="preserve"> </v>
      </c>
      <c r="AQD21" s="153"/>
      <c r="AQE21" s="144" t="str">
        <f t="shared" si="386"/>
        <v xml:space="preserve"> </v>
      </c>
      <c r="AQF21" s="454" t="str">
        <f t="shared" si="387"/>
        <v xml:space="preserve"> </v>
      </c>
      <c r="AQG21" s="454"/>
      <c r="AQH21" s="150"/>
      <c r="AQI21" s="150"/>
      <c r="AQJ21" s="150"/>
      <c r="AQK21" s="154" t="str">
        <f>IF(AQI21=0," ",IF(AQI21=16," ",VLOOKUP(AQI21,PROTOKOL!$A:$E,2)*AQJ21))</f>
        <v xml:space="preserve"> </v>
      </c>
      <c r="AQL21" s="151"/>
      <c r="AQM21" s="152" t="str">
        <f>IF(AQI21=0," ",IF(AQI21=16," ",(AQH21-AQK21-AQL21)*VLOOKUP(AQI21,PROTOKOL!$A:$E,5)))</f>
        <v xml:space="preserve"> </v>
      </c>
      <c r="AQN21" s="155" t="str">
        <f t="shared" si="388"/>
        <v xml:space="preserve"> </v>
      </c>
      <c r="AQO21" s="152" t="str">
        <f t="shared" si="389"/>
        <v xml:space="preserve"> </v>
      </c>
      <c r="AQQ21" s="138">
        <f t="shared" ref="AQQ21" si="1295">$A$21</f>
        <v>9</v>
      </c>
      <c r="AQR21" s="444"/>
      <c r="AQS21" s="150"/>
      <c r="AQT21" s="150"/>
      <c r="AQU21" s="150"/>
      <c r="AQV21" s="150" t="str">
        <f>IFERROR(IF(AQT21=0," ",IF(AQT21=16," ",VLOOKUP(AQT21,PROTOKOL!$A:$E,2)*AQU21))/7.5*(7.5-AQY21),"")</f>
        <v/>
      </c>
      <c r="AQW21" s="151"/>
      <c r="AQX21" s="152" t="str">
        <f>IF(AQT21=0," ",IF(AQT21=16," ",(AQS21-AQV21-AQW21)*VLOOKUP(AQT21,PROTOKOL!$A:$E,5)))</f>
        <v xml:space="preserve"> </v>
      </c>
      <c r="AQY21" s="153"/>
      <c r="AQZ21" s="144" t="str">
        <f t="shared" si="391"/>
        <v xml:space="preserve"> </v>
      </c>
      <c r="ARA21" s="454" t="str">
        <f t="shared" si="392"/>
        <v xml:space="preserve"> </v>
      </c>
      <c r="ARB21" s="454"/>
      <c r="ARC21" s="150"/>
      <c r="ARD21" s="150"/>
      <c r="ARE21" s="150"/>
      <c r="ARF21" s="154" t="str">
        <f>IF(ARD21=0," ",IF(ARD21=16," ",VLOOKUP(ARD21,PROTOKOL!$A:$E,2)*ARE21))</f>
        <v xml:space="preserve"> </v>
      </c>
      <c r="ARG21" s="151"/>
      <c r="ARH21" s="152" t="str">
        <f>IF(ARD21=0," ",IF(ARD21=16," ",(ARC21-ARF21-ARG21)*VLOOKUP(ARD21,PROTOKOL!$A:$E,5)))</f>
        <v xml:space="preserve"> </v>
      </c>
      <c r="ARI21" s="155" t="str">
        <f t="shared" si="393"/>
        <v xml:space="preserve"> </v>
      </c>
      <c r="ARJ21" s="152" t="str">
        <f t="shared" si="394"/>
        <v xml:space="preserve"> </v>
      </c>
      <c r="ARL21" s="138">
        <f t="shared" ref="ARL21" si="1296">$A$21</f>
        <v>9</v>
      </c>
      <c r="ARM21" s="444"/>
      <c r="ARN21" s="150"/>
      <c r="ARO21" s="150"/>
      <c r="ARP21" s="150"/>
      <c r="ARQ21" s="150" t="str">
        <f>IFERROR(IF(ARO21=0," ",IF(ARO21=16," ",VLOOKUP(ARO21,PROTOKOL!$A:$E,2)*ARP21))/7.5*(7.5-ART21),"")</f>
        <v/>
      </c>
      <c r="ARR21" s="151"/>
      <c r="ARS21" s="152" t="str">
        <f>IF(ARO21=0," ",IF(ARO21=16," ",(ARN21-ARQ21-ARR21)*VLOOKUP(ARO21,PROTOKOL!$A:$E,5)))</f>
        <v xml:space="preserve"> </v>
      </c>
      <c r="ART21" s="153"/>
      <c r="ARU21" s="144" t="str">
        <f t="shared" si="396"/>
        <v xml:space="preserve"> </v>
      </c>
      <c r="ARV21" s="454" t="str">
        <f t="shared" si="397"/>
        <v xml:space="preserve"> </v>
      </c>
      <c r="ARW21" s="454"/>
      <c r="ARX21" s="150"/>
      <c r="ARY21" s="150"/>
      <c r="ARZ21" s="150"/>
      <c r="ASA21" s="154" t="str">
        <f>IF(ARY21=0," ",IF(ARY21=16," ",VLOOKUP(ARY21,PROTOKOL!$A:$E,2)*ARZ21))</f>
        <v xml:space="preserve"> </v>
      </c>
      <c r="ASB21" s="151"/>
      <c r="ASC21" s="152" t="str">
        <f>IF(ARY21=0," ",IF(ARY21=16," ",(ARX21-ASA21-ASB21)*VLOOKUP(ARY21,PROTOKOL!$A:$E,5)))</f>
        <v xml:space="preserve"> </v>
      </c>
      <c r="ASD21" s="155" t="str">
        <f t="shared" si="398"/>
        <v xml:space="preserve"> </v>
      </c>
      <c r="ASE21" s="152" t="str">
        <f t="shared" si="399"/>
        <v xml:space="preserve"> </v>
      </c>
      <c r="ASG21" s="138">
        <f t="shared" ref="ASG21" si="1297">$A$21</f>
        <v>9</v>
      </c>
      <c r="ASH21" s="444"/>
      <c r="ASI21" s="150"/>
      <c r="ASJ21" s="150"/>
      <c r="ASK21" s="150"/>
      <c r="ASL21" s="150" t="str">
        <f>IFERROR(IF(ASJ21=0," ",IF(ASJ21=16," ",VLOOKUP(ASJ21,PROTOKOL!$A:$E,2)*ASK21))/7.5*(7.5-ASO21),"")</f>
        <v/>
      </c>
      <c r="ASM21" s="151"/>
      <c r="ASN21" s="152" t="str">
        <f>IF(ASJ21=0," ",IF(ASJ21=16," ",(ASI21-ASL21-ASM21)*VLOOKUP(ASJ21,PROTOKOL!$A:$E,5)))</f>
        <v xml:space="preserve"> </v>
      </c>
      <c r="ASO21" s="153"/>
      <c r="ASP21" s="144" t="str">
        <f t="shared" si="401"/>
        <v xml:space="preserve"> </v>
      </c>
      <c r="ASQ21" s="454" t="str">
        <f t="shared" si="402"/>
        <v xml:space="preserve"> </v>
      </c>
      <c r="ASR21" s="454"/>
      <c r="ASS21" s="150"/>
      <c r="AST21" s="150"/>
      <c r="ASU21" s="150"/>
      <c r="ASV21" s="154" t="str">
        <f>IF(AST21=0," ",IF(AST21=16," ",VLOOKUP(AST21,PROTOKOL!$A:$E,2)*ASU21))</f>
        <v xml:space="preserve"> </v>
      </c>
      <c r="ASW21" s="151"/>
      <c r="ASX21" s="152" t="str">
        <f>IF(AST21=0," ",IF(AST21=16," ",(ASS21-ASV21-ASW21)*VLOOKUP(AST21,PROTOKOL!$A:$E,5)))</f>
        <v xml:space="preserve"> </v>
      </c>
      <c r="ASY21" s="155" t="str">
        <f t="shared" si="403"/>
        <v xml:space="preserve"> </v>
      </c>
      <c r="ASZ21" s="152" t="str">
        <f t="shared" si="404"/>
        <v xml:space="preserve"> </v>
      </c>
      <c r="ATB21" s="138">
        <f t="shared" ref="ATB21" si="1298">$A$21</f>
        <v>9</v>
      </c>
      <c r="ATC21" s="444"/>
      <c r="ATD21" s="150"/>
      <c r="ATE21" s="150"/>
      <c r="ATF21" s="150"/>
      <c r="ATG21" s="150" t="str">
        <f>IFERROR(IF(ATE21=0," ",IF(ATE21=16," ",VLOOKUP(ATE21,PROTOKOL!$A:$E,2)*ATF21))/7.5*(7.5-ATJ21),"")</f>
        <v/>
      </c>
      <c r="ATH21" s="151"/>
      <c r="ATI21" s="152" t="str">
        <f>IF(ATE21=0," ",IF(ATE21=16," ",(ATD21-ATG21-ATH21)*VLOOKUP(ATE21,PROTOKOL!$A:$E,5)))</f>
        <v xml:space="preserve"> </v>
      </c>
      <c r="ATJ21" s="153"/>
      <c r="ATK21" s="144" t="str">
        <f t="shared" si="406"/>
        <v xml:space="preserve"> </v>
      </c>
      <c r="ATL21" s="454" t="str">
        <f t="shared" si="407"/>
        <v xml:space="preserve"> </v>
      </c>
      <c r="ATM21" s="454"/>
      <c r="ATN21" s="150"/>
      <c r="ATO21" s="150"/>
      <c r="ATP21" s="150"/>
      <c r="ATQ21" s="154" t="str">
        <f>IF(ATO21=0," ",IF(ATO21=16," ",VLOOKUP(ATO21,PROTOKOL!$A:$E,2)*ATP21))</f>
        <v xml:space="preserve"> </v>
      </c>
      <c r="ATR21" s="151"/>
      <c r="ATS21" s="152" t="str">
        <f>IF(ATO21=0," ",IF(ATO21=16," ",(ATN21-ATQ21-ATR21)*VLOOKUP(ATO21,PROTOKOL!$A:$E,5)))</f>
        <v xml:space="preserve"> </v>
      </c>
      <c r="ATT21" s="155" t="str">
        <f t="shared" si="408"/>
        <v xml:space="preserve"> </v>
      </c>
      <c r="ATU21" s="152" t="str">
        <f t="shared" si="409"/>
        <v xml:space="preserve"> </v>
      </c>
      <c r="ATW21" s="138">
        <f t="shared" ref="ATW21" si="1299">$A$21</f>
        <v>9</v>
      </c>
      <c r="ATX21" s="444"/>
      <c r="ATY21" s="150"/>
      <c r="ATZ21" s="150"/>
      <c r="AUA21" s="150"/>
      <c r="AUB21" s="150" t="str">
        <f>IFERROR(IF(ATZ21=0," ",IF(ATZ21=16," ",VLOOKUP(ATZ21,PROTOKOL!$A:$E,2)*AUA21))/7.5*(7.5-AUE21),"")</f>
        <v/>
      </c>
      <c r="AUC21" s="151"/>
      <c r="AUD21" s="152" t="str">
        <f>IF(ATZ21=0," ",IF(ATZ21=16," ",(ATY21-AUB21-AUC21)*VLOOKUP(ATZ21,PROTOKOL!$A:$E,5)))</f>
        <v xml:space="preserve"> </v>
      </c>
      <c r="AUE21" s="153"/>
      <c r="AUF21" s="144" t="str">
        <f t="shared" si="411"/>
        <v xml:space="preserve"> </v>
      </c>
      <c r="AUG21" s="454" t="str">
        <f t="shared" si="412"/>
        <v xml:space="preserve"> </v>
      </c>
      <c r="AUH21" s="454"/>
      <c r="AUI21" s="150"/>
      <c r="AUJ21" s="150"/>
      <c r="AUK21" s="150"/>
      <c r="AUL21" s="154" t="str">
        <f>IF(AUJ21=0," ",IF(AUJ21=16," ",VLOOKUP(AUJ21,PROTOKOL!$A:$E,2)*AUK21))</f>
        <v xml:space="preserve"> </v>
      </c>
      <c r="AUM21" s="151"/>
      <c r="AUN21" s="152" t="str">
        <f>IF(AUJ21=0," ",IF(AUJ21=16," ",(AUI21-AUL21-AUM21)*VLOOKUP(AUJ21,PROTOKOL!$A:$E,5)))</f>
        <v xml:space="preserve"> </v>
      </c>
      <c r="AUO21" s="155" t="str">
        <f t="shared" si="413"/>
        <v xml:space="preserve"> </v>
      </c>
      <c r="AUP21" s="152" t="str">
        <f t="shared" si="414"/>
        <v xml:space="preserve"> </v>
      </c>
      <c r="AUR21" s="138">
        <f t="shared" ref="AUR21" si="1300">$A$21</f>
        <v>9</v>
      </c>
      <c r="AUS21" s="444"/>
      <c r="AUT21" s="150"/>
      <c r="AUU21" s="150"/>
      <c r="AUV21" s="150"/>
      <c r="AUW21" s="150" t="str">
        <f>IFERROR(IF(AUU21=0," ",IF(AUU21=16," ",VLOOKUP(AUU21,PROTOKOL!$A:$E,2)*AUV21))/7.5*(7.5-AUZ21),"")</f>
        <v/>
      </c>
      <c r="AUX21" s="151"/>
      <c r="AUY21" s="152" t="str">
        <f>IF(AUU21=0," ",IF(AUU21=16," ",(AUT21-AUW21-AUX21)*VLOOKUP(AUU21,PROTOKOL!$A:$E,5)))</f>
        <v xml:space="preserve"> </v>
      </c>
      <c r="AUZ21" s="153"/>
      <c r="AVA21" s="144" t="str">
        <f t="shared" si="416"/>
        <v xml:space="preserve"> </v>
      </c>
      <c r="AVB21" s="454" t="str">
        <f t="shared" si="417"/>
        <v xml:space="preserve"> </v>
      </c>
      <c r="AVC21" s="454"/>
      <c r="AVD21" s="150"/>
      <c r="AVE21" s="150"/>
      <c r="AVF21" s="150"/>
      <c r="AVG21" s="154" t="str">
        <f>IF(AVE21=0," ",IF(AVE21=16," ",VLOOKUP(AVE21,PROTOKOL!$A:$E,2)*AVF21))</f>
        <v xml:space="preserve"> </v>
      </c>
      <c r="AVH21" s="151"/>
      <c r="AVI21" s="152" t="str">
        <f>IF(AVE21=0," ",IF(AVE21=16," ",(AVD21-AVG21-AVH21)*VLOOKUP(AVE21,PROTOKOL!$A:$E,5)))</f>
        <v xml:space="preserve"> </v>
      </c>
      <c r="AVJ21" s="155" t="str">
        <f t="shared" si="418"/>
        <v xml:space="preserve"> </v>
      </c>
      <c r="AVK21" s="152" t="str">
        <f t="shared" si="419"/>
        <v xml:space="preserve"> </v>
      </c>
      <c r="AVM21" s="138">
        <f t="shared" ref="AVM21" si="1301">$A$21</f>
        <v>9</v>
      </c>
      <c r="AVN21" s="444"/>
      <c r="AVO21" s="150"/>
      <c r="AVP21" s="150"/>
      <c r="AVQ21" s="150"/>
      <c r="AVR21" s="150" t="str">
        <f>IFERROR(IF(AVP21=0," ",IF(AVP21=16," ",VLOOKUP(AVP21,PROTOKOL!$A:$E,2)*AVQ21))/7.5*(7.5-AVU21),"")</f>
        <v/>
      </c>
      <c r="AVS21" s="151"/>
      <c r="AVT21" s="152" t="str">
        <f>IF(AVP21=0," ",IF(AVP21=16," ",(AVO21-AVR21-AVS21)*VLOOKUP(AVP21,PROTOKOL!$A:$E,5)))</f>
        <v xml:space="preserve"> </v>
      </c>
      <c r="AVU21" s="153"/>
      <c r="AVV21" s="144" t="str">
        <f t="shared" si="421"/>
        <v xml:space="preserve"> </v>
      </c>
      <c r="AVW21" s="454" t="str">
        <f t="shared" si="422"/>
        <v xml:space="preserve"> </v>
      </c>
      <c r="AVX21" s="454"/>
      <c r="AVY21" s="150"/>
      <c r="AVZ21" s="150"/>
      <c r="AWA21" s="150"/>
      <c r="AWB21" s="154" t="str">
        <f>IF(AVZ21=0," ",IF(AVZ21=16," ",VLOOKUP(AVZ21,PROTOKOL!$A:$E,2)*AWA21))</f>
        <v xml:space="preserve"> </v>
      </c>
      <c r="AWC21" s="151"/>
      <c r="AWD21" s="152" t="str">
        <f>IF(AVZ21=0," ",IF(AVZ21=16," ",(AVY21-AWB21-AWC21)*VLOOKUP(AVZ21,PROTOKOL!$A:$E,5)))</f>
        <v xml:space="preserve"> </v>
      </c>
      <c r="AWE21" s="155" t="str">
        <f t="shared" si="423"/>
        <v xml:space="preserve"> </v>
      </c>
      <c r="AWF21" s="152" t="str">
        <f t="shared" si="424"/>
        <v xml:space="preserve"> </v>
      </c>
      <c r="AWH21" s="138">
        <f t="shared" ref="AWH21" si="1302">$A$21</f>
        <v>9</v>
      </c>
      <c r="AWI21" s="444"/>
      <c r="AWJ21" s="150"/>
      <c r="AWK21" s="150"/>
      <c r="AWL21" s="150"/>
      <c r="AWM21" s="150" t="str">
        <f>IFERROR(IF(AWK21=0," ",IF(AWK21=16," ",VLOOKUP(AWK21,PROTOKOL!$A:$E,2)*AWL21))/7.5*(7.5-AWP21),"")</f>
        <v/>
      </c>
      <c r="AWN21" s="151"/>
      <c r="AWO21" s="152" t="str">
        <f>IF(AWK21=0," ",IF(AWK21=16," ",(AWJ21-AWM21-AWN21)*VLOOKUP(AWK21,PROTOKOL!$A:$E,5)))</f>
        <v xml:space="preserve"> </v>
      </c>
      <c r="AWP21" s="153"/>
      <c r="AWQ21" s="144" t="str">
        <f t="shared" si="426"/>
        <v xml:space="preserve"> </v>
      </c>
      <c r="AWR21" s="454" t="str">
        <f t="shared" si="427"/>
        <v xml:space="preserve"> </v>
      </c>
      <c r="AWS21" s="454"/>
      <c r="AWT21" s="150"/>
      <c r="AWU21" s="150"/>
      <c r="AWV21" s="150"/>
      <c r="AWW21" s="154" t="str">
        <f>IF(AWU21=0," ",IF(AWU21=16," ",VLOOKUP(AWU21,PROTOKOL!$A:$E,2)*AWV21))</f>
        <v xml:space="preserve"> </v>
      </c>
      <c r="AWX21" s="151"/>
      <c r="AWY21" s="152" t="str">
        <f>IF(AWU21=0," ",IF(AWU21=16," ",(AWT21-AWW21-AWX21)*VLOOKUP(AWU21,PROTOKOL!$A:$E,5)))</f>
        <v xml:space="preserve"> </v>
      </c>
      <c r="AWZ21" s="155" t="str">
        <f t="shared" si="428"/>
        <v xml:space="preserve"> </v>
      </c>
      <c r="AXA21" s="152" t="str">
        <f t="shared" si="429"/>
        <v xml:space="preserve"> </v>
      </c>
      <c r="AXC21" s="138">
        <f t="shared" ref="AXC21" si="1303">$A$21</f>
        <v>9</v>
      </c>
      <c r="AXD21" s="444"/>
      <c r="AXE21" s="150"/>
      <c r="AXF21" s="150"/>
      <c r="AXG21" s="150"/>
      <c r="AXH21" s="150" t="str">
        <f>IFERROR(IF(AXF21=0," ",IF(AXF21=16," ",VLOOKUP(AXF21,PROTOKOL!$A:$E,2)*AXG21))/7.5*(7.5-AXK21),"")</f>
        <v/>
      </c>
      <c r="AXI21" s="151"/>
      <c r="AXJ21" s="152" t="str">
        <f>IF(AXF21=0," ",IF(AXF21=16," ",(AXE21-AXH21-AXI21)*VLOOKUP(AXF21,PROTOKOL!$A:$E,5)))</f>
        <v xml:space="preserve"> </v>
      </c>
      <c r="AXK21" s="153"/>
      <c r="AXL21" s="144" t="str">
        <f t="shared" si="431"/>
        <v xml:space="preserve"> </v>
      </c>
      <c r="AXM21" s="454" t="str">
        <f t="shared" si="432"/>
        <v xml:space="preserve"> </v>
      </c>
      <c r="AXN21" s="454"/>
      <c r="AXO21" s="150"/>
      <c r="AXP21" s="150"/>
      <c r="AXQ21" s="150"/>
      <c r="AXR21" s="154" t="str">
        <f>IF(AXP21=0," ",IF(AXP21=16," ",VLOOKUP(AXP21,PROTOKOL!$A:$E,2)*AXQ21))</f>
        <v xml:space="preserve"> </v>
      </c>
      <c r="AXS21" s="151"/>
      <c r="AXT21" s="152" t="str">
        <f>IF(AXP21=0," ",IF(AXP21=16," ",(AXO21-AXR21-AXS21)*VLOOKUP(AXP21,PROTOKOL!$A:$E,5)))</f>
        <v xml:space="preserve"> </v>
      </c>
      <c r="AXU21" s="155" t="str">
        <f t="shared" si="433"/>
        <v xml:space="preserve"> </v>
      </c>
      <c r="AXV21" s="152" t="str">
        <f t="shared" si="434"/>
        <v xml:space="preserve"> </v>
      </c>
      <c r="AXX21" s="138">
        <f t="shared" ref="AXX21" si="1304">$A$21</f>
        <v>9</v>
      </c>
      <c r="AXY21" s="444"/>
      <c r="AXZ21" s="150"/>
      <c r="AYA21" s="150"/>
      <c r="AYB21" s="150"/>
      <c r="AYC21" s="150" t="str">
        <f>IFERROR(IF(AYA21=0," ",IF(AYA21=16," ",VLOOKUP(AYA21,PROTOKOL!$A:$E,2)*AYB21))/7.5*(7.5-AYF21),"")</f>
        <v/>
      </c>
      <c r="AYD21" s="151"/>
      <c r="AYE21" s="152" t="str">
        <f>IF(AYA21=0," ",IF(AYA21=16," ",(AXZ21-AYC21-AYD21)*VLOOKUP(AYA21,PROTOKOL!$A:$E,5)))</f>
        <v xml:space="preserve"> </v>
      </c>
      <c r="AYF21" s="153"/>
      <c r="AYG21" s="144" t="str">
        <f t="shared" si="436"/>
        <v xml:space="preserve"> </v>
      </c>
      <c r="AYH21" s="454" t="str">
        <f t="shared" si="437"/>
        <v xml:space="preserve"> </v>
      </c>
      <c r="AYI21" s="454"/>
      <c r="AYJ21" s="150"/>
      <c r="AYK21" s="150"/>
      <c r="AYL21" s="150"/>
      <c r="AYM21" s="154" t="str">
        <f>IF(AYK21=0," ",IF(AYK21=16," ",VLOOKUP(AYK21,PROTOKOL!$A:$E,2)*AYL21))</f>
        <v xml:space="preserve"> </v>
      </c>
      <c r="AYN21" s="151"/>
      <c r="AYO21" s="152" t="str">
        <f>IF(AYK21=0," ",IF(AYK21=16," ",(AYJ21-AYM21-AYN21)*VLOOKUP(AYK21,PROTOKOL!$A:$E,5)))</f>
        <v xml:space="preserve"> </v>
      </c>
      <c r="AYP21" s="155" t="str">
        <f t="shared" si="438"/>
        <v xml:space="preserve"> </v>
      </c>
      <c r="AYQ21" s="152" t="str">
        <f t="shared" si="439"/>
        <v xml:space="preserve"> </v>
      </c>
      <c r="AYS21" s="138">
        <f t="shared" ref="AYS21" si="1305">$A$21</f>
        <v>9</v>
      </c>
      <c r="AYT21" s="444"/>
      <c r="AYU21" s="150"/>
      <c r="AYV21" s="150"/>
      <c r="AYW21" s="150"/>
      <c r="AYX21" s="150" t="str">
        <f>IFERROR(IF(AYV21=0," ",IF(AYV21=16," ",VLOOKUP(AYV21,PROTOKOL!$A:$E,2)*AYW21))/7.5*(7.5-AZA21),"")</f>
        <v/>
      </c>
      <c r="AYY21" s="151"/>
      <c r="AYZ21" s="152" t="str">
        <f>IF(AYV21=0," ",IF(AYV21=16," ",(AYU21-AYX21-AYY21)*VLOOKUP(AYV21,PROTOKOL!$A:$E,5)))</f>
        <v xml:space="preserve"> </v>
      </c>
      <c r="AZA21" s="153"/>
      <c r="AZB21" s="144" t="str">
        <f t="shared" si="441"/>
        <v xml:space="preserve"> </v>
      </c>
      <c r="AZC21" s="454" t="str">
        <f t="shared" si="442"/>
        <v xml:space="preserve"> </v>
      </c>
      <c r="AZD21" s="454"/>
      <c r="AZE21" s="150"/>
      <c r="AZF21" s="150"/>
      <c r="AZG21" s="150"/>
      <c r="AZH21" s="154" t="str">
        <f>IF(AZF21=0," ",IF(AZF21=16," ",VLOOKUP(AZF21,PROTOKOL!$A:$E,2)*AZG21))</f>
        <v xml:space="preserve"> </v>
      </c>
      <c r="AZI21" s="151"/>
      <c r="AZJ21" s="152" t="str">
        <f>IF(AZF21=0," ",IF(AZF21=16," ",(AZE21-AZH21-AZI21)*VLOOKUP(AZF21,PROTOKOL!$A:$E,5)))</f>
        <v xml:space="preserve"> </v>
      </c>
      <c r="AZK21" s="155" t="str">
        <f t="shared" si="443"/>
        <v xml:space="preserve"> </v>
      </c>
      <c r="AZL21" s="152" t="str">
        <f t="shared" si="444"/>
        <v xml:space="preserve"> </v>
      </c>
      <c r="AZN21" s="138">
        <f t="shared" ref="AZN21" si="1306">$A$21</f>
        <v>9</v>
      </c>
      <c r="AZO21" s="444"/>
      <c r="AZP21" s="150"/>
      <c r="AZQ21" s="150"/>
      <c r="AZR21" s="150"/>
      <c r="AZS21" s="150" t="str">
        <f>IFERROR(IF(AZQ21=0," ",IF(AZQ21=16," ",VLOOKUP(AZQ21,PROTOKOL!$A:$E,2)*AZR21))/7.5*(7.5-AZV21),"")</f>
        <v/>
      </c>
      <c r="AZT21" s="151"/>
      <c r="AZU21" s="152" t="str">
        <f>IF(AZQ21=0," ",IF(AZQ21=16," ",(AZP21-AZS21-AZT21)*VLOOKUP(AZQ21,PROTOKOL!$A:$E,5)))</f>
        <v xml:space="preserve"> </v>
      </c>
      <c r="AZV21" s="153"/>
      <c r="AZW21" s="144" t="str">
        <f t="shared" si="446"/>
        <v xml:space="preserve"> </v>
      </c>
      <c r="AZX21" s="454" t="str">
        <f t="shared" si="447"/>
        <v xml:space="preserve"> </v>
      </c>
      <c r="AZY21" s="454"/>
      <c r="AZZ21" s="150"/>
      <c r="BAA21" s="150"/>
      <c r="BAB21" s="150"/>
      <c r="BAC21" s="154" t="str">
        <f>IF(BAA21=0," ",IF(BAA21=16," ",VLOOKUP(BAA21,PROTOKOL!$A:$E,2)*BAB21))</f>
        <v xml:space="preserve"> </v>
      </c>
      <c r="BAD21" s="151"/>
      <c r="BAE21" s="152" t="str">
        <f>IF(BAA21=0," ",IF(BAA21=16," ",(AZZ21-BAC21-BAD21)*VLOOKUP(BAA21,PROTOKOL!$A:$E,5)))</f>
        <v xml:space="preserve"> </v>
      </c>
      <c r="BAF21" s="155" t="str">
        <f t="shared" si="448"/>
        <v xml:space="preserve"> </v>
      </c>
      <c r="BAG21" s="152" t="str">
        <f t="shared" si="449"/>
        <v xml:space="preserve"> </v>
      </c>
      <c r="BAI21" s="138">
        <f t="shared" ref="BAI21" si="1307">$A$21</f>
        <v>9</v>
      </c>
      <c r="BAJ21" s="444"/>
      <c r="BAK21" s="150"/>
      <c r="BAL21" s="150"/>
      <c r="BAM21" s="150"/>
      <c r="BAN21" s="150" t="str">
        <f>IFERROR(IF(BAL21=0," ",IF(BAL21=16," ",VLOOKUP(BAL21,PROTOKOL!$A:$E,2)*BAM21))/7.5*(7.5-BAQ21),"")</f>
        <v/>
      </c>
      <c r="BAO21" s="151"/>
      <c r="BAP21" s="152" t="str">
        <f>IF(BAL21=0," ",IF(BAL21=16," ",(BAK21-BAN21-BAO21)*VLOOKUP(BAL21,PROTOKOL!$A:$E,5)))</f>
        <v xml:space="preserve"> </v>
      </c>
      <c r="BAQ21" s="153"/>
      <c r="BAR21" s="144" t="str">
        <f t="shared" si="451"/>
        <v xml:space="preserve"> </v>
      </c>
      <c r="BAS21" s="454" t="str">
        <f t="shared" si="452"/>
        <v xml:space="preserve"> </v>
      </c>
      <c r="BAT21" s="454"/>
      <c r="BAU21" s="150"/>
      <c r="BAV21" s="150"/>
      <c r="BAW21" s="150"/>
      <c r="BAX21" s="154" t="str">
        <f>IF(BAV21=0," ",IF(BAV21=16," ",VLOOKUP(BAV21,PROTOKOL!$A:$E,2)*BAW21))</f>
        <v xml:space="preserve"> </v>
      </c>
      <c r="BAY21" s="151"/>
      <c r="BAZ21" s="152" t="str">
        <f>IF(BAV21=0," ",IF(BAV21=16," ",(BAU21-BAX21-BAY21)*VLOOKUP(BAV21,PROTOKOL!$A:$E,5)))</f>
        <v xml:space="preserve"> </v>
      </c>
      <c r="BBA21" s="155" t="str">
        <f t="shared" si="453"/>
        <v xml:space="preserve"> </v>
      </c>
      <c r="BBB21" s="152" t="str">
        <f t="shared" si="454"/>
        <v xml:space="preserve"> </v>
      </c>
    </row>
    <row r="22" spans="1:1406" x14ac:dyDescent="0.3">
      <c r="A22" s="138">
        <v>10</v>
      </c>
      <c r="B22" s="444"/>
      <c r="C22" s="150"/>
      <c r="D22" s="150"/>
      <c r="E22" s="150"/>
      <c r="F22" s="150" t="str">
        <f>IFERROR(IF(D22=0," ",IF(D22=16," ",VLOOKUP(D22,PROTOKOL!$A:$E,2)*E22))/7.5*(7.5-I22),"")</f>
        <v/>
      </c>
      <c r="G22" s="151"/>
      <c r="H22" s="152" t="str">
        <f>IF(D22=0," ",IF(D22=16," ",(C22-F22-G22)*VLOOKUP(D22,PROTOKOL!$A:$E,5)))</f>
        <v xml:space="preserve"> </v>
      </c>
      <c r="I22" s="153"/>
      <c r="J22" s="144" t="str">
        <f t="shared" si="455"/>
        <v xml:space="preserve"> </v>
      </c>
      <c r="K22" s="454" t="str">
        <f t="shared" si="456"/>
        <v xml:space="preserve"> </v>
      </c>
      <c r="L22" s="454"/>
      <c r="M22" s="150"/>
      <c r="N22" s="150"/>
      <c r="O22" s="150"/>
      <c r="P22" s="154" t="str">
        <f>IF(N22=0," ",IF(N22=16," ",VLOOKUP(N22,PROTOKOL!$A:$E,2)*O22))</f>
        <v xml:space="preserve"> </v>
      </c>
      <c r="Q22" s="151"/>
      <c r="R22" s="152" t="str">
        <f>IF(N22=0," ",IF(N22=16," ",(M22-P22-Q22)*VLOOKUP(N22,PROTOKOL!$A:$E,5)))</f>
        <v xml:space="preserve"> </v>
      </c>
      <c r="S22" s="155" t="str">
        <f t="shared" si="457"/>
        <v xml:space="preserve"> </v>
      </c>
      <c r="T22" s="152" t="str">
        <f t="shared" si="458"/>
        <v xml:space="preserve"> </v>
      </c>
      <c r="V22" s="138">
        <f>$A$22</f>
        <v>10</v>
      </c>
      <c r="W22" s="444"/>
      <c r="X22" s="150"/>
      <c r="Y22" s="150"/>
      <c r="Z22" s="150"/>
      <c r="AA22" s="150" t="str">
        <f>IFERROR(IF(Y22=0," ",IF(Y22=16," ",VLOOKUP(Y22,PROTOKOL!$A:$E,2)*Z22))/7.5*(7.5-AD22),"")</f>
        <v/>
      </c>
      <c r="AB22" s="151"/>
      <c r="AC22" s="152" t="str">
        <f>IF(Y22=0," ",IF(Y22=16," ",(X22-AA22-AB22)*VLOOKUP(Y22,PROTOKOL!$A:$E,5)))</f>
        <v xml:space="preserve"> </v>
      </c>
      <c r="AD22" s="153"/>
      <c r="AE22" s="144" t="str">
        <f t="shared" si="459"/>
        <v xml:space="preserve"> </v>
      </c>
      <c r="AF22" s="454" t="str">
        <f t="shared" si="460"/>
        <v xml:space="preserve"> </v>
      </c>
      <c r="AG22" s="454"/>
      <c r="AH22" s="150"/>
      <c r="AI22" s="150"/>
      <c r="AJ22" s="150"/>
      <c r="AK22" s="154" t="str">
        <f>IF(AI22=0," ",IF(AI22=16," ",VLOOKUP(AI22,PROTOKOL!$A:$E,2)*AJ22))</f>
        <v xml:space="preserve"> </v>
      </c>
      <c r="AL22" s="151"/>
      <c r="AM22" s="152" t="str">
        <f>IF(AI22=0," ",IF(AI22=16," ",(AH22-AK22-AL22)*VLOOKUP(AI22,PROTOKOL!$A:$E,5)))</f>
        <v xml:space="preserve"> </v>
      </c>
      <c r="AN22" s="155" t="str">
        <f t="shared" si="461"/>
        <v xml:space="preserve"> </v>
      </c>
      <c r="AO22" s="152" t="str">
        <f t="shared" si="462"/>
        <v xml:space="preserve"> </v>
      </c>
      <c r="AQ22" s="138">
        <f t="shared" ref="AQ22" si="1308">$A$22</f>
        <v>10</v>
      </c>
      <c r="AR22" s="444"/>
      <c r="AS22" s="150"/>
      <c r="AT22" s="150"/>
      <c r="AU22" s="150"/>
      <c r="AV22" s="150" t="str">
        <f>IFERROR(IF(AT22=0," ",IF(AT22=16," ",VLOOKUP(AT22,PROTOKOL!$A:$E,2)*AU22))/7.5*(7.5-AY22),"")</f>
        <v/>
      </c>
      <c r="AW22" s="151"/>
      <c r="AX22" s="152" t="str">
        <f>IF(AT22=0," ",IF(AT22=16," ",(AS22-AV22-AW22)*VLOOKUP(AT22,PROTOKOL!$A:$E,5)))</f>
        <v xml:space="preserve"> </v>
      </c>
      <c r="AY22" s="153"/>
      <c r="AZ22" s="144" t="str">
        <f t="shared" si="131"/>
        <v xml:space="preserve"> </v>
      </c>
      <c r="BA22" s="454" t="str">
        <f t="shared" si="132"/>
        <v xml:space="preserve"> </v>
      </c>
      <c r="BB22" s="454"/>
      <c r="BC22" s="150"/>
      <c r="BD22" s="150"/>
      <c r="BE22" s="150"/>
      <c r="BF22" s="154" t="str">
        <f>IF(BD22=0," ",IF(BD22=16," ",VLOOKUP(BD22,PROTOKOL!$A:$E,2)*BE22))</f>
        <v xml:space="preserve"> </v>
      </c>
      <c r="BG22" s="151"/>
      <c r="BH22" s="152" t="str">
        <f>IF(BD22=0," ",IF(BD22=16," ",(BC22-BF22-BG22)*VLOOKUP(BD22,PROTOKOL!$A:$E,5)))</f>
        <v xml:space="preserve"> </v>
      </c>
      <c r="BI22" s="155" t="str">
        <f t="shared" si="133"/>
        <v xml:space="preserve"> </v>
      </c>
      <c r="BJ22" s="152" t="str">
        <f t="shared" si="134"/>
        <v xml:space="preserve"> </v>
      </c>
      <c r="BL22" s="138">
        <f t="shared" ref="BL22" si="1309">$A$22</f>
        <v>10</v>
      </c>
      <c r="BM22" s="444"/>
      <c r="BN22" s="150"/>
      <c r="BO22" s="150"/>
      <c r="BP22" s="150"/>
      <c r="BQ22" s="150" t="str">
        <f>IFERROR(IF(BO22=0," ",IF(BO22=16," ",VLOOKUP(BO22,PROTOKOL!$A:$E,2)*BP22))/7.5*(7.5-BT22),"")</f>
        <v/>
      </c>
      <c r="BR22" s="151"/>
      <c r="BS22" s="152" t="str">
        <f>IF(BO22=0," ",IF(BO22=16," ",(BN22-BQ22-BR22)*VLOOKUP(BO22,PROTOKOL!$A:$E,5)))</f>
        <v xml:space="preserve"> </v>
      </c>
      <c r="BT22" s="153"/>
      <c r="BU22" s="144" t="str">
        <f t="shared" si="136"/>
        <v xml:space="preserve"> </v>
      </c>
      <c r="BV22" s="454" t="str">
        <f t="shared" si="137"/>
        <v xml:space="preserve"> </v>
      </c>
      <c r="BW22" s="454"/>
      <c r="BX22" s="150"/>
      <c r="BY22" s="150"/>
      <c r="BZ22" s="150"/>
      <c r="CA22" s="154" t="str">
        <f>IF(BY22=0," ",IF(BY22=16," ",VLOOKUP(BY22,PROTOKOL!$A:$E,2)*BZ22))</f>
        <v xml:space="preserve"> </v>
      </c>
      <c r="CB22" s="151"/>
      <c r="CC22" s="152" t="str">
        <f>IF(BY22=0," ",IF(BY22=16," ",(BX22-CA22-CB22)*VLOOKUP(BY22,PROTOKOL!$A:$E,5)))</f>
        <v xml:space="preserve"> </v>
      </c>
      <c r="CD22" s="155" t="str">
        <f t="shared" si="138"/>
        <v xml:space="preserve"> </v>
      </c>
      <c r="CE22" s="152" t="str">
        <f t="shared" si="139"/>
        <v xml:space="preserve"> </v>
      </c>
      <c r="CG22" s="138">
        <f t="shared" ref="CG22" si="1310">$A$22</f>
        <v>10</v>
      </c>
      <c r="CH22" s="444"/>
      <c r="CI22" s="150"/>
      <c r="CJ22" s="150"/>
      <c r="CK22" s="150"/>
      <c r="CL22" s="150" t="str">
        <f>IFERROR(IF(CJ22=0," ",IF(CJ22=16," ",VLOOKUP(CJ22,PROTOKOL!$A:$E,2)*CK22))/7.5*(7.5-CO22),"")</f>
        <v/>
      </c>
      <c r="CM22" s="151"/>
      <c r="CN22" s="152" t="str">
        <f>IF(CJ22=0," ",IF(CJ22=16," ",(CI22-CL22-CM22)*VLOOKUP(CJ22,PROTOKOL!$A:$E,5)))</f>
        <v xml:space="preserve"> </v>
      </c>
      <c r="CO22" s="153"/>
      <c r="CP22" s="144" t="str">
        <f t="shared" si="141"/>
        <v xml:space="preserve"> </v>
      </c>
      <c r="CQ22" s="454" t="str">
        <f t="shared" si="142"/>
        <v xml:space="preserve"> </v>
      </c>
      <c r="CR22" s="454"/>
      <c r="CS22" s="150"/>
      <c r="CT22" s="150"/>
      <c r="CU22" s="150"/>
      <c r="CV22" s="154" t="str">
        <f>IF(CT22=0," ",IF(CT22=16," ",VLOOKUP(CT22,PROTOKOL!$A:$E,2)*CU22))</f>
        <v xml:space="preserve"> </v>
      </c>
      <c r="CW22" s="151"/>
      <c r="CX22" s="152" t="str">
        <f>IF(CT22=0," ",IF(CT22=16," ",(CS22-CV22-CW22)*VLOOKUP(CT22,PROTOKOL!$A:$E,5)))</f>
        <v xml:space="preserve"> </v>
      </c>
      <c r="CY22" s="155" t="str">
        <f t="shared" si="143"/>
        <v xml:space="preserve"> </v>
      </c>
      <c r="CZ22" s="152" t="str">
        <f t="shared" si="144"/>
        <v xml:space="preserve"> </v>
      </c>
      <c r="DB22" s="138">
        <f t="shared" ref="DB22" si="1311">$A$22</f>
        <v>10</v>
      </c>
      <c r="DC22" s="444"/>
      <c r="DD22" s="150"/>
      <c r="DE22" s="150"/>
      <c r="DF22" s="150"/>
      <c r="DG22" s="150" t="str">
        <f>IFERROR(IF(DE22=0," ",IF(DE22=16," ",VLOOKUP(DE22,PROTOKOL!$A:$E,2)*DF22))/7.5*(7.5-DJ22),"")</f>
        <v/>
      </c>
      <c r="DH22" s="151"/>
      <c r="DI22" s="152" t="str">
        <f>IF(DE22=0," ",IF(DE22=16," ",(DD22-DG22-DH22)*VLOOKUP(DE22,PROTOKOL!$A:$E,5)))</f>
        <v xml:space="preserve"> </v>
      </c>
      <c r="DJ22" s="153"/>
      <c r="DK22" s="144" t="str">
        <f t="shared" si="146"/>
        <v xml:space="preserve"> </v>
      </c>
      <c r="DL22" s="454" t="str">
        <f t="shared" si="147"/>
        <v xml:space="preserve"> </v>
      </c>
      <c r="DM22" s="454"/>
      <c r="DN22" s="150"/>
      <c r="DO22" s="150"/>
      <c r="DP22" s="150"/>
      <c r="DQ22" s="154" t="str">
        <f>IF(DO22=0," ",IF(DO22=16," ",VLOOKUP(DO22,PROTOKOL!$A:$E,2)*DP22))</f>
        <v xml:space="preserve"> </v>
      </c>
      <c r="DR22" s="151"/>
      <c r="DS22" s="152" t="str">
        <f>IF(DO22=0," ",IF(DO22=16," ",(DN22-DQ22-DR22)*VLOOKUP(DO22,PROTOKOL!$A:$E,5)))</f>
        <v xml:space="preserve"> </v>
      </c>
      <c r="DT22" s="155" t="str">
        <f t="shared" si="148"/>
        <v xml:space="preserve"> </v>
      </c>
      <c r="DU22" s="152" t="str">
        <f t="shared" si="149"/>
        <v xml:space="preserve"> </v>
      </c>
      <c r="DW22" s="138">
        <f t="shared" ref="DW22" si="1312">$A$22</f>
        <v>10</v>
      </c>
      <c r="DX22" s="444"/>
      <c r="DY22" s="150"/>
      <c r="DZ22" s="150"/>
      <c r="EA22" s="150"/>
      <c r="EB22" s="150" t="str">
        <f>IFERROR(IF(DZ22=0," ",IF(DZ22=16," ",VLOOKUP(DZ22,PROTOKOL!$A:$E,2)*EA22))/7.5*(7.5-EE22),"")</f>
        <v/>
      </c>
      <c r="EC22" s="151"/>
      <c r="ED22" s="152" t="str">
        <f>IF(DZ22=0," ",IF(DZ22=16," ",(DY22-EB22-EC22)*VLOOKUP(DZ22,PROTOKOL!$A:$E,5)))</f>
        <v xml:space="preserve"> </v>
      </c>
      <c r="EE22" s="153"/>
      <c r="EF22" s="144" t="str">
        <f t="shared" si="151"/>
        <v xml:space="preserve"> </v>
      </c>
      <c r="EG22" s="454" t="str">
        <f t="shared" si="152"/>
        <v xml:space="preserve"> </v>
      </c>
      <c r="EH22" s="454"/>
      <c r="EI22" s="150"/>
      <c r="EJ22" s="150"/>
      <c r="EK22" s="150"/>
      <c r="EL22" s="154" t="str">
        <f>IF(EJ22=0," ",IF(EJ22=16," ",VLOOKUP(EJ22,PROTOKOL!$A:$E,2)*EK22))</f>
        <v xml:space="preserve"> </v>
      </c>
      <c r="EM22" s="151"/>
      <c r="EN22" s="152" t="str">
        <f>IF(EJ22=0," ",IF(EJ22=16," ",(EI22-EL22-EM22)*VLOOKUP(EJ22,PROTOKOL!$A:$E,5)))</f>
        <v xml:space="preserve"> </v>
      </c>
      <c r="EO22" s="155" t="str">
        <f t="shared" si="153"/>
        <v xml:space="preserve"> </v>
      </c>
      <c r="EP22" s="152" t="str">
        <f t="shared" si="154"/>
        <v xml:space="preserve"> </v>
      </c>
      <c r="ER22" s="138">
        <f t="shared" ref="ER22" si="1313">$A$22</f>
        <v>10</v>
      </c>
      <c r="ES22" s="444"/>
      <c r="ET22" s="150"/>
      <c r="EU22" s="150"/>
      <c r="EV22" s="150"/>
      <c r="EW22" s="150" t="str">
        <f>IFERROR(IF(EU22=0," ",IF(EU22=16," ",VLOOKUP(EU22,PROTOKOL!$A:$E,2)*EV22))/7.5*(7.5-EZ22),"")</f>
        <v/>
      </c>
      <c r="EX22" s="151"/>
      <c r="EY22" s="152" t="str">
        <f>IF(EU22=0," ",IF(EU22=16," ",(ET22-EW22-EX22)*VLOOKUP(EU22,PROTOKOL!$A:$E,5)))</f>
        <v xml:space="preserve"> </v>
      </c>
      <c r="EZ22" s="153"/>
      <c r="FA22" s="144" t="str">
        <f t="shared" si="156"/>
        <v xml:space="preserve"> </v>
      </c>
      <c r="FB22" s="454" t="str">
        <f t="shared" si="157"/>
        <v xml:space="preserve"> </v>
      </c>
      <c r="FC22" s="454"/>
      <c r="FD22" s="150"/>
      <c r="FE22" s="150"/>
      <c r="FF22" s="150"/>
      <c r="FG22" s="154" t="str">
        <f>IF(FE22=0," ",IF(FE22=16," ",VLOOKUP(FE22,PROTOKOL!$A:$E,2)*FF22))</f>
        <v xml:space="preserve"> </v>
      </c>
      <c r="FH22" s="151"/>
      <c r="FI22" s="152" t="str">
        <f>IF(FE22=0," ",IF(FE22=16," ",(FD22-FG22-FH22)*VLOOKUP(FE22,PROTOKOL!$A:$E,5)))</f>
        <v xml:space="preserve"> </v>
      </c>
      <c r="FJ22" s="155" t="str">
        <f t="shared" si="158"/>
        <v xml:space="preserve"> </v>
      </c>
      <c r="FK22" s="152" t="str">
        <f t="shared" si="159"/>
        <v xml:space="preserve"> </v>
      </c>
      <c r="FM22" s="138">
        <f t="shared" ref="FM22" si="1314">$A$22</f>
        <v>10</v>
      </c>
      <c r="FN22" s="444"/>
      <c r="FO22" s="150"/>
      <c r="FP22" s="150"/>
      <c r="FQ22" s="150"/>
      <c r="FR22" s="150" t="str">
        <f>IFERROR(IF(FP22=0," ",IF(FP22=16," ",VLOOKUP(FP22,PROTOKOL!$A:$E,2)*FQ22))/7.5*(7.5-FU22),"")</f>
        <v/>
      </c>
      <c r="FS22" s="151"/>
      <c r="FT22" s="152" t="str">
        <f>IF(FP22=0," ",IF(FP22=16," ",(FO22-FR22-FS22)*VLOOKUP(FP22,PROTOKOL!$A:$E,5)))</f>
        <v xml:space="preserve"> </v>
      </c>
      <c r="FU22" s="153"/>
      <c r="FV22" s="144" t="str">
        <f t="shared" si="161"/>
        <v xml:space="preserve"> </v>
      </c>
      <c r="FW22" s="454" t="str">
        <f t="shared" si="162"/>
        <v xml:space="preserve"> </v>
      </c>
      <c r="FX22" s="454"/>
      <c r="FY22" s="150"/>
      <c r="FZ22" s="150"/>
      <c r="GA22" s="150"/>
      <c r="GB22" s="154" t="str">
        <f>IF(FZ22=0," ",IF(FZ22=16," ",VLOOKUP(FZ22,PROTOKOL!$A:$E,2)*GA22))</f>
        <v xml:space="preserve"> </v>
      </c>
      <c r="GC22" s="151"/>
      <c r="GD22" s="152" t="str">
        <f>IF(FZ22=0," ",IF(FZ22=16," ",(FY22-GB22-GC22)*VLOOKUP(FZ22,PROTOKOL!$A:$E,5)))</f>
        <v xml:space="preserve"> </v>
      </c>
      <c r="GE22" s="155" t="str">
        <f t="shared" si="163"/>
        <v xml:space="preserve"> </v>
      </c>
      <c r="GF22" s="152" t="str">
        <f t="shared" si="164"/>
        <v xml:space="preserve"> </v>
      </c>
      <c r="GH22" s="138">
        <f t="shared" ref="GH22" si="1315">$A$22</f>
        <v>10</v>
      </c>
      <c r="GI22" s="444"/>
      <c r="GJ22" s="150"/>
      <c r="GK22" s="150"/>
      <c r="GL22" s="150"/>
      <c r="GM22" s="150" t="str">
        <f>IFERROR(IF(GK22=0," ",IF(GK22=16," ",VLOOKUP(GK22,PROTOKOL!$A:$E,2)*GL22))/7.5*(7.5-GP22),"")</f>
        <v/>
      </c>
      <c r="GN22" s="151"/>
      <c r="GO22" s="152" t="str">
        <f>IF(GK22=0," ",IF(GK22=16," ",(GJ22-GM22-GN22)*VLOOKUP(GK22,PROTOKOL!$A:$E,5)))</f>
        <v xml:space="preserve"> </v>
      </c>
      <c r="GP22" s="153"/>
      <c r="GQ22" s="144" t="str">
        <f t="shared" si="166"/>
        <v xml:space="preserve"> </v>
      </c>
      <c r="GR22" s="454" t="str">
        <f t="shared" si="167"/>
        <v xml:space="preserve"> </v>
      </c>
      <c r="GS22" s="454"/>
      <c r="GT22" s="150"/>
      <c r="GU22" s="150"/>
      <c r="GV22" s="150"/>
      <c r="GW22" s="154" t="str">
        <f>IF(GU22=0," ",IF(GU22=16," ",VLOOKUP(GU22,PROTOKOL!$A:$E,2)*GV22))</f>
        <v xml:space="preserve"> </v>
      </c>
      <c r="GX22" s="151"/>
      <c r="GY22" s="152" t="str">
        <f>IF(GU22=0," ",IF(GU22=16," ",(GT22-GW22-GX22)*VLOOKUP(GU22,PROTOKOL!$A:$E,5)))</f>
        <v xml:space="preserve"> </v>
      </c>
      <c r="GZ22" s="155" t="str">
        <f t="shared" si="168"/>
        <v xml:space="preserve"> </v>
      </c>
      <c r="HA22" s="152" t="str">
        <f t="shared" si="169"/>
        <v xml:space="preserve"> </v>
      </c>
      <c r="HC22" s="138">
        <f t="shared" ref="HC22" si="1316">$A$22</f>
        <v>10</v>
      </c>
      <c r="HD22" s="444"/>
      <c r="HE22" s="150"/>
      <c r="HF22" s="150"/>
      <c r="HG22" s="150"/>
      <c r="HH22" s="150" t="str">
        <f>IFERROR(IF(HF22=0," ",IF(HF22=16," ",VLOOKUP(HF22,PROTOKOL!$A:$E,2)*HG22))/7.5*(7.5-HK22),"")</f>
        <v/>
      </c>
      <c r="HI22" s="151"/>
      <c r="HJ22" s="152" t="str">
        <f>IF(HF22=0," ",IF(HF22=16," ",(HE22-HH22-HI22)*VLOOKUP(HF22,PROTOKOL!$A:$E,5)))</f>
        <v xml:space="preserve"> </v>
      </c>
      <c r="HK22" s="153"/>
      <c r="HL22" s="144" t="str">
        <f t="shared" si="171"/>
        <v xml:space="preserve"> </v>
      </c>
      <c r="HM22" s="454" t="str">
        <f t="shared" si="172"/>
        <v xml:space="preserve"> </v>
      </c>
      <c r="HN22" s="454"/>
      <c r="HO22" s="150"/>
      <c r="HP22" s="150"/>
      <c r="HQ22" s="150"/>
      <c r="HR22" s="154" t="str">
        <f>IF(HP22=0," ",IF(HP22=16," ",VLOOKUP(HP22,PROTOKOL!$A:$E,2)*HQ22))</f>
        <v xml:space="preserve"> </v>
      </c>
      <c r="HS22" s="151"/>
      <c r="HT22" s="152" t="str">
        <f>IF(HP22=0," ",IF(HP22=16," ",(HO22-HR22-HS22)*VLOOKUP(HP22,PROTOKOL!$A:$E,5)))</f>
        <v xml:space="preserve"> </v>
      </c>
      <c r="HU22" s="155" t="str">
        <f t="shared" si="173"/>
        <v xml:space="preserve"> </v>
      </c>
      <c r="HV22" s="152" t="str">
        <f t="shared" si="174"/>
        <v xml:space="preserve"> </v>
      </c>
      <c r="HX22" s="138">
        <f t="shared" ref="HX22" si="1317">$A$22</f>
        <v>10</v>
      </c>
      <c r="HY22" s="444"/>
      <c r="HZ22" s="150"/>
      <c r="IA22" s="150"/>
      <c r="IB22" s="150"/>
      <c r="IC22" s="150" t="str">
        <f>IFERROR(IF(IA22=0," ",IF(IA22=16," ",VLOOKUP(IA22,PROTOKOL!$A:$E,2)*IB22))/7.5*(7.5-IF22),"")</f>
        <v/>
      </c>
      <c r="ID22" s="151"/>
      <c r="IE22" s="152" t="str">
        <f>IF(IA22=0," ",IF(IA22=16," ",(HZ22-IC22-ID22)*VLOOKUP(IA22,PROTOKOL!$A:$E,5)))</f>
        <v xml:space="preserve"> </v>
      </c>
      <c r="IF22" s="153"/>
      <c r="IG22" s="144" t="str">
        <f t="shared" si="176"/>
        <v xml:space="preserve"> </v>
      </c>
      <c r="IH22" s="454" t="str">
        <f t="shared" si="177"/>
        <v xml:space="preserve"> </v>
      </c>
      <c r="II22" s="454"/>
      <c r="IJ22" s="150"/>
      <c r="IK22" s="150"/>
      <c r="IL22" s="150"/>
      <c r="IM22" s="154" t="str">
        <f>IF(IK22=0," ",IF(IK22=16," ",VLOOKUP(IK22,PROTOKOL!$A:$E,2)*IL22))</f>
        <v xml:space="preserve"> </v>
      </c>
      <c r="IN22" s="151"/>
      <c r="IO22" s="152" t="str">
        <f>IF(IK22=0," ",IF(IK22=16," ",(IJ22-IM22-IN22)*VLOOKUP(IK22,PROTOKOL!$A:$E,5)))</f>
        <v xml:space="preserve"> </v>
      </c>
      <c r="IP22" s="155" t="str">
        <f t="shared" si="178"/>
        <v xml:space="preserve"> </v>
      </c>
      <c r="IQ22" s="152" t="str">
        <f t="shared" si="179"/>
        <v xml:space="preserve"> </v>
      </c>
      <c r="IS22" s="138">
        <f t="shared" ref="IS22" si="1318">$A$22</f>
        <v>10</v>
      </c>
      <c r="IT22" s="444"/>
      <c r="IU22" s="150"/>
      <c r="IV22" s="150"/>
      <c r="IW22" s="150"/>
      <c r="IX22" s="150" t="str">
        <f>IFERROR(IF(IV22=0," ",IF(IV22=16," ",VLOOKUP(IV22,PROTOKOL!$A:$E,2)*IW22))/7.5*(7.5-JA22),"")</f>
        <v/>
      </c>
      <c r="IY22" s="151"/>
      <c r="IZ22" s="152" t="str">
        <f>IF(IV22=0," ",IF(IV22=16," ",(IU22-IX22-IY22)*VLOOKUP(IV22,PROTOKOL!$A:$E,5)))</f>
        <v xml:space="preserve"> </v>
      </c>
      <c r="JA22" s="153"/>
      <c r="JB22" s="144" t="str">
        <f t="shared" si="181"/>
        <v xml:space="preserve"> </v>
      </c>
      <c r="JC22" s="454" t="str">
        <f t="shared" si="182"/>
        <v xml:space="preserve"> </v>
      </c>
      <c r="JD22" s="454"/>
      <c r="JE22" s="150"/>
      <c r="JF22" s="150"/>
      <c r="JG22" s="150"/>
      <c r="JH22" s="154" t="str">
        <f>IF(JF22=0," ",IF(JF22=16," ",VLOOKUP(JF22,PROTOKOL!$A:$E,2)*JG22))</f>
        <v xml:space="preserve"> </v>
      </c>
      <c r="JI22" s="151"/>
      <c r="JJ22" s="152" t="str">
        <f>IF(JF22=0," ",IF(JF22=16," ",(JE22-JH22-JI22)*VLOOKUP(JF22,PROTOKOL!$A:$E,5)))</f>
        <v xml:space="preserve"> </v>
      </c>
      <c r="JK22" s="155" t="str">
        <f t="shared" si="183"/>
        <v xml:space="preserve"> </v>
      </c>
      <c r="JL22" s="152" t="str">
        <f t="shared" si="184"/>
        <v xml:space="preserve"> </v>
      </c>
      <c r="JN22" s="138">
        <f t="shared" ref="JN22" si="1319">$A$22</f>
        <v>10</v>
      </c>
      <c r="JO22" s="444"/>
      <c r="JP22" s="150"/>
      <c r="JQ22" s="150"/>
      <c r="JR22" s="150"/>
      <c r="JS22" s="150" t="str">
        <f>IFERROR(IF(JQ22=0," ",IF(JQ22=16," ",VLOOKUP(JQ22,PROTOKOL!$A:$E,2)*JR22))/7.5*(7.5-JV22),"")</f>
        <v/>
      </c>
      <c r="JT22" s="151"/>
      <c r="JU22" s="152" t="str">
        <f>IF(JQ22=0," ",IF(JQ22=16," ",(JP22-JS22-JT22)*VLOOKUP(JQ22,PROTOKOL!$A:$E,5)))</f>
        <v xml:space="preserve"> </v>
      </c>
      <c r="JV22" s="153"/>
      <c r="JW22" s="144" t="str">
        <f t="shared" si="186"/>
        <v xml:space="preserve"> </v>
      </c>
      <c r="JX22" s="454" t="str">
        <f t="shared" si="187"/>
        <v xml:space="preserve"> </v>
      </c>
      <c r="JY22" s="454"/>
      <c r="JZ22" s="150"/>
      <c r="KA22" s="150"/>
      <c r="KB22" s="150"/>
      <c r="KC22" s="154" t="str">
        <f>IF(KA22=0," ",IF(KA22=16," ",VLOOKUP(KA22,PROTOKOL!$A:$E,2)*KB22))</f>
        <v xml:space="preserve"> </v>
      </c>
      <c r="KD22" s="151"/>
      <c r="KE22" s="152" t="str">
        <f>IF(KA22=0," ",IF(KA22=16," ",(JZ22-KC22-KD22)*VLOOKUP(KA22,PROTOKOL!$A:$E,5)))</f>
        <v xml:space="preserve"> </v>
      </c>
      <c r="KF22" s="155" t="str">
        <f t="shared" si="188"/>
        <v xml:space="preserve"> </v>
      </c>
      <c r="KG22" s="152" t="str">
        <f t="shared" si="189"/>
        <v xml:space="preserve"> </v>
      </c>
      <c r="KI22" s="138">
        <f t="shared" ref="KI22" si="1320">$A$22</f>
        <v>10</v>
      </c>
      <c r="KJ22" s="444"/>
      <c r="KK22" s="150"/>
      <c r="KL22" s="150"/>
      <c r="KM22" s="150"/>
      <c r="KN22" s="150" t="str">
        <f>IFERROR(IF(KL22=0," ",IF(KL22=16," ",VLOOKUP(KL22,PROTOKOL!$A:$E,2)*KM22))/7.5*(7.5-KQ22),"")</f>
        <v/>
      </c>
      <c r="KO22" s="151"/>
      <c r="KP22" s="152" t="str">
        <f>IF(KL22=0," ",IF(KL22=16," ",(KK22-KN22-KO22)*VLOOKUP(KL22,PROTOKOL!$A:$E,5)))</f>
        <v xml:space="preserve"> </v>
      </c>
      <c r="KQ22" s="153"/>
      <c r="KR22" s="144" t="str">
        <f t="shared" si="191"/>
        <v xml:space="preserve"> </v>
      </c>
      <c r="KS22" s="454" t="str">
        <f t="shared" si="192"/>
        <v xml:space="preserve"> </v>
      </c>
      <c r="KT22" s="454"/>
      <c r="KU22" s="150"/>
      <c r="KV22" s="150"/>
      <c r="KW22" s="150"/>
      <c r="KX22" s="154" t="str">
        <f>IF(KV22=0," ",IF(KV22=16," ",VLOOKUP(KV22,PROTOKOL!$A:$E,2)*KW22))</f>
        <v xml:space="preserve"> </v>
      </c>
      <c r="KY22" s="151"/>
      <c r="KZ22" s="152" t="str">
        <f>IF(KV22=0," ",IF(KV22=16," ",(KU22-KX22-KY22)*VLOOKUP(KV22,PROTOKOL!$A:$E,5)))</f>
        <v xml:space="preserve"> </v>
      </c>
      <c r="LA22" s="155" t="str">
        <f t="shared" si="193"/>
        <v xml:space="preserve"> </v>
      </c>
      <c r="LB22" s="152" t="str">
        <f t="shared" si="194"/>
        <v xml:space="preserve"> </v>
      </c>
      <c r="LD22" s="138">
        <f t="shared" ref="LD22" si="1321">$A$22</f>
        <v>10</v>
      </c>
      <c r="LE22" s="444"/>
      <c r="LF22" s="150"/>
      <c r="LG22" s="150"/>
      <c r="LH22" s="150"/>
      <c r="LI22" s="150" t="str">
        <f>IFERROR(IF(LG22=0," ",IF(LG22=16," ",VLOOKUP(LG22,PROTOKOL!$A:$E,2)*LH22))/7.5*(7.5-LL22),"")</f>
        <v/>
      </c>
      <c r="LJ22" s="151"/>
      <c r="LK22" s="152" t="str">
        <f>IF(LG22=0," ",IF(LG22=16," ",(LF22-LI22-LJ22)*VLOOKUP(LG22,PROTOKOL!$A:$E,5)))</f>
        <v xml:space="preserve"> </v>
      </c>
      <c r="LL22" s="153"/>
      <c r="LM22" s="144" t="str">
        <f t="shared" si="196"/>
        <v xml:space="preserve"> </v>
      </c>
      <c r="LN22" s="454" t="str">
        <f t="shared" si="197"/>
        <v xml:space="preserve"> </v>
      </c>
      <c r="LO22" s="454"/>
      <c r="LP22" s="150"/>
      <c r="LQ22" s="150"/>
      <c r="LR22" s="150"/>
      <c r="LS22" s="154" t="str">
        <f>IF(LQ22=0," ",IF(LQ22=16," ",VLOOKUP(LQ22,PROTOKOL!$A:$E,2)*LR22))</f>
        <v xml:space="preserve"> </v>
      </c>
      <c r="LT22" s="151"/>
      <c r="LU22" s="152" t="str">
        <f>IF(LQ22=0," ",IF(LQ22=16," ",(LP22-LS22-LT22)*VLOOKUP(LQ22,PROTOKOL!$A:$E,5)))</f>
        <v xml:space="preserve"> </v>
      </c>
      <c r="LV22" s="155" t="str">
        <f t="shared" si="198"/>
        <v xml:space="preserve"> </v>
      </c>
      <c r="LW22" s="152" t="str">
        <f t="shared" si="199"/>
        <v xml:space="preserve"> </v>
      </c>
      <c r="LY22" s="138">
        <f t="shared" ref="LY22" si="1322">$A$22</f>
        <v>10</v>
      </c>
      <c r="LZ22" s="444"/>
      <c r="MA22" s="150"/>
      <c r="MB22" s="150"/>
      <c r="MC22" s="150"/>
      <c r="MD22" s="150" t="str">
        <f>IFERROR(IF(MB22=0," ",IF(MB22=16," ",VLOOKUP(MB22,PROTOKOL!$A:$E,2)*MC22))/7.5*(7.5-MG22),"")</f>
        <v/>
      </c>
      <c r="ME22" s="151"/>
      <c r="MF22" s="152" t="str">
        <f>IF(MB22=0," ",IF(MB22=16," ",(MA22-MD22-ME22)*VLOOKUP(MB22,PROTOKOL!$A:$E,5)))</f>
        <v xml:space="preserve"> </v>
      </c>
      <c r="MG22" s="153"/>
      <c r="MH22" s="144" t="str">
        <f t="shared" si="201"/>
        <v xml:space="preserve"> </v>
      </c>
      <c r="MI22" s="454" t="str">
        <f t="shared" si="202"/>
        <v xml:space="preserve"> </v>
      </c>
      <c r="MJ22" s="454"/>
      <c r="MK22" s="150"/>
      <c r="ML22" s="150"/>
      <c r="MM22" s="150"/>
      <c r="MN22" s="154" t="str">
        <f>IF(ML22=0," ",IF(ML22=16," ",VLOOKUP(ML22,PROTOKOL!$A:$E,2)*MM22))</f>
        <v xml:space="preserve"> </v>
      </c>
      <c r="MO22" s="151"/>
      <c r="MP22" s="152" t="str">
        <f>IF(ML22=0," ",IF(ML22=16," ",(MK22-MN22-MO22)*VLOOKUP(ML22,PROTOKOL!$A:$E,5)))</f>
        <v xml:space="preserve"> </v>
      </c>
      <c r="MQ22" s="155" t="str">
        <f t="shared" si="203"/>
        <v xml:space="preserve"> </v>
      </c>
      <c r="MR22" s="152" t="str">
        <f t="shared" si="204"/>
        <v xml:space="preserve"> </v>
      </c>
      <c r="MT22" s="138">
        <f t="shared" ref="MT22" si="1323">$A$22</f>
        <v>10</v>
      </c>
      <c r="MU22" s="444"/>
      <c r="MV22" s="150"/>
      <c r="MW22" s="150"/>
      <c r="MX22" s="150"/>
      <c r="MY22" s="150" t="str">
        <f>IFERROR(IF(MW22=0," ",IF(MW22=16," ",VLOOKUP(MW22,PROTOKOL!$A:$E,2)*MX22))/7.5*(7.5-NB22),"")</f>
        <v/>
      </c>
      <c r="MZ22" s="151"/>
      <c r="NA22" s="152" t="str">
        <f>IF(MW22=0," ",IF(MW22=16," ",(MV22-MY22-MZ22)*VLOOKUP(MW22,PROTOKOL!$A:$E,5)))</f>
        <v xml:space="preserve"> </v>
      </c>
      <c r="NB22" s="153"/>
      <c r="NC22" s="144" t="str">
        <f t="shared" si="206"/>
        <v xml:space="preserve"> </v>
      </c>
      <c r="ND22" s="454" t="str">
        <f t="shared" si="207"/>
        <v xml:space="preserve"> </v>
      </c>
      <c r="NE22" s="454"/>
      <c r="NF22" s="150"/>
      <c r="NG22" s="150"/>
      <c r="NH22" s="150"/>
      <c r="NI22" s="154" t="str">
        <f>IF(NG22=0," ",IF(NG22=16," ",VLOOKUP(NG22,PROTOKOL!$A:$E,2)*NH22))</f>
        <v xml:space="preserve"> </v>
      </c>
      <c r="NJ22" s="151"/>
      <c r="NK22" s="152" t="str">
        <f>IF(NG22=0," ",IF(NG22=16," ",(NF22-NI22-NJ22)*VLOOKUP(NG22,PROTOKOL!$A:$E,5)))</f>
        <v xml:space="preserve"> </v>
      </c>
      <c r="NL22" s="155" t="str">
        <f t="shared" si="208"/>
        <v xml:space="preserve"> </v>
      </c>
      <c r="NM22" s="152" t="str">
        <f t="shared" si="209"/>
        <v xml:space="preserve"> </v>
      </c>
      <c r="NO22" s="138">
        <f t="shared" ref="NO22" si="1324">$A$22</f>
        <v>10</v>
      </c>
      <c r="NP22" s="444"/>
      <c r="NQ22" s="150"/>
      <c r="NR22" s="150"/>
      <c r="NS22" s="150"/>
      <c r="NT22" s="150" t="str">
        <f>IFERROR(IF(NR22=0," ",IF(NR22=16," ",VLOOKUP(NR22,PROTOKOL!$A:$E,2)*NS22))/7.5*(7.5-NW22),"")</f>
        <v/>
      </c>
      <c r="NU22" s="151"/>
      <c r="NV22" s="152" t="str">
        <f>IF(NR22=0," ",IF(NR22=16," ",(NQ22-NT22-NU22)*VLOOKUP(NR22,PROTOKOL!$A:$E,5)))</f>
        <v xml:space="preserve"> </v>
      </c>
      <c r="NW22" s="153"/>
      <c r="NX22" s="144" t="str">
        <f t="shared" si="211"/>
        <v xml:space="preserve"> </v>
      </c>
      <c r="NY22" s="454" t="str">
        <f t="shared" si="212"/>
        <v xml:space="preserve"> </v>
      </c>
      <c r="NZ22" s="454"/>
      <c r="OA22" s="150"/>
      <c r="OB22" s="150"/>
      <c r="OC22" s="150"/>
      <c r="OD22" s="154" t="str">
        <f>IF(OB22=0," ",IF(OB22=16," ",VLOOKUP(OB22,PROTOKOL!$A:$E,2)*OC22))</f>
        <v xml:space="preserve"> </v>
      </c>
      <c r="OE22" s="151"/>
      <c r="OF22" s="152" t="str">
        <f>IF(OB22=0," ",IF(OB22=16," ",(OA22-OD22-OE22)*VLOOKUP(OB22,PROTOKOL!$A:$E,5)))</f>
        <v xml:space="preserve"> </v>
      </c>
      <c r="OG22" s="155" t="str">
        <f t="shared" si="213"/>
        <v xml:space="preserve"> </v>
      </c>
      <c r="OH22" s="152" t="str">
        <f t="shared" si="214"/>
        <v xml:space="preserve"> </v>
      </c>
      <c r="OJ22" s="138">
        <f t="shared" ref="OJ22" si="1325">$A$22</f>
        <v>10</v>
      </c>
      <c r="OK22" s="444"/>
      <c r="OL22" s="150"/>
      <c r="OM22" s="150"/>
      <c r="ON22" s="150"/>
      <c r="OO22" s="150" t="str">
        <f>IFERROR(IF(OM22=0," ",IF(OM22=16," ",VLOOKUP(OM22,PROTOKOL!$A:$E,2)*ON22))/7.5*(7.5-OR22),"")</f>
        <v/>
      </c>
      <c r="OP22" s="151"/>
      <c r="OQ22" s="152" t="str">
        <f>IF(OM22=0," ",IF(OM22=16," ",(OL22-OO22-OP22)*VLOOKUP(OM22,PROTOKOL!$A:$E,5)))</f>
        <v xml:space="preserve"> </v>
      </c>
      <c r="OR22" s="153"/>
      <c r="OS22" s="144" t="str">
        <f t="shared" si="216"/>
        <v xml:space="preserve"> </v>
      </c>
      <c r="OT22" s="454" t="str">
        <f t="shared" si="217"/>
        <v xml:space="preserve"> </v>
      </c>
      <c r="OU22" s="454"/>
      <c r="OV22" s="150"/>
      <c r="OW22" s="150"/>
      <c r="OX22" s="150"/>
      <c r="OY22" s="154" t="str">
        <f>IF(OW22=0," ",IF(OW22=16," ",VLOOKUP(OW22,PROTOKOL!$A:$E,2)*OX22))</f>
        <v xml:space="preserve"> </v>
      </c>
      <c r="OZ22" s="151"/>
      <c r="PA22" s="152" t="str">
        <f>IF(OW22=0," ",IF(OW22=16," ",(OV22-OY22-OZ22)*VLOOKUP(OW22,PROTOKOL!$A:$E,5)))</f>
        <v xml:space="preserve"> </v>
      </c>
      <c r="PB22" s="155" t="str">
        <f t="shared" si="218"/>
        <v xml:space="preserve"> </v>
      </c>
      <c r="PC22" s="152" t="str">
        <f t="shared" si="219"/>
        <v xml:space="preserve"> </v>
      </c>
      <c r="PE22" s="138">
        <f t="shared" ref="PE22" si="1326">$A$22</f>
        <v>10</v>
      </c>
      <c r="PF22" s="444"/>
      <c r="PG22" s="150"/>
      <c r="PH22" s="150"/>
      <c r="PI22" s="150"/>
      <c r="PJ22" s="150" t="str">
        <f>IFERROR(IF(PH22=0," ",IF(PH22=16," ",VLOOKUP(PH22,PROTOKOL!$A:$E,2)*PI22))/7.5*(7.5-PM22),"")</f>
        <v/>
      </c>
      <c r="PK22" s="151"/>
      <c r="PL22" s="152" t="str">
        <f>IF(PH22=0," ",IF(PH22=16," ",(PG22-PJ22-PK22)*VLOOKUP(PH22,PROTOKOL!$A:$E,5)))</f>
        <v xml:space="preserve"> </v>
      </c>
      <c r="PM22" s="153"/>
      <c r="PN22" s="144" t="str">
        <f t="shared" si="221"/>
        <v xml:space="preserve"> </v>
      </c>
      <c r="PO22" s="454" t="str">
        <f t="shared" si="222"/>
        <v xml:space="preserve"> </v>
      </c>
      <c r="PP22" s="454"/>
      <c r="PQ22" s="150"/>
      <c r="PR22" s="150"/>
      <c r="PS22" s="150"/>
      <c r="PT22" s="154" t="str">
        <f>IF(PR22=0," ",IF(PR22=16," ",VLOOKUP(PR22,PROTOKOL!$A:$E,2)*PS22))</f>
        <v xml:space="preserve"> </v>
      </c>
      <c r="PU22" s="151"/>
      <c r="PV22" s="152" t="str">
        <f>IF(PR22=0," ",IF(PR22=16," ",(PQ22-PT22-PU22)*VLOOKUP(PR22,PROTOKOL!$A:$E,5)))</f>
        <v xml:space="preserve"> </v>
      </c>
      <c r="PW22" s="155" t="str">
        <f t="shared" si="223"/>
        <v xml:space="preserve"> </v>
      </c>
      <c r="PX22" s="152" t="str">
        <f t="shared" si="224"/>
        <v xml:space="preserve"> </v>
      </c>
      <c r="PZ22" s="138">
        <f t="shared" ref="PZ22" si="1327">$A$22</f>
        <v>10</v>
      </c>
      <c r="QA22" s="444"/>
      <c r="QB22" s="150"/>
      <c r="QC22" s="150"/>
      <c r="QD22" s="150"/>
      <c r="QE22" s="150" t="str">
        <f>IFERROR(IF(QC22=0," ",IF(QC22=16," ",VLOOKUP(QC22,PROTOKOL!$A:$E,2)*QD22))/7.5*(7.5-QH22),"")</f>
        <v/>
      </c>
      <c r="QF22" s="151"/>
      <c r="QG22" s="152" t="str">
        <f>IF(QC22=0," ",IF(QC22=16," ",(QB22-QE22-QF22)*VLOOKUP(QC22,PROTOKOL!$A:$E,5)))</f>
        <v xml:space="preserve"> </v>
      </c>
      <c r="QH22" s="153"/>
      <c r="QI22" s="144" t="str">
        <f t="shared" si="226"/>
        <v xml:space="preserve"> </v>
      </c>
      <c r="QJ22" s="454" t="str">
        <f t="shared" si="227"/>
        <v xml:space="preserve"> </v>
      </c>
      <c r="QK22" s="454"/>
      <c r="QL22" s="150"/>
      <c r="QM22" s="150"/>
      <c r="QN22" s="150"/>
      <c r="QO22" s="154" t="str">
        <f>IF(QM22=0," ",IF(QM22=16," ",VLOOKUP(QM22,PROTOKOL!$A:$E,2)*QN22))</f>
        <v xml:space="preserve"> </v>
      </c>
      <c r="QP22" s="151"/>
      <c r="QQ22" s="152" t="str">
        <f>IF(QM22=0," ",IF(QM22=16," ",(QL22-QO22-QP22)*VLOOKUP(QM22,PROTOKOL!$A:$E,5)))</f>
        <v xml:space="preserve"> </v>
      </c>
      <c r="QR22" s="155" t="str">
        <f t="shared" si="228"/>
        <v xml:space="preserve"> </v>
      </c>
      <c r="QS22" s="152" t="str">
        <f t="shared" si="229"/>
        <v xml:space="preserve"> </v>
      </c>
      <c r="QU22" s="138">
        <f t="shared" ref="QU22" si="1328">$A$22</f>
        <v>10</v>
      </c>
      <c r="QV22" s="444"/>
      <c r="QW22" s="150"/>
      <c r="QX22" s="150"/>
      <c r="QY22" s="150"/>
      <c r="QZ22" s="150" t="str">
        <f>IFERROR(IF(QX22=0," ",IF(QX22=16," ",VLOOKUP(QX22,PROTOKOL!$A:$E,2)*QY22))/7.5*(7.5-RC22),"")</f>
        <v/>
      </c>
      <c r="RA22" s="151"/>
      <c r="RB22" s="152" t="str">
        <f>IF(QX22=0," ",IF(QX22=16," ",(QW22-QZ22-RA22)*VLOOKUP(QX22,PROTOKOL!$A:$E,5)))</f>
        <v xml:space="preserve"> </v>
      </c>
      <c r="RC22" s="153"/>
      <c r="RD22" s="144" t="str">
        <f t="shared" si="231"/>
        <v xml:space="preserve"> </v>
      </c>
      <c r="RE22" s="454" t="str">
        <f t="shared" si="232"/>
        <v xml:space="preserve"> </v>
      </c>
      <c r="RF22" s="454"/>
      <c r="RG22" s="150"/>
      <c r="RH22" s="150"/>
      <c r="RI22" s="150"/>
      <c r="RJ22" s="154" t="str">
        <f>IF(RH22=0," ",IF(RH22=16," ",VLOOKUP(RH22,PROTOKOL!$A:$E,2)*RI22))</f>
        <v xml:space="preserve"> </v>
      </c>
      <c r="RK22" s="151"/>
      <c r="RL22" s="152" t="str">
        <f>IF(RH22=0," ",IF(RH22=16," ",(RG22-RJ22-RK22)*VLOOKUP(RH22,PROTOKOL!$A:$E,5)))</f>
        <v xml:space="preserve"> </v>
      </c>
      <c r="RM22" s="155" t="str">
        <f t="shared" si="233"/>
        <v xml:space="preserve"> </v>
      </c>
      <c r="RN22" s="152" t="str">
        <f t="shared" si="234"/>
        <v xml:space="preserve"> </v>
      </c>
      <c r="RP22" s="138">
        <f t="shared" ref="RP22" si="1329">$A$22</f>
        <v>10</v>
      </c>
      <c r="RQ22" s="444"/>
      <c r="RR22" s="150"/>
      <c r="RS22" s="150"/>
      <c r="RT22" s="150"/>
      <c r="RU22" s="150" t="str">
        <f>IFERROR(IF(RS22=0," ",IF(RS22=16," ",VLOOKUP(RS22,PROTOKOL!$A:$E,2)*RT22))/7.5*(7.5-RX22),"")</f>
        <v/>
      </c>
      <c r="RV22" s="151"/>
      <c r="RW22" s="152" t="str">
        <f>IF(RS22=0," ",IF(RS22=16," ",(RR22-RU22-RV22)*VLOOKUP(RS22,PROTOKOL!$A:$E,5)))</f>
        <v xml:space="preserve"> </v>
      </c>
      <c r="RX22" s="153"/>
      <c r="RY22" s="144" t="str">
        <f t="shared" si="236"/>
        <v xml:space="preserve"> </v>
      </c>
      <c r="RZ22" s="454" t="str">
        <f t="shared" si="237"/>
        <v xml:space="preserve"> </v>
      </c>
      <c r="SA22" s="454"/>
      <c r="SB22" s="150"/>
      <c r="SC22" s="150"/>
      <c r="SD22" s="150"/>
      <c r="SE22" s="154" t="str">
        <f>IF(SC22=0," ",IF(SC22=16," ",VLOOKUP(SC22,PROTOKOL!$A:$E,2)*SD22))</f>
        <v xml:space="preserve"> </v>
      </c>
      <c r="SF22" s="151"/>
      <c r="SG22" s="152" t="str">
        <f>IF(SC22=0," ",IF(SC22=16," ",(SB22-SE22-SF22)*VLOOKUP(SC22,PROTOKOL!$A:$E,5)))</f>
        <v xml:space="preserve"> </v>
      </c>
      <c r="SH22" s="155" t="str">
        <f t="shared" si="238"/>
        <v xml:space="preserve"> </v>
      </c>
      <c r="SI22" s="152" t="str">
        <f t="shared" si="239"/>
        <v xml:space="preserve"> </v>
      </c>
      <c r="SK22" s="138">
        <f t="shared" ref="SK22" si="1330">$A$22</f>
        <v>10</v>
      </c>
      <c r="SL22" s="444"/>
      <c r="SM22" s="150"/>
      <c r="SN22" s="150"/>
      <c r="SO22" s="150"/>
      <c r="SP22" s="150" t="str">
        <f>IFERROR(IF(SN22=0," ",IF(SN22=16," ",VLOOKUP(SN22,PROTOKOL!$A:$E,2)*SO22))/7.5*(7.5-SS22),"")</f>
        <v/>
      </c>
      <c r="SQ22" s="151"/>
      <c r="SR22" s="152" t="str">
        <f>IF(SN22=0," ",IF(SN22=16," ",(SM22-SP22-SQ22)*VLOOKUP(SN22,PROTOKOL!$A:$E,5)))</f>
        <v xml:space="preserve"> </v>
      </c>
      <c r="SS22" s="153"/>
      <c r="ST22" s="144" t="str">
        <f t="shared" si="241"/>
        <v xml:space="preserve"> </v>
      </c>
      <c r="SU22" s="454" t="str">
        <f t="shared" si="242"/>
        <v xml:space="preserve"> </v>
      </c>
      <c r="SV22" s="454"/>
      <c r="SW22" s="150"/>
      <c r="SX22" s="150"/>
      <c r="SY22" s="150"/>
      <c r="SZ22" s="154" t="str">
        <f>IF(SX22=0," ",IF(SX22=16," ",VLOOKUP(SX22,PROTOKOL!$A:$E,2)*SY22))</f>
        <v xml:space="preserve"> </v>
      </c>
      <c r="TA22" s="151"/>
      <c r="TB22" s="152" t="str">
        <f>IF(SX22=0," ",IF(SX22=16," ",(SW22-SZ22-TA22)*VLOOKUP(SX22,PROTOKOL!$A:$E,5)))</f>
        <v xml:space="preserve"> </v>
      </c>
      <c r="TC22" s="155" t="str">
        <f t="shared" si="243"/>
        <v xml:space="preserve"> </v>
      </c>
      <c r="TD22" s="152" t="str">
        <f t="shared" si="244"/>
        <v xml:space="preserve"> </v>
      </c>
      <c r="TF22" s="138">
        <f t="shared" ref="TF22" si="1331">$A$22</f>
        <v>10</v>
      </c>
      <c r="TG22" s="444"/>
      <c r="TH22" s="150"/>
      <c r="TI22" s="150"/>
      <c r="TJ22" s="150"/>
      <c r="TK22" s="150" t="str">
        <f>IFERROR(IF(TI22=0," ",IF(TI22=16," ",VLOOKUP(TI22,PROTOKOL!$A:$E,2)*TJ22))/7.5*(7.5-TN22),"")</f>
        <v/>
      </c>
      <c r="TL22" s="151"/>
      <c r="TM22" s="152" t="str">
        <f>IF(TI22=0," ",IF(TI22=16," ",(TH22-TK22-TL22)*VLOOKUP(TI22,PROTOKOL!$A:$E,5)))</f>
        <v xml:space="preserve"> </v>
      </c>
      <c r="TN22" s="153"/>
      <c r="TO22" s="144" t="str">
        <f t="shared" si="246"/>
        <v xml:space="preserve"> </v>
      </c>
      <c r="TP22" s="454" t="str">
        <f t="shared" si="247"/>
        <v xml:space="preserve"> </v>
      </c>
      <c r="TQ22" s="454"/>
      <c r="TR22" s="150"/>
      <c r="TS22" s="150"/>
      <c r="TT22" s="150"/>
      <c r="TU22" s="154" t="str">
        <f>IF(TS22=0," ",IF(TS22=16," ",VLOOKUP(TS22,PROTOKOL!$A:$E,2)*TT22))</f>
        <v xml:space="preserve"> </v>
      </c>
      <c r="TV22" s="151"/>
      <c r="TW22" s="152" t="str">
        <f>IF(TS22=0," ",IF(TS22=16," ",(TR22-TU22-TV22)*VLOOKUP(TS22,PROTOKOL!$A:$E,5)))</f>
        <v xml:space="preserve"> </v>
      </c>
      <c r="TX22" s="155" t="str">
        <f t="shared" si="248"/>
        <v xml:space="preserve"> </v>
      </c>
      <c r="TY22" s="152" t="str">
        <f t="shared" si="249"/>
        <v xml:space="preserve"> </v>
      </c>
      <c r="UA22" s="138">
        <f t="shared" ref="UA22" si="1332">$A$22</f>
        <v>10</v>
      </c>
      <c r="UB22" s="444"/>
      <c r="UC22" s="150"/>
      <c r="UD22" s="150"/>
      <c r="UE22" s="150"/>
      <c r="UF22" s="150" t="str">
        <f>IFERROR(IF(UD22=0," ",IF(UD22=16," ",VLOOKUP(UD22,PROTOKOL!$A:$E,2)*UE22))/7.5*(7.5-UI22),"")</f>
        <v/>
      </c>
      <c r="UG22" s="151"/>
      <c r="UH22" s="152" t="str">
        <f>IF(UD22=0," ",IF(UD22=16," ",(UC22-UF22-UG22)*VLOOKUP(UD22,PROTOKOL!$A:$E,5)))</f>
        <v xml:space="preserve"> </v>
      </c>
      <c r="UI22" s="153"/>
      <c r="UJ22" s="144" t="str">
        <f t="shared" si="251"/>
        <v xml:space="preserve"> </v>
      </c>
      <c r="UK22" s="454" t="str">
        <f t="shared" si="252"/>
        <v xml:space="preserve"> </v>
      </c>
      <c r="UL22" s="454"/>
      <c r="UM22" s="150"/>
      <c r="UN22" s="150"/>
      <c r="UO22" s="150"/>
      <c r="UP22" s="154" t="str">
        <f>IF(UN22=0," ",IF(UN22=16," ",VLOOKUP(UN22,PROTOKOL!$A:$E,2)*UO22))</f>
        <v xml:space="preserve"> </v>
      </c>
      <c r="UQ22" s="151"/>
      <c r="UR22" s="152" t="str">
        <f>IF(UN22=0," ",IF(UN22=16," ",(UM22-UP22-UQ22)*VLOOKUP(UN22,PROTOKOL!$A:$E,5)))</f>
        <v xml:space="preserve"> </v>
      </c>
      <c r="US22" s="155" t="str">
        <f t="shared" si="253"/>
        <v xml:space="preserve"> </v>
      </c>
      <c r="UT22" s="152" t="str">
        <f t="shared" si="254"/>
        <v xml:space="preserve"> </v>
      </c>
      <c r="UV22" s="138">
        <f t="shared" ref="UV22" si="1333">$A$22</f>
        <v>10</v>
      </c>
      <c r="UW22" s="444"/>
      <c r="UX22" s="150"/>
      <c r="UY22" s="150"/>
      <c r="UZ22" s="150"/>
      <c r="VA22" s="150" t="str">
        <f>IFERROR(IF(UY22=0," ",IF(UY22=16," ",VLOOKUP(UY22,PROTOKOL!$A:$E,2)*UZ22))/7.5*(7.5-VD22),"")</f>
        <v/>
      </c>
      <c r="VB22" s="151"/>
      <c r="VC22" s="152" t="str">
        <f>IF(UY22=0," ",IF(UY22=16," ",(UX22-VA22-VB22)*VLOOKUP(UY22,PROTOKOL!$A:$E,5)))</f>
        <v xml:space="preserve"> </v>
      </c>
      <c r="VD22" s="153"/>
      <c r="VE22" s="144" t="str">
        <f t="shared" si="256"/>
        <v xml:space="preserve"> </v>
      </c>
      <c r="VF22" s="454" t="str">
        <f t="shared" si="257"/>
        <v xml:space="preserve"> </v>
      </c>
      <c r="VG22" s="454"/>
      <c r="VH22" s="150"/>
      <c r="VI22" s="150"/>
      <c r="VJ22" s="150"/>
      <c r="VK22" s="154" t="str">
        <f>IF(VI22=0," ",IF(VI22=16," ",VLOOKUP(VI22,PROTOKOL!$A:$E,2)*VJ22))</f>
        <v xml:space="preserve"> </v>
      </c>
      <c r="VL22" s="151"/>
      <c r="VM22" s="152" t="str">
        <f>IF(VI22=0," ",IF(VI22=16," ",(VH22-VK22-VL22)*VLOOKUP(VI22,PROTOKOL!$A:$E,5)))</f>
        <v xml:space="preserve"> </v>
      </c>
      <c r="VN22" s="155" t="str">
        <f t="shared" si="258"/>
        <v xml:space="preserve"> </v>
      </c>
      <c r="VO22" s="152" t="str">
        <f t="shared" si="259"/>
        <v xml:space="preserve"> </v>
      </c>
      <c r="VQ22" s="138">
        <f t="shared" ref="VQ22" si="1334">$A$22</f>
        <v>10</v>
      </c>
      <c r="VR22" s="444"/>
      <c r="VS22" s="150"/>
      <c r="VT22" s="150"/>
      <c r="VU22" s="150"/>
      <c r="VV22" s="150" t="str">
        <f>IFERROR(IF(VT22=0," ",IF(VT22=16," ",VLOOKUP(VT22,PROTOKOL!$A:$E,2)*VU22))/7.5*(7.5-VY22),"")</f>
        <v/>
      </c>
      <c r="VW22" s="151"/>
      <c r="VX22" s="152" t="str">
        <f>IF(VT22=0," ",IF(VT22=16," ",(VS22-VV22-VW22)*VLOOKUP(VT22,PROTOKOL!$A:$E,5)))</f>
        <v xml:space="preserve"> </v>
      </c>
      <c r="VY22" s="153"/>
      <c r="VZ22" s="144" t="str">
        <f t="shared" si="261"/>
        <v xml:space="preserve"> </v>
      </c>
      <c r="WA22" s="454" t="str">
        <f t="shared" si="262"/>
        <v xml:space="preserve"> </v>
      </c>
      <c r="WB22" s="454"/>
      <c r="WC22" s="150"/>
      <c r="WD22" s="150"/>
      <c r="WE22" s="150"/>
      <c r="WF22" s="154" t="str">
        <f>IF(WD22=0," ",IF(WD22=16," ",VLOOKUP(WD22,PROTOKOL!$A:$E,2)*WE22))</f>
        <v xml:space="preserve"> </v>
      </c>
      <c r="WG22" s="151"/>
      <c r="WH22" s="152" t="str">
        <f>IF(WD22=0," ",IF(WD22=16," ",(WC22-WF22-WG22)*VLOOKUP(WD22,PROTOKOL!$A:$E,5)))</f>
        <v xml:space="preserve"> </v>
      </c>
      <c r="WI22" s="155" t="str">
        <f t="shared" si="263"/>
        <v xml:space="preserve"> </v>
      </c>
      <c r="WJ22" s="152" t="str">
        <f t="shared" si="264"/>
        <v xml:space="preserve"> </v>
      </c>
      <c r="WL22" s="138">
        <f t="shared" ref="WL22" si="1335">$A$22</f>
        <v>10</v>
      </c>
      <c r="WM22" s="444"/>
      <c r="WN22" s="150"/>
      <c r="WO22" s="150"/>
      <c r="WP22" s="150"/>
      <c r="WQ22" s="150" t="str">
        <f>IFERROR(IF(WO22=0," ",IF(WO22=16," ",VLOOKUP(WO22,PROTOKOL!$A:$E,2)*WP22))/7.5*(7.5-WT22),"")</f>
        <v/>
      </c>
      <c r="WR22" s="151"/>
      <c r="WS22" s="152" t="str">
        <f>IF(WO22=0," ",IF(WO22=16," ",(WN22-WQ22-WR22)*VLOOKUP(WO22,PROTOKOL!$A:$E,5)))</f>
        <v xml:space="preserve"> </v>
      </c>
      <c r="WT22" s="153"/>
      <c r="WU22" s="144" t="str">
        <f t="shared" si="266"/>
        <v xml:space="preserve"> </v>
      </c>
      <c r="WV22" s="454" t="str">
        <f t="shared" si="267"/>
        <v xml:space="preserve"> </v>
      </c>
      <c r="WW22" s="454"/>
      <c r="WX22" s="150"/>
      <c r="WY22" s="150"/>
      <c r="WZ22" s="150"/>
      <c r="XA22" s="154" t="str">
        <f>IF(WY22=0," ",IF(WY22=16," ",VLOOKUP(WY22,PROTOKOL!$A:$E,2)*WZ22))</f>
        <v xml:space="preserve"> </v>
      </c>
      <c r="XB22" s="151"/>
      <c r="XC22" s="152" t="str">
        <f>IF(WY22=0," ",IF(WY22=16," ",(WX22-XA22-XB22)*VLOOKUP(WY22,PROTOKOL!$A:$E,5)))</f>
        <v xml:space="preserve"> </v>
      </c>
      <c r="XD22" s="155" t="str">
        <f t="shared" si="268"/>
        <v xml:space="preserve"> </v>
      </c>
      <c r="XE22" s="152" t="str">
        <f t="shared" si="269"/>
        <v xml:space="preserve"> </v>
      </c>
      <c r="XG22" s="138">
        <f t="shared" ref="XG22" si="1336">$A$22</f>
        <v>10</v>
      </c>
      <c r="XH22" s="444"/>
      <c r="XI22" s="150"/>
      <c r="XJ22" s="150"/>
      <c r="XK22" s="150"/>
      <c r="XL22" s="150" t="str">
        <f>IFERROR(IF(XJ22=0," ",IF(XJ22=16," ",VLOOKUP(XJ22,PROTOKOL!$A:$E,2)*XK22))/7.5*(7.5-XO22),"")</f>
        <v/>
      </c>
      <c r="XM22" s="151"/>
      <c r="XN22" s="152" t="str">
        <f>IF(XJ22=0," ",IF(XJ22=16," ",(XI22-XL22-XM22)*VLOOKUP(XJ22,PROTOKOL!$A:$E,5)))</f>
        <v xml:space="preserve"> </v>
      </c>
      <c r="XO22" s="153"/>
      <c r="XP22" s="144" t="str">
        <f t="shared" si="271"/>
        <v xml:space="preserve"> </v>
      </c>
      <c r="XQ22" s="454" t="str">
        <f t="shared" si="272"/>
        <v xml:space="preserve"> </v>
      </c>
      <c r="XR22" s="454"/>
      <c r="XS22" s="150"/>
      <c r="XT22" s="150"/>
      <c r="XU22" s="150"/>
      <c r="XV22" s="154" t="str">
        <f>IF(XT22=0," ",IF(XT22=16," ",VLOOKUP(XT22,PROTOKOL!$A:$E,2)*XU22))</f>
        <v xml:space="preserve"> </v>
      </c>
      <c r="XW22" s="151"/>
      <c r="XX22" s="152" t="str">
        <f>IF(XT22=0," ",IF(XT22=16," ",(XS22-XV22-XW22)*VLOOKUP(XT22,PROTOKOL!$A:$E,5)))</f>
        <v xml:space="preserve"> </v>
      </c>
      <c r="XY22" s="155" t="str">
        <f t="shared" si="273"/>
        <v xml:space="preserve"> </v>
      </c>
      <c r="XZ22" s="152" t="str">
        <f t="shared" si="274"/>
        <v xml:space="preserve"> </v>
      </c>
      <c r="YB22" s="138">
        <f t="shared" ref="YB22" si="1337">$A$22</f>
        <v>10</v>
      </c>
      <c r="YC22" s="444"/>
      <c r="YD22" s="150"/>
      <c r="YE22" s="150"/>
      <c r="YF22" s="150"/>
      <c r="YG22" s="150" t="str">
        <f>IFERROR(IF(YE22=0," ",IF(YE22=16," ",VLOOKUP(YE22,PROTOKOL!$A:$E,2)*YF22))/7.5*(7.5-YJ22),"")</f>
        <v/>
      </c>
      <c r="YH22" s="151"/>
      <c r="YI22" s="152" t="str">
        <f>IF(YE22=0," ",IF(YE22=16," ",(YD22-YG22-YH22)*VLOOKUP(YE22,PROTOKOL!$A:$E,5)))</f>
        <v xml:space="preserve"> </v>
      </c>
      <c r="YJ22" s="153"/>
      <c r="YK22" s="144" t="str">
        <f t="shared" si="276"/>
        <v xml:space="preserve"> </v>
      </c>
      <c r="YL22" s="454" t="str">
        <f t="shared" si="277"/>
        <v xml:space="preserve"> </v>
      </c>
      <c r="YM22" s="454"/>
      <c r="YN22" s="150"/>
      <c r="YO22" s="150"/>
      <c r="YP22" s="150"/>
      <c r="YQ22" s="154" t="str">
        <f>IF(YO22=0," ",IF(YO22=16," ",VLOOKUP(YO22,PROTOKOL!$A:$E,2)*YP22))</f>
        <v xml:space="preserve"> </v>
      </c>
      <c r="YR22" s="151"/>
      <c r="YS22" s="152" t="str">
        <f>IF(YO22=0," ",IF(YO22=16," ",(YN22-YQ22-YR22)*VLOOKUP(YO22,PROTOKOL!$A:$E,5)))</f>
        <v xml:space="preserve"> </v>
      </c>
      <c r="YT22" s="155" t="str">
        <f t="shared" si="278"/>
        <v xml:space="preserve"> </v>
      </c>
      <c r="YU22" s="152" t="str">
        <f t="shared" si="279"/>
        <v xml:space="preserve"> </v>
      </c>
      <c r="YW22" s="138">
        <f t="shared" ref="YW22" si="1338">$A$22</f>
        <v>10</v>
      </c>
      <c r="YX22" s="444"/>
      <c r="YY22" s="150"/>
      <c r="YZ22" s="150"/>
      <c r="ZA22" s="150"/>
      <c r="ZB22" s="150" t="str">
        <f>IFERROR(IF(YZ22=0," ",IF(YZ22=16," ",VLOOKUP(YZ22,PROTOKOL!$A:$E,2)*ZA22))/7.5*(7.5-ZE22),"")</f>
        <v/>
      </c>
      <c r="ZC22" s="151"/>
      <c r="ZD22" s="152" t="str">
        <f>IF(YZ22=0," ",IF(YZ22=16," ",(YY22-ZB22-ZC22)*VLOOKUP(YZ22,PROTOKOL!$A:$E,5)))</f>
        <v xml:space="preserve"> </v>
      </c>
      <c r="ZE22" s="153"/>
      <c r="ZF22" s="144" t="str">
        <f t="shared" si="281"/>
        <v xml:space="preserve"> </v>
      </c>
      <c r="ZG22" s="454" t="str">
        <f t="shared" si="282"/>
        <v xml:space="preserve"> </v>
      </c>
      <c r="ZH22" s="454"/>
      <c r="ZI22" s="150"/>
      <c r="ZJ22" s="150"/>
      <c r="ZK22" s="150"/>
      <c r="ZL22" s="154" t="str">
        <f>IF(ZJ22=0," ",IF(ZJ22=16," ",VLOOKUP(ZJ22,PROTOKOL!$A:$E,2)*ZK22))</f>
        <v xml:space="preserve"> </v>
      </c>
      <c r="ZM22" s="151"/>
      <c r="ZN22" s="152" t="str">
        <f>IF(ZJ22=0," ",IF(ZJ22=16," ",(ZI22-ZL22-ZM22)*VLOOKUP(ZJ22,PROTOKOL!$A:$E,5)))</f>
        <v xml:space="preserve"> </v>
      </c>
      <c r="ZO22" s="155" t="str">
        <f t="shared" si="283"/>
        <v xml:space="preserve"> </v>
      </c>
      <c r="ZP22" s="152" t="str">
        <f t="shared" si="284"/>
        <v xml:space="preserve"> </v>
      </c>
      <c r="ZR22" s="138">
        <f t="shared" ref="ZR22" si="1339">$A$22</f>
        <v>10</v>
      </c>
      <c r="ZS22" s="444"/>
      <c r="ZT22" s="150"/>
      <c r="ZU22" s="150"/>
      <c r="ZV22" s="150"/>
      <c r="ZW22" s="150" t="str">
        <f>IFERROR(IF(ZU22=0," ",IF(ZU22=16," ",VLOOKUP(ZU22,PROTOKOL!$A:$E,2)*ZV22))/7.5*(7.5-ZZ22),"")</f>
        <v/>
      </c>
      <c r="ZX22" s="151"/>
      <c r="ZY22" s="152" t="str">
        <f>IF(ZU22=0," ",IF(ZU22=16," ",(ZT22-ZW22-ZX22)*VLOOKUP(ZU22,PROTOKOL!$A:$E,5)))</f>
        <v xml:space="preserve"> </v>
      </c>
      <c r="ZZ22" s="153"/>
      <c r="AAA22" s="144" t="str">
        <f t="shared" si="286"/>
        <v xml:space="preserve"> </v>
      </c>
      <c r="AAB22" s="454" t="str">
        <f t="shared" si="287"/>
        <v xml:space="preserve"> </v>
      </c>
      <c r="AAC22" s="454"/>
      <c r="AAD22" s="150"/>
      <c r="AAE22" s="150"/>
      <c r="AAF22" s="150"/>
      <c r="AAG22" s="154" t="str">
        <f>IF(AAE22=0," ",IF(AAE22=16," ",VLOOKUP(AAE22,PROTOKOL!$A:$E,2)*AAF22))</f>
        <v xml:space="preserve"> </v>
      </c>
      <c r="AAH22" s="151"/>
      <c r="AAI22" s="152" t="str">
        <f>IF(AAE22=0," ",IF(AAE22=16," ",(AAD22-AAG22-AAH22)*VLOOKUP(AAE22,PROTOKOL!$A:$E,5)))</f>
        <v xml:space="preserve"> </v>
      </c>
      <c r="AAJ22" s="155" t="str">
        <f t="shared" si="288"/>
        <v xml:space="preserve"> </v>
      </c>
      <c r="AAK22" s="152" t="str">
        <f t="shared" si="289"/>
        <v xml:space="preserve"> </v>
      </c>
      <c r="AAM22" s="138">
        <f t="shared" ref="AAM22" si="1340">$A$22</f>
        <v>10</v>
      </c>
      <c r="AAN22" s="444"/>
      <c r="AAO22" s="150"/>
      <c r="AAP22" s="150"/>
      <c r="AAQ22" s="150"/>
      <c r="AAR22" s="150" t="str">
        <f>IFERROR(IF(AAP22=0," ",IF(AAP22=16," ",VLOOKUP(AAP22,PROTOKOL!$A:$E,2)*AAQ22))/7.5*(7.5-AAU22),"")</f>
        <v/>
      </c>
      <c r="AAS22" s="151"/>
      <c r="AAT22" s="152" t="str">
        <f>IF(AAP22=0," ",IF(AAP22=16," ",(AAO22-AAR22-AAS22)*VLOOKUP(AAP22,PROTOKOL!$A:$E,5)))</f>
        <v xml:space="preserve"> </v>
      </c>
      <c r="AAU22" s="153"/>
      <c r="AAV22" s="144" t="str">
        <f t="shared" si="291"/>
        <v xml:space="preserve"> </v>
      </c>
      <c r="AAW22" s="454" t="str">
        <f t="shared" si="292"/>
        <v xml:space="preserve"> </v>
      </c>
      <c r="AAX22" s="454"/>
      <c r="AAY22" s="150"/>
      <c r="AAZ22" s="150"/>
      <c r="ABA22" s="150"/>
      <c r="ABB22" s="154" t="str">
        <f>IF(AAZ22=0," ",IF(AAZ22=16," ",VLOOKUP(AAZ22,PROTOKOL!$A:$E,2)*ABA22))</f>
        <v xml:space="preserve"> </v>
      </c>
      <c r="ABC22" s="151"/>
      <c r="ABD22" s="152" t="str">
        <f>IF(AAZ22=0," ",IF(AAZ22=16," ",(AAY22-ABB22-ABC22)*VLOOKUP(AAZ22,PROTOKOL!$A:$E,5)))</f>
        <v xml:space="preserve"> </v>
      </c>
      <c r="ABE22" s="155" t="str">
        <f t="shared" si="293"/>
        <v xml:space="preserve"> </v>
      </c>
      <c r="ABF22" s="152" t="str">
        <f t="shared" si="294"/>
        <v xml:space="preserve"> </v>
      </c>
      <c r="ABH22" s="138">
        <f t="shared" ref="ABH22" si="1341">$A$22</f>
        <v>10</v>
      </c>
      <c r="ABI22" s="444"/>
      <c r="ABJ22" s="150"/>
      <c r="ABK22" s="150"/>
      <c r="ABL22" s="150"/>
      <c r="ABM22" s="150" t="str">
        <f>IFERROR(IF(ABK22=0," ",IF(ABK22=16," ",VLOOKUP(ABK22,PROTOKOL!$A:$E,2)*ABL22))/7.5*(7.5-ABP22),"")</f>
        <v/>
      </c>
      <c r="ABN22" s="151"/>
      <c r="ABO22" s="152" t="str">
        <f>IF(ABK22=0," ",IF(ABK22=16," ",(ABJ22-ABM22-ABN22)*VLOOKUP(ABK22,PROTOKOL!$A:$E,5)))</f>
        <v xml:space="preserve"> </v>
      </c>
      <c r="ABP22" s="153"/>
      <c r="ABQ22" s="144" t="str">
        <f t="shared" si="296"/>
        <v xml:space="preserve"> </v>
      </c>
      <c r="ABR22" s="454" t="str">
        <f t="shared" si="297"/>
        <v xml:space="preserve"> </v>
      </c>
      <c r="ABS22" s="454"/>
      <c r="ABT22" s="150"/>
      <c r="ABU22" s="150"/>
      <c r="ABV22" s="150"/>
      <c r="ABW22" s="154" t="str">
        <f>IF(ABU22=0," ",IF(ABU22=16," ",VLOOKUP(ABU22,PROTOKOL!$A:$E,2)*ABV22))</f>
        <v xml:space="preserve"> </v>
      </c>
      <c r="ABX22" s="151"/>
      <c r="ABY22" s="152" t="str">
        <f>IF(ABU22=0," ",IF(ABU22=16," ",(ABT22-ABW22-ABX22)*VLOOKUP(ABU22,PROTOKOL!$A:$E,5)))</f>
        <v xml:space="preserve"> </v>
      </c>
      <c r="ABZ22" s="155" t="str">
        <f t="shared" si="298"/>
        <v xml:space="preserve"> </v>
      </c>
      <c r="ACA22" s="152" t="str">
        <f t="shared" si="299"/>
        <v xml:space="preserve"> </v>
      </c>
      <c r="ACC22" s="138">
        <f t="shared" ref="ACC22" si="1342">$A$22</f>
        <v>10</v>
      </c>
      <c r="ACD22" s="444"/>
      <c r="ACE22" s="150"/>
      <c r="ACF22" s="150"/>
      <c r="ACG22" s="150"/>
      <c r="ACH22" s="150" t="str">
        <f>IFERROR(IF(ACF22=0," ",IF(ACF22=16," ",VLOOKUP(ACF22,PROTOKOL!$A:$E,2)*ACG22))/7.5*(7.5-ACK22),"")</f>
        <v/>
      </c>
      <c r="ACI22" s="151"/>
      <c r="ACJ22" s="152" t="str">
        <f>IF(ACF22=0," ",IF(ACF22=16," ",(ACE22-ACH22-ACI22)*VLOOKUP(ACF22,PROTOKOL!$A:$E,5)))</f>
        <v xml:space="preserve"> </v>
      </c>
      <c r="ACK22" s="153"/>
      <c r="ACL22" s="144" t="str">
        <f t="shared" si="301"/>
        <v xml:space="preserve"> </v>
      </c>
      <c r="ACM22" s="454" t="str">
        <f t="shared" si="302"/>
        <v xml:space="preserve"> </v>
      </c>
      <c r="ACN22" s="454"/>
      <c r="ACO22" s="150"/>
      <c r="ACP22" s="150"/>
      <c r="ACQ22" s="150"/>
      <c r="ACR22" s="154" t="str">
        <f>IF(ACP22=0," ",IF(ACP22=16," ",VLOOKUP(ACP22,PROTOKOL!$A:$E,2)*ACQ22))</f>
        <v xml:space="preserve"> </v>
      </c>
      <c r="ACS22" s="151"/>
      <c r="ACT22" s="152" t="str">
        <f>IF(ACP22=0," ",IF(ACP22=16," ",(ACO22-ACR22-ACS22)*VLOOKUP(ACP22,PROTOKOL!$A:$E,5)))</f>
        <v xml:space="preserve"> </v>
      </c>
      <c r="ACU22" s="155" t="str">
        <f t="shared" si="303"/>
        <v xml:space="preserve"> </v>
      </c>
      <c r="ACV22" s="152" t="str">
        <f t="shared" si="304"/>
        <v xml:space="preserve"> </v>
      </c>
      <c r="ACX22" s="138">
        <f t="shared" ref="ACX22" si="1343">$A$22</f>
        <v>10</v>
      </c>
      <c r="ACY22" s="444"/>
      <c r="ACZ22" s="150"/>
      <c r="ADA22" s="150"/>
      <c r="ADB22" s="150"/>
      <c r="ADC22" s="150" t="str">
        <f>IFERROR(IF(ADA22=0," ",IF(ADA22=16," ",VLOOKUP(ADA22,PROTOKOL!$A:$E,2)*ADB22))/7.5*(7.5-ADF22),"")</f>
        <v/>
      </c>
      <c r="ADD22" s="151"/>
      <c r="ADE22" s="152" t="str">
        <f>IF(ADA22=0," ",IF(ADA22=16," ",(ACZ22-ADC22-ADD22)*VLOOKUP(ADA22,PROTOKOL!$A:$E,5)))</f>
        <v xml:space="preserve"> </v>
      </c>
      <c r="ADF22" s="153"/>
      <c r="ADG22" s="144" t="str">
        <f t="shared" si="306"/>
        <v xml:space="preserve"> </v>
      </c>
      <c r="ADH22" s="454" t="str">
        <f t="shared" si="307"/>
        <v xml:space="preserve"> </v>
      </c>
      <c r="ADI22" s="454"/>
      <c r="ADJ22" s="150"/>
      <c r="ADK22" s="150"/>
      <c r="ADL22" s="150"/>
      <c r="ADM22" s="154" t="str">
        <f>IF(ADK22=0," ",IF(ADK22=16," ",VLOOKUP(ADK22,PROTOKOL!$A:$E,2)*ADL22))</f>
        <v xml:space="preserve"> </v>
      </c>
      <c r="ADN22" s="151"/>
      <c r="ADO22" s="152" t="str">
        <f>IF(ADK22=0," ",IF(ADK22=16," ",(ADJ22-ADM22-ADN22)*VLOOKUP(ADK22,PROTOKOL!$A:$E,5)))</f>
        <v xml:space="preserve"> </v>
      </c>
      <c r="ADP22" s="155" t="str">
        <f t="shared" si="308"/>
        <v xml:space="preserve"> </v>
      </c>
      <c r="ADQ22" s="152" t="str">
        <f t="shared" si="309"/>
        <v xml:space="preserve"> </v>
      </c>
      <c r="ADS22" s="138">
        <f t="shared" ref="ADS22" si="1344">$A$22</f>
        <v>10</v>
      </c>
      <c r="ADT22" s="444"/>
      <c r="ADU22" s="150"/>
      <c r="ADV22" s="150"/>
      <c r="ADW22" s="150"/>
      <c r="ADX22" s="150" t="str">
        <f>IFERROR(IF(ADV22=0," ",IF(ADV22=16," ",VLOOKUP(ADV22,PROTOKOL!$A:$E,2)*ADW22))/7.5*(7.5-AEA22),"")</f>
        <v/>
      </c>
      <c r="ADY22" s="151"/>
      <c r="ADZ22" s="152" t="str">
        <f>IF(ADV22=0," ",IF(ADV22=16," ",(ADU22-ADX22-ADY22)*VLOOKUP(ADV22,PROTOKOL!$A:$E,5)))</f>
        <v xml:space="preserve"> </v>
      </c>
      <c r="AEA22" s="153"/>
      <c r="AEB22" s="144" t="str">
        <f t="shared" si="311"/>
        <v xml:space="preserve"> </v>
      </c>
      <c r="AEC22" s="454" t="str">
        <f t="shared" si="312"/>
        <v xml:space="preserve"> </v>
      </c>
      <c r="AED22" s="454"/>
      <c r="AEE22" s="150"/>
      <c r="AEF22" s="150"/>
      <c r="AEG22" s="150"/>
      <c r="AEH22" s="154" t="str">
        <f>IF(AEF22=0," ",IF(AEF22=16," ",VLOOKUP(AEF22,PROTOKOL!$A:$E,2)*AEG22))</f>
        <v xml:space="preserve"> </v>
      </c>
      <c r="AEI22" s="151"/>
      <c r="AEJ22" s="152" t="str">
        <f>IF(AEF22=0," ",IF(AEF22=16," ",(AEE22-AEH22-AEI22)*VLOOKUP(AEF22,PROTOKOL!$A:$E,5)))</f>
        <v xml:space="preserve"> </v>
      </c>
      <c r="AEK22" s="155" t="str">
        <f t="shared" si="313"/>
        <v xml:space="preserve"> </v>
      </c>
      <c r="AEL22" s="152" t="str">
        <f t="shared" si="314"/>
        <v xml:space="preserve"> </v>
      </c>
      <c r="AEN22" s="138">
        <f t="shared" ref="AEN22" si="1345">$A$22</f>
        <v>10</v>
      </c>
      <c r="AEO22" s="444"/>
      <c r="AEP22" s="150"/>
      <c r="AEQ22" s="150"/>
      <c r="AER22" s="150"/>
      <c r="AES22" s="150" t="str">
        <f>IFERROR(IF(AEQ22=0," ",IF(AEQ22=16," ",VLOOKUP(AEQ22,PROTOKOL!$A:$E,2)*AER22))/7.5*(7.5-AEV22),"")</f>
        <v/>
      </c>
      <c r="AET22" s="151"/>
      <c r="AEU22" s="152" t="str">
        <f>IF(AEQ22=0," ",IF(AEQ22=16," ",(AEP22-AES22-AET22)*VLOOKUP(AEQ22,PROTOKOL!$A:$E,5)))</f>
        <v xml:space="preserve"> </v>
      </c>
      <c r="AEV22" s="153"/>
      <c r="AEW22" s="144" t="str">
        <f t="shared" si="316"/>
        <v xml:space="preserve"> </v>
      </c>
      <c r="AEX22" s="454" t="str">
        <f t="shared" si="317"/>
        <v xml:space="preserve"> </v>
      </c>
      <c r="AEY22" s="454"/>
      <c r="AEZ22" s="150"/>
      <c r="AFA22" s="150"/>
      <c r="AFB22" s="150"/>
      <c r="AFC22" s="154" t="str">
        <f>IF(AFA22=0," ",IF(AFA22=16," ",VLOOKUP(AFA22,PROTOKOL!$A:$E,2)*AFB22))</f>
        <v xml:space="preserve"> </v>
      </c>
      <c r="AFD22" s="151"/>
      <c r="AFE22" s="152" t="str">
        <f>IF(AFA22=0," ",IF(AFA22=16," ",(AEZ22-AFC22-AFD22)*VLOOKUP(AFA22,PROTOKOL!$A:$E,5)))</f>
        <v xml:space="preserve"> </v>
      </c>
      <c r="AFF22" s="155" t="str">
        <f t="shared" si="318"/>
        <v xml:space="preserve"> </v>
      </c>
      <c r="AFG22" s="152" t="str">
        <f t="shared" si="319"/>
        <v xml:space="preserve"> </v>
      </c>
      <c r="AFI22" s="138">
        <f t="shared" ref="AFI22" si="1346">$A$22</f>
        <v>10</v>
      </c>
      <c r="AFJ22" s="444"/>
      <c r="AFK22" s="150"/>
      <c r="AFL22" s="150"/>
      <c r="AFM22" s="150"/>
      <c r="AFN22" s="150" t="str">
        <f>IFERROR(IF(AFL22=0," ",IF(AFL22=16," ",VLOOKUP(AFL22,PROTOKOL!$A:$E,2)*AFM22))/7.5*(7.5-AFQ22),"")</f>
        <v/>
      </c>
      <c r="AFO22" s="151"/>
      <c r="AFP22" s="152" t="str">
        <f>IF(AFL22=0," ",IF(AFL22=16," ",(AFK22-AFN22-AFO22)*VLOOKUP(AFL22,PROTOKOL!$A:$E,5)))</f>
        <v xml:space="preserve"> </v>
      </c>
      <c r="AFQ22" s="153"/>
      <c r="AFR22" s="144" t="str">
        <f t="shared" si="321"/>
        <v xml:space="preserve"> </v>
      </c>
      <c r="AFS22" s="454" t="str">
        <f t="shared" si="322"/>
        <v xml:space="preserve"> </v>
      </c>
      <c r="AFT22" s="454"/>
      <c r="AFU22" s="150"/>
      <c r="AFV22" s="150"/>
      <c r="AFW22" s="150"/>
      <c r="AFX22" s="154" t="str">
        <f>IF(AFV22=0," ",IF(AFV22=16," ",VLOOKUP(AFV22,PROTOKOL!$A:$E,2)*AFW22))</f>
        <v xml:space="preserve"> </v>
      </c>
      <c r="AFY22" s="151"/>
      <c r="AFZ22" s="152" t="str">
        <f>IF(AFV22=0," ",IF(AFV22=16," ",(AFU22-AFX22-AFY22)*VLOOKUP(AFV22,PROTOKOL!$A:$E,5)))</f>
        <v xml:space="preserve"> </v>
      </c>
      <c r="AGA22" s="155" t="str">
        <f t="shared" si="323"/>
        <v xml:space="preserve"> </v>
      </c>
      <c r="AGB22" s="152" t="str">
        <f t="shared" si="324"/>
        <v xml:space="preserve"> </v>
      </c>
      <c r="AGD22" s="138">
        <f t="shared" ref="AGD22" si="1347">$A$22</f>
        <v>10</v>
      </c>
      <c r="AGE22" s="444"/>
      <c r="AGF22" s="150"/>
      <c r="AGG22" s="150"/>
      <c r="AGH22" s="150"/>
      <c r="AGI22" s="150" t="str">
        <f>IFERROR(IF(AGG22=0," ",IF(AGG22=16," ",VLOOKUP(AGG22,PROTOKOL!$A:$E,2)*AGH22))/7.5*(7.5-AGL22),"")</f>
        <v/>
      </c>
      <c r="AGJ22" s="151"/>
      <c r="AGK22" s="152" t="str">
        <f>IF(AGG22=0," ",IF(AGG22=16," ",(AGF22-AGI22-AGJ22)*VLOOKUP(AGG22,PROTOKOL!$A:$E,5)))</f>
        <v xml:space="preserve"> </v>
      </c>
      <c r="AGL22" s="153"/>
      <c r="AGM22" s="144" t="str">
        <f t="shared" si="326"/>
        <v xml:space="preserve"> </v>
      </c>
      <c r="AGN22" s="454" t="str">
        <f t="shared" si="327"/>
        <v xml:space="preserve"> </v>
      </c>
      <c r="AGO22" s="454"/>
      <c r="AGP22" s="150"/>
      <c r="AGQ22" s="150"/>
      <c r="AGR22" s="150"/>
      <c r="AGS22" s="154" t="str">
        <f>IF(AGQ22=0," ",IF(AGQ22=16," ",VLOOKUP(AGQ22,PROTOKOL!$A:$E,2)*AGR22))</f>
        <v xml:space="preserve"> </v>
      </c>
      <c r="AGT22" s="151"/>
      <c r="AGU22" s="152" t="str">
        <f>IF(AGQ22=0," ",IF(AGQ22=16," ",(AGP22-AGS22-AGT22)*VLOOKUP(AGQ22,PROTOKOL!$A:$E,5)))</f>
        <v xml:space="preserve"> </v>
      </c>
      <c r="AGV22" s="155" t="str">
        <f t="shared" si="328"/>
        <v xml:space="preserve"> </v>
      </c>
      <c r="AGW22" s="152" t="str">
        <f t="shared" si="329"/>
        <v xml:space="preserve"> </v>
      </c>
      <c r="AGY22" s="138">
        <f t="shared" ref="AGY22" si="1348">$A$22</f>
        <v>10</v>
      </c>
      <c r="AGZ22" s="444"/>
      <c r="AHA22" s="150"/>
      <c r="AHB22" s="150"/>
      <c r="AHC22" s="150"/>
      <c r="AHD22" s="150" t="str">
        <f>IFERROR(IF(AHB22=0," ",IF(AHB22=16," ",VLOOKUP(AHB22,PROTOKOL!$A:$E,2)*AHC22))/7.5*(7.5-AHG22),"")</f>
        <v/>
      </c>
      <c r="AHE22" s="151"/>
      <c r="AHF22" s="152" t="str">
        <f>IF(AHB22=0," ",IF(AHB22=16," ",(AHA22-AHD22-AHE22)*VLOOKUP(AHB22,PROTOKOL!$A:$E,5)))</f>
        <v xml:space="preserve"> </v>
      </c>
      <c r="AHG22" s="153"/>
      <c r="AHH22" s="144" t="str">
        <f t="shared" si="331"/>
        <v xml:space="preserve"> </v>
      </c>
      <c r="AHI22" s="454" t="str">
        <f t="shared" si="332"/>
        <v xml:space="preserve"> </v>
      </c>
      <c r="AHJ22" s="454"/>
      <c r="AHK22" s="150"/>
      <c r="AHL22" s="150"/>
      <c r="AHM22" s="150"/>
      <c r="AHN22" s="154" t="str">
        <f>IF(AHL22=0," ",IF(AHL22=16," ",VLOOKUP(AHL22,PROTOKOL!$A:$E,2)*AHM22))</f>
        <v xml:space="preserve"> </v>
      </c>
      <c r="AHO22" s="151"/>
      <c r="AHP22" s="152" t="str">
        <f>IF(AHL22=0," ",IF(AHL22=16," ",(AHK22-AHN22-AHO22)*VLOOKUP(AHL22,PROTOKOL!$A:$E,5)))</f>
        <v xml:space="preserve"> </v>
      </c>
      <c r="AHQ22" s="155" t="str">
        <f t="shared" si="333"/>
        <v xml:space="preserve"> </v>
      </c>
      <c r="AHR22" s="152" t="str">
        <f t="shared" si="334"/>
        <v xml:space="preserve"> </v>
      </c>
      <c r="AHT22" s="138">
        <f t="shared" ref="AHT22" si="1349">$A$22</f>
        <v>10</v>
      </c>
      <c r="AHU22" s="444"/>
      <c r="AHV22" s="150"/>
      <c r="AHW22" s="150"/>
      <c r="AHX22" s="150"/>
      <c r="AHY22" s="150" t="str">
        <f>IFERROR(IF(AHW22=0," ",IF(AHW22=16," ",VLOOKUP(AHW22,PROTOKOL!$A:$E,2)*AHX22))/7.5*(7.5-AIB22),"")</f>
        <v/>
      </c>
      <c r="AHZ22" s="151"/>
      <c r="AIA22" s="152" t="str">
        <f>IF(AHW22=0," ",IF(AHW22=16," ",(AHV22-AHY22-AHZ22)*VLOOKUP(AHW22,PROTOKOL!$A:$E,5)))</f>
        <v xml:space="preserve"> </v>
      </c>
      <c r="AIB22" s="153"/>
      <c r="AIC22" s="144" t="str">
        <f t="shared" si="336"/>
        <v xml:space="preserve"> </v>
      </c>
      <c r="AID22" s="454" t="str">
        <f t="shared" si="337"/>
        <v xml:space="preserve"> </v>
      </c>
      <c r="AIE22" s="454"/>
      <c r="AIF22" s="150"/>
      <c r="AIG22" s="150"/>
      <c r="AIH22" s="150"/>
      <c r="AII22" s="154" t="str">
        <f>IF(AIG22=0," ",IF(AIG22=16," ",VLOOKUP(AIG22,PROTOKOL!$A:$E,2)*AIH22))</f>
        <v xml:space="preserve"> </v>
      </c>
      <c r="AIJ22" s="151"/>
      <c r="AIK22" s="152" t="str">
        <f>IF(AIG22=0," ",IF(AIG22=16," ",(AIF22-AII22-AIJ22)*VLOOKUP(AIG22,PROTOKOL!$A:$E,5)))</f>
        <v xml:space="preserve"> </v>
      </c>
      <c r="AIL22" s="155" t="str">
        <f t="shared" si="338"/>
        <v xml:space="preserve"> </v>
      </c>
      <c r="AIM22" s="152" t="str">
        <f t="shared" si="339"/>
        <v xml:space="preserve"> </v>
      </c>
      <c r="AIO22" s="138">
        <f t="shared" ref="AIO22" si="1350">$A$22</f>
        <v>10</v>
      </c>
      <c r="AIP22" s="444"/>
      <c r="AIQ22" s="150"/>
      <c r="AIR22" s="150"/>
      <c r="AIS22" s="150"/>
      <c r="AIT22" s="150" t="str">
        <f>IFERROR(IF(AIR22=0," ",IF(AIR22=16," ",VLOOKUP(AIR22,PROTOKOL!$A:$E,2)*AIS22))/7.5*(7.5-AIW22),"")</f>
        <v/>
      </c>
      <c r="AIU22" s="151"/>
      <c r="AIV22" s="152" t="str">
        <f>IF(AIR22=0," ",IF(AIR22=16," ",(AIQ22-AIT22-AIU22)*VLOOKUP(AIR22,PROTOKOL!$A:$E,5)))</f>
        <v xml:space="preserve"> </v>
      </c>
      <c r="AIW22" s="153"/>
      <c r="AIX22" s="144" t="str">
        <f t="shared" si="341"/>
        <v xml:space="preserve"> </v>
      </c>
      <c r="AIY22" s="454" t="str">
        <f t="shared" si="342"/>
        <v xml:space="preserve"> </v>
      </c>
      <c r="AIZ22" s="454"/>
      <c r="AJA22" s="150"/>
      <c r="AJB22" s="150"/>
      <c r="AJC22" s="150"/>
      <c r="AJD22" s="154" t="str">
        <f>IF(AJB22=0," ",IF(AJB22=16," ",VLOOKUP(AJB22,PROTOKOL!$A:$E,2)*AJC22))</f>
        <v xml:space="preserve"> </v>
      </c>
      <c r="AJE22" s="151"/>
      <c r="AJF22" s="152" t="str">
        <f>IF(AJB22=0," ",IF(AJB22=16," ",(AJA22-AJD22-AJE22)*VLOOKUP(AJB22,PROTOKOL!$A:$E,5)))</f>
        <v xml:space="preserve"> </v>
      </c>
      <c r="AJG22" s="155" t="str">
        <f t="shared" si="343"/>
        <v xml:space="preserve"> </v>
      </c>
      <c r="AJH22" s="152" t="str">
        <f t="shared" si="344"/>
        <v xml:space="preserve"> </v>
      </c>
      <c r="AJJ22" s="138">
        <f t="shared" ref="AJJ22" si="1351">$A$22</f>
        <v>10</v>
      </c>
      <c r="AJK22" s="444"/>
      <c r="AJL22" s="150"/>
      <c r="AJM22" s="150"/>
      <c r="AJN22" s="150"/>
      <c r="AJO22" s="150" t="str">
        <f>IFERROR(IF(AJM22=0," ",IF(AJM22=16," ",VLOOKUP(AJM22,PROTOKOL!$A:$E,2)*AJN22))/7.5*(7.5-AJR22),"")</f>
        <v/>
      </c>
      <c r="AJP22" s="151"/>
      <c r="AJQ22" s="152" t="str">
        <f>IF(AJM22=0," ",IF(AJM22=16," ",(AJL22-AJO22-AJP22)*VLOOKUP(AJM22,PROTOKOL!$A:$E,5)))</f>
        <v xml:space="preserve"> </v>
      </c>
      <c r="AJR22" s="153"/>
      <c r="AJS22" s="144" t="str">
        <f t="shared" si="346"/>
        <v xml:space="preserve"> </v>
      </c>
      <c r="AJT22" s="454" t="str">
        <f t="shared" si="347"/>
        <v xml:space="preserve"> </v>
      </c>
      <c r="AJU22" s="454"/>
      <c r="AJV22" s="150"/>
      <c r="AJW22" s="150"/>
      <c r="AJX22" s="150"/>
      <c r="AJY22" s="154" t="str">
        <f>IF(AJW22=0," ",IF(AJW22=16," ",VLOOKUP(AJW22,PROTOKOL!$A:$E,2)*AJX22))</f>
        <v xml:space="preserve"> </v>
      </c>
      <c r="AJZ22" s="151"/>
      <c r="AKA22" s="152" t="str">
        <f>IF(AJW22=0," ",IF(AJW22=16," ",(AJV22-AJY22-AJZ22)*VLOOKUP(AJW22,PROTOKOL!$A:$E,5)))</f>
        <v xml:space="preserve"> </v>
      </c>
      <c r="AKB22" s="155" t="str">
        <f t="shared" si="348"/>
        <v xml:space="preserve"> </v>
      </c>
      <c r="AKC22" s="152" t="str">
        <f t="shared" si="349"/>
        <v xml:space="preserve"> </v>
      </c>
      <c r="AKE22" s="138">
        <f t="shared" ref="AKE22" si="1352">$A$22</f>
        <v>10</v>
      </c>
      <c r="AKF22" s="444"/>
      <c r="AKG22" s="150"/>
      <c r="AKH22" s="150"/>
      <c r="AKI22" s="150"/>
      <c r="AKJ22" s="150" t="str">
        <f>IFERROR(IF(AKH22=0," ",IF(AKH22=16," ",VLOOKUP(AKH22,PROTOKOL!$A:$E,2)*AKI22))/7.5*(7.5-AKM22),"")</f>
        <v/>
      </c>
      <c r="AKK22" s="151"/>
      <c r="AKL22" s="152" t="str">
        <f>IF(AKH22=0," ",IF(AKH22=16," ",(AKG22-AKJ22-AKK22)*VLOOKUP(AKH22,PROTOKOL!$A:$E,5)))</f>
        <v xml:space="preserve"> </v>
      </c>
      <c r="AKM22" s="153"/>
      <c r="AKN22" s="144" t="str">
        <f t="shared" si="351"/>
        <v xml:space="preserve"> </v>
      </c>
      <c r="AKO22" s="454" t="str">
        <f t="shared" si="352"/>
        <v xml:space="preserve"> </v>
      </c>
      <c r="AKP22" s="454"/>
      <c r="AKQ22" s="150"/>
      <c r="AKR22" s="150"/>
      <c r="AKS22" s="150"/>
      <c r="AKT22" s="154" t="str">
        <f>IF(AKR22=0," ",IF(AKR22=16," ",VLOOKUP(AKR22,PROTOKOL!$A:$E,2)*AKS22))</f>
        <v xml:space="preserve"> </v>
      </c>
      <c r="AKU22" s="151"/>
      <c r="AKV22" s="152" t="str">
        <f>IF(AKR22=0," ",IF(AKR22=16," ",(AKQ22-AKT22-AKU22)*VLOOKUP(AKR22,PROTOKOL!$A:$E,5)))</f>
        <v xml:space="preserve"> </v>
      </c>
      <c r="AKW22" s="155" t="str">
        <f t="shared" si="353"/>
        <v xml:space="preserve"> </v>
      </c>
      <c r="AKX22" s="152" t="str">
        <f t="shared" si="354"/>
        <v xml:space="preserve"> </v>
      </c>
      <c r="AKZ22" s="138">
        <f t="shared" ref="AKZ22" si="1353">$A$22</f>
        <v>10</v>
      </c>
      <c r="ALA22" s="444"/>
      <c r="ALB22" s="150"/>
      <c r="ALC22" s="150"/>
      <c r="ALD22" s="150"/>
      <c r="ALE22" s="150" t="str">
        <f>IFERROR(IF(ALC22=0," ",IF(ALC22=16," ",VLOOKUP(ALC22,PROTOKOL!$A:$E,2)*ALD22))/7.5*(7.5-ALH22),"")</f>
        <v/>
      </c>
      <c r="ALF22" s="151"/>
      <c r="ALG22" s="152" t="str">
        <f>IF(ALC22=0," ",IF(ALC22=16," ",(ALB22-ALE22-ALF22)*VLOOKUP(ALC22,PROTOKOL!$A:$E,5)))</f>
        <v xml:space="preserve"> </v>
      </c>
      <c r="ALH22" s="153"/>
      <c r="ALI22" s="144" t="str">
        <f t="shared" si="356"/>
        <v xml:space="preserve"> </v>
      </c>
      <c r="ALJ22" s="454" t="str">
        <f t="shared" si="357"/>
        <v xml:space="preserve"> </v>
      </c>
      <c r="ALK22" s="454"/>
      <c r="ALL22" s="150"/>
      <c r="ALM22" s="150"/>
      <c r="ALN22" s="150"/>
      <c r="ALO22" s="154" t="str">
        <f>IF(ALM22=0," ",IF(ALM22=16," ",VLOOKUP(ALM22,PROTOKOL!$A:$E,2)*ALN22))</f>
        <v xml:space="preserve"> </v>
      </c>
      <c r="ALP22" s="151"/>
      <c r="ALQ22" s="152" t="str">
        <f>IF(ALM22=0," ",IF(ALM22=16," ",(ALL22-ALO22-ALP22)*VLOOKUP(ALM22,PROTOKOL!$A:$E,5)))</f>
        <v xml:space="preserve"> </v>
      </c>
      <c r="ALR22" s="155" t="str">
        <f t="shared" si="358"/>
        <v xml:space="preserve"> </v>
      </c>
      <c r="ALS22" s="152" t="str">
        <f t="shared" si="359"/>
        <v xml:space="preserve"> </v>
      </c>
      <c r="ALU22" s="138">
        <f t="shared" ref="ALU22" si="1354">$A$22</f>
        <v>10</v>
      </c>
      <c r="ALV22" s="444"/>
      <c r="ALW22" s="150"/>
      <c r="ALX22" s="150"/>
      <c r="ALY22" s="150"/>
      <c r="ALZ22" s="150" t="str">
        <f>IFERROR(IF(ALX22=0," ",IF(ALX22=16," ",VLOOKUP(ALX22,PROTOKOL!$A:$E,2)*ALY22))/7.5*(7.5-AMC22),"")</f>
        <v/>
      </c>
      <c r="AMA22" s="151"/>
      <c r="AMB22" s="152" t="str">
        <f>IF(ALX22=0," ",IF(ALX22=16," ",(ALW22-ALZ22-AMA22)*VLOOKUP(ALX22,PROTOKOL!$A:$E,5)))</f>
        <v xml:space="preserve"> </v>
      </c>
      <c r="AMC22" s="153"/>
      <c r="AMD22" s="144" t="str">
        <f t="shared" si="361"/>
        <v xml:space="preserve"> </v>
      </c>
      <c r="AME22" s="454" t="str">
        <f t="shared" si="362"/>
        <v xml:space="preserve"> </v>
      </c>
      <c r="AMF22" s="454"/>
      <c r="AMG22" s="150"/>
      <c r="AMH22" s="150"/>
      <c r="AMI22" s="150"/>
      <c r="AMJ22" s="154" t="str">
        <f>IF(AMH22=0," ",IF(AMH22=16," ",VLOOKUP(AMH22,PROTOKOL!$A:$E,2)*AMI22))</f>
        <v xml:space="preserve"> </v>
      </c>
      <c r="AMK22" s="151"/>
      <c r="AML22" s="152" t="str">
        <f>IF(AMH22=0," ",IF(AMH22=16," ",(AMG22-AMJ22-AMK22)*VLOOKUP(AMH22,PROTOKOL!$A:$E,5)))</f>
        <v xml:space="preserve"> </v>
      </c>
      <c r="AMM22" s="155" t="str">
        <f t="shared" si="363"/>
        <v xml:space="preserve"> </v>
      </c>
      <c r="AMN22" s="152" t="str">
        <f t="shared" si="364"/>
        <v xml:space="preserve"> </v>
      </c>
      <c r="AMP22" s="138">
        <f t="shared" ref="AMP22" si="1355">$A$22</f>
        <v>10</v>
      </c>
      <c r="AMQ22" s="444"/>
      <c r="AMR22" s="150"/>
      <c r="AMS22" s="150"/>
      <c r="AMT22" s="150"/>
      <c r="AMU22" s="150" t="str">
        <f>IFERROR(IF(AMS22=0," ",IF(AMS22=16," ",VLOOKUP(AMS22,PROTOKOL!$A:$E,2)*AMT22))/7.5*(7.5-AMX22),"")</f>
        <v/>
      </c>
      <c r="AMV22" s="151"/>
      <c r="AMW22" s="152" t="str">
        <f>IF(AMS22=0," ",IF(AMS22=16," ",(AMR22-AMU22-AMV22)*VLOOKUP(AMS22,PROTOKOL!$A:$E,5)))</f>
        <v xml:space="preserve"> </v>
      </c>
      <c r="AMX22" s="153"/>
      <c r="AMY22" s="144" t="str">
        <f t="shared" si="366"/>
        <v xml:space="preserve"> </v>
      </c>
      <c r="AMZ22" s="454" t="str">
        <f t="shared" si="367"/>
        <v xml:space="preserve"> </v>
      </c>
      <c r="ANA22" s="454"/>
      <c r="ANB22" s="150"/>
      <c r="ANC22" s="150"/>
      <c r="AND22" s="150"/>
      <c r="ANE22" s="154" t="str">
        <f>IF(ANC22=0," ",IF(ANC22=16," ",VLOOKUP(ANC22,PROTOKOL!$A:$E,2)*AND22))</f>
        <v xml:space="preserve"> </v>
      </c>
      <c r="ANF22" s="151"/>
      <c r="ANG22" s="152" t="str">
        <f>IF(ANC22=0," ",IF(ANC22=16," ",(ANB22-ANE22-ANF22)*VLOOKUP(ANC22,PROTOKOL!$A:$E,5)))</f>
        <v xml:space="preserve"> </v>
      </c>
      <c r="ANH22" s="155" t="str">
        <f t="shared" si="368"/>
        <v xml:space="preserve"> </v>
      </c>
      <c r="ANI22" s="152" t="str">
        <f t="shared" si="369"/>
        <v xml:space="preserve"> </v>
      </c>
      <c r="ANK22" s="138">
        <f t="shared" ref="ANK22" si="1356">$A$22</f>
        <v>10</v>
      </c>
      <c r="ANL22" s="444"/>
      <c r="ANM22" s="150"/>
      <c r="ANN22" s="150"/>
      <c r="ANO22" s="150"/>
      <c r="ANP22" s="150" t="str">
        <f>IFERROR(IF(ANN22=0," ",IF(ANN22=16," ",VLOOKUP(ANN22,PROTOKOL!$A:$E,2)*ANO22))/7.5*(7.5-ANS22),"")</f>
        <v/>
      </c>
      <c r="ANQ22" s="151"/>
      <c r="ANR22" s="152" t="str">
        <f>IF(ANN22=0," ",IF(ANN22=16," ",(ANM22-ANP22-ANQ22)*VLOOKUP(ANN22,PROTOKOL!$A:$E,5)))</f>
        <v xml:space="preserve"> </v>
      </c>
      <c r="ANS22" s="153"/>
      <c r="ANT22" s="144" t="str">
        <f t="shared" si="371"/>
        <v xml:space="preserve"> </v>
      </c>
      <c r="ANU22" s="454" t="str">
        <f t="shared" si="372"/>
        <v xml:space="preserve"> </v>
      </c>
      <c r="ANV22" s="454"/>
      <c r="ANW22" s="150"/>
      <c r="ANX22" s="150"/>
      <c r="ANY22" s="150"/>
      <c r="ANZ22" s="154" t="str">
        <f>IF(ANX22=0," ",IF(ANX22=16," ",VLOOKUP(ANX22,PROTOKOL!$A:$E,2)*ANY22))</f>
        <v xml:space="preserve"> </v>
      </c>
      <c r="AOA22" s="151"/>
      <c r="AOB22" s="152" t="str">
        <f>IF(ANX22=0," ",IF(ANX22=16," ",(ANW22-ANZ22-AOA22)*VLOOKUP(ANX22,PROTOKOL!$A:$E,5)))</f>
        <v xml:space="preserve"> </v>
      </c>
      <c r="AOC22" s="155" t="str">
        <f t="shared" si="373"/>
        <v xml:space="preserve"> </v>
      </c>
      <c r="AOD22" s="152" t="str">
        <f t="shared" si="374"/>
        <v xml:space="preserve"> </v>
      </c>
      <c r="AOF22" s="138">
        <f t="shared" ref="AOF22" si="1357">$A$22</f>
        <v>10</v>
      </c>
      <c r="AOG22" s="444"/>
      <c r="AOH22" s="150"/>
      <c r="AOI22" s="150"/>
      <c r="AOJ22" s="150"/>
      <c r="AOK22" s="150" t="str">
        <f>IFERROR(IF(AOI22=0," ",IF(AOI22=16," ",VLOOKUP(AOI22,PROTOKOL!$A:$E,2)*AOJ22))/7.5*(7.5-AON22),"")</f>
        <v/>
      </c>
      <c r="AOL22" s="151"/>
      <c r="AOM22" s="152" t="str">
        <f>IF(AOI22=0," ",IF(AOI22=16," ",(AOH22-AOK22-AOL22)*VLOOKUP(AOI22,PROTOKOL!$A:$E,5)))</f>
        <v xml:space="preserve"> </v>
      </c>
      <c r="AON22" s="153"/>
      <c r="AOO22" s="144" t="str">
        <f t="shared" si="376"/>
        <v xml:space="preserve"> </v>
      </c>
      <c r="AOP22" s="454" t="str">
        <f t="shared" si="377"/>
        <v xml:space="preserve"> </v>
      </c>
      <c r="AOQ22" s="454"/>
      <c r="AOR22" s="150"/>
      <c r="AOS22" s="150"/>
      <c r="AOT22" s="150"/>
      <c r="AOU22" s="154" t="str">
        <f>IF(AOS22=0," ",IF(AOS22=16," ",VLOOKUP(AOS22,PROTOKOL!$A:$E,2)*AOT22))</f>
        <v xml:space="preserve"> </v>
      </c>
      <c r="AOV22" s="151"/>
      <c r="AOW22" s="152" t="str">
        <f>IF(AOS22=0," ",IF(AOS22=16," ",(AOR22-AOU22-AOV22)*VLOOKUP(AOS22,PROTOKOL!$A:$E,5)))</f>
        <v xml:space="preserve"> </v>
      </c>
      <c r="AOX22" s="155" t="str">
        <f t="shared" si="378"/>
        <v xml:space="preserve"> </v>
      </c>
      <c r="AOY22" s="152" t="str">
        <f t="shared" si="379"/>
        <v xml:space="preserve"> </v>
      </c>
      <c r="APA22" s="138">
        <f t="shared" ref="APA22" si="1358">$A$22</f>
        <v>10</v>
      </c>
      <c r="APB22" s="444"/>
      <c r="APC22" s="150"/>
      <c r="APD22" s="150"/>
      <c r="APE22" s="150"/>
      <c r="APF22" s="150" t="str">
        <f>IFERROR(IF(APD22=0," ",IF(APD22=16," ",VLOOKUP(APD22,PROTOKOL!$A:$E,2)*APE22))/7.5*(7.5-API22),"")</f>
        <v/>
      </c>
      <c r="APG22" s="151"/>
      <c r="APH22" s="152" t="str">
        <f>IF(APD22=0," ",IF(APD22=16," ",(APC22-APF22-APG22)*VLOOKUP(APD22,PROTOKOL!$A:$E,5)))</f>
        <v xml:space="preserve"> </v>
      </c>
      <c r="API22" s="153"/>
      <c r="APJ22" s="144" t="str">
        <f t="shared" si="381"/>
        <v xml:space="preserve"> </v>
      </c>
      <c r="APK22" s="454" t="str">
        <f t="shared" si="382"/>
        <v xml:space="preserve"> </v>
      </c>
      <c r="APL22" s="454"/>
      <c r="APM22" s="150"/>
      <c r="APN22" s="150"/>
      <c r="APO22" s="150"/>
      <c r="APP22" s="154" t="str">
        <f>IF(APN22=0," ",IF(APN22=16," ",VLOOKUP(APN22,PROTOKOL!$A:$E,2)*APO22))</f>
        <v xml:space="preserve"> </v>
      </c>
      <c r="APQ22" s="151"/>
      <c r="APR22" s="152" t="str">
        <f>IF(APN22=0," ",IF(APN22=16," ",(APM22-APP22-APQ22)*VLOOKUP(APN22,PROTOKOL!$A:$E,5)))</f>
        <v xml:space="preserve"> </v>
      </c>
      <c r="APS22" s="155" t="str">
        <f t="shared" si="383"/>
        <v xml:space="preserve"> </v>
      </c>
      <c r="APT22" s="152" t="str">
        <f t="shared" si="384"/>
        <v xml:space="preserve"> </v>
      </c>
      <c r="APV22" s="138">
        <f t="shared" ref="APV22" si="1359">$A$22</f>
        <v>10</v>
      </c>
      <c r="APW22" s="444"/>
      <c r="APX22" s="150"/>
      <c r="APY22" s="150"/>
      <c r="APZ22" s="150"/>
      <c r="AQA22" s="150" t="str">
        <f>IFERROR(IF(APY22=0," ",IF(APY22=16," ",VLOOKUP(APY22,PROTOKOL!$A:$E,2)*APZ22))/7.5*(7.5-AQD22),"")</f>
        <v/>
      </c>
      <c r="AQB22" s="151"/>
      <c r="AQC22" s="152" t="str">
        <f>IF(APY22=0," ",IF(APY22=16," ",(APX22-AQA22-AQB22)*VLOOKUP(APY22,PROTOKOL!$A:$E,5)))</f>
        <v xml:space="preserve"> </v>
      </c>
      <c r="AQD22" s="153"/>
      <c r="AQE22" s="144" t="str">
        <f t="shared" si="386"/>
        <v xml:space="preserve"> </v>
      </c>
      <c r="AQF22" s="454" t="str">
        <f t="shared" si="387"/>
        <v xml:space="preserve"> </v>
      </c>
      <c r="AQG22" s="454"/>
      <c r="AQH22" s="150"/>
      <c r="AQI22" s="150"/>
      <c r="AQJ22" s="150"/>
      <c r="AQK22" s="154" t="str">
        <f>IF(AQI22=0," ",IF(AQI22=16," ",VLOOKUP(AQI22,PROTOKOL!$A:$E,2)*AQJ22))</f>
        <v xml:space="preserve"> </v>
      </c>
      <c r="AQL22" s="151"/>
      <c r="AQM22" s="152" t="str">
        <f>IF(AQI22=0," ",IF(AQI22=16," ",(AQH22-AQK22-AQL22)*VLOOKUP(AQI22,PROTOKOL!$A:$E,5)))</f>
        <v xml:space="preserve"> </v>
      </c>
      <c r="AQN22" s="155" t="str">
        <f t="shared" si="388"/>
        <v xml:space="preserve"> </v>
      </c>
      <c r="AQO22" s="152" t="str">
        <f t="shared" si="389"/>
        <v xml:space="preserve"> </v>
      </c>
      <c r="AQQ22" s="138">
        <f t="shared" ref="AQQ22" si="1360">$A$22</f>
        <v>10</v>
      </c>
      <c r="AQR22" s="444"/>
      <c r="AQS22" s="150"/>
      <c r="AQT22" s="150"/>
      <c r="AQU22" s="150"/>
      <c r="AQV22" s="150" t="str">
        <f>IFERROR(IF(AQT22=0," ",IF(AQT22=16," ",VLOOKUP(AQT22,PROTOKOL!$A:$E,2)*AQU22))/7.5*(7.5-AQY22),"")</f>
        <v/>
      </c>
      <c r="AQW22" s="151"/>
      <c r="AQX22" s="152" t="str">
        <f>IF(AQT22=0," ",IF(AQT22=16," ",(AQS22-AQV22-AQW22)*VLOOKUP(AQT22,PROTOKOL!$A:$E,5)))</f>
        <v xml:space="preserve"> </v>
      </c>
      <c r="AQY22" s="153"/>
      <c r="AQZ22" s="144" t="str">
        <f t="shared" si="391"/>
        <v xml:space="preserve"> </v>
      </c>
      <c r="ARA22" s="454" t="str">
        <f t="shared" si="392"/>
        <v xml:space="preserve"> </v>
      </c>
      <c r="ARB22" s="454"/>
      <c r="ARC22" s="150"/>
      <c r="ARD22" s="150"/>
      <c r="ARE22" s="150"/>
      <c r="ARF22" s="154" t="str">
        <f>IF(ARD22=0," ",IF(ARD22=16," ",VLOOKUP(ARD22,PROTOKOL!$A:$E,2)*ARE22))</f>
        <v xml:space="preserve"> </v>
      </c>
      <c r="ARG22" s="151"/>
      <c r="ARH22" s="152" t="str">
        <f>IF(ARD22=0," ",IF(ARD22=16," ",(ARC22-ARF22-ARG22)*VLOOKUP(ARD22,PROTOKOL!$A:$E,5)))</f>
        <v xml:space="preserve"> </v>
      </c>
      <c r="ARI22" s="155" t="str">
        <f t="shared" si="393"/>
        <v xml:space="preserve"> </v>
      </c>
      <c r="ARJ22" s="152" t="str">
        <f t="shared" si="394"/>
        <v xml:space="preserve"> </v>
      </c>
      <c r="ARL22" s="138">
        <f t="shared" ref="ARL22" si="1361">$A$22</f>
        <v>10</v>
      </c>
      <c r="ARM22" s="444"/>
      <c r="ARN22" s="150"/>
      <c r="ARO22" s="150"/>
      <c r="ARP22" s="150"/>
      <c r="ARQ22" s="150" t="str">
        <f>IFERROR(IF(ARO22=0," ",IF(ARO22=16," ",VLOOKUP(ARO22,PROTOKOL!$A:$E,2)*ARP22))/7.5*(7.5-ART22),"")</f>
        <v/>
      </c>
      <c r="ARR22" s="151"/>
      <c r="ARS22" s="152" t="str">
        <f>IF(ARO22=0," ",IF(ARO22=16," ",(ARN22-ARQ22-ARR22)*VLOOKUP(ARO22,PROTOKOL!$A:$E,5)))</f>
        <v xml:space="preserve"> </v>
      </c>
      <c r="ART22" s="153"/>
      <c r="ARU22" s="144" t="str">
        <f t="shared" si="396"/>
        <v xml:space="preserve"> </v>
      </c>
      <c r="ARV22" s="454" t="str">
        <f t="shared" si="397"/>
        <v xml:space="preserve"> </v>
      </c>
      <c r="ARW22" s="454"/>
      <c r="ARX22" s="150"/>
      <c r="ARY22" s="150"/>
      <c r="ARZ22" s="150"/>
      <c r="ASA22" s="154" t="str">
        <f>IF(ARY22=0," ",IF(ARY22=16," ",VLOOKUP(ARY22,PROTOKOL!$A:$E,2)*ARZ22))</f>
        <v xml:space="preserve"> </v>
      </c>
      <c r="ASB22" s="151"/>
      <c r="ASC22" s="152" t="str">
        <f>IF(ARY22=0," ",IF(ARY22=16," ",(ARX22-ASA22-ASB22)*VLOOKUP(ARY22,PROTOKOL!$A:$E,5)))</f>
        <v xml:space="preserve"> </v>
      </c>
      <c r="ASD22" s="155" t="str">
        <f t="shared" si="398"/>
        <v xml:space="preserve"> </v>
      </c>
      <c r="ASE22" s="152" t="str">
        <f t="shared" si="399"/>
        <v xml:space="preserve"> </v>
      </c>
      <c r="ASG22" s="138">
        <f t="shared" ref="ASG22" si="1362">$A$22</f>
        <v>10</v>
      </c>
      <c r="ASH22" s="444"/>
      <c r="ASI22" s="150"/>
      <c r="ASJ22" s="150"/>
      <c r="ASK22" s="150"/>
      <c r="ASL22" s="150" t="str">
        <f>IFERROR(IF(ASJ22=0," ",IF(ASJ22=16," ",VLOOKUP(ASJ22,PROTOKOL!$A:$E,2)*ASK22))/7.5*(7.5-ASO22),"")</f>
        <v/>
      </c>
      <c r="ASM22" s="151"/>
      <c r="ASN22" s="152" t="str">
        <f>IF(ASJ22=0," ",IF(ASJ22=16," ",(ASI22-ASL22-ASM22)*VLOOKUP(ASJ22,PROTOKOL!$A:$E,5)))</f>
        <v xml:space="preserve"> </v>
      </c>
      <c r="ASO22" s="153"/>
      <c r="ASP22" s="144" t="str">
        <f t="shared" si="401"/>
        <v xml:space="preserve"> </v>
      </c>
      <c r="ASQ22" s="454" t="str">
        <f t="shared" si="402"/>
        <v xml:space="preserve"> </v>
      </c>
      <c r="ASR22" s="454"/>
      <c r="ASS22" s="150"/>
      <c r="AST22" s="150"/>
      <c r="ASU22" s="150"/>
      <c r="ASV22" s="154" t="str">
        <f>IF(AST22=0," ",IF(AST22=16," ",VLOOKUP(AST22,PROTOKOL!$A:$E,2)*ASU22))</f>
        <v xml:space="preserve"> </v>
      </c>
      <c r="ASW22" s="151"/>
      <c r="ASX22" s="152" t="str">
        <f>IF(AST22=0," ",IF(AST22=16," ",(ASS22-ASV22-ASW22)*VLOOKUP(AST22,PROTOKOL!$A:$E,5)))</f>
        <v xml:space="preserve"> </v>
      </c>
      <c r="ASY22" s="155" t="str">
        <f t="shared" si="403"/>
        <v xml:space="preserve"> </v>
      </c>
      <c r="ASZ22" s="152" t="str">
        <f t="shared" si="404"/>
        <v xml:space="preserve"> </v>
      </c>
      <c r="ATB22" s="138">
        <f t="shared" ref="ATB22" si="1363">$A$22</f>
        <v>10</v>
      </c>
      <c r="ATC22" s="444"/>
      <c r="ATD22" s="150"/>
      <c r="ATE22" s="150"/>
      <c r="ATF22" s="150"/>
      <c r="ATG22" s="150" t="str">
        <f>IFERROR(IF(ATE22=0," ",IF(ATE22=16," ",VLOOKUP(ATE22,PROTOKOL!$A:$E,2)*ATF22))/7.5*(7.5-ATJ22),"")</f>
        <v/>
      </c>
      <c r="ATH22" s="151"/>
      <c r="ATI22" s="152" t="str">
        <f>IF(ATE22=0," ",IF(ATE22=16," ",(ATD22-ATG22-ATH22)*VLOOKUP(ATE22,PROTOKOL!$A:$E,5)))</f>
        <v xml:space="preserve"> </v>
      </c>
      <c r="ATJ22" s="153"/>
      <c r="ATK22" s="144" t="str">
        <f t="shared" si="406"/>
        <v xml:space="preserve"> </v>
      </c>
      <c r="ATL22" s="454" t="str">
        <f t="shared" si="407"/>
        <v xml:space="preserve"> </v>
      </c>
      <c r="ATM22" s="454"/>
      <c r="ATN22" s="150"/>
      <c r="ATO22" s="150"/>
      <c r="ATP22" s="150"/>
      <c r="ATQ22" s="154" t="str">
        <f>IF(ATO22=0," ",IF(ATO22=16," ",VLOOKUP(ATO22,PROTOKOL!$A:$E,2)*ATP22))</f>
        <v xml:space="preserve"> </v>
      </c>
      <c r="ATR22" s="151"/>
      <c r="ATS22" s="152" t="str">
        <f>IF(ATO22=0," ",IF(ATO22=16," ",(ATN22-ATQ22-ATR22)*VLOOKUP(ATO22,PROTOKOL!$A:$E,5)))</f>
        <v xml:space="preserve"> </v>
      </c>
      <c r="ATT22" s="155" t="str">
        <f t="shared" si="408"/>
        <v xml:space="preserve"> </v>
      </c>
      <c r="ATU22" s="152" t="str">
        <f t="shared" si="409"/>
        <v xml:space="preserve"> </v>
      </c>
      <c r="ATW22" s="138">
        <f t="shared" ref="ATW22" si="1364">$A$22</f>
        <v>10</v>
      </c>
      <c r="ATX22" s="444"/>
      <c r="ATY22" s="150"/>
      <c r="ATZ22" s="150"/>
      <c r="AUA22" s="150"/>
      <c r="AUB22" s="150" t="str">
        <f>IFERROR(IF(ATZ22=0," ",IF(ATZ22=16," ",VLOOKUP(ATZ22,PROTOKOL!$A:$E,2)*AUA22))/7.5*(7.5-AUE22),"")</f>
        <v/>
      </c>
      <c r="AUC22" s="151"/>
      <c r="AUD22" s="152" t="str">
        <f>IF(ATZ22=0," ",IF(ATZ22=16," ",(ATY22-AUB22-AUC22)*VLOOKUP(ATZ22,PROTOKOL!$A:$E,5)))</f>
        <v xml:space="preserve"> </v>
      </c>
      <c r="AUE22" s="153"/>
      <c r="AUF22" s="144" t="str">
        <f t="shared" si="411"/>
        <v xml:space="preserve"> </v>
      </c>
      <c r="AUG22" s="454" t="str">
        <f t="shared" si="412"/>
        <v xml:space="preserve"> </v>
      </c>
      <c r="AUH22" s="454"/>
      <c r="AUI22" s="150"/>
      <c r="AUJ22" s="150"/>
      <c r="AUK22" s="150"/>
      <c r="AUL22" s="154" t="str">
        <f>IF(AUJ22=0," ",IF(AUJ22=16," ",VLOOKUP(AUJ22,PROTOKOL!$A:$E,2)*AUK22))</f>
        <v xml:space="preserve"> </v>
      </c>
      <c r="AUM22" s="151"/>
      <c r="AUN22" s="152" t="str">
        <f>IF(AUJ22=0," ",IF(AUJ22=16," ",(AUI22-AUL22-AUM22)*VLOOKUP(AUJ22,PROTOKOL!$A:$E,5)))</f>
        <v xml:space="preserve"> </v>
      </c>
      <c r="AUO22" s="155" t="str">
        <f t="shared" si="413"/>
        <v xml:space="preserve"> </v>
      </c>
      <c r="AUP22" s="152" t="str">
        <f t="shared" si="414"/>
        <v xml:space="preserve"> </v>
      </c>
      <c r="AUR22" s="138">
        <f t="shared" ref="AUR22" si="1365">$A$22</f>
        <v>10</v>
      </c>
      <c r="AUS22" s="444"/>
      <c r="AUT22" s="150"/>
      <c r="AUU22" s="150"/>
      <c r="AUV22" s="150"/>
      <c r="AUW22" s="150" t="str">
        <f>IFERROR(IF(AUU22=0," ",IF(AUU22=16," ",VLOOKUP(AUU22,PROTOKOL!$A:$E,2)*AUV22))/7.5*(7.5-AUZ22),"")</f>
        <v/>
      </c>
      <c r="AUX22" s="151"/>
      <c r="AUY22" s="152" t="str">
        <f>IF(AUU22=0," ",IF(AUU22=16," ",(AUT22-AUW22-AUX22)*VLOOKUP(AUU22,PROTOKOL!$A:$E,5)))</f>
        <v xml:space="preserve"> </v>
      </c>
      <c r="AUZ22" s="153"/>
      <c r="AVA22" s="144" t="str">
        <f t="shared" si="416"/>
        <v xml:space="preserve"> </v>
      </c>
      <c r="AVB22" s="454" t="str">
        <f t="shared" si="417"/>
        <v xml:space="preserve"> </v>
      </c>
      <c r="AVC22" s="454"/>
      <c r="AVD22" s="150"/>
      <c r="AVE22" s="150"/>
      <c r="AVF22" s="150"/>
      <c r="AVG22" s="154" t="str">
        <f>IF(AVE22=0," ",IF(AVE22=16," ",VLOOKUP(AVE22,PROTOKOL!$A:$E,2)*AVF22))</f>
        <v xml:space="preserve"> </v>
      </c>
      <c r="AVH22" s="151"/>
      <c r="AVI22" s="152" t="str">
        <f>IF(AVE22=0," ",IF(AVE22=16," ",(AVD22-AVG22-AVH22)*VLOOKUP(AVE22,PROTOKOL!$A:$E,5)))</f>
        <v xml:space="preserve"> </v>
      </c>
      <c r="AVJ22" s="155" t="str">
        <f t="shared" si="418"/>
        <v xml:space="preserve"> </v>
      </c>
      <c r="AVK22" s="152" t="str">
        <f t="shared" si="419"/>
        <v xml:space="preserve"> </v>
      </c>
      <c r="AVM22" s="138">
        <f t="shared" ref="AVM22" si="1366">$A$22</f>
        <v>10</v>
      </c>
      <c r="AVN22" s="444"/>
      <c r="AVO22" s="150"/>
      <c r="AVP22" s="150"/>
      <c r="AVQ22" s="150"/>
      <c r="AVR22" s="150" t="str">
        <f>IFERROR(IF(AVP22=0," ",IF(AVP22=16," ",VLOOKUP(AVP22,PROTOKOL!$A:$E,2)*AVQ22))/7.5*(7.5-AVU22),"")</f>
        <v/>
      </c>
      <c r="AVS22" s="151"/>
      <c r="AVT22" s="152" t="str">
        <f>IF(AVP22=0," ",IF(AVP22=16," ",(AVO22-AVR22-AVS22)*VLOOKUP(AVP22,PROTOKOL!$A:$E,5)))</f>
        <v xml:space="preserve"> </v>
      </c>
      <c r="AVU22" s="153"/>
      <c r="AVV22" s="144" t="str">
        <f t="shared" si="421"/>
        <v xml:space="preserve"> </v>
      </c>
      <c r="AVW22" s="454" t="str">
        <f t="shared" si="422"/>
        <v xml:space="preserve"> </v>
      </c>
      <c r="AVX22" s="454"/>
      <c r="AVY22" s="150"/>
      <c r="AVZ22" s="150"/>
      <c r="AWA22" s="150"/>
      <c r="AWB22" s="154" t="str">
        <f>IF(AVZ22=0," ",IF(AVZ22=16," ",VLOOKUP(AVZ22,PROTOKOL!$A:$E,2)*AWA22))</f>
        <v xml:space="preserve"> </v>
      </c>
      <c r="AWC22" s="151"/>
      <c r="AWD22" s="152" t="str">
        <f>IF(AVZ22=0," ",IF(AVZ22=16," ",(AVY22-AWB22-AWC22)*VLOOKUP(AVZ22,PROTOKOL!$A:$E,5)))</f>
        <v xml:space="preserve"> </v>
      </c>
      <c r="AWE22" s="155" t="str">
        <f t="shared" si="423"/>
        <v xml:space="preserve"> </v>
      </c>
      <c r="AWF22" s="152" t="str">
        <f t="shared" si="424"/>
        <v xml:space="preserve"> </v>
      </c>
      <c r="AWH22" s="138">
        <f t="shared" ref="AWH22" si="1367">$A$22</f>
        <v>10</v>
      </c>
      <c r="AWI22" s="444"/>
      <c r="AWJ22" s="150"/>
      <c r="AWK22" s="150"/>
      <c r="AWL22" s="150"/>
      <c r="AWM22" s="150" t="str">
        <f>IFERROR(IF(AWK22=0," ",IF(AWK22=16," ",VLOOKUP(AWK22,PROTOKOL!$A:$E,2)*AWL22))/7.5*(7.5-AWP22),"")</f>
        <v/>
      </c>
      <c r="AWN22" s="151"/>
      <c r="AWO22" s="152" t="str">
        <f>IF(AWK22=0," ",IF(AWK22=16," ",(AWJ22-AWM22-AWN22)*VLOOKUP(AWK22,PROTOKOL!$A:$E,5)))</f>
        <v xml:space="preserve"> </v>
      </c>
      <c r="AWP22" s="153"/>
      <c r="AWQ22" s="144" t="str">
        <f t="shared" si="426"/>
        <v xml:space="preserve"> </v>
      </c>
      <c r="AWR22" s="454" t="str">
        <f t="shared" si="427"/>
        <v xml:space="preserve"> </v>
      </c>
      <c r="AWS22" s="454"/>
      <c r="AWT22" s="150"/>
      <c r="AWU22" s="150"/>
      <c r="AWV22" s="150"/>
      <c r="AWW22" s="154" t="str">
        <f>IF(AWU22=0," ",IF(AWU22=16," ",VLOOKUP(AWU22,PROTOKOL!$A:$E,2)*AWV22))</f>
        <v xml:space="preserve"> </v>
      </c>
      <c r="AWX22" s="151"/>
      <c r="AWY22" s="152" t="str">
        <f>IF(AWU22=0," ",IF(AWU22=16," ",(AWT22-AWW22-AWX22)*VLOOKUP(AWU22,PROTOKOL!$A:$E,5)))</f>
        <v xml:space="preserve"> </v>
      </c>
      <c r="AWZ22" s="155" t="str">
        <f t="shared" si="428"/>
        <v xml:space="preserve"> </v>
      </c>
      <c r="AXA22" s="152" t="str">
        <f t="shared" si="429"/>
        <v xml:space="preserve"> </v>
      </c>
      <c r="AXC22" s="138">
        <f t="shared" ref="AXC22" si="1368">$A$22</f>
        <v>10</v>
      </c>
      <c r="AXD22" s="444"/>
      <c r="AXE22" s="150"/>
      <c r="AXF22" s="150"/>
      <c r="AXG22" s="150"/>
      <c r="AXH22" s="150" t="str">
        <f>IFERROR(IF(AXF22=0," ",IF(AXF22=16," ",VLOOKUP(AXF22,PROTOKOL!$A:$E,2)*AXG22))/7.5*(7.5-AXK22),"")</f>
        <v/>
      </c>
      <c r="AXI22" s="151"/>
      <c r="AXJ22" s="152" t="str">
        <f>IF(AXF22=0," ",IF(AXF22=16," ",(AXE22-AXH22-AXI22)*VLOOKUP(AXF22,PROTOKOL!$A:$E,5)))</f>
        <v xml:space="preserve"> </v>
      </c>
      <c r="AXK22" s="153"/>
      <c r="AXL22" s="144" t="str">
        <f t="shared" si="431"/>
        <v xml:space="preserve"> </v>
      </c>
      <c r="AXM22" s="454" t="str">
        <f t="shared" si="432"/>
        <v xml:space="preserve"> </v>
      </c>
      <c r="AXN22" s="454"/>
      <c r="AXO22" s="150"/>
      <c r="AXP22" s="150"/>
      <c r="AXQ22" s="150"/>
      <c r="AXR22" s="154" t="str">
        <f>IF(AXP22=0," ",IF(AXP22=16," ",VLOOKUP(AXP22,PROTOKOL!$A:$E,2)*AXQ22))</f>
        <v xml:space="preserve"> </v>
      </c>
      <c r="AXS22" s="151"/>
      <c r="AXT22" s="152" t="str">
        <f>IF(AXP22=0," ",IF(AXP22=16," ",(AXO22-AXR22-AXS22)*VLOOKUP(AXP22,PROTOKOL!$A:$E,5)))</f>
        <v xml:space="preserve"> </v>
      </c>
      <c r="AXU22" s="155" t="str">
        <f t="shared" si="433"/>
        <v xml:space="preserve"> </v>
      </c>
      <c r="AXV22" s="152" t="str">
        <f t="shared" si="434"/>
        <v xml:space="preserve"> </v>
      </c>
      <c r="AXX22" s="138">
        <f t="shared" ref="AXX22" si="1369">$A$22</f>
        <v>10</v>
      </c>
      <c r="AXY22" s="444"/>
      <c r="AXZ22" s="150"/>
      <c r="AYA22" s="150"/>
      <c r="AYB22" s="150"/>
      <c r="AYC22" s="150" t="str">
        <f>IFERROR(IF(AYA22=0," ",IF(AYA22=16," ",VLOOKUP(AYA22,PROTOKOL!$A:$E,2)*AYB22))/7.5*(7.5-AYF22),"")</f>
        <v/>
      </c>
      <c r="AYD22" s="151"/>
      <c r="AYE22" s="152" t="str">
        <f>IF(AYA22=0," ",IF(AYA22=16," ",(AXZ22-AYC22-AYD22)*VLOOKUP(AYA22,PROTOKOL!$A:$E,5)))</f>
        <v xml:space="preserve"> </v>
      </c>
      <c r="AYF22" s="153"/>
      <c r="AYG22" s="144" t="str">
        <f t="shared" si="436"/>
        <v xml:space="preserve"> </v>
      </c>
      <c r="AYH22" s="454" t="str">
        <f t="shared" si="437"/>
        <v xml:space="preserve"> </v>
      </c>
      <c r="AYI22" s="454"/>
      <c r="AYJ22" s="150"/>
      <c r="AYK22" s="150"/>
      <c r="AYL22" s="150"/>
      <c r="AYM22" s="154" t="str">
        <f>IF(AYK22=0," ",IF(AYK22=16," ",VLOOKUP(AYK22,PROTOKOL!$A:$E,2)*AYL22))</f>
        <v xml:space="preserve"> </v>
      </c>
      <c r="AYN22" s="151"/>
      <c r="AYO22" s="152" t="str">
        <f>IF(AYK22=0," ",IF(AYK22=16," ",(AYJ22-AYM22-AYN22)*VLOOKUP(AYK22,PROTOKOL!$A:$E,5)))</f>
        <v xml:space="preserve"> </v>
      </c>
      <c r="AYP22" s="155" t="str">
        <f t="shared" si="438"/>
        <v xml:space="preserve"> </v>
      </c>
      <c r="AYQ22" s="152" t="str">
        <f t="shared" si="439"/>
        <v xml:space="preserve"> </v>
      </c>
      <c r="AYS22" s="138">
        <f t="shared" ref="AYS22" si="1370">$A$22</f>
        <v>10</v>
      </c>
      <c r="AYT22" s="444"/>
      <c r="AYU22" s="150"/>
      <c r="AYV22" s="150"/>
      <c r="AYW22" s="150"/>
      <c r="AYX22" s="150" t="str">
        <f>IFERROR(IF(AYV22=0," ",IF(AYV22=16," ",VLOOKUP(AYV22,PROTOKOL!$A:$E,2)*AYW22))/7.5*(7.5-AZA22),"")</f>
        <v/>
      </c>
      <c r="AYY22" s="151"/>
      <c r="AYZ22" s="152" t="str">
        <f>IF(AYV22=0," ",IF(AYV22=16," ",(AYU22-AYX22-AYY22)*VLOOKUP(AYV22,PROTOKOL!$A:$E,5)))</f>
        <v xml:space="preserve"> </v>
      </c>
      <c r="AZA22" s="153"/>
      <c r="AZB22" s="144" t="str">
        <f t="shared" si="441"/>
        <v xml:space="preserve"> </v>
      </c>
      <c r="AZC22" s="454" t="str">
        <f t="shared" si="442"/>
        <v xml:space="preserve"> </v>
      </c>
      <c r="AZD22" s="454"/>
      <c r="AZE22" s="150"/>
      <c r="AZF22" s="150"/>
      <c r="AZG22" s="150"/>
      <c r="AZH22" s="154" t="str">
        <f>IF(AZF22=0," ",IF(AZF22=16," ",VLOOKUP(AZF22,PROTOKOL!$A:$E,2)*AZG22))</f>
        <v xml:space="preserve"> </v>
      </c>
      <c r="AZI22" s="151"/>
      <c r="AZJ22" s="152" t="str">
        <f>IF(AZF22=0," ",IF(AZF22=16," ",(AZE22-AZH22-AZI22)*VLOOKUP(AZF22,PROTOKOL!$A:$E,5)))</f>
        <v xml:space="preserve"> </v>
      </c>
      <c r="AZK22" s="155" t="str">
        <f t="shared" si="443"/>
        <v xml:space="preserve"> </v>
      </c>
      <c r="AZL22" s="152" t="str">
        <f t="shared" si="444"/>
        <v xml:space="preserve"> </v>
      </c>
      <c r="AZN22" s="138">
        <f t="shared" ref="AZN22" si="1371">$A$22</f>
        <v>10</v>
      </c>
      <c r="AZO22" s="444"/>
      <c r="AZP22" s="150"/>
      <c r="AZQ22" s="150"/>
      <c r="AZR22" s="150"/>
      <c r="AZS22" s="150" t="str">
        <f>IFERROR(IF(AZQ22=0," ",IF(AZQ22=16," ",VLOOKUP(AZQ22,PROTOKOL!$A:$E,2)*AZR22))/7.5*(7.5-AZV22),"")</f>
        <v/>
      </c>
      <c r="AZT22" s="151"/>
      <c r="AZU22" s="152" t="str">
        <f>IF(AZQ22=0," ",IF(AZQ22=16," ",(AZP22-AZS22-AZT22)*VLOOKUP(AZQ22,PROTOKOL!$A:$E,5)))</f>
        <v xml:space="preserve"> </v>
      </c>
      <c r="AZV22" s="153"/>
      <c r="AZW22" s="144" t="str">
        <f t="shared" si="446"/>
        <v xml:space="preserve"> </v>
      </c>
      <c r="AZX22" s="454" t="str">
        <f t="shared" si="447"/>
        <v xml:space="preserve"> </v>
      </c>
      <c r="AZY22" s="454"/>
      <c r="AZZ22" s="150"/>
      <c r="BAA22" s="150"/>
      <c r="BAB22" s="150"/>
      <c r="BAC22" s="154" t="str">
        <f>IF(BAA22=0," ",IF(BAA22=16," ",VLOOKUP(BAA22,PROTOKOL!$A:$E,2)*BAB22))</f>
        <v xml:space="preserve"> </v>
      </c>
      <c r="BAD22" s="151"/>
      <c r="BAE22" s="152" t="str">
        <f>IF(BAA22=0," ",IF(BAA22=16," ",(AZZ22-BAC22-BAD22)*VLOOKUP(BAA22,PROTOKOL!$A:$E,5)))</f>
        <v xml:space="preserve"> </v>
      </c>
      <c r="BAF22" s="155" t="str">
        <f t="shared" si="448"/>
        <v xml:space="preserve"> </v>
      </c>
      <c r="BAG22" s="152" t="str">
        <f t="shared" si="449"/>
        <v xml:space="preserve"> </v>
      </c>
      <c r="BAI22" s="138">
        <f t="shared" ref="BAI22" si="1372">$A$22</f>
        <v>10</v>
      </c>
      <c r="BAJ22" s="444"/>
      <c r="BAK22" s="150"/>
      <c r="BAL22" s="150"/>
      <c r="BAM22" s="150"/>
      <c r="BAN22" s="150" t="str">
        <f>IFERROR(IF(BAL22=0," ",IF(BAL22=16," ",VLOOKUP(BAL22,PROTOKOL!$A:$E,2)*BAM22))/7.5*(7.5-BAQ22),"")</f>
        <v/>
      </c>
      <c r="BAO22" s="151"/>
      <c r="BAP22" s="152" t="str">
        <f>IF(BAL22=0," ",IF(BAL22=16," ",(BAK22-BAN22-BAO22)*VLOOKUP(BAL22,PROTOKOL!$A:$E,5)))</f>
        <v xml:space="preserve"> </v>
      </c>
      <c r="BAQ22" s="153"/>
      <c r="BAR22" s="144" t="str">
        <f t="shared" si="451"/>
        <v xml:space="preserve"> </v>
      </c>
      <c r="BAS22" s="454" t="str">
        <f t="shared" si="452"/>
        <v xml:space="preserve"> </v>
      </c>
      <c r="BAT22" s="454"/>
      <c r="BAU22" s="150"/>
      <c r="BAV22" s="150"/>
      <c r="BAW22" s="150"/>
      <c r="BAX22" s="154" t="str">
        <f>IF(BAV22=0," ",IF(BAV22=16," ",VLOOKUP(BAV22,PROTOKOL!$A:$E,2)*BAW22))</f>
        <v xml:space="preserve"> </v>
      </c>
      <c r="BAY22" s="151"/>
      <c r="BAZ22" s="152" t="str">
        <f>IF(BAV22=0," ",IF(BAV22=16," ",(BAU22-BAX22-BAY22)*VLOOKUP(BAV22,PROTOKOL!$A:$E,5)))</f>
        <v xml:space="preserve"> </v>
      </c>
      <c r="BBA22" s="155" t="str">
        <f t="shared" si="453"/>
        <v xml:space="preserve"> </v>
      </c>
      <c r="BBB22" s="152" t="str">
        <f t="shared" si="454"/>
        <v xml:space="preserve"> </v>
      </c>
    </row>
    <row r="23" spans="1:1406" x14ac:dyDescent="0.3">
      <c r="A23" s="138">
        <v>11</v>
      </c>
      <c r="B23" s="444"/>
      <c r="C23" s="150"/>
      <c r="D23" s="150"/>
      <c r="E23" s="150"/>
      <c r="F23" s="150" t="str">
        <f>IFERROR(IF(D23=0," ",IF(D23=16," ",VLOOKUP(D23,PROTOKOL!$A:$E,2)*E23))/7.5*(7.5-I23),"")</f>
        <v/>
      </c>
      <c r="G23" s="151"/>
      <c r="H23" s="152" t="str">
        <f>IF(D23=0," ",IF(D23=16," ",(C23-F23-G23)*VLOOKUP(D23,PROTOKOL!$A:$E,5)))</f>
        <v xml:space="preserve"> </v>
      </c>
      <c r="I23" s="153"/>
      <c r="J23" s="144" t="str">
        <f t="shared" si="455"/>
        <v xml:space="preserve"> </v>
      </c>
      <c r="K23" s="454" t="str">
        <f t="shared" si="456"/>
        <v xml:space="preserve"> </v>
      </c>
      <c r="L23" s="454"/>
      <c r="M23" s="150"/>
      <c r="N23" s="150"/>
      <c r="O23" s="150"/>
      <c r="P23" s="154" t="str">
        <f>IF(N23=0," ",IF(N23=16," ",VLOOKUP(N23,PROTOKOL!$A:$E,2)*O23))</f>
        <v xml:space="preserve"> </v>
      </c>
      <c r="Q23" s="151"/>
      <c r="R23" s="152" t="str">
        <f>IF(N23=0," ",IF(N23=16," ",(M23-P23-Q23)*VLOOKUP(N23,PROTOKOL!$A:$E,5)))</f>
        <v xml:space="preserve"> </v>
      </c>
      <c r="S23" s="155" t="str">
        <f t="shared" si="457"/>
        <v xml:space="preserve"> </v>
      </c>
      <c r="T23" s="152" t="str">
        <f t="shared" si="458"/>
        <v xml:space="preserve"> </v>
      </c>
      <c r="V23" s="138">
        <f>$A$23</f>
        <v>11</v>
      </c>
      <c r="W23" s="444"/>
      <c r="X23" s="150"/>
      <c r="Y23" s="150"/>
      <c r="Z23" s="150"/>
      <c r="AA23" s="150" t="str">
        <f>IFERROR(IF(Y23=0," ",IF(Y23=16," ",VLOOKUP(Y23,PROTOKOL!$A:$E,2)*Z23))/7.5*(7.5-AD23),"")</f>
        <v/>
      </c>
      <c r="AB23" s="151"/>
      <c r="AC23" s="152" t="str">
        <f>IF(Y23=0," ",IF(Y23=16," ",(X23-AA23-AB23)*VLOOKUP(Y23,PROTOKOL!$A:$E,5)))</f>
        <v xml:space="preserve"> </v>
      </c>
      <c r="AD23" s="153"/>
      <c r="AE23" s="144" t="str">
        <f t="shared" si="459"/>
        <v xml:space="preserve"> </v>
      </c>
      <c r="AF23" s="454" t="str">
        <f t="shared" si="460"/>
        <v xml:space="preserve"> </v>
      </c>
      <c r="AG23" s="454"/>
      <c r="AH23" s="150"/>
      <c r="AI23" s="150"/>
      <c r="AJ23" s="150"/>
      <c r="AK23" s="154" t="str">
        <f>IF(AI23=0," ",IF(AI23=16," ",VLOOKUP(AI23,PROTOKOL!$A:$E,2)*AJ23))</f>
        <v xml:space="preserve"> </v>
      </c>
      <c r="AL23" s="151"/>
      <c r="AM23" s="152" t="str">
        <f>IF(AI23=0," ",IF(AI23=16," ",(AH23-AK23-AL23)*VLOOKUP(AI23,PROTOKOL!$A:$E,5)))</f>
        <v xml:space="preserve"> </v>
      </c>
      <c r="AN23" s="155" t="str">
        <f t="shared" si="461"/>
        <v xml:space="preserve"> </v>
      </c>
      <c r="AO23" s="152" t="str">
        <f t="shared" si="462"/>
        <v xml:space="preserve"> </v>
      </c>
      <c r="AQ23" s="138">
        <f t="shared" ref="AQ23" si="1373">$A$23</f>
        <v>11</v>
      </c>
      <c r="AR23" s="444"/>
      <c r="AS23" s="150"/>
      <c r="AT23" s="150"/>
      <c r="AU23" s="150"/>
      <c r="AV23" s="150" t="str">
        <f>IFERROR(IF(AT23=0," ",IF(AT23=16," ",VLOOKUP(AT23,PROTOKOL!$A:$E,2)*AU23))/7.5*(7.5-AY23),"")</f>
        <v/>
      </c>
      <c r="AW23" s="151"/>
      <c r="AX23" s="152" t="str">
        <f>IF(AT23=0," ",IF(AT23=16," ",(AS23-AV23-AW23)*VLOOKUP(AT23,PROTOKOL!$A:$E,5)))</f>
        <v xml:space="preserve"> </v>
      </c>
      <c r="AY23" s="153"/>
      <c r="AZ23" s="144" t="str">
        <f t="shared" si="131"/>
        <v xml:space="preserve"> </v>
      </c>
      <c r="BA23" s="454" t="str">
        <f t="shared" si="132"/>
        <v xml:space="preserve"> </v>
      </c>
      <c r="BB23" s="454"/>
      <c r="BC23" s="150"/>
      <c r="BD23" s="150"/>
      <c r="BE23" s="150"/>
      <c r="BF23" s="154" t="str">
        <f>IF(BD23=0," ",IF(BD23=16," ",VLOOKUP(BD23,PROTOKOL!$A:$E,2)*BE23))</f>
        <v xml:space="preserve"> </v>
      </c>
      <c r="BG23" s="151"/>
      <c r="BH23" s="152" t="str">
        <f>IF(BD23=0," ",IF(BD23=16," ",(BC23-BF23-BG23)*VLOOKUP(BD23,PROTOKOL!$A:$E,5)))</f>
        <v xml:space="preserve"> </v>
      </c>
      <c r="BI23" s="155" t="str">
        <f t="shared" si="133"/>
        <v xml:space="preserve"> </v>
      </c>
      <c r="BJ23" s="152" t="str">
        <f t="shared" si="134"/>
        <v xml:space="preserve"> </v>
      </c>
      <c r="BL23" s="138">
        <f t="shared" ref="BL23" si="1374">$A$23</f>
        <v>11</v>
      </c>
      <c r="BM23" s="444"/>
      <c r="BN23" s="150"/>
      <c r="BO23" s="150"/>
      <c r="BP23" s="150"/>
      <c r="BQ23" s="150" t="str">
        <f>IFERROR(IF(BO23=0," ",IF(BO23=16," ",VLOOKUP(BO23,PROTOKOL!$A:$E,2)*BP23))/7.5*(7.5-BT23),"")</f>
        <v/>
      </c>
      <c r="BR23" s="151"/>
      <c r="BS23" s="152" t="str">
        <f>IF(BO23=0," ",IF(BO23=16," ",(BN23-BQ23-BR23)*VLOOKUP(BO23,PROTOKOL!$A:$E,5)))</f>
        <v xml:space="preserve"> </v>
      </c>
      <c r="BT23" s="153"/>
      <c r="BU23" s="144" t="str">
        <f t="shared" si="136"/>
        <v xml:space="preserve"> </v>
      </c>
      <c r="BV23" s="454" t="str">
        <f t="shared" si="137"/>
        <v xml:space="preserve"> </v>
      </c>
      <c r="BW23" s="454"/>
      <c r="BX23" s="150"/>
      <c r="BY23" s="150"/>
      <c r="BZ23" s="150"/>
      <c r="CA23" s="154" t="str">
        <f>IF(BY23=0," ",IF(BY23=16," ",VLOOKUP(BY23,PROTOKOL!$A:$E,2)*BZ23))</f>
        <v xml:space="preserve"> </v>
      </c>
      <c r="CB23" s="151"/>
      <c r="CC23" s="152" t="str">
        <f>IF(BY23=0," ",IF(BY23=16," ",(BX23-CA23-CB23)*VLOOKUP(BY23,PROTOKOL!$A:$E,5)))</f>
        <v xml:space="preserve"> </v>
      </c>
      <c r="CD23" s="155" t="str">
        <f t="shared" si="138"/>
        <v xml:space="preserve"> </v>
      </c>
      <c r="CE23" s="152" t="str">
        <f t="shared" si="139"/>
        <v xml:space="preserve"> </v>
      </c>
      <c r="CG23" s="138">
        <f t="shared" ref="CG23" si="1375">$A$23</f>
        <v>11</v>
      </c>
      <c r="CH23" s="444"/>
      <c r="CI23" s="150"/>
      <c r="CJ23" s="150"/>
      <c r="CK23" s="150"/>
      <c r="CL23" s="150" t="str">
        <f>IFERROR(IF(CJ23=0," ",IF(CJ23=16," ",VLOOKUP(CJ23,PROTOKOL!$A:$E,2)*CK23))/7.5*(7.5-CO23),"")</f>
        <v/>
      </c>
      <c r="CM23" s="151"/>
      <c r="CN23" s="152" t="str">
        <f>IF(CJ23=0," ",IF(CJ23=16," ",(CI23-CL23-CM23)*VLOOKUP(CJ23,PROTOKOL!$A:$E,5)))</f>
        <v xml:space="preserve"> </v>
      </c>
      <c r="CO23" s="153"/>
      <c r="CP23" s="144" t="str">
        <f t="shared" si="141"/>
        <v xml:space="preserve"> </v>
      </c>
      <c r="CQ23" s="454" t="str">
        <f t="shared" si="142"/>
        <v xml:space="preserve"> </v>
      </c>
      <c r="CR23" s="454"/>
      <c r="CS23" s="150"/>
      <c r="CT23" s="150"/>
      <c r="CU23" s="150"/>
      <c r="CV23" s="154" t="str">
        <f>IF(CT23=0," ",IF(CT23=16," ",VLOOKUP(CT23,PROTOKOL!$A:$E,2)*CU23))</f>
        <v xml:space="preserve"> </v>
      </c>
      <c r="CW23" s="151"/>
      <c r="CX23" s="152" t="str">
        <f>IF(CT23=0," ",IF(CT23=16," ",(CS23-CV23-CW23)*VLOOKUP(CT23,PROTOKOL!$A:$E,5)))</f>
        <v xml:space="preserve"> </v>
      </c>
      <c r="CY23" s="155" t="str">
        <f t="shared" si="143"/>
        <v xml:space="preserve"> </v>
      </c>
      <c r="CZ23" s="152" t="str">
        <f t="shared" si="144"/>
        <v xml:space="preserve"> </v>
      </c>
      <c r="DB23" s="138">
        <f t="shared" ref="DB23" si="1376">$A$23</f>
        <v>11</v>
      </c>
      <c r="DC23" s="444"/>
      <c r="DD23" s="150"/>
      <c r="DE23" s="150"/>
      <c r="DF23" s="150"/>
      <c r="DG23" s="150" t="str">
        <f>IFERROR(IF(DE23=0," ",IF(DE23=16," ",VLOOKUP(DE23,PROTOKOL!$A:$E,2)*DF23))/7.5*(7.5-DJ23),"")</f>
        <v/>
      </c>
      <c r="DH23" s="151"/>
      <c r="DI23" s="152" t="str">
        <f>IF(DE23=0," ",IF(DE23=16," ",(DD23-DG23-DH23)*VLOOKUP(DE23,PROTOKOL!$A:$E,5)))</f>
        <v xml:space="preserve"> </v>
      </c>
      <c r="DJ23" s="153"/>
      <c r="DK23" s="144" t="str">
        <f t="shared" si="146"/>
        <v xml:space="preserve"> </v>
      </c>
      <c r="DL23" s="454" t="str">
        <f t="shared" si="147"/>
        <v xml:space="preserve"> </v>
      </c>
      <c r="DM23" s="454"/>
      <c r="DN23" s="150"/>
      <c r="DO23" s="150"/>
      <c r="DP23" s="150"/>
      <c r="DQ23" s="154" t="str">
        <f>IF(DO23=0," ",IF(DO23=16," ",VLOOKUP(DO23,PROTOKOL!$A:$E,2)*DP23))</f>
        <v xml:space="preserve"> </v>
      </c>
      <c r="DR23" s="151"/>
      <c r="DS23" s="152" t="str">
        <f>IF(DO23=0," ",IF(DO23=16," ",(DN23-DQ23-DR23)*VLOOKUP(DO23,PROTOKOL!$A:$E,5)))</f>
        <v xml:space="preserve"> </v>
      </c>
      <c r="DT23" s="155" t="str">
        <f t="shared" si="148"/>
        <v xml:space="preserve"> </v>
      </c>
      <c r="DU23" s="152" t="str">
        <f t="shared" si="149"/>
        <v xml:space="preserve"> </v>
      </c>
      <c r="DW23" s="138">
        <f t="shared" ref="DW23" si="1377">$A$23</f>
        <v>11</v>
      </c>
      <c r="DX23" s="444"/>
      <c r="DY23" s="150"/>
      <c r="DZ23" s="150"/>
      <c r="EA23" s="150"/>
      <c r="EB23" s="150" t="str">
        <f>IFERROR(IF(DZ23=0," ",IF(DZ23=16," ",VLOOKUP(DZ23,PROTOKOL!$A:$E,2)*EA23))/7.5*(7.5-EE23),"")</f>
        <v/>
      </c>
      <c r="EC23" s="151"/>
      <c r="ED23" s="152" t="str">
        <f>IF(DZ23=0," ",IF(DZ23=16," ",(DY23-EB23-EC23)*VLOOKUP(DZ23,PROTOKOL!$A:$E,5)))</f>
        <v xml:space="preserve"> </v>
      </c>
      <c r="EE23" s="153"/>
      <c r="EF23" s="144" t="str">
        <f t="shared" si="151"/>
        <v xml:space="preserve"> </v>
      </c>
      <c r="EG23" s="454" t="str">
        <f t="shared" si="152"/>
        <v xml:space="preserve"> </v>
      </c>
      <c r="EH23" s="454"/>
      <c r="EI23" s="150"/>
      <c r="EJ23" s="150"/>
      <c r="EK23" s="150"/>
      <c r="EL23" s="154" t="str">
        <f>IF(EJ23=0," ",IF(EJ23=16," ",VLOOKUP(EJ23,PROTOKOL!$A:$E,2)*EK23))</f>
        <v xml:space="preserve"> </v>
      </c>
      <c r="EM23" s="151"/>
      <c r="EN23" s="152" t="str">
        <f>IF(EJ23=0," ",IF(EJ23=16," ",(EI23-EL23-EM23)*VLOOKUP(EJ23,PROTOKOL!$A:$E,5)))</f>
        <v xml:space="preserve"> </v>
      </c>
      <c r="EO23" s="155" t="str">
        <f t="shared" si="153"/>
        <v xml:space="preserve"> </v>
      </c>
      <c r="EP23" s="152" t="str">
        <f t="shared" si="154"/>
        <v xml:space="preserve"> </v>
      </c>
      <c r="ER23" s="138">
        <f t="shared" ref="ER23" si="1378">$A$23</f>
        <v>11</v>
      </c>
      <c r="ES23" s="444"/>
      <c r="ET23" s="150"/>
      <c r="EU23" s="150"/>
      <c r="EV23" s="150"/>
      <c r="EW23" s="150" t="str">
        <f>IFERROR(IF(EU23=0," ",IF(EU23=16," ",VLOOKUP(EU23,PROTOKOL!$A:$E,2)*EV23))/7.5*(7.5-EZ23),"")</f>
        <v/>
      </c>
      <c r="EX23" s="151"/>
      <c r="EY23" s="152" t="str">
        <f>IF(EU23=0," ",IF(EU23=16," ",(ET23-EW23-EX23)*VLOOKUP(EU23,PROTOKOL!$A:$E,5)))</f>
        <v xml:space="preserve"> </v>
      </c>
      <c r="EZ23" s="153"/>
      <c r="FA23" s="144" t="str">
        <f t="shared" si="156"/>
        <v xml:space="preserve"> </v>
      </c>
      <c r="FB23" s="454" t="str">
        <f t="shared" si="157"/>
        <v xml:space="preserve"> </v>
      </c>
      <c r="FC23" s="454"/>
      <c r="FD23" s="150"/>
      <c r="FE23" s="150"/>
      <c r="FF23" s="150"/>
      <c r="FG23" s="154" t="str">
        <f>IF(FE23=0," ",IF(FE23=16," ",VLOOKUP(FE23,PROTOKOL!$A:$E,2)*FF23))</f>
        <v xml:space="preserve"> </v>
      </c>
      <c r="FH23" s="151"/>
      <c r="FI23" s="152" t="str">
        <f>IF(FE23=0," ",IF(FE23=16," ",(FD23-FG23-FH23)*VLOOKUP(FE23,PROTOKOL!$A:$E,5)))</f>
        <v xml:space="preserve"> </v>
      </c>
      <c r="FJ23" s="155" t="str">
        <f t="shared" si="158"/>
        <v xml:space="preserve"> </v>
      </c>
      <c r="FK23" s="152" t="str">
        <f t="shared" si="159"/>
        <v xml:space="preserve"> </v>
      </c>
      <c r="FM23" s="138">
        <f t="shared" ref="FM23" si="1379">$A$23</f>
        <v>11</v>
      </c>
      <c r="FN23" s="444"/>
      <c r="FO23" s="150"/>
      <c r="FP23" s="150"/>
      <c r="FQ23" s="150"/>
      <c r="FR23" s="150" t="str">
        <f>IFERROR(IF(FP23=0," ",IF(FP23=16," ",VLOOKUP(FP23,PROTOKOL!$A:$E,2)*FQ23))/7.5*(7.5-FU23),"")</f>
        <v/>
      </c>
      <c r="FS23" s="151"/>
      <c r="FT23" s="152" t="str">
        <f>IF(FP23=0," ",IF(FP23=16," ",(FO23-FR23-FS23)*VLOOKUP(FP23,PROTOKOL!$A:$E,5)))</f>
        <v xml:space="preserve"> </v>
      </c>
      <c r="FU23" s="153"/>
      <c r="FV23" s="144" t="str">
        <f t="shared" si="161"/>
        <v xml:space="preserve"> </v>
      </c>
      <c r="FW23" s="454" t="str">
        <f t="shared" si="162"/>
        <v xml:space="preserve"> </v>
      </c>
      <c r="FX23" s="454"/>
      <c r="FY23" s="150"/>
      <c r="FZ23" s="150"/>
      <c r="GA23" s="150"/>
      <c r="GB23" s="154" t="str">
        <f>IF(FZ23=0," ",IF(FZ23=16," ",VLOOKUP(FZ23,PROTOKOL!$A:$E,2)*GA23))</f>
        <v xml:space="preserve"> </v>
      </c>
      <c r="GC23" s="151"/>
      <c r="GD23" s="152" t="str">
        <f>IF(FZ23=0," ",IF(FZ23=16," ",(FY23-GB23-GC23)*VLOOKUP(FZ23,PROTOKOL!$A:$E,5)))</f>
        <v xml:space="preserve"> </v>
      </c>
      <c r="GE23" s="155" t="str">
        <f t="shared" si="163"/>
        <v xml:space="preserve"> </v>
      </c>
      <c r="GF23" s="152" t="str">
        <f t="shared" si="164"/>
        <v xml:space="preserve"> </v>
      </c>
      <c r="GH23" s="138">
        <f t="shared" ref="GH23" si="1380">$A$23</f>
        <v>11</v>
      </c>
      <c r="GI23" s="444"/>
      <c r="GJ23" s="150"/>
      <c r="GK23" s="150"/>
      <c r="GL23" s="150"/>
      <c r="GM23" s="150" t="str">
        <f>IFERROR(IF(GK23=0," ",IF(GK23=16," ",VLOOKUP(GK23,PROTOKOL!$A:$E,2)*GL23))/7.5*(7.5-GP23),"")</f>
        <v/>
      </c>
      <c r="GN23" s="151"/>
      <c r="GO23" s="152" t="str">
        <f>IF(GK23=0," ",IF(GK23=16," ",(GJ23-GM23-GN23)*VLOOKUP(GK23,PROTOKOL!$A:$E,5)))</f>
        <v xml:space="preserve"> </v>
      </c>
      <c r="GP23" s="153"/>
      <c r="GQ23" s="144" t="str">
        <f t="shared" si="166"/>
        <v xml:space="preserve"> </v>
      </c>
      <c r="GR23" s="454" t="str">
        <f t="shared" si="167"/>
        <v xml:space="preserve"> </v>
      </c>
      <c r="GS23" s="454"/>
      <c r="GT23" s="150"/>
      <c r="GU23" s="150"/>
      <c r="GV23" s="150"/>
      <c r="GW23" s="154" t="str">
        <f>IF(GU23=0," ",IF(GU23=16," ",VLOOKUP(GU23,PROTOKOL!$A:$E,2)*GV23))</f>
        <v xml:space="preserve"> </v>
      </c>
      <c r="GX23" s="151"/>
      <c r="GY23" s="152" t="str">
        <f>IF(GU23=0," ",IF(GU23=16," ",(GT23-GW23-GX23)*VLOOKUP(GU23,PROTOKOL!$A:$E,5)))</f>
        <v xml:space="preserve"> </v>
      </c>
      <c r="GZ23" s="155" t="str">
        <f t="shared" si="168"/>
        <v xml:space="preserve"> </v>
      </c>
      <c r="HA23" s="152" t="str">
        <f t="shared" si="169"/>
        <v xml:space="preserve"> </v>
      </c>
      <c r="HC23" s="138">
        <f t="shared" ref="HC23" si="1381">$A$23</f>
        <v>11</v>
      </c>
      <c r="HD23" s="444"/>
      <c r="HE23" s="150"/>
      <c r="HF23" s="150"/>
      <c r="HG23" s="150"/>
      <c r="HH23" s="150" t="str">
        <f>IFERROR(IF(HF23=0," ",IF(HF23=16," ",VLOOKUP(HF23,PROTOKOL!$A:$E,2)*HG23))/7.5*(7.5-HK23),"")</f>
        <v/>
      </c>
      <c r="HI23" s="151"/>
      <c r="HJ23" s="152" t="str">
        <f>IF(HF23=0," ",IF(HF23=16," ",(HE23-HH23-HI23)*VLOOKUP(HF23,PROTOKOL!$A:$E,5)))</f>
        <v xml:space="preserve"> </v>
      </c>
      <c r="HK23" s="153"/>
      <c r="HL23" s="144" t="str">
        <f t="shared" si="171"/>
        <v xml:space="preserve"> </v>
      </c>
      <c r="HM23" s="454" t="str">
        <f t="shared" si="172"/>
        <v xml:space="preserve"> </v>
      </c>
      <c r="HN23" s="454"/>
      <c r="HO23" s="150"/>
      <c r="HP23" s="150"/>
      <c r="HQ23" s="150"/>
      <c r="HR23" s="154" t="str">
        <f>IF(HP23=0," ",IF(HP23=16," ",VLOOKUP(HP23,PROTOKOL!$A:$E,2)*HQ23))</f>
        <v xml:space="preserve"> </v>
      </c>
      <c r="HS23" s="151"/>
      <c r="HT23" s="152" t="str">
        <f>IF(HP23=0," ",IF(HP23=16," ",(HO23-HR23-HS23)*VLOOKUP(HP23,PROTOKOL!$A:$E,5)))</f>
        <v xml:space="preserve"> </v>
      </c>
      <c r="HU23" s="155" t="str">
        <f t="shared" si="173"/>
        <v xml:space="preserve"> </v>
      </c>
      <c r="HV23" s="152" t="str">
        <f t="shared" si="174"/>
        <v xml:space="preserve"> </v>
      </c>
      <c r="HX23" s="138">
        <f t="shared" ref="HX23" si="1382">$A$23</f>
        <v>11</v>
      </c>
      <c r="HY23" s="444"/>
      <c r="HZ23" s="150"/>
      <c r="IA23" s="150"/>
      <c r="IB23" s="150"/>
      <c r="IC23" s="150" t="str">
        <f>IFERROR(IF(IA23=0," ",IF(IA23=16," ",VLOOKUP(IA23,PROTOKOL!$A:$E,2)*IB23))/7.5*(7.5-IF23),"")</f>
        <v/>
      </c>
      <c r="ID23" s="151"/>
      <c r="IE23" s="152" t="str">
        <f>IF(IA23=0," ",IF(IA23=16," ",(HZ23-IC23-ID23)*VLOOKUP(IA23,PROTOKOL!$A:$E,5)))</f>
        <v xml:space="preserve"> </v>
      </c>
      <c r="IF23" s="153"/>
      <c r="IG23" s="144" t="str">
        <f t="shared" si="176"/>
        <v xml:space="preserve"> </v>
      </c>
      <c r="IH23" s="454" t="str">
        <f t="shared" si="177"/>
        <v xml:space="preserve"> </v>
      </c>
      <c r="II23" s="454"/>
      <c r="IJ23" s="150"/>
      <c r="IK23" s="150"/>
      <c r="IL23" s="150"/>
      <c r="IM23" s="154" t="str">
        <f>IF(IK23=0," ",IF(IK23=16," ",VLOOKUP(IK23,PROTOKOL!$A:$E,2)*IL23))</f>
        <v xml:space="preserve"> </v>
      </c>
      <c r="IN23" s="151"/>
      <c r="IO23" s="152" t="str">
        <f>IF(IK23=0," ",IF(IK23=16," ",(IJ23-IM23-IN23)*VLOOKUP(IK23,PROTOKOL!$A:$E,5)))</f>
        <v xml:space="preserve"> </v>
      </c>
      <c r="IP23" s="155" t="str">
        <f t="shared" si="178"/>
        <v xml:space="preserve"> </v>
      </c>
      <c r="IQ23" s="152" t="str">
        <f t="shared" si="179"/>
        <v xml:space="preserve"> </v>
      </c>
      <c r="IS23" s="138">
        <f t="shared" ref="IS23" si="1383">$A$23</f>
        <v>11</v>
      </c>
      <c r="IT23" s="444"/>
      <c r="IU23" s="150"/>
      <c r="IV23" s="150"/>
      <c r="IW23" s="150"/>
      <c r="IX23" s="150" t="str">
        <f>IFERROR(IF(IV23=0," ",IF(IV23=16," ",VLOOKUP(IV23,PROTOKOL!$A:$E,2)*IW23))/7.5*(7.5-JA23),"")</f>
        <v/>
      </c>
      <c r="IY23" s="151"/>
      <c r="IZ23" s="152" t="str">
        <f>IF(IV23=0," ",IF(IV23=16," ",(IU23-IX23-IY23)*VLOOKUP(IV23,PROTOKOL!$A:$E,5)))</f>
        <v xml:space="preserve"> </v>
      </c>
      <c r="JA23" s="153"/>
      <c r="JB23" s="144" t="str">
        <f t="shared" si="181"/>
        <v xml:space="preserve"> </v>
      </c>
      <c r="JC23" s="454" t="str">
        <f t="shared" si="182"/>
        <v xml:space="preserve"> </v>
      </c>
      <c r="JD23" s="454"/>
      <c r="JE23" s="150"/>
      <c r="JF23" s="150"/>
      <c r="JG23" s="150"/>
      <c r="JH23" s="154" t="str">
        <f>IF(JF23=0," ",IF(JF23=16," ",VLOOKUP(JF23,PROTOKOL!$A:$E,2)*JG23))</f>
        <v xml:space="preserve"> </v>
      </c>
      <c r="JI23" s="151"/>
      <c r="JJ23" s="152" t="str">
        <f>IF(JF23=0," ",IF(JF23=16," ",(JE23-JH23-JI23)*VLOOKUP(JF23,PROTOKOL!$A:$E,5)))</f>
        <v xml:space="preserve"> </v>
      </c>
      <c r="JK23" s="155" t="str">
        <f t="shared" si="183"/>
        <v xml:space="preserve"> </v>
      </c>
      <c r="JL23" s="152" t="str">
        <f t="shared" si="184"/>
        <v xml:space="preserve"> </v>
      </c>
      <c r="JN23" s="138">
        <f t="shared" ref="JN23" si="1384">$A$23</f>
        <v>11</v>
      </c>
      <c r="JO23" s="444"/>
      <c r="JP23" s="150"/>
      <c r="JQ23" s="150"/>
      <c r="JR23" s="150"/>
      <c r="JS23" s="150" t="str">
        <f>IFERROR(IF(JQ23=0," ",IF(JQ23=16," ",VLOOKUP(JQ23,PROTOKOL!$A:$E,2)*JR23))/7.5*(7.5-JV23),"")</f>
        <v/>
      </c>
      <c r="JT23" s="151"/>
      <c r="JU23" s="152" t="str">
        <f>IF(JQ23=0," ",IF(JQ23=16," ",(JP23-JS23-JT23)*VLOOKUP(JQ23,PROTOKOL!$A:$E,5)))</f>
        <v xml:space="preserve"> </v>
      </c>
      <c r="JV23" s="153"/>
      <c r="JW23" s="144" t="str">
        <f t="shared" si="186"/>
        <v xml:space="preserve"> </v>
      </c>
      <c r="JX23" s="454" t="str">
        <f t="shared" si="187"/>
        <v xml:space="preserve"> </v>
      </c>
      <c r="JY23" s="454"/>
      <c r="JZ23" s="150"/>
      <c r="KA23" s="150"/>
      <c r="KB23" s="150"/>
      <c r="KC23" s="154" t="str">
        <f>IF(KA23=0," ",IF(KA23=16," ",VLOOKUP(KA23,PROTOKOL!$A:$E,2)*KB23))</f>
        <v xml:space="preserve"> </v>
      </c>
      <c r="KD23" s="151"/>
      <c r="KE23" s="152" t="str">
        <f>IF(KA23=0," ",IF(KA23=16," ",(JZ23-KC23-KD23)*VLOOKUP(KA23,PROTOKOL!$A:$E,5)))</f>
        <v xml:space="preserve"> </v>
      </c>
      <c r="KF23" s="155" t="str">
        <f t="shared" si="188"/>
        <v xml:space="preserve"> </v>
      </c>
      <c r="KG23" s="152" t="str">
        <f t="shared" si="189"/>
        <v xml:space="preserve"> </v>
      </c>
      <c r="KI23" s="138">
        <f t="shared" ref="KI23" si="1385">$A$23</f>
        <v>11</v>
      </c>
      <c r="KJ23" s="444"/>
      <c r="KK23" s="150"/>
      <c r="KL23" s="150"/>
      <c r="KM23" s="150"/>
      <c r="KN23" s="150" t="str">
        <f>IFERROR(IF(KL23=0," ",IF(KL23=16," ",VLOOKUP(KL23,PROTOKOL!$A:$E,2)*KM23))/7.5*(7.5-KQ23),"")</f>
        <v/>
      </c>
      <c r="KO23" s="151"/>
      <c r="KP23" s="152" t="str">
        <f>IF(KL23=0," ",IF(KL23=16," ",(KK23-KN23-KO23)*VLOOKUP(KL23,PROTOKOL!$A:$E,5)))</f>
        <v xml:space="preserve"> </v>
      </c>
      <c r="KQ23" s="153"/>
      <c r="KR23" s="144" t="str">
        <f t="shared" si="191"/>
        <v xml:space="preserve"> </v>
      </c>
      <c r="KS23" s="454" t="str">
        <f t="shared" si="192"/>
        <v xml:space="preserve"> </v>
      </c>
      <c r="KT23" s="454"/>
      <c r="KU23" s="150"/>
      <c r="KV23" s="150"/>
      <c r="KW23" s="150"/>
      <c r="KX23" s="154" t="str">
        <f>IF(KV23=0," ",IF(KV23=16," ",VLOOKUP(KV23,PROTOKOL!$A:$E,2)*KW23))</f>
        <v xml:space="preserve"> </v>
      </c>
      <c r="KY23" s="151"/>
      <c r="KZ23" s="152" t="str">
        <f>IF(KV23=0," ",IF(KV23=16," ",(KU23-KX23-KY23)*VLOOKUP(KV23,PROTOKOL!$A:$E,5)))</f>
        <v xml:space="preserve"> </v>
      </c>
      <c r="LA23" s="155" t="str">
        <f t="shared" si="193"/>
        <v xml:space="preserve"> </v>
      </c>
      <c r="LB23" s="152" t="str">
        <f t="shared" si="194"/>
        <v xml:space="preserve"> </v>
      </c>
      <c r="LD23" s="138">
        <f t="shared" ref="LD23" si="1386">$A$23</f>
        <v>11</v>
      </c>
      <c r="LE23" s="444"/>
      <c r="LF23" s="150"/>
      <c r="LG23" s="150"/>
      <c r="LH23" s="150"/>
      <c r="LI23" s="150" t="str">
        <f>IFERROR(IF(LG23=0," ",IF(LG23=16," ",VLOOKUP(LG23,PROTOKOL!$A:$E,2)*LH23))/7.5*(7.5-LL23),"")</f>
        <v/>
      </c>
      <c r="LJ23" s="151"/>
      <c r="LK23" s="152" t="str">
        <f>IF(LG23=0," ",IF(LG23=16," ",(LF23-LI23-LJ23)*VLOOKUP(LG23,PROTOKOL!$A:$E,5)))</f>
        <v xml:space="preserve"> </v>
      </c>
      <c r="LL23" s="153"/>
      <c r="LM23" s="144" t="str">
        <f t="shared" si="196"/>
        <v xml:space="preserve"> </v>
      </c>
      <c r="LN23" s="454" t="str">
        <f t="shared" si="197"/>
        <v xml:space="preserve"> </v>
      </c>
      <c r="LO23" s="454"/>
      <c r="LP23" s="150"/>
      <c r="LQ23" s="150"/>
      <c r="LR23" s="150"/>
      <c r="LS23" s="154" t="str">
        <f>IF(LQ23=0," ",IF(LQ23=16," ",VLOOKUP(LQ23,PROTOKOL!$A:$E,2)*LR23))</f>
        <v xml:space="preserve"> </v>
      </c>
      <c r="LT23" s="151"/>
      <c r="LU23" s="152" t="str">
        <f>IF(LQ23=0," ",IF(LQ23=16," ",(LP23-LS23-LT23)*VLOOKUP(LQ23,PROTOKOL!$A:$E,5)))</f>
        <v xml:space="preserve"> </v>
      </c>
      <c r="LV23" s="155" t="str">
        <f t="shared" si="198"/>
        <v xml:space="preserve"> </v>
      </c>
      <c r="LW23" s="152" t="str">
        <f t="shared" si="199"/>
        <v xml:space="preserve"> </v>
      </c>
      <c r="LY23" s="138">
        <f t="shared" ref="LY23" si="1387">$A$23</f>
        <v>11</v>
      </c>
      <c r="LZ23" s="444"/>
      <c r="MA23" s="150"/>
      <c r="MB23" s="150"/>
      <c r="MC23" s="150"/>
      <c r="MD23" s="150" t="str">
        <f>IFERROR(IF(MB23=0," ",IF(MB23=16," ",VLOOKUP(MB23,PROTOKOL!$A:$E,2)*MC23))/7.5*(7.5-MG23),"")</f>
        <v/>
      </c>
      <c r="ME23" s="151"/>
      <c r="MF23" s="152" t="str">
        <f>IF(MB23=0," ",IF(MB23=16," ",(MA23-MD23-ME23)*VLOOKUP(MB23,PROTOKOL!$A:$E,5)))</f>
        <v xml:space="preserve"> </v>
      </c>
      <c r="MG23" s="153"/>
      <c r="MH23" s="144" t="str">
        <f t="shared" si="201"/>
        <v xml:space="preserve"> </v>
      </c>
      <c r="MI23" s="454" t="str">
        <f t="shared" si="202"/>
        <v xml:space="preserve"> </v>
      </c>
      <c r="MJ23" s="454"/>
      <c r="MK23" s="150"/>
      <c r="ML23" s="150"/>
      <c r="MM23" s="150"/>
      <c r="MN23" s="154" t="str">
        <f>IF(ML23=0," ",IF(ML23=16," ",VLOOKUP(ML23,PROTOKOL!$A:$E,2)*MM23))</f>
        <v xml:space="preserve"> </v>
      </c>
      <c r="MO23" s="151"/>
      <c r="MP23" s="152" t="str">
        <f>IF(ML23=0," ",IF(ML23=16," ",(MK23-MN23-MO23)*VLOOKUP(ML23,PROTOKOL!$A:$E,5)))</f>
        <v xml:space="preserve"> </v>
      </c>
      <c r="MQ23" s="155" t="str">
        <f t="shared" si="203"/>
        <v xml:space="preserve"> </v>
      </c>
      <c r="MR23" s="152" t="str">
        <f t="shared" si="204"/>
        <v xml:space="preserve"> </v>
      </c>
      <c r="MT23" s="138">
        <f t="shared" ref="MT23" si="1388">$A$23</f>
        <v>11</v>
      </c>
      <c r="MU23" s="444"/>
      <c r="MV23" s="150"/>
      <c r="MW23" s="150"/>
      <c r="MX23" s="150"/>
      <c r="MY23" s="150" t="str">
        <f>IFERROR(IF(MW23=0," ",IF(MW23=16," ",VLOOKUP(MW23,PROTOKOL!$A:$E,2)*MX23))/7.5*(7.5-NB23),"")</f>
        <v/>
      </c>
      <c r="MZ23" s="151"/>
      <c r="NA23" s="152" t="str">
        <f>IF(MW23=0," ",IF(MW23=16," ",(MV23-MY23-MZ23)*VLOOKUP(MW23,PROTOKOL!$A:$E,5)))</f>
        <v xml:space="preserve"> </v>
      </c>
      <c r="NB23" s="153"/>
      <c r="NC23" s="144" t="str">
        <f t="shared" si="206"/>
        <v xml:space="preserve"> </v>
      </c>
      <c r="ND23" s="454" t="str">
        <f t="shared" si="207"/>
        <v xml:space="preserve"> </v>
      </c>
      <c r="NE23" s="454"/>
      <c r="NF23" s="150"/>
      <c r="NG23" s="150"/>
      <c r="NH23" s="150"/>
      <c r="NI23" s="154" t="str">
        <f>IF(NG23=0," ",IF(NG23=16," ",VLOOKUP(NG23,PROTOKOL!$A:$E,2)*NH23))</f>
        <v xml:space="preserve"> </v>
      </c>
      <c r="NJ23" s="151"/>
      <c r="NK23" s="152" t="str">
        <f>IF(NG23=0," ",IF(NG23=16," ",(NF23-NI23-NJ23)*VLOOKUP(NG23,PROTOKOL!$A:$E,5)))</f>
        <v xml:space="preserve"> </v>
      </c>
      <c r="NL23" s="155" t="str">
        <f t="shared" si="208"/>
        <v xml:space="preserve"> </v>
      </c>
      <c r="NM23" s="152" t="str">
        <f t="shared" si="209"/>
        <v xml:space="preserve"> </v>
      </c>
      <c r="NO23" s="138">
        <f t="shared" ref="NO23" si="1389">$A$23</f>
        <v>11</v>
      </c>
      <c r="NP23" s="444"/>
      <c r="NQ23" s="150"/>
      <c r="NR23" s="150"/>
      <c r="NS23" s="150"/>
      <c r="NT23" s="150" t="str">
        <f>IFERROR(IF(NR23=0," ",IF(NR23=16," ",VLOOKUP(NR23,PROTOKOL!$A:$E,2)*NS23))/7.5*(7.5-NW23),"")</f>
        <v/>
      </c>
      <c r="NU23" s="151"/>
      <c r="NV23" s="152" t="str">
        <f>IF(NR23=0," ",IF(NR23=16," ",(NQ23-NT23-NU23)*VLOOKUP(NR23,PROTOKOL!$A:$E,5)))</f>
        <v xml:space="preserve"> </v>
      </c>
      <c r="NW23" s="153"/>
      <c r="NX23" s="144" t="str">
        <f t="shared" si="211"/>
        <v xml:space="preserve"> </v>
      </c>
      <c r="NY23" s="454" t="str">
        <f t="shared" si="212"/>
        <v xml:space="preserve"> </v>
      </c>
      <c r="NZ23" s="454"/>
      <c r="OA23" s="150"/>
      <c r="OB23" s="150"/>
      <c r="OC23" s="150"/>
      <c r="OD23" s="154" t="str">
        <f>IF(OB23=0," ",IF(OB23=16," ",VLOOKUP(OB23,PROTOKOL!$A:$E,2)*OC23))</f>
        <v xml:space="preserve"> </v>
      </c>
      <c r="OE23" s="151"/>
      <c r="OF23" s="152" t="str">
        <f>IF(OB23=0," ",IF(OB23=16," ",(OA23-OD23-OE23)*VLOOKUP(OB23,PROTOKOL!$A:$E,5)))</f>
        <v xml:space="preserve"> </v>
      </c>
      <c r="OG23" s="155" t="str">
        <f t="shared" si="213"/>
        <v xml:space="preserve"> </v>
      </c>
      <c r="OH23" s="152" t="str">
        <f t="shared" si="214"/>
        <v xml:space="preserve"> </v>
      </c>
      <c r="OJ23" s="138">
        <f t="shared" ref="OJ23" si="1390">$A$23</f>
        <v>11</v>
      </c>
      <c r="OK23" s="444"/>
      <c r="OL23" s="150"/>
      <c r="OM23" s="150"/>
      <c r="ON23" s="150"/>
      <c r="OO23" s="150" t="str">
        <f>IFERROR(IF(OM23=0," ",IF(OM23=16," ",VLOOKUP(OM23,PROTOKOL!$A:$E,2)*ON23))/7.5*(7.5-OR23),"")</f>
        <v/>
      </c>
      <c r="OP23" s="151"/>
      <c r="OQ23" s="152" t="str">
        <f>IF(OM23=0," ",IF(OM23=16," ",(OL23-OO23-OP23)*VLOOKUP(OM23,PROTOKOL!$A:$E,5)))</f>
        <v xml:space="preserve"> </v>
      </c>
      <c r="OR23" s="153"/>
      <c r="OS23" s="144" t="str">
        <f t="shared" si="216"/>
        <v xml:space="preserve"> </v>
      </c>
      <c r="OT23" s="454" t="str">
        <f t="shared" si="217"/>
        <v xml:space="preserve"> </v>
      </c>
      <c r="OU23" s="454"/>
      <c r="OV23" s="150"/>
      <c r="OW23" s="150"/>
      <c r="OX23" s="150"/>
      <c r="OY23" s="154" t="str">
        <f>IF(OW23=0," ",IF(OW23=16," ",VLOOKUP(OW23,PROTOKOL!$A:$E,2)*OX23))</f>
        <v xml:space="preserve"> </v>
      </c>
      <c r="OZ23" s="151"/>
      <c r="PA23" s="152" t="str">
        <f>IF(OW23=0," ",IF(OW23=16," ",(OV23-OY23-OZ23)*VLOOKUP(OW23,PROTOKOL!$A:$E,5)))</f>
        <v xml:space="preserve"> </v>
      </c>
      <c r="PB23" s="155" t="str">
        <f t="shared" si="218"/>
        <v xml:space="preserve"> </v>
      </c>
      <c r="PC23" s="152" t="str">
        <f t="shared" si="219"/>
        <v xml:space="preserve"> </v>
      </c>
      <c r="PE23" s="138">
        <f t="shared" ref="PE23" si="1391">$A$23</f>
        <v>11</v>
      </c>
      <c r="PF23" s="444"/>
      <c r="PG23" s="150"/>
      <c r="PH23" s="150"/>
      <c r="PI23" s="150"/>
      <c r="PJ23" s="150" t="str">
        <f>IFERROR(IF(PH23=0," ",IF(PH23=16," ",VLOOKUP(PH23,PROTOKOL!$A:$E,2)*PI23))/7.5*(7.5-PM23),"")</f>
        <v/>
      </c>
      <c r="PK23" s="151"/>
      <c r="PL23" s="152" t="str">
        <f>IF(PH23=0," ",IF(PH23=16," ",(PG23-PJ23-PK23)*VLOOKUP(PH23,PROTOKOL!$A:$E,5)))</f>
        <v xml:space="preserve"> </v>
      </c>
      <c r="PM23" s="153"/>
      <c r="PN23" s="144" t="str">
        <f t="shared" si="221"/>
        <v xml:space="preserve"> </v>
      </c>
      <c r="PO23" s="454" t="str">
        <f t="shared" si="222"/>
        <v xml:space="preserve"> </v>
      </c>
      <c r="PP23" s="454"/>
      <c r="PQ23" s="150"/>
      <c r="PR23" s="150"/>
      <c r="PS23" s="150"/>
      <c r="PT23" s="154" t="str">
        <f>IF(PR23=0," ",IF(PR23=16," ",VLOOKUP(PR23,PROTOKOL!$A:$E,2)*PS23))</f>
        <v xml:space="preserve"> </v>
      </c>
      <c r="PU23" s="151"/>
      <c r="PV23" s="152" t="str">
        <f>IF(PR23=0," ",IF(PR23=16," ",(PQ23-PT23-PU23)*VLOOKUP(PR23,PROTOKOL!$A:$E,5)))</f>
        <v xml:space="preserve"> </v>
      </c>
      <c r="PW23" s="155" t="str">
        <f t="shared" si="223"/>
        <v xml:space="preserve"> </v>
      </c>
      <c r="PX23" s="152" t="str">
        <f t="shared" si="224"/>
        <v xml:space="preserve"> </v>
      </c>
      <c r="PZ23" s="138">
        <f t="shared" ref="PZ23" si="1392">$A$23</f>
        <v>11</v>
      </c>
      <c r="QA23" s="444"/>
      <c r="QB23" s="150"/>
      <c r="QC23" s="150"/>
      <c r="QD23" s="150"/>
      <c r="QE23" s="150" t="str">
        <f>IFERROR(IF(QC23=0," ",IF(QC23=16," ",VLOOKUP(QC23,PROTOKOL!$A:$E,2)*QD23))/7.5*(7.5-QH23),"")</f>
        <v/>
      </c>
      <c r="QF23" s="151"/>
      <c r="QG23" s="152" t="str">
        <f>IF(QC23=0," ",IF(QC23=16," ",(QB23-QE23-QF23)*VLOOKUP(QC23,PROTOKOL!$A:$E,5)))</f>
        <v xml:space="preserve"> </v>
      </c>
      <c r="QH23" s="153"/>
      <c r="QI23" s="144" t="str">
        <f t="shared" si="226"/>
        <v xml:space="preserve"> </v>
      </c>
      <c r="QJ23" s="454" t="str">
        <f t="shared" si="227"/>
        <v xml:space="preserve"> </v>
      </c>
      <c r="QK23" s="454"/>
      <c r="QL23" s="150"/>
      <c r="QM23" s="150"/>
      <c r="QN23" s="150"/>
      <c r="QO23" s="154" t="str">
        <f>IF(QM23=0," ",IF(QM23=16," ",VLOOKUP(QM23,PROTOKOL!$A:$E,2)*QN23))</f>
        <v xml:space="preserve"> </v>
      </c>
      <c r="QP23" s="151"/>
      <c r="QQ23" s="152" t="str">
        <f>IF(QM23=0," ",IF(QM23=16," ",(QL23-QO23-QP23)*VLOOKUP(QM23,PROTOKOL!$A:$E,5)))</f>
        <v xml:space="preserve"> </v>
      </c>
      <c r="QR23" s="155" t="str">
        <f t="shared" si="228"/>
        <v xml:space="preserve"> </v>
      </c>
      <c r="QS23" s="152" t="str">
        <f t="shared" si="229"/>
        <v xml:space="preserve"> </v>
      </c>
      <c r="QU23" s="138">
        <f t="shared" ref="QU23" si="1393">$A$23</f>
        <v>11</v>
      </c>
      <c r="QV23" s="444"/>
      <c r="QW23" s="150"/>
      <c r="QX23" s="150"/>
      <c r="QY23" s="150"/>
      <c r="QZ23" s="150" t="str">
        <f>IFERROR(IF(QX23=0," ",IF(QX23=16," ",VLOOKUP(QX23,PROTOKOL!$A:$E,2)*QY23))/7.5*(7.5-RC23),"")</f>
        <v/>
      </c>
      <c r="RA23" s="151"/>
      <c r="RB23" s="152" t="str">
        <f>IF(QX23=0," ",IF(QX23=16," ",(QW23-QZ23-RA23)*VLOOKUP(QX23,PROTOKOL!$A:$E,5)))</f>
        <v xml:space="preserve"> </v>
      </c>
      <c r="RC23" s="153"/>
      <c r="RD23" s="144" t="str">
        <f t="shared" si="231"/>
        <v xml:space="preserve"> </v>
      </c>
      <c r="RE23" s="454" t="str">
        <f t="shared" si="232"/>
        <v xml:space="preserve"> </v>
      </c>
      <c r="RF23" s="454"/>
      <c r="RG23" s="150"/>
      <c r="RH23" s="150"/>
      <c r="RI23" s="150"/>
      <c r="RJ23" s="154" t="str">
        <f>IF(RH23=0," ",IF(RH23=16," ",VLOOKUP(RH23,PROTOKOL!$A:$E,2)*RI23))</f>
        <v xml:space="preserve"> </v>
      </c>
      <c r="RK23" s="151"/>
      <c r="RL23" s="152" t="str">
        <f>IF(RH23=0," ",IF(RH23=16," ",(RG23-RJ23-RK23)*VLOOKUP(RH23,PROTOKOL!$A:$E,5)))</f>
        <v xml:space="preserve"> </v>
      </c>
      <c r="RM23" s="155" t="str">
        <f t="shared" si="233"/>
        <v xml:space="preserve"> </v>
      </c>
      <c r="RN23" s="152" t="str">
        <f t="shared" si="234"/>
        <v xml:space="preserve"> </v>
      </c>
      <c r="RP23" s="138">
        <f t="shared" ref="RP23" si="1394">$A$23</f>
        <v>11</v>
      </c>
      <c r="RQ23" s="444"/>
      <c r="RR23" s="150"/>
      <c r="RS23" s="150"/>
      <c r="RT23" s="150"/>
      <c r="RU23" s="150" t="str">
        <f>IFERROR(IF(RS23=0," ",IF(RS23=16," ",VLOOKUP(RS23,PROTOKOL!$A:$E,2)*RT23))/7.5*(7.5-RX23),"")</f>
        <v/>
      </c>
      <c r="RV23" s="151"/>
      <c r="RW23" s="152" t="str">
        <f>IF(RS23=0," ",IF(RS23=16," ",(RR23-RU23-RV23)*VLOOKUP(RS23,PROTOKOL!$A:$E,5)))</f>
        <v xml:space="preserve"> </v>
      </c>
      <c r="RX23" s="153"/>
      <c r="RY23" s="144" t="str">
        <f t="shared" si="236"/>
        <v xml:space="preserve"> </v>
      </c>
      <c r="RZ23" s="454" t="str">
        <f t="shared" si="237"/>
        <v xml:space="preserve"> </v>
      </c>
      <c r="SA23" s="454"/>
      <c r="SB23" s="150"/>
      <c r="SC23" s="150"/>
      <c r="SD23" s="150"/>
      <c r="SE23" s="154" t="str">
        <f>IF(SC23=0," ",IF(SC23=16," ",VLOOKUP(SC23,PROTOKOL!$A:$E,2)*SD23))</f>
        <v xml:space="preserve"> </v>
      </c>
      <c r="SF23" s="151"/>
      <c r="SG23" s="152" t="str">
        <f>IF(SC23=0," ",IF(SC23=16," ",(SB23-SE23-SF23)*VLOOKUP(SC23,PROTOKOL!$A:$E,5)))</f>
        <v xml:space="preserve"> </v>
      </c>
      <c r="SH23" s="155" t="str">
        <f t="shared" si="238"/>
        <v xml:space="preserve"> </v>
      </c>
      <c r="SI23" s="152" t="str">
        <f t="shared" si="239"/>
        <v xml:space="preserve"> </v>
      </c>
      <c r="SK23" s="138">
        <f t="shared" ref="SK23" si="1395">$A$23</f>
        <v>11</v>
      </c>
      <c r="SL23" s="444"/>
      <c r="SM23" s="150"/>
      <c r="SN23" s="150"/>
      <c r="SO23" s="150"/>
      <c r="SP23" s="150" t="str">
        <f>IFERROR(IF(SN23=0," ",IF(SN23=16," ",VLOOKUP(SN23,PROTOKOL!$A:$E,2)*SO23))/7.5*(7.5-SS23),"")</f>
        <v/>
      </c>
      <c r="SQ23" s="151"/>
      <c r="SR23" s="152" t="str">
        <f>IF(SN23=0," ",IF(SN23=16," ",(SM23-SP23-SQ23)*VLOOKUP(SN23,PROTOKOL!$A:$E,5)))</f>
        <v xml:space="preserve"> </v>
      </c>
      <c r="SS23" s="153"/>
      <c r="ST23" s="144" t="str">
        <f t="shared" si="241"/>
        <v xml:space="preserve"> </v>
      </c>
      <c r="SU23" s="454" t="str">
        <f t="shared" si="242"/>
        <v xml:space="preserve"> </v>
      </c>
      <c r="SV23" s="454"/>
      <c r="SW23" s="150"/>
      <c r="SX23" s="150"/>
      <c r="SY23" s="150"/>
      <c r="SZ23" s="154" t="str">
        <f>IF(SX23=0," ",IF(SX23=16," ",VLOOKUP(SX23,PROTOKOL!$A:$E,2)*SY23))</f>
        <v xml:space="preserve"> </v>
      </c>
      <c r="TA23" s="151"/>
      <c r="TB23" s="152" t="str">
        <f>IF(SX23=0," ",IF(SX23=16," ",(SW23-SZ23-TA23)*VLOOKUP(SX23,PROTOKOL!$A:$E,5)))</f>
        <v xml:space="preserve"> </v>
      </c>
      <c r="TC23" s="155" t="str">
        <f t="shared" si="243"/>
        <v xml:space="preserve"> </v>
      </c>
      <c r="TD23" s="152" t="str">
        <f t="shared" si="244"/>
        <v xml:space="preserve"> </v>
      </c>
      <c r="TF23" s="138">
        <f t="shared" ref="TF23" si="1396">$A$23</f>
        <v>11</v>
      </c>
      <c r="TG23" s="444"/>
      <c r="TH23" s="150"/>
      <c r="TI23" s="150"/>
      <c r="TJ23" s="150"/>
      <c r="TK23" s="150" t="str">
        <f>IFERROR(IF(TI23=0," ",IF(TI23=16," ",VLOOKUP(TI23,PROTOKOL!$A:$E,2)*TJ23))/7.5*(7.5-TN23),"")</f>
        <v/>
      </c>
      <c r="TL23" s="151"/>
      <c r="TM23" s="152" t="str">
        <f>IF(TI23=0," ",IF(TI23=16," ",(TH23-TK23-TL23)*VLOOKUP(TI23,PROTOKOL!$A:$E,5)))</f>
        <v xml:space="preserve"> </v>
      </c>
      <c r="TN23" s="153"/>
      <c r="TO23" s="144" t="str">
        <f t="shared" si="246"/>
        <v xml:space="preserve"> </v>
      </c>
      <c r="TP23" s="454" t="str">
        <f t="shared" si="247"/>
        <v xml:space="preserve"> </v>
      </c>
      <c r="TQ23" s="454"/>
      <c r="TR23" s="150"/>
      <c r="TS23" s="150"/>
      <c r="TT23" s="150"/>
      <c r="TU23" s="154" t="str">
        <f>IF(TS23=0," ",IF(TS23=16," ",VLOOKUP(TS23,PROTOKOL!$A:$E,2)*TT23))</f>
        <v xml:space="preserve"> </v>
      </c>
      <c r="TV23" s="151"/>
      <c r="TW23" s="152" t="str">
        <f>IF(TS23=0," ",IF(TS23=16," ",(TR23-TU23-TV23)*VLOOKUP(TS23,PROTOKOL!$A:$E,5)))</f>
        <v xml:space="preserve"> </v>
      </c>
      <c r="TX23" s="155" t="str">
        <f t="shared" si="248"/>
        <v xml:space="preserve"> </v>
      </c>
      <c r="TY23" s="152" t="str">
        <f t="shared" si="249"/>
        <v xml:space="preserve"> </v>
      </c>
      <c r="UA23" s="138">
        <f t="shared" ref="UA23" si="1397">$A$23</f>
        <v>11</v>
      </c>
      <c r="UB23" s="444"/>
      <c r="UC23" s="150"/>
      <c r="UD23" s="150"/>
      <c r="UE23" s="150"/>
      <c r="UF23" s="150" t="str">
        <f>IFERROR(IF(UD23=0," ",IF(UD23=16," ",VLOOKUP(UD23,PROTOKOL!$A:$E,2)*UE23))/7.5*(7.5-UI23),"")</f>
        <v/>
      </c>
      <c r="UG23" s="151"/>
      <c r="UH23" s="152" t="str">
        <f>IF(UD23=0," ",IF(UD23=16," ",(UC23-UF23-UG23)*VLOOKUP(UD23,PROTOKOL!$A:$E,5)))</f>
        <v xml:space="preserve"> </v>
      </c>
      <c r="UI23" s="153"/>
      <c r="UJ23" s="144" t="str">
        <f t="shared" si="251"/>
        <v xml:space="preserve"> </v>
      </c>
      <c r="UK23" s="454" t="str">
        <f t="shared" si="252"/>
        <v xml:space="preserve"> </v>
      </c>
      <c r="UL23" s="454"/>
      <c r="UM23" s="150"/>
      <c r="UN23" s="150"/>
      <c r="UO23" s="150"/>
      <c r="UP23" s="154" t="str">
        <f>IF(UN23=0," ",IF(UN23=16," ",VLOOKUP(UN23,PROTOKOL!$A:$E,2)*UO23))</f>
        <v xml:space="preserve"> </v>
      </c>
      <c r="UQ23" s="151"/>
      <c r="UR23" s="152" t="str">
        <f>IF(UN23=0," ",IF(UN23=16," ",(UM23-UP23-UQ23)*VLOOKUP(UN23,PROTOKOL!$A:$E,5)))</f>
        <v xml:space="preserve"> </v>
      </c>
      <c r="US23" s="155" t="str">
        <f t="shared" si="253"/>
        <v xml:space="preserve"> </v>
      </c>
      <c r="UT23" s="152" t="str">
        <f t="shared" si="254"/>
        <v xml:space="preserve"> </v>
      </c>
      <c r="UV23" s="138">
        <f t="shared" ref="UV23" si="1398">$A$23</f>
        <v>11</v>
      </c>
      <c r="UW23" s="444"/>
      <c r="UX23" s="150"/>
      <c r="UY23" s="150"/>
      <c r="UZ23" s="150"/>
      <c r="VA23" s="150" t="str">
        <f>IFERROR(IF(UY23=0," ",IF(UY23=16," ",VLOOKUP(UY23,PROTOKOL!$A:$E,2)*UZ23))/7.5*(7.5-VD23),"")</f>
        <v/>
      </c>
      <c r="VB23" s="151"/>
      <c r="VC23" s="152" t="str">
        <f>IF(UY23=0," ",IF(UY23=16," ",(UX23-VA23-VB23)*VLOOKUP(UY23,PROTOKOL!$A:$E,5)))</f>
        <v xml:space="preserve"> </v>
      </c>
      <c r="VD23" s="153"/>
      <c r="VE23" s="144" t="str">
        <f t="shared" si="256"/>
        <v xml:space="preserve"> </v>
      </c>
      <c r="VF23" s="454" t="str">
        <f t="shared" si="257"/>
        <v xml:space="preserve"> </v>
      </c>
      <c r="VG23" s="454"/>
      <c r="VH23" s="150"/>
      <c r="VI23" s="150"/>
      <c r="VJ23" s="150"/>
      <c r="VK23" s="154" t="str">
        <f>IF(VI23=0," ",IF(VI23=16," ",VLOOKUP(VI23,PROTOKOL!$A:$E,2)*VJ23))</f>
        <v xml:space="preserve"> </v>
      </c>
      <c r="VL23" s="151"/>
      <c r="VM23" s="152" t="str">
        <f>IF(VI23=0," ",IF(VI23=16," ",(VH23-VK23-VL23)*VLOOKUP(VI23,PROTOKOL!$A:$E,5)))</f>
        <v xml:space="preserve"> </v>
      </c>
      <c r="VN23" s="155" t="str">
        <f t="shared" si="258"/>
        <v xml:space="preserve"> </v>
      </c>
      <c r="VO23" s="152" t="str">
        <f t="shared" si="259"/>
        <v xml:space="preserve"> </v>
      </c>
      <c r="VQ23" s="138">
        <f t="shared" ref="VQ23" si="1399">$A$23</f>
        <v>11</v>
      </c>
      <c r="VR23" s="444"/>
      <c r="VS23" s="150"/>
      <c r="VT23" s="150"/>
      <c r="VU23" s="150"/>
      <c r="VV23" s="150" t="str">
        <f>IFERROR(IF(VT23=0," ",IF(VT23=16," ",VLOOKUP(VT23,PROTOKOL!$A:$E,2)*VU23))/7.5*(7.5-VY23),"")</f>
        <v/>
      </c>
      <c r="VW23" s="151"/>
      <c r="VX23" s="152" t="str">
        <f>IF(VT23=0," ",IF(VT23=16," ",(VS23-VV23-VW23)*VLOOKUP(VT23,PROTOKOL!$A:$E,5)))</f>
        <v xml:space="preserve"> </v>
      </c>
      <c r="VY23" s="153"/>
      <c r="VZ23" s="144" t="str">
        <f t="shared" si="261"/>
        <v xml:space="preserve"> </v>
      </c>
      <c r="WA23" s="454" t="str">
        <f t="shared" si="262"/>
        <v xml:space="preserve"> </v>
      </c>
      <c r="WB23" s="454"/>
      <c r="WC23" s="150"/>
      <c r="WD23" s="150"/>
      <c r="WE23" s="150"/>
      <c r="WF23" s="154" t="str">
        <f>IF(WD23=0," ",IF(WD23=16," ",VLOOKUP(WD23,PROTOKOL!$A:$E,2)*WE23))</f>
        <v xml:space="preserve"> </v>
      </c>
      <c r="WG23" s="151"/>
      <c r="WH23" s="152" t="str">
        <f>IF(WD23=0," ",IF(WD23=16," ",(WC23-WF23-WG23)*VLOOKUP(WD23,PROTOKOL!$A:$E,5)))</f>
        <v xml:space="preserve"> </v>
      </c>
      <c r="WI23" s="155" t="str">
        <f t="shared" si="263"/>
        <v xml:space="preserve"> </v>
      </c>
      <c r="WJ23" s="152" t="str">
        <f t="shared" si="264"/>
        <v xml:space="preserve"> </v>
      </c>
      <c r="WL23" s="138">
        <f t="shared" ref="WL23" si="1400">$A$23</f>
        <v>11</v>
      </c>
      <c r="WM23" s="444"/>
      <c r="WN23" s="150"/>
      <c r="WO23" s="150"/>
      <c r="WP23" s="150"/>
      <c r="WQ23" s="150" t="str">
        <f>IFERROR(IF(WO23=0," ",IF(WO23=16," ",VLOOKUP(WO23,PROTOKOL!$A:$E,2)*WP23))/7.5*(7.5-WT23),"")</f>
        <v/>
      </c>
      <c r="WR23" s="151"/>
      <c r="WS23" s="152" t="str">
        <f>IF(WO23=0," ",IF(WO23=16," ",(WN23-WQ23-WR23)*VLOOKUP(WO23,PROTOKOL!$A:$E,5)))</f>
        <v xml:space="preserve"> </v>
      </c>
      <c r="WT23" s="153"/>
      <c r="WU23" s="144" t="str">
        <f t="shared" si="266"/>
        <v xml:space="preserve"> </v>
      </c>
      <c r="WV23" s="454" t="str">
        <f t="shared" si="267"/>
        <v xml:space="preserve"> </v>
      </c>
      <c r="WW23" s="454"/>
      <c r="WX23" s="150"/>
      <c r="WY23" s="150"/>
      <c r="WZ23" s="150"/>
      <c r="XA23" s="154" t="str">
        <f>IF(WY23=0," ",IF(WY23=16," ",VLOOKUP(WY23,PROTOKOL!$A:$E,2)*WZ23))</f>
        <v xml:space="preserve"> </v>
      </c>
      <c r="XB23" s="151"/>
      <c r="XC23" s="152" t="str">
        <f>IF(WY23=0," ",IF(WY23=16," ",(WX23-XA23-XB23)*VLOOKUP(WY23,PROTOKOL!$A:$E,5)))</f>
        <v xml:space="preserve"> </v>
      </c>
      <c r="XD23" s="155" t="str">
        <f t="shared" si="268"/>
        <v xml:space="preserve"> </v>
      </c>
      <c r="XE23" s="152" t="str">
        <f t="shared" si="269"/>
        <v xml:space="preserve"> </v>
      </c>
      <c r="XG23" s="138">
        <f t="shared" ref="XG23" si="1401">$A$23</f>
        <v>11</v>
      </c>
      <c r="XH23" s="444"/>
      <c r="XI23" s="150"/>
      <c r="XJ23" s="150"/>
      <c r="XK23" s="150"/>
      <c r="XL23" s="150" t="str">
        <f>IFERROR(IF(XJ23=0," ",IF(XJ23=16," ",VLOOKUP(XJ23,PROTOKOL!$A:$E,2)*XK23))/7.5*(7.5-XO23),"")</f>
        <v/>
      </c>
      <c r="XM23" s="151"/>
      <c r="XN23" s="152" t="str">
        <f>IF(XJ23=0," ",IF(XJ23=16," ",(XI23-XL23-XM23)*VLOOKUP(XJ23,PROTOKOL!$A:$E,5)))</f>
        <v xml:space="preserve"> </v>
      </c>
      <c r="XO23" s="153"/>
      <c r="XP23" s="144" t="str">
        <f t="shared" si="271"/>
        <v xml:space="preserve"> </v>
      </c>
      <c r="XQ23" s="454" t="str">
        <f t="shared" si="272"/>
        <v xml:space="preserve"> </v>
      </c>
      <c r="XR23" s="454"/>
      <c r="XS23" s="150"/>
      <c r="XT23" s="150"/>
      <c r="XU23" s="150"/>
      <c r="XV23" s="154" t="str">
        <f>IF(XT23=0," ",IF(XT23=16," ",VLOOKUP(XT23,PROTOKOL!$A:$E,2)*XU23))</f>
        <v xml:space="preserve"> </v>
      </c>
      <c r="XW23" s="151"/>
      <c r="XX23" s="152" t="str">
        <f>IF(XT23=0," ",IF(XT23=16," ",(XS23-XV23-XW23)*VLOOKUP(XT23,PROTOKOL!$A:$E,5)))</f>
        <v xml:space="preserve"> </v>
      </c>
      <c r="XY23" s="155" t="str">
        <f t="shared" si="273"/>
        <v xml:space="preserve"> </v>
      </c>
      <c r="XZ23" s="152" t="str">
        <f t="shared" si="274"/>
        <v xml:space="preserve"> </v>
      </c>
      <c r="YB23" s="138">
        <f t="shared" ref="YB23" si="1402">$A$23</f>
        <v>11</v>
      </c>
      <c r="YC23" s="444"/>
      <c r="YD23" s="150"/>
      <c r="YE23" s="150"/>
      <c r="YF23" s="150"/>
      <c r="YG23" s="150" t="str">
        <f>IFERROR(IF(YE23=0," ",IF(YE23=16," ",VLOOKUP(YE23,PROTOKOL!$A:$E,2)*YF23))/7.5*(7.5-YJ23),"")</f>
        <v/>
      </c>
      <c r="YH23" s="151"/>
      <c r="YI23" s="152" t="str">
        <f>IF(YE23=0," ",IF(YE23=16," ",(YD23-YG23-YH23)*VLOOKUP(YE23,PROTOKOL!$A:$E,5)))</f>
        <v xml:space="preserve"> </v>
      </c>
      <c r="YJ23" s="153"/>
      <c r="YK23" s="144" t="str">
        <f t="shared" si="276"/>
        <v xml:space="preserve"> </v>
      </c>
      <c r="YL23" s="454" t="str">
        <f t="shared" si="277"/>
        <v xml:space="preserve"> </v>
      </c>
      <c r="YM23" s="454"/>
      <c r="YN23" s="150"/>
      <c r="YO23" s="150"/>
      <c r="YP23" s="150"/>
      <c r="YQ23" s="154" t="str">
        <f>IF(YO23=0," ",IF(YO23=16," ",VLOOKUP(YO23,PROTOKOL!$A:$E,2)*YP23))</f>
        <v xml:space="preserve"> </v>
      </c>
      <c r="YR23" s="151"/>
      <c r="YS23" s="152" t="str">
        <f>IF(YO23=0," ",IF(YO23=16," ",(YN23-YQ23-YR23)*VLOOKUP(YO23,PROTOKOL!$A:$E,5)))</f>
        <v xml:space="preserve"> </v>
      </c>
      <c r="YT23" s="155" t="str">
        <f t="shared" si="278"/>
        <v xml:space="preserve"> </v>
      </c>
      <c r="YU23" s="152" t="str">
        <f t="shared" si="279"/>
        <v xml:space="preserve"> </v>
      </c>
      <c r="YW23" s="138">
        <f t="shared" ref="YW23" si="1403">$A$23</f>
        <v>11</v>
      </c>
      <c r="YX23" s="444"/>
      <c r="YY23" s="150"/>
      <c r="YZ23" s="150"/>
      <c r="ZA23" s="150"/>
      <c r="ZB23" s="150" t="str">
        <f>IFERROR(IF(YZ23=0," ",IF(YZ23=16," ",VLOOKUP(YZ23,PROTOKOL!$A:$E,2)*ZA23))/7.5*(7.5-ZE23),"")</f>
        <v/>
      </c>
      <c r="ZC23" s="151"/>
      <c r="ZD23" s="152" t="str">
        <f>IF(YZ23=0," ",IF(YZ23=16," ",(YY23-ZB23-ZC23)*VLOOKUP(YZ23,PROTOKOL!$A:$E,5)))</f>
        <v xml:space="preserve"> </v>
      </c>
      <c r="ZE23" s="153"/>
      <c r="ZF23" s="144" t="str">
        <f t="shared" si="281"/>
        <v xml:space="preserve"> </v>
      </c>
      <c r="ZG23" s="454" t="str">
        <f t="shared" si="282"/>
        <v xml:space="preserve"> </v>
      </c>
      <c r="ZH23" s="454"/>
      <c r="ZI23" s="150"/>
      <c r="ZJ23" s="150"/>
      <c r="ZK23" s="150"/>
      <c r="ZL23" s="154" t="str">
        <f>IF(ZJ23=0," ",IF(ZJ23=16," ",VLOOKUP(ZJ23,PROTOKOL!$A:$E,2)*ZK23))</f>
        <v xml:space="preserve"> </v>
      </c>
      <c r="ZM23" s="151"/>
      <c r="ZN23" s="152" t="str">
        <f>IF(ZJ23=0," ",IF(ZJ23=16," ",(ZI23-ZL23-ZM23)*VLOOKUP(ZJ23,PROTOKOL!$A:$E,5)))</f>
        <v xml:space="preserve"> </v>
      </c>
      <c r="ZO23" s="155" t="str">
        <f t="shared" si="283"/>
        <v xml:space="preserve"> </v>
      </c>
      <c r="ZP23" s="152" t="str">
        <f t="shared" si="284"/>
        <v xml:space="preserve"> </v>
      </c>
      <c r="ZR23" s="138">
        <f t="shared" ref="ZR23" si="1404">$A$23</f>
        <v>11</v>
      </c>
      <c r="ZS23" s="444"/>
      <c r="ZT23" s="150"/>
      <c r="ZU23" s="150"/>
      <c r="ZV23" s="150"/>
      <c r="ZW23" s="150" t="str">
        <f>IFERROR(IF(ZU23=0," ",IF(ZU23=16," ",VLOOKUP(ZU23,PROTOKOL!$A:$E,2)*ZV23))/7.5*(7.5-ZZ23),"")</f>
        <v/>
      </c>
      <c r="ZX23" s="151"/>
      <c r="ZY23" s="152" t="str">
        <f>IF(ZU23=0," ",IF(ZU23=16," ",(ZT23-ZW23-ZX23)*VLOOKUP(ZU23,PROTOKOL!$A:$E,5)))</f>
        <v xml:space="preserve"> </v>
      </c>
      <c r="ZZ23" s="153"/>
      <c r="AAA23" s="144" t="str">
        <f t="shared" si="286"/>
        <v xml:space="preserve"> </v>
      </c>
      <c r="AAB23" s="454" t="str">
        <f t="shared" si="287"/>
        <v xml:space="preserve"> </v>
      </c>
      <c r="AAC23" s="454"/>
      <c r="AAD23" s="150"/>
      <c r="AAE23" s="150"/>
      <c r="AAF23" s="150"/>
      <c r="AAG23" s="154" t="str">
        <f>IF(AAE23=0," ",IF(AAE23=16," ",VLOOKUP(AAE23,PROTOKOL!$A:$E,2)*AAF23))</f>
        <v xml:space="preserve"> </v>
      </c>
      <c r="AAH23" s="151"/>
      <c r="AAI23" s="152" t="str">
        <f>IF(AAE23=0," ",IF(AAE23=16," ",(AAD23-AAG23-AAH23)*VLOOKUP(AAE23,PROTOKOL!$A:$E,5)))</f>
        <v xml:space="preserve"> </v>
      </c>
      <c r="AAJ23" s="155" t="str">
        <f t="shared" si="288"/>
        <v xml:space="preserve"> </v>
      </c>
      <c r="AAK23" s="152" t="str">
        <f t="shared" si="289"/>
        <v xml:space="preserve"> </v>
      </c>
      <c r="AAM23" s="138">
        <f t="shared" ref="AAM23" si="1405">$A$23</f>
        <v>11</v>
      </c>
      <c r="AAN23" s="444"/>
      <c r="AAO23" s="150"/>
      <c r="AAP23" s="150"/>
      <c r="AAQ23" s="150"/>
      <c r="AAR23" s="150" t="str">
        <f>IFERROR(IF(AAP23=0," ",IF(AAP23=16," ",VLOOKUP(AAP23,PROTOKOL!$A:$E,2)*AAQ23))/7.5*(7.5-AAU23),"")</f>
        <v/>
      </c>
      <c r="AAS23" s="151"/>
      <c r="AAT23" s="152" t="str">
        <f>IF(AAP23=0," ",IF(AAP23=16," ",(AAO23-AAR23-AAS23)*VLOOKUP(AAP23,PROTOKOL!$A:$E,5)))</f>
        <v xml:space="preserve"> </v>
      </c>
      <c r="AAU23" s="153"/>
      <c r="AAV23" s="144" t="str">
        <f t="shared" si="291"/>
        <v xml:space="preserve"> </v>
      </c>
      <c r="AAW23" s="454" t="str">
        <f t="shared" si="292"/>
        <v xml:space="preserve"> </v>
      </c>
      <c r="AAX23" s="454"/>
      <c r="AAY23" s="150"/>
      <c r="AAZ23" s="150"/>
      <c r="ABA23" s="150"/>
      <c r="ABB23" s="154" t="str">
        <f>IF(AAZ23=0," ",IF(AAZ23=16," ",VLOOKUP(AAZ23,PROTOKOL!$A:$E,2)*ABA23))</f>
        <v xml:space="preserve"> </v>
      </c>
      <c r="ABC23" s="151"/>
      <c r="ABD23" s="152" t="str">
        <f>IF(AAZ23=0," ",IF(AAZ23=16," ",(AAY23-ABB23-ABC23)*VLOOKUP(AAZ23,PROTOKOL!$A:$E,5)))</f>
        <v xml:space="preserve"> </v>
      </c>
      <c r="ABE23" s="155" t="str">
        <f t="shared" si="293"/>
        <v xml:space="preserve"> </v>
      </c>
      <c r="ABF23" s="152" t="str">
        <f t="shared" si="294"/>
        <v xml:space="preserve"> </v>
      </c>
      <c r="ABH23" s="138">
        <f t="shared" ref="ABH23" si="1406">$A$23</f>
        <v>11</v>
      </c>
      <c r="ABI23" s="444"/>
      <c r="ABJ23" s="150"/>
      <c r="ABK23" s="150"/>
      <c r="ABL23" s="150"/>
      <c r="ABM23" s="150" t="str">
        <f>IFERROR(IF(ABK23=0," ",IF(ABK23=16," ",VLOOKUP(ABK23,PROTOKOL!$A:$E,2)*ABL23))/7.5*(7.5-ABP23),"")</f>
        <v/>
      </c>
      <c r="ABN23" s="151"/>
      <c r="ABO23" s="152" t="str">
        <f>IF(ABK23=0," ",IF(ABK23=16," ",(ABJ23-ABM23-ABN23)*VLOOKUP(ABK23,PROTOKOL!$A:$E,5)))</f>
        <v xml:space="preserve"> </v>
      </c>
      <c r="ABP23" s="153"/>
      <c r="ABQ23" s="144" t="str">
        <f t="shared" si="296"/>
        <v xml:space="preserve"> </v>
      </c>
      <c r="ABR23" s="454" t="str">
        <f t="shared" si="297"/>
        <v xml:space="preserve"> </v>
      </c>
      <c r="ABS23" s="454"/>
      <c r="ABT23" s="150"/>
      <c r="ABU23" s="150"/>
      <c r="ABV23" s="150"/>
      <c r="ABW23" s="154" t="str">
        <f>IF(ABU23=0," ",IF(ABU23=16," ",VLOOKUP(ABU23,PROTOKOL!$A:$E,2)*ABV23))</f>
        <v xml:space="preserve"> </v>
      </c>
      <c r="ABX23" s="151"/>
      <c r="ABY23" s="152" t="str">
        <f>IF(ABU23=0," ",IF(ABU23=16," ",(ABT23-ABW23-ABX23)*VLOOKUP(ABU23,PROTOKOL!$A:$E,5)))</f>
        <v xml:space="preserve"> </v>
      </c>
      <c r="ABZ23" s="155" t="str">
        <f t="shared" si="298"/>
        <v xml:space="preserve"> </v>
      </c>
      <c r="ACA23" s="152" t="str">
        <f t="shared" si="299"/>
        <v xml:space="preserve"> </v>
      </c>
      <c r="ACC23" s="138">
        <f t="shared" ref="ACC23" si="1407">$A$23</f>
        <v>11</v>
      </c>
      <c r="ACD23" s="444"/>
      <c r="ACE23" s="150"/>
      <c r="ACF23" s="150"/>
      <c r="ACG23" s="150"/>
      <c r="ACH23" s="150" t="str">
        <f>IFERROR(IF(ACF23=0," ",IF(ACF23=16," ",VLOOKUP(ACF23,PROTOKOL!$A:$E,2)*ACG23))/7.5*(7.5-ACK23),"")</f>
        <v/>
      </c>
      <c r="ACI23" s="151"/>
      <c r="ACJ23" s="152" t="str">
        <f>IF(ACF23=0," ",IF(ACF23=16," ",(ACE23-ACH23-ACI23)*VLOOKUP(ACF23,PROTOKOL!$A:$E,5)))</f>
        <v xml:space="preserve"> </v>
      </c>
      <c r="ACK23" s="153"/>
      <c r="ACL23" s="144" t="str">
        <f t="shared" si="301"/>
        <v xml:space="preserve"> </v>
      </c>
      <c r="ACM23" s="454" t="str">
        <f t="shared" si="302"/>
        <v xml:space="preserve"> </v>
      </c>
      <c r="ACN23" s="454"/>
      <c r="ACO23" s="150"/>
      <c r="ACP23" s="150"/>
      <c r="ACQ23" s="150"/>
      <c r="ACR23" s="154" t="str">
        <f>IF(ACP23=0," ",IF(ACP23=16," ",VLOOKUP(ACP23,PROTOKOL!$A:$E,2)*ACQ23))</f>
        <v xml:space="preserve"> </v>
      </c>
      <c r="ACS23" s="151"/>
      <c r="ACT23" s="152" t="str">
        <f>IF(ACP23=0," ",IF(ACP23=16," ",(ACO23-ACR23-ACS23)*VLOOKUP(ACP23,PROTOKOL!$A:$E,5)))</f>
        <v xml:space="preserve"> </v>
      </c>
      <c r="ACU23" s="155" t="str">
        <f t="shared" si="303"/>
        <v xml:space="preserve"> </v>
      </c>
      <c r="ACV23" s="152" t="str">
        <f t="shared" si="304"/>
        <v xml:space="preserve"> </v>
      </c>
      <c r="ACX23" s="138">
        <f t="shared" ref="ACX23" si="1408">$A$23</f>
        <v>11</v>
      </c>
      <c r="ACY23" s="444"/>
      <c r="ACZ23" s="150"/>
      <c r="ADA23" s="150"/>
      <c r="ADB23" s="150"/>
      <c r="ADC23" s="150" t="str">
        <f>IFERROR(IF(ADA23=0," ",IF(ADA23=16," ",VLOOKUP(ADA23,PROTOKOL!$A:$E,2)*ADB23))/7.5*(7.5-ADF23),"")</f>
        <v/>
      </c>
      <c r="ADD23" s="151"/>
      <c r="ADE23" s="152" t="str">
        <f>IF(ADA23=0," ",IF(ADA23=16," ",(ACZ23-ADC23-ADD23)*VLOOKUP(ADA23,PROTOKOL!$A:$E,5)))</f>
        <v xml:space="preserve"> </v>
      </c>
      <c r="ADF23" s="153"/>
      <c r="ADG23" s="144" t="str">
        <f t="shared" si="306"/>
        <v xml:space="preserve"> </v>
      </c>
      <c r="ADH23" s="454" t="str">
        <f t="shared" si="307"/>
        <v xml:space="preserve"> </v>
      </c>
      <c r="ADI23" s="454"/>
      <c r="ADJ23" s="150"/>
      <c r="ADK23" s="150"/>
      <c r="ADL23" s="150"/>
      <c r="ADM23" s="154" t="str">
        <f>IF(ADK23=0," ",IF(ADK23=16," ",VLOOKUP(ADK23,PROTOKOL!$A:$E,2)*ADL23))</f>
        <v xml:space="preserve"> </v>
      </c>
      <c r="ADN23" s="151"/>
      <c r="ADO23" s="152" t="str">
        <f>IF(ADK23=0," ",IF(ADK23=16," ",(ADJ23-ADM23-ADN23)*VLOOKUP(ADK23,PROTOKOL!$A:$E,5)))</f>
        <v xml:space="preserve"> </v>
      </c>
      <c r="ADP23" s="155" t="str">
        <f t="shared" si="308"/>
        <v xml:space="preserve"> </v>
      </c>
      <c r="ADQ23" s="152" t="str">
        <f t="shared" si="309"/>
        <v xml:space="preserve"> </v>
      </c>
      <c r="ADS23" s="138">
        <f t="shared" ref="ADS23" si="1409">$A$23</f>
        <v>11</v>
      </c>
      <c r="ADT23" s="444"/>
      <c r="ADU23" s="150"/>
      <c r="ADV23" s="150"/>
      <c r="ADW23" s="150"/>
      <c r="ADX23" s="150" t="str">
        <f>IFERROR(IF(ADV23=0," ",IF(ADV23=16," ",VLOOKUP(ADV23,PROTOKOL!$A:$E,2)*ADW23))/7.5*(7.5-AEA23),"")</f>
        <v/>
      </c>
      <c r="ADY23" s="151"/>
      <c r="ADZ23" s="152" t="str">
        <f>IF(ADV23=0," ",IF(ADV23=16," ",(ADU23-ADX23-ADY23)*VLOOKUP(ADV23,PROTOKOL!$A:$E,5)))</f>
        <v xml:space="preserve"> </v>
      </c>
      <c r="AEA23" s="153"/>
      <c r="AEB23" s="144" t="str">
        <f t="shared" si="311"/>
        <v xml:space="preserve"> </v>
      </c>
      <c r="AEC23" s="454" t="str">
        <f t="shared" si="312"/>
        <v xml:space="preserve"> </v>
      </c>
      <c r="AED23" s="454"/>
      <c r="AEE23" s="150"/>
      <c r="AEF23" s="150"/>
      <c r="AEG23" s="150"/>
      <c r="AEH23" s="154" t="str">
        <f>IF(AEF23=0," ",IF(AEF23=16," ",VLOOKUP(AEF23,PROTOKOL!$A:$E,2)*AEG23))</f>
        <v xml:space="preserve"> </v>
      </c>
      <c r="AEI23" s="151"/>
      <c r="AEJ23" s="152" t="str">
        <f>IF(AEF23=0," ",IF(AEF23=16," ",(AEE23-AEH23-AEI23)*VLOOKUP(AEF23,PROTOKOL!$A:$E,5)))</f>
        <v xml:space="preserve"> </v>
      </c>
      <c r="AEK23" s="155" t="str">
        <f t="shared" si="313"/>
        <v xml:space="preserve"> </v>
      </c>
      <c r="AEL23" s="152" t="str">
        <f t="shared" si="314"/>
        <v xml:space="preserve"> </v>
      </c>
      <c r="AEN23" s="138">
        <f t="shared" ref="AEN23" si="1410">$A$23</f>
        <v>11</v>
      </c>
      <c r="AEO23" s="444"/>
      <c r="AEP23" s="150"/>
      <c r="AEQ23" s="150"/>
      <c r="AER23" s="150"/>
      <c r="AES23" s="150" t="str">
        <f>IFERROR(IF(AEQ23=0," ",IF(AEQ23=16," ",VLOOKUP(AEQ23,PROTOKOL!$A:$E,2)*AER23))/7.5*(7.5-AEV23),"")</f>
        <v/>
      </c>
      <c r="AET23" s="151"/>
      <c r="AEU23" s="152" t="str">
        <f>IF(AEQ23=0," ",IF(AEQ23=16," ",(AEP23-AES23-AET23)*VLOOKUP(AEQ23,PROTOKOL!$A:$E,5)))</f>
        <v xml:space="preserve"> </v>
      </c>
      <c r="AEV23" s="153"/>
      <c r="AEW23" s="144" t="str">
        <f t="shared" si="316"/>
        <v xml:space="preserve"> </v>
      </c>
      <c r="AEX23" s="454" t="str">
        <f t="shared" si="317"/>
        <v xml:space="preserve"> </v>
      </c>
      <c r="AEY23" s="454"/>
      <c r="AEZ23" s="150"/>
      <c r="AFA23" s="150"/>
      <c r="AFB23" s="150"/>
      <c r="AFC23" s="154" t="str">
        <f>IF(AFA23=0," ",IF(AFA23=16," ",VLOOKUP(AFA23,PROTOKOL!$A:$E,2)*AFB23))</f>
        <v xml:space="preserve"> </v>
      </c>
      <c r="AFD23" s="151"/>
      <c r="AFE23" s="152" t="str">
        <f>IF(AFA23=0," ",IF(AFA23=16," ",(AEZ23-AFC23-AFD23)*VLOOKUP(AFA23,PROTOKOL!$A:$E,5)))</f>
        <v xml:space="preserve"> </v>
      </c>
      <c r="AFF23" s="155" t="str">
        <f t="shared" si="318"/>
        <v xml:space="preserve"> </v>
      </c>
      <c r="AFG23" s="152" t="str">
        <f t="shared" si="319"/>
        <v xml:space="preserve"> </v>
      </c>
      <c r="AFI23" s="138">
        <f t="shared" ref="AFI23" si="1411">$A$23</f>
        <v>11</v>
      </c>
      <c r="AFJ23" s="444"/>
      <c r="AFK23" s="150"/>
      <c r="AFL23" s="150"/>
      <c r="AFM23" s="150"/>
      <c r="AFN23" s="150" t="str">
        <f>IFERROR(IF(AFL23=0," ",IF(AFL23=16," ",VLOOKUP(AFL23,PROTOKOL!$A:$E,2)*AFM23))/7.5*(7.5-AFQ23),"")</f>
        <v/>
      </c>
      <c r="AFO23" s="151"/>
      <c r="AFP23" s="152" t="str">
        <f>IF(AFL23=0," ",IF(AFL23=16," ",(AFK23-AFN23-AFO23)*VLOOKUP(AFL23,PROTOKOL!$A:$E,5)))</f>
        <v xml:space="preserve"> </v>
      </c>
      <c r="AFQ23" s="153"/>
      <c r="AFR23" s="144" t="str">
        <f t="shared" si="321"/>
        <v xml:space="preserve"> </v>
      </c>
      <c r="AFS23" s="454" t="str">
        <f t="shared" si="322"/>
        <v xml:space="preserve"> </v>
      </c>
      <c r="AFT23" s="454"/>
      <c r="AFU23" s="150"/>
      <c r="AFV23" s="150"/>
      <c r="AFW23" s="150"/>
      <c r="AFX23" s="154" t="str">
        <f>IF(AFV23=0," ",IF(AFV23=16," ",VLOOKUP(AFV23,PROTOKOL!$A:$E,2)*AFW23))</f>
        <v xml:space="preserve"> </v>
      </c>
      <c r="AFY23" s="151"/>
      <c r="AFZ23" s="152" t="str">
        <f>IF(AFV23=0," ",IF(AFV23=16," ",(AFU23-AFX23-AFY23)*VLOOKUP(AFV23,PROTOKOL!$A:$E,5)))</f>
        <v xml:space="preserve"> </v>
      </c>
      <c r="AGA23" s="155" t="str">
        <f t="shared" si="323"/>
        <v xml:space="preserve"> </v>
      </c>
      <c r="AGB23" s="152" t="str">
        <f t="shared" si="324"/>
        <v xml:space="preserve"> </v>
      </c>
      <c r="AGD23" s="138">
        <f t="shared" ref="AGD23" si="1412">$A$23</f>
        <v>11</v>
      </c>
      <c r="AGE23" s="444"/>
      <c r="AGF23" s="150"/>
      <c r="AGG23" s="150"/>
      <c r="AGH23" s="150"/>
      <c r="AGI23" s="150" t="str">
        <f>IFERROR(IF(AGG23=0," ",IF(AGG23=16," ",VLOOKUP(AGG23,PROTOKOL!$A:$E,2)*AGH23))/7.5*(7.5-AGL23),"")</f>
        <v/>
      </c>
      <c r="AGJ23" s="151"/>
      <c r="AGK23" s="152" t="str">
        <f>IF(AGG23=0," ",IF(AGG23=16," ",(AGF23-AGI23-AGJ23)*VLOOKUP(AGG23,PROTOKOL!$A:$E,5)))</f>
        <v xml:space="preserve"> </v>
      </c>
      <c r="AGL23" s="153"/>
      <c r="AGM23" s="144" t="str">
        <f t="shared" si="326"/>
        <v xml:space="preserve"> </v>
      </c>
      <c r="AGN23" s="454" t="str">
        <f t="shared" si="327"/>
        <v xml:space="preserve"> </v>
      </c>
      <c r="AGO23" s="454"/>
      <c r="AGP23" s="150"/>
      <c r="AGQ23" s="150"/>
      <c r="AGR23" s="150"/>
      <c r="AGS23" s="154" t="str">
        <f>IF(AGQ23=0," ",IF(AGQ23=16," ",VLOOKUP(AGQ23,PROTOKOL!$A:$E,2)*AGR23))</f>
        <v xml:space="preserve"> </v>
      </c>
      <c r="AGT23" s="151"/>
      <c r="AGU23" s="152" t="str">
        <f>IF(AGQ23=0," ",IF(AGQ23=16," ",(AGP23-AGS23-AGT23)*VLOOKUP(AGQ23,PROTOKOL!$A:$E,5)))</f>
        <v xml:space="preserve"> </v>
      </c>
      <c r="AGV23" s="155" t="str">
        <f t="shared" si="328"/>
        <v xml:space="preserve"> </v>
      </c>
      <c r="AGW23" s="152" t="str">
        <f t="shared" si="329"/>
        <v xml:space="preserve"> </v>
      </c>
      <c r="AGY23" s="138">
        <f t="shared" ref="AGY23" si="1413">$A$23</f>
        <v>11</v>
      </c>
      <c r="AGZ23" s="444"/>
      <c r="AHA23" s="150"/>
      <c r="AHB23" s="150"/>
      <c r="AHC23" s="150"/>
      <c r="AHD23" s="150" t="str">
        <f>IFERROR(IF(AHB23=0," ",IF(AHB23=16," ",VLOOKUP(AHB23,PROTOKOL!$A:$E,2)*AHC23))/7.5*(7.5-AHG23),"")</f>
        <v/>
      </c>
      <c r="AHE23" s="151"/>
      <c r="AHF23" s="152" t="str">
        <f>IF(AHB23=0," ",IF(AHB23=16," ",(AHA23-AHD23-AHE23)*VLOOKUP(AHB23,PROTOKOL!$A:$E,5)))</f>
        <v xml:space="preserve"> </v>
      </c>
      <c r="AHG23" s="153"/>
      <c r="AHH23" s="144" t="str">
        <f t="shared" si="331"/>
        <v xml:space="preserve"> </v>
      </c>
      <c r="AHI23" s="454" t="str">
        <f t="shared" si="332"/>
        <v xml:space="preserve"> </v>
      </c>
      <c r="AHJ23" s="454"/>
      <c r="AHK23" s="150"/>
      <c r="AHL23" s="150"/>
      <c r="AHM23" s="150"/>
      <c r="AHN23" s="154" t="str">
        <f>IF(AHL23=0," ",IF(AHL23=16," ",VLOOKUP(AHL23,PROTOKOL!$A:$E,2)*AHM23))</f>
        <v xml:space="preserve"> </v>
      </c>
      <c r="AHO23" s="151"/>
      <c r="AHP23" s="152" t="str">
        <f>IF(AHL23=0," ",IF(AHL23=16," ",(AHK23-AHN23-AHO23)*VLOOKUP(AHL23,PROTOKOL!$A:$E,5)))</f>
        <v xml:space="preserve"> </v>
      </c>
      <c r="AHQ23" s="155" t="str">
        <f t="shared" si="333"/>
        <v xml:space="preserve"> </v>
      </c>
      <c r="AHR23" s="152" t="str">
        <f t="shared" si="334"/>
        <v xml:space="preserve"> </v>
      </c>
      <c r="AHT23" s="138">
        <f t="shared" ref="AHT23" si="1414">$A$23</f>
        <v>11</v>
      </c>
      <c r="AHU23" s="444"/>
      <c r="AHV23" s="150"/>
      <c r="AHW23" s="150"/>
      <c r="AHX23" s="150"/>
      <c r="AHY23" s="150" t="str">
        <f>IFERROR(IF(AHW23=0," ",IF(AHW23=16," ",VLOOKUP(AHW23,PROTOKOL!$A:$E,2)*AHX23))/7.5*(7.5-AIB23),"")</f>
        <v/>
      </c>
      <c r="AHZ23" s="151"/>
      <c r="AIA23" s="152" t="str">
        <f>IF(AHW23=0," ",IF(AHW23=16," ",(AHV23-AHY23-AHZ23)*VLOOKUP(AHW23,PROTOKOL!$A:$E,5)))</f>
        <v xml:space="preserve"> </v>
      </c>
      <c r="AIB23" s="153"/>
      <c r="AIC23" s="144" t="str">
        <f t="shared" si="336"/>
        <v xml:space="preserve"> </v>
      </c>
      <c r="AID23" s="454" t="str">
        <f t="shared" si="337"/>
        <v xml:space="preserve"> </v>
      </c>
      <c r="AIE23" s="454"/>
      <c r="AIF23" s="150"/>
      <c r="AIG23" s="150"/>
      <c r="AIH23" s="150"/>
      <c r="AII23" s="154" t="str">
        <f>IF(AIG23=0," ",IF(AIG23=16," ",VLOOKUP(AIG23,PROTOKOL!$A:$E,2)*AIH23))</f>
        <v xml:space="preserve"> </v>
      </c>
      <c r="AIJ23" s="151"/>
      <c r="AIK23" s="152" t="str">
        <f>IF(AIG23=0," ",IF(AIG23=16," ",(AIF23-AII23-AIJ23)*VLOOKUP(AIG23,PROTOKOL!$A:$E,5)))</f>
        <v xml:space="preserve"> </v>
      </c>
      <c r="AIL23" s="155" t="str">
        <f t="shared" si="338"/>
        <v xml:space="preserve"> </v>
      </c>
      <c r="AIM23" s="152" t="str">
        <f t="shared" si="339"/>
        <v xml:space="preserve"> </v>
      </c>
      <c r="AIO23" s="138">
        <f t="shared" ref="AIO23" si="1415">$A$23</f>
        <v>11</v>
      </c>
      <c r="AIP23" s="444"/>
      <c r="AIQ23" s="150"/>
      <c r="AIR23" s="150"/>
      <c r="AIS23" s="150"/>
      <c r="AIT23" s="150" t="str">
        <f>IFERROR(IF(AIR23=0," ",IF(AIR23=16," ",VLOOKUP(AIR23,PROTOKOL!$A:$E,2)*AIS23))/7.5*(7.5-AIW23),"")</f>
        <v/>
      </c>
      <c r="AIU23" s="151"/>
      <c r="AIV23" s="152" t="str">
        <f>IF(AIR23=0," ",IF(AIR23=16," ",(AIQ23-AIT23-AIU23)*VLOOKUP(AIR23,PROTOKOL!$A:$E,5)))</f>
        <v xml:space="preserve"> </v>
      </c>
      <c r="AIW23" s="153"/>
      <c r="AIX23" s="144" t="str">
        <f t="shared" si="341"/>
        <v xml:space="preserve"> </v>
      </c>
      <c r="AIY23" s="454" t="str">
        <f t="shared" si="342"/>
        <v xml:space="preserve"> </v>
      </c>
      <c r="AIZ23" s="454"/>
      <c r="AJA23" s="150"/>
      <c r="AJB23" s="150"/>
      <c r="AJC23" s="150"/>
      <c r="AJD23" s="154" t="str">
        <f>IF(AJB23=0," ",IF(AJB23=16," ",VLOOKUP(AJB23,PROTOKOL!$A:$E,2)*AJC23))</f>
        <v xml:space="preserve"> </v>
      </c>
      <c r="AJE23" s="151"/>
      <c r="AJF23" s="152" t="str">
        <f>IF(AJB23=0," ",IF(AJB23=16," ",(AJA23-AJD23-AJE23)*VLOOKUP(AJB23,PROTOKOL!$A:$E,5)))</f>
        <v xml:space="preserve"> </v>
      </c>
      <c r="AJG23" s="155" t="str">
        <f t="shared" si="343"/>
        <v xml:space="preserve"> </v>
      </c>
      <c r="AJH23" s="152" t="str">
        <f t="shared" si="344"/>
        <v xml:space="preserve"> </v>
      </c>
      <c r="AJJ23" s="138">
        <f t="shared" ref="AJJ23" si="1416">$A$23</f>
        <v>11</v>
      </c>
      <c r="AJK23" s="444"/>
      <c r="AJL23" s="150"/>
      <c r="AJM23" s="150"/>
      <c r="AJN23" s="150"/>
      <c r="AJO23" s="150" t="str">
        <f>IFERROR(IF(AJM23=0," ",IF(AJM23=16," ",VLOOKUP(AJM23,PROTOKOL!$A:$E,2)*AJN23))/7.5*(7.5-AJR23),"")</f>
        <v/>
      </c>
      <c r="AJP23" s="151"/>
      <c r="AJQ23" s="152" t="str">
        <f>IF(AJM23=0," ",IF(AJM23=16," ",(AJL23-AJO23-AJP23)*VLOOKUP(AJM23,PROTOKOL!$A:$E,5)))</f>
        <v xml:space="preserve"> </v>
      </c>
      <c r="AJR23" s="153"/>
      <c r="AJS23" s="144" t="str">
        <f t="shared" si="346"/>
        <v xml:space="preserve"> </v>
      </c>
      <c r="AJT23" s="454" t="str">
        <f t="shared" si="347"/>
        <v xml:space="preserve"> </v>
      </c>
      <c r="AJU23" s="454"/>
      <c r="AJV23" s="150"/>
      <c r="AJW23" s="150"/>
      <c r="AJX23" s="150"/>
      <c r="AJY23" s="154" t="str">
        <f>IF(AJW23=0," ",IF(AJW23=16," ",VLOOKUP(AJW23,PROTOKOL!$A:$E,2)*AJX23))</f>
        <v xml:space="preserve"> </v>
      </c>
      <c r="AJZ23" s="151"/>
      <c r="AKA23" s="152" t="str">
        <f>IF(AJW23=0," ",IF(AJW23=16," ",(AJV23-AJY23-AJZ23)*VLOOKUP(AJW23,PROTOKOL!$A:$E,5)))</f>
        <v xml:space="preserve"> </v>
      </c>
      <c r="AKB23" s="155" t="str">
        <f t="shared" si="348"/>
        <v xml:space="preserve"> </v>
      </c>
      <c r="AKC23" s="152" t="str">
        <f t="shared" si="349"/>
        <v xml:space="preserve"> </v>
      </c>
      <c r="AKE23" s="138">
        <f t="shared" ref="AKE23" si="1417">$A$23</f>
        <v>11</v>
      </c>
      <c r="AKF23" s="444"/>
      <c r="AKG23" s="150"/>
      <c r="AKH23" s="150"/>
      <c r="AKI23" s="150"/>
      <c r="AKJ23" s="150" t="str">
        <f>IFERROR(IF(AKH23=0," ",IF(AKH23=16," ",VLOOKUP(AKH23,PROTOKOL!$A:$E,2)*AKI23))/7.5*(7.5-AKM23),"")</f>
        <v/>
      </c>
      <c r="AKK23" s="151"/>
      <c r="AKL23" s="152" t="str">
        <f>IF(AKH23=0," ",IF(AKH23=16," ",(AKG23-AKJ23-AKK23)*VLOOKUP(AKH23,PROTOKOL!$A:$E,5)))</f>
        <v xml:space="preserve"> </v>
      </c>
      <c r="AKM23" s="153"/>
      <c r="AKN23" s="144" t="str">
        <f t="shared" si="351"/>
        <v xml:space="preserve"> </v>
      </c>
      <c r="AKO23" s="454" t="str">
        <f t="shared" si="352"/>
        <v xml:space="preserve"> </v>
      </c>
      <c r="AKP23" s="454"/>
      <c r="AKQ23" s="150"/>
      <c r="AKR23" s="150"/>
      <c r="AKS23" s="150"/>
      <c r="AKT23" s="154" t="str">
        <f>IF(AKR23=0," ",IF(AKR23=16," ",VLOOKUP(AKR23,PROTOKOL!$A:$E,2)*AKS23))</f>
        <v xml:space="preserve"> </v>
      </c>
      <c r="AKU23" s="151"/>
      <c r="AKV23" s="152" t="str">
        <f>IF(AKR23=0," ",IF(AKR23=16," ",(AKQ23-AKT23-AKU23)*VLOOKUP(AKR23,PROTOKOL!$A:$E,5)))</f>
        <v xml:space="preserve"> </v>
      </c>
      <c r="AKW23" s="155" t="str">
        <f t="shared" si="353"/>
        <v xml:space="preserve"> </v>
      </c>
      <c r="AKX23" s="152" t="str">
        <f t="shared" si="354"/>
        <v xml:space="preserve"> </v>
      </c>
      <c r="AKZ23" s="138">
        <f t="shared" ref="AKZ23" si="1418">$A$23</f>
        <v>11</v>
      </c>
      <c r="ALA23" s="444"/>
      <c r="ALB23" s="150"/>
      <c r="ALC23" s="150"/>
      <c r="ALD23" s="150"/>
      <c r="ALE23" s="150" t="str">
        <f>IFERROR(IF(ALC23=0," ",IF(ALC23=16," ",VLOOKUP(ALC23,PROTOKOL!$A:$E,2)*ALD23))/7.5*(7.5-ALH23),"")</f>
        <v/>
      </c>
      <c r="ALF23" s="151"/>
      <c r="ALG23" s="152" t="str">
        <f>IF(ALC23=0," ",IF(ALC23=16," ",(ALB23-ALE23-ALF23)*VLOOKUP(ALC23,PROTOKOL!$A:$E,5)))</f>
        <v xml:space="preserve"> </v>
      </c>
      <c r="ALH23" s="153"/>
      <c r="ALI23" s="144" t="str">
        <f t="shared" si="356"/>
        <v xml:space="preserve"> </v>
      </c>
      <c r="ALJ23" s="454" t="str">
        <f t="shared" si="357"/>
        <v xml:space="preserve"> </v>
      </c>
      <c r="ALK23" s="454"/>
      <c r="ALL23" s="150"/>
      <c r="ALM23" s="150"/>
      <c r="ALN23" s="150"/>
      <c r="ALO23" s="154" t="str">
        <f>IF(ALM23=0," ",IF(ALM23=16," ",VLOOKUP(ALM23,PROTOKOL!$A:$E,2)*ALN23))</f>
        <v xml:space="preserve"> </v>
      </c>
      <c r="ALP23" s="151"/>
      <c r="ALQ23" s="152" t="str">
        <f>IF(ALM23=0," ",IF(ALM23=16," ",(ALL23-ALO23-ALP23)*VLOOKUP(ALM23,PROTOKOL!$A:$E,5)))</f>
        <v xml:space="preserve"> </v>
      </c>
      <c r="ALR23" s="155" t="str">
        <f t="shared" si="358"/>
        <v xml:space="preserve"> </v>
      </c>
      <c r="ALS23" s="152" t="str">
        <f t="shared" si="359"/>
        <v xml:space="preserve"> </v>
      </c>
      <c r="ALU23" s="138">
        <f t="shared" ref="ALU23" si="1419">$A$23</f>
        <v>11</v>
      </c>
      <c r="ALV23" s="444"/>
      <c r="ALW23" s="150"/>
      <c r="ALX23" s="150"/>
      <c r="ALY23" s="150"/>
      <c r="ALZ23" s="150" t="str">
        <f>IFERROR(IF(ALX23=0," ",IF(ALX23=16," ",VLOOKUP(ALX23,PROTOKOL!$A:$E,2)*ALY23))/7.5*(7.5-AMC23),"")</f>
        <v/>
      </c>
      <c r="AMA23" s="151"/>
      <c r="AMB23" s="152" t="str">
        <f>IF(ALX23=0," ",IF(ALX23=16," ",(ALW23-ALZ23-AMA23)*VLOOKUP(ALX23,PROTOKOL!$A:$E,5)))</f>
        <v xml:space="preserve"> </v>
      </c>
      <c r="AMC23" s="153"/>
      <c r="AMD23" s="144" t="str">
        <f t="shared" si="361"/>
        <v xml:space="preserve"> </v>
      </c>
      <c r="AME23" s="454" t="str">
        <f t="shared" si="362"/>
        <v xml:space="preserve"> </v>
      </c>
      <c r="AMF23" s="454"/>
      <c r="AMG23" s="150"/>
      <c r="AMH23" s="150"/>
      <c r="AMI23" s="150"/>
      <c r="AMJ23" s="154" t="str">
        <f>IF(AMH23=0," ",IF(AMH23=16," ",VLOOKUP(AMH23,PROTOKOL!$A:$E,2)*AMI23))</f>
        <v xml:space="preserve"> </v>
      </c>
      <c r="AMK23" s="151"/>
      <c r="AML23" s="152" t="str">
        <f>IF(AMH23=0," ",IF(AMH23=16," ",(AMG23-AMJ23-AMK23)*VLOOKUP(AMH23,PROTOKOL!$A:$E,5)))</f>
        <v xml:space="preserve"> </v>
      </c>
      <c r="AMM23" s="155" t="str">
        <f t="shared" si="363"/>
        <v xml:space="preserve"> </v>
      </c>
      <c r="AMN23" s="152" t="str">
        <f t="shared" si="364"/>
        <v xml:space="preserve"> </v>
      </c>
      <c r="AMP23" s="138">
        <f t="shared" ref="AMP23" si="1420">$A$23</f>
        <v>11</v>
      </c>
      <c r="AMQ23" s="444"/>
      <c r="AMR23" s="150"/>
      <c r="AMS23" s="150"/>
      <c r="AMT23" s="150"/>
      <c r="AMU23" s="150" t="str">
        <f>IFERROR(IF(AMS23=0," ",IF(AMS23=16," ",VLOOKUP(AMS23,PROTOKOL!$A:$E,2)*AMT23))/7.5*(7.5-AMX23),"")</f>
        <v/>
      </c>
      <c r="AMV23" s="151"/>
      <c r="AMW23" s="152" t="str">
        <f>IF(AMS23=0," ",IF(AMS23=16," ",(AMR23-AMU23-AMV23)*VLOOKUP(AMS23,PROTOKOL!$A:$E,5)))</f>
        <v xml:space="preserve"> </v>
      </c>
      <c r="AMX23" s="153"/>
      <c r="AMY23" s="144" t="str">
        <f t="shared" si="366"/>
        <v xml:space="preserve"> </v>
      </c>
      <c r="AMZ23" s="454" t="str">
        <f t="shared" si="367"/>
        <v xml:space="preserve"> </v>
      </c>
      <c r="ANA23" s="454"/>
      <c r="ANB23" s="150"/>
      <c r="ANC23" s="150"/>
      <c r="AND23" s="150"/>
      <c r="ANE23" s="154" t="str">
        <f>IF(ANC23=0," ",IF(ANC23=16," ",VLOOKUP(ANC23,PROTOKOL!$A:$E,2)*AND23))</f>
        <v xml:space="preserve"> </v>
      </c>
      <c r="ANF23" s="151"/>
      <c r="ANG23" s="152" t="str">
        <f>IF(ANC23=0," ",IF(ANC23=16," ",(ANB23-ANE23-ANF23)*VLOOKUP(ANC23,PROTOKOL!$A:$E,5)))</f>
        <v xml:space="preserve"> </v>
      </c>
      <c r="ANH23" s="155" t="str">
        <f t="shared" si="368"/>
        <v xml:space="preserve"> </v>
      </c>
      <c r="ANI23" s="152" t="str">
        <f t="shared" si="369"/>
        <v xml:space="preserve"> </v>
      </c>
      <c r="ANK23" s="138">
        <f t="shared" ref="ANK23" si="1421">$A$23</f>
        <v>11</v>
      </c>
      <c r="ANL23" s="444"/>
      <c r="ANM23" s="150"/>
      <c r="ANN23" s="150"/>
      <c r="ANO23" s="150"/>
      <c r="ANP23" s="150" t="str">
        <f>IFERROR(IF(ANN23=0," ",IF(ANN23=16," ",VLOOKUP(ANN23,PROTOKOL!$A:$E,2)*ANO23))/7.5*(7.5-ANS23),"")</f>
        <v/>
      </c>
      <c r="ANQ23" s="151"/>
      <c r="ANR23" s="152" t="str">
        <f>IF(ANN23=0," ",IF(ANN23=16," ",(ANM23-ANP23-ANQ23)*VLOOKUP(ANN23,PROTOKOL!$A:$E,5)))</f>
        <v xml:space="preserve"> </v>
      </c>
      <c r="ANS23" s="153"/>
      <c r="ANT23" s="144" t="str">
        <f t="shared" si="371"/>
        <v xml:space="preserve"> </v>
      </c>
      <c r="ANU23" s="454" t="str">
        <f t="shared" si="372"/>
        <v xml:space="preserve"> </v>
      </c>
      <c r="ANV23" s="454"/>
      <c r="ANW23" s="150"/>
      <c r="ANX23" s="150"/>
      <c r="ANY23" s="150"/>
      <c r="ANZ23" s="154" t="str">
        <f>IF(ANX23=0," ",IF(ANX23=16," ",VLOOKUP(ANX23,PROTOKOL!$A:$E,2)*ANY23))</f>
        <v xml:space="preserve"> </v>
      </c>
      <c r="AOA23" s="151"/>
      <c r="AOB23" s="152" t="str">
        <f>IF(ANX23=0," ",IF(ANX23=16," ",(ANW23-ANZ23-AOA23)*VLOOKUP(ANX23,PROTOKOL!$A:$E,5)))</f>
        <v xml:space="preserve"> </v>
      </c>
      <c r="AOC23" s="155" t="str">
        <f t="shared" si="373"/>
        <v xml:space="preserve"> </v>
      </c>
      <c r="AOD23" s="152" t="str">
        <f t="shared" si="374"/>
        <v xml:space="preserve"> </v>
      </c>
      <c r="AOF23" s="138">
        <f t="shared" ref="AOF23" si="1422">$A$23</f>
        <v>11</v>
      </c>
      <c r="AOG23" s="444"/>
      <c r="AOH23" s="150"/>
      <c r="AOI23" s="150"/>
      <c r="AOJ23" s="150"/>
      <c r="AOK23" s="150" t="str">
        <f>IFERROR(IF(AOI23=0," ",IF(AOI23=16," ",VLOOKUP(AOI23,PROTOKOL!$A:$E,2)*AOJ23))/7.5*(7.5-AON23),"")</f>
        <v/>
      </c>
      <c r="AOL23" s="151"/>
      <c r="AOM23" s="152" t="str">
        <f>IF(AOI23=0," ",IF(AOI23=16," ",(AOH23-AOK23-AOL23)*VLOOKUP(AOI23,PROTOKOL!$A:$E,5)))</f>
        <v xml:space="preserve"> </v>
      </c>
      <c r="AON23" s="153"/>
      <c r="AOO23" s="144" t="str">
        <f t="shared" si="376"/>
        <v xml:space="preserve"> </v>
      </c>
      <c r="AOP23" s="454" t="str">
        <f t="shared" si="377"/>
        <v xml:space="preserve"> </v>
      </c>
      <c r="AOQ23" s="454"/>
      <c r="AOR23" s="150"/>
      <c r="AOS23" s="150"/>
      <c r="AOT23" s="150"/>
      <c r="AOU23" s="154" t="str">
        <f>IF(AOS23=0," ",IF(AOS23=16," ",VLOOKUP(AOS23,PROTOKOL!$A:$E,2)*AOT23))</f>
        <v xml:space="preserve"> </v>
      </c>
      <c r="AOV23" s="151"/>
      <c r="AOW23" s="152" t="str">
        <f>IF(AOS23=0," ",IF(AOS23=16," ",(AOR23-AOU23-AOV23)*VLOOKUP(AOS23,PROTOKOL!$A:$E,5)))</f>
        <v xml:space="preserve"> </v>
      </c>
      <c r="AOX23" s="155" t="str">
        <f t="shared" si="378"/>
        <v xml:space="preserve"> </v>
      </c>
      <c r="AOY23" s="152" t="str">
        <f t="shared" si="379"/>
        <v xml:space="preserve"> </v>
      </c>
      <c r="APA23" s="138">
        <f t="shared" ref="APA23" si="1423">$A$23</f>
        <v>11</v>
      </c>
      <c r="APB23" s="444"/>
      <c r="APC23" s="150"/>
      <c r="APD23" s="150"/>
      <c r="APE23" s="150"/>
      <c r="APF23" s="150" t="str">
        <f>IFERROR(IF(APD23=0," ",IF(APD23=16," ",VLOOKUP(APD23,PROTOKOL!$A:$E,2)*APE23))/7.5*(7.5-API23),"")</f>
        <v/>
      </c>
      <c r="APG23" s="151"/>
      <c r="APH23" s="152" t="str">
        <f>IF(APD23=0," ",IF(APD23=16," ",(APC23-APF23-APG23)*VLOOKUP(APD23,PROTOKOL!$A:$E,5)))</f>
        <v xml:space="preserve"> </v>
      </c>
      <c r="API23" s="153"/>
      <c r="APJ23" s="144" t="str">
        <f t="shared" si="381"/>
        <v xml:space="preserve"> </v>
      </c>
      <c r="APK23" s="454" t="str">
        <f t="shared" si="382"/>
        <v xml:space="preserve"> </v>
      </c>
      <c r="APL23" s="454"/>
      <c r="APM23" s="150"/>
      <c r="APN23" s="150"/>
      <c r="APO23" s="150"/>
      <c r="APP23" s="154" t="str">
        <f>IF(APN23=0," ",IF(APN23=16," ",VLOOKUP(APN23,PROTOKOL!$A:$E,2)*APO23))</f>
        <v xml:space="preserve"> </v>
      </c>
      <c r="APQ23" s="151"/>
      <c r="APR23" s="152" t="str">
        <f>IF(APN23=0," ",IF(APN23=16," ",(APM23-APP23-APQ23)*VLOOKUP(APN23,PROTOKOL!$A:$E,5)))</f>
        <v xml:space="preserve"> </v>
      </c>
      <c r="APS23" s="155" t="str">
        <f t="shared" si="383"/>
        <v xml:space="preserve"> </v>
      </c>
      <c r="APT23" s="152" t="str">
        <f t="shared" si="384"/>
        <v xml:space="preserve"> </v>
      </c>
      <c r="APV23" s="138">
        <f t="shared" ref="APV23" si="1424">$A$23</f>
        <v>11</v>
      </c>
      <c r="APW23" s="444"/>
      <c r="APX23" s="150"/>
      <c r="APY23" s="150"/>
      <c r="APZ23" s="150"/>
      <c r="AQA23" s="150" t="str">
        <f>IFERROR(IF(APY23=0," ",IF(APY23=16," ",VLOOKUP(APY23,PROTOKOL!$A:$E,2)*APZ23))/7.5*(7.5-AQD23),"")</f>
        <v/>
      </c>
      <c r="AQB23" s="151"/>
      <c r="AQC23" s="152" t="str">
        <f>IF(APY23=0," ",IF(APY23=16," ",(APX23-AQA23-AQB23)*VLOOKUP(APY23,PROTOKOL!$A:$E,5)))</f>
        <v xml:space="preserve"> </v>
      </c>
      <c r="AQD23" s="153"/>
      <c r="AQE23" s="144" t="str">
        <f t="shared" si="386"/>
        <v xml:space="preserve"> </v>
      </c>
      <c r="AQF23" s="454" t="str">
        <f t="shared" si="387"/>
        <v xml:space="preserve"> </v>
      </c>
      <c r="AQG23" s="454"/>
      <c r="AQH23" s="150"/>
      <c r="AQI23" s="150"/>
      <c r="AQJ23" s="150"/>
      <c r="AQK23" s="154" t="str">
        <f>IF(AQI23=0," ",IF(AQI23=16," ",VLOOKUP(AQI23,PROTOKOL!$A:$E,2)*AQJ23))</f>
        <v xml:space="preserve"> </v>
      </c>
      <c r="AQL23" s="151"/>
      <c r="AQM23" s="152" t="str">
        <f>IF(AQI23=0," ",IF(AQI23=16," ",(AQH23-AQK23-AQL23)*VLOOKUP(AQI23,PROTOKOL!$A:$E,5)))</f>
        <v xml:space="preserve"> </v>
      </c>
      <c r="AQN23" s="155" t="str">
        <f t="shared" si="388"/>
        <v xml:space="preserve"> </v>
      </c>
      <c r="AQO23" s="152" t="str">
        <f t="shared" si="389"/>
        <v xml:space="preserve"> </v>
      </c>
      <c r="AQQ23" s="138">
        <f t="shared" ref="AQQ23" si="1425">$A$23</f>
        <v>11</v>
      </c>
      <c r="AQR23" s="444"/>
      <c r="AQS23" s="150"/>
      <c r="AQT23" s="150"/>
      <c r="AQU23" s="150"/>
      <c r="AQV23" s="150" t="str">
        <f>IFERROR(IF(AQT23=0," ",IF(AQT23=16," ",VLOOKUP(AQT23,PROTOKOL!$A:$E,2)*AQU23))/7.5*(7.5-AQY23),"")</f>
        <v/>
      </c>
      <c r="AQW23" s="151"/>
      <c r="AQX23" s="152" t="str">
        <f>IF(AQT23=0," ",IF(AQT23=16," ",(AQS23-AQV23-AQW23)*VLOOKUP(AQT23,PROTOKOL!$A:$E,5)))</f>
        <v xml:space="preserve"> </v>
      </c>
      <c r="AQY23" s="153"/>
      <c r="AQZ23" s="144" t="str">
        <f t="shared" si="391"/>
        <v xml:space="preserve"> </v>
      </c>
      <c r="ARA23" s="454" t="str">
        <f t="shared" si="392"/>
        <v xml:space="preserve"> </v>
      </c>
      <c r="ARB23" s="454"/>
      <c r="ARC23" s="150"/>
      <c r="ARD23" s="150"/>
      <c r="ARE23" s="150"/>
      <c r="ARF23" s="154" t="str">
        <f>IF(ARD23=0," ",IF(ARD23=16," ",VLOOKUP(ARD23,PROTOKOL!$A:$E,2)*ARE23))</f>
        <v xml:space="preserve"> </v>
      </c>
      <c r="ARG23" s="151"/>
      <c r="ARH23" s="152" t="str">
        <f>IF(ARD23=0," ",IF(ARD23=16," ",(ARC23-ARF23-ARG23)*VLOOKUP(ARD23,PROTOKOL!$A:$E,5)))</f>
        <v xml:space="preserve"> </v>
      </c>
      <c r="ARI23" s="155" t="str">
        <f t="shared" si="393"/>
        <v xml:space="preserve"> </v>
      </c>
      <c r="ARJ23" s="152" t="str">
        <f t="shared" si="394"/>
        <v xml:space="preserve"> </v>
      </c>
      <c r="ARL23" s="138">
        <f t="shared" ref="ARL23" si="1426">$A$23</f>
        <v>11</v>
      </c>
      <c r="ARM23" s="444"/>
      <c r="ARN23" s="150"/>
      <c r="ARO23" s="150"/>
      <c r="ARP23" s="150"/>
      <c r="ARQ23" s="150" t="str">
        <f>IFERROR(IF(ARO23=0," ",IF(ARO23=16," ",VLOOKUP(ARO23,PROTOKOL!$A:$E,2)*ARP23))/7.5*(7.5-ART23),"")</f>
        <v/>
      </c>
      <c r="ARR23" s="151"/>
      <c r="ARS23" s="152" t="str">
        <f>IF(ARO23=0," ",IF(ARO23=16," ",(ARN23-ARQ23-ARR23)*VLOOKUP(ARO23,PROTOKOL!$A:$E,5)))</f>
        <v xml:space="preserve"> </v>
      </c>
      <c r="ART23" s="153"/>
      <c r="ARU23" s="144" t="str">
        <f t="shared" si="396"/>
        <v xml:space="preserve"> </v>
      </c>
      <c r="ARV23" s="454" t="str">
        <f t="shared" si="397"/>
        <v xml:space="preserve"> </v>
      </c>
      <c r="ARW23" s="454"/>
      <c r="ARX23" s="150"/>
      <c r="ARY23" s="150"/>
      <c r="ARZ23" s="150"/>
      <c r="ASA23" s="154" t="str">
        <f>IF(ARY23=0," ",IF(ARY23=16," ",VLOOKUP(ARY23,PROTOKOL!$A:$E,2)*ARZ23))</f>
        <v xml:space="preserve"> </v>
      </c>
      <c r="ASB23" s="151"/>
      <c r="ASC23" s="152" t="str">
        <f>IF(ARY23=0," ",IF(ARY23=16," ",(ARX23-ASA23-ASB23)*VLOOKUP(ARY23,PROTOKOL!$A:$E,5)))</f>
        <v xml:space="preserve"> </v>
      </c>
      <c r="ASD23" s="155" t="str">
        <f t="shared" si="398"/>
        <v xml:space="preserve"> </v>
      </c>
      <c r="ASE23" s="152" t="str">
        <f t="shared" si="399"/>
        <v xml:space="preserve"> </v>
      </c>
      <c r="ASG23" s="138">
        <f t="shared" ref="ASG23" si="1427">$A$23</f>
        <v>11</v>
      </c>
      <c r="ASH23" s="444"/>
      <c r="ASI23" s="150"/>
      <c r="ASJ23" s="150"/>
      <c r="ASK23" s="150"/>
      <c r="ASL23" s="150" t="str">
        <f>IFERROR(IF(ASJ23=0," ",IF(ASJ23=16," ",VLOOKUP(ASJ23,PROTOKOL!$A:$E,2)*ASK23))/7.5*(7.5-ASO23),"")</f>
        <v/>
      </c>
      <c r="ASM23" s="151"/>
      <c r="ASN23" s="152" t="str">
        <f>IF(ASJ23=0," ",IF(ASJ23=16," ",(ASI23-ASL23-ASM23)*VLOOKUP(ASJ23,PROTOKOL!$A:$E,5)))</f>
        <v xml:space="preserve"> </v>
      </c>
      <c r="ASO23" s="153"/>
      <c r="ASP23" s="144" t="str">
        <f t="shared" si="401"/>
        <v xml:space="preserve"> </v>
      </c>
      <c r="ASQ23" s="454" t="str">
        <f t="shared" si="402"/>
        <v xml:space="preserve"> </v>
      </c>
      <c r="ASR23" s="454"/>
      <c r="ASS23" s="150"/>
      <c r="AST23" s="150"/>
      <c r="ASU23" s="150"/>
      <c r="ASV23" s="154" t="str">
        <f>IF(AST23=0," ",IF(AST23=16," ",VLOOKUP(AST23,PROTOKOL!$A:$E,2)*ASU23))</f>
        <v xml:space="preserve"> </v>
      </c>
      <c r="ASW23" s="151"/>
      <c r="ASX23" s="152" t="str">
        <f>IF(AST23=0," ",IF(AST23=16," ",(ASS23-ASV23-ASW23)*VLOOKUP(AST23,PROTOKOL!$A:$E,5)))</f>
        <v xml:space="preserve"> </v>
      </c>
      <c r="ASY23" s="155" t="str">
        <f t="shared" si="403"/>
        <v xml:space="preserve"> </v>
      </c>
      <c r="ASZ23" s="152" t="str">
        <f t="shared" si="404"/>
        <v xml:space="preserve"> </v>
      </c>
      <c r="ATB23" s="138">
        <f t="shared" ref="ATB23" si="1428">$A$23</f>
        <v>11</v>
      </c>
      <c r="ATC23" s="444"/>
      <c r="ATD23" s="150"/>
      <c r="ATE23" s="150"/>
      <c r="ATF23" s="150"/>
      <c r="ATG23" s="150" t="str">
        <f>IFERROR(IF(ATE23=0," ",IF(ATE23=16," ",VLOOKUP(ATE23,PROTOKOL!$A:$E,2)*ATF23))/7.5*(7.5-ATJ23),"")</f>
        <v/>
      </c>
      <c r="ATH23" s="151"/>
      <c r="ATI23" s="152" t="str">
        <f>IF(ATE23=0," ",IF(ATE23=16," ",(ATD23-ATG23-ATH23)*VLOOKUP(ATE23,PROTOKOL!$A:$E,5)))</f>
        <v xml:space="preserve"> </v>
      </c>
      <c r="ATJ23" s="153"/>
      <c r="ATK23" s="144" t="str">
        <f t="shared" si="406"/>
        <v xml:space="preserve"> </v>
      </c>
      <c r="ATL23" s="454" t="str">
        <f t="shared" si="407"/>
        <v xml:space="preserve"> </v>
      </c>
      <c r="ATM23" s="454"/>
      <c r="ATN23" s="150"/>
      <c r="ATO23" s="150"/>
      <c r="ATP23" s="150"/>
      <c r="ATQ23" s="154" t="str">
        <f>IF(ATO23=0," ",IF(ATO23=16," ",VLOOKUP(ATO23,PROTOKOL!$A:$E,2)*ATP23))</f>
        <v xml:space="preserve"> </v>
      </c>
      <c r="ATR23" s="151"/>
      <c r="ATS23" s="152" t="str">
        <f>IF(ATO23=0," ",IF(ATO23=16," ",(ATN23-ATQ23-ATR23)*VLOOKUP(ATO23,PROTOKOL!$A:$E,5)))</f>
        <v xml:space="preserve"> </v>
      </c>
      <c r="ATT23" s="155" t="str">
        <f t="shared" si="408"/>
        <v xml:space="preserve"> </v>
      </c>
      <c r="ATU23" s="152" t="str">
        <f t="shared" si="409"/>
        <v xml:space="preserve"> </v>
      </c>
      <c r="ATW23" s="138">
        <f t="shared" ref="ATW23" si="1429">$A$23</f>
        <v>11</v>
      </c>
      <c r="ATX23" s="444"/>
      <c r="ATY23" s="150"/>
      <c r="ATZ23" s="150"/>
      <c r="AUA23" s="150"/>
      <c r="AUB23" s="150" t="str">
        <f>IFERROR(IF(ATZ23=0," ",IF(ATZ23=16," ",VLOOKUP(ATZ23,PROTOKOL!$A:$E,2)*AUA23))/7.5*(7.5-AUE23),"")</f>
        <v/>
      </c>
      <c r="AUC23" s="151"/>
      <c r="AUD23" s="152" t="str">
        <f>IF(ATZ23=0," ",IF(ATZ23=16," ",(ATY23-AUB23-AUC23)*VLOOKUP(ATZ23,PROTOKOL!$A:$E,5)))</f>
        <v xml:space="preserve"> </v>
      </c>
      <c r="AUE23" s="153"/>
      <c r="AUF23" s="144" t="str">
        <f t="shared" si="411"/>
        <v xml:space="preserve"> </v>
      </c>
      <c r="AUG23" s="454" t="str">
        <f t="shared" si="412"/>
        <v xml:space="preserve"> </v>
      </c>
      <c r="AUH23" s="454"/>
      <c r="AUI23" s="150"/>
      <c r="AUJ23" s="150"/>
      <c r="AUK23" s="150"/>
      <c r="AUL23" s="154" t="str">
        <f>IF(AUJ23=0," ",IF(AUJ23=16," ",VLOOKUP(AUJ23,PROTOKOL!$A:$E,2)*AUK23))</f>
        <v xml:space="preserve"> </v>
      </c>
      <c r="AUM23" s="151"/>
      <c r="AUN23" s="152" t="str">
        <f>IF(AUJ23=0," ",IF(AUJ23=16," ",(AUI23-AUL23-AUM23)*VLOOKUP(AUJ23,PROTOKOL!$A:$E,5)))</f>
        <v xml:space="preserve"> </v>
      </c>
      <c r="AUO23" s="155" t="str">
        <f t="shared" si="413"/>
        <v xml:space="preserve"> </v>
      </c>
      <c r="AUP23" s="152" t="str">
        <f t="shared" si="414"/>
        <v xml:space="preserve"> </v>
      </c>
      <c r="AUR23" s="138">
        <f t="shared" ref="AUR23" si="1430">$A$23</f>
        <v>11</v>
      </c>
      <c r="AUS23" s="444"/>
      <c r="AUT23" s="150"/>
      <c r="AUU23" s="150"/>
      <c r="AUV23" s="150"/>
      <c r="AUW23" s="150" t="str">
        <f>IFERROR(IF(AUU23=0," ",IF(AUU23=16," ",VLOOKUP(AUU23,PROTOKOL!$A:$E,2)*AUV23))/7.5*(7.5-AUZ23),"")</f>
        <v/>
      </c>
      <c r="AUX23" s="151"/>
      <c r="AUY23" s="152" t="str">
        <f>IF(AUU23=0," ",IF(AUU23=16," ",(AUT23-AUW23-AUX23)*VLOOKUP(AUU23,PROTOKOL!$A:$E,5)))</f>
        <v xml:space="preserve"> </v>
      </c>
      <c r="AUZ23" s="153"/>
      <c r="AVA23" s="144" t="str">
        <f t="shared" si="416"/>
        <v xml:space="preserve"> </v>
      </c>
      <c r="AVB23" s="454" t="str">
        <f t="shared" si="417"/>
        <v xml:space="preserve"> </v>
      </c>
      <c r="AVC23" s="454"/>
      <c r="AVD23" s="150"/>
      <c r="AVE23" s="150"/>
      <c r="AVF23" s="150"/>
      <c r="AVG23" s="154" t="str">
        <f>IF(AVE23=0," ",IF(AVE23=16," ",VLOOKUP(AVE23,PROTOKOL!$A:$E,2)*AVF23))</f>
        <v xml:space="preserve"> </v>
      </c>
      <c r="AVH23" s="151"/>
      <c r="AVI23" s="152" t="str">
        <f>IF(AVE23=0," ",IF(AVE23=16," ",(AVD23-AVG23-AVH23)*VLOOKUP(AVE23,PROTOKOL!$A:$E,5)))</f>
        <v xml:space="preserve"> </v>
      </c>
      <c r="AVJ23" s="155" t="str">
        <f t="shared" si="418"/>
        <v xml:space="preserve"> </v>
      </c>
      <c r="AVK23" s="152" t="str">
        <f t="shared" si="419"/>
        <v xml:space="preserve"> </v>
      </c>
      <c r="AVM23" s="138">
        <f t="shared" ref="AVM23" si="1431">$A$23</f>
        <v>11</v>
      </c>
      <c r="AVN23" s="444"/>
      <c r="AVO23" s="150"/>
      <c r="AVP23" s="150"/>
      <c r="AVQ23" s="150"/>
      <c r="AVR23" s="150" t="str">
        <f>IFERROR(IF(AVP23=0," ",IF(AVP23=16," ",VLOOKUP(AVP23,PROTOKOL!$A:$E,2)*AVQ23))/7.5*(7.5-AVU23),"")</f>
        <v/>
      </c>
      <c r="AVS23" s="151"/>
      <c r="AVT23" s="152" t="str">
        <f>IF(AVP23=0," ",IF(AVP23=16," ",(AVO23-AVR23-AVS23)*VLOOKUP(AVP23,PROTOKOL!$A:$E,5)))</f>
        <v xml:space="preserve"> </v>
      </c>
      <c r="AVU23" s="153"/>
      <c r="AVV23" s="144" t="str">
        <f t="shared" si="421"/>
        <v xml:space="preserve"> </v>
      </c>
      <c r="AVW23" s="454" t="str">
        <f t="shared" si="422"/>
        <v xml:space="preserve"> </v>
      </c>
      <c r="AVX23" s="454"/>
      <c r="AVY23" s="150"/>
      <c r="AVZ23" s="150"/>
      <c r="AWA23" s="150"/>
      <c r="AWB23" s="154" t="str">
        <f>IF(AVZ23=0," ",IF(AVZ23=16," ",VLOOKUP(AVZ23,PROTOKOL!$A:$E,2)*AWA23))</f>
        <v xml:space="preserve"> </v>
      </c>
      <c r="AWC23" s="151"/>
      <c r="AWD23" s="152" t="str">
        <f>IF(AVZ23=0," ",IF(AVZ23=16," ",(AVY23-AWB23-AWC23)*VLOOKUP(AVZ23,PROTOKOL!$A:$E,5)))</f>
        <v xml:space="preserve"> </v>
      </c>
      <c r="AWE23" s="155" t="str">
        <f t="shared" si="423"/>
        <v xml:space="preserve"> </v>
      </c>
      <c r="AWF23" s="152" t="str">
        <f t="shared" si="424"/>
        <v xml:space="preserve"> </v>
      </c>
      <c r="AWH23" s="138">
        <f t="shared" ref="AWH23" si="1432">$A$23</f>
        <v>11</v>
      </c>
      <c r="AWI23" s="444"/>
      <c r="AWJ23" s="150"/>
      <c r="AWK23" s="150"/>
      <c r="AWL23" s="150"/>
      <c r="AWM23" s="150" t="str">
        <f>IFERROR(IF(AWK23=0," ",IF(AWK23=16," ",VLOOKUP(AWK23,PROTOKOL!$A:$E,2)*AWL23))/7.5*(7.5-AWP23),"")</f>
        <v/>
      </c>
      <c r="AWN23" s="151"/>
      <c r="AWO23" s="152" t="str">
        <f>IF(AWK23=0," ",IF(AWK23=16," ",(AWJ23-AWM23-AWN23)*VLOOKUP(AWK23,PROTOKOL!$A:$E,5)))</f>
        <v xml:space="preserve"> </v>
      </c>
      <c r="AWP23" s="153"/>
      <c r="AWQ23" s="144" t="str">
        <f t="shared" si="426"/>
        <v xml:space="preserve"> </v>
      </c>
      <c r="AWR23" s="454" t="str">
        <f t="shared" si="427"/>
        <v xml:space="preserve"> </v>
      </c>
      <c r="AWS23" s="454"/>
      <c r="AWT23" s="150"/>
      <c r="AWU23" s="150"/>
      <c r="AWV23" s="150"/>
      <c r="AWW23" s="154" t="str">
        <f>IF(AWU23=0," ",IF(AWU23=16," ",VLOOKUP(AWU23,PROTOKOL!$A:$E,2)*AWV23))</f>
        <v xml:space="preserve"> </v>
      </c>
      <c r="AWX23" s="151"/>
      <c r="AWY23" s="152" t="str">
        <f>IF(AWU23=0," ",IF(AWU23=16," ",(AWT23-AWW23-AWX23)*VLOOKUP(AWU23,PROTOKOL!$A:$E,5)))</f>
        <v xml:space="preserve"> </v>
      </c>
      <c r="AWZ23" s="155" t="str">
        <f t="shared" si="428"/>
        <v xml:space="preserve"> </v>
      </c>
      <c r="AXA23" s="152" t="str">
        <f t="shared" si="429"/>
        <v xml:space="preserve"> </v>
      </c>
      <c r="AXC23" s="138">
        <f t="shared" ref="AXC23" si="1433">$A$23</f>
        <v>11</v>
      </c>
      <c r="AXD23" s="444"/>
      <c r="AXE23" s="150"/>
      <c r="AXF23" s="150"/>
      <c r="AXG23" s="150"/>
      <c r="AXH23" s="150" t="str">
        <f>IFERROR(IF(AXF23=0," ",IF(AXF23=16," ",VLOOKUP(AXF23,PROTOKOL!$A:$E,2)*AXG23))/7.5*(7.5-AXK23),"")</f>
        <v/>
      </c>
      <c r="AXI23" s="151"/>
      <c r="AXJ23" s="152" t="str">
        <f>IF(AXF23=0," ",IF(AXF23=16," ",(AXE23-AXH23-AXI23)*VLOOKUP(AXF23,PROTOKOL!$A:$E,5)))</f>
        <v xml:space="preserve"> </v>
      </c>
      <c r="AXK23" s="153"/>
      <c r="AXL23" s="144" t="str">
        <f t="shared" si="431"/>
        <v xml:space="preserve"> </v>
      </c>
      <c r="AXM23" s="454" t="str">
        <f t="shared" si="432"/>
        <v xml:space="preserve"> </v>
      </c>
      <c r="AXN23" s="454"/>
      <c r="AXO23" s="150"/>
      <c r="AXP23" s="150"/>
      <c r="AXQ23" s="150"/>
      <c r="AXR23" s="154" t="str">
        <f>IF(AXP23=0," ",IF(AXP23=16," ",VLOOKUP(AXP23,PROTOKOL!$A:$E,2)*AXQ23))</f>
        <v xml:space="preserve"> </v>
      </c>
      <c r="AXS23" s="151"/>
      <c r="AXT23" s="152" t="str">
        <f>IF(AXP23=0," ",IF(AXP23=16," ",(AXO23-AXR23-AXS23)*VLOOKUP(AXP23,PROTOKOL!$A:$E,5)))</f>
        <v xml:space="preserve"> </v>
      </c>
      <c r="AXU23" s="155" t="str">
        <f t="shared" si="433"/>
        <v xml:space="preserve"> </v>
      </c>
      <c r="AXV23" s="152" t="str">
        <f t="shared" si="434"/>
        <v xml:space="preserve"> </v>
      </c>
      <c r="AXX23" s="138">
        <f t="shared" ref="AXX23" si="1434">$A$23</f>
        <v>11</v>
      </c>
      <c r="AXY23" s="444"/>
      <c r="AXZ23" s="150"/>
      <c r="AYA23" s="150"/>
      <c r="AYB23" s="150"/>
      <c r="AYC23" s="150" t="str">
        <f>IFERROR(IF(AYA23=0," ",IF(AYA23=16," ",VLOOKUP(AYA23,PROTOKOL!$A:$E,2)*AYB23))/7.5*(7.5-AYF23),"")</f>
        <v/>
      </c>
      <c r="AYD23" s="151"/>
      <c r="AYE23" s="152" t="str">
        <f>IF(AYA23=0," ",IF(AYA23=16," ",(AXZ23-AYC23-AYD23)*VLOOKUP(AYA23,PROTOKOL!$A:$E,5)))</f>
        <v xml:space="preserve"> </v>
      </c>
      <c r="AYF23" s="153"/>
      <c r="AYG23" s="144" t="str">
        <f t="shared" si="436"/>
        <v xml:space="preserve"> </v>
      </c>
      <c r="AYH23" s="454" t="str">
        <f t="shared" si="437"/>
        <v xml:space="preserve"> </v>
      </c>
      <c r="AYI23" s="454"/>
      <c r="AYJ23" s="150"/>
      <c r="AYK23" s="150"/>
      <c r="AYL23" s="150"/>
      <c r="AYM23" s="154" t="str">
        <f>IF(AYK23=0," ",IF(AYK23=16," ",VLOOKUP(AYK23,PROTOKOL!$A:$E,2)*AYL23))</f>
        <v xml:space="preserve"> </v>
      </c>
      <c r="AYN23" s="151"/>
      <c r="AYO23" s="152" t="str">
        <f>IF(AYK23=0," ",IF(AYK23=16," ",(AYJ23-AYM23-AYN23)*VLOOKUP(AYK23,PROTOKOL!$A:$E,5)))</f>
        <v xml:space="preserve"> </v>
      </c>
      <c r="AYP23" s="155" t="str">
        <f t="shared" si="438"/>
        <v xml:space="preserve"> </v>
      </c>
      <c r="AYQ23" s="152" t="str">
        <f t="shared" si="439"/>
        <v xml:space="preserve"> </v>
      </c>
      <c r="AYS23" s="138">
        <f t="shared" ref="AYS23" si="1435">$A$23</f>
        <v>11</v>
      </c>
      <c r="AYT23" s="444"/>
      <c r="AYU23" s="150"/>
      <c r="AYV23" s="150"/>
      <c r="AYW23" s="150"/>
      <c r="AYX23" s="150" t="str">
        <f>IFERROR(IF(AYV23=0," ",IF(AYV23=16," ",VLOOKUP(AYV23,PROTOKOL!$A:$E,2)*AYW23))/7.5*(7.5-AZA23),"")</f>
        <v/>
      </c>
      <c r="AYY23" s="151"/>
      <c r="AYZ23" s="152" t="str">
        <f>IF(AYV23=0," ",IF(AYV23=16," ",(AYU23-AYX23-AYY23)*VLOOKUP(AYV23,PROTOKOL!$A:$E,5)))</f>
        <v xml:space="preserve"> </v>
      </c>
      <c r="AZA23" s="153"/>
      <c r="AZB23" s="144" t="str">
        <f t="shared" si="441"/>
        <v xml:space="preserve"> </v>
      </c>
      <c r="AZC23" s="454" t="str">
        <f t="shared" si="442"/>
        <v xml:space="preserve"> </v>
      </c>
      <c r="AZD23" s="454"/>
      <c r="AZE23" s="150"/>
      <c r="AZF23" s="150"/>
      <c r="AZG23" s="150"/>
      <c r="AZH23" s="154" t="str">
        <f>IF(AZF23=0," ",IF(AZF23=16," ",VLOOKUP(AZF23,PROTOKOL!$A:$E,2)*AZG23))</f>
        <v xml:space="preserve"> </v>
      </c>
      <c r="AZI23" s="151"/>
      <c r="AZJ23" s="152" t="str">
        <f>IF(AZF23=0," ",IF(AZF23=16," ",(AZE23-AZH23-AZI23)*VLOOKUP(AZF23,PROTOKOL!$A:$E,5)))</f>
        <v xml:space="preserve"> </v>
      </c>
      <c r="AZK23" s="155" t="str">
        <f t="shared" si="443"/>
        <v xml:space="preserve"> </v>
      </c>
      <c r="AZL23" s="152" t="str">
        <f t="shared" si="444"/>
        <v xml:space="preserve"> </v>
      </c>
      <c r="AZN23" s="138">
        <f t="shared" ref="AZN23" si="1436">$A$23</f>
        <v>11</v>
      </c>
      <c r="AZO23" s="444"/>
      <c r="AZP23" s="150"/>
      <c r="AZQ23" s="150"/>
      <c r="AZR23" s="150"/>
      <c r="AZS23" s="150" t="str">
        <f>IFERROR(IF(AZQ23=0," ",IF(AZQ23=16," ",VLOOKUP(AZQ23,PROTOKOL!$A:$E,2)*AZR23))/7.5*(7.5-AZV23),"")</f>
        <v/>
      </c>
      <c r="AZT23" s="151"/>
      <c r="AZU23" s="152" t="str">
        <f>IF(AZQ23=0," ",IF(AZQ23=16," ",(AZP23-AZS23-AZT23)*VLOOKUP(AZQ23,PROTOKOL!$A:$E,5)))</f>
        <v xml:space="preserve"> </v>
      </c>
      <c r="AZV23" s="153"/>
      <c r="AZW23" s="144" t="str">
        <f t="shared" si="446"/>
        <v xml:space="preserve"> </v>
      </c>
      <c r="AZX23" s="454" t="str">
        <f t="shared" si="447"/>
        <v xml:space="preserve"> </v>
      </c>
      <c r="AZY23" s="454"/>
      <c r="AZZ23" s="150"/>
      <c r="BAA23" s="150"/>
      <c r="BAB23" s="150"/>
      <c r="BAC23" s="154" t="str">
        <f>IF(BAA23=0," ",IF(BAA23=16," ",VLOOKUP(BAA23,PROTOKOL!$A:$E,2)*BAB23))</f>
        <v xml:space="preserve"> </v>
      </c>
      <c r="BAD23" s="151"/>
      <c r="BAE23" s="152" t="str">
        <f>IF(BAA23=0," ",IF(BAA23=16," ",(AZZ23-BAC23-BAD23)*VLOOKUP(BAA23,PROTOKOL!$A:$E,5)))</f>
        <v xml:space="preserve"> </v>
      </c>
      <c r="BAF23" s="155" t="str">
        <f t="shared" si="448"/>
        <v xml:space="preserve"> </v>
      </c>
      <c r="BAG23" s="152" t="str">
        <f t="shared" si="449"/>
        <v xml:space="preserve"> </v>
      </c>
      <c r="BAI23" s="138">
        <f t="shared" ref="BAI23" si="1437">$A$23</f>
        <v>11</v>
      </c>
      <c r="BAJ23" s="444"/>
      <c r="BAK23" s="150"/>
      <c r="BAL23" s="150"/>
      <c r="BAM23" s="150"/>
      <c r="BAN23" s="150" t="str">
        <f>IFERROR(IF(BAL23=0," ",IF(BAL23=16," ",VLOOKUP(BAL23,PROTOKOL!$A:$E,2)*BAM23))/7.5*(7.5-BAQ23),"")</f>
        <v/>
      </c>
      <c r="BAO23" s="151"/>
      <c r="BAP23" s="152" t="str">
        <f>IF(BAL23=0," ",IF(BAL23=16," ",(BAK23-BAN23-BAO23)*VLOOKUP(BAL23,PROTOKOL!$A:$E,5)))</f>
        <v xml:space="preserve"> </v>
      </c>
      <c r="BAQ23" s="153"/>
      <c r="BAR23" s="144" t="str">
        <f t="shared" si="451"/>
        <v xml:space="preserve"> </v>
      </c>
      <c r="BAS23" s="454" t="str">
        <f t="shared" si="452"/>
        <v xml:space="preserve"> </v>
      </c>
      <c r="BAT23" s="454"/>
      <c r="BAU23" s="150"/>
      <c r="BAV23" s="150"/>
      <c r="BAW23" s="150"/>
      <c r="BAX23" s="154" t="str">
        <f>IF(BAV23=0," ",IF(BAV23=16," ",VLOOKUP(BAV23,PROTOKOL!$A:$E,2)*BAW23))</f>
        <v xml:space="preserve"> </v>
      </c>
      <c r="BAY23" s="151"/>
      <c r="BAZ23" s="152" t="str">
        <f>IF(BAV23=0," ",IF(BAV23=16," ",(BAU23-BAX23-BAY23)*VLOOKUP(BAV23,PROTOKOL!$A:$E,5)))</f>
        <v xml:space="preserve"> </v>
      </c>
      <c r="BBA23" s="155" t="str">
        <f t="shared" si="453"/>
        <v xml:space="preserve"> </v>
      </c>
      <c r="BBB23" s="152" t="str">
        <f t="shared" si="454"/>
        <v xml:space="preserve"> </v>
      </c>
    </row>
    <row r="24" spans="1:1406" x14ac:dyDescent="0.3">
      <c r="A24" s="138">
        <v>12</v>
      </c>
      <c r="B24" s="444"/>
      <c r="C24" s="150"/>
      <c r="D24" s="150"/>
      <c r="E24" s="150"/>
      <c r="F24" s="150" t="str">
        <f>IFERROR(IF(D24=0," ",IF(D24=16," ",VLOOKUP(D24,PROTOKOL!$A:$E,2)*E24))/7.5*(7.5-I24),"")</f>
        <v/>
      </c>
      <c r="G24" s="151"/>
      <c r="H24" s="152" t="str">
        <f>IF(D24=0," ",IF(D24=16," ",(C24-F24-G24)*VLOOKUP(D24,PROTOKOL!$A:$E,5)))</f>
        <v xml:space="preserve"> </v>
      </c>
      <c r="I24" s="153"/>
      <c r="J24" s="144" t="str">
        <f t="shared" si="455"/>
        <v xml:space="preserve"> </v>
      </c>
      <c r="K24" s="454" t="str">
        <f t="shared" si="456"/>
        <v xml:space="preserve"> </v>
      </c>
      <c r="L24" s="454"/>
      <c r="M24" s="150"/>
      <c r="N24" s="150"/>
      <c r="O24" s="150"/>
      <c r="P24" s="154" t="str">
        <f>IF(N24=0," ",IF(N24=16," ",VLOOKUP(N24,PROTOKOL!$A:$E,2)*O24))</f>
        <v xml:space="preserve"> </v>
      </c>
      <c r="Q24" s="151"/>
      <c r="R24" s="152" t="str">
        <f>IF(N24=0," ",IF(N24=16," ",(M24-P24-Q24)*VLOOKUP(N24,PROTOKOL!$A:$E,5)))</f>
        <v xml:space="preserve"> </v>
      </c>
      <c r="S24" s="155" t="str">
        <f t="shared" si="457"/>
        <v xml:space="preserve"> </v>
      </c>
      <c r="T24" s="152" t="str">
        <f t="shared" si="458"/>
        <v xml:space="preserve"> </v>
      </c>
      <c r="V24" s="138">
        <f>$A$24</f>
        <v>12</v>
      </c>
      <c r="W24" s="444"/>
      <c r="X24" s="150"/>
      <c r="Y24" s="150"/>
      <c r="Z24" s="150"/>
      <c r="AA24" s="150" t="str">
        <f>IFERROR(IF(Y24=0," ",IF(Y24=16," ",VLOOKUP(Y24,PROTOKOL!$A:$E,2)*Z24))/7.5*(7.5-AD24),"")</f>
        <v/>
      </c>
      <c r="AB24" s="151"/>
      <c r="AC24" s="152" t="str">
        <f>IF(Y24=0," ",IF(Y24=16," ",(X24-AA24-AB24)*VLOOKUP(Y24,PROTOKOL!$A:$E,5)))</f>
        <v xml:space="preserve"> </v>
      </c>
      <c r="AD24" s="153"/>
      <c r="AE24" s="144" t="str">
        <f t="shared" si="459"/>
        <v xml:space="preserve"> </v>
      </c>
      <c r="AF24" s="454" t="str">
        <f t="shared" si="460"/>
        <v xml:space="preserve"> </v>
      </c>
      <c r="AG24" s="454"/>
      <c r="AH24" s="150"/>
      <c r="AI24" s="150"/>
      <c r="AJ24" s="150"/>
      <c r="AK24" s="154" t="str">
        <f>IF(AI24=0," ",IF(AI24=16," ",VLOOKUP(AI24,PROTOKOL!$A:$E,2)*AJ24))</f>
        <v xml:space="preserve"> </v>
      </c>
      <c r="AL24" s="151"/>
      <c r="AM24" s="152" t="str">
        <f>IF(AI24=0," ",IF(AI24=16," ",(AH24-AK24-AL24)*VLOOKUP(AI24,PROTOKOL!$A:$E,5)))</f>
        <v xml:space="preserve"> </v>
      </c>
      <c r="AN24" s="155" t="str">
        <f t="shared" si="461"/>
        <v xml:space="preserve"> </v>
      </c>
      <c r="AO24" s="152" t="str">
        <f t="shared" si="462"/>
        <v xml:space="preserve"> </v>
      </c>
      <c r="AQ24" s="138">
        <f t="shared" ref="AQ24" si="1438">$A$24</f>
        <v>12</v>
      </c>
      <c r="AR24" s="444"/>
      <c r="AS24" s="150"/>
      <c r="AT24" s="150"/>
      <c r="AU24" s="150"/>
      <c r="AV24" s="150" t="str">
        <f>IFERROR(IF(AT24=0," ",IF(AT24=16," ",VLOOKUP(AT24,PROTOKOL!$A:$E,2)*AU24))/7.5*(7.5-AY24),"")</f>
        <v/>
      </c>
      <c r="AW24" s="151"/>
      <c r="AX24" s="152" t="str">
        <f>IF(AT24=0," ",IF(AT24=16," ",(AS24-AV24-AW24)*VLOOKUP(AT24,PROTOKOL!$A:$E,5)))</f>
        <v xml:space="preserve"> </v>
      </c>
      <c r="AY24" s="153"/>
      <c r="AZ24" s="144" t="str">
        <f t="shared" si="131"/>
        <v xml:space="preserve"> </v>
      </c>
      <c r="BA24" s="454" t="str">
        <f t="shared" si="132"/>
        <v xml:space="preserve"> </v>
      </c>
      <c r="BB24" s="454"/>
      <c r="BC24" s="150"/>
      <c r="BD24" s="150"/>
      <c r="BE24" s="150"/>
      <c r="BF24" s="154" t="str">
        <f>IF(BD24=0," ",IF(BD24=16," ",VLOOKUP(BD24,PROTOKOL!$A:$E,2)*BE24))</f>
        <v xml:space="preserve"> </v>
      </c>
      <c r="BG24" s="151"/>
      <c r="BH24" s="152" t="str">
        <f>IF(BD24=0," ",IF(BD24=16," ",(BC24-BF24-BG24)*VLOOKUP(BD24,PROTOKOL!$A:$E,5)))</f>
        <v xml:space="preserve"> </v>
      </c>
      <c r="BI24" s="155" t="str">
        <f t="shared" si="133"/>
        <v xml:space="preserve"> </v>
      </c>
      <c r="BJ24" s="152" t="str">
        <f t="shared" si="134"/>
        <v xml:space="preserve"> </v>
      </c>
      <c r="BL24" s="138">
        <f t="shared" ref="BL24" si="1439">$A$24</f>
        <v>12</v>
      </c>
      <c r="BM24" s="444"/>
      <c r="BN24" s="150"/>
      <c r="BO24" s="150"/>
      <c r="BP24" s="150"/>
      <c r="BQ24" s="150" t="str">
        <f>IFERROR(IF(BO24=0," ",IF(BO24=16," ",VLOOKUP(BO24,PROTOKOL!$A:$E,2)*BP24))/7.5*(7.5-BT24),"")</f>
        <v/>
      </c>
      <c r="BR24" s="151"/>
      <c r="BS24" s="152" t="str">
        <f>IF(BO24=0," ",IF(BO24=16," ",(BN24-BQ24-BR24)*VLOOKUP(BO24,PROTOKOL!$A:$E,5)))</f>
        <v xml:space="preserve"> </v>
      </c>
      <c r="BT24" s="153"/>
      <c r="BU24" s="144" t="str">
        <f t="shared" si="136"/>
        <v xml:space="preserve"> </v>
      </c>
      <c r="BV24" s="454" t="str">
        <f t="shared" si="137"/>
        <v xml:space="preserve"> </v>
      </c>
      <c r="BW24" s="454"/>
      <c r="BX24" s="150"/>
      <c r="BY24" s="150"/>
      <c r="BZ24" s="150"/>
      <c r="CA24" s="154" t="str">
        <f>IF(BY24=0," ",IF(BY24=16," ",VLOOKUP(BY24,PROTOKOL!$A:$E,2)*BZ24))</f>
        <v xml:space="preserve"> </v>
      </c>
      <c r="CB24" s="151"/>
      <c r="CC24" s="152" t="str">
        <f>IF(BY24=0," ",IF(BY24=16," ",(BX24-CA24-CB24)*VLOOKUP(BY24,PROTOKOL!$A:$E,5)))</f>
        <v xml:space="preserve"> </v>
      </c>
      <c r="CD24" s="155" t="str">
        <f t="shared" si="138"/>
        <v xml:space="preserve"> </v>
      </c>
      <c r="CE24" s="152" t="str">
        <f t="shared" si="139"/>
        <v xml:space="preserve"> </v>
      </c>
      <c r="CG24" s="138">
        <f t="shared" ref="CG24" si="1440">$A$24</f>
        <v>12</v>
      </c>
      <c r="CH24" s="444"/>
      <c r="CI24" s="150"/>
      <c r="CJ24" s="150"/>
      <c r="CK24" s="150"/>
      <c r="CL24" s="150" t="str">
        <f>IFERROR(IF(CJ24=0," ",IF(CJ24=16," ",VLOOKUP(CJ24,PROTOKOL!$A:$E,2)*CK24))/7.5*(7.5-CO24),"")</f>
        <v/>
      </c>
      <c r="CM24" s="151"/>
      <c r="CN24" s="152" t="str">
        <f>IF(CJ24=0," ",IF(CJ24=16," ",(CI24-CL24-CM24)*VLOOKUP(CJ24,PROTOKOL!$A:$E,5)))</f>
        <v xml:space="preserve"> </v>
      </c>
      <c r="CO24" s="153"/>
      <c r="CP24" s="144" t="str">
        <f t="shared" si="141"/>
        <v xml:space="preserve"> </v>
      </c>
      <c r="CQ24" s="454" t="str">
        <f t="shared" si="142"/>
        <v xml:space="preserve"> </v>
      </c>
      <c r="CR24" s="454"/>
      <c r="CS24" s="150"/>
      <c r="CT24" s="150"/>
      <c r="CU24" s="150"/>
      <c r="CV24" s="154" t="str">
        <f>IF(CT24=0," ",IF(CT24=16," ",VLOOKUP(CT24,PROTOKOL!$A:$E,2)*CU24))</f>
        <v xml:space="preserve"> </v>
      </c>
      <c r="CW24" s="151"/>
      <c r="CX24" s="152" t="str">
        <f>IF(CT24=0," ",IF(CT24=16," ",(CS24-CV24-CW24)*VLOOKUP(CT24,PROTOKOL!$A:$E,5)))</f>
        <v xml:space="preserve"> </v>
      </c>
      <c r="CY24" s="155" t="str">
        <f t="shared" si="143"/>
        <v xml:space="preserve"> </v>
      </c>
      <c r="CZ24" s="152" t="str">
        <f t="shared" si="144"/>
        <v xml:space="preserve"> </v>
      </c>
      <c r="DB24" s="138">
        <f t="shared" ref="DB24" si="1441">$A$24</f>
        <v>12</v>
      </c>
      <c r="DC24" s="444"/>
      <c r="DD24" s="150"/>
      <c r="DE24" s="150"/>
      <c r="DF24" s="150"/>
      <c r="DG24" s="150" t="str">
        <f>IFERROR(IF(DE24=0," ",IF(DE24=16," ",VLOOKUP(DE24,PROTOKOL!$A:$E,2)*DF24))/7.5*(7.5-DJ24),"")</f>
        <v/>
      </c>
      <c r="DH24" s="151"/>
      <c r="DI24" s="152" t="str">
        <f>IF(DE24=0," ",IF(DE24=16," ",(DD24-DG24-DH24)*VLOOKUP(DE24,PROTOKOL!$A:$E,5)))</f>
        <v xml:space="preserve"> </v>
      </c>
      <c r="DJ24" s="153"/>
      <c r="DK24" s="144" t="str">
        <f t="shared" si="146"/>
        <v xml:space="preserve"> </v>
      </c>
      <c r="DL24" s="454" t="str">
        <f t="shared" si="147"/>
        <v xml:space="preserve"> </v>
      </c>
      <c r="DM24" s="454"/>
      <c r="DN24" s="150"/>
      <c r="DO24" s="150"/>
      <c r="DP24" s="150"/>
      <c r="DQ24" s="154" t="str">
        <f>IF(DO24=0," ",IF(DO24=16," ",VLOOKUP(DO24,PROTOKOL!$A:$E,2)*DP24))</f>
        <v xml:space="preserve"> </v>
      </c>
      <c r="DR24" s="151"/>
      <c r="DS24" s="152" t="str">
        <f>IF(DO24=0," ",IF(DO24=16," ",(DN24-DQ24-DR24)*VLOOKUP(DO24,PROTOKOL!$A:$E,5)))</f>
        <v xml:space="preserve"> </v>
      </c>
      <c r="DT24" s="155" t="str">
        <f t="shared" si="148"/>
        <v xml:space="preserve"> </v>
      </c>
      <c r="DU24" s="152" t="str">
        <f t="shared" si="149"/>
        <v xml:space="preserve"> </v>
      </c>
      <c r="DW24" s="138">
        <f t="shared" ref="DW24" si="1442">$A$24</f>
        <v>12</v>
      </c>
      <c r="DX24" s="444"/>
      <c r="DY24" s="150"/>
      <c r="DZ24" s="150"/>
      <c r="EA24" s="150"/>
      <c r="EB24" s="150" t="str">
        <f>IFERROR(IF(DZ24=0," ",IF(DZ24=16," ",VLOOKUP(DZ24,PROTOKOL!$A:$E,2)*EA24))/7.5*(7.5-EE24),"")</f>
        <v/>
      </c>
      <c r="EC24" s="151"/>
      <c r="ED24" s="152" t="str">
        <f>IF(DZ24=0," ",IF(DZ24=16," ",(DY24-EB24-EC24)*VLOOKUP(DZ24,PROTOKOL!$A:$E,5)))</f>
        <v xml:space="preserve"> </v>
      </c>
      <c r="EE24" s="153"/>
      <c r="EF24" s="144" t="str">
        <f t="shared" si="151"/>
        <v xml:space="preserve"> </v>
      </c>
      <c r="EG24" s="454" t="str">
        <f t="shared" si="152"/>
        <v xml:space="preserve"> </v>
      </c>
      <c r="EH24" s="454"/>
      <c r="EI24" s="150"/>
      <c r="EJ24" s="150"/>
      <c r="EK24" s="150"/>
      <c r="EL24" s="154" t="str">
        <f>IF(EJ24=0," ",IF(EJ24=16," ",VLOOKUP(EJ24,PROTOKOL!$A:$E,2)*EK24))</f>
        <v xml:space="preserve"> </v>
      </c>
      <c r="EM24" s="151"/>
      <c r="EN24" s="152" t="str">
        <f>IF(EJ24=0," ",IF(EJ24=16," ",(EI24-EL24-EM24)*VLOOKUP(EJ24,PROTOKOL!$A:$E,5)))</f>
        <v xml:space="preserve"> </v>
      </c>
      <c r="EO24" s="155" t="str">
        <f t="shared" si="153"/>
        <v xml:space="preserve"> </v>
      </c>
      <c r="EP24" s="152" t="str">
        <f t="shared" si="154"/>
        <v xml:space="preserve"> </v>
      </c>
      <c r="ER24" s="138">
        <f t="shared" ref="ER24" si="1443">$A$24</f>
        <v>12</v>
      </c>
      <c r="ES24" s="444"/>
      <c r="ET24" s="150"/>
      <c r="EU24" s="150"/>
      <c r="EV24" s="150"/>
      <c r="EW24" s="150" t="str">
        <f>IFERROR(IF(EU24=0," ",IF(EU24=16," ",VLOOKUP(EU24,PROTOKOL!$A:$E,2)*EV24))/7.5*(7.5-EZ24),"")</f>
        <v/>
      </c>
      <c r="EX24" s="151"/>
      <c r="EY24" s="152" t="str">
        <f>IF(EU24=0," ",IF(EU24=16," ",(ET24-EW24-EX24)*VLOOKUP(EU24,PROTOKOL!$A:$E,5)))</f>
        <v xml:space="preserve"> </v>
      </c>
      <c r="EZ24" s="153"/>
      <c r="FA24" s="144" t="str">
        <f t="shared" si="156"/>
        <v xml:space="preserve"> </v>
      </c>
      <c r="FB24" s="454" t="str">
        <f t="shared" si="157"/>
        <v xml:space="preserve"> </v>
      </c>
      <c r="FC24" s="454"/>
      <c r="FD24" s="150"/>
      <c r="FE24" s="150"/>
      <c r="FF24" s="150"/>
      <c r="FG24" s="154" t="str">
        <f>IF(FE24=0," ",IF(FE24=16," ",VLOOKUP(FE24,PROTOKOL!$A:$E,2)*FF24))</f>
        <v xml:space="preserve"> </v>
      </c>
      <c r="FH24" s="151"/>
      <c r="FI24" s="152" t="str">
        <f>IF(FE24=0," ",IF(FE24=16," ",(FD24-FG24-FH24)*VLOOKUP(FE24,PROTOKOL!$A:$E,5)))</f>
        <v xml:space="preserve"> </v>
      </c>
      <c r="FJ24" s="155" t="str">
        <f t="shared" si="158"/>
        <v xml:space="preserve"> </v>
      </c>
      <c r="FK24" s="152" t="str">
        <f t="shared" si="159"/>
        <v xml:space="preserve"> </v>
      </c>
      <c r="FM24" s="138">
        <f t="shared" ref="FM24" si="1444">$A$24</f>
        <v>12</v>
      </c>
      <c r="FN24" s="444"/>
      <c r="FO24" s="150"/>
      <c r="FP24" s="150"/>
      <c r="FQ24" s="150"/>
      <c r="FR24" s="150" t="str">
        <f>IFERROR(IF(FP24=0," ",IF(FP24=16," ",VLOOKUP(FP24,PROTOKOL!$A:$E,2)*FQ24))/7.5*(7.5-FU24),"")</f>
        <v/>
      </c>
      <c r="FS24" s="151"/>
      <c r="FT24" s="152" t="str">
        <f>IF(FP24=0," ",IF(FP24=16," ",(FO24-FR24-FS24)*VLOOKUP(FP24,PROTOKOL!$A:$E,5)))</f>
        <v xml:space="preserve"> </v>
      </c>
      <c r="FU24" s="153"/>
      <c r="FV24" s="144" t="str">
        <f t="shared" si="161"/>
        <v xml:space="preserve"> </v>
      </c>
      <c r="FW24" s="454" t="str">
        <f t="shared" si="162"/>
        <v xml:space="preserve"> </v>
      </c>
      <c r="FX24" s="454"/>
      <c r="FY24" s="150"/>
      <c r="FZ24" s="150"/>
      <c r="GA24" s="150"/>
      <c r="GB24" s="154" t="str">
        <f>IF(FZ24=0," ",IF(FZ24=16," ",VLOOKUP(FZ24,PROTOKOL!$A:$E,2)*GA24))</f>
        <v xml:space="preserve"> </v>
      </c>
      <c r="GC24" s="151"/>
      <c r="GD24" s="152" t="str">
        <f>IF(FZ24=0," ",IF(FZ24=16," ",(FY24-GB24-GC24)*VLOOKUP(FZ24,PROTOKOL!$A:$E,5)))</f>
        <v xml:space="preserve"> </v>
      </c>
      <c r="GE24" s="155" t="str">
        <f t="shared" si="163"/>
        <v xml:space="preserve"> </v>
      </c>
      <c r="GF24" s="152" t="str">
        <f t="shared" si="164"/>
        <v xml:space="preserve"> </v>
      </c>
      <c r="GH24" s="138">
        <f t="shared" ref="GH24" si="1445">$A$24</f>
        <v>12</v>
      </c>
      <c r="GI24" s="444"/>
      <c r="GJ24" s="150"/>
      <c r="GK24" s="150"/>
      <c r="GL24" s="150"/>
      <c r="GM24" s="150" t="str">
        <f>IFERROR(IF(GK24=0," ",IF(GK24=16," ",VLOOKUP(GK24,PROTOKOL!$A:$E,2)*GL24))/7.5*(7.5-GP24),"")</f>
        <v/>
      </c>
      <c r="GN24" s="151"/>
      <c r="GO24" s="152" t="str">
        <f>IF(GK24=0," ",IF(GK24=16," ",(GJ24-GM24-GN24)*VLOOKUP(GK24,PROTOKOL!$A:$E,5)))</f>
        <v xml:space="preserve"> </v>
      </c>
      <c r="GP24" s="153"/>
      <c r="GQ24" s="144" t="str">
        <f t="shared" si="166"/>
        <v xml:space="preserve"> </v>
      </c>
      <c r="GR24" s="454" t="str">
        <f t="shared" si="167"/>
        <v xml:space="preserve"> </v>
      </c>
      <c r="GS24" s="454"/>
      <c r="GT24" s="150"/>
      <c r="GU24" s="150"/>
      <c r="GV24" s="150"/>
      <c r="GW24" s="154" t="str">
        <f>IF(GU24=0," ",IF(GU24=16," ",VLOOKUP(GU24,PROTOKOL!$A:$E,2)*GV24))</f>
        <v xml:space="preserve"> </v>
      </c>
      <c r="GX24" s="151"/>
      <c r="GY24" s="152" t="str">
        <f>IF(GU24=0," ",IF(GU24=16," ",(GT24-GW24-GX24)*VLOOKUP(GU24,PROTOKOL!$A:$E,5)))</f>
        <v xml:space="preserve"> </v>
      </c>
      <c r="GZ24" s="155" t="str">
        <f t="shared" si="168"/>
        <v xml:space="preserve"> </v>
      </c>
      <c r="HA24" s="152" t="str">
        <f t="shared" si="169"/>
        <v xml:space="preserve"> </v>
      </c>
      <c r="HC24" s="138">
        <f t="shared" ref="HC24" si="1446">$A$24</f>
        <v>12</v>
      </c>
      <c r="HD24" s="444"/>
      <c r="HE24" s="150"/>
      <c r="HF24" s="150"/>
      <c r="HG24" s="150"/>
      <c r="HH24" s="150" t="str">
        <f>IFERROR(IF(HF24=0," ",IF(HF24=16," ",VLOOKUP(HF24,PROTOKOL!$A:$E,2)*HG24))/7.5*(7.5-HK24),"")</f>
        <v/>
      </c>
      <c r="HI24" s="151"/>
      <c r="HJ24" s="152" t="str">
        <f>IF(HF24=0," ",IF(HF24=16," ",(HE24-HH24-HI24)*VLOOKUP(HF24,PROTOKOL!$A:$E,5)))</f>
        <v xml:space="preserve"> </v>
      </c>
      <c r="HK24" s="153"/>
      <c r="HL24" s="144" t="str">
        <f t="shared" si="171"/>
        <v xml:space="preserve"> </v>
      </c>
      <c r="HM24" s="454" t="str">
        <f t="shared" si="172"/>
        <v xml:space="preserve"> </v>
      </c>
      <c r="HN24" s="454"/>
      <c r="HO24" s="150"/>
      <c r="HP24" s="150"/>
      <c r="HQ24" s="150"/>
      <c r="HR24" s="154" t="str">
        <f>IF(HP24=0," ",IF(HP24=16," ",VLOOKUP(HP24,PROTOKOL!$A:$E,2)*HQ24))</f>
        <v xml:space="preserve"> </v>
      </c>
      <c r="HS24" s="151"/>
      <c r="HT24" s="152" t="str">
        <f>IF(HP24=0," ",IF(HP24=16," ",(HO24-HR24-HS24)*VLOOKUP(HP24,PROTOKOL!$A:$E,5)))</f>
        <v xml:space="preserve"> </v>
      </c>
      <c r="HU24" s="155" t="str">
        <f t="shared" si="173"/>
        <v xml:space="preserve"> </v>
      </c>
      <c r="HV24" s="152" t="str">
        <f t="shared" si="174"/>
        <v xml:space="preserve"> </v>
      </c>
      <c r="HX24" s="138">
        <f t="shared" ref="HX24" si="1447">$A$24</f>
        <v>12</v>
      </c>
      <c r="HY24" s="444"/>
      <c r="HZ24" s="150"/>
      <c r="IA24" s="150"/>
      <c r="IB24" s="150"/>
      <c r="IC24" s="150" t="str">
        <f>IFERROR(IF(IA24=0," ",IF(IA24=16," ",VLOOKUP(IA24,PROTOKOL!$A:$E,2)*IB24))/7.5*(7.5-IF24),"")</f>
        <v/>
      </c>
      <c r="ID24" s="151"/>
      <c r="IE24" s="152" t="str">
        <f>IF(IA24=0," ",IF(IA24=16," ",(HZ24-IC24-ID24)*VLOOKUP(IA24,PROTOKOL!$A:$E,5)))</f>
        <v xml:space="preserve"> </v>
      </c>
      <c r="IF24" s="153"/>
      <c r="IG24" s="144" t="str">
        <f t="shared" si="176"/>
        <v xml:space="preserve"> </v>
      </c>
      <c r="IH24" s="454" t="str">
        <f t="shared" si="177"/>
        <v xml:space="preserve"> </v>
      </c>
      <c r="II24" s="454"/>
      <c r="IJ24" s="150"/>
      <c r="IK24" s="150"/>
      <c r="IL24" s="150"/>
      <c r="IM24" s="154" t="str">
        <f>IF(IK24=0," ",IF(IK24=16," ",VLOOKUP(IK24,PROTOKOL!$A:$E,2)*IL24))</f>
        <v xml:space="preserve"> </v>
      </c>
      <c r="IN24" s="151"/>
      <c r="IO24" s="152" t="str">
        <f>IF(IK24=0," ",IF(IK24=16," ",(IJ24-IM24-IN24)*VLOOKUP(IK24,PROTOKOL!$A:$E,5)))</f>
        <v xml:space="preserve"> </v>
      </c>
      <c r="IP24" s="155" t="str">
        <f t="shared" si="178"/>
        <v xml:space="preserve"> </v>
      </c>
      <c r="IQ24" s="152" t="str">
        <f t="shared" si="179"/>
        <v xml:space="preserve"> </v>
      </c>
      <c r="IS24" s="138">
        <f t="shared" ref="IS24" si="1448">$A$24</f>
        <v>12</v>
      </c>
      <c r="IT24" s="444"/>
      <c r="IU24" s="150"/>
      <c r="IV24" s="150"/>
      <c r="IW24" s="150"/>
      <c r="IX24" s="150" t="str">
        <f>IFERROR(IF(IV24=0," ",IF(IV24=16," ",VLOOKUP(IV24,PROTOKOL!$A:$E,2)*IW24))/7.5*(7.5-JA24),"")</f>
        <v/>
      </c>
      <c r="IY24" s="151"/>
      <c r="IZ24" s="152" t="str">
        <f>IF(IV24=0," ",IF(IV24=16," ",(IU24-IX24-IY24)*VLOOKUP(IV24,PROTOKOL!$A:$E,5)))</f>
        <v xml:space="preserve"> </v>
      </c>
      <c r="JA24" s="153"/>
      <c r="JB24" s="144" t="str">
        <f t="shared" si="181"/>
        <v xml:space="preserve"> </v>
      </c>
      <c r="JC24" s="454" t="str">
        <f t="shared" si="182"/>
        <v xml:space="preserve"> </v>
      </c>
      <c r="JD24" s="454"/>
      <c r="JE24" s="150"/>
      <c r="JF24" s="150"/>
      <c r="JG24" s="150"/>
      <c r="JH24" s="154" t="str">
        <f>IF(JF24=0," ",IF(JF24=16," ",VLOOKUP(JF24,PROTOKOL!$A:$E,2)*JG24))</f>
        <v xml:space="preserve"> </v>
      </c>
      <c r="JI24" s="151"/>
      <c r="JJ24" s="152" t="str">
        <f>IF(JF24=0," ",IF(JF24=16," ",(JE24-JH24-JI24)*VLOOKUP(JF24,PROTOKOL!$A:$E,5)))</f>
        <v xml:space="preserve"> </v>
      </c>
      <c r="JK24" s="155" t="str">
        <f t="shared" si="183"/>
        <v xml:space="preserve"> </v>
      </c>
      <c r="JL24" s="152" t="str">
        <f t="shared" si="184"/>
        <v xml:space="preserve"> </v>
      </c>
      <c r="JN24" s="138">
        <f t="shared" ref="JN24" si="1449">$A$24</f>
        <v>12</v>
      </c>
      <c r="JO24" s="444"/>
      <c r="JP24" s="150"/>
      <c r="JQ24" s="150"/>
      <c r="JR24" s="150"/>
      <c r="JS24" s="150" t="str">
        <f>IFERROR(IF(JQ24=0," ",IF(JQ24=16," ",VLOOKUP(JQ24,PROTOKOL!$A:$E,2)*JR24))/7.5*(7.5-JV24),"")</f>
        <v/>
      </c>
      <c r="JT24" s="151"/>
      <c r="JU24" s="152" t="str">
        <f>IF(JQ24=0," ",IF(JQ24=16," ",(JP24-JS24-JT24)*VLOOKUP(JQ24,PROTOKOL!$A:$E,5)))</f>
        <v xml:space="preserve"> </v>
      </c>
      <c r="JV24" s="153"/>
      <c r="JW24" s="144" t="str">
        <f t="shared" si="186"/>
        <v xml:space="preserve"> </v>
      </c>
      <c r="JX24" s="454" t="str">
        <f t="shared" si="187"/>
        <v xml:space="preserve"> </v>
      </c>
      <c r="JY24" s="454"/>
      <c r="JZ24" s="150"/>
      <c r="KA24" s="150"/>
      <c r="KB24" s="150"/>
      <c r="KC24" s="154" t="str">
        <f>IF(KA24=0," ",IF(KA24=16," ",VLOOKUP(KA24,PROTOKOL!$A:$E,2)*KB24))</f>
        <v xml:space="preserve"> </v>
      </c>
      <c r="KD24" s="151"/>
      <c r="KE24" s="152" t="str">
        <f>IF(KA24=0," ",IF(KA24=16," ",(JZ24-KC24-KD24)*VLOOKUP(KA24,PROTOKOL!$A:$E,5)))</f>
        <v xml:space="preserve"> </v>
      </c>
      <c r="KF24" s="155" t="str">
        <f t="shared" si="188"/>
        <v xml:space="preserve"> </v>
      </c>
      <c r="KG24" s="152" t="str">
        <f t="shared" si="189"/>
        <v xml:space="preserve"> </v>
      </c>
      <c r="KI24" s="138">
        <f t="shared" ref="KI24" si="1450">$A$24</f>
        <v>12</v>
      </c>
      <c r="KJ24" s="444"/>
      <c r="KK24" s="150"/>
      <c r="KL24" s="150"/>
      <c r="KM24" s="150"/>
      <c r="KN24" s="150" t="str">
        <f>IFERROR(IF(KL24=0," ",IF(KL24=16," ",VLOOKUP(KL24,PROTOKOL!$A:$E,2)*KM24))/7.5*(7.5-KQ24),"")</f>
        <v/>
      </c>
      <c r="KO24" s="151"/>
      <c r="KP24" s="152" t="str">
        <f>IF(KL24=0," ",IF(KL24=16," ",(KK24-KN24-KO24)*VLOOKUP(KL24,PROTOKOL!$A:$E,5)))</f>
        <v xml:space="preserve"> </v>
      </c>
      <c r="KQ24" s="153"/>
      <c r="KR24" s="144" t="str">
        <f t="shared" si="191"/>
        <v xml:space="preserve"> </v>
      </c>
      <c r="KS24" s="454" t="str">
        <f t="shared" si="192"/>
        <v xml:space="preserve"> </v>
      </c>
      <c r="KT24" s="454"/>
      <c r="KU24" s="150"/>
      <c r="KV24" s="150"/>
      <c r="KW24" s="150"/>
      <c r="KX24" s="154" t="str">
        <f>IF(KV24=0," ",IF(KV24=16," ",VLOOKUP(KV24,PROTOKOL!$A:$E,2)*KW24))</f>
        <v xml:space="preserve"> </v>
      </c>
      <c r="KY24" s="151"/>
      <c r="KZ24" s="152" t="str">
        <f>IF(KV24=0," ",IF(KV24=16," ",(KU24-KX24-KY24)*VLOOKUP(KV24,PROTOKOL!$A:$E,5)))</f>
        <v xml:space="preserve"> </v>
      </c>
      <c r="LA24" s="155" t="str">
        <f t="shared" si="193"/>
        <v xml:space="preserve"> </v>
      </c>
      <c r="LB24" s="152" t="str">
        <f t="shared" si="194"/>
        <v xml:space="preserve"> </v>
      </c>
      <c r="LD24" s="138">
        <f t="shared" ref="LD24" si="1451">$A$24</f>
        <v>12</v>
      </c>
      <c r="LE24" s="444"/>
      <c r="LF24" s="150"/>
      <c r="LG24" s="150"/>
      <c r="LH24" s="150"/>
      <c r="LI24" s="150" t="str">
        <f>IFERROR(IF(LG24=0," ",IF(LG24=16," ",VLOOKUP(LG24,PROTOKOL!$A:$E,2)*LH24))/7.5*(7.5-LL24),"")</f>
        <v/>
      </c>
      <c r="LJ24" s="151"/>
      <c r="LK24" s="152" t="str">
        <f>IF(LG24=0," ",IF(LG24=16," ",(LF24-LI24-LJ24)*VLOOKUP(LG24,PROTOKOL!$A:$E,5)))</f>
        <v xml:space="preserve"> </v>
      </c>
      <c r="LL24" s="153"/>
      <c r="LM24" s="144" t="str">
        <f t="shared" si="196"/>
        <v xml:space="preserve"> </v>
      </c>
      <c r="LN24" s="454" t="str">
        <f t="shared" si="197"/>
        <v xml:space="preserve"> </v>
      </c>
      <c r="LO24" s="454"/>
      <c r="LP24" s="150"/>
      <c r="LQ24" s="150"/>
      <c r="LR24" s="150"/>
      <c r="LS24" s="154" t="str">
        <f>IF(LQ24=0," ",IF(LQ24=16," ",VLOOKUP(LQ24,PROTOKOL!$A:$E,2)*LR24))</f>
        <v xml:space="preserve"> </v>
      </c>
      <c r="LT24" s="151"/>
      <c r="LU24" s="152" t="str">
        <f>IF(LQ24=0," ",IF(LQ24=16," ",(LP24-LS24-LT24)*VLOOKUP(LQ24,PROTOKOL!$A:$E,5)))</f>
        <v xml:space="preserve"> </v>
      </c>
      <c r="LV24" s="155" t="str">
        <f t="shared" si="198"/>
        <v xml:space="preserve"> </v>
      </c>
      <c r="LW24" s="152" t="str">
        <f t="shared" si="199"/>
        <v xml:space="preserve"> </v>
      </c>
      <c r="LY24" s="138">
        <f t="shared" ref="LY24" si="1452">$A$24</f>
        <v>12</v>
      </c>
      <c r="LZ24" s="444"/>
      <c r="MA24" s="150"/>
      <c r="MB24" s="150"/>
      <c r="MC24" s="150"/>
      <c r="MD24" s="150" t="str">
        <f>IFERROR(IF(MB24=0," ",IF(MB24=16," ",VLOOKUP(MB24,PROTOKOL!$A:$E,2)*MC24))/7.5*(7.5-MG24),"")</f>
        <v/>
      </c>
      <c r="ME24" s="151"/>
      <c r="MF24" s="152" t="str">
        <f>IF(MB24=0," ",IF(MB24=16," ",(MA24-MD24-ME24)*VLOOKUP(MB24,PROTOKOL!$A:$E,5)))</f>
        <v xml:space="preserve"> </v>
      </c>
      <c r="MG24" s="153"/>
      <c r="MH24" s="144" t="str">
        <f t="shared" si="201"/>
        <v xml:space="preserve"> </v>
      </c>
      <c r="MI24" s="454" t="str">
        <f t="shared" si="202"/>
        <v xml:space="preserve"> </v>
      </c>
      <c r="MJ24" s="454"/>
      <c r="MK24" s="150"/>
      <c r="ML24" s="150"/>
      <c r="MM24" s="150"/>
      <c r="MN24" s="154" t="str">
        <f>IF(ML24=0," ",IF(ML24=16," ",VLOOKUP(ML24,PROTOKOL!$A:$E,2)*MM24))</f>
        <v xml:space="preserve"> </v>
      </c>
      <c r="MO24" s="151"/>
      <c r="MP24" s="152" t="str">
        <f>IF(ML24=0," ",IF(ML24=16," ",(MK24-MN24-MO24)*VLOOKUP(ML24,PROTOKOL!$A:$E,5)))</f>
        <v xml:space="preserve"> </v>
      </c>
      <c r="MQ24" s="155" t="str">
        <f t="shared" si="203"/>
        <v xml:space="preserve"> </v>
      </c>
      <c r="MR24" s="152" t="str">
        <f t="shared" si="204"/>
        <v xml:space="preserve"> </v>
      </c>
      <c r="MT24" s="138">
        <f t="shared" ref="MT24" si="1453">$A$24</f>
        <v>12</v>
      </c>
      <c r="MU24" s="444"/>
      <c r="MV24" s="150"/>
      <c r="MW24" s="150"/>
      <c r="MX24" s="150"/>
      <c r="MY24" s="150" t="str">
        <f>IFERROR(IF(MW24=0," ",IF(MW24=16," ",VLOOKUP(MW24,PROTOKOL!$A:$E,2)*MX24))/7.5*(7.5-NB24),"")</f>
        <v/>
      </c>
      <c r="MZ24" s="151"/>
      <c r="NA24" s="152" t="str">
        <f>IF(MW24=0," ",IF(MW24=16," ",(MV24-MY24-MZ24)*VLOOKUP(MW24,PROTOKOL!$A:$E,5)))</f>
        <v xml:space="preserve"> </v>
      </c>
      <c r="NB24" s="153"/>
      <c r="NC24" s="144" t="str">
        <f t="shared" si="206"/>
        <v xml:space="preserve"> </v>
      </c>
      <c r="ND24" s="454" t="str">
        <f t="shared" si="207"/>
        <v xml:space="preserve"> </v>
      </c>
      <c r="NE24" s="454"/>
      <c r="NF24" s="150"/>
      <c r="NG24" s="150"/>
      <c r="NH24" s="150"/>
      <c r="NI24" s="154" t="str">
        <f>IF(NG24=0," ",IF(NG24=16," ",VLOOKUP(NG24,PROTOKOL!$A:$E,2)*NH24))</f>
        <v xml:space="preserve"> </v>
      </c>
      <c r="NJ24" s="151"/>
      <c r="NK24" s="152" t="str">
        <f>IF(NG24=0," ",IF(NG24=16," ",(NF24-NI24-NJ24)*VLOOKUP(NG24,PROTOKOL!$A:$E,5)))</f>
        <v xml:space="preserve"> </v>
      </c>
      <c r="NL24" s="155" t="str">
        <f t="shared" si="208"/>
        <v xml:space="preserve"> </v>
      </c>
      <c r="NM24" s="152" t="str">
        <f t="shared" si="209"/>
        <v xml:space="preserve"> </v>
      </c>
      <c r="NO24" s="138">
        <f t="shared" ref="NO24" si="1454">$A$24</f>
        <v>12</v>
      </c>
      <c r="NP24" s="444"/>
      <c r="NQ24" s="150"/>
      <c r="NR24" s="150"/>
      <c r="NS24" s="150"/>
      <c r="NT24" s="150" t="str">
        <f>IFERROR(IF(NR24=0," ",IF(NR24=16," ",VLOOKUP(NR24,PROTOKOL!$A:$E,2)*NS24))/7.5*(7.5-NW24),"")</f>
        <v/>
      </c>
      <c r="NU24" s="151"/>
      <c r="NV24" s="152" t="str">
        <f>IF(NR24=0," ",IF(NR24=16," ",(NQ24-NT24-NU24)*VLOOKUP(NR24,PROTOKOL!$A:$E,5)))</f>
        <v xml:space="preserve"> </v>
      </c>
      <c r="NW24" s="153"/>
      <c r="NX24" s="144" t="str">
        <f t="shared" si="211"/>
        <v xml:space="preserve"> </v>
      </c>
      <c r="NY24" s="454" t="str">
        <f t="shared" si="212"/>
        <v xml:space="preserve"> </v>
      </c>
      <c r="NZ24" s="454"/>
      <c r="OA24" s="150"/>
      <c r="OB24" s="150"/>
      <c r="OC24" s="150"/>
      <c r="OD24" s="154" t="str">
        <f>IF(OB24=0," ",IF(OB24=16," ",VLOOKUP(OB24,PROTOKOL!$A:$E,2)*OC24))</f>
        <v xml:space="preserve"> </v>
      </c>
      <c r="OE24" s="151"/>
      <c r="OF24" s="152" t="str">
        <f>IF(OB24=0," ",IF(OB24=16," ",(OA24-OD24-OE24)*VLOOKUP(OB24,PROTOKOL!$A:$E,5)))</f>
        <v xml:space="preserve"> </v>
      </c>
      <c r="OG24" s="155" t="str">
        <f t="shared" si="213"/>
        <v xml:space="preserve"> </v>
      </c>
      <c r="OH24" s="152" t="str">
        <f t="shared" si="214"/>
        <v xml:space="preserve"> </v>
      </c>
      <c r="OJ24" s="138">
        <f t="shared" ref="OJ24" si="1455">$A$24</f>
        <v>12</v>
      </c>
      <c r="OK24" s="444"/>
      <c r="OL24" s="150"/>
      <c r="OM24" s="150"/>
      <c r="ON24" s="150"/>
      <c r="OO24" s="150" t="str">
        <f>IFERROR(IF(OM24=0," ",IF(OM24=16," ",VLOOKUP(OM24,PROTOKOL!$A:$E,2)*ON24))/7.5*(7.5-OR24),"")</f>
        <v/>
      </c>
      <c r="OP24" s="151"/>
      <c r="OQ24" s="152" t="str">
        <f>IF(OM24=0," ",IF(OM24=16," ",(OL24-OO24-OP24)*VLOOKUP(OM24,PROTOKOL!$A:$E,5)))</f>
        <v xml:space="preserve"> </v>
      </c>
      <c r="OR24" s="153"/>
      <c r="OS24" s="144" t="str">
        <f t="shared" si="216"/>
        <v xml:space="preserve"> </v>
      </c>
      <c r="OT24" s="454" t="str">
        <f t="shared" si="217"/>
        <v xml:space="preserve"> </v>
      </c>
      <c r="OU24" s="454"/>
      <c r="OV24" s="150"/>
      <c r="OW24" s="150"/>
      <c r="OX24" s="150"/>
      <c r="OY24" s="154" t="str">
        <f>IF(OW24=0," ",IF(OW24=16," ",VLOOKUP(OW24,PROTOKOL!$A:$E,2)*OX24))</f>
        <v xml:space="preserve"> </v>
      </c>
      <c r="OZ24" s="151"/>
      <c r="PA24" s="152" t="str">
        <f>IF(OW24=0," ",IF(OW24=16," ",(OV24-OY24-OZ24)*VLOOKUP(OW24,PROTOKOL!$A:$E,5)))</f>
        <v xml:space="preserve"> </v>
      </c>
      <c r="PB24" s="155" t="str">
        <f t="shared" si="218"/>
        <v xml:space="preserve"> </v>
      </c>
      <c r="PC24" s="152" t="str">
        <f t="shared" si="219"/>
        <v xml:space="preserve"> </v>
      </c>
      <c r="PE24" s="138">
        <f t="shared" ref="PE24" si="1456">$A$24</f>
        <v>12</v>
      </c>
      <c r="PF24" s="444"/>
      <c r="PG24" s="150"/>
      <c r="PH24" s="150"/>
      <c r="PI24" s="150"/>
      <c r="PJ24" s="150" t="str">
        <f>IFERROR(IF(PH24=0," ",IF(PH24=16," ",VLOOKUP(PH24,PROTOKOL!$A:$E,2)*PI24))/7.5*(7.5-PM24),"")</f>
        <v/>
      </c>
      <c r="PK24" s="151"/>
      <c r="PL24" s="152" t="str">
        <f>IF(PH24=0," ",IF(PH24=16," ",(PG24-PJ24-PK24)*VLOOKUP(PH24,PROTOKOL!$A:$E,5)))</f>
        <v xml:space="preserve"> </v>
      </c>
      <c r="PM24" s="153"/>
      <c r="PN24" s="144" t="str">
        <f t="shared" si="221"/>
        <v xml:space="preserve"> </v>
      </c>
      <c r="PO24" s="454" t="str">
        <f t="shared" si="222"/>
        <v xml:space="preserve"> </v>
      </c>
      <c r="PP24" s="454"/>
      <c r="PQ24" s="150"/>
      <c r="PR24" s="150"/>
      <c r="PS24" s="150"/>
      <c r="PT24" s="154" t="str">
        <f>IF(PR24=0," ",IF(PR24=16," ",VLOOKUP(PR24,PROTOKOL!$A:$E,2)*PS24))</f>
        <v xml:space="preserve"> </v>
      </c>
      <c r="PU24" s="151"/>
      <c r="PV24" s="152" t="str">
        <f>IF(PR24=0," ",IF(PR24=16," ",(PQ24-PT24-PU24)*VLOOKUP(PR24,PROTOKOL!$A:$E,5)))</f>
        <v xml:space="preserve"> </v>
      </c>
      <c r="PW24" s="155" t="str">
        <f t="shared" si="223"/>
        <v xml:space="preserve"> </v>
      </c>
      <c r="PX24" s="152" t="str">
        <f t="shared" si="224"/>
        <v xml:space="preserve"> </v>
      </c>
      <c r="PZ24" s="138">
        <f t="shared" ref="PZ24" si="1457">$A$24</f>
        <v>12</v>
      </c>
      <c r="QA24" s="444"/>
      <c r="QB24" s="150"/>
      <c r="QC24" s="150"/>
      <c r="QD24" s="150"/>
      <c r="QE24" s="150" t="str">
        <f>IFERROR(IF(QC24=0," ",IF(QC24=16," ",VLOOKUP(QC24,PROTOKOL!$A:$E,2)*QD24))/7.5*(7.5-QH24),"")</f>
        <v/>
      </c>
      <c r="QF24" s="151"/>
      <c r="QG24" s="152" t="str">
        <f>IF(QC24=0," ",IF(QC24=16," ",(QB24-QE24-QF24)*VLOOKUP(QC24,PROTOKOL!$A:$E,5)))</f>
        <v xml:space="preserve"> </v>
      </c>
      <c r="QH24" s="153"/>
      <c r="QI24" s="144" t="str">
        <f t="shared" si="226"/>
        <v xml:space="preserve"> </v>
      </c>
      <c r="QJ24" s="454" t="str">
        <f t="shared" si="227"/>
        <v xml:space="preserve"> </v>
      </c>
      <c r="QK24" s="454"/>
      <c r="QL24" s="150"/>
      <c r="QM24" s="150"/>
      <c r="QN24" s="150"/>
      <c r="QO24" s="154" t="str">
        <f>IF(QM24=0," ",IF(QM24=16," ",VLOOKUP(QM24,PROTOKOL!$A:$E,2)*QN24))</f>
        <v xml:space="preserve"> </v>
      </c>
      <c r="QP24" s="151"/>
      <c r="QQ24" s="152" t="str">
        <f>IF(QM24=0," ",IF(QM24=16," ",(QL24-QO24-QP24)*VLOOKUP(QM24,PROTOKOL!$A:$E,5)))</f>
        <v xml:space="preserve"> </v>
      </c>
      <c r="QR24" s="155" t="str">
        <f t="shared" si="228"/>
        <v xml:space="preserve"> </v>
      </c>
      <c r="QS24" s="152" t="str">
        <f t="shared" si="229"/>
        <v xml:space="preserve"> </v>
      </c>
      <c r="QU24" s="138">
        <f t="shared" ref="QU24" si="1458">$A$24</f>
        <v>12</v>
      </c>
      <c r="QV24" s="444"/>
      <c r="QW24" s="150"/>
      <c r="QX24" s="150"/>
      <c r="QY24" s="150"/>
      <c r="QZ24" s="150" t="str">
        <f>IFERROR(IF(QX24=0," ",IF(QX24=16," ",VLOOKUP(QX24,PROTOKOL!$A:$E,2)*QY24))/7.5*(7.5-RC24),"")</f>
        <v/>
      </c>
      <c r="RA24" s="151"/>
      <c r="RB24" s="152" t="str">
        <f>IF(QX24=0," ",IF(QX24=16," ",(QW24-QZ24-RA24)*VLOOKUP(QX24,PROTOKOL!$A:$E,5)))</f>
        <v xml:space="preserve"> </v>
      </c>
      <c r="RC24" s="153"/>
      <c r="RD24" s="144" t="str">
        <f t="shared" si="231"/>
        <v xml:space="preserve"> </v>
      </c>
      <c r="RE24" s="454" t="str">
        <f t="shared" si="232"/>
        <v xml:space="preserve"> </v>
      </c>
      <c r="RF24" s="454"/>
      <c r="RG24" s="150"/>
      <c r="RH24" s="150"/>
      <c r="RI24" s="150"/>
      <c r="RJ24" s="154" t="str">
        <f>IF(RH24=0," ",IF(RH24=16," ",VLOOKUP(RH24,PROTOKOL!$A:$E,2)*RI24))</f>
        <v xml:space="preserve"> </v>
      </c>
      <c r="RK24" s="151"/>
      <c r="RL24" s="152" t="str">
        <f>IF(RH24=0," ",IF(RH24=16," ",(RG24-RJ24-RK24)*VLOOKUP(RH24,PROTOKOL!$A:$E,5)))</f>
        <v xml:space="preserve"> </v>
      </c>
      <c r="RM24" s="155" t="str">
        <f t="shared" si="233"/>
        <v xml:space="preserve"> </v>
      </c>
      <c r="RN24" s="152" t="str">
        <f t="shared" si="234"/>
        <v xml:space="preserve"> </v>
      </c>
      <c r="RP24" s="138">
        <f t="shared" ref="RP24" si="1459">$A$24</f>
        <v>12</v>
      </c>
      <c r="RQ24" s="444"/>
      <c r="RR24" s="150"/>
      <c r="RS24" s="150"/>
      <c r="RT24" s="150"/>
      <c r="RU24" s="150" t="str">
        <f>IFERROR(IF(RS24=0," ",IF(RS24=16," ",VLOOKUP(RS24,PROTOKOL!$A:$E,2)*RT24))/7.5*(7.5-RX24),"")</f>
        <v/>
      </c>
      <c r="RV24" s="151"/>
      <c r="RW24" s="152" t="str">
        <f>IF(RS24=0," ",IF(RS24=16," ",(RR24-RU24-RV24)*VLOOKUP(RS24,PROTOKOL!$A:$E,5)))</f>
        <v xml:space="preserve"> </v>
      </c>
      <c r="RX24" s="153"/>
      <c r="RY24" s="144" t="str">
        <f t="shared" si="236"/>
        <v xml:space="preserve"> </v>
      </c>
      <c r="RZ24" s="454" t="str">
        <f t="shared" si="237"/>
        <v xml:space="preserve"> </v>
      </c>
      <c r="SA24" s="454"/>
      <c r="SB24" s="150"/>
      <c r="SC24" s="150"/>
      <c r="SD24" s="150"/>
      <c r="SE24" s="154" t="str">
        <f>IF(SC24=0," ",IF(SC24=16," ",VLOOKUP(SC24,PROTOKOL!$A:$E,2)*SD24))</f>
        <v xml:space="preserve"> </v>
      </c>
      <c r="SF24" s="151"/>
      <c r="SG24" s="152" t="str">
        <f>IF(SC24=0," ",IF(SC24=16," ",(SB24-SE24-SF24)*VLOOKUP(SC24,PROTOKOL!$A:$E,5)))</f>
        <v xml:space="preserve"> </v>
      </c>
      <c r="SH24" s="155" t="str">
        <f t="shared" si="238"/>
        <v xml:space="preserve"> </v>
      </c>
      <c r="SI24" s="152" t="str">
        <f t="shared" si="239"/>
        <v xml:space="preserve"> </v>
      </c>
      <c r="SK24" s="138">
        <f t="shared" ref="SK24" si="1460">$A$24</f>
        <v>12</v>
      </c>
      <c r="SL24" s="444"/>
      <c r="SM24" s="150"/>
      <c r="SN24" s="150"/>
      <c r="SO24" s="150"/>
      <c r="SP24" s="150" t="str">
        <f>IFERROR(IF(SN24=0," ",IF(SN24=16," ",VLOOKUP(SN24,PROTOKOL!$A:$E,2)*SO24))/7.5*(7.5-SS24),"")</f>
        <v/>
      </c>
      <c r="SQ24" s="151"/>
      <c r="SR24" s="152" t="str">
        <f>IF(SN24=0," ",IF(SN24=16," ",(SM24-SP24-SQ24)*VLOOKUP(SN24,PROTOKOL!$A:$E,5)))</f>
        <v xml:space="preserve"> </v>
      </c>
      <c r="SS24" s="153"/>
      <c r="ST24" s="144" t="str">
        <f t="shared" si="241"/>
        <v xml:space="preserve"> </v>
      </c>
      <c r="SU24" s="454" t="str">
        <f t="shared" si="242"/>
        <v xml:space="preserve"> </v>
      </c>
      <c r="SV24" s="454"/>
      <c r="SW24" s="150"/>
      <c r="SX24" s="150"/>
      <c r="SY24" s="150"/>
      <c r="SZ24" s="154" t="str">
        <f>IF(SX24=0," ",IF(SX24=16," ",VLOOKUP(SX24,PROTOKOL!$A:$E,2)*SY24))</f>
        <v xml:space="preserve"> </v>
      </c>
      <c r="TA24" s="151"/>
      <c r="TB24" s="152" t="str">
        <f>IF(SX24=0," ",IF(SX24=16," ",(SW24-SZ24-TA24)*VLOOKUP(SX24,PROTOKOL!$A:$E,5)))</f>
        <v xml:space="preserve"> </v>
      </c>
      <c r="TC24" s="155" t="str">
        <f t="shared" si="243"/>
        <v xml:space="preserve"> </v>
      </c>
      <c r="TD24" s="152" t="str">
        <f t="shared" si="244"/>
        <v xml:space="preserve"> </v>
      </c>
      <c r="TF24" s="138">
        <f t="shared" ref="TF24" si="1461">$A$24</f>
        <v>12</v>
      </c>
      <c r="TG24" s="444"/>
      <c r="TH24" s="150"/>
      <c r="TI24" s="150"/>
      <c r="TJ24" s="150"/>
      <c r="TK24" s="150" t="str">
        <f>IFERROR(IF(TI24=0," ",IF(TI24=16," ",VLOOKUP(TI24,PROTOKOL!$A:$E,2)*TJ24))/7.5*(7.5-TN24),"")</f>
        <v/>
      </c>
      <c r="TL24" s="151"/>
      <c r="TM24" s="152" t="str">
        <f>IF(TI24=0," ",IF(TI24=16," ",(TH24-TK24-TL24)*VLOOKUP(TI24,PROTOKOL!$A:$E,5)))</f>
        <v xml:space="preserve"> </v>
      </c>
      <c r="TN24" s="153"/>
      <c r="TO24" s="144" t="str">
        <f t="shared" si="246"/>
        <v xml:space="preserve"> </v>
      </c>
      <c r="TP24" s="454" t="str">
        <f t="shared" si="247"/>
        <v xml:space="preserve"> </v>
      </c>
      <c r="TQ24" s="454"/>
      <c r="TR24" s="150"/>
      <c r="TS24" s="150"/>
      <c r="TT24" s="150"/>
      <c r="TU24" s="154" t="str">
        <f>IF(TS24=0," ",IF(TS24=16," ",VLOOKUP(TS24,PROTOKOL!$A:$E,2)*TT24))</f>
        <v xml:space="preserve"> </v>
      </c>
      <c r="TV24" s="151"/>
      <c r="TW24" s="152" t="str">
        <f>IF(TS24=0," ",IF(TS24=16," ",(TR24-TU24-TV24)*VLOOKUP(TS24,PROTOKOL!$A:$E,5)))</f>
        <v xml:space="preserve"> </v>
      </c>
      <c r="TX24" s="155" t="str">
        <f t="shared" si="248"/>
        <v xml:space="preserve"> </v>
      </c>
      <c r="TY24" s="152" t="str">
        <f t="shared" si="249"/>
        <v xml:space="preserve"> </v>
      </c>
      <c r="UA24" s="138">
        <f t="shared" ref="UA24" si="1462">$A$24</f>
        <v>12</v>
      </c>
      <c r="UB24" s="444"/>
      <c r="UC24" s="150"/>
      <c r="UD24" s="150"/>
      <c r="UE24" s="150"/>
      <c r="UF24" s="150" t="str">
        <f>IFERROR(IF(UD24=0," ",IF(UD24=16," ",VLOOKUP(UD24,PROTOKOL!$A:$E,2)*UE24))/7.5*(7.5-UI24),"")</f>
        <v/>
      </c>
      <c r="UG24" s="151"/>
      <c r="UH24" s="152" t="str">
        <f>IF(UD24=0," ",IF(UD24=16," ",(UC24-UF24-UG24)*VLOOKUP(UD24,PROTOKOL!$A:$E,5)))</f>
        <v xml:space="preserve"> </v>
      </c>
      <c r="UI24" s="153"/>
      <c r="UJ24" s="144" t="str">
        <f t="shared" si="251"/>
        <v xml:space="preserve"> </v>
      </c>
      <c r="UK24" s="454" t="str">
        <f t="shared" si="252"/>
        <v xml:space="preserve"> </v>
      </c>
      <c r="UL24" s="454"/>
      <c r="UM24" s="150"/>
      <c r="UN24" s="150"/>
      <c r="UO24" s="150"/>
      <c r="UP24" s="154" t="str">
        <f>IF(UN24=0," ",IF(UN24=16," ",VLOOKUP(UN24,PROTOKOL!$A:$E,2)*UO24))</f>
        <v xml:space="preserve"> </v>
      </c>
      <c r="UQ24" s="151"/>
      <c r="UR24" s="152" t="str">
        <f>IF(UN24=0," ",IF(UN24=16," ",(UM24-UP24-UQ24)*VLOOKUP(UN24,PROTOKOL!$A:$E,5)))</f>
        <v xml:space="preserve"> </v>
      </c>
      <c r="US24" s="155" t="str">
        <f t="shared" si="253"/>
        <v xml:space="preserve"> </v>
      </c>
      <c r="UT24" s="152" t="str">
        <f t="shared" si="254"/>
        <v xml:space="preserve"> </v>
      </c>
      <c r="UV24" s="138">
        <f t="shared" ref="UV24" si="1463">$A$24</f>
        <v>12</v>
      </c>
      <c r="UW24" s="444"/>
      <c r="UX24" s="150"/>
      <c r="UY24" s="150"/>
      <c r="UZ24" s="150"/>
      <c r="VA24" s="150" t="str">
        <f>IFERROR(IF(UY24=0," ",IF(UY24=16," ",VLOOKUP(UY24,PROTOKOL!$A:$E,2)*UZ24))/7.5*(7.5-VD24),"")</f>
        <v/>
      </c>
      <c r="VB24" s="151"/>
      <c r="VC24" s="152" t="str">
        <f>IF(UY24=0," ",IF(UY24=16," ",(UX24-VA24-VB24)*VLOOKUP(UY24,PROTOKOL!$A:$E,5)))</f>
        <v xml:space="preserve"> </v>
      </c>
      <c r="VD24" s="153"/>
      <c r="VE24" s="144" t="str">
        <f t="shared" si="256"/>
        <v xml:space="preserve"> </v>
      </c>
      <c r="VF24" s="454" t="str">
        <f t="shared" si="257"/>
        <v xml:space="preserve"> </v>
      </c>
      <c r="VG24" s="454"/>
      <c r="VH24" s="150"/>
      <c r="VI24" s="150"/>
      <c r="VJ24" s="150"/>
      <c r="VK24" s="154" t="str">
        <f>IF(VI24=0," ",IF(VI24=16," ",VLOOKUP(VI24,PROTOKOL!$A:$E,2)*VJ24))</f>
        <v xml:space="preserve"> </v>
      </c>
      <c r="VL24" s="151"/>
      <c r="VM24" s="152" t="str">
        <f>IF(VI24=0," ",IF(VI24=16," ",(VH24-VK24-VL24)*VLOOKUP(VI24,PROTOKOL!$A:$E,5)))</f>
        <v xml:space="preserve"> </v>
      </c>
      <c r="VN24" s="155" t="str">
        <f t="shared" si="258"/>
        <v xml:space="preserve"> </v>
      </c>
      <c r="VO24" s="152" t="str">
        <f t="shared" si="259"/>
        <v xml:space="preserve"> </v>
      </c>
      <c r="VQ24" s="138">
        <f t="shared" ref="VQ24" si="1464">$A$24</f>
        <v>12</v>
      </c>
      <c r="VR24" s="444"/>
      <c r="VS24" s="150"/>
      <c r="VT24" s="150"/>
      <c r="VU24" s="150"/>
      <c r="VV24" s="150" t="str">
        <f>IFERROR(IF(VT24=0," ",IF(VT24=16," ",VLOOKUP(VT24,PROTOKOL!$A:$E,2)*VU24))/7.5*(7.5-VY24),"")</f>
        <v/>
      </c>
      <c r="VW24" s="151"/>
      <c r="VX24" s="152" t="str">
        <f>IF(VT24=0," ",IF(VT24=16," ",(VS24-VV24-VW24)*VLOOKUP(VT24,PROTOKOL!$A:$E,5)))</f>
        <v xml:space="preserve"> </v>
      </c>
      <c r="VY24" s="153"/>
      <c r="VZ24" s="144" t="str">
        <f t="shared" si="261"/>
        <v xml:space="preserve"> </v>
      </c>
      <c r="WA24" s="454" t="str">
        <f t="shared" si="262"/>
        <v xml:space="preserve"> </v>
      </c>
      <c r="WB24" s="454"/>
      <c r="WC24" s="150"/>
      <c r="WD24" s="150"/>
      <c r="WE24" s="150"/>
      <c r="WF24" s="154" t="str">
        <f>IF(WD24=0," ",IF(WD24=16," ",VLOOKUP(WD24,PROTOKOL!$A:$E,2)*WE24))</f>
        <v xml:space="preserve"> </v>
      </c>
      <c r="WG24" s="151"/>
      <c r="WH24" s="152" t="str">
        <f>IF(WD24=0," ",IF(WD24=16," ",(WC24-WF24-WG24)*VLOOKUP(WD24,PROTOKOL!$A:$E,5)))</f>
        <v xml:space="preserve"> </v>
      </c>
      <c r="WI24" s="155" t="str">
        <f t="shared" si="263"/>
        <v xml:space="preserve"> </v>
      </c>
      <c r="WJ24" s="152" t="str">
        <f t="shared" si="264"/>
        <v xml:space="preserve"> </v>
      </c>
      <c r="WL24" s="138">
        <f t="shared" ref="WL24" si="1465">$A$24</f>
        <v>12</v>
      </c>
      <c r="WM24" s="444"/>
      <c r="WN24" s="150"/>
      <c r="WO24" s="150"/>
      <c r="WP24" s="150"/>
      <c r="WQ24" s="150" t="str">
        <f>IFERROR(IF(WO24=0," ",IF(WO24=16," ",VLOOKUP(WO24,PROTOKOL!$A:$E,2)*WP24))/7.5*(7.5-WT24),"")</f>
        <v/>
      </c>
      <c r="WR24" s="151"/>
      <c r="WS24" s="152" t="str">
        <f>IF(WO24=0," ",IF(WO24=16," ",(WN24-WQ24-WR24)*VLOOKUP(WO24,PROTOKOL!$A:$E,5)))</f>
        <v xml:space="preserve"> </v>
      </c>
      <c r="WT24" s="153"/>
      <c r="WU24" s="144" t="str">
        <f t="shared" si="266"/>
        <v xml:space="preserve"> </v>
      </c>
      <c r="WV24" s="454" t="str">
        <f t="shared" si="267"/>
        <v xml:space="preserve"> </v>
      </c>
      <c r="WW24" s="454"/>
      <c r="WX24" s="150"/>
      <c r="WY24" s="150"/>
      <c r="WZ24" s="150"/>
      <c r="XA24" s="154" t="str">
        <f>IF(WY24=0," ",IF(WY24=16," ",VLOOKUP(WY24,PROTOKOL!$A:$E,2)*WZ24))</f>
        <v xml:space="preserve"> </v>
      </c>
      <c r="XB24" s="151"/>
      <c r="XC24" s="152" t="str">
        <f>IF(WY24=0," ",IF(WY24=16," ",(WX24-XA24-XB24)*VLOOKUP(WY24,PROTOKOL!$A:$E,5)))</f>
        <v xml:space="preserve"> </v>
      </c>
      <c r="XD24" s="155" t="str">
        <f t="shared" si="268"/>
        <v xml:space="preserve"> </v>
      </c>
      <c r="XE24" s="152" t="str">
        <f t="shared" si="269"/>
        <v xml:space="preserve"> </v>
      </c>
      <c r="XG24" s="138">
        <f t="shared" ref="XG24" si="1466">$A$24</f>
        <v>12</v>
      </c>
      <c r="XH24" s="444"/>
      <c r="XI24" s="150"/>
      <c r="XJ24" s="150"/>
      <c r="XK24" s="150"/>
      <c r="XL24" s="150" t="str">
        <f>IFERROR(IF(XJ24=0," ",IF(XJ24=16," ",VLOOKUP(XJ24,PROTOKOL!$A:$E,2)*XK24))/7.5*(7.5-XO24),"")</f>
        <v/>
      </c>
      <c r="XM24" s="151"/>
      <c r="XN24" s="152" t="str">
        <f>IF(XJ24=0," ",IF(XJ24=16," ",(XI24-XL24-XM24)*VLOOKUP(XJ24,PROTOKOL!$A:$E,5)))</f>
        <v xml:space="preserve"> </v>
      </c>
      <c r="XO24" s="153"/>
      <c r="XP24" s="144" t="str">
        <f t="shared" si="271"/>
        <v xml:space="preserve"> </v>
      </c>
      <c r="XQ24" s="454" t="str">
        <f t="shared" si="272"/>
        <v xml:space="preserve"> </v>
      </c>
      <c r="XR24" s="454"/>
      <c r="XS24" s="150"/>
      <c r="XT24" s="150"/>
      <c r="XU24" s="150"/>
      <c r="XV24" s="154" t="str">
        <f>IF(XT24=0," ",IF(XT24=16," ",VLOOKUP(XT24,PROTOKOL!$A:$E,2)*XU24))</f>
        <v xml:space="preserve"> </v>
      </c>
      <c r="XW24" s="151"/>
      <c r="XX24" s="152" t="str">
        <f>IF(XT24=0," ",IF(XT24=16," ",(XS24-XV24-XW24)*VLOOKUP(XT24,PROTOKOL!$A:$E,5)))</f>
        <v xml:space="preserve"> </v>
      </c>
      <c r="XY24" s="155" t="str">
        <f t="shared" si="273"/>
        <v xml:space="preserve"> </v>
      </c>
      <c r="XZ24" s="152" t="str">
        <f t="shared" si="274"/>
        <v xml:space="preserve"> </v>
      </c>
      <c r="YB24" s="138">
        <f t="shared" ref="YB24" si="1467">$A$24</f>
        <v>12</v>
      </c>
      <c r="YC24" s="444"/>
      <c r="YD24" s="150"/>
      <c r="YE24" s="150"/>
      <c r="YF24" s="150"/>
      <c r="YG24" s="150" t="str">
        <f>IFERROR(IF(YE24=0," ",IF(YE24=16," ",VLOOKUP(YE24,PROTOKOL!$A:$E,2)*YF24))/7.5*(7.5-YJ24),"")</f>
        <v/>
      </c>
      <c r="YH24" s="151"/>
      <c r="YI24" s="152" t="str">
        <f>IF(YE24=0," ",IF(YE24=16," ",(YD24-YG24-YH24)*VLOOKUP(YE24,PROTOKOL!$A:$E,5)))</f>
        <v xml:space="preserve"> </v>
      </c>
      <c r="YJ24" s="153"/>
      <c r="YK24" s="144" t="str">
        <f t="shared" si="276"/>
        <v xml:space="preserve"> </v>
      </c>
      <c r="YL24" s="454" t="str">
        <f t="shared" si="277"/>
        <v xml:space="preserve"> </v>
      </c>
      <c r="YM24" s="454"/>
      <c r="YN24" s="150"/>
      <c r="YO24" s="150"/>
      <c r="YP24" s="150"/>
      <c r="YQ24" s="154" t="str">
        <f>IF(YO24=0," ",IF(YO24=16," ",VLOOKUP(YO24,PROTOKOL!$A:$E,2)*YP24))</f>
        <v xml:space="preserve"> </v>
      </c>
      <c r="YR24" s="151"/>
      <c r="YS24" s="152" t="str">
        <f>IF(YO24=0," ",IF(YO24=16," ",(YN24-YQ24-YR24)*VLOOKUP(YO24,PROTOKOL!$A:$E,5)))</f>
        <v xml:space="preserve"> </v>
      </c>
      <c r="YT24" s="155" t="str">
        <f t="shared" si="278"/>
        <v xml:space="preserve"> </v>
      </c>
      <c r="YU24" s="152" t="str">
        <f t="shared" si="279"/>
        <v xml:space="preserve"> </v>
      </c>
      <c r="YW24" s="138">
        <f t="shared" ref="YW24" si="1468">$A$24</f>
        <v>12</v>
      </c>
      <c r="YX24" s="444"/>
      <c r="YY24" s="150"/>
      <c r="YZ24" s="150"/>
      <c r="ZA24" s="150"/>
      <c r="ZB24" s="150" t="str">
        <f>IFERROR(IF(YZ24=0," ",IF(YZ24=16," ",VLOOKUP(YZ24,PROTOKOL!$A:$E,2)*ZA24))/7.5*(7.5-ZE24),"")</f>
        <v/>
      </c>
      <c r="ZC24" s="151"/>
      <c r="ZD24" s="152" t="str">
        <f>IF(YZ24=0," ",IF(YZ24=16," ",(YY24-ZB24-ZC24)*VLOOKUP(YZ24,PROTOKOL!$A:$E,5)))</f>
        <v xml:space="preserve"> </v>
      </c>
      <c r="ZE24" s="153"/>
      <c r="ZF24" s="144" t="str">
        <f t="shared" si="281"/>
        <v xml:space="preserve"> </v>
      </c>
      <c r="ZG24" s="454" t="str">
        <f t="shared" si="282"/>
        <v xml:space="preserve"> </v>
      </c>
      <c r="ZH24" s="454"/>
      <c r="ZI24" s="150"/>
      <c r="ZJ24" s="150"/>
      <c r="ZK24" s="150"/>
      <c r="ZL24" s="154" t="str">
        <f>IF(ZJ24=0," ",IF(ZJ24=16," ",VLOOKUP(ZJ24,PROTOKOL!$A:$E,2)*ZK24))</f>
        <v xml:space="preserve"> </v>
      </c>
      <c r="ZM24" s="151"/>
      <c r="ZN24" s="152" t="str">
        <f>IF(ZJ24=0," ",IF(ZJ24=16," ",(ZI24-ZL24-ZM24)*VLOOKUP(ZJ24,PROTOKOL!$A:$E,5)))</f>
        <v xml:space="preserve"> </v>
      </c>
      <c r="ZO24" s="155" t="str">
        <f t="shared" si="283"/>
        <v xml:space="preserve"> </v>
      </c>
      <c r="ZP24" s="152" t="str">
        <f t="shared" si="284"/>
        <v xml:space="preserve"> </v>
      </c>
      <c r="ZR24" s="138">
        <f t="shared" ref="ZR24" si="1469">$A$24</f>
        <v>12</v>
      </c>
      <c r="ZS24" s="444"/>
      <c r="ZT24" s="150"/>
      <c r="ZU24" s="150"/>
      <c r="ZV24" s="150"/>
      <c r="ZW24" s="150" t="str">
        <f>IFERROR(IF(ZU24=0," ",IF(ZU24=16," ",VLOOKUP(ZU24,PROTOKOL!$A:$E,2)*ZV24))/7.5*(7.5-ZZ24),"")</f>
        <v/>
      </c>
      <c r="ZX24" s="151"/>
      <c r="ZY24" s="152" t="str">
        <f>IF(ZU24=0," ",IF(ZU24=16," ",(ZT24-ZW24-ZX24)*VLOOKUP(ZU24,PROTOKOL!$A:$E,5)))</f>
        <v xml:space="preserve"> </v>
      </c>
      <c r="ZZ24" s="153"/>
      <c r="AAA24" s="144" t="str">
        <f t="shared" si="286"/>
        <v xml:space="preserve"> </v>
      </c>
      <c r="AAB24" s="454" t="str">
        <f t="shared" si="287"/>
        <v xml:space="preserve"> </v>
      </c>
      <c r="AAC24" s="454"/>
      <c r="AAD24" s="150"/>
      <c r="AAE24" s="150"/>
      <c r="AAF24" s="150"/>
      <c r="AAG24" s="154" t="str">
        <f>IF(AAE24=0," ",IF(AAE24=16," ",VLOOKUP(AAE24,PROTOKOL!$A:$E,2)*AAF24))</f>
        <v xml:space="preserve"> </v>
      </c>
      <c r="AAH24" s="151"/>
      <c r="AAI24" s="152" t="str">
        <f>IF(AAE24=0," ",IF(AAE24=16," ",(AAD24-AAG24-AAH24)*VLOOKUP(AAE24,PROTOKOL!$A:$E,5)))</f>
        <v xml:space="preserve"> </v>
      </c>
      <c r="AAJ24" s="155" t="str">
        <f t="shared" si="288"/>
        <v xml:space="preserve"> </v>
      </c>
      <c r="AAK24" s="152" t="str">
        <f t="shared" si="289"/>
        <v xml:space="preserve"> </v>
      </c>
      <c r="AAM24" s="138">
        <f t="shared" ref="AAM24" si="1470">$A$24</f>
        <v>12</v>
      </c>
      <c r="AAN24" s="444"/>
      <c r="AAO24" s="150"/>
      <c r="AAP24" s="150"/>
      <c r="AAQ24" s="150"/>
      <c r="AAR24" s="150" t="str">
        <f>IFERROR(IF(AAP24=0," ",IF(AAP24=16," ",VLOOKUP(AAP24,PROTOKOL!$A:$E,2)*AAQ24))/7.5*(7.5-AAU24),"")</f>
        <v/>
      </c>
      <c r="AAS24" s="151"/>
      <c r="AAT24" s="152" t="str">
        <f>IF(AAP24=0," ",IF(AAP24=16," ",(AAO24-AAR24-AAS24)*VLOOKUP(AAP24,PROTOKOL!$A:$E,5)))</f>
        <v xml:space="preserve"> </v>
      </c>
      <c r="AAU24" s="153"/>
      <c r="AAV24" s="144" t="str">
        <f t="shared" si="291"/>
        <v xml:space="preserve"> </v>
      </c>
      <c r="AAW24" s="454" t="str">
        <f t="shared" si="292"/>
        <v xml:space="preserve"> </v>
      </c>
      <c r="AAX24" s="454"/>
      <c r="AAY24" s="150"/>
      <c r="AAZ24" s="150"/>
      <c r="ABA24" s="150"/>
      <c r="ABB24" s="154" t="str">
        <f>IF(AAZ24=0," ",IF(AAZ24=16," ",VLOOKUP(AAZ24,PROTOKOL!$A:$E,2)*ABA24))</f>
        <v xml:space="preserve"> </v>
      </c>
      <c r="ABC24" s="151"/>
      <c r="ABD24" s="152" t="str">
        <f>IF(AAZ24=0," ",IF(AAZ24=16," ",(AAY24-ABB24-ABC24)*VLOOKUP(AAZ24,PROTOKOL!$A:$E,5)))</f>
        <v xml:space="preserve"> </v>
      </c>
      <c r="ABE24" s="155" t="str">
        <f t="shared" si="293"/>
        <v xml:space="preserve"> </v>
      </c>
      <c r="ABF24" s="152" t="str">
        <f t="shared" si="294"/>
        <v xml:space="preserve"> </v>
      </c>
      <c r="ABH24" s="138">
        <f t="shared" ref="ABH24" si="1471">$A$24</f>
        <v>12</v>
      </c>
      <c r="ABI24" s="444"/>
      <c r="ABJ24" s="150"/>
      <c r="ABK24" s="150"/>
      <c r="ABL24" s="150"/>
      <c r="ABM24" s="150" t="str">
        <f>IFERROR(IF(ABK24=0," ",IF(ABK24=16," ",VLOOKUP(ABK24,PROTOKOL!$A:$E,2)*ABL24))/7.5*(7.5-ABP24),"")</f>
        <v/>
      </c>
      <c r="ABN24" s="151"/>
      <c r="ABO24" s="152" t="str">
        <f>IF(ABK24=0," ",IF(ABK24=16," ",(ABJ24-ABM24-ABN24)*VLOOKUP(ABK24,PROTOKOL!$A:$E,5)))</f>
        <v xml:space="preserve"> </v>
      </c>
      <c r="ABP24" s="153"/>
      <c r="ABQ24" s="144" t="str">
        <f t="shared" si="296"/>
        <v xml:space="preserve"> </v>
      </c>
      <c r="ABR24" s="454" t="str">
        <f t="shared" si="297"/>
        <v xml:space="preserve"> </v>
      </c>
      <c r="ABS24" s="454"/>
      <c r="ABT24" s="150"/>
      <c r="ABU24" s="150"/>
      <c r="ABV24" s="150"/>
      <c r="ABW24" s="154" t="str">
        <f>IF(ABU24=0," ",IF(ABU24=16," ",VLOOKUP(ABU24,PROTOKOL!$A:$E,2)*ABV24))</f>
        <v xml:space="preserve"> </v>
      </c>
      <c r="ABX24" s="151"/>
      <c r="ABY24" s="152" t="str">
        <f>IF(ABU24=0," ",IF(ABU24=16," ",(ABT24-ABW24-ABX24)*VLOOKUP(ABU24,PROTOKOL!$A:$E,5)))</f>
        <v xml:space="preserve"> </v>
      </c>
      <c r="ABZ24" s="155" t="str">
        <f t="shared" si="298"/>
        <v xml:space="preserve"> </v>
      </c>
      <c r="ACA24" s="152" t="str">
        <f t="shared" si="299"/>
        <v xml:space="preserve"> </v>
      </c>
      <c r="ACC24" s="138">
        <f t="shared" ref="ACC24" si="1472">$A$24</f>
        <v>12</v>
      </c>
      <c r="ACD24" s="444"/>
      <c r="ACE24" s="150"/>
      <c r="ACF24" s="150"/>
      <c r="ACG24" s="150"/>
      <c r="ACH24" s="150" t="str">
        <f>IFERROR(IF(ACF24=0," ",IF(ACF24=16," ",VLOOKUP(ACF24,PROTOKOL!$A:$E,2)*ACG24))/7.5*(7.5-ACK24),"")</f>
        <v/>
      </c>
      <c r="ACI24" s="151"/>
      <c r="ACJ24" s="152" t="str">
        <f>IF(ACF24=0," ",IF(ACF24=16," ",(ACE24-ACH24-ACI24)*VLOOKUP(ACF24,PROTOKOL!$A:$E,5)))</f>
        <v xml:space="preserve"> </v>
      </c>
      <c r="ACK24" s="153"/>
      <c r="ACL24" s="144" t="str">
        <f t="shared" si="301"/>
        <v xml:space="preserve"> </v>
      </c>
      <c r="ACM24" s="454" t="str">
        <f t="shared" si="302"/>
        <v xml:space="preserve"> </v>
      </c>
      <c r="ACN24" s="454"/>
      <c r="ACO24" s="150"/>
      <c r="ACP24" s="150"/>
      <c r="ACQ24" s="150"/>
      <c r="ACR24" s="154" t="str">
        <f>IF(ACP24=0," ",IF(ACP24=16," ",VLOOKUP(ACP24,PROTOKOL!$A:$E,2)*ACQ24))</f>
        <v xml:space="preserve"> </v>
      </c>
      <c r="ACS24" s="151"/>
      <c r="ACT24" s="152" t="str">
        <f>IF(ACP24=0," ",IF(ACP24=16," ",(ACO24-ACR24-ACS24)*VLOOKUP(ACP24,PROTOKOL!$A:$E,5)))</f>
        <v xml:space="preserve"> </v>
      </c>
      <c r="ACU24" s="155" t="str">
        <f t="shared" si="303"/>
        <v xml:space="preserve"> </v>
      </c>
      <c r="ACV24" s="152" t="str">
        <f t="shared" si="304"/>
        <v xml:space="preserve"> </v>
      </c>
      <c r="ACX24" s="138">
        <f t="shared" ref="ACX24" si="1473">$A$24</f>
        <v>12</v>
      </c>
      <c r="ACY24" s="444"/>
      <c r="ACZ24" s="150"/>
      <c r="ADA24" s="150"/>
      <c r="ADB24" s="150"/>
      <c r="ADC24" s="150" t="str">
        <f>IFERROR(IF(ADA24=0," ",IF(ADA24=16," ",VLOOKUP(ADA24,PROTOKOL!$A:$E,2)*ADB24))/7.5*(7.5-ADF24),"")</f>
        <v/>
      </c>
      <c r="ADD24" s="151"/>
      <c r="ADE24" s="152" t="str">
        <f>IF(ADA24=0," ",IF(ADA24=16," ",(ACZ24-ADC24-ADD24)*VLOOKUP(ADA24,PROTOKOL!$A:$E,5)))</f>
        <v xml:space="preserve"> </v>
      </c>
      <c r="ADF24" s="153"/>
      <c r="ADG24" s="144" t="str">
        <f t="shared" si="306"/>
        <v xml:space="preserve"> </v>
      </c>
      <c r="ADH24" s="454" t="str">
        <f t="shared" si="307"/>
        <v xml:space="preserve"> </v>
      </c>
      <c r="ADI24" s="454"/>
      <c r="ADJ24" s="150"/>
      <c r="ADK24" s="150"/>
      <c r="ADL24" s="150"/>
      <c r="ADM24" s="154" t="str">
        <f>IF(ADK24=0," ",IF(ADK24=16," ",VLOOKUP(ADK24,PROTOKOL!$A:$E,2)*ADL24))</f>
        <v xml:space="preserve"> </v>
      </c>
      <c r="ADN24" s="151"/>
      <c r="ADO24" s="152" t="str">
        <f>IF(ADK24=0," ",IF(ADK24=16," ",(ADJ24-ADM24-ADN24)*VLOOKUP(ADK24,PROTOKOL!$A:$E,5)))</f>
        <v xml:space="preserve"> </v>
      </c>
      <c r="ADP24" s="155" t="str">
        <f t="shared" si="308"/>
        <v xml:space="preserve"> </v>
      </c>
      <c r="ADQ24" s="152" t="str">
        <f t="shared" si="309"/>
        <v xml:space="preserve"> </v>
      </c>
      <c r="ADS24" s="138">
        <f t="shared" ref="ADS24" si="1474">$A$24</f>
        <v>12</v>
      </c>
      <c r="ADT24" s="444"/>
      <c r="ADU24" s="150"/>
      <c r="ADV24" s="150"/>
      <c r="ADW24" s="150"/>
      <c r="ADX24" s="150" t="str">
        <f>IFERROR(IF(ADV24=0," ",IF(ADV24=16," ",VLOOKUP(ADV24,PROTOKOL!$A:$E,2)*ADW24))/7.5*(7.5-AEA24),"")</f>
        <v/>
      </c>
      <c r="ADY24" s="151"/>
      <c r="ADZ24" s="152" t="str">
        <f>IF(ADV24=0," ",IF(ADV24=16," ",(ADU24-ADX24-ADY24)*VLOOKUP(ADV24,PROTOKOL!$A:$E,5)))</f>
        <v xml:space="preserve"> </v>
      </c>
      <c r="AEA24" s="153"/>
      <c r="AEB24" s="144" t="str">
        <f t="shared" si="311"/>
        <v xml:space="preserve"> </v>
      </c>
      <c r="AEC24" s="454" t="str">
        <f t="shared" si="312"/>
        <v xml:space="preserve"> </v>
      </c>
      <c r="AED24" s="454"/>
      <c r="AEE24" s="150"/>
      <c r="AEF24" s="150"/>
      <c r="AEG24" s="150"/>
      <c r="AEH24" s="154" t="str">
        <f>IF(AEF24=0," ",IF(AEF24=16," ",VLOOKUP(AEF24,PROTOKOL!$A:$E,2)*AEG24))</f>
        <v xml:space="preserve"> </v>
      </c>
      <c r="AEI24" s="151"/>
      <c r="AEJ24" s="152" t="str">
        <f>IF(AEF24=0," ",IF(AEF24=16," ",(AEE24-AEH24-AEI24)*VLOOKUP(AEF24,PROTOKOL!$A:$E,5)))</f>
        <v xml:space="preserve"> </v>
      </c>
      <c r="AEK24" s="155" t="str">
        <f t="shared" si="313"/>
        <v xml:space="preserve"> </v>
      </c>
      <c r="AEL24" s="152" t="str">
        <f t="shared" si="314"/>
        <v xml:space="preserve"> </v>
      </c>
      <c r="AEN24" s="138">
        <f t="shared" ref="AEN24" si="1475">$A$24</f>
        <v>12</v>
      </c>
      <c r="AEO24" s="444"/>
      <c r="AEP24" s="150"/>
      <c r="AEQ24" s="150"/>
      <c r="AER24" s="150"/>
      <c r="AES24" s="150" t="str">
        <f>IFERROR(IF(AEQ24=0," ",IF(AEQ24=16," ",VLOOKUP(AEQ24,PROTOKOL!$A:$E,2)*AER24))/7.5*(7.5-AEV24),"")</f>
        <v/>
      </c>
      <c r="AET24" s="151"/>
      <c r="AEU24" s="152" t="str">
        <f>IF(AEQ24=0," ",IF(AEQ24=16," ",(AEP24-AES24-AET24)*VLOOKUP(AEQ24,PROTOKOL!$A:$E,5)))</f>
        <v xml:space="preserve"> </v>
      </c>
      <c r="AEV24" s="153"/>
      <c r="AEW24" s="144" t="str">
        <f t="shared" si="316"/>
        <v xml:space="preserve"> </v>
      </c>
      <c r="AEX24" s="454" t="str">
        <f t="shared" si="317"/>
        <v xml:space="preserve"> </v>
      </c>
      <c r="AEY24" s="454"/>
      <c r="AEZ24" s="150"/>
      <c r="AFA24" s="150"/>
      <c r="AFB24" s="150"/>
      <c r="AFC24" s="154" t="str">
        <f>IF(AFA24=0," ",IF(AFA24=16," ",VLOOKUP(AFA24,PROTOKOL!$A:$E,2)*AFB24))</f>
        <v xml:space="preserve"> </v>
      </c>
      <c r="AFD24" s="151"/>
      <c r="AFE24" s="152" t="str">
        <f>IF(AFA24=0," ",IF(AFA24=16," ",(AEZ24-AFC24-AFD24)*VLOOKUP(AFA24,PROTOKOL!$A:$E,5)))</f>
        <v xml:space="preserve"> </v>
      </c>
      <c r="AFF24" s="155" t="str">
        <f t="shared" si="318"/>
        <v xml:space="preserve"> </v>
      </c>
      <c r="AFG24" s="152" t="str">
        <f t="shared" si="319"/>
        <v xml:space="preserve"> </v>
      </c>
      <c r="AFI24" s="138">
        <f t="shared" ref="AFI24" si="1476">$A$24</f>
        <v>12</v>
      </c>
      <c r="AFJ24" s="444"/>
      <c r="AFK24" s="150"/>
      <c r="AFL24" s="150"/>
      <c r="AFM24" s="150"/>
      <c r="AFN24" s="150" t="str">
        <f>IFERROR(IF(AFL24=0," ",IF(AFL24=16," ",VLOOKUP(AFL24,PROTOKOL!$A:$E,2)*AFM24))/7.5*(7.5-AFQ24),"")</f>
        <v/>
      </c>
      <c r="AFO24" s="151"/>
      <c r="AFP24" s="152" t="str">
        <f>IF(AFL24=0," ",IF(AFL24=16," ",(AFK24-AFN24-AFO24)*VLOOKUP(AFL24,PROTOKOL!$A:$E,5)))</f>
        <v xml:space="preserve"> </v>
      </c>
      <c r="AFQ24" s="153"/>
      <c r="AFR24" s="144" t="str">
        <f t="shared" si="321"/>
        <v xml:space="preserve"> </v>
      </c>
      <c r="AFS24" s="454" t="str">
        <f t="shared" si="322"/>
        <v xml:space="preserve"> </v>
      </c>
      <c r="AFT24" s="454"/>
      <c r="AFU24" s="150"/>
      <c r="AFV24" s="150"/>
      <c r="AFW24" s="150"/>
      <c r="AFX24" s="154" t="str">
        <f>IF(AFV24=0," ",IF(AFV24=16," ",VLOOKUP(AFV24,PROTOKOL!$A:$E,2)*AFW24))</f>
        <v xml:space="preserve"> </v>
      </c>
      <c r="AFY24" s="151"/>
      <c r="AFZ24" s="152" t="str">
        <f>IF(AFV24=0," ",IF(AFV24=16," ",(AFU24-AFX24-AFY24)*VLOOKUP(AFV24,PROTOKOL!$A:$E,5)))</f>
        <v xml:space="preserve"> </v>
      </c>
      <c r="AGA24" s="155" t="str">
        <f t="shared" si="323"/>
        <v xml:space="preserve"> </v>
      </c>
      <c r="AGB24" s="152" t="str">
        <f t="shared" si="324"/>
        <v xml:space="preserve"> </v>
      </c>
      <c r="AGD24" s="138">
        <f t="shared" ref="AGD24" si="1477">$A$24</f>
        <v>12</v>
      </c>
      <c r="AGE24" s="444"/>
      <c r="AGF24" s="150"/>
      <c r="AGG24" s="150"/>
      <c r="AGH24" s="150"/>
      <c r="AGI24" s="150" t="str">
        <f>IFERROR(IF(AGG24=0," ",IF(AGG24=16," ",VLOOKUP(AGG24,PROTOKOL!$A:$E,2)*AGH24))/7.5*(7.5-AGL24),"")</f>
        <v/>
      </c>
      <c r="AGJ24" s="151"/>
      <c r="AGK24" s="152" t="str">
        <f>IF(AGG24=0," ",IF(AGG24=16," ",(AGF24-AGI24-AGJ24)*VLOOKUP(AGG24,PROTOKOL!$A:$E,5)))</f>
        <v xml:space="preserve"> </v>
      </c>
      <c r="AGL24" s="153"/>
      <c r="AGM24" s="144" t="str">
        <f t="shared" si="326"/>
        <v xml:space="preserve"> </v>
      </c>
      <c r="AGN24" s="454" t="str">
        <f t="shared" si="327"/>
        <v xml:space="preserve"> </v>
      </c>
      <c r="AGO24" s="454"/>
      <c r="AGP24" s="150"/>
      <c r="AGQ24" s="150"/>
      <c r="AGR24" s="150"/>
      <c r="AGS24" s="154" t="str">
        <f>IF(AGQ24=0," ",IF(AGQ24=16," ",VLOOKUP(AGQ24,PROTOKOL!$A:$E,2)*AGR24))</f>
        <v xml:space="preserve"> </v>
      </c>
      <c r="AGT24" s="151"/>
      <c r="AGU24" s="152" t="str">
        <f>IF(AGQ24=0," ",IF(AGQ24=16," ",(AGP24-AGS24-AGT24)*VLOOKUP(AGQ24,PROTOKOL!$A:$E,5)))</f>
        <v xml:space="preserve"> </v>
      </c>
      <c r="AGV24" s="155" t="str">
        <f t="shared" si="328"/>
        <v xml:space="preserve"> </v>
      </c>
      <c r="AGW24" s="152" t="str">
        <f t="shared" si="329"/>
        <v xml:space="preserve"> </v>
      </c>
      <c r="AGY24" s="138">
        <f t="shared" ref="AGY24" si="1478">$A$24</f>
        <v>12</v>
      </c>
      <c r="AGZ24" s="444"/>
      <c r="AHA24" s="150"/>
      <c r="AHB24" s="150"/>
      <c r="AHC24" s="150"/>
      <c r="AHD24" s="150" t="str">
        <f>IFERROR(IF(AHB24=0," ",IF(AHB24=16," ",VLOOKUP(AHB24,PROTOKOL!$A:$E,2)*AHC24))/7.5*(7.5-AHG24),"")</f>
        <v/>
      </c>
      <c r="AHE24" s="151"/>
      <c r="AHF24" s="152" t="str">
        <f>IF(AHB24=0," ",IF(AHB24=16," ",(AHA24-AHD24-AHE24)*VLOOKUP(AHB24,PROTOKOL!$A:$E,5)))</f>
        <v xml:space="preserve"> </v>
      </c>
      <c r="AHG24" s="153"/>
      <c r="AHH24" s="144" t="str">
        <f t="shared" si="331"/>
        <v xml:space="preserve"> </v>
      </c>
      <c r="AHI24" s="454" t="str">
        <f t="shared" si="332"/>
        <v xml:space="preserve"> </v>
      </c>
      <c r="AHJ24" s="454"/>
      <c r="AHK24" s="150"/>
      <c r="AHL24" s="150"/>
      <c r="AHM24" s="150"/>
      <c r="AHN24" s="154" t="str">
        <f>IF(AHL24=0," ",IF(AHL24=16," ",VLOOKUP(AHL24,PROTOKOL!$A:$E,2)*AHM24))</f>
        <v xml:space="preserve"> </v>
      </c>
      <c r="AHO24" s="151"/>
      <c r="AHP24" s="152" t="str">
        <f>IF(AHL24=0," ",IF(AHL24=16," ",(AHK24-AHN24-AHO24)*VLOOKUP(AHL24,PROTOKOL!$A:$E,5)))</f>
        <v xml:space="preserve"> </v>
      </c>
      <c r="AHQ24" s="155" t="str">
        <f t="shared" si="333"/>
        <v xml:space="preserve"> </v>
      </c>
      <c r="AHR24" s="152" t="str">
        <f t="shared" si="334"/>
        <v xml:space="preserve"> </v>
      </c>
      <c r="AHT24" s="138">
        <f t="shared" ref="AHT24" si="1479">$A$24</f>
        <v>12</v>
      </c>
      <c r="AHU24" s="444"/>
      <c r="AHV24" s="150"/>
      <c r="AHW24" s="150"/>
      <c r="AHX24" s="150"/>
      <c r="AHY24" s="150" t="str">
        <f>IFERROR(IF(AHW24=0," ",IF(AHW24=16," ",VLOOKUP(AHW24,PROTOKOL!$A:$E,2)*AHX24))/7.5*(7.5-AIB24),"")</f>
        <v/>
      </c>
      <c r="AHZ24" s="151"/>
      <c r="AIA24" s="152" t="str">
        <f>IF(AHW24=0," ",IF(AHW24=16," ",(AHV24-AHY24-AHZ24)*VLOOKUP(AHW24,PROTOKOL!$A:$E,5)))</f>
        <v xml:space="preserve"> </v>
      </c>
      <c r="AIB24" s="153"/>
      <c r="AIC24" s="144" t="str">
        <f t="shared" si="336"/>
        <v xml:space="preserve"> </v>
      </c>
      <c r="AID24" s="454" t="str">
        <f t="shared" si="337"/>
        <v xml:space="preserve"> </v>
      </c>
      <c r="AIE24" s="454"/>
      <c r="AIF24" s="150"/>
      <c r="AIG24" s="150"/>
      <c r="AIH24" s="150"/>
      <c r="AII24" s="154" t="str">
        <f>IF(AIG24=0," ",IF(AIG24=16," ",VLOOKUP(AIG24,PROTOKOL!$A:$E,2)*AIH24))</f>
        <v xml:space="preserve"> </v>
      </c>
      <c r="AIJ24" s="151"/>
      <c r="AIK24" s="152" t="str">
        <f>IF(AIG24=0," ",IF(AIG24=16," ",(AIF24-AII24-AIJ24)*VLOOKUP(AIG24,PROTOKOL!$A:$E,5)))</f>
        <v xml:space="preserve"> </v>
      </c>
      <c r="AIL24" s="155" t="str">
        <f t="shared" si="338"/>
        <v xml:space="preserve"> </v>
      </c>
      <c r="AIM24" s="152" t="str">
        <f t="shared" si="339"/>
        <v xml:space="preserve"> </v>
      </c>
      <c r="AIO24" s="138">
        <f t="shared" ref="AIO24" si="1480">$A$24</f>
        <v>12</v>
      </c>
      <c r="AIP24" s="444"/>
      <c r="AIQ24" s="150"/>
      <c r="AIR24" s="150"/>
      <c r="AIS24" s="150"/>
      <c r="AIT24" s="150" t="str">
        <f>IFERROR(IF(AIR24=0," ",IF(AIR24=16," ",VLOOKUP(AIR24,PROTOKOL!$A:$E,2)*AIS24))/7.5*(7.5-AIW24),"")</f>
        <v/>
      </c>
      <c r="AIU24" s="151"/>
      <c r="AIV24" s="152" t="str">
        <f>IF(AIR24=0," ",IF(AIR24=16," ",(AIQ24-AIT24-AIU24)*VLOOKUP(AIR24,PROTOKOL!$A:$E,5)))</f>
        <v xml:space="preserve"> </v>
      </c>
      <c r="AIW24" s="153"/>
      <c r="AIX24" s="144" t="str">
        <f t="shared" si="341"/>
        <v xml:space="preserve"> </v>
      </c>
      <c r="AIY24" s="454" t="str">
        <f t="shared" si="342"/>
        <v xml:space="preserve"> </v>
      </c>
      <c r="AIZ24" s="454"/>
      <c r="AJA24" s="150"/>
      <c r="AJB24" s="150"/>
      <c r="AJC24" s="150"/>
      <c r="AJD24" s="154" t="str">
        <f>IF(AJB24=0," ",IF(AJB24=16," ",VLOOKUP(AJB24,PROTOKOL!$A:$E,2)*AJC24))</f>
        <v xml:space="preserve"> </v>
      </c>
      <c r="AJE24" s="151"/>
      <c r="AJF24" s="152" t="str">
        <f>IF(AJB24=0," ",IF(AJB24=16," ",(AJA24-AJD24-AJE24)*VLOOKUP(AJB24,PROTOKOL!$A:$E,5)))</f>
        <v xml:space="preserve"> </v>
      </c>
      <c r="AJG24" s="155" t="str">
        <f t="shared" si="343"/>
        <v xml:space="preserve"> </v>
      </c>
      <c r="AJH24" s="152" t="str">
        <f t="shared" si="344"/>
        <v xml:space="preserve"> </v>
      </c>
      <c r="AJJ24" s="138">
        <f t="shared" ref="AJJ24" si="1481">$A$24</f>
        <v>12</v>
      </c>
      <c r="AJK24" s="444"/>
      <c r="AJL24" s="150"/>
      <c r="AJM24" s="150"/>
      <c r="AJN24" s="150"/>
      <c r="AJO24" s="150" t="str">
        <f>IFERROR(IF(AJM24=0," ",IF(AJM24=16," ",VLOOKUP(AJM24,PROTOKOL!$A:$E,2)*AJN24))/7.5*(7.5-AJR24),"")</f>
        <v/>
      </c>
      <c r="AJP24" s="151"/>
      <c r="AJQ24" s="152" t="str">
        <f>IF(AJM24=0," ",IF(AJM24=16," ",(AJL24-AJO24-AJP24)*VLOOKUP(AJM24,PROTOKOL!$A:$E,5)))</f>
        <v xml:space="preserve"> </v>
      </c>
      <c r="AJR24" s="153"/>
      <c r="AJS24" s="144" t="str">
        <f t="shared" si="346"/>
        <v xml:space="preserve"> </v>
      </c>
      <c r="AJT24" s="454" t="str">
        <f t="shared" si="347"/>
        <v xml:space="preserve"> </v>
      </c>
      <c r="AJU24" s="454"/>
      <c r="AJV24" s="150"/>
      <c r="AJW24" s="150"/>
      <c r="AJX24" s="150"/>
      <c r="AJY24" s="154" t="str">
        <f>IF(AJW24=0," ",IF(AJW24=16," ",VLOOKUP(AJW24,PROTOKOL!$A:$E,2)*AJX24))</f>
        <v xml:space="preserve"> </v>
      </c>
      <c r="AJZ24" s="151"/>
      <c r="AKA24" s="152" t="str">
        <f>IF(AJW24=0," ",IF(AJW24=16," ",(AJV24-AJY24-AJZ24)*VLOOKUP(AJW24,PROTOKOL!$A:$E,5)))</f>
        <v xml:space="preserve"> </v>
      </c>
      <c r="AKB24" s="155" t="str">
        <f t="shared" si="348"/>
        <v xml:space="preserve"> </v>
      </c>
      <c r="AKC24" s="152" t="str">
        <f t="shared" si="349"/>
        <v xml:space="preserve"> </v>
      </c>
      <c r="AKE24" s="138">
        <f t="shared" ref="AKE24" si="1482">$A$24</f>
        <v>12</v>
      </c>
      <c r="AKF24" s="444"/>
      <c r="AKG24" s="150"/>
      <c r="AKH24" s="150"/>
      <c r="AKI24" s="150"/>
      <c r="AKJ24" s="150" t="str">
        <f>IFERROR(IF(AKH24=0," ",IF(AKH24=16," ",VLOOKUP(AKH24,PROTOKOL!$A:$E,2)*AKI24))/7.5*(7.5-AKM24),"")</f>
        <v/>
      </c>
      <c r="AKK24" s="151"/>
      <c r="AKL24" s="152" t="str">
        <f>IF(AKH24=0," ",IF(AKH24=16," ",(AKG24-AKJ24-AKK24)*VLOOKUP(AKH24,PROTOKOL!$A:$E,5)))</f>
        <v xml:space="preserve"> </v>
      </c>
      <c r="AKM24" s="153"/>
      <c r="AKN24" s="144" t="str">
        <f t="shared" si="351"/>
        <v xml:space="preserve"> </v>
      </c>
      <c r="AKO24" s="454" t="str">
        <f t="shared" si="352"/>
        <v xml:space="preserve"> </v>
      </c>
      <c r="AKP24" s="454"/>
      <c r="AKQ24" s="150"/>
      <c r="AKR24" s="150"/>
      <c r="AKS24" s="150"/>
      <c r="AKT24" s="154" t="str">
        <f>IF(AKR24=0," ",IF(AKR24=16," ",VLOOKUP(AKR24,PROTOKOL!$A:$E,2)*AKS24))</f>
        <v xml:space="preserve"> </v>
      </c>
      <c r="AKU24" s="151"/>
      <c r="AKV24" s="152" t="str">
        <f>IF(AKR24=0," ",IF(AKR24=16," ",(AKQ24-AKT24-AKU24)*VLOOKUP(AKR24,PROTOKOL!$A:$E,5)))</f>
        <v xml:space="preserve"> </v>
      </c>
      <c r="AKW24" s="155" t="str">
        <f t="shared" si="353"/>
        <v xml:space="preserve"> </v>
      </c>
      <c r="AKX24" s="152" t="str">
        <f t="shared" si="354"/>
        <v xml:space="preserve"> </v>
      </c>
      <c r="AKZ24" s="138">
        <f t="shared" ref="AKZ24" si="1483">$A$24</f>
        <v>12</v>
      </c>
      <c r="ALA24" s="444"/>
      <c r="ALB24" s="150"/>
      <c r="ALC24" s="150"/>
      <c r="ALD24" s="150"/>
      <c r="ALE24" s="150" t="str">
        <f>IFERROR(IF(ALC24=0," ",IF(ALC24=16," ",VLOOKUP(ALC24,PROTOKOL!$A:$E,2)*ALD24))/7.5*(7.5-ALH24),"")</f>
        <v/>
      </c>
      <c r="ALF24" s="151"/>
      <c r="ALG24" s="152" t="str">
        <f>IF(ALC24=0," ",IF(ALC24=16," ",(ALB24-ALE24-ALF24)*VLOOKUP(ALC24,PROTOKOL!$A:$E,5)))</f>
        <v xml:space="preserve"> </v>
      </c>
      <c r="ALH24" s="153"/>
      <c r="ALI24" s="144" t="str">
        <f t="shared" si="356"/>
        <v xml:space="preserve"> </v>
      </c>
      <c r="ALJ24" s="454" t="str">
        <f t="shared" si="357"/>
        <v xml:space="preserve"> </v>
      </c>
      <c r="ALK24" s="454"/>
      <c r="ALL24" s="150"/>
      <c r="ALM24" s="150"/>
      <c r="ALN24" s="150"/>
      <c r="ALO24" s="154" t="str">
        <f>IF(ALM24=0," ",IF(ALM24=16," ",VLOOKUP(ALM24,PROTOKOL!$A:$E,2)*ALN24))</f>
        <v xml:space="preserve"> </v>
      </c>
      <c r="ALP24" s="151"/>
      <c r="ALQ24" s="152" t="str">
        <f>IF(ALM24=0," ",IF(ALM24=16," ",(ALL24-ALO24-ALP24)*VLOOKUP(ALM24,PROTOKOL!$A:$E,5)))</f>
        <v xml:space="preserve"> </v>
      </c>
      <c r="ALR24" s="155" t="str">
        <f t="shared" si="358"/>
        <v xml:space="preserve"> </v>
      </c>
      <c r="ALS24" s="152" t="str">
        <f t="shared" si="359"/>
        <v xml:space="preserve"> </v>
      </c>
      <c r="ALU24" s="138">
        <f t="shared" ref="ALU24" si="1484">$A$24</f>
        <v>12</v>
      </c>
      <c r="ALV24" s="444"/>
      <c r="ALW24" s="150"/>
      <c r="ALX24" s="150"/>
      <c r="ALY24" s="150"/>
      <c r="ALZ24" s="150" t="str">
        <f>IFERROR(IF(ALX24=0," ",IF(ALX24=16," ",VLOOKUP(ALX24,PROTOKOL!$A:$E,2)*ALY24))/7.5*(7.5-AMC24),"")</f>
        <v/>
      </c>
      <c r="AMA24" s="151"/>
      <c r="AMB24" s="152" t="str">
        <f>IF(ALX24=0," ",IF(ALX24=16," ",(ALW24-ALZ24-AMA24)*VLOOKUP(ALX24,PROTOKOL!$A:$E,5)))</f>
        <v xml:space="preserve"> </v>
      </c>
      <c r="AMC24" s="153"/>
      <c r="AMD24" s="144" t="str">
        <f t="shared" si="361"/>
        <v xml:space="preserve"> </v>
      </c>
      <c r="AME24" s="454" t="str">
        <f t="shared" si="362"/>
        <v xml:space="preserve"> </v>
      </c>
      <c r="AMF24" s="454"/>
      <c r="AMG24" s="150"/>
      <c r="AMH24" s="150"/>
      <c r="AMI24" s="150"/>
      <c r="AMJ24" s="154" t="str">
        <f>IF(AMH24=0," ",IF(AMH24=16," ",VLOOKUP(AMH24,PROTOKOL!$A:$E,2)*AMI24))</f>
        <v xml:space="preserve"> </v>
      </c>
      <c r="AMK24" s="151"/>
      <c r="AML24" s="152" t="str">
        <f>IF(AMH24=0," ",IF(AMH24=16," ",(AMG24-AMJ24-AMK24)*VLOOKUP(AMH24,PROTOKOL!$A:$E,5)))</f>
        <v xml:space="preserve"> </v>
      </c>
      <c r="AMM24" s="155" t="str">
        <f t="shared" si="363"/>
        <v xml:space="preserve"> </v>
      </c>
      <c r="AMN24" s="152" t="str">
        <f t="shared" si="364"/>
        <v xml:space="preserve"> </v>
      </c>
      <c r="AMP24" s="138">
        <f t="shared" ref="AMP24" si="1485">$A$24</f>
        <v>12</v>
      </c>
      <c r="AMQ24" s="444"/>
      <c r="AMR24" s="150"/>
      <c r="AMS24" s="150"/>
      <c r="AMT24" s="150"/>
      <c r="AMU24" s="150" t="str">
        <f>IFERROR(IF(AMS24=0," ",IF(AMS24=16," ",VLOOKUP(AMS24,PROTOKOL!$A:$E,2)*AMT24))/7.5*(7.5-AMX24),"")</f>
        <v/>
      </c>
      <c r="AMV24" s="151"/>
      <c r="AMW24" s="152" t="str">
        <f>IF(AMS24=0," ",IF(AMS24=16," ",(AMR24-AMU24-AMV24)*VLOOKUP(AMS24,PROTOKOL!$A:$E,5)))</f>
        <v xml:space="preserve"> </v>
      </c>
      <c r="AMX24" s="153"/>
      <c r="AMY24" s="144" t="str">
        <f t="shared" si="366"/>
        <v xml:space="preserve"> </v>
      </c>
      <c r="AMZ24" s="454" t="str">
        <f t="shared" si="367"/>
        <v xml:space="preserve"> </v>
      </c>
      <c r="ANA24" s="454"/>
      <c r="ANB24" s="150"/>
      <c r="ANC24" s="150"/>
      <c r="AND24" s="150"/>
      <c r="ANE24" s="154" t="str">
        <f>IF(ANC24=0," ",IF(ANC24=16," ",VLOOKUP(ANC24,PROTOKOL!$A:$E,2)*AND24))</f>
        <v xml:space="preserve"> </v>
      </c>
      <c r="ANF24" s="151"/>
      <c r="ANG24" s="152" t="str">
        <f>IF(ANC24=0," ",IF(ANC24=16," ",(ANB24-ANE24-ANF24)*VLOOKUP(ANC24,PROTOKOL!$A:$E,5)))</f>
        <v xml:space="preserve"> </v>
      </c>
      <c r="ANH24" s="155" t="str">
        <f t="shared" si="368"/>
        <v xml:space="preserve"> </v>
      </c>
      <c r="ANI24" s="152" t="str">
        <f t="shared" si="369"/>
        <v xml:space="preserve"> </v>
      </c>
      <c r="ANK24" s="138">
        <f t="shared" ref="ANK24" si="1486">$A$24</f>
        <v>12</v>
      </c>
      <c r="ANL24" s="444"/>
      <c r="ANM24" s="150"/>
      <c r="ANN24" s="150"/>
      <c r="ANO24" s="150"/>
      <c r="ANP24" s="150" t="str">
        <f>IFERROR(IF(ANN24=0," ",IF(ANN24=16," ",VLOOKUP(ANN24,PROTOKOL!$A:$E,2)*ANO24))/7.5*(7.5-ANS24),"")</f>
        <v/>
      </c>
      <c r="ANQ24" s="151"/>
      <c r="ANR24" s="152" t="str">
        <f>IF(ANN24=0," ",IF(ANN24=16," ",(ANM24-ANP24-ANQ24)*VLOOKUP(ANN24,PROTOKOL!$A:$E,5)))</f>
        <v xml:space="preserve"> </v>
      </c>
      <c r="ANS24" s="153"/>
      <c r="ANT24" s="144" t="str">
        <f t="shared" si="371"/>
        <v xml:space="preserve"> </v>
      </c>
      <c r="ANU24" s="454" t="str">
        <f t="shared" si="372"/>
        <v xml:space="preserve"> </v>
      </c>
      <c r="ANV24" s="454"/>
      <c r="ANW24" s="150"/>
      <c r="ANX24" s="150"/>
      <c r="ANY24" s="150"/>
      <c r="ANZ24" s="154" t="str">
        <f>IF(ANX24=0," ",IF(ANX24=16," ",VLOOKUP(ANX24,PROTOKOL!$A:$E,2)*ANY24))</f>
        <v xml:space="preserve"> </v>
      </c>
      <c r="AOA24" s="151"/>
      <c r="AOB24" s="152" t="str">
        <f>IF(ANX24=0," ",IF(ANX24=16," ",(ANW24-ANZ24-AOA24)*VLOOKUP(ANX24,PROTOKOL!$A:$E,5)))</f>
        <v xml:space="preserve"> </v>
      </c>
      <c r="AOC24" s="155" t="str">
        <f t="shared" si="373"/>
        <v xml:space="preserve"> </v>
      </c>
      <c r="AOD24" s="152" t="str">
        <f t="shared" si="374"/>
        <v xml:space="preserve"> </v>
      </c>
      <c r="AOF24" s="138">
        <f t="shared" ref="AOF24" si="1487">$A$24</f>
        <v>12</v>
      </c>
      <c r="AOG24" s="444"/>
      <c r="AOH24" s="150"/>
      <c r="AOI24" s="150"/>
      <c r="AOJ24" s="150"/>
      <c r="AOK24" s="150" t="str">
        <f>IFERROR(IF(AOI24=0," ",IF(AOI24=16," ",VLOOKUP(AOI24,PROTOKOL!$A:$E,2)*AOJ24))/7.5*(7.5-AON24),"")</f>
        <v/>
      </c>
      <c r="AOL24" s="151"/>
      <c r="AOM24" s="152" t="str">
        <f>IF(AOI24=0," ",IF(AOI24=16," ",(AOH24-AOK24-AOL24)*VLOOKUP(AOI24,PROTOKOL!$A:$E,5)))</f>
        <v xml:space="preserve"> </v>
      </c>
      <c r="AON24" s="153"/>
      <c r="AOO24" s="144" t="str">
        <f t="shared" si="376"/>
        <v xml:space="preserve"> </v>
      </c>
      <c r="AOP24" s="454" t="str">
        <f t="shared" si="377"/>
        <v xml:space="preserve"> </v>
      </c>
      <c r="AOQ24" s="454"/>
      <c r="AOR24" s="150"/>
      <c r="AOS24" s="150"/>
      <c r="AOT24" s="150"/>
      <c r="AOU24" s="154" t="str">
        <f>IF(AOS24=0," ",IF(AOS24=16," ",VLOOKUP(AOS24,PROTOKOL!$A:$E,2)*AOT24))</f>
        <v xml:space="preserve"> </v>
      </c>
      <c r="AOV24" s="151"/>
      <c r="AOW24" s="152" t="str">
        <f>IF(AOS24=0," ",IF(AOS24=16," ",(AOR24-AOU24-AOV24)*VLOOKUP(AOS24,PROTOKOL!$A:$E,5)))</f>
        <v xml:space="preserve"> </v>
      </c>
      <c r="AOX24" s="155" t="str">
        <f t="shared" si="378"/>
        <v xml:space="preserve"> </v>
      </c>
      <c r="AOY24" s="152" t="str">
        <f t="shared" si="379"/>
        <v xml:space="preserve"> </v>
      </c>
      <c r="APA24" s="138">
        <f t="shared" ref="APA24" si="1488">$A$24</f>
        <v>12</v>
      </c>
      <c r="APB24" s="444"/>
      <c r="APC24" s="150"/>
      <c r="APD24" s="150"/>
      <c r="APE24" s="150"/>
      <c r="APF24" s="150" t="str">
        <f>IFERROR(IF(APD24=0," ",IF(APD24=16," ",VLOOKUP(APD24,PROTOKOL!$A:$E,2)*APE24))/7.5*(7.5-API24),"")</f>
        <v/>
      </c>
      <c r="APG24" s="151"/>
      <c r="APH24" s="152" t="str">
        <f>IF(APD24=0," ",IF(APD24=16," ",(APC24-APF24-APG24)*VLOOKUP(APD24,PROTOKOL!$A:$E,5)))</f>
        <v xml:space="preserve"> </v>
      </c>
      <c r="API24" s="153"/>
      <c r="APJ24" s="144" t="str">
        <f t="shared" si="381"/>
        <v xml:space="preserve"> </v>
      </c>
      <c r="APK24" s="454" t="str">
        <f t="shared" si="382"/>
        <v xml:space="preserve"> </v>
      </c>
      <c r="APL24" s="454"/>
      <c r="APM24" s="150"/>
      <c r="APN24" s="150"/>
      <c r="APO24" s="150"/>
      <c r="APP24" s="154" t="str">
        <f>IF(APN24=0," ",IF(APN24=16," ",VLOOKUP(APN24,PROTOKOL!$A:$E,2)*APO24))</f>
        <v xml:space="preserve"> </v>
      </c>
      <c r="APQ24" s="151"/>
      <c r="APR24" s="152" t="str">
        <f>IF(APN24=0," ",IF(APN24=16," ",(APM24-APP24-APQ24)*VLOOKUP(APN24,PROTOKOL!$A:$E,5)))</f>
        <v xml:space="preserve"> </v>
      </c>
      <c r="APS24" s="155" t="str">
        <f t="shared" si="383"/>
        <v xml:space="preserve"> </v>
      </c>
      <c r="APT24" s="152" t="str">
        <f t="shared" si="384"/>
        <v xml:space="preserve"> </v>
      </c>
      <c r="APV24" s="138">
        <f t="shared" ref="APV24" si="1489">$A$24</f>
        <v>12</v>
      </c>
      <c r="APW24" s="444"/>
      <c r="APX24" s="150"/>
      <c r="APY24" s="150"/>
      <c r="APZ24" s="150"/>
      <c r="AQA24" s="150" t="str">
        <f>IFERROR(IF(APY24=0," ",IF(APY24=16," ",VLOOKUP(APY24,PROTOKOL!$A:$E,2)*APZ24))/7.5*(7.5-AQD24),"")</f>
        <v/>
      </c>
      <c r="AQB24" s="151"/>
      <c r="AQC24" s="152" t="str">
        <f>IF(APY24=0," ",IF(APY24=16," ",(APX24-AQA24-AQB24)*VLOOKUP(APY24,PROTOKOL!$A:$E,5)))</f>
        <v xml:space="preserve"> </v>
      </c>
      <c r="AQD24" s="153"/>
      <c r="AQE24" s="144" t="str">
        <f t="shared" si="386"/>
        <v xml:space="preserve"> </v>
      </c>
      <c r="AQF24" s="454" t="str">
        <f t="shared" si="387"/>
        <v xml:space="preserve"> </v>
      </c>
      <c r="AQG24" s="454"/>
      <c r="AQH24" s="150"/>
      <c r="AQI24" s="150"/>
      <c r="AQJ24" s="150"/>
      <c r="AQK24" s="154" t="str">
        <f>IF(AQI24=0," ",IF(AQI24=16," ",VLOOKUP(AQI24,PROTOKOL!$A:$E,2)*AQJ24))</f>
        <v xml:space="preserve"> </v>
      </c>
      <c r="AQL24" s="151"/>
      <c r="AQM24" s="152" t="str">
        <f>IF(AQI24=0," ",IF(AQI24=16," ",(AQH24-AQK24-AQL24)*VLOOKUP(AQI24,PROTOKOL!$A:$E,5)))</f>
        <v xml:space="preserve"> </v>
      </c>
      <c r="AQN24" s="155" t="str">
        <f t="shared" si="388"/>
        <v xml:space="preserve"> </v>
      </c>
      <c r="AQO24" s="152" t="str">
        <f t="shared" si="389"/>
        <v xml:space="preserve"> </v>
      </c>
      <c r="AQQ24" s="138">
        <f t="shared" ref="AQQ24" si="1490">$A$24</f>
        <v>12</v>
      </c>
      <c r="AQR24" s="444"/>
      <c r="AQS24" s="150"/>
      <c r="AQT24" s="150"/>
      <c r="AQU24" s="150"/>
      <c r="AQV24" s="150" t="str">
        <f>IFERROR(IF(AQT24=0," ",IF(AQT24=16," ",VLOOKUP(AQT24,PROTOKOL!$A:$E,2)*AQU24))/7.5*(7.5-AQY24),"")</f>
        <v/>
      </c>
      <c r="AQW24" s="151"/>
      <c r="AQX24" s="152" t="str">
        <f>IF(AQT24=0," ",IF(AQT24=16," ",(AQS24-AQV24-AQW24)*VLOOKUP(AQT24,PROTOKOL!$A:$E,5)))</f>
        <v xml:space="preserve"> </v>
      </c>
      <c r="AQY24" s="153"/>
      <c r="AQZ24" s="144" t="str">
        <f t="shared" si="391"/>
        <v xml:space="preserve"> </v>
      </c>
      <c r="ARA24" s="454" t="str">
        <f t="shared" si="392"/>
        <v xml:space="preserve"> </v>
      </c>
      <c r="ARB24" s="454"/>
      <c r="ARC24" s="150"/>
      <c r="ARD24" s="150"/>
      <c r="ARE24" s="150"/>
      <c r="ARF24" s="154" t="str">
        <f>IF(ARD24=0," ",IF(ARD24=16," ",VLOOKUP(ARD24,PROTOKOL!$A:$E,2)*ARE24))</f>
        <v xml:space="preserve"> </v>
      </c>
      <c r="ARG24" s="151"/>
      <c r="ARH24" s="152" t="str">
        <f>IF(ARD24=0," ",IF(ARD24=16," ",(ARC24-ARF24-ARG24)*VLOOKUP(ARD24,PROTOKOL!$A:$E,5)))</f>
        <v xml:space="preserve"> </v>
      </c>
      <c r="ARI24" s="155" t="str">
        <f t="shared" si="393"/>
        <v xml:space="preserve"> </v>
      </c>
      <c r="ARJ24" s="152" t="str">
        <f t="shared" si="394"/>
        <v xml:space="preserve"> </v>
      </c>
      <c r="ARL24" s="138">
        <f t="shared" ref="ARL24" si="1491">$A$24</f>
        <v>12</v>
      </c>
      <c r="ARM24" s="444"/>
      <c r="ARN24" s="150"/>
      <c r="ARO24" s="150"/>
      <c r="ARP24" s="150"/>
      <c r="ARQ24" s="150" t="str">
        <f>IFERROR(IF(ARO24=0," ",IF(ARO24=16," ",VLOOKUP(ARO24,PROTOKOL!$A:$E,2)*ARP24))/7.5*(7.5-ART24),"")</f>
        <v/>
      </c>
      <c r="ARR24" s="151"/>
      <c r="ARS24" s="152" t="str">
        <f>IF(ARO24=0," ",IF(ARO24=16," ",(ARN24-ARQ24-ARR24)*VLOOKUP(ARO24,PROTOKOL!$A:$E,5)))</f>
        <v xml:space="preserve"> </v>
      </c>
      <c r="ART24" s="153"/>
      <c r="ARU24" s="144" t="str">
        <f t="shared" si="396"/>
        <v xml:space="preserve"> </v>
      </c>
      <c r="ARV24" s="454" t="str">
        <f t="shared" si="397"/>
        <v xml:space="preserve"> </v>
      </c>
      <c r="ARW24" s="454"/>
      <c r="ARX24" s="150"/>
      <c r="ARY24" s="150"/>
      <c r="ARZ24" s="150"/>
      <c r="ASA24" s="154" t="str">
        <f>IF(ARY24=0," ",IF(ARY24=16," ",VLOOKUP(ARY24,PROTOKOL!$A:$E,2)*ARZ24))</f>
        <v xml:space="preserve"> </v>
      </c>
      <c r="ASB24" s="151"/>
      <c r="ASC24" s="152" t="str">
        <f>IF(ARY24=0," ",IF(ARY24=16," ",(ARX24-ASA24-ASB24)*VLOOKUP(ARY24,PROTOKOL!$A:$E,5)))</f>
        <v xml:space="preserve"> </v>
      </c>
      <c r="ASD24" s="155" t="str">
        <f t="shared" si="398"/>
        <v xml:space="preserve"> </v>
      </c>
      <c r="ASE24" s="152" t="str">
        <f t="shared" si="399"/>
        <v xml:space="preserve"> </v>
      </c>
      <c r="ASG24" s="138">
        <f t="shared" ref="ASG24" si="1492">$A$24</f>
        <v>12</v>
      </c>
      <c r="ASH24" s="444"/>
      <c r="ASI24" s="150"/>
      <c r="ASJ24" s="150"/>
      <c r="ASK24" s="150"/>
      <c r="ASL24" s="150" t="str">
        <f>IFERROR(IF(ASJ24=0," ",IF(ASJ24=16," ",VLOOKUP(ASJ24,PROTOKOL!$A:$E,2)*ASK24))/7.5*(7.5-ASO24),"")</f>
        <v/>
      </c>
      <c r="ASM24" s="151"/>
      <c r="ASN24" s="152" t="str">
        <f>IF(ASJ24=0," ",IF(ASJ24=16," ",(ASI24-ASL24-ASM24)*VLOOKUP(ASJ24,PROTOKOL!$A:$E,5)))</f>
        <v xml:space="preserve"> </v>
      </c>
      <c r="ASO24" s="153"/>
      <c r="ASP24" s="144" t="str">
        <f t="shared" si="401"/>
        <v xml:space="preserve"> </v>
      </c>
      <c r="ASQ24" s="454" t="str">
        <f t="shared" si="402"/>
        <v xml:space="preserve"> </v>
      </c>
      <c r="ASR24" s="454"/>
      <c r="ASS24" s="150"/>
      <c r="AST24" s="150"/>
      <c r="ASU24" s="150"/>
      <c r="ASV24" s="154" t="str">
        <f>IF(AST24=0," ",IF(AST24=16," ",VLOOKUP(AST24,PROTOKOL!$A:$E,2)*ASU24))</f>
        <v xml:space="preserve"> </v>
      </c>
      <c r="ASW24" s="151"/>
      <c r="ASX24" s="152" t="str">
        <f>IF(AST24=0," ",IF(AST24=16," ",(ASS24-ASV24-ASW24)*VLOOKUP(AST24,PROTOKOL!$A:$E,5)))</f>
        <v xml:space="preserve"> </v>
      </c>
      <c r="ASY24" s="155" t="str">
        <f t="shared" si="403"/>
        <v xml:space="preserve"> </v>
      </c>
      <c r="ASZ24" s="152" t="str">
        <f t="shared" si="404"/>
        <v xml:space="preserve"> </v>
      </c>
      <c r="ATB24" s="138">
        <f t="shared" ref="ATB24" si="1493">$A$24</f>
        <v>12</v>
      </c>
      <c r="ATC24" s="444"/>
      <c r="ATD24" s="150"/>
      <c r="ATE24" s="150"/>
      <c r="ATF24" s="150"/>
      <c r="ATG24" s="150" t="str">
        <f>IFERROR(IF(ATE24=0," ",IF(ATE24=16," ",VLOOKUP(ATE24,PROTOKOL!$A:$E,2)*ATF24))/7.5*(7.5-ATJ24),"")</f>
        <v/>
      </c>
      <c r="ATH24" s="151"/>
      <c r="ATI24" s="152" t="str">
        <f>IF(ATE24=0," ",IF(ATE24=16," ",(ATD24-ATG24-ATH24)*VLOOKUP(ATE24,PROTOKOL!$A:$E,5)))</f>
        <v xml:space="preserve"> </v>
      </c>
      <c r="ATJ24" s="153"/>
      <c r="ATK24" s="144" t="str">
        <f t="shared" si="406"/>
        <v xml:space="preserve"> </v>
      </c>
      <c r="ATL24" s="454" t="str">
        <f t="shared" si="407"/>
        <v xml:space="preserve"> </v>
      </c>
      <c r="ATM24" s="454"/>
      <c r="ATN24" s="150"/>
      <c r="ATO24" s="150"/>
      <c r="ATP24" s="150"/>
      <c r="ATQ24" s="154" t="str">
        <f>IF(ATO24=0," ",IF(ATO24=16," ",VLOOKUP(ATO24,PROTOKOL!$A:$E,2)*ATP24))</f>
        <v xml:space="preserve"> </v>
      </c>
      <c r="ATR24" s="151"/>
      <c r="ATS24" s="152" t="str">
        <f>IF(ATO24=0," ",IF(ATO24=16," ",(ATN24-ATQ24-ATR24)*VLOOKUP(ATO24,PROTOKOL!$A:$E,5)))</f>
        <v xml:space="preserve"> </v>
      </c>
      <c r="ATT24" s="155" t="str">
        <f t="shared" si="408"/>
        <v xml:space="preserve"> </v>
      </c>
      <c r="ATU24" s="152" t="str">
        <f t="shared" si="409"/>
        <v xml:space="preserve"> </v>
      </c>
      <c r="ATW24" s="138">
        <f t="shared" ref="ATW24" si="1494">$A$24</f>
        <v>12</v>
      </c>
      <c r="ATX24" s="444"/>
      <c r="ATY24" s="150"/>
      <c r="ATZ24" s="150"/>
      <c r="AUA24" s="150"/>
      <c r="AUB24" s="150" t="str">
        <f>IFERROR(IF(ATZ24=0," ",IF(ATZ24=16," ",VLOOKUP(ATZ24,PROTOKOL!$A:$E,2)*AUA24))/7.5*(7.5-AUE24),"")</f>
        <v/>
      </c>
      <c r="AUC24" s="151"/>
      <c r="AUD24" s="152" t="str">
        <f>IF(ATZ24=0," ",IF(ATZ24=16," ",(ATY24-AUB24-AUC24)*VLOOKUP(ATZ24,PROTOKOL!$A:$E,5)))</f>
        <v xml:space="preserve"> </v>
      </c>
      <c r="AUE24" s="153"/>
      <c r="AUF24" s="144" t="str">
        <f t="shared" si="411"/>
        <v xml:space="preserve"> </v>
      </c>
      <c r="AUG24" s="454" t="str">
        <f t="shared" si="412"/>
        <v xml:space="preserve"> </v>
      </c>
      <c r="AUH24" s="454"/>
      <c r="AUI24" s="150"/>
      <c r="AUJ24" s="150"/>
      <c r="AUK24" s="150"/>
      <c r="AUL24" s="154" t="str">
        <f>IF(AUJ24=0," ",IF(AUJ24=16," ",VLOOKUP(AUJ24,PROTOKOL!$A:$E,2)*AUK24))</f>
        <v xml:space="preserve"> </v>
      </c>
      <c r="AUM24" s="151"/>
      <c r="AUN24" s="152" t="str">
        <f>IF(AUJ24=0," ",IF(AUJ24=16," ",(AUI24-AUL24-AUM24)*VLOOKUP(AUJ24,PROTOKOL!$A:$E,5)))</f>
        <v xml:space="preserve"> </v>
      </c>
      <c r="AUO24" s="155" t="str">
        <f t="shared" si="413"/>
        <v xml:space="preserve"> </v>
      </c>
      <c r="AUP24" s="152" t="str">
        <f t="shared" si="414"/>
        <v xml:space="preserve"> </v>
      </c>
      <c r="AUR24" s="138">
        <f t="shared" ref="AUR24" si="1495">$A$24</f>
        <v>12</v>
      </c>
      <c r="AUS24" s="444"/>
      <c r="AUT24" s="150"/>
      <c r="AUU24" s="150"/>
      <c r="AUV24" s="150"/>
      <c r="AUW24" s="150" t="str">
        <f>IFERROR(IF(AUU24=0," ",IF(AUU24=16," ",VLOOKUP(AUU24,PROTOKOL!$A:$E,2)*AUV24))/7.5*(7.5-AUZ24),"")</f>
        <v/>
      </c>
      <c r="AUX24" s="151"/>
      <c r="AUY24" s="152" t="str">
        <f>IF(AUU24=0," ",IF(AUU24=16," ",(AUT24-AUW24-AUX24)*VLOOKUP(AUU24,PROTOKOL!$A:$E,5)))</f>
        <v xml:space="preserve"> </v>
      </c>
      <c r="AUZ24" s="153"/>
      <c r="AVA24" s="144" t="str">
        <f t="shared" si="416"/>
        <v xml:space="preserve"> </v>
      </c>
      <c r="AVB24" s="454" t="str">
        <f t="shared" si="417"/>
        <v xml:space="preserve"> </v>
      </c>
      <c r="AVC24" s="454"/>
      <c r="AVD24" s="150"/>
      <c r="AVE24" s="150"/>
      <c r="AVF24" s="150"/>
      <c r="AVG24" s="154" t="str">
        <f>IF(AVE24=0," ",IF(AVE24=16," ",VLOOKUP(AVE24,PROTOKOL!$A:$E,2)*AVF24))</f>
        <v xml:space="preserve"> </v>
      </c>
      <c r="AVH24" s="151"/>
      <c r="AVI24" s="152" t="str">
        <f>IF(AVE24=0," ",IF(AVE24=16," ",(AVD24-AVG24-AVH24)*VLOOKUP(AVE24,PROTOKOL!$A:$E,5)))</f>
        <v xml:space="preserve"> </v>
      </c>
      <c r="AVJ24" s="155" t="str">
        <f t="shared" si="418"/>
        <v xml:space="preserve"> </v>
      </c>
      <c r="AVK24" s="152" t="str">
        <f t="shared" si="419"/>
        <v xml:space="preserve"> </v>
      </c>
      <c r="AVM24" s="138">
        <f t="shared" ref="AVM24" si="1496">$A$24</f>
        <v>12</v>
      </c>
      <c r="AVN24" s="444"/>
      <c r="AVO24" s="150"/>
      <c r="AVP24" s="150"/>
      <c r="AVQ24" s="150"/>
      <c r="AVR24" s="150" t="str">
        <f>IFERROR(IF(AVP24=0," ",IF(AVP24=16," ",VLOOKUP(AVP24,PROTOKOL!$A:$E,2)*AVQ24))/7.5*(7.5-AVU24),"")</f>
        <v/>
      </c>
      <c r="AVS24" s="151"/>
      <c r="AVT24" s="152" t="str">
        <f>IF(AVP24=0," ",IF(AVP24=16," ",(AVO24-AVR24-AVS24)*VLOOKUP(AVP24,PROTOKOL!$A:$E,5)))</f>
        <v xml:space="preserve"> </v>
      </c>
      <c r="AVU24" s="153"/>
      <c r="AVV24" s="144" t="str">
        <f t="shared" si="421"/>
        <v xml:space="preserve"> </v>
      </c>
      <c r="AVW24" s="454" t="str">
        <f t="shared" si="422"/>
        <v xml:space="preserve"> </v>
      </c>
      <c r="AVX24" s="454"/>
      <c r="AVY24" s="150"/>
      <c r="AVZ24" s="150"/>
      <c r="AWA24" s="150"/>
      <c r="AWB24" s="154" t="str">
        <f>IF(AVZ24=0," ",IF(AVZ24=16," ",VLOOKUP(AVZ24,PROTOKOL!$A:$E,2)*AWA24))</f>
        <v xml:space="preserve"> </v>
      </c>
      <c r="AWC24" s="151"/>
      <c r="AWD24" s="152" t="str">
        <f>IF(AVZ24=0," ",IF(AVZ24=16," ",(AVY24-AWB24-AWC24)*VLOOKUP(AVZ24,PROTOKOL!$A:$E,5)))</f>
        <v xml:space="preserve"> </v>
      </c>
      <c r="AWE24" s="155" t="str">
        <f t="shared" si="423"/>
        <v xml:space="preserve"> </v>
      </c>
      <c r="AWF24" s="152" t="str">
        <f t="shared" si="424"/>
        <v xml:space="preserve"> </v>
      </c>
      <c r="AWH24" s="138">
        <f t="shared" ref="AWH24" si="1497">$A$24</f>
        <v>12</v>
      </c>
      <c r="AWI24" s="444"/>
      <c r="AWJ24" s="150"/>
      <c r="AWK24" s="150"/>
      <c r="AWL24" s="150"/>
      <c r="AWM24" s="150" t="str">
        <f>IFERROR(IF(AWK24=0," ",IF(AWK24=16," ",VLOOKUP(AWK24,PROTOKOL!$A:$E,2)*AWL24))/7.5*(7.5-AWP24),"")</f>
        <v/>
      </c>
      <c r="AWN24" s="151"/>
      <c r="AWO24" s="152" t="str">
        <f>IF(AWK24=0," ",IF(AWK24=16," ",(AWJ24-AWM24-AWN24)*VLOOKUP(AWK24,PROTOKOL!$A:$E,5)))</f>
        <v xml:space="preserve"> </v>
      </c>
      <c r="AWP24" s="153"/>
      <c r="AWQ24" s="144" t="str">
        <f t="shared" si="426"/>
        <v xml:space="preserve"> </v>
      </c>
      <c r="AWR24" s="454" t="str">
        <f t="shared" si="427"/>
        <v xml:space="preserve"> </v>
      </c>
      <c r="AWS24" s="454"/>
      <c r="AWT24" s="150"/>
      <c r="AWU24" s="150"/>
      <c r="AWV24" s="150"/>
      <c r="AWW24" s="154" t="str">
        <f>IF(AWU24=0," ",IF(AWU24=16," ",VLOOKUP(AWU24,PROTOKOL!$A:$E,2)*AWV24))</f>
        <v xml:space="preserve"> </v>
      </c>
      <c r="AWX24" s="151"/>
      <c r="AWY24" s="152" t="str">
        <f>IF(AWU24=0," ",IF(AWU24=16," ",(AWT24-AWW24-AWX24)*VLOOKUP(AWU24,PROTOKOL!$A:$E,5)))</f>
        <v xml:space="preserve"> </v>
      </c>
      <c r="AWZ24" s="155" t="str">
        <f t="shared" si="428"/>
        <v xml:space="preserve"> </v>
      </c>
      <c r="AXA24" s="152" t="str">
        <f t="shared" si="429"/>
        <v xml:space="preserve"> </v>
      </c>
      <c r="AXC24" s="138">
        <f t="shared" ref="AXC24" si="1498">$A$24</f>
        <v>12</v>
      </c>
      <c r="AXD24" s="444"/>
      <c r="AXE24" s="150"/>
      <c r="AXF24" s="150"/>
      <c r="AXG24" s="150"/>
      <c r="AXH24" s="150" t="str">
        <f>IFERROR(IF(AXF24=0," ",IF(AXF24=16," ",VLOOKUP(AXF24,PROTOKOL!$A:$E,2)*AXG24))/7.5*(7.5-AXK24),"")</f>
        <v/>
      </c>
      <c r="AXI24" s="151"/>
      <c r="AXJ24" s="152" t="str">
        <f>IF(AXF24=0," ",IF(AXF24=16," ",(AXE24-AXH24-AXI24)*VLOOKUP(AXF24,PROTOKOL!$A:$E,5)))</f>
        <v xml:space="preserve"> </v>
      </c>
      <c r="AXK24" s="153"/>
      <c r="AXL24" s="144" t="str">
        <f t="shared" si="431"/>
        <v xml:space="preserve"> </v>
      </c>
      <c r="AXM24" s="454" t="str">
        <f t="shared" si="432"/>
        <v xml:space="preserve"> </v>
      </c>
      <c r="AXN24" s="454"/>
      <c r="AXO24" s="150"/>
      <c r="AXP24" s="150"/>
      <c r="AXQ24" s="150"/>
      <c r="AXR24" s="154" t="str">
        <f>IF(AXP24=0," ",IF(AXP24=16," ",VLOOKUP(AXP24,PROTOKOL!$A:$E,2)*AXQ24))</f>
        <v xml:space="preserve"> </v>
      </c>
      <c r="AXS24" s="151"/>
      <c r="AXT24" s="152" t="str">
        <f>IF(AXP24=0," ",IF(AXP24=16," ",(AXO24-AXR24-AXS24)*VLOOKUP(AXP24,PROTOKOL!$A:$E,5)))</f>
        <v xml:space="preserve"> </v>
      </c>
      <c r="AXU24" s="155" t="str">
        <f t="shared" si="433"/>
        <v xml:space="preserve"> </v>
      </c>
      <c r="AXV24" s="152" t="str">
        <f t="shared" si="434"/>
        <v xml:space="preserve"> </v>
      </c>
      <c r="AXX24" s="138">
        <f t="shared" ref="AXX24" si="1499">$A$24</f>
        <v>12</v>
      </c>
      <c r="AXY24" s="444"/>
      <c r="AXZ24" s="150"/>
      <c r="AYA24" s="150"/>
      <c r="AYB24" s="150"/>
      <c r="AYC24" s="150" t="str">
        <f>IFERROR(IF(AYA24=0," ",IF(AYA24=16," ",VLOOKUP(AYA24,PROTOKOL!$A:$E,2)*AYB24))/7.5*(7.5-AYF24),"")</f>
        <v/>
      </c>
      <c r="AYD24" s="151"/>
      <c r="AYE24" s="152" t="str">
        <f>IF(AYA24=0," ",IF(AYA24=16," ",(AXZ24-AYC24-AYD24)*VLOOKUP(AYA24,PROTOKOL!$A:$E,5)))</f>
        <v xml:space="preserve"> </v>
      </c>
      <c r="AYF24" s="153"/>
      <c r="AYG24" s="144" t="str">
        <f t="shared" si="436"/>
        <v xml:space="preserve"> </v>
      </c>
      <c r="AYH24" s="454" t="str">
        <f t="shared" si="437"/>
        <v xml:space="preserve"> </v>
      </c>
      <c r="AYI24" s="454"/>
      <c r="AYJ24" s="150"/>
      <c r="AYK24" s="150"/>
      <c r="AYL24" s="150"/>
      <c r="AYM24" s="154" t="str">
        <f>IF(AYK24=0," ",IF(AYK24=16," ",VLOOKUP(AYK24,PROTOKOL!$A:$E,2)*AYL24))</f>
        <v xml:space="preserve"> </v>
      </c>
      <c r="AYN24" s="151"/>
      <c r="AYO24" s="152" t="str">
        <f>IF(AYK24=0," ",IF(AYK24=16," ",(AYJ24-AYM24-AYN24)*VLOOKUP(AYK24,PROTOKOL!$A:$E,5)))</f>
        <v xml:space="preserve"> </v>
      </c>
      <c r="AYP24" s="155" t="str">
        <f t="shared" si="438"/>
        <v xml:space="preserve"> </v>
      </c>
      <c r="AYQ24" s="152" t="str">
        <f t="shared" si="439"/>
        <v xml:space="preserve"> </v>
      </c>
      <c r="AYS24" s="138">
        <f t="shared" ref="AYS24" si="1500">$A$24</f>
        <v>12</v>
      </c>
      <c r="AYT24" s="444"/>
      <c r="AYU24" s="150"/>
      <c r="AYV24" s="150"/>
      <c r="AYW24" s="150"/>
      <c r="AYX24" s="150" t="str">
        <f>IFERROR(IF(AYV24=0," ",IF(AYV24=16," ",VLOOKUP(AYV24,PROTOKOL!$A:$E,2)*AYW24))/7.5*(7.5-AZA24),"")</f>
        <v/>
      </c>
      <c r="AYY24" s="151"/>
      <c r="AYZ24" s="152" t="str">
        <f>IF(AYV24=0," ",IF(AYV24=16," ",(AYU24-AYX24-AYY24)*VLOOKUP(AYV24,PROTOKOL!$A:$E,5)))</f>
        <v xml:space="preserve"> </v>
      </c>
      <c r="AZA24" s="153"/>
      <c r="AZB24" s="144" t="str">
        <f t="shared" si="441"/>
        <v xml:space="preserve"> </v>
      </c>
      <c r="AZC24" s="454" t="str">
        <f t="shared" si="442"/>
        <v xml:space="preserve"> </v>
      </c>
      <c r="AZD24" s="454"/>
      <c r="AZE24" s="150"/>
      <c r="AZF24" s="150"/>
      <c r="AZG24" s="150"/>
      <c r="AZH24" s="154" t="str">
        <f>IF(AZF24=0," ",IF(AZF24=16," ",VLOOKUP(AZF24,PROTOKOL!$A:$E,2)*AZG24))</f>
        <v xml:space="preserve"> </v>
      </c>
      <c r="AZI24" s="151"/>
      <c r="AZJ24" s="152" t="str">
        <f>IF(AZF24=0," ",IF(AZF24=16," ",(AZE24-AZH24-AZI24)*VLOOKUP(AZF24,PROTOKOL!$A:$E,5)))</f>
        <v xml:space="preserve"> </v>
      </c>
      <c r="AZK24" s="155" t="str">
        <f t="shared" si="443"/>
        <v xml:space="preserve"> </v>
      </c>
      <c r="AZL24" s="152" t="str">
        <f t="shared" si="444"/>
        <v xml:space="preserve"> </v>
      </c>
      <c r="AZN24" s="138">
        <f t="shared" ref="AZN24" si="1501">$A$24</f>
        <v>12</v>
      </c>
      <c r="AZO24" s="444"/>
      <c r="AZP24" s="150"/>
      <c r="AZQ24" s="150"/>
      <c r="AZR24" s="150"/>
      <c r="AZS24" s="150" t="str">
        <f>IFERROR(IF(AZQ24=0," ",IF(AZQ24=16," ",VLOOKUP(AZQ24,PROTOKOL!$A:$E,2)*AZR24))/7.5*(7.5-AZV24),"")</f>
        <v/>
      </c>
      <c r="AZT24" s="151"/>
      <c r="AZU24" s="152" t="str">
        <f>IF(AZQ24=0," ",IF(AZQ24=16," ",(AZP24-AZS24-AZT24)*VLOOKUP(AZQ24,PROTOKOL!$A:$E,5)))</f>
        <v xml:space="preserve"> </v>
      </c>
      <c r="AZV24" s="153"/>
      <c r="AZW24" s="144" t="str">
        <f t="shared" si="446"/>
        <v xml:space="preserve"> </v>
      </c>
      <c r="AZX24" s="454" t="str">
        <f t="shared" si="447"/>
        <v xml:space="preserve"> </v>
      </c>
      <c r="AZY24" s="454"/>
      <c r="AZZ24" s="150"/>
      <c r="BAA24" s="150"/>
      <c r="BAB24" s="150"/>
      <c r="BAC24" s="154" t="str">
        <f>IF(BAA24=0," ",IF(BAA24=16," ",VLOOKUP(BAA24,PROTOKOL!$A:$E,2)*BAB24))</f>
        <v xml:space="preserve"> </v>
      </c>
      <c r="BAD24" s="151"/>
      <c r="BAE24" s="152" t="str">
        <f>IF(BAA24=0," ",IF(BAA24=16," ",(AZZ24-BAC24-BAD24)*VLOOKUP(BAA24,PROTOKOL!$A:$E,5)))</f>
        <v xml:space="preserve"> </v>
      </c>
      <c r="BAF24" s="155" t="str">
        <f t="shared" si="448"/>
        <v xml:space="preserve"> </v>
      </c>
      <c r="BAG24" s="152" t="str">
        <f t="shared" si="449"/>
        <v xml:space="preserve"> </v>
      </c>
      <c r="BAI24" s="138">
        <f t="shared" ref="BAI24" si="1502">$A$24</f>
        <v>12</v>
      </c>
      <c r="BAJ24" s="444"/>
      <c r="BAK24" s="150"/>
      <c r="BAL24" s="150"/>
      <c r="BAM24" s="150"/>
      <c r="BAN24" s="150" t="str">
        <f>IFERROR(IF(BAL24=0," ",IF(BAL24=16," ",VLOOKUP(BAL24,PROTOKOL!$A:$E,2)*BAM24))/7.5*(7.5-BAQ24),"")</f>
        <v/>
      </c>
      <c r="BAO24" s="151"/>
      <c r="BAP24" s="152" t="str">
        <f>IF(BAL24=0," ",IF(BAL24=16," ",(BAK24-BAN24-BAO24)*VLOOKUP(BAL24,PROTOKOL!$A:$E,5)))</f>
        <v xml:space="preserve"> </v>
      </c>
      <c r="BAQ24" s="153"/>
      <c r="BAR24" s="144" t="str">
        <f t="shared" si="451"/>
        <v xml:space="preserve"> </v>
      </c>
      <c r="BAS24" s="454" t="str">
        <f t="shared" si="452"/>
        <v xml:space="preserve"> </v>
      </c>
      <c r="BAT24" s="454"/>
      <c r="BAU24" s="150"/>
      <c r="BAV24" s="150"/>
      <c r="BAW24" s="150"/>
      <c r="BAX24" s="154" t="str">
        <f>IF(BAV24=0," ",IF(BAV24=16," ",VLOOKUP(BAV24,PROTOKOL!$A:$E,2)*BAW24))</f>
        <v xml:space="preserve"> </v>
      </c>
      <c r="BAY24" s="151"/>
      <c r="BAZ24" s="152" t="str">
        <f>IF(BAV24=0," ",IF(BAV24=16," ",(BAU24-BAX24-BAY24)*VLOOKUP(BAV24,PROTOKOL!$A:$E,5)))</f>
        <v xml:space="preserve"> </v>
      </c>
      <c r="BBA24" s="155" t="str">
        <f t="shared" si="453"/>
        <v xml:space="preserve"> </v>
      </c>
      <c r="BBB24" s="152" t="str">
        <f t="shared" si="454"/>
        <v xml:space="preserve"> </v>
      </c>
    </row>
    <row r="25" spans="1:1406" x14ac:dyDescent="0.3">
      <c r="A25" s="138">
        <v>13</v>
      </c>
      <c r="B25" s="444"/>
      <c r="C25" s="150"/>
      <c r="D25" s="150"/>
      <c r="E25" s="150"/>
      <c r="F25" s="150" t="str">
        <f>IFERROR(IF(D25=0," ",IF(D25=16," ",VLOOKUP(D25,PROTOKOL!$A:$E,2)*E25))/7.5*(7.5-I25),"")</f>
        <v/>
      </c>
      <c r="G25" s="151"/>
      <c r="H25" s="152" t="str">
        <f>IF(D25=0," ",IF(D25=16," ",(C25-F25-G25)*VLOOKUP(D25,PROTOKOL!$A:$E,5)))</f>
        <v xml:space="preserve"> </v>
      </c>
      <c r="I25" s="153"/>
      <c r="J25" s="144" t="str">
        <f t="shared" si="455"/>
        <v xml:space="preserve"> </v>
      </c>
      <c r="K25" s="454" t="str">
        <f t="shared" si="456"/>
        <v xml:space="preserve"> </v>
      </c>
      <c r="L25" s="454"/>
      <c r="M25" s="150"/>
      <c r="N25" s="150"/>
      <c r="O25" s="150"/>
      <c r="P25" s="154" t="str">
        <f>IF(N25=0," ",IF(N25=16," ",VLOOKUP(N25,PROTOKOL!$A:$E,2)*O25))</f>
        <v xml:space="preserve"> </v>
      </c>
      <c r="Q25" s="151"/>
      <c r="R25" s="152" t="str">
        <f>IF(N25=0," ",IF(N25=16," ",(M25-P25-Q25)*VLOOKUP(N25,PROTOKOL!$A:$E,5)))</f>
        <v xml:space="preserve"> </v>
      </c>
      <c r="S25" s="155" t="str">
        <f t="shared" si="457"/>
        <v xml:space="preserve"> </v>
      </c>
      <c r="T25" s="152" t="str">
        <f t="shared" si="458"/>
        <v xml:space="preserve"> </v>
      </c>
      <c r="V25" s="138">
        <f>$A$25</f>
        <v>13</v>
      </c>
      <c r="W25" s="444"/>
      <c r="X25" s="150"/>
      <c r="Y25" s="150"/>
      <c r="Z25" s="150"/>
      <c r="AA25" s="150" t="str">
        <f>IFERROR(IF(Y25=0," ",IF(Y25=16," ",VLOOKUP(Y25,PROTOKOL!$A:$E,2)*Z25))/7.5*(7.5-AD25),"")</f>
        <v/>
      </c>
      <c r="AB25" s="151"/>
      <c r="AC25" s="152" t="str">
        <f>IF(Y25=0," ",IF(Y25=16," ",(X25-AA25-AB25)*VLOOKUP(Y25,PROTOKOL!$A:$E,5)))</f>
        <v xml:space="preserve"> </v>
      </c>
      <c r="AD25" s="153"/>
      <c r="AE25" s="144" t="str">
        <f t="shared" si="459"/>
        <v xml:space="preserve"> </v>
      </c>
      <c r="AF25" s="454" t="str">
        <f t="shared" si="460"/>
        <v xml:space="preserve"> </v>
      </c>
      <c r="AG25" s="454"/>
      <c r="AH25" s="150"/>
      <c r="AI25" s="150"/>
      <c r="AJ25" s="150"/>
      <c r="AK25" s="154" t="str">
        <f>IF(AI25=0," ",IF(AI25=16," ",VLOOKUP(AI25,PROTOKOL!$A:$E,2)*AJ25))</f>
        <v xml:space="preserve"> </v>
      </c>
      <c r="AL25" s="151"/>
      <c r="AM25" s="152" t="str">
        <f>IF(AI25=0," ",IF(AI25=16," ",(AH25-AK25-AL25)*VLOOKUP(AI25,PROTOKOL!$A:$E,5)))</f>
        <v xml:space="preserve"> </v>
      </c>
      <c r="AN25" s="155" t="str">
        <f t="shared" si="461"/>
        <v xml:space="preserve"> </v>
      </c>
      <c r="AO25" s="152" t="str">
        <f t="shared" si="462"/>
        <v xml:space="preserve"> </v>
      </c>
      <c r="AQ25" s="138">
        <f t="shared" ref="AQ25" si="1503">$A$25</f>
        <v>13</v>
      </c>
      <c r="AR25" s="444"/>
      <c r="AS25" s="150"/>
      <c r="AT25" s="150"/>
      <c r="AU25" s="150"/>
      <c r="AV25" s="150" t="str">
        <f>IFERROR(IF(AT25=0," ",IF(AT25=16," ",VLOOKUP(AT25,PROTOKOL!$A:$E,2)*AU25))/7.5*(7.5-AY25),"")</f>
        <v/>
      </c>
      <c r="AW25" s="151"/>
      <c r="AX25" s="152" t="str">
        <f>IF(AT25=0," ",IF(AT25=16," ",(AS25-AV25-AW25)*VLOOKUP(AT25,PROTOKOL!$A:$E,5)))</f>
        <v xml:space="preserve"> </v>
      </c>
      <c r="AY25" s="153"/>
      <c r="AZ25" s="144" t="str">
        <f t="shared" si="131"/>
        <v xml:space="preserve"> </v>
      </c>
      <c r="BA25" s="454" t="str">
        <f t="shared" si="132"/>
        <v xml:space="preserve"> </v>
      </c>
      <c r="BB25" s="454"/>
      <c r="BC25" s="150"/>
      <c r="BD25" s="150"/>
      <c r="BE25" s="150"/>
      <c r="BF25" s="154" t="str">
        <f>IF(BD25=0," ",IF(BD25=16," ",VLOOKUP(BD25,PROTOKOL!$A:$E,2)*BE25))</f>
        <v xml:space="preserve"> </v>
      </c>
      <c r="BG25" s="151"/>
      <c r="BH25" s="152" t="str">
        <f>IF(BD25=0," ",IF(BD25=16," ",(BC25-BF25-BG25)*VLOOKUP(BD25,PROTOKOL!$A:$E,5)))</f>
        <v xml:space="preserve"> </v>
      </c>
      <c r="BI25" s="155" t="str">
        <f t="shared" si="133"/>
        <v xml:space="preserve"> </v>
      </c>
      <c r="BJ25" s="152" t="str">
        <f t="shared" si="134"/>
        <v xml:space="preserve"> </v>
      </c>
      <c r="BL25" s="138">
        <f t="shared" ref="BL25" si="1504">$A$25</f>
        <v>13</v>
      </c>
      <c r="BM25" s="444"/>
      <c r="BN25" s="150"/>
      <c r="BO25" s="150"/>
      <c r="BP25" s="150"/>
      <c r="BQ25" s="150" t="str">
        <f>IFERROR(IF(BO25=0," ",IF(BO25=16," ",VLOOKUP(BO25,PROTOKOL!$A:$E,2)*BP25))/7.5*(7.5-BT25),"")</f>
        <v/>
      </c>
      <c r="BR25" s="151"/>
      <c r="BS25" s="152" t="str">
        <f>IF(BO25=0," ",IF(BO25=16," ",(BN25-BQ25-BR25)*VLOOKUP(BO25,PROTOKOL!$A:$E,5)))</f>
        <v xml:space="preserve"> </v>
      </c>
      <c r="BT25" s="153"/>
      <c r="BU25" s="144" t="str">
        <f t="shared" si="136"/>
        <v xml:space="preserve"> </v>
      </c>
      <c r="BV25" s="454" t="str">
        <f t="shared" si="137"/>
        <v xml:space="preserve"> </v>
      </c>
      <c r="BW25" s="454"/>
      <c r="BX25" s="150"/>
      <c r="BY25" s="150"/>
      <c r="BZ25" s="150"/>
      <c r="CA25" s="154" t="str">
        <f>IF(BY25=0," ",IF(BY25=16," ",VLOOKUP(BY25,PROTOKOL!$A:$E,2)*BZ25))</f>
        <v xml:space="preserve"> </v>
      </c>
      <c r="CB25" s="151"/>
      <c r="CC25" s="152" t="str">
        <f>IF(BY25=0," ",IF(BY25=16," ",(BX25-CA25-CB25)*VLOOKUP(BY25,PROTOKOL!$A:$E,5)))</f>
        <v xml:space="preserve"> </v>
      </c>
      <c r="CD25" s="155" t="str">
        <f t="shared" si="138"/>
        <v xml:space="preserve"> </v>
      </c>
      <c r="CE25" s="152" t="str">
        <f t="shared" si="139"/>
        <v xml:space="preserve"> </v>
      </c>
      <c r="CG25" s="138">
        <f t="shared" ref="CG25" si="1505">$A$25</f>
        <v>13</v>
      </c>
      <c r="CH25" s="444"/>
      <c r="CI25" s="150"/>
      <c r="CJ25" s="150"/>
      <c r="CK25" s="150"/>
      <c r="CL25" s="150" t="str">
        <f>IFERROR(IF(CJ25=0," ",IF(CJ25=16," ",VLOOKUP(CJ25,PROTOKOL!$A:$E,2)*CK25))/7.5*(7.5-CO25),"")</f>
        <v/>
      </c>
      <c r="CM25" s="151"/>
      <c r="CN25" s="152" t="str">
        <f>IF(CJ25=0," ",IF(CJ25=16," ",(CI25-CL25-CM25)*VLOOKUP(CJ25,PROTOKOL!$A:$E,5)))</f>
        <v xml:space="preserve"> </v>
      </c>
      <c r="CO25" s="153"/>
      <c r="CP25" s="144" t="str">
        <f t="shared" si="141"/>
        <v xml:space="preserve"> </v>
      </c>
      <c r="CQ25" s="454" t="str">
        <f t="shared" si="142"/>
        <v xml:space="preserve"> </v>
      </c>
      <c r="CR25" s="454"/>
      <c r="CS25" s="150"/>
      <c r="CT25" s="150"/>
      <c r="CU25" s="150"/>
      <c r="CV25" s="154" t="str">
        <f>IF(CT25=0," ",IF(CT25=16," ",VLOOKUP(CT25,PROTOKOL!$A:$E,2)*CU25))</f>
        <v xml:space="preserve"> </v>
      </c>
      <c r="CW25" s="151"/>
      <c r="CX25" s="152" t="str">
        <f>IF(CT25=0," ",IF(CT25=16," ",(CS25-CV25-CW25)*VLOOKUP(CT25,PROTOKOL!$A:$E,5)))</f>
        <v xml:space="preserve"> </v>
      </c>
      <c r="CY25" s="155" t="str">
        <f t="shared" si="143"/>
        <v xml:space="preserve"> </v>
      </c>
      <c r="CZ25" s="152" t="str">
        <f t="shared" si="144"/>
        <v xml:space="preserve"> </v>
      </c>
      <c r="DB25" s="138">
        <f t="shared" ref="DB25" si="1506">$A$25</f>
        <v>13</v>
      </c>
      <c r="DC25" s="444"/>
      <c r="DD25" s="150"/>
      <c r="DE25" s="150"/>
      <c r="DF25" s="150"/>
      <c r="DG25" s="150" t="str">
        <f>IFERROR(IF(DE25=0," ",IF(DE25=16," ",VLOOKUP(DE25,PROTOKOL!$A:$E,2)*DF25))/7.5*(7.5-DJ25),"")</f>
        <v/>
      </c>
      <c r="DH25" s="151"/>
      <c r="DI25" s="152" t="str">
        <f>IF(DE25=0," ",IF(DE25=16," ",(DD25-DG25-DH25)*VLOOKUP(DE25,PROTOKOL!$A:$E,5)))</f>
        <v xml:space="preserve"> </v>
      </c>
      <c r="DJ25" s="153"/>
      <c r="DK25" s="144" t="str">
        <f t="shared" si="146"/>
        <v xml:space="preserve"> </v>
      </c>
      <c r="DL25" s="454" t="str">
        <f t="shared" si="147"/>
        <v xml:space="preserve"> </v>
      </c>
      <c r="DM25" s="454"/>
      <c r="DN25" s="150"/>
      <c r="DO25" s="150"/>
      <c r="DP25" s="150"/>
      <c r="DQ25" s="154" t="str">
        <f>IF(DO25=0," ",IF(DO25=16," ",VLOOKUP(DO25,PROTOKOL!$A:$E,2)*DP25))</f>
        <v xml:space="preserve"> </v>
      </c>
      <c r="DR25" s="151"/>
      <c r="DS25" s="152" t="str">
        <f>IF(DO25=0," ",IF(DO25=16," ",(DN25-DQ25-DR25)*VLOOKUP(DO25,PROTOKOL!$A:$E,5)))</f>
        <v xml:space="preserve"> </v>
      </c>
      <c r="DT25" s="155" t="str">
        <f t="shared" si="148"/>
        <v xml:space="preserve"> </v>
      </c>
      <c r="DU25" s="152" t="str">
        <f t="shared" si="149"/>
        <v xml:space="preserve"> </v>
      </c>
      <c r="DW25" s="138">
        <f t="shared" ref="DW25" si="1507">$A$25</f>
        <v>13</v>
      </c>
      <c r="DX25" s="444"/>
      <c r="DY25" s="150"/>
      <c r="DZ25" s="150"/>
      <c r="EA25" s="150"/>
      <c r="EB25" s="150" t="str">
        <f>IFERROR(IF(DZ25=0," ",IF(DZ25=16," ",VLOOKUP(DZ25,PROTOKOL!$A:$E,2)*EA25))/7.5*(7.5-EE25),"")</f>
        <v/>
      </c>
      <c r="EC25" s="151"/>
      <c r="ED25" s="152" t="str">
        <f>IF(DZ25=0," ",IF(DZ25=16," ",(DY25-EB25-EC25)*VLOOKUP(DZ25,PROTOKOL!$A:$E,5)))</f>
        <v xml:space="preserve"> </v>
      </c>
      <c r="EE25" s="153"/>
      <c r="EF25" s="144" t="str">
        <f t="shared" si="151"/>
        <v xml:space="preserve"> </v>
      </c>
      <c r="EG25" s="454" t="str">
        <f t="shared" si="152"/>
        <v xml:space="preserve"> </v>
      </c>
      <c r="EH25" s="454"/>
      <c r="EI25" s="150"/>
      <c r="EJ25" s="150"/>
      <c r="EK25" s="150"/>
      <c r="EL25" s="154" t="str">
        <f>IF(EJ25=0," ",IF(EJ25=16," ",VLOOKUP(EJ25,PROTOKOL!$A:$E,2)*EK25))</f>
        <v xml:space="preserve"> </v>
      </c>
      <c r="EM25" s="151"/>
      <c r="EN25" s="152" t="str">
        <f>IF(EJ25=0," ",IF(EJ25=16," ",(EI25-EL25-EM25)*VLOOKUP(EJ25,PROTOKOL!$A:$E,5)))</f>
        <v xml:space="preserve"> </v>
      </c>
      <c r="EO25" s="155" t="str">
        <f t="shared" si="153"/>
        <v xml:space="preserve"> </v>
      </c>
      <c r="EP25" s="152" t="str">
        <f t="shared" si="154"/>
        <v xml:space="preserve"> </v>
      </c>
      <c r="ER25" s="138">
        <f t="shared" ref="ER25" si="1508">$A$25</f>
        <v>13</v>
      </c>
      <c r="ES25" s="444"/>
      <c r="ET25" s="150"/>
      <c r="EU25" s="150"/>
      <c r="EV25" s="150"/>
      <c r="EW25" s="150" t="str">
        <f>IFERROR(IF(EU25=0," ",IF(EU25=16," ",VLOOKUP(EU25,PROTOKOL!$A:$E,2)*EV25))/7.5*(7.5-EZ25),"")</f>
        <v/>
      </c>
      <c r="EX25" s="151"/>
      <c r="EY25" s="152" t="str">
        <f>IF(EU25=0," ",IF(EU25=16," ",(ET25-EW25-EX25)*VLOOKUP(EU25,PROTOKOL!$A:$E,5)))</f>
        <v xml:space="preserve"> </v>
      </c>
      <c r="EZ25" s="153"/>
      <c r="FA25" s="144" t="str">
        <f t="shared" si="156"/>
        <v xml:space="preserve"> </v>
      </c>
      <c r="FB25" s="454" t="str">
        <f t="shared" si="157"/>
        <v xml:space="preserve"> </v>
      </c>
      <c r="FC25" s="454"/>
      <c r="FD25" s="150"/>
      <c r="FE25" s="150"/>
      <c r="FF25" s="150"/>
      <c r="FG25" s="154" t="str">
        <f>IF(FE25=0," ",IF(FE25=16," ",VLOOKUP(FE25,PROTOKOL!$A:$E,2)*FF25))</f>
        <v xml:space="preserve"> </v>
      </c>
      <c r="FH25" s="151"/>
      <c r="FI25" s="152" t="str">
        <f>IF(FE25=0," ",IF(FE25=16," ",(FD25-FG25-FH25)*VLOOKUP(FE25,PROTOKOL!$A:$E,5)))</f>
        <v xml:space="preserve"> </v>
      </c>
      <c r="FJ25" s="155" t="str">
        <f t="shared" si="158"/>
        <v xml:space="preserve"> </v>
      </c>
      <c r="FK25" s="152" t="str">
        <f t="shared" si="159"/>
        <v xml:space="preserve"> </v>
      </c>
      <c r="FM25" s="138">
        <f t="shared" ref="FM25" si="1509">$A$25</f>
        <v>13</v>
      </c>
      <c r="FN25" s="444"/>
      <c r="FO25" s="150"/>
      <c r="FP25" s="150"/>
      <c r="FQ25" s="150"/>
      <c r="FR25" s="150" t="str">
        <f>IFERROR(IF(FP25=0," ",IF(FP25=16," ",VLOOKUP(FP25,PROTOKOL!$A:$E,2)*FQ25))/7.5*(7.5-FU25),"")</f>
        <v/>
      </c>
      <c r="FS25" s="151"/>
      <c r="FT25" s="152" t="str">
        <f>IF(FP25=0," ",IF(FP25=16," ",(FO25-FR25-FS25)*VLOOKUP(FP25,PROTOKOL!$A:$E,5)))</f>
        <v xml:space="preserve"> </v>
      </c>
      <c r="FU25" s="153"/>
      <c r="FV25" s="144" t="str">
        <f t="shared" si="161"/>
        <v xml:space="preserve"> </v>
      </c>
      <c r="FW25" s="454" t="str">
        <f t="shared" si="162"/>
        <v xml:space="preserve"> </v>
      </c>
      <c r="FX25" s="454"/>
      <c r="FY25" s="150"/>
      <c r="FZ25" s="150"/>
      <c r="GA25" s="150"/>
      <c r="GB25" s="154" t="str">
        <f>IF(FZ25=0," ",IF(FZ25=16," ",VLOOKUP(FZ25,PROTOKOL!$A:$E,2)*GA25))</f>
        <v xml:space="preserve"> </v>
      </c>
      <c r="GC25" s="151"/>
      <c r="GD25" s="152" t="str">
        <f>IF(FZ25=0," ",IF(FZ25=16," ",(FY25-GB25-GC25)*VLOOKUP(FZ25,PROTOKOL!$A:$E,5)))</f>
        <v xml:space="preserve"> </v>
      </c>
      <c r="GE25" s="155" t="str">
        <f t="shared" si="163"/>
        <v xml:space="preserve"> </v>
      </c>
      <c r="GF25" s="152" t="str">
        <f t="shared" si="164"/>
        <v xml:space="preserve"> </v>
      </c>
      <c r="GH25" s="138">
        <f t="shared" ref="GH25" si="1510">$A$25</f>
        <v>13</v>
      </c>
      <c r="GI25" s="444"/>
      <c r="GJ25" s="150"/>
      <c r="GK25" s="150"/>
      <c r="GL25" s="150"/>
      <c r="GM25" s="150" t="str">
        <f>IFERROR(IF(GK25=0," ",IF(GK25=16," ",VLOOKUP(GK25,PROTOKOL!$A:$E,2)*GL25))/7.5*(7.5-GP25),"")</f>
        <v/>
      </c>
      <c r="GN25" s="151"/>
      <c r="GO25" s="152" t="str">
        <f>IF(GK25=0," ",IF(GK25=16," ",(GJ25-GM25-GN25)*VLOOKUP(GK25,PROTOKOL!$A:$E,5)))</f>
        <v xml:space="preserve"> </v>
      </c>
      <c r="GP25" s="153"/>
      <c r="GQ25" s="144" t="str">
        <f t="shared" si="166"/>
        <v xml:space="preserve"> </v>
      </c>
      <c r="GR25" s="454" t="str">
        <f t="shared" si="167"/>
        <v xml:space="preserve"> </v>
      </c>
      <c r="GS25" s="454"/>
      <c r="GT25" s="150"/>
      <c r="GU25" s="150"/>
      <c r="GV25" s="150"/>
      <c r="GW25" s="154" t="str">
        <f>IF(GU25=0," ",IF(GU25=16," ",VLOOKUP(GU25,PROTOKOL!$A:$E,2)*GV25))</f>
        <v xml:space="preserve"> </v>
      </c>
      <c r="GX25" s="151"/>
      <c r="GY25" s="152" t="str">
        <f>IF(GU25=0," ",IF(GU25=16," ",(GT25-GW25-GX25)*VLOOKUP(GU25,PROTOKOL!$A:$E,5)))</f>
        <v xml:space="preserve"> </v>
      </c>
      <c r="GZ25" s="155" t="str">
        <f t="shared" si="168"/>
        <v xml:space="preserve"> </v>
      </c>
      <c r="HA25" s="152" t="str">
        <f t="shared" si="169"/>
        <v xml:space="preserve"> </v>
      </c>
      <c r="HC25" s="138">
        <f t="shared" ref="HC25" si="1511">$A$25</f>
        <v>13</v>
      </c>
      <c r="HD25" s="444"/>
      <c r="HE25" s="150"/>
      <c r="HF25" s="150"/>
      <c r="HG25" s="150"/>
      <c r="HH25" s="150" t="str">
        <f>IFERROR(IF(HF25=0," ",IF(HF25=16," ",VLOOKUP(HF25,PROTOKOL!$A:$E,2)*HG25))/7.5*(7.5-HK25),"")</f>
        <v/>
      </c>
      <c r="HI25" s="151"/>
      <c r="HJ25" s="152" t="str">
        <f>IF(HF25=0," ",IF(HF25=16," ",(HE25-HH25-HI25)*VLOOKUP(HF25,PROTOKOL!$A:$E,5)))</f>
        <v xml:space="preserve"> </v>
      </c>
      <c r="HK25" s="153"/>
      <c r="HL25" s="144" t="str">
        <f t="shared" si="171"/>
        <v xml:space="preserve"> </v>
      </c>
      <c r="HM25" s="454" t="str">
        <f t="shared" si="172"/>
        <v xml:space="preserve"> </v>
      </c>
      <c r="HN25" s="454"/>
      <c r="HO25" s="150"/>
      <c r="HP25" s="150"/>
      <c r="HQ25" s="150"/>
      <c r="HR25" s="154" t="str">
        <f>IF(HP25=0," ",IF(HP25=16," ",VLOOKUP(HP25,PROTOKOL!$A:$E,2)*HQ25))</f>
        <v xml:space="preserve"> </v>
      </c>
      <c r="HS25" s="151"/>
      <c r="HT25" s="152" t="str">
        <f>IF(HP25=0," ",IF(HP25=16," ",(HO25-HR25-HS25)*VLOOKUP(HP25,PROTOKOL!$A:$E,5)))</f>
        <v xml:space="preserve"> </v>
      </c>
      <c r="HU25" s="155" t="str">
        <f t="shared" si="173"/>
        <v xml:space="preserve"> </v>
      </c>
      <c r="HV25" s="152" t="str">
        <f t="shared" si="174"/>
        <v xml:space="preserve"> </v>
      </c>
      <c r="HX25" s="138">
        <f t="shared" ref="HX25" si="1512">$A$25</f>
        <v>13</v>
      </c>
      <c r="HY25" s="444"/>
      <c r="HZ25" s="150"/>
      <c r="IA25" s="150"/>
      <c r="IB25" s="150"/>
      <c r="IC25" s="150" t="str">
        <f>IFERROR(IF(IA25=0," ",IF(IA25=16," ",VLOOKUP(IA25,PROTOKOL!$A:$E,2)*IB25))/7.5*(7.5-IF25),"")</f>
        <v/>
      </c>
      <c r="ID25" s="151"/>
      <c r="IE25" s="152" t="str">
        <f>IF(IA25=0," ",IF(IA25=16," ",(HZ25-IC25-ID25)*VLOOKUP(IA25,PROTOKOL!$A:$E,5)))</f>
        <v xml:space="preserve"> </v>
      </c>
      <c r="IF25" s="153"/>
      <c r="IG25" s="144" t="str">
        <f t="shared" si="176"/>
        <v xml:space="preserve"> </v>
      </c>
      <c r="IH25" s="454" t="str">
        <f t="shared" si="177"/>
        <v xml:space="preserve"> </v>
      </c>
      <c r="II25" s="454"/>
      <c r="IJ25" s="150"/>
      <c r="IK25" s="150"/>
      <c r="IL25" s="150"/>
      <c r="IM25" s="154" t="str">
        <f>IF(IK25=0," ",IF(IK25=16," ",VLOOKUP(IK25,PROTOKOL!$A:$E,2)*IL25))</f>
        <v xml:space="preserve"> </v>
      </c>
      <c r="IN25" s="151"/>
      <c r="IO25" s="152" t="str">
        <f>IF(IK25=0," ",IF(IK25=16," ",(IJ25-IM25-IN25)*VLOOKUP(IK25,PROTOKOL!$A:$E,5)))</f>
        <v xml:space="preserve"> </v>
      </c>
      <c r="IP25" s="155" t="str">
        <f t="shared" si="178"/>
        <v xml:space="preserve"> </v>
      </c>
      <c r="IQ25" s="152" t="str">
        <f t="shared" si="179"/>
        <v xml:space="preserve"> </v>
      </c>
      <c r="IS25" s="138">
        <f t="shared" ref="IS25" si="1513">$A$25</f>
        <v>13</v>
      </c>
      <c r="IT25" s="444"/>
      <c r="IU25" s="150"/>
      <c r="IV25" s="150"/>
      <c r="IW25" s="150"/>
      <c r="IX25" s="150" t="str">
        <f>IFERROR(IF(IV25=0," ",IF(IV25=16," ",VLOOKUP(IV25,PROTOKOL!$A:$E,2)*IW25))/7.5*(7.5-JA25),"")</f>
        <v/>
      </c>
      <c r="IY25" s="151"/>
      <c r="IZ25" s="152" t="str">
        <f>IF(IV25=0," ",IF(IV25=16," ",(IU25-IX25-IY25)*VLOOKUP(IV25,PROTOKOL!$A:$E,5)))</f>
        <v xml:space="preserve"> </v>
      </c>
      <c r="JA25" s="153"/>
      <c r="JB25" s="144" t="str">
        <f t="shared" si="181"/>
        <v xml:space="preserve"> </v>
      </c>
      <c r="JC25" s="454" t="str">
        <f t="shared" si="182"/>
        <v xml:space="preserve"> </v>
      </c>
      <c r="JD25" s="454"/>
      <c r="JE25" s="150"/>
      <c r="JF25" s="150"/>
      <c r="JG25" s="150"/>
      <c r="JH25" s="154" t="str">
        <f>IF(JF25=0," ",IF(JF25=16," ",VLOOKUP(JF25,PROTOKOL!$A:$E,2)*JG25))</f>
        <v xml:space="preserve"> </v>
      </c>
      <c r="JI25" s="151"/>
      <c r="JJ25" s="152" t="str">
        <f>IF(JF25=0," ",IF(JF25=16," ",(JE25-JH25-JI25)*VLOOKUP(JF25,PROTOKOL!$A:$E,5)))</f>
        <v xml:space="preserve"> </v>
      </c>
      <c r="JK25" s="155" t="str">
        <f t="shared" si="183"/>
        <v xml:space="preserve"> </v>
      </c>
      <c r="JL25" s="152" t="str">
        <f t="shared" si="184"/>
        <v xml:space="preserve"> </v>
      </c>
      <c r="JN25" s="138">
        <f t="shared" ref="JN25" si="1514">$A$25</f>
        <v>13</v>
      </c>
      <c r="JO25" s="444"/>
      <c r="JP25" s="150"/>
      <c r="JQ25" s="150"/>
      <c r="JR25" s="150"/>
      <c r="JS25" s="150" t="str">
        <f>IFERROR(IF(JQ25=0," ",IF(JQ25=16," ",VLOOKUP(JQ25,PROTOKOL!$A:$E,2)*JR25))/7.5*(7.5-JV25),"")</f>
        <v/>
      </c>
      <c r="JT25" s="151"/>
      <c r="JU25" s="152" t="str">
        <f>IF(JQ25=0," ",IF(JQ25=16," ",(JP25-JS25-JT25)*VLOOKUP(JQ25,PROTOKOL!$A:$E,5)))</f>
        <v xml:space="preserve"> </v>
      </c>
      <c r="JV25" s="153"/>
      <c r="JW25" s="144" t="str">
        <f t="shared" si="186"/>
        <v xml:space="preserve"> </v>
      </c>
      <c r="JX25" s="454" t="str">
        <f t="shared" si="187"/>
        <v xml:space="preserve"> </v>
      </c>
      <c r="JY25" s="454"/>
      <c r="JZ25" s="150"/>
      <c r="KA25" s="150"/>
      <c r="KB25" s="150"/>
      <c r="KC25" s="154" t="str">
        <f>IF(KA25=0," ",IF(KA25=16," ",VLOOKUP(KA25,PROTOKOL!$A:$E,2)*KB25))</f>
        <v xml:space="preserve"> </v>
      </c>
      <c r="KD25" s="151"/>
      <c r="KE25" s="152" t="str">
        <f>IF(KA25=0," ",IF(KA25=16," ",(JZ25-KC25-KD25)*VLOOKUP(KA25,PROTOKOL!$A:$E,5)))</f>
        <v xml:space="preserve"> </v>
      </c>
      <c r="KF25" s="155" t="str">
        <f t="shared" si="188"/>
        <v xml:space="preserve"> </v>
      </c>
      <c r="KG25" s="152" t="str">
        <f t="shared" si="189"/>
        <v xml:space="preserve"> </v>
      </c>
      <c r="KI25" s="138">
        <f t="shared" ref="KI25" si="1515">$A$25</f>
        <v>13</v>
      </c>
      <c r="KJ25" s="444"/>
      <c r="KK25" s="150"/>
      <c r="KL25" s="150"/>
      <c r="KM25" s="150"/>
      <c r="KN25" s="150" t="str">
        <f>IFERROR(IF(KL25=0," ",IF(KL25=16," ",VLOOKUP(KL25,PROTOKOL!$A:$E,2)*KM25))/7.5*(7.5-KQ25),"")</f>
        <v/>
      </c>
      <c r="KO25" s="151"/>
      <c r="KP25" s="152" t="str">
        <f>IF(KL25=0," ",IF(KL25=16," ",(KK25-KN25-KO25)*VLOOKUP(KL25,PROTOKOL!$A:$E,5)))</f>
        <v xml:space="preserve"> </v>
      </c>
      <c r="KQ25" s="153"/>
      <c r="KR25" s="144" t="str">
        <f t="shared" si="191"/>
        <v xml:space="preserve"> </v>
      </c>
      <c r="KS25" s="454" t="str">
        <f t="shared" si="192"/>
        <v xml:space="preserve"> </v>
      </c>
      <c r="KT25" s="454"/>
      <c r="KU25" s="150"/>
      <c r="KV25" s="150"/>
      <c r="KW25" s="150"/>
      <c r="KX25" s="154" t="str">
        <f>IF(KV25=0," ",IF(KV25=16," ",VLOOKUP(KV25,PROTOKOL!$A:$E,2)*KW25))</f>
        <v xml:space="preserve"> </v>
      </c>
      <c r="KY25" s="151"/>
      <c r="KZ25" s="152" t="str">
        <f>IF(KV25=0," ",IF(KV25=16," ",(KU25-KX25-KY25)*VLOOKUP(KV25,PROTOKOL!$A:$E,5)))</f>
        <v xml:space="preserve"> </v>
      </c>
      <c r="LA25" s="155" t="str">
        <f t="shared" si="193"/>
        <v xml:space="preserve"> </v>
      </c>
      <c r="LB25" s="152" t="str">
        <f t="shared" si="194"/>
        <v xml:space="preserve"> </v>
      </c>
      <c r="LD25" s="138">
        <f t="shared" ref="LD25" si="1516">$A$25</f>
        <v>13</v>
      </c>
      <c r="LE25" s="444"/>
      <c r="LF25" s="150"/>
      <c r="LG25" s="150"/>
      <c r="LH25" s="150"/>
      <c r="LI25" s="150" t="str">
        <f>IFERROR(IF(LG25=0," ",IF(LG25=16," ",VLOOKUP(LG25,PROTOKOL!$A:$E,2)*LH25))/7.5*(7.5-LL25),"")</f>
        <v/>
      </c>
      <c r="LJ25" s="151"/>
      <c r="LK25" s="152" t="str">
        <f>IF(LG25=0," ",IF(LG25=16," ",(LF25-LI25-LJ25)*VLOOKUP(LG25,PROTOKOL!$A:$E,5)))</f>
        <v xml:space="preserve"> </v>
      </c>
      <c r="LL25" s="153"/>
      <c r="LM25" s="144" t="str">
        <f t="shared" si="196"/>
        <v xml:space="preserve"> </v>
      </c>
      <c r="LN25" s="454" t="str">
        <f t="shared" si="197"/>
        <v xml:space="preserve"> </v>
      </c>
      <c r="LO25" s="454"/>
      <c r="LP25" s="150"/>
      <c r="LQ25" s="150"/>
      <c r="LR25" s="150"/>
      <c r="LS25" s="154" t="str">
        <f>IF(LQ25=0," ",IF(LQ25=16," ",VLOOKUP(LQ25,PROTOKOL!$A:$E,2)*LR25))</f>
        <v xml:space="preserve"> </v>
      </c>
      <c r="LT25" s="151"/>
      <c r="LU25" s="152" t="str">
        <f>IF(LQ25=0," ",IF(LQ25=16," ",(LP25-LS25-LT25)*VLOOKUP(LQ25,PROTOKOL!$A:$E,5)))</f>
        <v xml:space="preserve"> </v>
      </c>
      <c r="LV25" s="155" t="str">
        <f t="shared" si="198"/>
        <v xml:space="preserve"> </v>
      </c>
      <c r="LW25" s="152" t="str">
        <f t="shared" si="199"/>
        <v xml:space="preserve"> </v>
      </c>
      <c r="LY25" s="138">
        <f t="shared" ref="LY25" si="1517">$A$25</f>
        <v>13</v>
      </c>
      <c r="LZ25" s="444"/>
      <c r="MA25" s="150"/>
      <c r="MB25" s="150"/>
      <c r="MC25" s="150"/>
      <c r="MD25" s="150" t="str">
        <f>IFERROR(IF(MB25=0," ",IF(MB25=16," ",VLOOKUP(MB25,PROTOKOL!$A:$E,2)*MC25))/7.5*(7.5-MG25),"")</f>
        <v/>
      </c>
      <c r="ME25" s="151"/>
      <c r="MF25" s="152" t="str">
        <f>IF(MB25=0," ",IF(MB25=16," ",(MA25-MD25-ME25)*VLOOKUP(MB25,PROTOKOL!$A:$E,5)))</f>
        <v xml:space="preserve"> </v>
      </c>
      <c r="MG25" s="153"/>
      <c r="MH25" s="144" t="str">
        <f t="shared" si="201"/>
        <v xml:space="preserve"> </v>
      </c>
      <c r="MI25" s="454" t="str">
        <f t="shared" si="202"/>
        <v xml:space="preserve"> </v>
      </c>
      <c r="MJ25" s="454"/>
      <c r="MK25" s="150"/>
      <c r="ML25" s="150"/>
      <c r="MM25" s="150"/>
      <c r="MN25" s="154" t="str">
        <f>IF(ML25=0," ",IF(ML25=16," ",VLOOKUP(ML25,PROTOKOL!$A:$E,2)*MM25))</f>
        <v xml:space="preserve"> </v>
      </c>
      <c r="MO25" s="151"/>
      <c r="MP25" s="152" t="str">
        <f>IF(ML25=0," ",IF(ML25=16," ",(MK25-MN25-MO25)*VLOOKUP(ML25,PROTOKOL!$A:$E,5)))</f>
        <v xml:space="preserve"> </v>
      </c>
      <c r="MQ25" s="155" t="str">
        <f t="shared" si="203"/>
        <v xml:space="preserve"> </v>
      </c>
      <c r="MR25" s="152" t="str">
        <f t="shared" si="204"/>
        <v xml:space="preserve"> </v>
      </c>
      <c r="MT25" s="138">
        <f t="shared" ref="MT25" si="1518">$A$25</f>
        <v>13</v>
      </c>
      <c r="MU25" s="444"/>
      <c r="MV25" s="150"/>
      <c r="MW25" s="150"/>
      <c r="MX25" s="150"/>
      <c r="MY25" s="150" t="str">
        <f>IFERROR(IF(MW25=0," ",IF(MW25=16," ",VLOOKUP(MW25,PROTOKOL!$A:$E,2)*MX25))/7.5*(7.5-NB25),"")</f>
        <v/>
      </c>
      <c r="MZ25" s="151"/>
      <c r="NA25" s="152" t="str">
        <f>IF(MW25=0," ",IF(MW25=16," ",(MV25-MY25-MZ25)*VLOOKUP(MW25,PROTOKOL!$A:$E,5)))</f>
        <v xml:space="preserve"> </v>
      </c>
      <c r="NB25" s="153"/>
      <c r="NC25" s="144" t="str">
        <f t="shared" si="206"/>
        <v xml:space="preserve"> </v>
      </c>
      <c r="ND25" s="454" t="str">
        <f t="shared" si="207"/>
        <v xml:space="preserve"> </v>
      </c>
      <c r="NE25" s="454"/>
      <c r="NF25" s="150"/>
      <c r="NG25" s="150"/>
      <c r="NH25" s="150"/>
      <c r="NI25" s="154" t="str">
        <f>IF(NG25=0," ",IF(NG25=16," ",VLOOKUP(NG25,PROTOKOL!$A:$E,2)*NH25))</f>
        <v xml:space="preserve"> </v>
      </c>
      <c r="NJ25" s="151"/>
      <c r="NK25" s="152" t="str">
        <f>IF(NG25=0," ",IF(NG25=16," ",(NF25-NI25-NJ25)*VLOOKUP(NG25,PROTOKOL!$A:$E,5)))</f>
        <v xml:space="preserve"> </v>
      </c>
      <c r="NL25" s="155" t="str">
        <f t="shared" si="208"/>
        <v xml:space="preserve"> </v>
      </c>
      <c r="NM25" s="152" t="str">
        <f t="shared" si="209"/>
        <v xml:space="preserve"> </v>
      </c>
      <c r="NO25" s="138">
        <f t="shared" ref="NO25" si="1519">$A$25</f>
        <v>13</v>
      </c>
      <c r="NP25" s="444"/>
      <c r="NQ25" s="150"/>
      <c r="NR25" s="150"/>
      <c r="NS25" s="150"/>
      <c r="NT25" s="150" t="str">
        <f>IFERROR(IF(NR25=0," ",IF(NR25=16," ",VLOOKUP(NR25,PROTOKOL!$A:$E,2)*NS25))/7.5*(7.5-NW25),"")</f>
        <v/>
      </c>
      <c r="NU25" s="151"/>
      <c r="NV25" s="152" t="str">
        <f>IF(NR25=0," ",IF(NR25=16," ",(NQ25-NT25-NU25)*VLOOKUP(NR25,PROTOKOL!$A:$E,5)))</f>
        <v xml:space="preserve"> </v>
      </c>
      <c r="NW25" s="153"/>
      <c r="NX25" s="144" t="str">
        <f t="shared" si="211"/>
        <v xml:space="preserve"> </v>
      </c>
      <c r="NY25" s="454" t="str">
        <f t="shared" si="212"/>
        <v xml:space="preserve"> </v>
      </c>
      <c r="NZ25" s="454"/>
      <c r="OA25" s="150"/>
      <c r="OB25" s="150"/>
      <c r="OC25" s="150"/>
      <c r="OD25" s="154" t="str">
        <f>IF(OB25=0," ",IF(OB25=16," ",VLOOKUP(OB25,PROTOKOL!$A:$E,2)*OC25))</f>
        <v xml:space="preserve"> </v>
      </c>
      <c r="OE25" s="151"/>
      <c r="OF25" s="152" t="str">
        <f>IF(OB25=0," ",IF(OB25=16," ",(OA25-OD25-OE25)*VLOOKUP(OB25,PROTOKOL!$A:$E,5)))</f>
        <v xml:space="preserve"> </v>
      </c>
      <c r="OG25" s="155" t="str">
        <f t="shared" si="213"/>
        <v xml:space="preserve"> </v>
      </c>
      <c r="OH25" s="152" t="str">
        <f t="shared" si="214"/>
        <v xml:space="preserve"> </v>
      </c>
      <c r="OJ25" s="138">
        <f t="shared" ref="OJ25" si="1520">$A$25</f>
        <v>13</v>
      </c>
      <c r="OK25" s="444"/>
      <c r="OL25" s="150"/>
      <c r="OM25" s="150"/>
      <c r="ON25" s="150"/>
      <c r="OO25" s="150" t="str">
        <f>IFERROR(IF(OM25=0," ",IF(OM25=16," ",VLOOKUP(OM25,PROTOKOL!$A:$E,2)*ON25))/7.5*(7.5-OR25),"")</f>
        <v/>
      </c>
      <c r="OP25" s="151"/>
      <c r="OQ25" s="152" t="str">
        <f>IF(OM25=0," ",IF(OM25=16," ",(OL25-OO25-OP25)*VLOOKUP(OM25,PROTOKOL!$A:$E,5)))</f>
        <v xml:space="preserve"> </v>
      </c>
      <c r="OR25" s="153"/>
      <c r="OS25" s="144" t="str">
        <f t="shared" si="216"/>
        <v xml:space="preserve"> </v>
      </c>
      <c r="OT25" s="454" t="str">
        <f t="shared" si="217"/>
        <v xml:space="preserve"> </v>
      </c>
      <c r="OU25" s="454"/>
      <c r="OV25" s="150"/>
      <c r="OW25" s="150"/>
      <c r="OX25" s="150"/>
      <c r="OY25" s="154" t="str">
        <f>IF(OW25=0," ",IF(OW25=16," ",VLOOKUP(OW25,PROTOKOL!$A:$E,2)*OX25))</f>
        <v xml:space="preserve"> </v>
      </c>
      <c r="OZ25" s="151"/>
      <c r="PA25" s="152" t="str">
        <f>IF(OW25=0," ",IF(OW25=16," ",(OV25-OY25-OZ25)*VLOOKUP(OW25,PROTOKOL!$A:$E,5)))</f>
        <v xml:space="preserve"> </v>
      </c>
      <c r="PB25" s="155" t="str">
        <f t="shared" si="218"/>
        <v xml:space="preserve"> </v>
      </c>
      <c r="PC25" s="152" t="str">
        <f t="shared" si="219"/>
        <v xml:space="preserve"> </v>
      </c>
      <c r="PE25" s="138">
        <f t="shared" ref="PE25" si="1521">$A$25</f>
        <v>13</v>
      </c>
      <c r="PF25" s="444"/>
      <c r="PG25" s="150"/>
      <c r="PH25" s="150"/>
      <c r="PI25" s="150"/>
      <c r="PJ25" s="150" t="str">
        <f>IFERROR(IF(PH25=0," ",IF(PH25=16," ",VLOOKUP(PH25,PROTOKOL!$A:$E,2)*PI25))/7.5*(7.5-PM25),"")</f>
        <v/>
      </c>
      <c r="PK25" s="151"/>
      <c r="PL25" s="152" t="str">
        <f>IF(PH25=0," ",IF(PH25=16," ",(PG25-PJ25-PK25)*VLOOKUP(PH25,PROTOKOL!$A:$E,5)))</f>
        <v xml:space="preserve"> </v>
      </c>
      <c r="PM25" s="153"/>
      <c r="PN25" s="144" t="str">
        <f t="shared" si="221"/>
        <v xml:space="preserve"> </v>
      </c>
      <c r="PO25" s="454" t="str">
        <f t="shared" si="222"/>
        <v xml:space="preserve"> </v>
      </c>
      <c r="PP25" s="454"/>
      <c r="PQ25" s="150"/>
      <c r="PR25" s="150"/>
      <c r="PS25" s="150"/>
      <c r="PT25" s="154" t="str">
        <f>IF(PR25=0," ",IF(PR25=16," ",VLOOKUP(PR25,PROTOKOL!$A:$E,2)*PS25))</f>
        <v xml:space="preserve"> </v>
      </c>
      <c r="PU25" s="151"/>
      <c r="PV25" s="152" t="str">
        <f>IF(PR25=0," ",IF(PR25=16," ",(PQ25-PT25-PU25)*VLOOKUP(PR25,PROTOKOL!$A:$E,5)))</f>
        <v xml:space="preserve"> </v>
      </c>
      <c r="PW25" s="155" t="str">
        <f t="shared" si="223"/>
        <v xml:space="preserve"> </v>
      </c>
      <c r="PX25" s="152" t="str">
        <f t="shared" si="224"/>
        <v xml:space="preserve"> </v>
      </c>
      <c r="PZ25" s="138">
        <f t="shared" ref="PZ25" si="1522">$A$25</f>
        <v>13</v>
      </c>
      <c r="QA25" s="444"/>
      <c r="QB25" s="150"/>
      <c r="QC25" s="150"/>
      <c r="QD25" s="150"/>
      <c r="QE25" s="150" t="str">
        <f>IFERROR(IF(QC25=0," ",IF(QC25=16," ",VLOOKUP(QC25,PROTOKOL!$A:$E,2)*QD25))/7.5*(7.5-QH25),"")</f>
        <v/>
      </c>
      <c r="QF25" s="151"/>
      <c r="QG25" s="152" t="str">
        <f>IF(QC25=0," ",IF(QC25=16," ",(QB25-QE25-QF25)*VLOOKUP(QC25,PROTOKOL!$A:$E,5)))</f>
        <v xml:space="preserve"> </v>
      </c>
      <c r="QH25" s="153"/>
      <c r="QI25" s="144" t="str">
        <f t="shared" si="226"/>
        <v xml:space="preserve"> </v>
      </c>
      <c r="QJ25" s="454" t="str">
        <f t="shared" si="227"/>
        <v xml:space="preserve"> </v>
      </c>
      <c r="QK25" s="454"/>
      <c r="QL25" s="150"/>
      <c r="QM25" s="150"/>
      <c r="QN25" s="150"/>
      <c r="QO25" s="154" t="str">
        <f>IF(QM25=0," ",IF(QM25=16," ",VLOOKUP(QM25,PROTOKOL!$A:$E,2)*QN25))</f>
        <v xml:space="preserve"> </v>
      </c>
      <c r="QP25" s="151"/>
      <c r="QQ25" s="152" t="str">
        <f>IF(QM25=0," ",IF(QM25=16," ",(QL25-QO25-QP25)*VLOOKUP(QM25,PROTOKOL!$A:$E,5)))</f>
        <v xml:space="preserve"> </v>
      </c>
      <c r="QR25" s="155" t="str">
        <f t="shared" si="228"/>
        <v xml:space="preserve"> </v>
      </c>
      <c r="QS25" s="152" t="str">
        <f t="shared" si="229"/>
        <v xml:space="preserve"> </v>
      </c>
      <c r="QU25" s="138">
        <f t="shared" ref="QU25" si="1523">$A$25</f>
        <v>13</v>
      </c>
      <c r="QV25" s="444"/>
      <c r="QW25" s="150"/>
      <c r="QX25" s="150"/>
      <c r="QY25" s="150"/>
      <c r="QZ25" s="150" t="str">
        <f>IFERROR(IF(QX25=0," ",IF(QX25=16," ",VLOOKUP(QX25,PROTOKOL!$A:$E,2)*QY25))/7.5*(7.5-RC25),"")</f>
        <v/>
      </c>
      <c r="RA25" s="151"/>
      <c r="RB25" s="152" t="str">
        <f>IF(QX25=0," ",IF(QX25=16," ",(QW25-QZ25-RA25)*VLOOKUP(QX25,PROTOKOL!$A:$E,5)))</f>
        <v xml:space="preserve"> </v>
      </c>
      <c r="RC25" s="153"/>
      <c r="RD25" s="144" t="str">
        <f t="shared" si="231"/>
        <v xml:space="preserve"> </v>
      </c>
      <c r="RE25" s="454" t="str">
        <f t="shared" si="232"/>
        <v xml:space="preserve"> </v>
      </c>
      <c r="RF25" s="454"/>
      <c r="RG25" s="150"/>
      <c r="RH25" s="150"/>
      <c r="RI25" s="150"/>
      <c r="RJ25" s="154" t="str">
        <f>IF(RH25=0," ",IF(RH25=16," ",VLOOKUP(RH25,PROTOKOL!$A:$E,2)*RI25))</f>
        <v xml:space="preserve"> </v>
      </c>
      <c r="RK25" s="151"/>
      <c r="RL25" s="152" t="str">
        <f>IF(RH25=0," ",IF(RH25=16," ",(RG25-RJ25-RK25)*VLOOKUP(RH25,PROTOKOL!$A:$E,5)))</f>
        <v xml:space="preserve"> </v>
      </c>
      <c r="RM25" s="155" t="str">
        <f t="shared" si="233"/>
        <v xml:space="preserve"> </v>
      </c>
      <c r="RN25" s="152" t="str">
        <f t="shared" si="234"/>
        <v xml:space="preserve"> </v>
      </c>
      <c r="RP25" s="138">
        <f t="shared" ref="RP25" si="1524">$A$25</f>
        <v>13</v>
      </c>
      <c r="RQ25" s="444"/>
      <c r="RR25" s="150"/>
      <c r="RS25" s="150"/>
      <c r="RT25" s="150"/>
      <c r="RU25" s="150" t="str">
        <f>IFERROR(IF(RS25=0," ",IF(RS25=16," ",VLOOKUP(RS25,PROTOKOL!$A:$E,2)*RT25))/7.5*(7.5-RX25),"")</f>
        <v/>
      </c>
      <c r="RV25" s="151"/>
      <c r="RW25" s="152" t="str">
        <f>IF(RS25=0," ",IF(RS25=16," ",(RR25-RU25-RV25)*VLOOKUP(RS25,PROTOKOL!$A:$E,5)))</f>
        <v xml:space="preserve"> </v>
      </c>
      <c r="RX25" s="153"/>
      <c r="RY25" s="144" t="str">
        <f t="shared" si="236"/>
        <v xml:space="preserve"> </v>
      </c>
      <c r="RZ25" s="454" t="str">
        <f t="shared" si="237"/>
        <v xml:space="preserve"> </v>
      </c>
      <c r="SA25" s="454"/>
      <c r="SB25" s="150"/>
      <c r="SC25" s="150"/>
      <c r="SD25" s="150"/>
      <c r="SE25" s="154" t="str">
        <f>IF(SC25=0," ",IF(SC25=16," ",VLOOKUP(SC25,PROTOKOL!$A:$E,2)*SD25))</f>
        <v xml:space="preserve"> </v>
      </c>
      <c r="SF25" s="151"/>
      <c r="SG25" s="152" t="str">
        <f>IF(SC25=0," ",IF(SC25=16," ",(SB25-SE25-SF25)*VLOOKUP(SC25,PROTOKOL!$A:$E,5)))</f>
        <v xml:space="preserve"> </v>
      </c>
      <c r="SH25" s="155" t="str">
        <f t="shared" si="238"/>
        <v xml:space="preserve"> </v>
      </c>
      <c r="SI25" s="152" t="str">
        <f t="shared" si="239"/>
        <v xml:space="preserve"> </v>
      </c>
      <c r="SK25" s="138">
        <f t="shared" ref="SK25" si="1525">$A$25</f>
        <v>13</v>
      </c>
      <c r="SL25" s="444"/>
      <c r="SM25" s="150"/>
      <c r="SN25" s="150"/>
      <c r="SO25" s="150"/>
      <c r="SP25" s="150" t="str">
        <f>IFERROR(IF(SN25=0," ",IF(SN25=16," ",VLOOKUP(SN25,PROTOKOL!$A:$E,2)*SO25))/7.5*(7.5-SS25),"")</f>
        <v/>
      </c>
      <c r="SQ25" s="151"/>
      <c r="SR25" s="152" t="str">
        <f>IF(SN25=0," ",IF(SN25=16," ",(SM25-SP25-SQ25)*VLOOKUP(SN25,PROTOKOL!$A:$E,5)))</f>
        <v xml:space="preserve"> </v>
      </c>
      <c r="SS25" s="153"/>
      <c r="ST25" s="144" t="str">
        <f t="shared" si="241"/>
        <v xml:space="preserve"> </v>
      </c>
      <c r="SU25" s="454" t="str">
        <f t="shared" si="242"/>
        <v xml:space="preserve"> </v>
      </c>
      <c r="SV25" s="454"/>
      <c r="SW25" s="150"/>
      <c r="SX25" s="150"/>
      <c r="SY25" s="150"/>
      <c r="SZ25" s="154" t="str">
        <f>IF(SX25=0," ",IF(SX25=16," ",VLOOKUP(SX25,PROTOKOL!$A:$E,2)*SY25))</f>
        <v xml:space="preserve"> </v>
      </c>
      <c r="TA25" s="151"/>
      <c r="TB25" s="152" t="str">
        <f>IF(SX25=0," ",IF(SX25=16," ",(SW25-SZ25-TA25)*VLOOKUP(SX25,PROTOKOL!$A:$E,5)))</f>
        <v xml:space="preserve"> </v>
      </c>
      <c r="TC25" s="155" t="str">
        <f t="shared" si="243"/>
        <v xml:space="preserve"> </v>
      </c>
      <c r="TD25" s="152" t="str">
        <f t="shared" si="244"/>
        <v xml:space="preserve"> </v>
      </c>
      <c r="TF25" s="138">
        <f t="shared" ref="TF25" si="1526">$A$25</f>
        <v>13</v>
      </c>
      <c r="TG25" s="444"/>
      <c r="TH25" s="150"/>
      <c r="TI25" s="150"/>
      <c r="TJ25" s="150"/>
      <c r="TK25" s="150" t="str">
        <f>IFERROR(IF(TI25=0," ",IF(TI25=16," ",VLOOKUP(TI25,PROTOKOL!$A:$E,2)*TJ25))/7.5*(7.5-TN25),"")</f>
        <v/>
      </c>
      <c r="TL25" s="151"/>
      <c r="TM25" s="152" t="str">
        <f>IF(TI25=0," ",IF(TI25=16," ",(TH25-TK25-TL25)*VLOOKUP(TI25,PROTOKOL!$A:$E,5)))</f>
        <v xml:space="preserve"> </v>
      </c>
      <c r="TN25" s="153"/>
      <c r="TO25" s="144" t="str">
        <f t="shared" si="246"/>
        <v xml:space="preserve"> </v>
      </c>
      <c r="TP25" s="454" t="str">
        <f t="shared" si="247"/>
        <v xml:space="preserve"> </v>
      </c>
      <c r="TQ25" s="454"/>
      <c r="TR25" s="150"/>
      <c r="TS25" s="150"/>
      <c r="TT25" s="150"/>
      <c r="TU25" s="154" t="str">
        <f>IF(TS25=0," ",IF(TS25=16," ",VLOOKUP(TS25,PROTOKOL!$A:$E,2)*TT25))</f>
        <v xml:space="preserve"> </v>
      </c>
      <c r="TV25" s="151"/>
      <c r="TW25" s="152" t="str">
        <f>IF(TS25=0," ",IF(TS25=16," ",(TR25-TU25-TV25)*VLOOKUP(TS25,PROTOKOL!$A:$E,5)))</f>
        <v xml:space="preserve"> </v>
      </c>
      <c r="TX25" s="155" t="str">
        <f t="shared" si="248"/>
        <v xml:space="preserve"> </v>
      </c>
      <c r="TY25" s="152" t="str">
        <f t="shared" si="249"/>
        <v xml:space="preserve"> </v>
      </c>
      <c r="UA25" s="138">
        <f t="shared" ref="UA25" si="1527">$A$25</f>
        <v>13</v>
      </c>
      <c r="UB25" s="444"/>
      <c r="UC25" s="150"/>
      <c r="UD25" s="150"/>
      <c r="UE25" s="150"/>
      <c r="UF25" s="150" t="str">
        <f>IFERROR(IF(UD25=0," ",IF(UD25=16," ",VLOOKUP(UD25,PROTOKOL!$A:$E,2)*UE25))/7.5*(7.5-UI25),"")</f>
        <v/>
      </c>
      <c r="UG25" s="151"/>
      <c r="UH25" s="152" t="str">
        <f>IF(UD25=0," ",IF(UD25=16," ",(UC25-UF25-UG25)*VLOOKUP(UD25,PROTOKOL!$A:$E,5)))</f>
        <v xml:space="preserve"> </v>
      </c>
      <c r="UI25" s="153"/>
      <c r="UJ25" s="144" t="str">
        <f t="shared" si="251"/>
        <v xml:space="preserve"> </v>
      </c>
      <c r="UK25" s="454" t="str">
        <f t="shared" si="252"/>
        <v xml:space="preserve"> </v>
      </c>
      <c r="UL25" s="454"/>
      <c r="UM25" s="150"/>
      <c r="UN25" s="150"/>
      <c r="UO25" s="150"/>
      <c r="UP25" s="154" t="str">
        <f>IF(UN25=0," ",IF(UN25=16," ",VLOOKUP(UN25,PROTOKOL!$A:$E,2)*UO25))</f>
        <v xml:space="preserve"> </v>
      </c>
      <c r="UQ25" s="151"/>
      <c r="UR25" s="152" t="str">
        <f>IF(UN25=0," ",IF(UN25=16," ",(UM25-UP25-UQ25)*VLOOKUP(UN25,PROTOKOL!$A:$E,5)))</f>
        <v xml:space="preserve"> </v>
      </c>
      <c r="US25" s="155" t="str">
        <f t="shared" si="253"/>
        <v xml:space="preserve"> </v>
      </c>
      <c r="UT25" s="152" t="str">
        <f t="shared" si="254"/>
        <v xml:space="preserve"> </v>
      </c>
      <c r="UV25" s="138">
        <f t="shared" ref="UV25" si="1528">$A$25</f>
        <v>13</v>
      </c>
      <c r="UW25" s="444"/>
      <c r="UX25" s="150"/>
      <c r="UY25" s="150"/>
      <c r="UZ25" s="150"/>
      <c r="VA25" s="150" t="str">
        <f>IFERROR(IF(UY25=0," ",IF(UY25=16," ",VLOOKUP(UY25,PROTOKOL!$A:$E,2)*UZ25))/7.5*(7.5-VD25),"")</f>
        <v/>
      </c>
      <c r="VB25" s="151"/>
      <c r="VC25" s="152" t="str">
        <f>IF(UY25=0," ",IF(UY25=16," ",(UX25-VA25-VB25)*VLOOKUP(UY25,PROTOKOL!$A:$E,5)))</f>
        <v xml:space="preserve"> </v>
      </c>
      <c r="VD25" s="153"/>
      <c r="VE25" s="144" t="str">
        <f t="shared" si="256"/>
        <v xml:space="preserve"> </v>
      </c>
      <c r="VF25" s="454" t="str">
        <f t="shared" si="257"/>
        <v xml:space="preserve"> </v>
      </c>
      <c r="VG25" s="454"/>
      <c r="VH25" s="150"/>
      <c r="VI25" s="150"/>
      <c r="VJ25" s="150"/>
      <c r="VK25" s="154" t="str">
        <f>IF(VI25=0," ",IF(VI25=16," ",VLOOKUP(VI25,PROTOKOL!$A:$E,2)*VJ25))</f>
        <v xml:space="preserve"> </v>
      </c>
      <c r="VL25" s="151"/>
      <c r="VM25" s="152" t="str">
        <f>IF(VI25=0," ",IF(VI25=16," ",(VH25-VK25-VL25)*VLOOKUP(VI25,PROTOKOL!$A:$E,5)))</f>
        <v xml:space="preserve"> </v>
      </c>
      <c r="VN25" s="155" t="str">
        <f t="shared" si="258"/>
        <v xml:space="preserve"> </v>
      </c>
      <c r="VO25" s="152" t="str">
        <f t="shared" si="259"/>
        <v xml:space="preserve"> </v>
      </c>
      <c r="VQ25" s="138">
        <f t="shared" ref="VQ25" si="1529">$A$25</f>
        <v>13</v>
      </c>
      <c r="VR25" s="444"/>
      <c r="VS25" s="150"/>
      <c r="VT25" s="150"/>
      <c r="VU25" s="150"/>
      <c r="VV25" s="150" t="str">
        <f>IFERROR(IF(VT25=0," ",IF(VT25=16," ",VLOOKUP(VT25,PROTOKOL!$A:$E,2)*VU25))/7.5*(7.5-VY25),"")</f>
        <v/>
      </c>
      <c r="VW25" s="151"/>
      <c r="VX25" s="152" t="str">
        <f>IF(VT25=0," ",IF(VT25=16," ",(VS25-VV25-VW25)*VLOOKUP(VT25,PROTOKOL!$A:$E,5)))</f>
        <v xml:space="preserve"> </v>
      </c>
      <c r="VY25" s="153"/>
      <c r="VZ25" s="144" t="str">
        <f t="shared" si="261"/>
        <v xml:space="preserve"> </v>
      </c>
      <c r="WA25" s="454" t="str">
        <f t="shared" si="262"/>
        <v xml:space="preserve"> </v>
      </c>
      <c r="WB25" s="454"/>
      <c r="WC25" s="150"/>
      <c r="WD25" s="150"/>
      <c r="WE25" s="150"/>
      <c r="WF25" s="154" t="str">
        <f>IF(WD25=0," ",IF(WD25=16," ",VLOOKUP(WD25,PROTOKOL!$A:$E,2)*WE25))</f>
        <v xml:space="preserve"> </v>
      </c>
      <c r="WG25" s="151"/>
      <c r="WH25" s="152" t="str">
        <f>IF(WD25=0," ",IF(WD25=16," ",(WC25-WF25-WG25)*VLOOKUP(WD25,PROTOKOL!$A:$E,5)))</f>
        <v xml:space="preserve"> </v>
      </c>
      <c r="WI25" s="155" t="str">
        <f t="shared" si="263"/>
        <v xml:space="preserve"> </v>
      </c>
      <c r="WJ25" s="152" t="str">
        <f t="shared" si="264"/>
        <v xml:space="preserve"> </v>
      </c>
      <c r="WL25" s="138">
        <f t="shared" ref="WL25" si="1530">$A$25</f>
        <v>13</v>
      </c>
      <c r="WM25" s="444"/>
      <c r="WN25" s="150"/>
      <c r="WO25" s="150"/>
      <c r="WP25" s="150"/>
      <c r="WQ25" s="150" t="str">
        <f>IFERROR(IF(WO25=0," ",IF(WO25=16," ",VLOOKUP(WO25,PROTOKOL!$A:$E,2)*WP25))/7.5*(7.5-WT25),"")</f>
        <v/>
      </c>
      <c r="WR25" s="151"/>
      <c r="WS25" s="152" t="str">
        <f>IF(WO25=0," ",IF(WO25=16," ",(WN25-WQ25-WR25)*VLOOKUP(WO25,PROTOKOL!$A:$E,5)))</f>
        <v xml:space="preserve"> </v>
      </c>
      <c r="WT25" s="153"/>
      <c r="WU25" s="144" t="str">
        <f t="shared" si="266"/>
        <v xml:space="preserve"> </v>
      </c>
      <c r="WV25" s="454" t="str">
        <f t="shared" si="267"/>
        <v xml:space="preserve"> </v>
      </c>
      <c r="WW25" s="454"/>
      <c r="WX25" s="150"/>
      <c r="WY25" s="150"/>
      <c r="WZ25" s="150"/>
      <c r="XA25" s="154" t="str">
        <f>IF(WY25=0," ",IF(WY25=16," ",VLOOKUP(WY25,PROTOKOL!$A:$E,2)*WZ25))</f>
        <v xml:space="preserve"> </v>
      </c>
      <c r="XB25" s="151"/>
      <c r="XC25" s="152" t="str">
        <f>IF(WY25=0," ",IF(WY25=16," ",(WX25-XA25-XB25)*VLOOKUP(WY25,PROTOKOL!$A:$E,5)))</f>
        <v xml:space="preserve"> </v>
      </c>
      <c r="XD25" s="155" t="str">
        <f t="shared" si="268"/>
        <v xml:space="preserve"> </v>
      </c>
      <c r="XE25" s="152" t="str">
        <f t="shared" si="269"/>
        <v xml:space="preserve"> </v>
      </c>
      <c r="XG25" s="138">
        <f t="shared" ref="XG25" si="1531">$A$25</f>
        <v>13</v>
      </c>
      <c r="XH25" s="444"/>
      <c r="XI25" s="150"/>
      <c r="XJ25" s="150"/>
      <c r="XK25" s="150"/>
      <c r="XL25" s="150" t="str">
        <f>IFERROR(IF(XJ25=0," ",IF(XJ25=16," ",VLOOKUP(XJ25,PROTOKOL!$A:$E,2)*XK25))/7.5*(7.5-XO25),"")</f>
        <v/>
      </c>
      <c r="XM25" s="151"/>
      <c r="XN25" s="152" t="str">
        <f>IF(XJ25=0," ",IF(XJ25=16," ",(XI25-XL25-XM25)*VLOOKUP(XJ25,PROTOKOL!$A:$E,5)))</f>
        <v xml:space="preserve"> </v>
      </c>
      <c r="XO25" s="153"/>
      <c r="XP25" s="144" t="str">
        <f t="shared" si="271"/>
        <v xml:space="preserve"> </v>
      </c>
      <c r="XQ25" s="454" t="str">
        <f t="shared" si="272"/>
        <v xml:space="preserve"> </v>
      </c>
      <c r="XR25" s="454"/>
      <c r="XS25" s="150"/>
      <c r="XT25" s="150"/>
      <c r="XU25" s="150"/>
      <c r="XV25" s="154" t="str">
        <f>IF(XT25=0," ",IF(XT25=16," ",VLOOKUP(XT25,PROTOKOL!$A:$E,2)*XU25))</f>
        <v xml:space="preserve"> </v>
      </c>
      <c r="XW25" s="151"/>
      <c r="XX25" s="152" t="str">
        <f>IF(XT25=0," ",IF(XT25=16," ",(XS25-XV25-XW25)*VLOOKUP(XT25,PROTOKOL!$A:$E,5)))</f>
        <v xml:space="preserve"> </v>
      </c>
      <c r="XY25" s="155" t="str">
        <f t="shared" si="273"/>
        <v xml:space="preserve"> </v>
      </c>
      <c r="XZ25" s="152" t="str">
        <f t="shared" si="274"/>
        <v xml:space="preserve"> </v>
      </c>
      <c r="YB25" s="138">
        <f t="shared" ref="YB25" si="1532">$A$25</f>
        <v>13</v>
      </c>
      <c r="YC25" s="444"/>
      <c r="YD25" s="150"/>
      <c r="YE25" s="150"/>
      <c r="YF25" s="150"/>
      <c r="YG25" s="150" t="str">
        <f>IFERROR(IF(YE25=0," ",IF(YE25=16," ",VLOOKUP(YE25,PROTOKOL!$A:$E,2)*YF25))/7.5*(7.5-YJ25),"")</f>
        <v/>
      </c>
      <c r="YH25" s="151"/>
      <c r="YI25" s="152" t="str">
        <f>IF(YE25=0," ",IF(YE25=16," ",(YD25-YG25-YH25)*VLOOKUP(YE25,PROTOKOL!$A:$E,5)))</f>
        <v xml:space="preserve"> </v>
      </c>
      <c r="YJ25" s="153"/>
      <c r="YK25" s="144" t="str">
        <f t="shared" si="276"/>
        <v xml:space="preserve"> </v>
      </c>
      <c r="YL25" s="454" t="str">
        <f t="shared" si="277"/>
        <v xml:space="preserve"> </v>
      </c>
      <c r="YM25" s="454"/>
      <c r="YN25" s="150"/>
      <c r="YO25" s="150"/>
      <c r="YP25" s="150"/>
      <c r="YQ25" s="154" t="str">
        <f>IF(YO25=0," ",IF(YO25=16," ",VLOOKUP(YO25,PROTOKOL!$A:$E,2)*YP25))</f>
        <v xml:space="preserve"> </v>
      </c>
      <c r="YR25" s="151"/>
      <c r="YS25" s="152" t="str">
        <f>IF(YO25=0," ",IF(YO25=16," ",(YN25-YQ25-YR25)*VLOOKUP(YO25,PROTOKOL!$A:$E,5)))</f>
        <v xml:space="preserve"> </v>
      </c>
      <c r="YT25" s="155" t="str">
        <f t="shared" si="278"/>
        <v xml:space="preserve"> </v>
      </c>
      <c r="YU25" s="152" t="str">
        <f t="shared" si="279"/>
        <v xml:space="preserve"> </v>
      </c>
      <c r="YW25" s="138">
        <f t="shared" ref="YW25" si="1533">$A$25</f>
        <v>13</v>
      </c>
      <c r="YX25" s="444"/>
      <c r="YY25" s="150"/>
      <c r="YZ25" s="150"/>
      <c r="ZA25" s="150"/>
      <c r="ZB25" s="150" t="str">
        <f>IFERROR(IF(YZ25=0," ",IF(YZ25=16," ",VLOOKUP(YZ25,PROTOKOL!$A:$E,2)*ZA25))/7.5*(7.5-ZE25),"")</f>
        <v/>
      </c>
      <c r="ZC25" s="151"/>
      <c r="ZD25" s="152" t="str">
        <f>IF(YZ25=0," ",IF(YZ25=16," ",(YY25-ZB25-ZC25)*VLOOKUP(YZ25,PROTOKOL!$A:$E,5)))</f>
        <v xml:space="preserve"> </v>
      </c>
      <c r="ZE25" s="153"/>
      <c r="ZF25" s="144" t="str">
        <f t="shared" si="281"/>
        <v xml:space="preserve"> </v>
      </c>
      <c r="ZG25" s="454" t="str">
        <f t="shared" si="282"/>
        <v xml:space="preserve"> </v>
      </c>
      <c r="ZH25" s="454"/>
      <c r="ZI25" s="150"/>
      <c r="ZJ25" s="150"/>
      <c r="ZK25" s="150"/>
      <c r="ZL25" s="154" t="str">
        <f>IF(ZJ25=0," ",IF(ZJ25=16," ",VLOOKUP(ZJ25,PROTOKOL!$A:$E,2)*ZK25))</f>
        <v xml:space="preserve"> </v>
      </c>
      <c r="ZM25" s="151"/>
      <c r="ZN25" s="152" t="str">
        <f>IF(ZJ25=0," ",IF(ZJ25=16," ",(ZI25-ZL25-ZM25)*VLOOKUP(ZJ25,PROTOKOL!$A:$E,5)))</f>
        <v xml:space="preserve"> </v>
      </c>
      <c r="ZO25" s="155" t="str">
        <f t="shared" si="283"/>
        <v xml:space="preserve"> </v>
      </c>
      <c r="ZP25" s="152" t="str">
        <f t="shared" si="284"/>
        <v xml:space="preserve"> </v>
      </c>
      <c r="ZR25" s="138">
        <f t="shared" ref="ZR25" si="1534">$A$25</f>
        <v>13</v>
      </c>
      <c r="ZS25" s="444"/>
      <c r="ZT25" s="150"/>
      <c r="ZU25" s="150"/>
      <c r="ZV25" s="150"/>
      <c r="ZW25" s="150" t="str">
        <f>IFERROR(IF(ZU25=0," ",IF(ZU25=16," ",VLOOKUP(ZU25,PROTOKOL!$A:$E,2)*ZV25))/7.5*(7.5-ZZ25),"")</f>
        <v/>
      </c>
      <c r="ZX25" s="151"/>
      <c r="ZY25" s="152" t="str">
        <f>IF(ZU25=0," ",IF(ZU25=16," ",(ZT25-ZW25-ZX25)*VLOOKUP(ZU25,PROTOKOL!$A:$E,5)))</f>
        <v xml:space="preserve"> </v>
      </c>
      <c r="ZZ25" s="153"/>
      <c r="AAA25" s="144" t="str">
        <f t="shared" si="286"/>
        <v xml:space="preserve"> </v>
      </c>
      <c r="AAB25" s="454" t="str">
        <f t="shared" si="287"/>
        <v xml:space="preserve"> </v>
      </c>
      <c r="AAC25" s="454"/>
      <c r="AAD25" s="150"/>
      <c r="AAE25" s="150"/>
      <c r="AAF25" s="150"/>
      <c r="AAG25" s="154" t="str">
        <f>IF(AAE25=0," ",IF(AAE25=16," ",VLOOKUP(AAE25,PROTOKOL!$A:$E,2)*AAF25))</f>
        <v xml:space="preserve"> </v>
      </c>
      <c r="AAH25" s="151"/>
      <c r="AAI25" s="152" t="str">
        <f>IF(AAE25=0," ",IF(AAE25=16," ",(AAD25-AAG25-AAH25)*VLOOKUP(AAE25,PROTOKOL!$A:$E,5)))</f>
        <v xml:space="preserve"> </v>
      </c>
      <c r="AAJ25" s="155" t="str">
        <f t="shared" si="288"/>
        <v xml:space="preserve"> </v>
      </c>
      <c r="AAK25" s="152" t="str">
        <f t="shared" si="289"/>
        <v xml:space="preserve"> </v>
      </c>
      <c r="AAM25" s="138">
        <f t="shared" ref="AAM25" si="1535">$A$25</f>
        <v>13</v>
      </c>
      <c r="AAN25" s="444"/>
      <c r="AAO25" s="150"/>
      <c r="AAP25" s="150"/>
      <c r="AAQ25" s="150"/>
      <c r="AAR25" s="150" t="str">
        <f>IFERROR(IF(AAP25=0," ",IF(AAP25=16," ",VLOOKUP(AAP25,PROTOKOL!$A:$E,2)*AAQ25))/7.5*(7.5-AAU25),"")</f>
        <v/>
      </c>
      <c r="AAS25" s="151"/>
      <c r="AAT25" s="152" t="str">
        <f>IF(AAP25=0," ",IF(AAP25=16," ",(AAO25-AAR25-AAS25)*VLOOKUP(AAP25,PROTOKOL!$A:$E,5)))</f>
        <v xml:space="preserve"> </v>
      </c>
      <c r="AAU25" s="153"/>
      <c r="AAV25" s="144" t="str">
        <f t="shared" si="291"/>
        <v xml:space="preserve"> </v>
      </c>
      <c r="AAW25" s="454" t="str">
        <f t="shared" si="292"/>
        <v xml:space="preserve"> </v>
      </c>
      <c r="AAX25" s="454"/>
      <c r="AAY25" s="150"/>
      <c r="AAZ25" s="150"/>
      <c r="ABA25" s="150"/>
      <c r="ABB25" s="154" t="str">
        <f>IF(AAZ25=0," ",IF(AAZ25=16," ",VLOOKUP(AAZ25,PROTOKOL!$A:$E,2)*ABA25))</f>
        <v xml:space="preserve"> </v>
      </c>
      <c r="ABC25" s="151"/>
      <c r="ABD25" s="152" t="str">
        <f>IF(AAZ25=0," ",IF(AAZ25=16," ",(AAY25-ABB25-ABC25)*VLOOKUP(AAZ25,PROTOKOL!$A:$E,5)))</f>
        <v xml:space="preserve"> </v>
      </c>
      <c r="ABE25" s="155" t="str">
        <f t="shared" si="293"/>
        <v xml:space="preserve"> </v>
      </c>
      <c r="ABF25" s="152" t="str">
        <f t="shared" si="294"/>
        <v xml:space="preserve"> </v>
      </c>
      <c r="ABH25" s="138">
        <f t="shared" ref="ABH25" si="1536">$A$25</f>
        <v>13</v>
      </c>
      <c r="ABI25" s="444"/>
      <c r="ABJ25" s="150"/>
      <c r="ABK25" s="150"/>
      <c r="ABL25" s="150"/>
      <c r="ABM25" s="150" t="str">
        <f>IFERROR(IF(ABK25=0," ",IF(ABK25=16," ",VLOOKUP(ABK25,PROTOKOL!$A:$E,2)*ABL25))/7.5*(7.5-ABP25),"")</f>
        <v/>
      </c>
      <c r="ABN25" s="151"/>
      <c r="ABO25" s="152" t="str">
        <f>IF(ABK25=0," ",IF(ABK25=16," ",(ABJ25-ABM25-ABN25)*VLOOKUP(ABK25,PROTOKOL!$A:$E,5)))</f>
        <v xml:space="preserve"> </v>
      </c>
      <c r="ABP25" s="153"/>
      <c r="ABQ25" s="144" t="str">
        <f t="shared" si="296"/>
        <v xml:space="preserve"> </v>
      </c>
      <c r="ABR25" s="454" t="str">
        <f t="shared" si="297"/>
        <v xml:space="preserve"> </v>
      </c>
      <c r="ABS25" s="454"/>
      <c r="ABT25" s="150"/>
      <c r="ABU25" s="150"/>
      <c r="ABV25" s="150"/>
      <c r="ABW25" s="154" t="str">
        <f>IF(ABU25=0," ",IF(ABU25=16," ",VLOOKUP(ABU25,PROTOKOL!$A:$E,2)*ABV25))</f>
        <v xml:space="preserve"> </v>
      </c>
      <c r="ABX25" s="151"/>
      <c r="ABY25" s="152" t="str">
        <f>IF(ABU25=0," ",IF(ABU25=16," ",(ABT25-ABW25-ABX25)*VLOOKUP(ABU25,PROTOKOL!$A:$E,5)))</f>
        <v xml:space="preserve"> </v>
      </c>
      <c r="ABZ25" s="155" t="str">
        <f t="shared" si="298"/>
        <v xml:space="preserve"> </v>
      </c>
      <c r="ACA25" s="152" t="str">
        <f t="shared" si="299"/>
        <v xml:space="preserve"> </v>
      </c>
      <c r="ACC25" s="138">
        <f t="shared" ref="ACC25" si="1537">$A$25</f>
        <v>13</v>
      </c>
      <c r="ACD25" s="444"/>
      <c r="ACE25" s="150"/>
      <c r="ACF25" s="150"/>
      <c r="ACG25" s="150"/>
      <c r="ACH25" s="150" t="str">
        <f>IFERROR(IF(ACF25=0," ",IF(ACF25=16," ",VLOOKUP(ACF25,PROTOKOL!$A:$E,2)*ACG25))/7.5*(7.5-ACK25),"")</f>
        <v/>
      </c>
      <c r="ACI25" s="151"/>
      <c r="ACJ25" s="152" t="str">
        <f>IF(ACF25=0," ",IF(ACF25=16," ",(ACE25-ACH25-ACI25)*VLOOKUP(ACF25,PROTOKOL!$A:$E,5)))</f>
        <v xml:space="preserve"> </v>
      </c>
      <c r="ACK25" s="153"/>
      <c r="ACL25" s="144" t="str">
        <f t="shared" si="301"/>
        <v xml:space="preserve"> </v>
      </c>
      <c r="ACM25" s="454" t="str">
        <f t="shared" si="302"/>
        <v xml:space="preserve"> </v>
      </c>
      <c r="ACN25" s="454"/>
      <c r="ACO25" s="150"/>
      <c r="ACP25" s="150"/>
      <c r="ACQ25" s="150"/>
      <c r="ACR25" s="154" t="str">
        <f>IF(ACP25=0," ",IF(ACP25=16," ",VLOOKUP(ACP25,PROTOKOL!$A:$E,2)*ACQ25))</f>
        <v xml:space="preserve"> </v>
      </c>
      <c r="ACS25" s="151"/>
      <c r="ACT25" s="152" t="str">
        <f>IF(ACP25=0," ",IF(ACP25=16," ",(ACO25-ACR25-ACS25)*VLOOKUP(ACP25,PROTOKOL!$A:$E,5)))</f>
        <v xml:space="preserve"> </v>
      </c>
      <c r="ACU25" s="155" t="str">
        <f t="shared" si="303"/>
        <v xml:space="preserve"> </v>
      </c>
      <c r="ACV25" s="152" t="str">
        <f t="shared" si="304"/>
        <v xml:space="preserve"> </v>
      </c>
      <c r="ACX25" s="138">
        <f t="shared" ref="ACX25" si="1538">$A$25</f>
        <v>13</v>
      </c>
      <c r="ACY25" s="444"/>
      <c r="ACZ25" s="150"/>
      <c r="ADA25" s="150"/>
      <c r="ADB25" s="150"/>
      <c r="ADC25" s="150" t="str">
        <f>IFERROR(IF(ADA25=0," ",IF(ADA25=16," ",VLOOKUP(ADA25,PROTOKOL!$A:$E,2)*ADB25))/7.5*(7.5-ADF25),"")</f>
        <v/>
      </c>
      <c r="ADD25" s="151"/>
      <c r="ADE25" s="152" t="str">
        <f>IF(ADA25=0," ",IF(ADA25=16," ",(ACZ25-ADC25-ADD25)*VLOOKUP(ADA25,PROTOKOL!$A:$E,5)))</f>
        <v xml:space="preserve"> </v>
      </c>
      <c r="ADF25" s="153"/>
      <c r="ADG25" s="144" t="str">
        <f t="shared" si="306"/>
        <v xml:space="preserve"> </v>
      </c>
      <c r="ADH25" s="454" t="str">
        <f t="shared" si="307"/>
        <v xml:space="preserve"> </v>
      </c>
      <c r="ADI25" s="454"/>
      <c r="ADJ25" s="150"/>
      <c r="ADK25" s="150"/>
      <c r="ADL25" s="150"/>
      <c r="ADM25" s="154" t="str">
        <f>IF(ADK25=0," ",IF(ADK25=16," ",VLOOKUP(ADK25,PROTOKOL!$A:$E,2)*ADL25))</f>
        <v xml:space="preserve"> </v>
      </c>
      <c r="ADN25" s="151"/>
      <c r="ADO25" s="152" t="str">
        <f>IF(ADK25=0," ",IF(ADK25=16," ",(ADJ25-ADM25-ADN25)*VLOOKUP(ADK25,PROTOKOL!$A:$E,5)))</f>
        <v xml:space="preserve"> </v>
      </c>
      <c r="ADP25" s="155" t="str">
        <f t="shared" si="308"/>
        <v xml:space="preserve"> </v>
      </c>
      <c r="ADQ25" s="152" t="str">
        <f t="shared" si="309"/>
        <v xml:space="preserve"> </v>
      </c>
      <c r="ADS25" s="138">
        <f t="shared" ref="ADS25" si="1539">$A$25</f>
        <v>13</v>
      </c>
      <c r="ADT25" s="444"/>
      <c r="ADU25" s="150"/>
      <c r="ADV25" s="150"/>
      <c r="ADW25" s="150"/>
      <c r="ADX25" s="150" t="str">
        <f>IFERROR(IF(ADV25=0," ",IF(ADV25=16," ",VLOOKUP(ADV25,PROTOKOL!$A:$E,2)*ADW25))/7.5*(7.5-AEA25),"")</f>
        <v/>
      </c>
      <c r="ADY25" s="151"/>
      <c r="ADZ25" s="152" t="str">
        <f>IF(ADV25=0," ",IF(ADV25=16," ",(ADU25-ADX25-ADY25)*VLOOKUP(ADV25,PROTOKOL!$A:$E,5)))</f>
        <v xml:space="preserve"> </v>
      </c>
      <c r="AEA25" s="153"/>
      <c r="AEB25" s="144" t="str">
        <f t="shared" si="311"/>
        <v xml:space="preserve"> </v>
      </c>
      <c r="AEC25" s="454" t="str">
        <f t="shared" si="312"/>
        <v xml:space="preserve"> </v>
      </c>
      <c r="AED25" s="454"/>
      <c r="AEE25" s="150"/>
      <c r="AEF25" s="150"/>
      <c r="AEG25" s="150"/>
      <c r="AEH25" s="154" t="str">
        <f>IF(AEF25=0," ",IF(AEF25=16," ",VLOOKUP(AEF25,PROTOKOL!$A:$E,2)*AEG25))</f>
        <v xml:space="preserve"> </v>
      </c>
      <c r="AEI25" s="151"/>
      <c r="AEJ25" s="152" t="str">
        <f>IF(AEF25=0," ",IF(AEF25=16," ",(AEE25-AEH25-AEI25)*VLOOKUP(AEF25,PROTOKOL!$A:$E,5)))</f>
        <v xml:space="preserve"> </v>
      </c>
      <c r="AEK25" s="155" t="str">
        <f t="shared" si="313"/>
        <v xml:space="preserve"> </v>
      </c>
      <c r="AEL25" s="152" t="str">
        <f t="shared" si="314"/>
        <v xml:space="preserve"> </v>
      </c>
      <c r="AEN25" s="138">
        <f t="shared" ref="AEN25" si="1540">$A$25</f>
        <v>13</v>
      </c>
      <c r="AEO25" s="444"/>
      <c r="AEP25" s="150"/>
      <c r="AEQ25" s="150"/>
      <c r="AER25" s="150"/>
      <c r="AES25" s="150" t="str">
        <f>IFERROR(IF(AEQ25=0," ",IF(AEQ25=16," ",VLOOKUP(AEQ25,PROTOKOL!$A:$E,2)*AER25))/7.5*(7.5-AEV25),"")</f>
        <v/>
      </c>
      <c r="AET25" s="151"/>
      <c r="AEU25" s="152" t="str">
        <f>IF(AEQ25=0," ",IF(AEQ25=16," ",(AEP25-AES25-AET25)*VLOOKUP(AEQ25,PROTOKOL!$A:$E,5)))</f>
        <v xml:space="preserve"> </v>
      </c>
      <c r="AEV25" s="153"/>
      <c r="AEW25" s="144" t="str">
        <f t="shared" si="316"/>
        <v xml:space="preserve"> </v>
      </c>
      <c r="AEX25" s="454" t="str">
        <f t="shared" si="317"/>
        <v xml:space="preserve"> </v>
      </c>
      <c r="AEY25" s="454"/>
      <c r="AEZ25" s="150"/>
      <c r="AFA25" s="150"/>
      <c r="AFB25" s="150"/>
      <c r="AFC25" s="154" t="str">
        <f>IF(AFA25=0," ",IF(AFA25=16," ",VLOOKUP(AFA25,PROTOKOL!$A:$E,2)*AFB25))</f>
        <v xml:space="preserve"> </v>
      </c>
      <c r="AFD25" s="151"/>
      <c r="AFE25" s="152" t="str">
        <f>IF(AFA25=0," ",IF(AFA25=16," ",(AEZ25-AFC25-AFD25)*VLOOKUP(AFA25,PROTOKOL!$A:$E,5)))</f>
        <v xml:space="preserve"> </v>
      </c>
      <c r="AFF25" s="155" t="str">
        <f t="shared" si="318"/>
        <v xml:space="preserve"> </v>
      </c>
      <c r="AFG25" s="152" t="str">
        <f t="shared" si="319"/>
        <v xml:space="preserve"> </v>
      </c>
      <c r="AFI25" s="138">
        <f t="shared" ref="AFI25" si="1541">$A$25</f>
        <v>13</v>
      </c>
      <c r="AFJ25" s="444"/>
      <c r="AFK25" s="150"/>
      <c r="AFL25" s="150"/>
      <c r="AFM25" s="150"/>
      <c r="AFN25" s="150" t="str">
        <f>IFERROR(IF(AFL25=0," ",IF(AFL25=16," ",VLOOKUP(AFL25,PROTOKOL!$A:$E,2)*AFM25))/7.5*(7.5-AFQ25),"")</f>
        <v/>
      </c>
      <c r="AFO25" s="151"/>
      <c r="AFP25" s="152" t="str">
        <f>IF(AFL25=0," ",IF(AFL25=16," ",(AFK25-AFN25-AFO25)*VLOOKUP(AFL25,PROTOKOL!$A:$E,5)))</f>
        <v xml:space="preserve"> </v>
      </c>
      <c r="AFQ25" s="153"/>
      <c r="AFR25" s="144" t="str">
        <f t="shared" si="321"/>
        <v xml:space="preserve"> </v>
      </c>
      <c r="AFS25" s="454" t="str">
        <f t="shared" si="322"/>
        <v xml:space="preserve"> </v>
      </c>
      <c r="AFT25" s="454"/>
      <c r="AFU25" s="150"/>
      <c r="AFV25" s="150"/>
      <c r="AFW25" s="150"/>
      <c r="AFX25" s="154" t="str">
        <f>IF(AFV25=0," ",IF(AFV25=16," ",VLOOKUP(AFV25,PROTOKOL!$A:$E,2)*AFW25))</f>
        <v xml:space="preserve"> </v>
      </c>
      <c r="AFY25" s="151"/>
      <c r="AFZ25" s="152" t="str">
        <f>IF(AFV25=0," ",IF(AFV25=16," ",(AFU25-AFX25-AFY25)*VLOOKUP(AFV25,PROTOKOL!$A:$E,5)))</f>
        <v xml:space="preserve"> </v>
      </c>
      <c r="AGA25" s="155" t="str">
        <f t="shared" si="323"/>
        <v xml:space="preserve"> </v>
      </c>
      <c r="AGB25" s="152" t="str">
        <f t="shared" si="324"/>
        <v xml:space="preserve"> </v>
      </c>
      <c r="AGD25" s="138">
        <f t="shared" ref="AGD25" si="1542">$A$25</f>
        <v>13</v>
      </c>
      <c r="AGE25" s="444"/>
      <c r="AGF25" s="150"/>
      <c r="AGG25" s="150"/>
      <c r="AGH25" s="150"/>
      <c r="AGI25" s="150" t="str">
        <f>IFERROR(IF(AGG25=0," ",IF(AGG25=16," ",VLOOKUP(AGG25,PROTOKOL!$A:$E,2)*AGH25))/7.5*(7.5-AGL25),"")</f>
        <v/>
      </c>
      <c r="AGJ25" s="151"/>
      <c r="AGK25" s="152" t="str">
        <f>IF(AGG25=0," ",IF(AGG25=16," ",(AGF25-AGI25-AGJ25)*VLOOKUP(AGG25,PROTOKOL!$A:$E,5)))</f>
        <v xml:space="preserve"> </v>
      </c>
      <c r="AGL25" s="153"/>
      <c r="AGM25" s="144" t="str">
        <f t="shared" si="326"/>
        <v xml:space="preserve"> </v>
      </c>
      <c r="AGN25" s="454" t="str">
        <f t="shared" si="327"/>
        <v xml:space="preserve"> </v>
      </c>
      <c r="AGO25" s="454"/>
      <c r="AGP25" s="150"/>
      <c r="AGQ25" s="150"/>
      <c r="AGR25" s="150"/>
      <c r="AGS25" s="154" t="str">
        <f>IF(AGQ25=0," ",IF(AGQ25=16," ",VLOOKUP(AGQ25,PROTOKOL!$A:$E,2)*AGR25))</f>
        <v xml:space="preserve"> </v>
      </c>
      <c r="AGT25" s="151"/>
      <c r="AGU25" s="152" t="str">
        <f>IF(AGQ25=0," ",IF(AGQ25=16," ",(AGP25-AGS25-AGT25)*VLOOKUP(AGQ25,PROTOKOL!$A:$E,5)))</f>
        <v xml:space="preserve"> </v>
      </c>
      <c r="AGV25" s="155" t="str">
        <f t="shared" si="328"/>
        <v xml:space="preserve"> </v>
      </c>
      <c r="AGW25" s="152" t="str">
        <f t="shared" si="329"/>
        <v xml:space="preserve"> </v>
      </c>
      <c r="AGY25" s="138">
        <f t="shared" ref="AGY25" si="1543">$A$25</f>
        <v>13</v>
      </c>
      <c r="AGZ25" s="444"/>
      <c r="AHA25" s="150"/>
      <c r="AHB25" s="150"/>
      <c r="AHC25" s="150"/>
      <c r="AHD25" s="150" t="str">
        <f>IFERROR(IF(AHB25=0," ",IF(AHB25=16," ",VLOOKUP(AHB25,PROTOKOL!$A:$E,2)*AHC25))/7.5*(7.5-AHG25),"")</f>
        <v/>
      </c>
      <c r="AHE25" s="151"/>
      <c r="AHF25" s="152" t="str">
        <f>IF(AHB25=0," ",IF(AHB25=16," ",(AHA25-AHD25-AHE25)*VLOOKUP(AHB25,PROTOKOL!$A:$E,5)))</f>
        <v xml:space="preserve"> </v>
      </c>
      <c r="AHG25" s="153"/>
      <c r="AHH25" s="144" t="str">
        <f t="shared" si="331"/>
        <v xml:space="preserve"> </v>
      </c>
      <c r="AHI25" s="454" t="str">
        <f t="shared" si="332"/>
        <v xml:space="preserve"> </v>
      </c>
      <c r="AHJ25" s="454"/>
      <c r="AHK25" s="150"/>
      <c r="AHL25" s="150"/>
      <c r="AHM25" s="150"/>
      <c r="AHN25" s="154" t="str">
        <f>IF(AHL25=0," ",IF(AHL25=16," ",VLOOKUP(AHL25,PROTOKOL!$A:$E,2)*AHM25))</f>
        <v xml:space="preserve"> </v>
      </c>
      <c r="AHO25" s="151"/>
      <c r="AHP25" s="152" t="str">
        <f>IF(AHL25=0," ",IF(AHL25=16," ",(AHK25-AHN25-AHO25)*VLOOKUP(AHL25,PROTOKOL!$A:$E,5)))</f>
        <v xml:space="preserve"> </v>
      </c>
      <c r="AHQ25" s="155" t="str">
        <f t="shared" si="333"/>
        <v xml:space="preserve"> </v>
      </c>
      <c r="AHR25" s="152" t="str">
        <f t="shared" si="334"/>
        <v xml:space="preserve"> </v>
      </c>
      <c r="AHT25" s="138">
        <f t="shared" ref="AHT25" si="1544">$A$25</f>
        <v>13</v>
      </c>
      <c r="AHU25" s="444"/>
      <c r="AHV25" s="150"/>
      <c r="AHW25" s="150"/>
      <c r="AHX25" s="150"/>
      <c r="AHY25" s="150" t="str">
        <f>IFERROR(IF(AHW25=0," ",IF(AHW25=16," ",VLOOKUP(AHW25,PROTOKOL!$A:$E,2)*AHX25))/7.5*(7.5-AIB25),"")</f>
        <v/>
      </c>
      <c r="AHZ25" s="151"/>
      <c r="AIA25" s="152" t="str">
        <f>IF(AHW25=0," ",IF(AHW25=16," ",(AHV25-AHY25-AHZ25)*VLOOKUP(AHW25,PROTOKOL!$A:$E,5)))</f>
        <v xml:space="preserve"> </v>
      </c>
      <c r="AIB25" s="153"/>
      <c r="AIC25" s="144" t="str">
        <f t="shared" si="336"/>
        <v xml:space="preserve"> </v>
      </c>
      <c r="AID25" s="454" t="str">
        <f t="shared" si="337"/>
        <v xml:space="preserve"> </v>
      </c>
      <c r="AIE25" s="454"/>
      <c r="AIF25" s="150"/>
      <c r="AIG25" s="150"/>
      <c r="AIH25" s="150"/>
      <c r="AII25" s="154" t="str">
        <f>IF(AIG25=0," ",IF(AIG25=16," ",VLOOKUP(AIG25,PROTOKOL!$A:$E,2)*AIH25))</f>
        <v xml:space="preserve"> </v>
      </c>
      <c r="AIJ25" s="151"/>
      <c r="AIK25" s="152" t="str">
        <f>IF(AIG25=0," ",IF(AIG25=16," ",(AIF25-AII25-AIJ25)*VLOOKUP(AIG25,PROTOKOL!$A:$E,5)))</f>
        <v xml:space="preserve"> </v>
      </c>
      <c r="AIL25" s="155" t="str">
        <f t="shared" si="338"/>
        <v xml:space="preserve"> </v>
      </c>
      <c r="AIM25" s="152" t="str">
        <f t="shared" si="339"/>
        <v xml:space="preserve"> </v>
      </c>
      <c r="AIO25" s="138">
        <f t="shared" ref="AIO25" si="1545">$A$25</f>
        <v>13</v>
      </c>
      <c r="AIP25" s="444"/>
      <c r="AIQ25" s="150"/>
      <c r="AIR25" s="150"/>
      <c r="AIS25" s="150"/>
      <c r="AIT25" s="150" t="str">
        <f>IFERROR(IF(AIR25=0," ",IF(AIR25=16," ",VLOOKUP(AIR25,PROTOKOL!$A:$E,2)*AIS25))/7.5*(7.5-AIW25),"")</f>
        <v/>
      </c>
      <c r="AIU25" s="151"/>
      <c r="AIV25" s="152" t="str">
        <f>IF(AIR25=0," ",IF(AIR25=16," ",(AIQ25-AIT25-AIU25)*VLOOKUP(AIR25,PROTOKOL!$A:$E,5)))</f>
        <v xml:space="preserve"> </v>
      </c>
      <c r="AIW25" s="153"/>
      <c r="AIX25" s="144" t="str">
        <f t="shared" si="341"/>
        <v xml:space="preserve"> </v>
      </c>
      <c r="AIY25" s="454" t="str">
        <f t="shared" si="342"/>
        <v xml:space="preserve"> </v>
      </c>
      <c r="AIZ25" s="454"/>
      <c r="AJA25" s="150"/>
      <c r="AJB25" s="150"/>
      <c r="AJC25" s="150"/>
      <c r="AJD25" s="154" t="str">
        <f>IF(AJB25=0," ",IF(AJB25=16," ",VLOOKUP(AJB25,PROTOKOL!$A:$E,2)*AJC25))</f>
        <v xml:space="preserve"> </v>
      </c>
      <c r="AJE25" s="151"/>
      <c r="AJF25" s="152" t="str">
        <f>IF(AJB25=0," ",IF(AJB25=16," ",(AJA25-AJD25-AJE25)*VLOOKUP(AJB25,PROTOKOL!$A:$E,5)))</f>
        <v xml:space="preserve"> </v>
      </c>
      <c r="AJG25" s="155" t="str">
        <f t="shared" si="343"/>
        <v xml:space="preserve"> </v>
      </c>
      <c r="AJH25" s="152" t="str">
        <f t="shared" si="344"/>
        <v xml:space="preserve"> </v>
      </c>
      <c r="AJJ25" s="138">
        <f t="shared" ref="AJJ25" si="1546">$A$25</f>
        <v>13</v>
      </c>
      <c r="AJK25" s="444"/>
      <c r="AJL25" s="150"/>
      <c r="AJM25" s="150"/>
      <c r="AJN25" s="150"/>
      <c r="AJO25" s="150" t="str">
        <f>IFERROR(IF(AJM25=0," ",IF(AJM25=16," ",VLOOKUP(AJM25,PROTOKOL!$A:$E,2)*AJN25))/7.5*(7.5-AJR25),"")</f>
        <v/>
      </c>
      <c r="AJP25" s="151"/>
      <c r="AJQ25" s="152" t="str">
        <f>IF(AJM25=0," ",IF(AJM25=16," ",(AJL25-AJO25-AJP25)*VLOOKUP(AJM25,PROTOKOL!$A:$E,5)))</f>
        <v xml:space="preserve"> </v>
      </c>
      <c r="AJR25" s="153"/>
      <c r="AJS25" s="144" t="str">
        <f t="shared" si="346"/>
        <v xml:space="preserve"> </v>
      </c>
      <c r="AJT25" s="454" t="str">
        <f t="shared" si="347"/>
        <v xml:space="preserve"> </v>
      </c>
      <c r="AJU25" s="454"/>
      <c r="AJV25" s="150"/>
      <c r="AJW25" s="150"/>
      <c r="AJX25" s="150"/>
      <c r="AJY25" s="154" t="str">
        <f>IF(AJW25=0," ",IF(AJW25=16," ",VLOOKUP(AJW25,PROTOKOL!$A:$E,2)*AJX25))</f>
        <v xml:space="preserve"> </v>
      </c>
      <c r="AJZ25" s="151"/>
      <c r="AKA25" s="152" t="str">
        <f>IF(AJW25=0," ",IF(AJW25=16," ",(AJV25-AJY25-AJZ25)*VLOOKUP(AJW25,PROTOKOL!$A:$E,5)))</f>
        <v xml:space="preserve"> </v>
      </c>
      <c r="AKB25" s="155" t="str">
        <f t="shared" si="348"/>
        <v xml:space="preserve"> </v>
      </c>
      <c r="AKC25" s="152" t="str">
        <f t="shared" si="349"/>
        <v xml:space="preserve"> </v>
      </c>
      <c r="AKE25" s="138">
        <f t="shared" ref="AKE25" si="1547">$A$25</f>
        <v>13</v>
      </c>
      <c r="AKF25" s="444"/>
      <c r="AKG25" s="150"/>
      <c r="AKH25" s="150"/>
      <c r="AKI25" s="150"/>
      <c r="AKJ25" s="150" t="str">
        <f>IFERROR(IF(AKH25=0," ",IF(AKH25=16," ",VLOOKUP(AKH25,PROTOKOL!$A:$E,2)*AKI25))/7.5*(7.5-AKM25),"")</f>
        <v/>
      </c>
      <c r="AKK25" s="151"/>
      <c r="AKL25" s="152" t="str">
        <f>IF(AKH25=0," ",IF(AKH25=16," ",(AKG25-AKJ25-AKK25)*VLOOKUP(AKH25,PROTOKOL!$A:$E,5)))</f>
        <v xml:space="preserve"> </v>
      </c>
      <c r="AKM25" s="153"/>
      <c r="AKN25" s="144" t="str">
        <f t="shared" si="351"/>
        <v xml:space="preserve"> </v>
      </c>
      <c r="AKO25" s="454" t="str">
        <f t="shared" si="352"/>
        <v xml:space="preserve"> </v>
      </c>
      <c r="AKP25" s="454"/>
      <c r="AKQ25" s="150"/>
      <c r="AKR25" s="150"/>
      <c r="AKS25" s="150"/>
      <c r="AKT25" s="154" t="str">
        <f>IF(AKR25=0," ",IF(AKR25=16," ",VLOOKUP(AKR25,PROTOKOL!$A:$E,2)*AKS25))</f>
        <v xml:space="preserve"> </v>
      </c>
      <c r="AKU25" s="151"/>
      <c r="AKV25" s="152" t="str">
        <f>IF(AKR25=0," ",IF(AKR25=16," ",(AKQ25-AKT25-AKU25)*VLOOKUP(AKR25,PROTOKOL!$A:$E,5)))</f>
        <v xml:space="preserve"> </v>
      </c>
      <c r="AKW25" s="155" t="str">
        <f t="shared" si="353"/>
        <v xml:space="preserve"> </v>
      </c>
      <c r="AKX25" s="152" t="str">
        <f t="shared" si="354"/>
        <v xml:space="preserve"> </v>
      </c>
      <c r="AKZ25" s="138">
        <f t="shared" ref="AKZ25" si="1548">$A$25</f>
        <v>13</v>
      </c>
      <c r="ALA25" s="444"/>
      <c r="ALB25" s="150"/>
      <c r="ALC25" s="150"/>
      <c r="ALD25" s="150"/>
      <c r="ALE25" s="150" t="str">
        <f>IFERROR(IF(ALC25=0," ",IF(ALC25=16," ",VLOOKUP(ALC25,PROTOKOL!$A:$E,2)*ALD25))/7.5*(7.5-ALH25),"")</f>
        <v/>
      </c>
      <c r="ALF25" s="151"/>
      <c r="ALG25" s="152" t="str">
        <f>IF(ALC25=0," ",IF(ALC25=16," ",(ALB25-ALE25-ALF25)*VLOOKUP(ALC25,PROTOKOL!$A:$E,5)))</f>
        <v xml:space="preserve"> </v>
      </c>
      <c r="ALH25" s="153"/>
      <c r="ALI25" s="144" t="str">
        <f t="shared" si="356"/>
        <v xml:space="preserve"> </v>
      </c>
      <c r="ALJ25" s="454" t="str">
        <f t="shared" si="357"/>
        <v xml:space="preserve"> </v>
      </c>
      <c r="ALK25" s="454"/>
      <c r="ALL25" s="150"/>
      <c r="ALM25" s="150"/>
      <c r="ALN25" s="150"/>
      <c r="ALO25" s="154" t="str">
        <f>IF(ALM25=0," ",IF(ALM25=16," ",VLOOKUP(ALM25,PROTOKOL!$A:$E,2)*ALN25))</f>
        <v xml:space="preserve"> </v>
      </c>
      <c r="ALP25" s="151"/>
      <c r="ALQ25" s="152" t="str">
        <f>IF(ALM25=0," ",IF(ALM25=16," ",(ALL25-ALO25-ALP25)*VLOOKUP(ALM25,PROTOKOL!$A:$E,5)))</f>
        <v xml:space="preserve"> </v>
      </c>
      <c r="ALR25" s="155" t="str">
        <f t="shared" si="358"/>
        <v xml:space="preserve"> </v>
      </c>
      <c r="ALS25" s="152" t="str">
        <f t="shared" si="359"/>
        <v xml:space="preserve"> </v>
      </c>
      <c r="ALU25" s="138">
        <f t="shared" ref="ALU25" si="1549">$A$25</f>
        <v>13</v>
      </c>
      <c r="ALV25" s="444"/>
      <c r="ALW25" s="150"/>
      <c r="ALX25" s="150"/>
      <c r="ALY25" s="150"/>
      <c r="ALZ25" s="150" t="str">
        <f>IFERROR(IF(ALX25=0," ",IF(ALX25=16," ",VLOOKUP(ALX25,PROTOKOL!$A:$E,2)*ALY25))/7.5*(7.5-AMC25),"")</f>
        <v/>
      </c>
      <c r="AMA25" s="151"/>
      <c r="AMB25" s="152" t="str">
        <f>IF(ALX25=0," ",IF(ALX25=16," ",(ALW25-ALZ25-AMA25)*VLOOKUP(ALX25,PROTOKOL!$A:$E,5)))</f>
        <v xml:space="preserve"> </v>
      </c>
      <c r="AMC25" s="153"/>
      <c r="AMD25" s="144" t="str">
        <f t="shared" si="361"/>
        <v xml:space="preserve"> </v>
      </c>
      <c r="AME25" s="454" t="str">
        <f t="shared" si="362"/>
        <v xml:space="preserve"> </v>
      </c>
      <c r="AMF25" s="454"/>
      <c r="AMG25" s="150"/>
      <c r="AMH25" s="150"/>
      <c r="AMI25" s="150"/>
      <c r="AMJ25" s="154" t="str">
        <f>IF(AMH25=0," ",IF(AMH25=16," ",VLOOKUP(AMH25,PROTOKOL!$A:$E,2)*AMI25))</f>
        <v xml:space="preserve"> </v>
      </c>
      <c r="AMK25" s="151"/>
      <c r="AML25" s="152" t="str">
        <f>IF(AMH25=0," ",IF(AMH25=16," ",(AMG25-AMJ25-AMK25)*VLOOKUP(AMH25,PROTOKOL!$A:$E,5)))</f>
        <v xml:space="preserve"> </v>
      </c>
      <c r="AMM25" s="155" t="str">
        <f t="shared" si="363"/>
        <v xml:space="preserve"> </v>
      </c>
      <c r="AMN25" s="152" t="str">
        <f t="shared" si="364"/>
        <v xml:space="preserve"> </v>
      </c>
      <c r="AMP25" s="138">
        <f t="shared" ref="AMP25" si="1550">$A$25</f>
        <v>13</v>
      </c>
      <c r="AMQ25" s="444"/>
      <c r="AMR25" s="150"/>
      <c r="AMS25" s="150"/>
      <c r="AMT25" s="150"/>
      <c r="AMU25" s="150" t="str">
        <f>IFERROR(IF(AMS25=0," ",IF(AMS25=16," ",VLOOKUP(AMS25,PROTOKOL!$A:$E,2)*AMT25))/7.5*(7.5-AMX25),"")</f>
        <v/>
      </c>
      <c r="AMV25" s="151"/>
      <c r="AMW25" s="152" t="str">
        <f>IF(AMS25=0," ",IF(AMS25=16," ",(AMR25-AMU25-AMV25)*VLOOKUP(AMS25,PROTOKOL!$A:$E,5)))</f>
        <v xml:space="preserve"> </v>
      </c>
      <c r="AMX25" s="153"/>
      <c r="AMY25" s="144" t="str">
        <f t="shared" si="366"/>
        <v xml:space="preserve"> </v>
      </c>
      <c r="AMZ25" s="454" t="str">
        <f t="shared" si="367"/>
        <v xml:space="preserve"> </v>
      </c>
      <c r="ANA25" s="454"/>
      <c r="ANB25" s="150"/>
      <c r="ANC25" s="150"/>
      <c r="AND25" s="150"/>
      <c r="ANE25" s="154" t="str">
        <f>IF(ANC25=0," ",IF(ANC25=16," ",VLOOKUP(ANC25,PROTOKOL!$A:$E,2)*AND25))</f>
        <v xml:space="preserve"> </v>
      </c>
      <c r="ANF25" s="151"/>
      <c r="ANG25" s="152" t="str">
        <f>IF(ANC25=0," ",IF(ANC25=16," ",(ANB25-ANE25-ANF25)*VLOOKUP(ANC25,PROTOKOL!$A:$E,5)))</f>
        <v xml:space="preserve"> </v>
      </c>
      <c r="ANH25" s="155" t="str">
        <f t="shared" si="368"/>
        <v xml:space="preserve"> </v>
      </c>
      <c r="ANI25" s="152" t="str">
        <f t="shared" si="369"/>
        <v xml:space="preserve"> </v>
      </c>
      <c r="ANK25" s="138">
        <f t="shared" ref="ANK25" si="1551">$A$25</f>
        <v>13</v>
      </c>
      <c r="ANL25" s="444"/>
      <c r="ANM25" s="150"/>
      <c r="ANN25" s="150"/>
      <c r="ANO25" s="150"/>
      <c r="ANP25" s="150" t="str">
        <f>IFERROR(IF(ANN25=0," ",IF(ANN25=16," ",VLOOKUP(ANN25,PROTOKOL!$A:$E,2)*ANO25))/7.5*(7.5-ANS25),"")</f>
        <v/>
      </c>
      <c r="ANQ25" s="151"/>
      <c r="ANR25" s="152" t="str">
        <f>IF(ANN25=0," ",IF(ANN25=16," ",(ANM25-ANP25-ANQ25)*VLOOKUP(ANN25,PROTOKOL!$A:$E,5)))</f>
        <v xml:space="preserve"> </v>
      </c>
      <c r="ANS25" s="153"/>
      <c r="ANT25" s="144" t="str">
        <f t="shared" si="371"/>
        <v xml:space="preserve"> </v>
      </c>
      <c r="ANU25" s="454" t="str">
        <f t="shared" si="372"/>
        <v xml:space="preserve"> </v>
      </c>
      <c r="ANV25" s="454"/>
      <c r="ANW25" s="150"/>
      <c r="ANX25" s="150"/>
      <c r="ANY25" s="150"/>
      <c r="ANZ25" s="154" t="str">
        <f>IF(ANX25=0," ",IF(ANX25=16," ",VLOOKUP(ANX25,PROTOKOL!$A:$E,2)*ANY25))</f>
        <v xml:space="preserve"> </v>
      </c>
      <c r="AOA25" s="151"/>
      <c r="AOB25" s="152" t="str">
        <f>IF(ANX25=0," ",IF(ANX25=16," ",(ANW25-ANZ25-AOA25)*VLOOKUP(ANX25,PROTOKOL!$A:$E,5)))</f>
        <v xml:space="preserve"> </v>
      </c>
      <c r="AOC25" s="155" t="str">
        <f t="shared" si="373"/>
        <v xml:space="preserve"> </v>
      </c>
      <c r="AOD25" s="152" t="str">
        <f t="shared" si="374"/>
        <v xml:space="preserve"> </v>
      </c>
      <c r="AOF25" s="138">
        <f t="shared" ref="AOF25" si="1552">$A$25</f>
        <v>13</v>
      </c>
      <c r="AOG25" s="444"/>
      <c r="AOH25" s="150"/>
      <c r="AOI25" s="150"/>
      <c r="AOJ25" s="150"/>
      <c r="AOK25" s="150" t="str">
        <f>IFERROR(IF(AOI25=0," ",IF(AOI25=16," ",VLOOKUP(AOI25,PROTOKOL!$A:$E,2)*AOJ25))/7.5*(7.5-AON25),"")</f>
        <v/>
      </c>
      <c r="AOL25" s="151"/>
      <c r="AOM25" s="152" t="str">
        <f>IF(AOI25=0," ",IF(AOI25=16," ",(AOH25-AOK25-AOL25)*VLOOKUP(AOI25,PROTOKOL!$A:$E,5)))</f>
        <v xml:space="preserve"> </v>
      </c>
      <c r="AON25" s="153"/>
      <c r="AOO25" s="144" t="str">
        <f t="shared" si="376"/>
        <v xml:space="preserve"> </v>
      </c>
      <c r="AOP25" s="454" t="str">
        <f t="shared" si="377"/>
        <v xml:space="preserve"> </v>
      </c>
      <c r="AOQ25" s="454"/>
      <c r="AOR25" s="150"/>
      <c r="AOS25" s="150"/>
      <c r="AOT25" s="150"/>
      <c r="AOU25" s="154" t="str">
        <f>IF(AOS25=0," ",IF(AOS25=16," ",VLOOKUP(AOS25,PROTOKOL!$A:$E,2)*AOT25))</f>
        <v xml:space="preserve"> </v>
      </c>
      <c r="AOV25" s="151"/>
      <c r="AOW25" s="152" t="str">
        <f>IF(AOS25=0," ",IF(AOS25=16," ",(AOR25-AOU25-AOV25)*VLOOKUP(AOS25,PROTOKOL!$A:$E,5)))</f>
        <v xml:space="preserve"> </v>
      </c>
      <c r="AOX25" s="155" t="str">
        <f t="shared" si="378"/>
        <v xml:space="preserve"> </v>
      </c>
      <c r="AOY25" s="152" t="str">
        <f t="shared" si="379"/>
        <v xml:space="preserve"> </v>
      </c>
      <c r="APA25" s="138">
        <f t="shared" ref="APA25" si="1553">$A$25</f>
        <v>13</v>
      </c>
      <c r="APB25" s="444"/>
      <c r="APC25" s="150"/>
      <c r="APD25" s="150"/>
      <c r="APE25" s="150"/>
      <c r="APF25" s="150" t="str">
        <f>IFERROR(IF(APD25=0," ",IF(APD25=16," ",VLOOKUP(APD25,PROTOKOL!$A:$E,2)*APE25))/7.5*(7.5-API25),"")</f>
        <v/>
      </c>
      <c r="APG25" s="151"/>
      <c r="APH25" s="152" t="str">
        <f>IF(APD25=0," ",IF(APD25=16," ",(APC25-APF25-APG25)*VLOOKUP(APD25,PROTOKOL!$A:$E,5)))</f>
        <v xml:space="preserve"> </v>
      </c>
      <c r="API25" s="153"/>
      <c r="APJ25" s="144" t="str">
        <f t="shared" si="381"/>
        <v xml:space="preserve"> </v>
      </c>
      <c r="APK25" s="454" t="str">
        <f t="shared" si="382"/>
        <v xml:space="preserve"> </v>
      </c>
      <c r="APL25" s="454"/>
      <c r="APM25" s="150"/>
      <c r="APN25" s="150"/>
      <c r="APO25" s="150"/>
      <c r="APP25" s="154" t="str">
        <f>IF(APN25=0," ",IF(APN25=16," ",VLOOKUP(APN25,PROTOKOL!$A:$E,2)*APO25))</f>
        <v xml:space="preserve"> </v>
      </c>
      <c r="APQ25" s="151"/>
      <c r="APR25" s="152" t="str">
        <f>IF(APN25=0," ",IF(APN25=16," ",(APM25-APP25-APQ25)*VLOOKUP(APN25,PROTOKOL!$A:$E,5)))</f>
        <v xml:space="preserve"> </v>
      </c>
      <c r="APS25" s="155" t="str">
        <f t="shared" si="383"/>
        <v xml:space="preserve"> </v>
      </c>
      <c r="APT25" s="152" t="str">
        <f t="shared" si="384"/>
        <v xml:space="preserve"> </v>
      </c>
      <c r="APV25" s="138">
        <f t="shared" ref="APV25" si="1554">$A$25</f>
        <v>13</v>
      </c>
      <c r="APW25" s="444"/>
      <c r="APX25" s="150"/>
      <c r="APY25" s="150"/>
      <c r="APZ25" s="150"/>
      <c r="AQA25" s="150" t="str">
        <f>IFERROR(IF(APY25=0," ",IF(APY25=16," ",VLOOKUP(APY25,PROTOKOL!$A:$E,2)*APZ25))/7.5*(7.5-AQD25),"")</f>
        <v/>
      </c>
      <c r="AQB25" s="151"/>
      <c r="AQC25" s="152" t="str">
        <f>IF(APY25=0," ",IF(APY25=16," ",(APX25-AQA25-AQB25)*VLOOKUP(APY25,PROTOKOL!$A:$E,5)))</f>
        <v xml:space="preserve"> </v>
      </c>
      <c r="AQD25" s="153"/>
      <c r="AQE25" s="144" t="str">
        <f t="shared" si="386"/>
        <v xml:space="preserve"> </v>
      </c>
      <c r="AQF25" s="454" t="str">
        <f t="shared" si="387"/>
        <v xml:space="preserve"> </v>
      </c>
      <c r="AQG25" s="454"/>
      <c r="AQH25" s="150"/>
      <c r="AQI25" s="150"/>
      <c r="AQJ25" s="150"/>
      <c r="AQK25" s="154" t="str">
        <f>IF(AQI25=0," ",IF(AQI25=16," ",VLOOKUP(AQI25,PROTOKOL!$A:$E,2)*AQJ25))</f>
        <v xml:space="preserve"> </v>
      </c>
      <c r="AQL25" s="151"/>
      <c r="AQM25" s="152" t="str">
        <f>IF(AQI25=0," ",IF(AQI25=16," ",(AQH25-AQK25-AQL25)*VLOOKUP(AQI25,PROTOKOL!$A:$E,5)))</f>
        <v xml:space="preserve"> </v>
      </c>
      <c r="AQN25" s="155" t="str">
        <f t="shared" si="388"/>
        <v xml:space="preserve"> </v>
      </c>
      <c r="AQO25" s="152" t="str">
        <f t="shared" si="389"/>
        <v xml:space="preserve"> </v>
      </c>
      <c r="AQQ25" s="138">
        <f t="shared" ref="AQQ25" si="1555">$A$25</f>
        <v>13</v>
      </c>
      <c r="AQR25" s="444"/>
      <c r="AQS25" s="150"/>
      <c r="AQT25" s="150"/>
      <c r="AQU25" s="150"/>
      <c r="AQV25" s="150" t="str">
        <f>IFERROR(IF(AQT25=0," ",IF(AQT25=16," ",VLOOKUP(AQT25,PROTOKOL!$A:$E,2)*AQU25))/7.5*(7.5-AQY25),"")</f>
        <v/>
      </c>
      <c r="AQW25" s="151"/>
      <c r="AQX25" s="152" t="str">
        <f>IF(AQT25=0," ",IF(AQT25=16," ",(AQS25-AQV25-AQW25)*VLOOKUP(AQT25,PROTOKOL!$A:$E,5)))</f>
        <v xml:space="preserve"> </v>
      </c>
      <c r="AQY25" s="153"/>
      <c r="AQZ25" s="144" t="str">
        <f t="shared" si="391"/>
        <v xml:space="preserve"> </v>
      </c>
      <c r="ARA25" s="454" t="str">
        <f t="shared" si="392"/>
        <v xml:space="preserve"> </v>
      </c>
      <c r="ARB25" s="454"/>
      <c r="ARC25" s="150"/>
      <c r="ARD25" s="150"/>
      <c r="ARE25" s="150"/>
      <c r="ARF25" s="154" t="str">
        <f>IF(ARD25=0," ",IF(ARD25=16," ",VLOOKUP(ARD25,PROTOKOL!$A:$E,2)*ARE25))</f>
        <v xml:space="preserve"> </v>
      </c>
      <c r="ARG25" s="151"/>
      <c r="ARH25" s="152" t="str">
        <f>IF(ARD25=0," ",IF(ARD25=16," ",(ARC25-ARF25-ARG25)*VLOOKUP(ARD25,PROTOKOL!$A:$E,5)))</f>
        <v xml:space="preserve"> </v>
      </c>
      <c r="ARI25" s="155" t="str">
        <f t="shared" si="393"/>
        <v xml:space="preserve"> </v>
      </c>
      <c r="ARJ25" s="152" t="str">
        <f t="shared" si="394"/>
        <v xml:space="preserve"> </v>
      </c>
      <c r="ARL25" s="138">
        <f t="shared" ref="ARL25" si="1556">$A$25</f>
        <v>13</v>
      </c>
      <c r="ARM25" s="444"/>
      <c r="ARN25" s="150"/>
      <c r="ARO25" s="150"/>
      <c r="ARP25" s="150"/>
      <c r="ARQ25" s="150" t="str">
        <f>IFERROR(IF(ARO25=0," ",IF(ARO25=16," ",VLOOKUP(ARO25,PROTOKOL!$A:$E,2)*ARP25))/7.5*(7.5-ART25),"")</f>
        <v/>
      </c>
      <c r="ARR25" s="151"/>
      <c r="ARS25" s="152" t="str">
        <f>IF(ARO25=0," ",IF(ARO25=16," ",(ARN25-ARQ25-ARR25)*VLOOKUP(ARO25,PROTOKOL!$A:$E,5)))</f>
        <v xml:space="preserve"> </v>
      </c>
      <c r="ART25" s="153"/>
      <c r="ARU25" s="144" t="str">
        <f t="shared" si="396"/>
        <v xml:space="preserve"> </v>
      </c>
      <c r="ARV25" s="454" t="str">
        <f t="shared" si="397"/>
        <v xml:space="preserve"> </v>
      </c>
      <c r="ARW25" s="454"/>
      <c r="ARX25" s="150"/>
      <c r="ARY25" s="150"/>
      <c r="ARZ25" s="150"/>
      <c r="ASA25" s="154" t="str">
        <f>IF(ARY25=0," ",IF(ARY25=16," ",VLOOKUP(ARY25,PROTOKOL!$A:$E,2)*ARZ25))</f>
        <v xml:space="preserve"> </v>
      </c>
      <c r="ASB25" s="151"/>
      <c r="ASC25" s="152" t="str">
        <f>IF(ARY25=0," ",IF(ARY25=16," ",(ARX25-ASA25-ASB25)*VLOOKUP(ARY25,PROTOKOL!$A:$E,5)))</f>
        <v xml:space="preserve"> </v>
      </c>
      <c r="ASD25" s="155" t="str">
        <f t="shared" si="398"/>
        <v xml:space="preserve"> </v>
      </c>
      <c r="ASE25" s="152" t="str">
        <f t="shared" si="399"/>
        <v xml:space="preserve"> </v>
      </c>
      <c r="ASG25" s="138">
        <f t="shared" ref="ASG25" si="1557">$A$25</f>
        <v>13</v>
      </c>
      <c r="ASH25" s="444"/>
      <c r="ASI25" s="150"/>
      <c r="ASJ25" s="150"/>
      <c r="ASK25" s="150"/>
      <c r="ASL25" s="150" t="str">
        <f>IFERROR(IF(ASJ25=0," ",IF(ASJ25=16," ",VLOOKUP(ASJ25,PROTOKOL!$A:$E,2)*ASK25))/7.5*(7.5-ASO25),"")</f>
        <v/>
      </c>
      <c r="ASM25" s="151"/>
      <c r="ASN25" s="152" t="str">
        <f>IF(ASJ25=0," ",IF(ASJ25=16," ",(ASI25-ASL25-ASM25)*VLOOKUP(ASJ25,PROTOKOL!$A:$E,5)))</f>
        <v xml:space="preserve"> </v>
      </c>
      <c r="ASO25" s="153"/>
      <c r="ASP25" s="144" t="str">
        <f t="shared" si="401"/>
        <v xml:space="preserve"> </v>
      </c>
      <c r="ASQ25" s="454" t="str">
        <f t="shared" si="402"/>
        <v xml:space="preserve"> </v>
      </c>
      <c r="ASR25" s="454"/>
      <c r="ASS25" s="150"/>
      <c r="AST25" s="150"/>
      <c r="ASU25" s="150"/>
      <c r="ASV25" s="154" t="str">
        <f>IF(AST25=0," ",IF(AST25=16," ",VLOOKUP(AST25,PROTOKOL!$A:$E,2)*ASU25))</f>
        <v xml:space="preserve"> </v>
      </c>
      <c r="ASW25" s="151"/>
      <c r="ASX25" s="152" t="str">
        <f>IF(AST25=0," ",IF(AST25=16," ",(ASS25-ASV25-ASW25)*VLOOKUP(AST25,PROTOKOL!$A:$E,5)))</f>
        <v xml:space="preserve"> </v>
      </c>
      <c r="ASY25" s="155" t="str">
        <f t="shared" si="403"/>
        <v xml:space="preserve"> </v>
      </c>
      <c r="ASZ25" s="152" t="str">
        <f t="shared" si="404"/>
        <v xml:space="preserve"> </v>
      </c>
      <c r="ATB25" s="138">
        <f t="shared" ref="ATB25" si="1558">$A$25</f>
        <v>13</v>
      </c>
      <c r="ATC25" s="444"/>
      <c r="ATD25" s="150"/>
      <c r="ATE25" s="150"/>
      <c r="ATF25" s="150"/>
      <c r="ATG25" s="150" t="str">
        <f>IFERROR(IF(ATE25=0," ",IF(ATE25=16," ",VLOOKUP(ATE25,PROTOKOL!$A:$E,2)*ATF25))/7.5*(7.5-ATJ25),"")</f>
        <v/>
      </c>
      <c r="ATH25" s="151"/>
      <c r="ATI25" s="152" t="str">
        <f>IF(ATE25=0," ",IF(ATE25=16," ",(ATD25-ATG25-ATH25)*VLOOKUP(ATE25,PROTOKOL!$A:$E,5)))</f>
        <v xml:space="preserve"> </v>
      </c>
      <c r="ATJ25" s="153"/>
      <c r="ATK25" s="144" t="str">
        <f t="shared" si="406"/>
        <v xml:space="preserve"> </v>
      </c>
      <c r="ATL25" s="454" t="str">
        <f t="shared" si="407"/>
        <v xml:space="preserve"> </v>
      </c>
      <c r="ATM25" s="454"/>
      <c r="ATN25" s="150"/>
      <c r="ATO25" s="150"/>
      <c r="ATP25" s="150"/>
      <c r="ATQ25" s="154" t="str">
        <f>IF(ATO25=0," ",IF(ATO25=16," ",VLOOKUP(ATO25,PROTOKOL!$A:$E,2)*ATP25))</f>
        <v xml:space="preserve"> </v>
      </c>
      <c r="ATR25" s="151"/>
      <c r="ATS25" s="152" t="str">
        <f>IF(ATO25=0," ",IF(ATO25=16," ",(ATN25-ATQ25-ATR25)*VLOOKUP(ATO25,PROTOKOL!$A:$E,5)))</f>
        <v xml:space="preserve"> </v>
      </c>
      <c r="ATT25" s="155" t="str">
        <f t="shared" si="408"/>
        <v xml:space="preserve"> </v>
      </c>
      <c r="ATU25" s="152" t="str">
        <f t="shared" si="409"/>
        <v xml:space="preserve"> </v>
      </c>
      <c r="ATW25" s="138">
        <f t="shared" ref="ATW25" si="1559">$A$25</f>
        <v>13</v>
      </c>
      <c r="ATX25" s="444"/>
      <c r="ATY25" s="150"/>
      <c r="ATZ25" s="150"/>
      <c r="AUA25" s="150"/>
      <c r="AUB25" s="150" t="str">
        <f>IFERROR(IF(ATZ25=0," ",IF(ATZ25=16," ",VLOOKUP(ATZ25,PROTOKOL!$A:$E,2)*AUA25))/7.5*(7.5-AUE25),"")</f>
        <v/>
      </c>
      <c r="AUC25" s="151"/>
      <c r="AUD25" s="152" t="str">
        <f>IF(ATZ25=0," ",IF(ATZ25=16," ",(ATY25-AUB25-AUC25)*VLOOKUP(ATZ25,PROTOKOL!$A:$E,5)))</f>
        <v xml:space="preserve"> </v>
      </c>
      <c r="AUE25" s="153"/>
      <c r="AUF25" s="144" t="str">
        <f t="shared" si="411"/>
        <v xml:space="preserve"> </v>
      </c>
      <c r="AUG25" s="454" t="str">
        <f t="shared" si="412"/>
        <v xml:space="preserve"> </v>
      </c>
      <c r="AUH25" s="454"/>
      <c r="AUI25" s="150"/>
      <c r="AUJ25" s="150"/>
      <c r="AUK25" s="150"/>
      <c r="AUL25" s="154" t="str">
        <f>IF(AUJ25=0," ",IF(AUJ25=16," ",VLOOKUP(AUJ25,PROTOKOL!$A:$E,2)*AUK25))</f>
        <v xml:space="preserve"> </v>
      </c>
      <c r="AUM25" s="151"/>
      <c r="AUN25" s="152" t="str">
        <f>IF(AUJ25=0," ",IF(AUJ25=16," ",(AUI25-AUL25-AUM25)*VLOOKUP(AUJ25,PROTOKOL!$A:$E,5)))</f>
        <v xml:space="preserve"> </v>
      </c>
      <c r="AUO25" s="155" t="str">
        <f t="shared" si="413"/>
        <v xml:space="preserve"> </v>
      </c>
      <c r="AUP25" s="152" t="str">
        <f t="shared" si="414"/>
        <v xml:space="preserve"> </v>
      </c>
      <c r="AUR25" s="138">
        <f t="shared" ref="AUR25" si="1560">$A$25</f>
        <v>13</v>
      </c>
      <c r="AUS25" s="444"/>
      <c r="AUT25" s="150"/>
      <c r="AUU25" s="150"/>
      <c r="AUV25" s="150"/>
      <c r="AUW25" s="150" t="str">
        <f>IFERROR(IF(AUU25=0," ",IF(AUU25=16," ",VLOOKUP(AUU25,PROTOKOL!$A:$E,2)*AUV25))/7.5*(7.5-AUZ25),"")</f>
        <v/>
      </c>
      <c r="AUX25" s="151"/>
      <c r="AUY25" s="152" t="str">
        <f>IF(AUU25=0," ",IF(AUU25=16," ",(AUT25-AUW25-AUX25)*VLOOKUP(AUU25,PROTOKOL!$A:$E,5)))</f>
        <v xml:space="preserve"> </v>
      </c>
      <c r="AUZ25" s="153"/>
      <c r="AVA25" s="144" t="str">
        <f t="shared" si="416"/>
        <v xml:space="preserve"> </v>
      </c>
      <c r="AVB25" s="454" t="str">
        <f t="shared" si="417"/>
        <v xml:space="preserve"> </v>
      </c>
      <c r="AVC25" s="454"/>
      <c r="AVD25" s="150"/>
      <c r="AVE25" s="150"/>
      <c r="AVF25" s="150"/>
      <c r="AVG25" s="154" t="str">
        <f>IF(AVE25=0," ",IF(AVE25=16," ",VLOOKUP(AVE25,PROTOKOL!$A:$E,2)*AVF25))</f>
        <v xml:space="preserve"> </v>
      </c>
      <c r="AVH25" s="151"/>
      <c r="AVI25" s="152" t="str">
        <f>IF(AVE25=0," ",IF(AVE25=16," ",(AVD25-AVG25-AVH25)*VLOOKUP(AVE25,PROTOKOL!$A:$E,5)))</f>
        <v xml:space="preserve"> </v>
      </c>
      <c r="AVJ25" s="155" t="str">
        <f t="shared" si="418"/>
        <v xml:space="preserve"> </v>
      </c>
      <c r="AVK25" s="152" t="str">
        <f t="shared" si="419"/>
        <v xml:space="preserve"> </v>
      </c>
      <c r="AVM25" s="138">
        <f t="shared" ref="AVM25" si="1561">$A$25</f>
        <v>13</v>
      </c>
      <c r="AVN25" s="444"/>
      <c r="AVO25" s="150"/>
      <c r="AVP25" s="150"/>
      <c r="AVQ25" s="150"/>
      <c r="AVR25" s="150" t="str">
        <f>IFERROR(IF(AVP25=0," ",IF(AVP25=16," ",VLOOKUP(AVP25,PROTOKOL!$A:$E,2)*AVQ25))/7.5*(7.5-AVU25),"")</f>
        <v/>
      </c>
      <c r="AVS25" s="151"/>
      <c r="AVT25" s="152" t="str">
        <f>IF(AVP25=0," ",IF(AVP25=16," ",(AVO25-AVR25-AVS25)*VLOOKUP(AVP25,PROTOKOL!$A:$E,5)))</f>
        <v xml:space="preserve"> </v>
      </c>
      <c r="AVU25" s="153"/>
      <c r="AVV25" s="144" t="str">
        <f t="shared" si="421"/>
        <v xml:space="preserve"> </v>
      </c>
      <c r="AVW25" s="454" t="str">
        <f t="shared" si="422"/>
        <v xml:space="preserve"> </v>
      </c>
      <c r="AVX25" s="454"/>
      <c r="AVY25" s="150"/>
      <c r="AVZ25" s="150"/>
      <c r="AWA25" s="150"/>
      <c r="AWB25" s="154" t="str">
        <f>IF(AVZ25=0," ",IF(AVZ25=16," ",VLOOKUP(AVZ25,PROTOKOL!$A:$E,2)*AWA25))</f>
        <v xml:space="preserve"> </v>
      </c>
      <c r="AWC25" s="151"/>
      <c r="AWD25" s="152" t="str">
        <f>IF(AVZ25=0," ",IF(AVZ25=16," ",(AVY25-AWB25-AWC25)*VLOOKUP(AVZ25,PROTOKOL!$A:$E,5)))</f>
        <v xml:space="preserve"> </v>
      </c>
      <c r="AWE25" s="155" t="str">
        <f t="shared" si="423"/>
        <v xml:space="preserve"> </v>
      </c>
      <c r="AWF25" s="152" t="str">
        <f t="shared" si="424"/>
        <v xml:space="preserve"> </v>
      </c>
      <c r="AWH25" s="138">
        <f t="shared" ref="AWH25" si="1562">$A$25</f>
        <v>13</v>
      </c>
      <c r="AWI25" s="444"/>
      <c r="AWJ25" s="150"/>
      <c r="AWK25" s="150"/>
      <c r="AWL25" s="150"/>
      <c r="AWM25" s="150" t="str">
        <f>IFERROR(IF(AWK25=0," ",IF(AWK25=16," ",VLOOKUP(AWK25,PROTOKOL!$A:$E,2)*AWL25))/7.5*(7.5-AWP25),"")</f>
        <v/>
      </c>
      <c r="AWN25" s="151"/>
      <c r="AWO25" s="152" t="str">
        <f>IF(AWK25=0," ",IF(AWK25=16," ",(AWJ25-AWM25-AWN25)*VLOOKUP(AWK25,PROTOKOL!$A:$E,5)))</f>
        <v xml:space="preserve"> </v>
      </c>
      <c r="AWP25" s="153"/>
      <c r="AWQ25" s="144" t="str">
        <f t="shared" si="426"/>
        <v xml:space="preserve"> </v>
      </c>
      <c r="AWR25" s="454" t="str">
        <f t="shared" si="427"/>
        <v xml:space="preserve"> </v>
      </c>
      <c r="AWS25" s="454"/>
      <c r="AWT25" s="150"/>
      <c r="AWU25" s="150"/>
      <c r="AWV25" s="150"/>
      <c r="AWW25" s="154" t="str">
        <f>IF(AWU25=0," ",IF(AWU25=16," ",VLOOKUP(AWU25,PROTOKOL!$A:$E,2)*AWV25))</f>
        <v xml:space="preserve"> </v>
      </c>
      <c r="AWX25" s="151"/>
      <c r="AWY25" s="152" t="str">
        <f>IF(AWU25=0," ",IF(AWU25=16," ",(AWT25-AWW25-AWX25)*VLOOKUP(AWU25,PROTOKOL!$A:$E,5)))</f>
        <v xml:space="preserve"> </v>
      </c>
      <c r="AWZ25" s="155" t="str">
        <f t="shared" si="428"/>
        <v xml:space="preserve"> </v>
      </c>
      <c r="AXA25" s="152" t="str">
        <f t="shared" si="429"/>
        <v xml:space="preserve"> </v>
      </c>
      <c r="AXC25" s="138">
        <f t="shared" ref="AXC25" si="1563">$A$25</f>
        <v>13</v>
      </c>
      <c r="AXD25" s="444"/>
      <c r="AXE25" s="150"/>
      <c r="AXF25" s="150"/>
      <c r="AXG25" s="150"/>
      <c r="AXH25" s="150" t="str">
        <f>IFERROR(IF(AXF25=0," ",IF(AXF25=16," ",VLOOKUP(AXF25,PROTOKOL!$A:$E,2)*AXG25))/7.5*(7.5-AXK25),"")</f>
        <v/>
      </c>
      <c r="AXI25" s="151"/>
      <c r="AXJ25" s="152" t="str">
        <f>IF(AXF25=0," ",IF(AXF25=16," ",(AXE25-AXH25-AXI25)*VLOOKUP(AXF25,PROTOKOL!$A:$E,5)))</f>
        <v xml:space="preserve"> </v>
      </c>
      <c r="AXK25" s="153"/>
      <c r="AXL25" s="144" t="str">
        <f t="shared" si="431"/>
        <v xml:space="preserve"> </v>
      </c>
      <c r="AXM25" s="454" t="str">
        <f t="shared" si="432"/>
        <v xml:space="preserve"> </v>
      </c>
      <c r="AXN25" s="454"/>
      <c r="AXO25" s="150"/>
      <c r="AXP25" s="150"/>
      <c r="AXQ25" s="150"/>
      <c r="AXR25" s="154" t="str">
        <f>IF(AXP25=0," ",IF(AXP25=16," ",VLOOKUP(AXP25,PROTOKOL!$A:$E,2)*AXQ25))</f>
        <v xml:space="preserve"> </v>
      </c>
      <c r="AXS25" s="151"/>
      <c r="AXT25" s="152" t="str">
        <f>IF(AXP25=0," ",IF(AXP25=16," ",(AXO25-AXR25-AXS25)*VLOOKUP(AXP25,PROTOKOL!$A:$E,5)))</f>
        <v xml:space="preserve"> </v>
      </c>
      <c r="AXU25" s="155" t="str">
        <f t="shared" si="433"/>
        <v xml:space="preserve"> </v>
      </c>
      <c r="AXV25" s="152" t="str">
        <f t="shared" si="434"/>
        <v xml:space="preserve"> </v>
      </c>
      <c r="AXX25" s="138">
        <f t="shared" ref="AXX25" si="1564">$A$25</f>
        <v>13</v>
      </c>
      <c r="AXY25" s="444"/>
      <c r="AXZ25" s="150"/>
      <c r="AYA25" s="150"/>
      <c r="AYB25" s="150"/>
      <c r="AYC25" s="150" t="str">
        <f>IFERROR(IF(AYA25=0," ",IF(AYA25=16," ",VLOOKUP(AYA25,PROTOKOL!$A:$E,2)*AYB25))/7.5*(7.5-AYF25),"")</f>
        <v/>
      </c>
      <c r="AYD25" s="151"/>
      <c r="AYE25" s="152" t="str">
        <f>IF(AYA25=0," ",IF(AYA25=16," ",(AXZ25-AYC25-AYD25)*VLOOKUP(AYA25,PROTOKOL!$A:$E,5)))</f>
        <v xml:space="preserve"> </v>
      </c>
      <c r="AYF25" s="153"/>
      <c r="AYG25" s="144" t="str">
        <f t="shared" si="436"/>
        <v xml:space="preserve"> </v>
      </c>
      <c r="AYH25" s="454" t="str">
        <f t="shared" si="437"/>
        <v xml:space="preserve"> </v>
      </c>
      <c r="AYI25" s="454"/>
      <c r="AYJ25" s="150"/>
      <c r="AYK25" s="150"/>
      <c r="AYL25" s="150"/>
      <c r="AYM25" s="154" t="str">
        <f>IF(AYK25=0," ",IF(AYK25=16," ",VLOOKUP(AYK25,PROTOKOL!$A:$E,2)*AYL25))</f>
        <v xml:space="preserve"> </v>
      </c>
      <c r="AYN25" s="151"/>
      <c r="AYO25" s="152" t="str">
        <f>IF(AYK25=0," ",IF(AYK25=16," ",(AYJ25-AYM25-AYN25)*VLOOKUP(AYK25,PROTOKOL!$A:$E,5)))</f>
        <v xml:space="preserve"> </v>
      </c>
      <c r="AYP25" s="155" t="str">
        <f t="shared" si="438"/>
        <v xml:space="preserve"> </v>
      </c>
      <c r="AYQ25" s="152" t="str">
        <f t="shared" si="439"/>
        <v xml:space="preserve"> </v>
      </c>
      <c r="AYS25" s="138">
        <f t="shared" ref="AYS25" si="1565">$A$25</f>
        <v>13</v>
      </c>
      <c r="AYT25" s="444"/>
      <c r="AYU25" s="150"/>
      <c r="AYV25" s="150"/>
      <c r="AYW25" s="150"/>
      <c r="AYX25" s="150" t="str">
        <f>IFERROR(IF(AYV25=0," ",IF(AYV25=16," ",VLOOKUP(AYV25,PROTOKOL!$A:$E,2)*AYW25))/7.5*(7.5-AZA25),"")</f>
        <v/>
      </c>
      <c r="AYY25" s="151"/>
      <c r="AYZ25" s="152" t="str">
        <f>IF(AYV25=0," ",IF(AYV25=16," ",(AYU25-AYX25-AYY25)*VLOOKUP(AYV25,PROTOKOL!$A:$E,5)))</f>
        <v xml:space="preserve"> </v>
      </c>
      <c r="AZA25" s="153"/>
      <c r="AZB25" s="144" t="str">
        <f t="shared" si="441"/>
        <v xml:space="preserve"> </v>
      </c>
      <c r="AZC25" s="454" t="str">
        <f t="shared" si="442"/>
        <v xml:space="preserve"> </v>
      </c>
      <c r="AZD25" s="454"/>
      <c r="AZE25" s="150"/>
      <c r="AZF25" s="150"/>
      <c r="AZG25" s="150"/>
      <c r="AZH25" s="154" t="str">
        <f>IF(AZF25=0," ",IF(AZF25=16," ",VLOOKUP(AZF25,PROTOKOL!$A:$E,2)*AZG25))</f>
        <v xml:space="preserve"> </v>
      </c>
      <c r="AZI25" s="151"/>
      <c r="AZJ25" s="152" t="str">
        <f>IF(AZF25=0," ",IF(AZF25=16," ",(AZE25-AZH25-AZI25)*VLOOKUP(AZF25,PROTOKOL!$A:$E,5)))</f>
        <v xml:space="preserve"> </v>
      </c>
      <c r="AZK25" s="155" t="str">
        <f t="shared" si="443"/>
        <v xml:space="preserve"> </v>
      </c>
      <c r="AZL25" s="152" t="str">
        <f t="shared" si="444"/>
        <v xml:space="preserve"> </v>
      </c>
      <c r="AZN25" s="138">
        <f t="shared" ref="AZN25" si="1566">$A$25</f>
        <v>13</v>
      </c>
      <c r="AZO25" s="444"/>
      <c r="AZP25" s="150"/>
      <c r="AZQ25" s="150"/>
      <c r="AZR25" s="150"/>
      <c r="AZS25" s="150" t="str">
        <f>IFERROR(IF(AZQ25=0," ",IF(AZQ25=16," ",VLOOKUP(AZQ25,PROTOKOL!$A:$E,2)*AZR25))/7.5*(7.5-AZV25),"")</f>
        <v/>
      </c>
      <c r="AZT25" s="151"/>
      <c r="AZU25" s="152" t="str">
        <f>IF(AZQ25=0," ",IF(AZQ25=16," ",(AZP25-AZS25-AZT25)*VLOOKUP(AZQ25,PROTOKOL!$A:$E,5)))</f>
        <v xml:space="preserve"> </v>
      </c>
      <c r="AZV25" s="153"/>
      <c r="AZW25" s="144" t="str">
        <f t="shared" si="446"/>
        <v xml:space="preserve"> </v>
      </c>
      <c r="AZX25" s="454" t="str">
        <f t="shared" si="447"/>
        <v xml:space="preserve"> </v>
      </c>
      <c r="AZY25" s="454"/>
      <c r="AZZ25" s="150"/>
      <c r="BAA25" s="150"/>
      <c r="BAB25" s="150"/>
      <c r="BAC25" s="154" t="str">
        <f>IF(BAA25=0," ",IF(BAA25=16," ",VLOOKUP(BAA25,PROTOKOL!$A:$E,2)*BAB25))</f>
        <v xml:space="preserve"> </v>
      </c>
      <c r="BAD25" s="151"/>
      <c r="BAE25" s="152" t="str">
        <f>IF(BAA25=0," ",IF(BAA25=16," ",(AZZ25-BAC25-BAD25)*VLOOKUP(BAA25,PROTOKOL!$A:$E,5)))</f>
        <v xml:space="preserve"> </v>
      </c>
      <c r="BAF25" s="155" t="str">
        <f t="shared" si="448"/>
        <v xml:space="preserve"> </v>
      </c>
      <c r="BAG25" s="152" t="str">
        <f t="shared" si="449"/>
        <v xml:space="preserve"> </v>
      </c>
      <c r="BAI25" s="138">
        <f t="shared" ref="BAI25" si="1567">$A$25</f>
        <v>13</v>
      </c>
      <c r="BAJ25" s="444"/>
      <c r="BAK25" s="150"/>
      <c r="BAL25" s="150"/>
      <c r="BAM25" s="150"/>
      <c r="BAN25" s="150" t="str">
        <f>IFERROR(IF(BAL25=0," ",IF(BAL25=16," ",VLOOKUP(BAL25,PROTOKOL!$A:$E,2)*BAM25))/7.5*(7.5-BAQ25),"")</f>
        <v/>
      </c>
      <c r="BAO25" s="151"/>
      <c r="BAP25" s="152" t="str">
        <f>IF(BAL25=0," ",IF(BAL25=16," ",(BAK25-BAN25-BAO25)*VLOOKUP(BAL25,PROTOKOL!$A:$E,5)))</f>
        <v xml:space="preserve"> </v>
      </c>
      <c r="BAQ25" s="153"/>
      <c r="BAR25" s="144" t="str">
        <f t="shared" si="451"/>
        <v xml:space="preserve"> </v>
      </c>
      <c r="BAS25" s="454" t="str">
        <f t="shared" si="452"/>
        <v xml:space="preserve"> </v>
      </c>
      <c r="BAT25" s="454"/>
      <c r="BAU25" s="150"/>
      <c r="BAV25" s="150"/>
      <c r="BAW25" s="150"/>
      <c r="BAX25" s="154" t="str">
        <f>IF(BAV25=0," ",IF(BAV25=16," ",VLOOKUP(BAV25,PROTOKOL!$A:$E,2)*BAW25))</f>
        <v xml:space="preserve"> </v>
      </c>
      <c r="BAY25" s="151"/>
      <c r="BAZ25" s="152" t="str">
        <f>IF(BAV25=0," ",IF(BAV25=16," ",(BAU25-BAX25-BAY25)*VLOOKUP(BAV25,PROTOKOL!$A:$E,5)))</f>
        <v xml:space="preserve"> </v>
      </c>
      <c r="BBA25" s="155" t="str">
        <f t="shared" si="453"/>
        <v xml:space="preserve"> </v>
      </c>
      <c r="BBB25" s="152" t="str">
        <f t="shared" si="454"/>
        <v xml:space="preserve"> </v>
      </c>
    </row>
    <row r="26" spans="1:1406" x14ac:dyDescent="0.3">
      <c r="A26" s="138">
        <v>14</v>
      </c>
      <c r="B26" s="444"/>
      <c r="C26" s="150"/>
      <c r="D26" s="150"/>
      <c r="E26" s="150"/>
      <c r="F26" s="150" t="str">
        <f>IFERROR(IF(D26=0," ",IF(D26=16," ",VLOOKUP(D26,PROTOKOL!$A:$E,2)*E26))/7.5*(7.5-I26),"")</f>
        <v/>
      </c>
      <c r="G26" s="151"/>
      <c r="H26" s="152" t="str">
        <f>IF(D26=0," ",IF(D26=16," ",(C26-F26-G26)*VLOOKUP(D26,PROTOKOL!$A:$E,5)))</f>
        <v xml:space="preserve"> </v>
      </c>
      <c r="I26" s="153"/>
      <c r="J26" s="144" t="str">
        <f t="shared" si="455"/>
        <v xml:space="preserve"> </v>
      </c>
      <c r="K26" s="454" t="str">
        <f t="shared" si="456"/>
        <v xml:space="preserve"> </v>
      </c>
      <c r="L26" s="454"/>
      <c r="M26" s="150"/>
      <c r="N26" s="150"/>
      <c r="O26" s="150"/>
      <c r="P26" s="154" t="str">
        <f>IF(N26=0," ",IF(N26=16," ",VLOOKUP(N26,PROTOKOL!$A:$E,2)*O26))</f>
        <v xml:space="preserve"> </v>
      </c>
      <c r="Q26" s="151"/>
      <c r="R26" s="152" t="str">
        <f>IF(N26=0," ",IF(N26=16," ",(M26-P26-Q26)*VLOOKUP(N26,PROTOKOL!$A:$E,5)))</f>
        <v xml:space="preserve"> </v>
      </c>
      <c r="S26" s="155" t="str">
        <f t="shared" si="457"/>
        <v xml:space="preserve"> </v>
      </c>
      <c r="T26" s="152" t="str">
        <f t="shared" si="458"/>
        <v xml:space="preserve"> </v>
      </c>
      <c r="V26" s="138">
        <f>$A$26</f>
        <v>14</v>
      </c>
      <c r="W26" s="444"/>
      <c r="X26" s="150"/>
      <c r="Y26" s="150"/>
      <c r="Z26" s="150"/>
      <c r="AA26" s="150" t="str">
        <f>IFERROR(IF(Y26=0," ",IF(Y26=16," ",VLOOKUP(Y26,PROTOKOL!$A:$E,2)*Z26))/7.5*(7.5-AD26),"")</f>
        <v/>
      </c>
      <c r="AB26" s="151"/>
      <c r="AC26" s="152" t="str">
        <f>IF(Y26=0," ",IF(Y26=16," ",(X26-AA26-AB26)*VLOOKUP(Y26,PROTOKOL!$A:$E,5)))</f>
        <v xml:space="preserve"> </v>
      </c>
      <c r="AD26" s="153"/>
      <c r="AE26" s="144" t="str">
        <f t="shared" si="459"/>
        <v xml:space="preserve"> </v>
      </c>
      <c r="AF26" s="454" t="str">
        <f t="shared" si="460"/>
        <v xml:space="preserve"> </v>
      </c>
      <c r="AG26" s="454"/>
      <c r="AH26" s="150"/>
      <c r="AI26" s="150"/>
      <c r="AJ26" s="150"/>
      <c r="AK26" s="154" t="str">
        <f>IF(AI26=0," ",IF(AI26=16," ",VLOOKUP(AI26,PROTOKOL!$A:$E,2)*AJ26))</f>
        <v xml:space="preserve"> </v>
      </c>
      <c r="AL26" s="151"/>
      <c r="AM26" s="152" t="str">
        <f>IF(AI26=0," ",IF(AI26=16," ",(AH26-AK26-AL26)*VLOOKUP(AI26,PROTOKOL!$A:$E,5)))</f>
        <v xml:space="preserve"> </v>
      </c>
      <c r="AN26" s="155" t="str">
        <f t="shared" si="461"/>
        <v xml:space="preserve"> </v>
      </c>
      <c r="AO26" s="152" t="str">
        <f t="shared" si="462"/>
        <v xml:space="preserve"> </v>
      </c>
      <c r="AQ26" s="138">
        <f t="shared" ref="AQ26" si="1568">$A$26</f>
        <v>14</v>
      </c>
      <c r="AR26" s="444"/>
      <c r="AS26" s="150"/>
      <c r="AT26" s="150"/>
      <c r="AU26" s="150"/>
      <c r="AV26" s="150" t="str">
        <f>IFERROR(IF(AT26=0," ",IF(AT26=16," ",VLOOKUP(AT26,PROTOKOL!$A:$E,2)*AU26))/7.5*(7.5-AY26),"")</f>
        <v/>
      </c>
      <c r="AW26" s="151"/>
      <c r="AX26" s="152" t="str">
        <f>IF(AT26=0," ",IF(AT26=16," ",(AS26-AV26-AW26)*VLOOKUP(AT26,PROTOKOL!$A:$E,5)))</f>
        <v xml:space="preserve"> </v>
      </c>
      <c r="AY26" s="153"/>
      <c r="AZ26" s="144" t="str">
        <f t="shared" si="131"/>
        <v xml:space="preserve"> </v>
      </c>
      <c r="BA26" s="454" t="str">
        <f t="shared" si="132"/>
        <v xml:space="preserve"> </v>
      </c>
      <c r="BB26" s="454"/>
      <c r="BC26" s="150"/>
      <c r="BD26" s="150"/>
      <c r="BE26" s="150"/>
      <c r="BF26" s="154" t="str">
        <f>IF(BD26=0," ",IF(BD26=16," ",VLOOKUP(BD26,PROTOKOL!$A:$E,2)*BE26))</f>
        <v xml:space="preserve"> </v>
      </c>
      <c r="BG26" s="151"/>
      <c r="BH26" s="152" t="str">
        <f>IF(BD26=0," ",IF(BD26=16," ",(BC26-BF26-BG26)*VLOOKUP(BD26,PROTOKOL!$A:$E,5)))</f>
        <v xml:space="preserve"> </v>
      </c>
      <c r="BI26" s="155" t="str">
        <f t="shared" si="133"/>
        <v xml:space="preserve"> </v>
      </c>
      <c r="BJ26" s="152" t="str">
        <f t="shared" si="134"/>
        <v xml:space="preserve"> </v>
      </c>
      <c r="BL26" s="138">
        <f t="shared" ref="BL26" si="1569">$A$26</f>
        <v>14</v>
      </c>
      <c r="BM26" s="444"/>
      <c r="BN26" s="150"/>
      <c r="BO26" s="150"/>
      <c r="BP26" s="150"/>
      <c r="BQ26" s="150" t="str">
        <f>IFERROR(IF(BO26=0," ",IF(BO26=16," ",VLOOKUP(BO26,PROTOKOL!$A:$E,2)*BP26))/7.5*(7.5-BT26),"")</f>
        <v/>
      </c>
      <c r="BR26" s="151"/>
      <c r="BS26" s="152" t="str">
        <f>IF(BO26=0," ",IF(BO26=16," ",(BN26-BQ26-BR26)*VLOOKUP(BO26,PROTOKOL!$A:$E,5)))</f>
        <v xml:space="preserve"> </v>
      </c>
      <c r="BT26" s="153"/>
      <c r="BU26" s="144" t="str">
        <f t="shared" si="136"/>
        <v xml:space="preserve"> </v>
      </c>
      <c r="BV26" s="454" t="str">
        <f t="shared" si="137"/>
        <v xml:space="preserve"> </v>
      </c>
      <c r="BW26" s="454"/>
      <c r="BX26" s="150"/>
      <c r="BY26" s="150"/>
      <c r="BZ26" s="150"/>
      <c r="CA26" s="154" t="str">
        <f>IF(BY26=0," ",IF(BY26=16," ",VLOOKUP(BY26,PROTOKOL!$A:$E,2)*BZ26))</f>
        <v xml:space="preserve"> </v>
      </c>
      <c r="CB26" s="151"/>
      <c r="CC26" s="152" t="str">
        <f>IF(BY26=0," ",IF(BY26=16," ",(BX26-CA26-CB26)*VLOOKUP(BY26,PROTOKOL!$A:$E,5)))</f>
        <v xml:space="preserve"> </v>
      </c>
      <c r="CD26" s="155" t="str">
        <f t="shared" si="138"/>
        <v xml:space="preserve"> </v>
      </c>
      <c r="CE26" s="152" t="str">
        <f t="shared" si="139"/>
        <v xml:space="preserve"> </v>
      </c>
      <c r="CG26" s="138">
        <f t="shared" ref="CG26" si="1570">$A$26</f>
        <v>14</v>
      </c>
      <c r="CH26" s="444"/>
      <c r="CI26" s="150"/>
      <c r="CJ26" s="150"/>
      <c r="CK26" s="150"/>
      <c r="CL26" s="150" t="str">
        <f>IFERROR(IF(CJ26=0," ",IF(CJ26=16," ",VLOOKUP(CJ26,PROTOKOL!$A:$E,2)*CK26))/7.5*(7.5-CO26),"")</f>
        <v/>
      </c>
      <c r="CM26" s="151"/>
      <c r="CN26" s="152" t="str">
        <f>IF(CJ26=0," ",IF(CJ26=16," ",(CI26-CL26-CM26)*VLOOKUP(CJ26,PROTOKOL!$A:$E,5)))</f>
        <v xml:space="preserve"> </v>
      </c>
      <c r="CO26" s="153"/>
      <c r="CP26" s="144" t="str">
        <f t="shared" si="141"/>
        <v xml:space="preserve"> </v>
      </c>
      <c r="CQ26" s="454" t="str">
        <f t="shared" si="142"/>
        <v xml:space="preserve"> </v>
      </c>
      <c r="CR26" s="454"/>
      <c r="CS26" s="150"/>
      <c r="CT26" s="150"/>
      <c r="CU26" s="150"/>
      <c r="CV26" s="154" t="str">
        <f>IF(CT26=0," ",IF(CT26=16," ",VLOOKUP(CT26,PROTOKOL!$A:$E,2)*CU26))</f>
        <v xml:space="preserve"> </v>
      </c>
      <c r="CW26" s="151"/>
      <c r="CX26" s="152" t="str">
        <f>IF(CT26=0," ",IF(CT26=16," ",(CS26-CV26-CW26)*VLOOKUP(CT26,PROTOKOL!$A:$E,5)))</f>
        <v xml:space="preserve"> </v>
      </c>
      <c r="CY26" s="155" t="str">
        <f t="shared" si="143"/>
        <v xml:space="preserve"> </v>
      </c>
      <c r="CZ26" s="152" t="str">
        <f t="shared" si="144"/>
        <v xml:space="preserve"> </v>
      </c>
      <c r="DB26" s="138">
        <f t="shared" ref="DB26" si="1571">$A$26</f>
        <v>14</v>
      </c>
      <c r="DC26" s="444"/>
      <c r="DD26" s="150"/>
      <c r="DE26" s="150"/>
      <c r="DF26" s="150"/>
      <c r="DG26" s="150" t="str">
        <f>IFERROR(IF(DE26=0," ",IF(DE26=16," ",VLOOKUP(DE26,PROTOKOL!$A:$E,2)*DF26))/7.5*(7.5-DJ26),"")</f>
        <v/>
      </c>
      <c r="DH26" s="151"/>
      <c r="DI26" s="152" t="str">
        <f>IF(DE26=0," ",IF(DE26=16," ",(DD26-DG26-DH26)*VLOOKUP(DE26,PROTOKOL!$A:$E,5)))</f>
        <v xml:space="preserve"> </v>
      </c>
      <c r="DJ26" s="153"/>
      <c r="DK26" s="144" t="str">
        <f t="shared" si="146"/>
        <v xml:space="preserve"> </v>
      </c>
      <c r="DL26" s="454" t="str">
        <f t="shared" si="147"/>
        <v xml:space="preserve"> </v>
      </c>
      <c r="DM26" s="454"/>
      <c r="DN26" s="150"/>
      <c r="DO26" s="150"/>
      <c r="DP26" s="150"/>
      <c r="DQ26" s="154" t="str">
        <f>IF(DO26=0," ",IF(DO26=16," ",VLOOKUP(DO26,PROTOKOL!$A:$E,2)*DP26))</f>
        <v xml:space="preserve"> </v>
      </c>
      <c r="DR26" s="151"/>
      <c r="DS26" s="152" t="str">
        <f>IF(DO26=0," ",IF(DO26=16," ",(DN26-DQ26-DR26)*VLOOKUP(DO26,PROTOKOL!$A:$E,5)))</f>
        <v xml:space="preserve"> </v>
      </c>
      <c r="DT26" s="155" t="str">
        <f t="shared" si="148"/>
        <v xml:space="preserve"> </v>
      </c>
      <c r="DU26" s="152" t="str">
        <f t="shared" si="149"/>
        <v xml:space="preserve"> </v>
      </c>
      <c r="DW26" s="138">
        <f t="shared" ref="DW26" si="1572">$A$26</f>
        <v>14</v>
      </c>
      <c r="DX26" s="444"/>
      <c r="DY26" s="150"/>
      <c r="DZ26" s="150"/>
      <c r="EA26" s="150"/>
      <c r="EB26" s="150" t="str">
        <f>IFERROR(IF(DZ26=0," ",IF(DZ26=16," ",VLOOKUP(DZ26,PROTOKOL!$A:$E,2)*EA26))/7.5*(7.5-EE26),"")</f>
        <v/>
      </c>
      <c r="EC26" s="151"/>
      <c r="ED26" s="152" t="str">
        <f>IF(DZ26=0," ",IF(DZ26=16," ",(DY26-EB26-EC26)*VLOOKUP(DZ26,PROTOKOL!$A:$E,5)))</f>
        <v xml:space="preserve"> </v>
      </c>
      <c r="EE26" s="153"/>
      <c r="EF26" s="144" t="str">
        <f t="shared" si="151"/>
        <v xml:space="preserve"> </v>
      </c>
      <c r="EG26" s="454" t="str">
        <f t="shared" si="152"/>
        <v xml:space="preserve"> </v>
      </c>
      <c r="EH26" s="454"/>
      <c r="EI26" s="150"/>
      <c r="EJ26" s="150"/>
      <c r="EK26" s="150"/>
      <c r="EL26" s="154" t="str">
        <f>IF(EJ26=0," ",IF(EJ26=16," ",VLOOKUP(EJ26,PROTOKOL!$A:$E,2)*EK26))</f>
        <v xml:space="preserve"> </v>
      </c>
      <c r="EM26" s="151"/>
      <c r="EN26" s="152" t="str">
        <f>IF(EJ26=0," ",IF(EJ26=16," ",(EI26-EL26-EM26)*VLOOKUP(EJ26,PROTOKOL!$A:$E,5)))</f>
        <v xml:space="preserve"> </v>
      </c>
      <c r="EO26" s="155" t="str">
        <f t="shared" si="153"/>
        <v xml:space="preserve"> </v>
      </c>
      <c r="EP26" s="152" t="str">
        <f t="shared" si="154"/>
        <v xml:space="preserve"> </v>
      </c>
      <c r="ER26" s="138">
        <f t="shared" ref="ER26" si="1573">$A$26</f>
        <v>14</v>
      </c>
      <c r="ES26" s="444"/>
      <c r="ET26" s="150"/>
      <c r="EU26" s="150"/>
      <c r="EV26" s="150"/>
      <c r="EW26" s="150" t="str">
        <f>IFERROR(IF(EU26=0," ",IF(EU26=16," ",VLOOKUP(EU26,PROTOKOL!$A:$E,2)*EV26))/7.5*(7.5-EZ26),"")</f>
        <v/>
      </c>
      <c r="EX26" s="151"/>
      <c r="EY26" s="152" t="str">
        <f>IF(EU26=0," ",IF(EU26=16," ",(ET26-EW26-EX26)*VLOOKUP(EU26,PROTOKOL!$A:$E,5)))</f>
        <v xml:space="preserve"> </v>
      </c>
      <c r="EZ26" s="153"/>
      <c r="FA26" s="144" t="str">
        <f t="shared" si="156"/>
        <v xml:space="preserve"> </v>
      </c>
      <c r="FB26" s="454" t="str">
        <f t="shared" si="157"/>
        <v xml:space="preserve"> </v>
      </c>
      <c r="FC26" s="454"/>
      <c r="FD26" s="150"/>
      <c r="FE26" s="150"/>
      <c r="FF26" s="150"/>
      <c r="FG26" s="154" t="str">
        <f>IF(FE26=0," ",IF(FE26=16," ",VLOOKUP(FE26,PROTOKOL!$A:$E,2)*FF26))</f>
        <v xml:space="preserve"> </v>
      </c>
      <c r="FH26" s="151"/>
      <c r="FI26" s="152" t="str">
        <f>IF(FE26=0," ",IF(FE26=16," ",(FD26-FG26-FH26)*VLOOKUP(FE26,PROTOKOL!$A:$E,5)))</f>
        <v xml:space="preserve"> </v>
      </c>
      <c r="FJ26" s="155" t="str">
        <f t="shared" si="158"/>
        <v xml:space="preserve"> </v>
      </c>
      <c r="FK26" s="152" t="str">
        <f t="shared" si="159"/>
        <v xml:space="preserve"> </v>
      </c>
      <c r="FM26" s="138">
        <f t="shared" ref="FM26" si="1574">$A$26</f>
        <v>14</v>
      </c>
      <c r="FN26" s="444"/>
      <c r="FO26" s="150"/>
      <c r="FP26" s="150"/>
      <c r="FQ26" s="150"/>
      <c r="FR26" s="150" t="str">
        <f>IFERROR(IF(FP26=0," ",IF(FP26=16," ",VLOOKUP(FP26,PROTOKOL!$A:$E,2)*FQ26))/7.5*(7.5-FU26),"")</f>
        <v/>
      </c>
      <c r="FS26" s="151"/>
      <c r="FT26" s="152" t="str">
        <f>IF(FP26=0," ",IF(FP26=16," ",(FO26-FR26-FS26)*VLOOKUP(FP26,PROTOKOL!$A:$E,5)))</f>
        <v xml:space="preserve"> </v>
      </c>
      <c r="FU26" s="153"/>
      <c r="FV26" s="144" t="str">
        <f t="shared" si="161"/>
        <v xml:space="preserve"> </v>
      </c>
      <c r="FW26" s="454" t="str">
        <f t="shared" si="162"/>
        <v xml:space="preserve"> </v>
      </c>
      <c r="FX26" s="454"/>
      <c r="FY26" s="150"/>
      <c r="FZ26" s="150"/>
      <c r="GA26" s="150"/>
      <c r="GB26" s="154" t="str">
        <f>IF(FZ26=0," ",IF(FZ26=16," ",VLOOKUP(FZ26,PROTOKOL!$A:$E,2)*GA26))</f>
        <v xml:space="preserve"> </v>
      </c>
      <c r="GC26" s="151"/>
      <c r="GD26" s="152" t="str">
        <f>IF(FZ26=0," ",IF(FZ26=16," ",(FY26-GB26-GC26)*VLOOKUP(FZ26,PROTOKOL!$A:$E,5)))</f>
        <v xml:space="preserve"> </v>
      </c>
      <c r="GE26" s="155" t="str">
        <f t="shared" si="163"/>
        <v xml:space="preserve"> </v>
      </c>
      <c r="GF26" s="152" t="str">
        <f t="shared" si="164"/>
        <v xml:space="preserve"> </v>
      </c>
      <c r="GH26" s="138">
        <f t="shared" ref="GH26" si="1575">$A$26</f>
        <v>14</v>
      </c>
      <c r="GI26" s="444"/>
      <c r="GJ26" s="150"/>
      <c r="GK26" s="150"/>
      <c r="GL26" s="150"/>
      <c r="GM26" s="150" t="str">
        <f>IFERROR(IF(GK26=0," ",IF(GK26=16," ",VLOOKUP(GK26,PROTOKOL!$A:$E,2)*GL26))/7.5*(7.5-GP26),"")</f>
        <v/>
      </c>
      <c r="GN26" s="151"/>
      <c r="GO26" s="152" t="str">
        <f>IF(GK26=0," ",IF(GK26=16," ",(GJ26-GM26-GN26)*VLOOKUP(GK26,PROTOKOL!$A:$E,5)))</f>
        <v xml:space="preserve"> </v>
      </c>
      <c r="GP26" s="153"/>
      <c r="GQ26" s="144" t="str">
        <f t="shared" si="166"/>
        <v xml:space="preserve"> </v>
      </c>
      <c r="GR26" s="454" t="str">
        <f t="shared" si="167"/>
        <v xml:space="preserve"> </v>
      </c>
      <c r="GS26" s="454"/>
      <c r="GT26" s="150"/>
      <c r="GU26" s="150"/>
      <c r="GV26" s="150"/>
      <c r="GW26" s="154" t="str">
        <f>IF(GU26=0," ",IF(GU26=16," ",VLOOKUP(GU26,PROTOKOL!$A:$E,2)*GV26))</f>
        <v xml:space="preserve"> </v>
      </c>
      <c r="GX26" s="151"/>
      <c r="GY26" s="152" t="str">
        <f>IF(GU26=0," ",IF(GU26=16," ",(GT26-GW26-GX26)*VLOOKUP(GU26,PROTOKOL!$A:$E,5)))</f>
        <v xml:space="preserve"> </v>
      </c>
      <c r="GZ26" s="155" t="str">
        <f t="shared" si="168"/>
        <v xml:space="preserve"> </v>
      </c>
      <c r="HA26" s="152" t="str">
        <f t="shared" si="169"/>
        <v xml:space="preserve"> </v>
      </c>
      <c r="HC26" s="138">
        <f t="shared" ref="HC26" si="1576">$A$26</f>
        <v>14</v>
      </c>
      <c r="HD26" s="444"/>
      <c r="HE26" s="150"/>
      <c r="HF26" s="150"/>
      <c r="HG26" s="150"/>
      <c r="HH26" s="150" t="str">
        <f>IFERROR(IF(HF26=0," ",IF(HF26=16," ",VLOOKUP(HF26,PROTOKOL!$A:$E,2)*HG26))/7.5*(7.5-HK26),"")</f>
        <v/>
      </c>
      <c r="HI26" s="151"/>
      <c r="HJ26" s="152" t="str">
        <f>IF(HF26=0," ",IF(HF26=16," ",(HE26-HH26-HI26)*VLOOKUP(HF26,PROTOKOL!$A:$E,5)))</f>
        <v xml:space="preserve"> </v>
      </c>
      <c r="HK26" s="153"/>
      <c r="HL26" s="144" t="str">
        <f t="shared" si="171"/>
        <v xml:space="preserve"> </v>
      </c>
      <c r="HM26" s="454" t="str">
        <f t="shared" si="172"/>
        <v xml:space="preserve"> </v>
      </c>
      <c r="HN26" s="454"/>
      <c r="HO26" s="150"/>
      <c r="HP26" s="150"/>
      <c r="HQ26" s="150"/>
      <c r="HR26" s="154" t="str">
        <f>IF(HP26=0," ",IF(HP26=16," ",VLOOKUP(HP26,PROTOKOL!$A:$E,2)*HQ26))</f>
        <v xml:space="preserve"> </v>
      </c>
      <c r="HS26" s="151"/>
      <c r="HT26" s="152" t="str">
        <f>IF(HP26=0," ",IF(HP26=16," ",(HO26-HR26-HS26)*VLOOKUP(HP26,PROTOKOL!$A:$E,5)))</f>
        <v xml:space="preserve"> </v>
      </c>
      <c r="HU26" s="155" t="str">
        <f t="shared" si="173"/>
        <v xml:space="preserve"> </v>
      </c>
      <c r="HV26" s="152" t="str">
        <f t="shared" si="174"/>
        <v xml:space="preserve"> </v>
      </c>
      <c r="HX26" s="138">
        <f t="shared" ref="HX26" si="1577">$A$26</f>
        <v>14</v>
      </c>
      <c r="HY26" s="444"/>
      <c r="HZ26" s="150"/>
      <c r="IA26" s="150"/>
      <c r="IB26" s="150"/>
      <c r="IC26" s="150" t="str">
        <f>IFERROR(IF(IA26=0," ",IF(IA26=16," ",VLOOKUP(IA26,PROTOKOL!$A:$E,2)*IB26))/7.5*(7.5-IF26),"")</f>
        <v/>
      </c>
      <c r="ID26" s="151"/>
      <c r="IE26" s="152" t="str">
        <f>IF(IA26=0," ",IF(IA26=16," ",(HZ26-IC26-ID26)*VLOOKUP(IA26,PROTOKOL!$A:$E,5)))</f>
        <v xml:space="preserve"> </v>
      </c>
      <c r="IF26" s="153"/>
      <c r="IG26" s="144" t="str">
        <f t="shared" si="176"/>
        <v xml:space="preserve"> </v>
      </c>
      <c r="IH26" s="454" t="str">
        <f t="shared" si="177"/>
        <v xml:space="preserve"> </v>
      </c>
      <c r="II26" s="454"/>
      <c r="IJ26" s="150"/>
      <c r="IK26" s="150"/>
      <c r="IL26" s="150"/>
      <c r="IM26" s="154" t="str">
        <f>IF(IK26=0," ",IF(IK26=16," ",VLOOKUP(IK26,PROTOKOL!$A:$E,2)*IL26))</f>
        <v xml:space="preserve"> </v>
      </c>
      <c r="IN26" s="151"/>
      <c r="IO26" s="152" t="str">
        <f>IF(IK26=0," ",IF(IK26=16," ",(IJ26-IM26-IN26)*VLOOKUP(IK26,PROTOKOL!$A:$E,5)))</f>
        <v xml:space="preserve"> </v>
      </c>
      <c r="IP26" s="155" t="str">
        <f t="shared" si="178"/>
        <v xml:space="preserve"> </v>
      </c>
      <c r="IQ26" s="152" t="str">
        <f t="shared" si="179"/>
        <v xml:space="preserve"> </v>
      </c>
      <c r="IS26" s="138">
        <f t="shared" ref="IS26" si="1578">$A$26</f>
        <v>14</v>
      </c>
      <c r="IT26" s="444"/>
      <c r="IU26" s="150"/>
      <c r="IV26" s="150"/>
      <c r="IW26" s="150"/>
      <c r="IX26" s="150" t="str">
        <f>IFERROR(IF(IV26=0," ",IF(IV26=16," ",VLOOKUP(IV26,PROTOKOL!$A:$E,2)*IW26))/7.5*(7.5-JA26),"")</f>
        <v/>
      </c>
      <c r="IY26" s="151"/>
      <c r="IZ26" s="152" t="str">
        <f>IF(IV26=0," ",IF(IV26=16," ",(IU26-IX26-IY26)*VLOOKUP(IV26,PROTOKOL!$A:$E,5)))</f>
        <v xml:space="preserve"> </v>
      </c>
      <c r="JA26" s="153"/>
      <c r="JB26" s="144" t="str">
        <f t="shared" si="181"/>
        <v xml:space="preserve"> </v>
      </c>
      <c r="JC26" s="454" t="str">
        <f t="shared" si="182"/>
        <v xml:space="preserve"> </v>
      </c>
      <c r="JD26" s="454"/>
      <c r="JE26" s="150"/>
      <c r="JF26" s="150"/>
      <c r="JG26" s="150"/>
      <c r="JH26" s="154" t="str">
        <f>IF(JF26=0," ",IF(JF26=16," ",VLOOKUP(JF26,PROTOKOL!$A:$E,2)*JG26))</f>
        <v xml:space="preserve"> </v>
      </c>
      <c r="JI26" s="151"/>
      <c r="JJ26" s="152" t="str">
        <f>IF(JF26=0," ",IF(JF26=16," ",(JE26-JH26-JI26)*VLOOKUP(JF26,PROTOKOL!$A:$E,5)))</f>
        <v xml:space="preserve"> </v>
      </c>
      <c r="JK26" s="155" t="str">
        <f t="shared" si="183"/>
        <v xml:space="preserve"> </v>
      </c>
      <c r="JL26" s="152" t="str">
        <f t="shared" si="184"/>
        <v xml:space="preserve"> </v>
      </c>
      <c r="JN26" s="138">
        <f t="shared" ref="JN26" si="1579">$A$26</f>
        <v>14</v>
      </c>
      <c r="JO26" s="444"/>
      <c r="JP26" s="150"/>
      <c r="JQ26" s="150"/>
      <c r="JR26" s="150"/>
      <c r="JS26" s="150" t="str">
        <f>IFERROR(IF(JQ26=0," ",IF(JQ26=16," ",VLOOKUP(JQ26,PROTOKOL!$A:$E,2)*JR26))/7.5*(7.5-JV26),"")</f>
        <v/>
      </c>
      <c r="JT26" s="151"/>
      <c r="JU26" s="152" t="str">
        <f>IF(JQ26=0," ",IF(JQ26=16," ",(JP26-JS26-JT26)*VLOOKUP(JQ26,PROTOKOL!$A:$E,5)))</f>
        <v xml:space="preserve"> </v>
      </c>
      <c r="JV26" s="153"/>
      <c r="JW26" s="144" t="str">
        <f t="shared" si="186"/>
        <v xml:space="preserve"> </v>
      </c>
      <c r="JX26" s="454" t="str">
        <f t="shared" si="187"/>
        <v xml:space="preserve"> </v>
      </c>
      <c r="JY26" s="454"/>
      <c r="JZ26" s="150"/>
      <c r="KA26" s="150"/>
      <c r="KB26" s="150"/>
      <c r="KC26" s="154" t="str">
        <f>IF(KA26=0," ",IF(KA26=16," ",VLOOKUP(KA26,PROTOKOL!$A:$E,2)*KB26))</f>
        <v xml:space="preserve"> </v>
      </c>
      <c r="KD26" s="151"/>
      <c r="KE26" s="152" t="str">
        <f>IF(KA26=0," ",IF(KA26=16," ",(JZ26-KC26-KD26)*VLOOKUP(KA26,PROTOKOL!$A:$E,5)))</f>
        <v xml:space="preserve"> </v>
      </c>
      <c r="KF26" s="155" t="str">
        <f t="shared" si="188"/>
        <v xml:space="preserve"> </v>
      </c>
      <c r="KG26" s="152" t="str">
        <f t="shared" si="189"/>
        <v xml:space="preserve"> </v>
      </c>
      <c r="KI26" s="138">
        <f t="shared" ref="KI26" si="1580">$A$26</f>
        <v>14</v>
      </c>
      <c r="KJ26" s="444"/>
      <c r="KK26" s="150"/>
      <c r="KL26" s="150"/>
      <c r="KM26" s="150"/>
      <c r="KN26" s="150" t="str">
        <f>IFERROR(IF(KL26=0," ",IF(KL26=16," ",VLOOKUP(KL26,PROTOKOL!$A:$E,2)*KM26))/7.5*(7.5-KQ26),"")</f>
        <v/>
      </c>
      <c r="KO26" s="151"/>
      <c r="KP26" s="152" t="str">
        <f>IF(KL26=0," ",IF(KL26=16," ",(KK26-KN26-KO26)*VLOOKUP(KL26,PROTOKOL!$A:$E,5)))</f>
        <v xml:space="preserve"> </v>
      </c>
      <c r="KQ26" s="153"/>
      <c r="KR26" s="144" t="str">
        <f t="shared" si="191"/>
        <v xml:space="preserve"> </v>
      </c>
      <c r="KS26" s="454" t="str">
        <f t="shared" si="192"/>
        <v xml:space="preserve"> </v>
      </c>
      <c r="KT26" s="454"/>
      <c r="KU26" s="150"/>
      <c r="KV26" s="150"/>
      <c r="KW26" s="150"/>
      <c r="KX26" s="154" t="str">
        <f>IF(KV26=0," ",IF(KV26=16," ",VLOOKUP(KV26,PROTOKOL!$A:$E,2)*KW26))</f>
        <v xml:space="preserve"> </v>
      </c>
      <c r="KY26" s="151"/>
      <c r="KZ26" s="152" t="str">
        <f>IF(KV26=0," ",IF(KV26=16," ",(KU26-KX26-KY26)*VLOOKUP(KV26,PROTOKOL!$A:$E,5)))</f>
        <v xml:space="preserve"> </v>
      </c>
      <c r="LA26" s="155" t="str">
        <f t="shared" si="193"/>
        <v xml:space="preserve"> </v>
      </c>
      <c r="LB26" s="152" t="str">
        <f t="shared" si="194"/>
        <v xml:space="preserve"> </v>
      </c>
      <c r="LD26" s="138">
        <f t="shared" ref="LD26" si="1581">$A$26</f>
        <v>14</v>
      </c>
      <c r="LE26" s="444"/>
      <c r="LF26" s="150"/>
      <c r="LG26" s="150"/>
      <c r="LH26" s="150"/>
      <c r="LI26" s="150" t="str">
        <f>IFERROR(IF(LG26=0," ",IF(LG26=16," ",VLOOKUP(LG26,PROTOKOL!$A:$E,2)*LH26))/7.5*(7.5-LL26),"")</f>
        <v/>
      </c>
      <c r="LJ26" s="151"/>
      <c r="LK26" s="152" t="str">
        <f>IF(LG26=0," ",IF(LG26=16," ",(LF26-LI26-LJ26)*VLOOKUP(LG26,PROTOKOL!$A:$E,5)))</f>
        <v xml:space="preserve"> </v>
      </c>
      <c r="LL26" s="153"/>
      <c r="LM26" s="144" t="str">
        <f t="shared" si="196"/>
        <v xml:space="preserve"> </v>
      </c>
      <c r="LN26" s="454" t="str">
        <f t="shared" si="197"/>
        <v xml:space="preserve"> </v>
      </c>
      <c r="LO26" s="454"/>
      <c r="LP26" s="150"/>
      <c r="LQ26" s="150"/>
      <c r="LR26" s="150"/>
      <c r="LS26" s="154" t="str">
        <f>IF(LQ26=0," ",IF(LQ26=16," ",VLOOKUP(LQ26,PROTOKOL!$A:$E,2)*LR26))</f>
        <v xml:space="preserve"> </v>
      </c>
      <c r="LT26" s="151"/>
      <c r="LU26" s="152" t="str">
        <f>IF(LQ26=0," ",IF(LQ26=16," ",(LP26-LS26-LT26)*VLOOKUP(LQ26,PROTOKOL!$A:$E,5)))</f>
        <v xml:space="preserve"> </v>
      </c>
      <c r="LV26" s="155" t="str">
        <f t="shared" si="198"/>
        <v xml:space="preserve"> </v>
      </c>
      <c r="LW26" s="152" t="str">
        <f t="shared" si="199"/>
        <v xml:space="preserve"> </v>
      </c>
      <c r="LY26" s="138">
        <f t="shared" ref="LY26" si="1582">$A$26</f>
        <v>14</v>
      </c>
      <c r="LZ26" s="444"/>
      <c r="MA26" s="150"/>
      <c r="MB26" s="150"/>
      <c r="MC26" s="150"/>
      <c r="MD26" s="150" t="str">
        <f>IFERROR(IF(MB26=0," ",IF(MB26=16," ",VLOOKUP(MB26,PROTOKOL!$A:$E,2)*MC26))/7.5*(7.5-MG26),"")</f>
        <v/>
      </c>
      <c r="ME26" s="151"/>
      <c r="MF26" s="152" t="str">
        <f>IF(MB26=0," ",IF(MB26=16," ",(MA26-MD26-ME26)*VLOOKUP(MB26,PROTOKOL!$A:$E,5)))</f>
        <v xml:space="preserve"> </v>
      </c>
      <c r="MG26" s="153"/>
      <c r="MH26" s="144" t="str">
        <f t="shared" si="201"/>
        <v xml:space="preserve"> </v>
      </c>
      <c r="MI26" s="454" t="str">
        <f t="shared" si="202"/>
        <v xml:space="preserve"> </v>
      </c>
      <c r="MJ26" s="454"/>
      <c r="MK26" s="150"/>
      <c r="ML26" s="150"/>
      <c r="MM26" s="150"/>
      <c r="MN26" s="154" t="str">
        <f>IF(ML26=0," ",IF(ML26=16," ",VLOOKUP(ML26,PROTOKOL!$A:$E,2)*MM26))</f>
        <v xml:space="preserve"> </v>
      </c>
      <c r="MO26" s="151"/>
      <c r="MP26" s="152" t="str">
        <f>IF(ML26=0," ",IF(ML26=16," ",(MK26-MN26-MO26)*VLOOKUP(ML26,PROTOKOL!$A:$E,5)))</f>
        <v xml:space="preserve"> </v>
      </c>
      <c r="MQ26" s="155" t="str">
        <f t="shared" si="203"/>
        <v xml:space="preserve"> </v>
      </c>
      <c r="MR26" s="152" t="str">
        <f t="shared" si="204"/>
        <v xml:space="preserve"> </v>
      </c>
      <c r="MT26" s="138">
        <f t="shared" ref="MT26" si="1583">$A$26</f>
        <v>14</v>
      </c>
      <c r="MU26" s="444"/>
      <c r="MV26" s="150"/>
      <c r="MW26" s="150"/>
      <c r="MX26" s="150"/>
      <c r="MY26" s="150" t="str">
        <f>IFERROR(IF(MW26=0," ",IF(MW26=16," ",VLOOKUP(MW26,PROTOKOL!$A:$E,2)*MX26))/7.5*(7.5-NB26),"")</f>
        <v/>
      </c>
      <c r="MZ26" s="151"/>
      <c r="NA26" s="152" t="str">
        <f>IF(MW26=0," ",IF(MW26=16," ",(MV26-MY26-MZ26)*VLOOKUP(MW26,PROTOKOL!$A:$E,5)))</f>
        <v xml:space="preserve"> </v>
      </c>
      <c r="NB26" s="153"/>
      <c r="NC26" s="144" t="str">
        <f t="shared" si="206"/>
        <v xml:space="preserve"> </v>
      </c>
      <c r="ND26" s="454" t="str">
        <f t="shared" si="207"/>
        <v xml:space="preserve"> </v>
      </c>
      <c r="NE26" s="454"/>
      <c r="NF26" s="150"/>
      <c r="NG26" s="150"/>
      <c r="NH26" s="150"/>
      <c r="NI26" s="154" t="str">
        <f>IF(NG26=0," ",IF(NG26=16," ",VLOOKUP(NG26,PROTOKOL!$A:$E,2)*NH26))</f>
        <v xml:space="preserve"> </v>
      </c>
      <c r="NJ26" s="151"/>
      <c r="NK26" s="152" t="str">
        <f>IF(NG26=0," ",IF(NG26=16," ",(NF26-NI26-NJ26)*VLOOKUP(NG26,PROTOKOL!$A:$E,5)))</f>
        <v xml:space="preserve"> </v>
      </c>
      <c r="NL26" s="155" t="str">
        <f t="shared" si="208"/>
        <v xml:space="preserve"> </v>
      </c>
      <c r="NM26" s="152" t="str">
        <f t="shared" si="209"/>
        <v xml:space="preserve"> </v>
      </c>
      <c r="NO26" s="138">
        <f t="shared" ref="NO26" si="1584">$A$26</f>
        <v>14</v>
      </c>
      <c r="NP26" s="444"/>
      <c r="NQ26" s="150"/>
      <c r="NR26" s="150"/>
      <c r="NS26" s="150"/>
      <c r="NT26" s="150" t="str">
        <f>IFERROR(IF(NR26=0," ",IF(NR26=16," ",VLOOKUP(NR26,PROTOKOL!$A:$E,2)*NS26))/7.5*(7.5-NW26),"")</f>
        <v/>
      </c>
      <c r="NU26" s="151"/>
      <c r="NV26" s="152" t="str">
        <f>IF(NR26=0," ",IF(NR26=16," ",(NQ26-NT26-NU26)*VLOOKUP(NR26,PROTOKOL!$A:$E,5)))</f>
        <v xml:space="preserve"> </v>
      </c>
      <c r="NW26" s="153"/>
      <c r="NX26" s="144" t="str">
        <f t="shared" si="211"/>
        <v xml:space="preserve"> </v>
      </c>
      <c r="NY26" s="454" t="str">
        <f t="shared" si="212"/>
        <v xml:space="preserve"> </v>
      </c>
      <c r="NZ26" s="454"/>
      <c r="OA26" s="150"/>
      <c r="OB26" s="150"/>
      <c r="OC26" s="150"/>
      <c r="OD26" s="154" t="str">
        <f>IF(OB26=0," ",IF(OB26=16," ",VLOOKUP(OB26,PROTOKOL!$A:$E,2)*OC26))</f>
        <v xml:space="preserve"> </v>
      </c>
      <c r="OE26" s="151"/>
      <c r="OF26" s="152" t="str">
        <f>IF(OB26=0," ",IF(OB26=16," ",(OA26-OD26-OE26)*VLOOKUP(OB26,PROTOKOL!$A:$E,5)))</f>
        <v xml:space="preserve"> </v>
      </c>
      <c r="OG26" s="155" t="str">
        <f t="shared" si="213"/>
        <v xml:space="preserve"> </v>
      </c>
      <c r="OH26" s="152" t="str">
        <f t="shared" si="214"/>
        <v xml:space="preserve"> </v>
      </c>
      <c r="OJ26" s="138">
        <f t="shared" ref="OJ26" si="1585">$A$26</f>
        <v>14</v>
      </c>
      <c r="OK26" s="444"/>
      <c r="OL26" s="150"/>
      <c r="OM26" s="150"/>
      <c r="ON26" s="150"/>
      <c r="OO26" s="150" t="str">
        <f>IFERROR(IF(OM26=0," ",IF(OM26=16," ",VLOOKUP(OM26,PROTOKOL!$A:$E,2)*ON26))/7.5*(7.5-OR26),"")</f>
        <v/>
      </c>
      <c r="OP26" s="151"/>
      <c r="OQ26" s="152" t="str">
        <f>IF(OM26=0," ",IF(OM26=16," ",(OL26-OO26-OP26)*VLOOKUP(OM26,PROTOKOL!$A:$E,5)))</f>
        <v xml:space="preserve"> </v>
      </c>
      <c r="OR26" s="153"/>
      <c r="OS26" s="144" t="str">
        <f t="shared" si="216"/>
        <v xml:space="preserve"> </v>
      </c>
      <c r="OT26" s="454" t="str">
        <f t="shared" si="217"/>
        <v xml:space="preserve"> </v>
      </c>
      <c r="OU26" s="454"/>
      <c r="OV26" s="150"/>
      <c r="OW26" s="150"/>
      <c r="OX26" s="150"/>
      <c r="OY26" s="154" t="str">
        <f>IF(OW26=0," ",IF(OW26=16," ",VLOOKUP(OW26,PROTOKOL!$A:$E,2)*OX26))</f>
        <v xml:space="preserve"> </v>
      </c>
      <c r="OZ26" s="151"/>
      <c r="PA26" s="152" t="str">
        <f>IF(OW26=0," ",IF(OW26=16," ",(OV26-OY26-OZ26)*VLOOKUP(OW26,PROTOKOL!$A:$E,5)))</f>
        <v xml:space="preserve"> </v>
      </c>
      <c r="PB26" s="155" t="str">
        <f t="shared" si="218"/>
        <v xml:space="preserve"> </v>
      </c>
      <c r="PC26" s="152" t="str">
        <f t="shared" si="219"/>
        <v xml:space="preserve"> </v>
      </c>
      <c r="PE26" s="138">
        <f t="shared" ref="PE26" si="1586">$A$26</f>
        <v>14</v>
      </c>
      <c r="PF26" s="444"/>
      <c r="PG26" s="150"/>
      <c r="PH26" s="150"/>
      <c r="PI26" s="150"/>
      <c r="PJ26" s="150" t="str">
        <f>IFERROR(IF(PH26=0," ",IF(PH26=16," ",VLOOKUP(PH26,PROTOKOL!$A:$E,2)*PI26))/7.5*(7.5-PM26),"")</f>
        <v/>
      </c>
      <c r="PK26" s="151"/>
      <c r="PL26" s="152" t="str">
        <f>IF(PH26=0," ",IF(PH26=16," ",(PG26-PJ26-PK26)*VLOOKUP(PH26,PROTOKOL!$A:$E,5)))</f>
        <v xml:space="preserve"> </v>
      </c>
      <c r="PM26" s="153"/>
      <c r="PN26" s="144" t="str">
        <f t="shared" si="221"/>
        <v xml:space="preserve"> </v>
      </c>
      <c r="PO26" s="454" t="str">
        <f t="shared" si="222"/>
        <v xml:space="preserve"> </v>
      </c>
      <c r="PP26" s="454"/>
      <c r="PQ26" s="150"/>
      <c r="PR26" s="150"/>
      <c r="PS26" s="150"/>
      <c r="PT26" s="154" t="str">
        <f>IF(PR26=0," ",IF(PR26=16," ",VLOOKUP(PR26,PROTOKOL!$A:$E,2)*PS26))</f>
        <v xml:space="preserve"> </v>
      </c>
      <c r="PU26" s="151"/>
      <c r="PV26" s="152" t="str">
        <f>IF(PR26=0," ",IF(PR26=16," ",(PQ26-PT26-PU26)*VLOOKUP(PR26,PROTOKOL!$A:$E,5)))</f>
        <v xml:space="preserve"> </v>
      </c>
      <c r="PW26" s="155" t="str">
        <f t="shared" si="223"/>
        <v xml:space="preserve"> </v>
      </c>
      <c r="PX26" s="152" t="str">
        <f t="shared" si="224"/>
        <v xml:space="preserve"> </v>
      </c>
      <c r="PZ26" s="138">
        <f t="shared" ref="PZ26" si="1587">$A$26</f>
        <v>14</v>
      </c>
      <c r="QA26" s="444"/>
      <c r="QB26" s="150"/>
      <c r="QC26" s="150"/>
      <c r="QD26" s="150"/>
      <c r="QE26" s="150" t="str">
        <f>IFERROR(IF(QC26=0," ",IF(QC26=16," ",VLOOKUP(QC26,PROTOKOL!$A:$E,2)*QD26))/7.5*(7.5-QH26),"")</f>
        <v/>
      </c>
      <c r="QF26" s="151"/>
      <c r="QG26" s="152" t="str">
        <f>IF(QC26=0," ",IF(QC26=16," ",(QB26-QE26-QF26)*VLOOKUP(QC26,PROTOKOL!$A:$E,5)))</f>
        <v xml:space="preserve"> </v>
      </c>
      <c r="QH26" s="153"/>
      <c r="QI26" s="144" t="str">
        <f t="shared" si="226"/>
        <v xml:space="preserve"> </v>
      </c>
      <c r="QJ26" s="454" t="str">
        <f t="shared" si="227"/>
        <v xml:space="preserve"> </v>
      </c>
      <c r="QK26" s="454"/>
      <c r="QL26" s="150"/>
      <c r="QM26" s="150"/>
      <c r="QN26" s="150"/>
      <c r="QO26" s="154" t="str">
        <f>IF(QM26=0," ",IF(QM26=16," ",VLOOKUP(QM26,PROTOKOL!$A:$E,2)*QN26))</f>
        <v xml:space="preserve"> </v>
      </c>
      <c r="QP26" s="151"/>
      <c r="QQ26" s="152" t="str">
        <f>IF(QM26=0," ",IF(QM26=16," ",(QL26-QO26-QP26)*VLOOKUP(QM26,PROTOKOL!$A:$E,5)))</f>
        <v xml:space="preserve"> </v>
      </c>
      <c r="QR26" s="155" t="str">
        <f t="shared" si="228"/>
        <v xml:space="preserve"> </v>
      </c>
      <c r="QS26" s="152" t="str">
        <f t="shared" si="229"/>
        <v xml:space="preserve"> </v>
      </c>
      <c r="QU26" s="138">
        <f t="shared" ref="QU26" si="1588">$A$26</f>
        <v>14</v>
      </c>
      <c r="QV26" s="444"/>
      <c r="QW26" s="150"/>
      <c r="QX26" s="150"/>
      <c r="QY26" s="150"/>
      <c r="QZ26" s="150" t="str">
        <f>IFERROR(IF(QX26=0," ",IF(QX26=16," ",VLOOKUP(QX26,PROTOKOL!$A:$E,2)*QY26))/7.5*(7.5-RC26),"")</f>
        <v/>
      </c>
      <c r="RA26" s="151"/>
      <c r="RB26" s="152" t="str">
        <f>IF(QX26=0," ",IF(QX26=16," ",(QW26-QZ26-RA26)*VLOOKUP(QX26,PROTOKOL!$A:$E,5)))</f>
        <v xml:space="preserve"> </v>
      </c>
      <c r="RC26" s="153"/>
      <c r="RD26" s="144" t="str">
        <f t="shared" si="231"/>
        <v xml:space="preserve"> </v>
      </c>
      <c r="RE26" s="454" t="str">
        <f t="shared" si="232"/>
        <v xml:space="preserve"> </v>
      </c>
      <c r="RF26" s="454"/>
      <c r="RG26" s="150"/>
      <c r="RH26" s="150"/>
      <c r="RI26" s="150"/>
      <c r="RJ26" s="154" t="str">
        <f>IF(RH26=0," ",IF(RH26=16," ",VLOOKUP(RH26,PROTOKOL!$A:$E,2)*RI26))</f>
        <v xml:space="preserve"> </v>
      </c>
      <c r="RK26" s="151"/>
      <c r="RL26" s="152" t="str">
        <f>IF(RH26=0," ",IF(RH26=16," ",(RG26-RJ26-RK26)*VLOOKUP(RH26,PROTOKOL!$A:$E,5)))</f>
        <v xml:space="preserve"> </v>
      </c>
      <c r="RM26" s="155" t="str">
        <f t="shared" si="233"/>
        <v xml:space="preserve"> </v>
      </c>
      <c r="RN26" s="152" t="str">
        <f t="shared" si="234"/>
        <v xml:space="preserve"> </v>
      </c>
      <c r="RP26" s="138">
        <f t="shared" ref="RP26" si="1589">$A$26</f>
        <v>14</v>
      </c>
      <c r="RQ26" s="444"/>
      <c r="RR26" s="150"/>
      <c r="RS26" s="150"/>
      <c r="RT26" s="150"/>
      <c r="RU26" s="150" t="str">
        <f>IFERROR(IF(RS26=0," ",IF(RS26=16," ",VLOOKUP(RS26,PROTOKOL!$A:$E,2)*RT26))/7.5*(7.5-RX26),"")</f>
        <v/>
      </c>
      <c r="RV26" s="151"/>
      <c r="RW26" s="152" t="str">
        <f>IF(RS26=0," ",IF(RS26=16," ",(RR26-RU26-RV26)*VLOOKUP(RS26,PROTOKOL!$A:$E,5)))</f>
        <v xml:space="preserve"> </v>
      </c>
      <c r="RX26" s="153"/>
      <c r="RY26" s="144" t="str">
        <f t="shared" si="236"/>
        <v xml:space="preserve"> </v>
      </c>
      <c r="RZ26" s="454" t="str">
        <f t="shared" si="237"/>
        <v xml:space="preserve"> </v>
      </c>
      <c r="SA26" s="454"/>
      <c r="SB26" s="150"/>
      <c r="SC26" s="150"/>
      <c r="SD26" s="150"/>
      <c r="SE26" s="154" t="str">
        <f>IF(SC26=0," ",IF(SC26=16," ",VLOOKUP(SC26,PROTOKOL!$A:$E,2)*SD26))</f>
        <v xml:space="preserve"> </v>
      </c>
      <c r="SF26" s="151"/>
      <c r="SG26" s="152" t="str">
        <f>IF(SC26=0," ",IF(SC26=16," ",(SB26-SE26-SF26)*VLOOKUP(SC26,PROTOKOL!$A:$E,5)))</f>
        <v xml:space="preserve"> </v>
      </c>
      <c r="SH26" s="155" t="str">
        <f t="shared" si="238"/>
        <v xml:space="preserve"> </v>
      </c>
      <c r="SI26" s="152" t="str">
        <f t="shared" si="239"/>
        <v xml:space="preserve"> </v>
      </c>
      <c r="SK26" s="138">
        <f t="shared" ref="SK26" si="1590">$A$26</f>
        <v>14</v>
      </c>
      <c r="SL26" s="444"/>
      <c r="SM26" s="150"/>
      <c r="SN26" s="150"/>
      <c r="SO26" s="150"/>
      <c r="SP26" s="150" t="str">
        <f>IFERROR(IF(SN26=0," ",IF(SN26=16," ",VLOOKUP(SN26,PROTOKOL!$A:$E,2)*SO26))/7.5*(7.5-SS26),"")</f>
        <v/>
      </c>
      <c r="SQ26" s="151"/>
      <c r="SR26" s="152" t="str">
        <f>IF(SN26=0," ",IF(SN26=16," ",(SM26-SP26-SQ26)*VLOOKUP(SN26,PROTOKOL!$A:$E,5)))</f>
        <v xml:space="preserve"> </v>
      </c>
      <c r="SS26" s="153"/>
      <c r="ST26" s="144" t="str">
        <f t="shared" si="241"/>
        <v xml:space="preserve"> </v>
      </c>
      <c r="SU26" s="454" t="str">
        <f t="shared" si="242"/>
        <v xml:space="preserve"> </v>
      </c>
      <c r="SV26" s="454"/>
      <c r="SW26" s="150"/>
      <c r="SX26" s="150"/>
      <c r="SY26" s="150"/>
      <c r="SZ26" s="154" t="str">
        <f>IF(SX26=0," ",IF(SX26=16," ",VLOOKUP(SX26,PROTOKOL!$A:$E,2)*SY26))</f>
        <v xml:space="preserve"> </v>
      </c>
      <c r="TA26" s="151"/>
      <c r="TB26" s="152" t="str">
        <f>IF(SX26=0," ",IF(SX26=16," ",(SW26-SZ26-TA26)*VLOOKUP(SX26,PROTOKOL!$A:$E,5)))</f>
        <v xml:space="preserve"> </v>
      </c>
      <c r="TC26" s="155" t="str">
        <f t="shared" si="243"/>
        <v xml:space="preserve"> </v>
      </c>
      <c r="TD26" s="152" t="str">
        <f t="shared" si="244"/>
        <v xml:space="preserve"> </v>
      </c>
      <c r="TF26" s="138">
        <f t="shared" ref="TF26" si="1591">$A$26</f>
        <v>14</v>
      </c>
      <c r="TG26" s="444"/>
      <c r="TH26" s="150"/>
      <c r="TI26" s="150"/>
      <c r="TJ26" s="150"/>
      <c r="TK26" s="150" t="str">
        <f>IFERROR(IF(TI26=0," ",IF(TI26=16," ",VLOOKUP(TI26,PROTOKOL!$A:$E,2)*TJ26))/7.5*(7.5-TN26),"")</f>
        <v/>
      </c>
      <c r="TL26" s="151"/>
      <c r="TM26" s="152" t="str">
        <f>IF(TI26=0," ",IF(TI26=16," ",(TH26-TK26-TL26)*VLOOKUP(TI26,PROTOKOL!$A:$E,5)))</f>
        <v xml:space="preserve"> </v>
      </c>
      <c r="TN26" s="153"/>
      <c r="TO26" s="144" t="str">
        <f t="shared" si="246"/>
        <v xml:space="preserve"> </v>
      </c>
      <c r="TP26" s="454" t="str">
        <f t="shared" si="247"/>
        <v xml:space="preserve"> </v>
      </c>
      <c r="TQ26" s="454"/>
      <c r="TR26" s="150"/>
      <c r="TS26" s="150"/>
      <c r="TT26" s="150"/>
      <c r="TU26" s="154" t="str">
        <f>IF(TS26=0," ",IF(TS26=16," ",VLOOKUP(TS26,PROTOKOL!$A:$E,2)*TT26))</f>
        <v xml:space="preserve"> </v>
      </c>
      <c r="TV26" s="151"/>
      <c r="TW26" s="152" t="str">
        <f>IF(TS26=0," ",IF(TS26=16," ",(TR26-TU26-TV26)*VLOOKUP(TS26,PROTOKOL!$A:$E,5)))</f>
        <v xml:space="preserve"> </v>
      </c>
      <c r="TX26" s="155" t="str">
        <f t="shared" si="248"/>
        <v xml:space="preserve"> </v>
      </c>
      <c r="TY26" s="152" t="str">
        <f t="shared" si="249"/>
        <v xml:space="preserve"> </v>
      </c>
      <c r="UA26" s="138">
        <f t="shared" ref="UA26" si="1592">$A$26</f>
        <v>14</v>
      </c>
      <c r="UB26" s="444"/>
      <c r="UC26" s="150"/>
      <c r="UD26" s="150"/>
      <c r="UE26" s="150"/>
      <c r="UF26" s="150" t="str">
        <f>IFERROR(IF(UD26=0," ",IF(UD26=16," ",VLOOKUP(UD26,PROTOKOL!$A:$E,2)*UE26))/7.5*(7.5-UI26),"")</f>
        <v/>
      </c>
      <c r="UG26" s="151"/>
      <c r="UH26" s="152" t="str">
        <f>IF(UD26=0," ",IF(UD26=16," ",(UC26-UF26-UG26)*VLOOKUP(UD26,PROTOKOL!$A:$E,5)))</f>
        <v xml:space="preserve"> </v>
      </c>
      <c r="UI26" s="153"/>
      <c r="UJ26" s="144" t="str">
        <f t="shared" si="251"/>
        <v xml:space="preserve"> </v>
      </c>
      <c r="UK26" s="454" t="str">
        <f t="shared" si="252"/>
        <v xml:space="preserve"> </v>
      </c>
      <c r="UL26" s="454"/>
      <c r="UM26" s="150"/>
      <c r="UN26" s="150"/>
      <c r="UO26" s="150"/>
      <c r="UP26" s="154" t="str">
        <f>IF(UN26=0," ",IF(UN26=16," ",VLOOKUP(UN26,PROTOKOL!$A:$E,2)*UO26))</f>
        <v xml:space="preserve"> </v>
      </c>
      <c r="UQ26" s="151"/>
      <c r="UR26" s="152" t="str">
        <f>IF(UN26=0," ",IF(UN26=16," ",(UM26-UP26-UQ26)*VLOOKUP(UN26,PROTOKOL!$A:$E,5)))</f>
        <v xml:space="preserve"> </v>
      </c>
      <c r="US26" s="155" t="str">
        <f t="shared" si="253"/>
        <v xml:space="preserve"> </v>
      </c>
      <c r="UT26" s="152" t="str">
        <f t="shared" si="254"/>
        <v xml:space="preserve"> </v>
      </c>
      <c r="UV26" s="138">
        <f t="shared" ref="UV26" si="1593">$A$26</f>
        <v>14</v>
      </c>
      <c r="UW26" s="444"/>
      <c r="UX26" s="150"/>
      <c r="UY26" s="150"/>
      <c r="UZ26" s="150"/>
      <c r="VA26" s="150" t="str">
        <f>IFERROR(IF(UY26=0," ",IF(UY26=16," ",VLOOKUP(UY26,PROTOKOL!$A:$E,2)*UZ26))/7.5*(7.5-VD26),"")</f>
        <v/>
      </c>
      <c r="VB26" s="151"/>
      <c r="VC26" s="152" t="str">
        <f>IF(UY26=0," ",IF(UY26=16," ",(UX26-VA26-VB26)*VLOOKUP(UY26,PROTOKOL!$A:$E,5)))</f>
        <v xml:space="preserve"> </v>
      </c>
      <c r="VD26" s="153"/>
      <c r="VE26" s="144" t="str">
        <f t="shared" si="256"/>
        <v xml:space="preserve"> </v>
      </c>
      <c r="VF26" s="454" t="str">
        <f t="shared" si="257"/>
        <v xml:space="preserve"> </v>
      </c>
      <c r="VG26" s="454"/>
      <c r="VH26" s="150"/>
      <c r="VI26" s="150"/>
      <c r="VJ26" s="150"/>
      <c r="VK26" s="154" t="str">
        <f>IF(VI26=0," ",IF(VI26=16," ",VLOOKUP(VI26,PROTOKOL!$A:$E,2)*VJ26))</f>
        <v xml:space="preserve"> </v>
      </c>
      <c r="VL26" s="151"/>
      <c r="VM26" s="152" t="str">
        <f>IF(VI26=0," ",IF(VI26=16," ",(VH26-VK26-VL26)*VLOOKUP(VI26,PROTOKOL!$A:$E,5)))</f>
        <v xml:space="preserve"> </v>
      </c>
      <c r="VN26" s="155" t="str">
        <f t="shared" si="258"/>
        <v xml:space="preserve"> </v>
      </c>
      <c r="VO26" s="152" t="str">
        <f t="shared" si="259"/>
        <v xml:space="preserve"> </v>
      </c>
      <c r="VQ26" s="138">
        <f t="shared" ref="VQ26" si="1594">$A$26</f>
        <v>14</v>
      </c>
      <c r="VR26" s="444"/>
      <c r="VS26" s="150"/>
      <c r="VT26" s="150"/>
      <c r="VU26" s="150"/>
      <c r="VV26" s="150" t="str">
        <f>IFERROR(IF(VT26=0," ",IF(VT26=16," ",VLOOKUP(VT26,PROTOKOL!$A:$E,2)*VU26))/7.5*(7.5-VY26),"")</f>
        <v/>
      </c>
      <c r="VW26" s="151"/>
      <c r="VX26" s="152" t="str">
        <f>IF(VT26=0," ",IF(VT26=16," ",(VS26-VV26-VW26)*VLOOKUP(VT26,PROTOKOL!$A:$E,5)))</f>
        <v xml:space="preserve"> </v>
      </c>
      <c r="VY26" s="153"/>
      <c r="VZ26" s="144" t="str">
        <f t="shared" si="261"/>
        <v xml:space="preserve"> </v>
      </c>
      <c r="WA26" s="454" t="str">
        <f t="shared" si="262"/>
        <v xml:space="preserve"> </v>
      </c>
      <c r="WB26" s="454"/>
      <c r="WC26" s="150"/>
      <c r="WD26" s="150"/>
      <c r="WE26" s="150"/>
      <c r="WF26" s="154" t="str">
        <f>IF(WD26=0," ",IF(WD26=16," ",VLOOKUP(WD26,PROTOKOL!$A:$E,2)*WE26))</f>
        <v xml:space="preserve"> </v>
      </c>
      <c r="WG26" s="151"/>
      <c r="WH26" s="152" t="str">
        <f>IF(WD26=0," ",IF(WD26=16," ",(WC26-WF26-WG26)*VLOOKUP(WD26,PROTOKOL!$A:$E,5)))</f>
        <v xml:space="preserve"> </v>
      </c>
      <c r="WI26" s="155" t="str">
        <f t="shared" si="263"/>
        <v xml:space="preserve"> </v>
      </c>
      <c r="WJ26" s="152" t="str">
        <f t="shared" si="264"/>
        <v xml:space="preserve"> </v>
      </c>
      <c r="WL26" s="138">
        <f t="shared" ref="WL26" si="1595">$A$26</f>
        <v>14</v>
      </c>
      <c r="WM26" s="444"/>
      <c r="WN26" s="150"/>
      <c r="WO26" s="150"/>
      <c r="WP26" s="150"/>
      <c r="WQ26" s="150" t="str">
        <f>IFERROR(IF(WO26=0," ",IF(WO26=16," ",VLOOKUP(WO26,PROTOKOL!$A:$E,2)*WP26))/7.5*(7.5-WT26),"")</f>
        <v/>
      </c>
      <c r="WR26" s="151"/>
      <c r="WS26" s="152" t="str">
        <f>IF(WO26=0," ",IF(WO26=16," ",(WN26-WQ26-WR26)*VLOOKUP(WO26,PROTOKOL!$A:$E,5)))</f>
        <v xml:space="preserve"> </v>
      </c>
      <c r="WT26" s="153"/>
      <c r="WU26" s="144" t="str">
        <f t="shared" si="266"/>
        <v xml:space="preserve"> </v>
      </c>
      <c r="WV26" s="454" t="str">
        <f t="shared" si="267"/>
        <v xml:space="preserve"> </v>
      </c>
      <c r="WW26" s="454"/>
      <c r="WX26" s="150"/>
      <c r="WY26" s="150"/>
      <c r="WZ26" s="150"/>
      <c r="XA26" s="154" t="str">
        <f>IF(WY26=0," ",IF(WY26=16," ",VLOOKUP(WY26,PROTOKOL!$A:$E,2)*WZ26))</f>
        <v xml:space="preserve"> </v>
      </c>
      <c r="XB26" s="151"/>
      <c r="XC26" s="152" t="str">
        <f>IF(WY26=0," ",IF(WY26=16," ",(WX26-XA26-XB26)*VLOOKUP(WY26,PROTOKOL!$A:$E,5)))</f>
        <v xml:space="preserve"> </v>
      </c>
      <c r="XD26" s="155" t="str">
        <f t="shared" si="268"/>
        <v xml:space="preserve"> </v>
      </c>
      <c r="XE26" s="152" t="str">
        <f t="shared" si="269"/>
        <v xml:space="preserve"> </v>
      </c>
      <c r="XG26" s="138">
        <f t="shared" ref="XG26" si="1596">$A$26</f>
        <v>14</v>
      </c>
      <c r="XH26" s="444"/>
      <c r="XI26" s="150"/>
      <c r="XJ26" s="150"/>
      <c r="XK26" s="150"/>
      <c r="XL26" s="150" t="str">
        <f>IFERROR(IF(XJ26=0," ",IF(XJ26=16," ",VLOOKUP(XJ26,PROTOKOL!$A:$E,2)*XK26))/7.5*(7.5-XO26),"")</f>
        <v/>
      </c>
      <c r="XM26" s="151"/>
      <c r="XN26" s="152" t="str">
        <f>IF(XJ26=0," ",IF(XJ26=16," ",(XI26-XL26-XM26)*VLOOKUP(XJ26,PROTOKOL!$A:$E,5)))</f>
        <v xml:space="preserve"> </v>
      </c>
      <c r="XO26" s="153"/>
      <c r="XP26" s="144" t="str">
        <f t="shared" si="271"/>
        <v xml:space="preserve"> </v>
      </c>
      <c r="XQ26" s="454" t="str">
        <f t="shared" si="272"/>
        <v xml:space="preserve"> </v>
      </c>
      <c r="XR26" s="454"/>
      <c r="XS26" s="150"/>
      <c r="XT26" s="150"/>
      <c r="XU26" s="150"/>
      <c r="XV26" s="154" t="str">
        <f>IF(XT26=0," ",IF(XT26=16," ",VLOOKUP(XT26,PROTOKOL!$A:$E,2)*XU26))</f>
        <v xml:space="preserve"> </v>
      </c>
      <c r="XW26" s="151"/>
      <c r="XX26" s="152" t="str">
        <f>IF(XT26=0," ",IF(XT26=16," ",(XS26-XV26-XW26)*VLOOKUP(XT26,PROTOKOL!$A:$E,5)))</f>
        <v xml:space="preserve"> </v>
      </c>
      <c r="XY26" s="155" t="str">
        <f t="shared" si="273"/>
        <v xml:space="preserve"> </v>
      </c>
      <c r="XZ26" s="152" t="str">
        <f t="shared" si="274"/>
        <v xml:space="preserve"> </v>
      </c>
      <c r="YB26" s="138">
        <f t="shared" ref="YB26" si="1597">$A$26</f>
        <v>14</v>
      </c>
      <c r="YC26" s="444"/>
      <c r="YD26" s="150"/>
      <c r="YE26" s="150"/>
      <c r="YF26" s="150"/>
      <c r="YG26" s="150" t="str">
        <f>IFERROR(IF(YE26=0," ",IF(YE26=16," ",VLOOKUP(YE26,PROTOKOL!$A:$E,2)*YF26))/7.5*(7.5-YJ26),"")</f>
        <v/>
      </c>
      <c r="YH26" s="151"/>
      <c r="YI26" s="152" t="str">
        <f>IF(YE26=0," ",IF(YE26=16," ",(YD26-YG26-YH26)*VLOOKUP(YE26,PROTOKOL!$A:$E,5)))</f>
        <v xml:space="preserve"> </v>
      </c>
      <c r="YJ26" s="153"/>
      <c r="YK26" s="144" t="str">
        <f t="shared" si="276"/>
        <v xml:space="preserve"> </v>
      </c>
      <c r="YL26" s="454" t="str">
        <f t="shared" si="277"/>
        <v xml:space="preserve"> </v>
      </c>
      <c r="YM26" s="454"/>
      <c r="YN26" s="150"/>
      <c r="YO26" s="150"/>
      <c r="YP26" s="150"/>
      <c r="YQ26" s="154" t="str">
        <f>IF(YO26=0," ",IF(YO26=16," ",VLOOKUP(YO26,PROTOKOL!$A:$E,2)*YP26))</f>
        <v xml:space="preserve"> </v>
      </c>
      <c r="YR26" s="151"/>
      <c r="YS26" s="152" t="str">
        <f>IF(YO26=0," ",IF(YO26=16," ",(YN26-YQ26-YR26)*VLOOKUP(YO26,PROTOKOL!$A:$E,5)))</f>
        <v xml:space="preserve"> </v>
      </c>
      <c r="YT26" s="155" t="str">
        <f t="shared" si="278"/>
        <v xml:space="preserve"> </v>
      </c>
      <c r="YU26" s="152" t="str">
        <f t="shared" si="279"/>
        <v xml:space="preserve"> </v>
      </c>
      <c r="YW26" s="138">
        <f t="shared" ref="YW26" si="1598">$A$26</f>
        <v>14</v>
      </c>
      <c r="YX26" s="444"/>
      <c r="YY26" s="150"/>
      <c r="YZ26" s="150"/>
      <c r="ZA26" s="150"/>
      <c r="ZB26" s="150" t="str">
        <f>IFERROR(IF(YZ26=0," ",IF(YZ26=16," ",VLOOKUP(YZ26,PROTOKOL!$A:$E,2)*ZA26))/7.5*(7.5-ZE26),"")</f>
        <v/>
      </c>
      <c r="ZC26" s="151"/>
      <c r="ZD26" s="152" t="str">
        <f>IF(YZ26=0," ",IF(YZ26=16," ",(YY26-ZB26-ZC26)*VLOOKUP(YZ26,PROTOKOL!$A:$E,5)))</f>
        <v xml:space="preserve"> </v>
      </c>
      <c r="ZE26" s="153"/>
      <c r="ZF26" s="144" t="str">
        <f t="shared" si="281"/>
        <v xml:space="preserve"> </v>
      </c>
      <c r="ZG26" s="454" t="str">
        <f t="shared" si="282"/>
        <v xml:space="preserve"> </v>
      </c>
      <c r="ZH26" s="454"/>
      <c r="ZI26" s="150"/>
      <c r="ZJ26" s="150"/>
      <c r="ZK26" s="150"/>
      <c r="ZL26" s="154" t="str">
        <f>IF(ZJ26=0," ",IF(ZJ26=16," ",VLOOKUP(ZJ26,PROTOKOL!$A:$E,2)*ZK26))</f>
        <v xml:space="preserve"> </v>
      </c>
      <c r="ZM26" s="151"/>
      <c r="ZN26" s="152" t="str">
        <f>IF(ZJ26=0," ",IF(ZJ26=16," ",(ZI26-ZL26-ZM26)*VLOOKUP(ZJ26,PROTOKOL!$A:$E,5)))</f>
        <v xml:space="preserve"> </v>
      </c>
      <c r="ZO26" s="155" t="str">
        <f t="shared" si="283"/>
        <v xml:space="preserve"> </v>
      </c>
      <c r="ZP26" s="152" t="str">
        <f t="shared" si="284"/>
        <v xml:space="preserve"> </v>
      </c>
      <c r="ZR26" s="138">
        <f t="shared" ref="ZR26" si="1599">$A$26</f>
        <v>14</v>
      </c>
      <c r="ZS26" s="444"/>
      <c r="ZT26" s="150"/>
      <c r="ZU26" s="150"/>
      <c r="ZV26" s="150"/>
      <c r="ZW26" s="150" t="str">
        <f>IFERROR(IF(ZU26=0," ",IF(ZU26=16," ",VLOOKUP(ZU26,PROTOKOL!$A:$E,2)*ZV26))/7.5*(7.5-ZZ26),"")</f>
        <v/>
      </c>
      <c r="ZX26" s="151"/>
      <c r="ZY26" s="152" t="str">
        <f>IF(ZU26=0," ",IF(ZU26=16," ",(ZT26-ZW26-ZX26)*VLOOKUP(ZU26,PROTOKOL!$A:$E,5)))</f>
        <v xml:space="preserve"> </v>
      </c>
      <c r="ZZ26" s="153"/>
      <c r="AAA26" s="144" t="str">
        <f t="shared" si="286"/>
        <v xml:space="preserve"> </v>
      </c>
      <c r="AAB26" s="454" t="str">
        <f t="shared" si="287"/>
        <v xml:space="preserve"> </v>
      </c>
      <c r="AAC26" s="454"/>
      <c r="AAD26" s="150"/>
      <c r="AAE26" s="150"/>
      <c r="AAF26" s="150"/>
      <c r="AAG26" s="154" t="str">
        <f>IF(AAE26=0," ",IF(AAE26=16," ",VLOOKUP(AAE26,PROTOKOL!$A:$E,2)*AAF26))</f>
        <v xml:space="preserve"> </v>
      </c>
      <c r="AAH26" s="151"/>
      <c r="AAI26" s="152" t="str">
        <f>IF(AAE26=0," ",IF(AAE26=16," ",(AAD26-AAG26-AAH26)*VLOOKUP(AAE26,PROTOKOL!$A:$E,5)))</f>
        <v xml:space="preserve"> </v>
      </c>
      <c r="AAJ26" s="155" t="str">
        <f t="shared" si="288"/>
        <v xml:space="preserve"> </v>
      </c>
      <c r="AAK26" s="152" t="str">
        <f t="shared" si="289"/>
        <v xml:space="preserve"> </v>
      </c>
      <c r="AAM26" s="138">
        <f t="shared" ref="AAM26" si="1600">$A$26</f>
        <v>14</v>
      </c>
      <c r="AAN26" s="444"/>
      <c r="AAO26" s="150"/>
      <c r="AAP26" s="150"/>
      <c r="AAQ26" s="150"/>
      <c r="AAR26" s="150" t="str">
        <f>IFERROR(IF(AAP26=0," ",IF(AAP26=16," ",VLOOKUP(AAP26,PROTOKOL!$A:$E,2)*AAQ26))/7.5*(7.5-AAU26),"")</f>
        <v/>
      </c>
      <c r="AAS26" s="151"/>
      <c r="AAT26" s="152" t="str">
        <f>IF(AAP26=0," ",IF(AAP26=16," ",(AAO26-AAR26-AAS26)*VLOOKUP(AAP26,PROTOKOL!$A:$E,5)))</f>
        <v xml:space="preserve"> </v>
      </c>
      <c r="AAU26" s="153"/>
      <c r="AAV26" s="144" t="str">
        <f t="shared" si="291"/>
        <v xml:space="preserve"> </v>
      </c>
      <c r="AAW26" s="454" t="str">
        <f t="shared" si="292"/>
        <v xml:space="preserve"> </v>
      </c>
      <c r="AAX26" s="454"/>
      <c r="AAY26" s="150"/>
      <c r="AAZ26" s="150"/>
      <c r="ABA26" s="150"/>
      <c r="ABB26" s="154" t="str">
        <f>IF(AAZ26=0," ",IF(AAZ26=16," ",VLOOKUP(AAZ26,PROTOKOL!$A:$E,2)*ABA26))</f>
        <v xml:space="preserve"> </v>
      </c>
      <c r="ABC26" s="151"/>
      <c r="ABD26" s="152" t="str">
        <f>IF(AAZ26=0," ",IF(AAZ26=16," ",(AAY26-ABB26-ABC26)*VLOOKUP(AAZ26,PROTOKOL!$A:$E,5)))</f>
        <v xml:space="preserve"> </v>
      </c>
      <c r="ABE26" s="155" t="str">
        <f t="shared" si="293"/>
        <v xml:space="preserve"> </v>
      </c>
      <c r="ABF26" s="152" t="str">
        <f t="shared" si="294"/>
        <v xml:space="preserve"> </v>
      </c>
      <c r="ABH26" s="138">
        <f t="shared" ref="ABH26" si="1601">$A$26</f>
        <v>14</v>
      </c>
      <c r="ABI26" s="444"/>
      <c r="ABJ26" s="150"/>
      <c r="ABK26" s="150"/>
      <c r="ABL26" s="150"/>
      <c r="ABM26" s="150" t="str">
        <f>IFERROR(IF(ABK26=0," ",IF(ABK26=16," ",VLOOKUP(ABK26,PROTOKOL!$A:$E,2)*ABL26))/7.5*(7.5-ABP26),"")</f>
        <v/>
      </c>
      <c r="ABN26" s="151"/>
      <c r="ABO26" s="152" t="str">
        <f>IF(ABK26=0," ",IF(ABK26=16," ",(ABJ26-ABM26-ABN26)*VLOOKUP(ABK26,PROTOKOL!$A:$E,5)))</f>
        <v xml:space="preserve"> </v>
      </c>
      <c r="ABP26" s="153"/>
      <c r="ABQ26" s="144" t="str">
        <f t="shared" si="296"/>
        <v xml:space="preserve"> </v>
      </c>
      <c r="ABR26" s="454" t="str">
        <f t="shared" si="297"/>
        <v xml:space="preserve"> </v>
      </c>
      <c r="ABS26" s="454"/>
      <c r="ABT26" s="150"/>
      <c r="ABU26" s="150"/>
      <c r="ABV26" s="150"/>
      <c r="ABW26" s="154" t="str">
        <f>IF(ABU26=0," ",IF(ABU26=16," ",VLOOKUP(ABU26,PROTOKOL!$A:$E,2)*ABV26))</f>
        <v xml:space="preserve"> </v>
      </c>
      <c r="ABX26" s="151"/>
      <c r="ABY26" s="152" t="str">
        <f>IF(ABU26=0," ",IF(ABU26=16," ",(ABT26-ABW26-ABX26)*VLOOKUP(ABU26,PROTOKOL!$A:$E,5)))</f>
        <v xml:space="preserve"> </v>
      </c>
      <c r="ABZ26" s="155" t="str">
        <f t="shared" si="298"/>
        <v xml:space="preserve"> </v>
      </c>
      <c r="ACA26" s="152" t="str">
        <f t="shared" si="299"/>
        <v xml:space="preserve"> </v>
      </c>
      <c r="ACC26" s="138">
        <f t="shared" ref="ACC26" si="1602">$A$26</f>
        <v>14</v>
      </c>
      <c r="ACD26" s="444"/>
      <c r="ACE26" s="150"/>
      <c r="ACF26" s="150"/>
      <c r="ACG26" s="150"/>
      <c r="ACH26" s="150" t="str">
        <f>IFERROR(IF(ACF26=0," ",IF(ACF26=16," ",VLOOKUP(ACF26,PROTOKOL!$A:$E,2)*ACG26))/7.5*(7.5-ACK26),"")</f>
        <v/>
      </c>
      <c r="ACI26" s="151"/>
      <c r="ACJ26" s="152" t="str">
        <f>IF(ACF26=0," ",IF(ACF26=16," ",(ACE26-ACH26-ACI26)*VLOOKUP(ACF26,PROTOKOL!$A:$E,5)))</f>
        <v xml:space="preserve"> </v>
      </c>
      <c r="ACK26" s="153"/>
      <c r="ACL26" s="144" t="str">
        <f t="shared" si="301"/>
        <v xml:space="preserve"> </v>
      </c>
      <c r="ACM26" s="454" t="str">
        <f t="shared" si="302"/>
        <v xml:space="preserve"> </v>
      </c>
      <c r="ACN26" s="454"/>
      <c r="ACO26" s="150"/>
      <c r="ACP26" s="150"/>
      <c r="ACQ26" s="150"/>
      <c r="ACR26" s="154" t="str">
        <f>IF(ACP26=0," ",IF(ACP26=16," ",VLOOKUP(ACP26,PROTOKOL!$A:$E,2)*ACQ26))</f>
        <v xml:space="preserve"> </v>
      </c>
      <c r="ACS26" s="151"/>
      <c r="ACT26" s="152" t="str">
        <f>IF(ACP26=0," ",IF(ACP26=16," ",(ACO26-ACR26-ACS26)*VLOOKUP(ACP26,PROTOKOL!$A:$E,5)))</f>
        <v xml:space="preserve"> </v>
      </c>
      <c r="ACU26" s="155" t="str">
        <f t="shared" si="303"/>
        <v xml:space="preserve"> </v>
      </c>
      <c r="ACV26" s="152" t="str">
        <f t="shared" si="304"/>
        <v xml:space="preserve"> </v>
      </c>
      <c r="ACX26" s="138">
        <f t="shared" ref="ACX26" si="1603">$A$26</f>
        <v>14</v>
      </c>
      <c r="ACY26" s="444"/>
      <c r="ACZ26" s="150"/>
      <c r="ADA26" s="150"/>
      <c r="ADB26" s="150"/>
      <c r="ADC26" s="150" t="str">
        <f>IFERROR(IF(ADA26=0," ",IF(ADA26=16," ",VLOOKUP(ADA26,PROTOKOL!$A:$E,2)*ADB26))/7.5*(7.5-ADF26),"")</f>
        <v/>
      </c>
      <c r="ADD26" s="151"/>
      <c r="ADE26" s="152" t="str">
        <f>IF(ADA26=0," ",IF(ADA26=16," ",(ACZ26-ADC26-ADD26)*VLOOKUP(ADA26,PROTOKOL!$A:$E,5)))</f>
        <v xml:space="preserve"> </v>
      </c>
      <c r="ADF26" s="153"/>
      <c r="ADG26" s="144" t="str">
        <f t="shared" si="306"/>
        <v xml:space="preserve"> </v>
      </c>
      <c r="ADH26" s="454" t="str">
        <f t="shared" si="307"/>
        <v xml:space="preserve"> </v>
      </c>
      <c r="ADI26" s="454"/>
      <c r="ADJ26" s="150"/>
      <c r="ADK26" s="150"/>
      <c r="ADL26" s="150"/>
      <c r="ADM26" s="154" t="str">
        <f>IF(ADK26=0," ",IF(ADK26=16," ",VLOOKUP(ADK26,PROTOKOL!$A:$E,2)*ADL26))</f>
        <v xml:space="preserve"> </v>
      </c>
      <c r="ADN26" s="151"/>
      <c r="ADO26" s="152" t="str">
        <f>IF(ADK26=0," ",IF(ADK26=16," ",(ADJ26-ADM26-ADN26)*VLOOKUP(ADK26,PROTOKOL!$A:$E,5)))</f>
        <v xml:space="preserve"> </v>
      </c>
      <c r="ADP26" s="155" t="str">
        <f t="shared" si="308"/>
        <v xml:space="preserve"> </v>
      </c>
      <c r="ADQ26" s="152" t="str">
        <f t="shared" si="309"/>
        <v xml:space="preserve"> </v>
      </c>
      <c r="ADS26" s="138">
        <f t="shared" ref="ADS26" si="1604">$A$26</f>
        <v>14</v>
      </c>
      <c r="ADT26" s="444"/>
      <c r="ADU26" s="150"/>
      <c r="ADV26" s="150"/>
      <c r="ADW26" s="150"/>
      <c r="ADX26" s="150" t="str">
        <f>IFERROR(IF(ADV26=0," ",IF(ADV26=16," ",VLOOKUP(ADV26,PROTOKOL!$A:$E,2)*ADW26))/7.5*(7.5-AEA26),"")</f>
        <v/>
      </c>
      <c r="ADY26" s="151"/>
      <c r="ADZ26" s="152" t="str">
        <f>IF(ADV26=0," ",IF(ADV26=16," ",(ADU26-ADX26-ADY26)*VLOOKUP(ADV26,PROTOKOL!$A:$E,5)))</f>
        <v xml:space="preserve"> </v>
      </c>
      <c r="AEA26" s="153"/>
      <c r="AEB26" s="144" t="str">
        <f t="shared" si="311"/>
        <v xml:space="preserve"> </v>
      </c>
      <c r="AEC26" s="454" t="str">
        <f t="shared" si="312"/>
        <v xml:space="preserve"> </v>
      </c>
      <c r="AED26" s="454"/>
      <c r="AEE26" s="150"/>
      <c r="AEF26" s="150"/>
      <c r="AEG26" s="150"/>
      <c r="AEH26" s="154" t="str">
        <f>IF(AEF26=0," ",IF(AEF26=16," ",VLOOKUP(AEF26,PROTOKOL!$A:$E,2)*AEG26))</f>
        <v xml:space="preserve"> </v>
      </c>
      <c r="AEI26" s="151"/>
      <c r="AEJ26" s="152" t="str">
        <f>IF(AEF26=0," ",IF(AEF26=16," ",(AEE26-AEH26-AEI26)*VLOOKUP(AEF26,PROTOKOL!$A:$E,5)))</f>
        <v xml:space="preserve"> </v>
      </c>
      <c r="AEK26" s="155" t="str">
        <f t="shared" si="313"/>
        <v xml:space="preserve"> </v>
      </c>
      <c r="AEL26" s="152" t="str">
        <f t="shared" si="314"/>
        <v xml:space="preserve"> </v>
      </c>
      <c r="AEN26" s="138">
        <f t="shared" ref="AEN26" si="1605">$A$26</f>
        <v>14</v>
      </c>
      <c r="AEO26" s="444"/>
      <c r="AEP26" s="150"/>
      <c r="AEQ26" s="150"/>
      <c r="AER26" s="150"/>
      <c r="AES26" s="150" t="str">
        <f>IFERROR(IF(AEQ26=0," ",IF(AEQ26=16," ",VLOOKUP(AEQ26,PROTOKOL!$A:$E,2)*AER26))/7.5*(7.5-AEV26),"")</f>
        <v/>
      </c>
      <c r="AET26" s="151"/>
      <c r="AEU26" s="152" t="str">
        <f>IF(AEQ26=0," ",IF(AEQ26=16," ",(AEP26-AES26-AET26)*VLOOKUP(AEQ26,PROTOKOL!$A:$E,5)))</f>
        <v xml:space="preserve"> </v>
      </c>
      <c r="AEV26" s="153"/>
      <c r="AEW26" s="144" t="str">
        <f t="shared" si="316"/>
        <v xml:space="preserve"> </v>
      </c>
      <c r="AEX26" s="454" t="str">
        <f t="shared" si="317"/>
        <v xml:space="preserve"> </v>
      </c>
      <c r="AEY26" s="454"/>
      <c r="AEZ26" s="150"/>
      <c r="AFA26" s="150"/>
      <c r="AFB26" s="150"/>
      <c r="AFC26" s="154" t="str">
        <f>IF(AFA26=0," ",IF(AFA26=16," ",VLOOKUP(AFA26,PROTOKOL!$A:$E,2)*AFB26))</f>
        <v xml:space="preserve"> </v>
      </c>
      <c r="AFD26" s="151"/>
      <c r="AFE26" s="152" t="str">
        <f>IF(AFA26=0," ",IF(AFA26=16," ",(AEZ26-AFC26-AFD26)*VLOOKUP(AFA26,PROTOKOL!$A:$E,5)))</f>
        <v xml:space="preserve"> </v>
      </c>
      <c r="AFF26" s="155" t="str">
        <f t="shared" si="318"/>
        <v xml:space="preserve"> </v>
      </c>
      <c r="AFG26" s="152" t="str">
        <f t="shared" si="319"/>
        <v xml:space="preserve"> </v>
      </c>
      <c r="AFI26" s="138">
        <f t="shared" ref="AFI26" si="1606">$A$26</f>
        <v>14</v>
      </c>
      <c r="AFJ26" s="444"/>
      <c r="AFK26" s="150"/>
      <c r="AFL26" s="150"/>
      <c r="AFM26" s="150"/>
      <c r="AFN26" s="150" t="str">
        <f>IFERROR(IF(AFL26=0," ",IF(AFL26=16," ",VLOOKUP(AFL26,PROTOKOL!$A:$E,2)*AFM26))/7.5*(7.5-AFQ26),"")</f>
        <v/>
      </c>
      <c r="AFO26" s="151"/>
      <c r="AFP26" s="152" t="str">
        <f>IF(AFL26=0," ",IF(AFL26=16," ",(AFK26-AFN26-AFO26)*VLOOKUP(AFL26,PROTOKOL!$A:$E,5)))</f>
        <v xml:space="preserve"> </v>
      </c>
      <c r="AFQ26" s="153"/>
      <c r="AFR26" s="144" t="str">
        <f t="shared" si="321"/>
        <v xml:space="preserve"> </v>
      </c>
      <c r="AFS26" s="454" t="str">
        <f t="shared" si="322"/>
        <v xml:space="preserve"> </v>
      </c>
      <c r="AFT26" s="454"/>
      <c r="AFU26" s="150"/>
      <c r="AFV26" s="150"/>
      <c r="AFW26" s="150"/>
      <c r="AFX26" s="154" t="str">
        <f>IF(AFV26=0," ",IF(AFV26=16," ",VLOOKUP(AFV26,PROTOKOL!$A:$E,2)*AFW26))</f>
        <v xml:space="preserve"> </v>
      </c>
      <c r="AFY26" s="151"/>
      <c r="AFZ26" s="152" t="str">
        <f>IF(AFV26=0," ",IF(AFV26=16," ",(AFU26-AFX26-AFY26)*VLOOKUP(AFV26,PROTOKOL!$A:$E,5)))</f>
        <v xml:space="preserve"> </v>
      </c>
      <c r="AGA26" s="155" t="str">
        <f t="shared" si="323"/>
        <v xml:space="preserve"> </v>
      </c>
      <c r="AGB26" s="152" t="str">
        <f t="shared" si="324"/>
        <v xml:space="preserve"> </v>
      </c>
      <c r="AGD26" s="138">
        <f t="shared" ref="AGD26" si="1607">$A$26</f>
        <v>14</v>
      </c>
      <c r="AGE26" s="444"/>
      <c r="AGF26" s="150"/>
      <c r="AGG26" s="150"/>
      <c r="AGH26" s="150"/>
      <c r="AGI26" s="150" t="str">
        <f>IFERROR(IF(AGG26=0," ",IF(AGG26=16," ",VLOOKUP(AGG26,PROTOKOL!$A:$E,2)*AGH26))/7.5*(7.5-AGL26),"")</f>
        <v/>
      </c>
      <c r="AGJ26" s="151"/>
      <c r="AGK26" s="152" t="str">
        <f>IF(AGG26=0," ",IF(AGG26=16," ",(AGF26-AGI26-AGJ26)*VLOOKUP(AGG26,PROTOKOL!$A:$E,5)))</f>
        <v xml:space="preserve"> </v>
      </c>
      <c r="AGL26" s="153"/>
      <c r="AGM26" s="144" t="str">
        <f t="shared" si="326"/>
        <v xml:space="preserve"> </v>
      </c>
      <c r="AGN26" s="454" t="str">
        <f t="shared" si="327"/>
        <v xml:space="preserve"> </v>
      </c>
      <c r="AGO26" s="454"/>
      <c r="AGP26" s="150"/>
      <c r="AGQ26" s="150"/>
      <c r="AGR26" s="150"/>
      <c r="AGS26" s="154" t="str">
        <f>IF(AGQ26=0," ",IF(AGQ26=16," ",VLOOKUP(AGQ26,PROTOKOL!$A:$E,2)*AGR26))</f>
        <v xml:space="preserve"> </v>
      </c>
      <c r="AGT26" s="151"/>
      <c r="AGU26" s="152" t="str">
        <f>IF(AGQ26=0," ",IF(AGQ26=16," ",(AGP26-AGS26-AGT26)*VLOOKUP(AGQ26,PROTOKOL!$A:$E,5)))</f>
        <v xml:space="preserve"> </v>
      </c>
      <c r="AGV26" s="155" t="str">
        <f t="shared" si="328"/>
        <v xml:space="preserve"> </v>
      </c>
      <c r="AGW26" s="152" t="str">
        <f t="shared" si="329"/>
        <v xml:space="preserve"> </v>
      </c>
      <c r="AGY26" s="138">
        <f t="shared" ref="AGY26" si="1608">$A$26</f>
        <v>14</v>
      </c>
      <c r="AGZ26" s="444"/>
      <c r="AHA26" s="150"/>
      <c r="AHB26" s="150"/>
      <c r="AHC26" s="150"/>
      <c r="AHD26" s="150" t="str">
        <f>IFERROR(IF(AHB26=0," ",IF(AHB26=16," ",VLOOKUP(AHB26,PROTOKOL!$A:$E,2)*AHC26))/7.5*(7.5-AHG26),"")</f>
        <v/>
      </c>
      <c r="AHE26" s="151"/>
      <c r="AHF26" s="152" t="str">
        <f>IF(AHB26=0," ",IF(AHB26=16," ",(AHA26-AHD26-AHE26)*VLOOKUP(AHB26,PROTOKOL!$A:$E,5)))</f>
        <v xml:space="preserve"> </v>
      </c>
      <c r="AHG26" s="153"/>
      <c r="AHH26" s="144" t="str">
        <f t="shared" si="331"/>
        <v xml:space="preserve"> </v>
      </c>
      <c r="AHI26" s="454" t="str">
        <f t="shared" si="332"/>
        <v xml:space="preserve"> </v>
      </c>
      <c r="AHJ26" s="454"/>
      <c r="AHK26" s="150"/>
      <c r="AHL26" s="150"/>
      <c r="AHM26" s="150"/>
      <c r="AHN26" s="154" t="str">
        <f>IF(AHL26=0," ",IF(AHL26=16," ",VLOOKUP(AHL26,PROTOKOL!$A:$E,2)*AHM26))</f>
        <v xml:space="preserve"> </v>
      </c>
      <c r="AHO26" s="151"/>
      <c r="AHP26" s="152" t="str">
        <f>IF(AHL26=0," ",IF(AHL26=16," ",(AHK26-AHN26-AHO26)*VLOOKUP(AHL26,PROTOKOL!$A:$E,5)))</f>
        <v xml:space="preserve"> </v>
      </c>
      <c r="AHQ26" s="155" t="str">
        <f t="shared" si="333"/>
        <v xml:space="preserve"> </v>
      </c>
      <c r="AHR26" s="152" t="str">
        <f t="shared" si="334"/>
        <v xml:space="preserve"> </v>
      </c>
      <c r="AHT26" s="138">
        <f t="shared" ref="AHT26" si="1609">$A$26</f>
        <v>14</v>
      </c>
      <c r="AHU26" s="444"/>
      <c r="AHV26" s="150"/>
      <c r="AHW26" s="150"/>
      <c r="AHX26" s="150"/>
      <c r="AHY26" s="150" t="str">
        <f>IFERROR(IF(AHW26=0," ",IF(AHW26=16," ",VLOOKUP(AHW26,PROTOKOL!$A:$E,2)*AHX26))/7.5*(7.5-AIB26),"")</f>
        <v/>
      </c>
      <c r="AHZ26" s="151"/>
      <c r="AIA26" s="152" t="str">
        <f>IF(AHW26=0," ",IF(AHW26=16," ",(AHV26-AHY26-AHZ26)*VLOOKUP(AHW26,PROTOKOL!$A:$E,5)))</f>
        <v xml:space="preserve"> </v>
      </c>
      <c r="AIB26" s="153"/>
      <c r="AIC26" s="144" t="str">
        <f t="shared" si="336"/>
        <v xml:space="preserve"> </v>
      </c>
      <c r="AID26" s="454" t="str">
        <f t="shared" si="337"/>
        <v xml:space="preserve"> </v>
      </c>
      <c r="AIE26" s="454"/>
      <c r="AIF26" s="150"/>
      <c r="AIG26" s="150"/>
      <c r="AIH26" s="150"/>
      <c r="AII26" s="154" t="str">
        <f>IF(AIG26=0," ",IF(AIG26=16," ",VLOOKUP(AIG26,PROTOKOL!$A:$E,2)*AIH26))</f>
        <v xml:space="preserve"> </v>
      </c>
      <c r="AIJ26" s="151"/>
      <c r="AIK26" s="152" t="str">
        <f>IF(AIG26=0," ",IF(AIG26=16," ",(AIF26-AII26-AIJ26)*VLOOKUP(AIG26,PROTOKOL!$A:$E,5)))</f>
        <v xml:space="preserve"> </v>
      </c>
      <c r="AIL26" s="155" t="str">
        <f t="shared" si="338"/>
        <v xml:space="preserve"> </v>
      </c>
      <c r="AIM26" s="152" t="str">
        <f t="shared" si="339"/>
        <v xml:space="preserve"> </v>
      </c>
      <c r="AIO26" s="138">
        <f t="shared" ref="AIO26" si="1610">$A$26</f>
        <v>14</v>
      </c>
      <c r="AIP26" s="444"/>
      <c r="AIQ26" s="150"/>
      <c r="AIR26" s="150"/>
      <c r="AIS26" s="150"/>
      <c r="AIT26" s="150" t="str">
        <f>IFERROR(IF(AIR26=0," ",IF(AIR26=16," ",VLOOKUP(AIR26,PROTOKOL!$A:$E,2)*AIS26))/7.5*(7.5-AIW26),"")</f>
        <v/>
      </c>
      <c r="AIU26" s="151"/>
      <c r="AIV26" s="152" t="str">
        <f>IF(AIR26=0," ",IF(AIR26=16," ",(AIQ26-AIT26-AIU26)*VLOOKUP(AIR26,PROTOKOL!$A:$E,5)))</f>
        <v xml:space="preserve"> </v>
      </c>
      <c r="AIW26" s="153"/>
      <c r="AIX26" s="144" t="str">
        <f t="shared" si="341"/>
        <v xml:space="preserve"> </v>
      </c>
      <c r="AIY26" s="454" t="str">
        <f t="shared" si="342"/>
        <v xml:space="preserve"> </v>
      </c>
      <c r="AIZ26" s="454"/>
      <c r="AJA26" s="150"/>
      <c r="AJB26" s="150"/>
      <c r="AJC26" s="150"/>
      <c r="AJD26" s="154" t="str">
        <f>IF(AJB26=0," ",IF(AJB26=16," ",VLOOKUP(AJB26,PROTOKOL!$A:$E,2)*AJC26))</f>
        <v xml:space="preserve"> </v>
      </c>
      <c r="AJE26" s="151"/>
      <c r="AJF26" s="152" t="str">
        <f>IF(AJB26=0," ",IF(AJB26=16," ",(AJA26-AJD26-AJE26)*VLOOKUP(AJB26,PROTOKOL!$A:$E,5)))</f>
        <v xml:space="preserve"> </v>
      </c>
      <c r="AJG26" s="155" t="str">
        <f t="shared" si="343"/>
        <v xml:space="preserve"> </v>
      </c>
      <c r="AJH26" s="152" t="str">
        <f t="shared" si="344"/>
        <v xml:space="preserve"> </v>
      </c>
      <c r="AJJ26" s="138">
        <f t="shared" ref="AJJ26" si="1611">$A$26</f>
        <v>14</v>
      </c>
      <c r="AJK26" s="444"/>
      <c r="AJL26" s="150"/>
      <c r="AJM26" s="150"/>
      <c r="AJN26" s="150"/>
      <c r="AJO26" s="150" t="str">
        <f>IFERROR(IF(AJM26=0," ",IF(AJM26=16," ",VLOOKUP(AJM26,PROTOKOL!$A:$E,2)*AJN26))/7.5*(7.5-AJR26),"")</f>
        <v/>
      </c>
      <c r="AJP26" s="151"/>
      <c r="AJQ26" s="152" t="str">
        <f>IF(AJM26=0," ",IF(AJM26=16," ",(AJL26-AJO26-AJP26)*VLOOKUP(AJM26,PROTOKOL!$A:$E,5)))</f>
        <v xml:space="preserve"> </v>
      </c>
      <c r="AJR26" s="153"/>
      <c r="AJS26" s="144" t="str">
        <f t="shared" si="346"/>
        <v xml:space="preserve"> </v>
      </c>
      <c r="AJT26" s="454" t="str">
        <f t="shared" si="347"/>
        <v xml:space="preserve"> </v>
      </c>
      <c r="AJU26" s="454"/>
      <c r="AJV26" s="150"/>
      <c r="AJW26" s="150"/>
      <c r="AJX26" s="150"/>
      <c r="AJY26" s="154" t="str">
        <f>IF(AJW26=0," ",IF(AJW26=16," ",VLOOKUP(AJW26,PROTOKOL!$A:$E,2)*AJX26))</f>
        <v xml:space="preserve"> </v>
      </c>
      <c r="AJZ26" s="151"/>
      <c r="AKA26" s="152" t="str">
        <f>IF(AJW26=0," ",IF(AJW26=16," ",(AJV26-AJY26-AJZ26)*VLOOKUP(AJW26,PROTOKOL!$A:$E,5)))</f>
        <v xml:space="preserve"> </v>
      </c>
      <c r="AKB26" s="155" t="str">
        <f t="shared" si="348"/>
        <v xml:space="preserve"> </v>
      </c>
      <c r="AKC26" s="152" t="str">
        <f t="shared" si="349"/>
        <v xml:space="preserve"> </v>
      </c>
      <c r="AKE26" s="138">
        <f t="shared" ref="AKE26" si="1612">$A$26</f>
        <v>14</v>
      </c>
      <c r="AKF26" s="444"/>
      <c r="AKG26" s="150"/>
      <c r="AKH26" s="150"/>
      <c r="AKI26" s="150"/>
      <c r="AKJ26" s="150" t="str">
        <f>IFERROR(IF(AKH26=0," ",IF(AKH26=16," ",VLOOKUP(AKH26,PROTOKOL!$A:$E,2)*AKI26))/7.5*(7.5-AKM26),"")</f>
        <v/>
      </c>
      <c r="AKK26" s="151"/>
      <c r="AKL26" s="152" t="str">
        <f>IF(AKH26=0," ",IF(AKH26=16," ",(AKG26-AKJ26-AKK26)*VLOOKUP(AKH26,PROTOKOL!$A:$E,5)))</f>
        <v xml:space="preserve"> </v>
      </c>
      <c r="AKM26" s="153"/>
      <c r="AKN26" s="144" t="str">
        <f t="shared" si="351"/>
        <v xml:space="preserve"> </v>
      </c>
      <c r="AKO26" s="454" t="str">
        <f t="shared" si="352"/>
        <v xml:space="preserve"> </v>
      </c>
      <c r="AKP26" s="454"/>
      <c r="AKQ26" s="150"/>
      <c r="AKR26" s="150"/>
      <c r="AKS26" s="150"/>
      <c r="AKT26" s="154" t="str">
        <f>IF(AKR26=0," ",IF(AKR26=16," ",VLOOKUP(AKR26,PROTOKOL!$A:$E,2)*AKS26))</f>
        <v xml:space="preserve"> </v>
      </c>
      <c r="AKU26" s="151"/>
      <c r="AKV26" s="152" t="str">
        <f>IF(AKR26=0," ",IF(AKR26=16," ",(AKQ26-AKT26-AKU26)*VLOOKUP(AKR26,PROTOKOL!$A:$E,5)))</f>
        <v xml:space="preserve"> </v>
      </c>
      <c r="AKW26" s="155" t="str">
        <f t="shared" si="353"/>
        <v xml:space="preserve"> </v>
      </c>
      <c r="AKX26" s="152" t="str">
        <f t="shared" si="354"/>
        <v xml:space="preserve"> </v>
      </c>
      <c r="AKZ26" s="138">
        <f t="shared" ref="AKZ26" si="1613">$A$26</f>
        <v>14</v>
      </c>
      <c r="ALA26" s="444"/>
      <c r="ALB26" s="150"/>
      <c r="ALC26" s="150"/>
      <c r="ALD26" s="150"/>
      <c r="ALE26" s="150" t="str">
        <f>IFERROR(IF(ALC26=0," ",IF(ALC26=16," ",VLOOKUP(ALC26,PROTOKOL!$A:$E,2)*ALD26))/7.5*(7.5-ALH26),"")</f>
        <v/>
      </c>
      <c r="ALF26" s="151"/>
      <c r="ALG26" s="152" t="str">
        <f>IF(ALC26=0," ",IF(ALC26=16," ",(ALB26-ALE26-ALF26)*VLOOKUP(ALC26,PROTOKOL!$A:$E,5)))</f>
        <v xml:space="preserve"> </v>
      </c>
      <c r="ALH26" s="153"/>
      <c r="ALI26" s="144" t="str">
        <f t="shared" si="356"/>
        <v xml:space="preserve"> </v>
      </c>
      <c r="ALJ26" s="454" t="str">
        <f t="shared" si="357"/>
        <v xml:space="preserve"> </v>
      </c>
      <c r="ALK26" s="454"/>
      <c r="ALL26" s="150"/>
      <c r="ALM26" s="150"/>
      <c r="ALN26" s="150"/>
      <c r="ALO26" s="154" t="str">
        <f>IF(ALM26=0," ",IF(ALM26=16," ",VLOOKUP(ALM26,PROTOKOL!$A:$E,2)*ALN26))</f>
        <v xml:space="preserve"> </v>
      </c>
      <c r="ALP26" s="151"/>
      <c r="ALQ26" s="152" t="str">
        <f>IF(ALM26=0," ",IF(ALM26=16," ",(ALL26-ALO26-ALP26)*VLOOKUP(ALM26,PROTOKOL!$A:$E,5)))</f>
        <v xml:space="preserve"> </v>
      </c>
      <c r="ALR26" s="155" t="str">
        <f t="shared" si="358"/>
        <v xml:space="preserve"> </v>
      </c>
      <c r="ALS26" s="152" t="str">
        <f t="shared" si="359"/>
        <v xml:space="preserve"> </v>
      </c>
      <c r="ALU26" s="138">
        <f t="shared" ref="ALU26" si="1614">$A$26</f>
        <v>14</v>
      </c>
      <c r="ALV26" s="444"/>
      <c r="ALW26" s="150"/>
      <c r="ALX26" s="150"/>
      <c r="ALY26" s="150"/>
      <c r="ALZ26" s="150" t="str">
        <f>IFERROR(IF(ALX26=0," ",IF(ALX26=16," ",VLOOKUP(ALX26,PROTOKOL!$A:$E,2)*ALY26))/7.5*(7.5-AMC26),"")</f>
        <v/>
      </c>
      <c r="AMA26" s="151"/>
      <c r="AMB26" s="152" t="str">
        <f>IF(ALX26=0," ",IF(ALX26=16," ",(ALW26-ALZ26-AMA26)*VLOOKUP(ALX26,PROTOKOL!$A:$E,5)))</f>
        <v xml:space="preserve"> </v>
      </c>
      <c r="AMC26" s="153"/>
      <c r="AMD26" s="144" t="str">
        <f t="shared" si="361"/>
        <v xml:space="preserve"> </v>
      </c>
      <c r="AME26" s="454" t="str">
        <f t="shared" si="362"/>
        <v xml:space="preserve"> </v>
      </c>
      <c r="AMF26" s="454"/>
      <c r="AMG26" s="150"/>
      <c r="AMH26" s="150"/>
      <c r="AMI26" s="150"/>
      <c r="AMJ26" s="154" t="str">
        <f>IF(AMH26=0," ",IF(AMH26=16," ",VLOOKUP(AMH26,PROTOKOL!$A:$E,2)*AMI26))</f>
        <v xml:space="preserve"> </v>
      </c>
      <c r="AMK26" s="151"/>
      <c r="AML26" s="152" t="str">
        <f>IF(AMH26=0," ",IF(AMH26=16," ",(AMG26-AMJ26-AMK26)*VLOOKUP(AMH26,PROTOKOL!$A:$E,5)))</f>
        <v xml:space="preserve"> </v>
      </c>
      <c r="AMM26" s="155" t="str">
        <f t="shared" si="363"/>
        <v xml:space="preserve"> </v>
      </c>
      <c r="AMN26" s="152" t="str">
        <f t="shared" si="364"/>
        <v xml:space="preserve"> </v>
      </c>
      <c r="AMP26" s="138">
        <f t="shared" ref="AMP26" si="1615">$A$26</f>
        <v>14</v>
      </c>
      <c r="AMQ26" s="444"/>
      <c r="AMR26" s="150"/>
      <c r="AMS26" s="150"/>
      <c r="AMT26" s="150"/>
      <c r="AMU26" s="150" t="str">
        <f>IFERROR(IF(AMS26=0," ",IF(AMS26=16," ",VLOOKUP(AMS26,PROTOKOL!$A:$E,2)*AMT26))/7.5*(7.5-AMX26),"")</f>
        <v/>
      </c>
      <c r="AMV26" s="151"/>
      <c r="AMW26" s="152" t="str">
        <f>IF(AMS26=0," ",IF(AMS26=16," ",(AMR26-AMU26-AMV26)*VLOOKUP(AMS26,PROTOKOL!$A:$E,5)))</f>
        <v xml:space="preserve"> </v>
      </c>
      <c r="AMX26" s="153"/>
      <c r="AMY26" s="144" t="str">
        <f t="shared" si="366"/>
        <v xml:space="preserve"> </v>
      </c>
      <c r="AMZ26" s="454" t="str">
        <f t="shared" si="367"/>
        <v xml:space="preserve"> </v>
      </c>
      <c r="ANA26" s="454"/>
      <c r="ANB26" s="150"/>
      <c r="ANC26" s="150"/>
      <c r="AND26" s="150"/>
      <c r="ANE26" s="154" t="str">
        <f>IF(ANC26=0," ",IF(ANC26=16," ",VLOOKUP(ANC26,PROTOKOL!$A:$E,2)*AND26))</f>
        <v xml:space="preserve"> </v>
      </c>
      <c r="ANF26" s="151"/>
      <c r="ANG26" s="152" t="str">
        <f>IF(ANC26=0," ",IF(ANC26=16," ",(ANB26-ANE26-ANF26)*VLOOKUP(ANC26,PROTOKOL!$A:$E,5)))</f>
        <v xml:space="preserve"> </v>
      </c>
      <c r="ANH26" s="155" t="str">
        <f t="shared" si="368"/>
        <v xml:space="preserve"> </v>
      </c>
      <c r="ANI26" s="152" t="str">
        <f t="shared" si="369"/>
        <v xml:space="preserve"> </v>
      </c>
      <c r="ANK26" s="138">
        <f t="shared" ref="ANK26" si="1616">$A$26</f>
        <v>14</v>
      </c>
      <c r="ANL26" s="444"/>
      <c r="ANM26" s="150"/>
      <c r="ANN26" s="150"/>
      <c r="ANO26" s="150"/>
      <c r="ANP26" s="150" t="str">
        <f>IFERROR(IF(ANN26=0," ",IF(ANN26=16," ",VLOOKUP(ANN26,PROTOKOL!$A:$E,2)*ANO26))/7.5*(7.5-ANS26),"")</f>
        <v/>
      </c>
      <c r="ANQ26" s="151"/>
      <c r="ANR26" s="152" t="str">
        <f>IF(ANN26=0," ",IF(ANN26=16," ",(ANM26-ANP26-ANQ26)*VLOOKUP(ANN26,PROTOKOL!$A:$E,5)))</f>
        <v xml:space="preserve"> </v>
      </c>
      <c r="ANS26" s="153"/>
      <c r="ANT26" s="144" t="str">
        <f t="shared" si="371"/>
        <v xml:space="preserve"> </v>
      </c>
      <c r="ANU26" s="454" t="str">
        <f t="shared" si="372"/>
        <v xml:space="preserve"> </v>
      </c>
      <c r="ANV26" s="454"/>
      <c r="ANW26" s="150"/>
      <c r="ANX26" s="150"/>
      <c r="ANY26" s="150"/>
      <c r="ANZ26" s="154" t="str">
        <f>IF(ANX26=0," ",IF(ANX26=16," ",VLOOKUP(ANX26,PROTOKOL!$A:$E,2)*ANY26))</f>
        <v xml:space="preserve"> </v>
      </c>
      <c r="AOA26" s="151"/>
      <c r="AOB26" s="152" t="str">
        <f>IF(ANX26=0," ",IF(ANX26=16," ",(ANW26-ANZ26-AOA26)*VLOOKUP(ANX26,PROTOKOL!$A:$E,5)))</f>
        <v xml:space="preserve"> </v>
      </c>
      <c r="AOC26" s="155" t="str">
        <f t="shared" si="373"/>
        <v xml:space="preserve"> </v>
      </c>
      <c r="AOD26" s="152" t="str">
        <f t="shared" si="374"/>
        <v xml:space="preserve"> </v>
      </c>
      <c r="AOF26" s="138">
        <f t="shared" ref="AOF26" si="1617">$A$26</f>
        <v>14</v>
      </c>
      <c r="AOG26" s="444"/>
      <c r="AOH26" s="150"/>
      <c r="AOI26" s="150"/>
      <c r="AOJ26" s="150"/>
      <c r="AOK26" s="150" t="str">
        <f>IFERROR(IF(AOI26=0," ",IF(AOI26=16," ",VLOOKUP(AOI26,PROTOKOL!$A:$E,2)*AOJ26))/7.5*(7.5-AON26),"")</f>
        <v/>
      </c>
      <c r="AOL26" s="151"/>
      <c r="AOM26" s="152" t="str">
        <f>IF(AOI26=0," ",IF(AOI26=16," ",(AOH26-AOK26-AOL26)*VLOOKUP(AOI26,PROTOKOL!$A:$E,5)))</f>
        <v xml:space="preserve"> </v>
      </c>
      <c r="AON26" s="153"/>
      <c r="AOO26" s="144" t="str">
        <f t="shared" si="376"/>
        <v xml:space="preserve"> </v>
      </c>
      <c r="AOP26" s="454" t="str">
        <f t="shared" si="377"/>
        <v xml:space="preserve"> </v>
      </c>
      <c r="AOQ26" s="454"/>
      <c r="AOR26" s="150"/>
      <c r="AOS26" s="150"/>
      <c r="AOT26" s="150"/>
      <c r="AOU26" s="154" t="str">
        <f>IF(AOS26=0," ",IF(AOS26=16," ",VLOOKUP(AOS26,PROTOKOL!$A:$E,2)*AOT26))</f>
        <v xml:space="preserve"> </v>
      </c>
      <c r="AOV26" s="151"/>
      <c r="AOW26" s="152" t="str">
        <f>IF(AOS26=0," ",IF(AOS26=16," ",(AOR26-AOU26-AOV26)*VLOOKUP(AOS26,PROTOKOL!$A:$E,5)))</f>
        <v xml:space="preserve"> </v>
      </c>
      <c r="AOX26" s="155" t="str">
        <f t="shared" si="378"/>
        <v xml:space="preserve"> </v>
      </c>
      <c r="AOY26" s="152" t="str">
        <f t="shared" si="379"/>
        <v xml:space="preserve"> </v>
      </c>
      <c r="APA26" s="138">
        <f t="shared" ref="APA26" si="1618">$A$26</f>
        <v>14</v>
      </c>
      <c r="APB26" s="444"/>
      <c r="APC26" s="150"/>
      <c r="APD26" s="150"/>
      <c r="APE26" s="150"/>
      <c r="APF26" s="150" t="str">
        <f>IFERROR(IF(APD26=0," ",IF(APD26=16," ",VLOOKUP(APD26,PROTOKOL!$A:$E,2)*APE26))/7.5*(7.5-API26),"")</f>
        <v/>
      </c>
      <c r="APG26" s="151"/>
      <c r="APH26" s="152" t="str">
        <f>IF(APD26=0," ",IF(APD26=16," ",(APC26-APF26-APG26)*VLOOKUP(APD26,PROTOKOL!$A:$E,5)))</f>
        <v xml:space="preserve"> </v>
      </c>
      <c r="API26" s="153"/>
      <c r="APJ26" s="144" t="str">
        <f t="shared" si="381"/>
        <v xml:space="preserve"> </v>
      </c>
      <c r="APK26" s="454" t="str">
        <f t="shared" si="382"/>
        <v xml:space="preserve"> </v>
      </c>
      <c r="APL26" s="454"/>
      <c r="APM26" s="150"/>
      <c r="APN26" s="150"/>
      <c r="APO26" s="150"/>
      <c r="APP26" s="154" t="str">
        <f>IF(APN26=0," ",IF(APN26=16," ",VLOOKUP(APN26,PROTOKOL!$A:$E,2)*APO26))</f>
        <v xml:space="preserve"> </v>
      </c>
      <c r="APQ26" s="151"/>
      <c r="APR26" s="152" t="str">
        <f>IF(APN26=0," ",IF(APN26=16," ",(APM26-APP26-APQ26)*VLOOKUP(APN26,PROTOKOL!$A:$E,5)))</f>
        <v xml:space="preserve"> </v>
      </c>
      <c r="APS26" s="155" t="str">
        <f t="shared" si="383"/>
        <v xml:space="preserve"> </v>
      </c>
      <c r="APT26" s="152" t="str">
        <f t="shared" si="384"/>
        <v xml:space="preserve"> </v>
      </c>
      <c r="APV26" s="138">
        <f t="shared" ref="APV26" si="1619">$A$26</f>
        <v>14</v>
      </c>
      <c r="APW26" s="444"/>
      <c r="APX26" s="150"/>
      <c r="APY26" s="150"/>
      <c r="APZ26" s="150"/>
      <c r="AQA26" s="150" t="str">
        <f>IFERROR(IF(APY26=0," ",IF(APY26=16," ",VLOOKUP(APY26,PROTOKOL!$A:$E,2)*APZ26))/7.5*(7.5-AQD26),"")</f>
        <v/>
      </c>
      <c r="AQB26" s="151"/>
      <c r="AQC26" s="152" t="str">
        <f>IF(APY26=0," ",IF(APY26=16," ",(APX26-AQA26-AQB26)*VLOOKUP(APY26,PROTOKOL!$A:$E,5)))</f>
        <v xml:space="preserve"> </v>
      </c>
      <c r="AQD26" s="153"/>
      <c r="AQE26" s="144" t="str">
        <f t="shared" si="386"/>
        <v xml:space="preserve"> </v>
      </c>
      <c r="AQF26" s="454" t="str">
        <f t="shared" si="387"/>
        <v xml:space="preserve"> </v>
      </c>
      <c r="AQG26" s="454"/>
      <c r="AQH26" s="150"/>
      <c r="AQI26" s="150"/>
      <c r="AQJ26" s="150"/>
      <c r="AQK26" s="154" t="str">
        <f>IF(AQI26=0," ",IF(AQI26=16," ",VLOOKUP(AQI26,PROTOKOL!$A:$E,2)*AQJ26))</f>
        <v xml:space="preserve"> </v>
      </c>
      <c r="AQL26" s="151"/>
      <c r="AQM26" s="152" t="str">
        <f>IF(AQI26=0," ",IF(AQI26=16," ",(AQH26-AQK26-AQL26)*VLOOKUP(AQI26,PROTOKOL!$A:$E,5)))</f>
        <v xml:space="preserve"> </v>
      </c>
      <c r="AQN26" s="155" t="str">
        <f t="shared" si="388"/>
        <v xml:space="preserve"> </v>
      </c>
      <c r="AQO26" s="152" t="str">
        <f t="shared" si="389"/>
        <v xml:space="preserve"> </v>
      </c>
      <c r="AQQ26" s="138">
        <f t="shared" ref="AQQ26" si="1620">$A$26</f>
        <v>14</v>
      </c>
      <c r="AQR26" s="444"/>
      <c r="AQS26" s="150"/>
      <c r="AQT26" s="150"/>
      <c r="AQU26" s="150"/>
      <c r="AQV26" s="150" t="str">
        <f>IFERROR(IF(AQT26=0," ",IF(AQT26=16," ",VLOOKUP(AQT26,PROTOKOL!$A:$E,2)*AQU26))/7.5*(7.5-AQY26),"")</f>
        <v/>
      </c>
      <c r="AQW26" s="151"/>
      <c r="AQX26" s="152" t="str">
        <f>IF(AQT26=0," ",IF(AQT26=16," ",(AQS26-AQV26-AQW26)*VLOOKUP(AQT26,PROTOKOL!$A:$E,5)))</f>
        <v xml:space="preserve"> </v>
      </c>
      <c r="AQY26" s="153"/>
      <c r="AQZ26" s="144" t="str">
        <f t="shared" si="391"/>
        <v xml:space="preserve"> </v>
      </c>
      <c r="ARA26" s="454" t="str">
        <f t="shared" si="392"/>
        <v xml:space="preserve"> </v>
      </c>
      <c r="ARB26" s="454"/>
      <c r="ARC26" s="150"/>
      <c r="ARD26" s="150"/>
      <c r="ARE26" s="150"/>
      <c r="ARF26" s="154" t="str">
        <f>IF(ARD26=0," ",IF(ARD26=16," ",VLOOKUP(ARD26,PROTOKOL!$A:$E,2)*ARE26))</f>
        <v xml:space="preserve"> </v>
      </c>
      <c r="ARG26" s="151"/>
      <c r="ARH26" s="152" t="str">
        <f>IF(ARD26=0," ",IF(ARD26=16," ",(ARC26-ARF26-ARG26)*VLOOKUP(ARD26,PROTOKOL!$A:$E,5)))</f>
        <v xml:space="preserve"> </v>
      </c>
      <c r="ARI26" s="155" t="str">
        <f t="shared" si="393"/>
        <v xml:space="preserve"> </v>
      </c>
      <c r="ARJ26" s="152" t="str">
        <f t="shared" si="394"/>
        <v xml:space="preserve"> </v>
      </c>
      <c r="ARL26" s="138">
        <f t="shared" ref="ARL26" si="1621">$A$26</f>
        <v>14</v>
      </c>
      <c r="ARM26" s="444"/>
      <c r="ARN26" s="150"/>
      <c r="ARO26" s="150"/>
      <c r="ARP26" s="150"/>
      <c r="ARQ26" s="150" t="str">
        <f>IFERROR(IF(ARO26=0," ",IF(ARO26=16," ",VLOOKUP(ARO26,PROTOKOL!$A:$E,2)*ARP26))/7.5*(7.5-ART26),"")</f>
        <v/>
      </c>
      <c r="ARR26" s="151"/>
      <c r="ARS26" s="152" t="str">
        <f>IF(ARO26=0," ",IF(ARO26=16," ",(ARN26-ARQ26-ARR26)*VLOOKUP(ARO26,PROTOKOL!$A:$E,5)))</f>
        <v xml:space="preserve"> </v>
      </c>
      <c r="ART26" s="153"/>
      <c r="ARU26" s="144" t="str">
        <f t="shared" si="396"/>
        <v xml:space="preserve"> </v>
      </c>
      <c r="ARV26" s="454" t="str">
        <f t="shared" si="397"/>
        <v xml:space="preserve"> </v>
      </c>
      <c r="ARW26" s="454"/>
      <c r="ARX26" s="150"/>
      <c r="ARY26" s="150"/>
      <c r="ARZ26" s="150"/>
      <c r="ASA26" s="154" t="str">
        <f>IF(ARY26=0," ",IF(ARY26=16," ",VLOOKUP(ARY26,PROTOKOL!$A:$E,2)*ARZ26))</f>
        <v xml:space="preserve"> </v>
      </c>
      <c r="ASB26" s="151"/>
      <c r="ASC26" s="152" t="str">
        <f>IF(ARY26=0," ",IF(ARY26=16," ",(ARX26-ASA26-ASB26)*VLOOKUP(ARY26,PROTOKOL!$A:$E,5)))</f>
        <v xml:space="preserve"> </v>
      </c>
      <c r="ASD26" s="155" t="str">
        <f t="shared" si="398"/>
        <v xml:space="preserve"> </v>
      </c>
      <c r="ASE26" s="152" t="str">
        <f t="shared" si="399"/>
        <v xml:space="preserve"> </v>
      </c>
      <c r="ASG26" s="138">
        <f t="shared" ref="ASG26" si="1622">$A$26</f>
        <v>14</v>
      </c>
      <c r="ASH26" s="444"/>
      <c r="ASI26" s="150"/>
      <c r="ASJ26" s="150"/>
      <c r="ASK26" s="150"/>
      <c r="ASL26" s="150" t="str">
        <f>IFERROR(IF(ASJ26=0," ",IF(ASJ26=16," ",VLOOKUP(ASJ26,PROTOKOL!$A:$E,2)*ASK26))/7.5*(7.5-ASO26),"")</f>
        <v/>
      </c>
      <c r="ASM26" s="151"/>
      <c r="ASN26" s="152" t="str">
        <f>IF(ASJ26=0," ",IF(ASJ26=16," ",(ASI26-ASL26-ASM26)*VLOOKUP(ASJ26,PROTOKOL!$A:$E,5)))</f>
        <v xml:space="preserve"> </v>
      </c>
      <c r="ASO26" s="153"/>
      <c r="ASP26" s="144" t="str">
        <f t="shared" si="401"/>
        <v xml:space="preserve"> </v>
      </c>
      <c r="ASQ26" s="454" t="str">
        <f t="shared" si="402"/>
        <v xml:space="preserve"> </v>
      </c>
      <c r="ASR26" s="454"/>
      <c r="ASS26" s="150"/>
      <c r="AST26" s="150"/>
      <c r="ASU26" s="150"/>
      <c r="ASV26" s="154" t="str">
        <f>IF(AST26=0," ",IF(AST26=16," ",VLOOKUP(AST26,PROTOKOL!$A:$E,2)*ASU26))</f>
        <v xml:space="preserve"> </v>
      </c>
      <c r="ASW26" s="151"/>
      <c r="ASX26" s="152" t="str">
        <f>IF(AST26=0," ",IF(AST26=16," ",(ASS26-ASV26-ASW26)*VLOOKUP(AST26,PROTOKOL!$A:$E,5)))</f>
        <v xml:space="preserve"> </v>
      </c>
      <c r="ASY26" s="155" t="str">
        <f t="shared" si="403"/>
        <v xml:space="preserve"> </v>
      </c>
      <c r="ASZ26" s="152" t="str">
        <f t="shared" si="404"/>
        <v xml:space="preserve"> </v>
      </c>
      <c r="ATB26" s="138">
        <f t="shared" ref="ATB26" si="1623">$A$26</f>
        <v>14</v>
      </c>
      <c r="ATC26" s="444"/>
      <c r="ATD26" s="150"/>
      <c r="ATE26" s="150"/>
      <c r="ATF26" s="150"/>
      <c r="ATG26" s="150" t="str">
        <f>IFERROR(IF(ATE26=0," ",IF(ATE26=16," ",VLOOKUP(ATE26,PROTOKOL!$A:$E,2)*ATF26))/7.5*(7.5-ATJ26),"")</f>
        <v/>
      </c>
      <c r="ATH26" s="151"/>
      <c r="ATI26" s="152" t="str">
        <f>IF(ATE26=0," ",IF(ATE26=16," ",(ATD26-ATG26-ATH26)*VLOOKUP(ATE26,PROTOKOL!$A:$E,5)))</f>
        <v xml:space="preserve"> </v>
      </c>
      <c r="ATJ26" s="153"/>
      <c r="ATK26" s="144" t="str">
        <f t="shared" si="406"/>
        <v xml:space="preserve"> </v>
      </c>
      <c r="ATL26" s="454" t="str">
        <f t="shared" si="407"/>
        <v xml:space="preserve"> </v>
      </c>
      <c r="ATM26" s="454"/>
      <c r="ATN26" s="150"/>
      <c r="ATO26" s="150"/>
      <c r="ATP26" s="150"/>
      <c r="ATQ26" s="154" t="str">
        <f>IF(ATO26=0," ",IF(ATO26=16," ",VLOOKUP(ATO26,PROTOKOL!$A:$E,2)*ATP26))</f>
        <v xml:space="preserve"> </v>
      </c>
      <c r="ATR26" s="151"/>
      <c r="ATS26" s="152" t="str">
        <f>IF(ATO26=0," ",IF(ATO26=16," ",(ATN26-ATQ26-ATR26)*VLOOKUP(ATO26,PROTOKOL!$A:$E,5)))</f>
        <v xml:space="preserve"> </v>
      </c>
      <c r="ATT26" s="155" t="str">
        <f t="shared" si="408"/>
        <v xml:space="preserve"> </v>
      </c>
      <c r="ATU26" s="152" t="str">
        <f t="shared" si="409"/>
        <v xml:space="preserve"> </v>
      </c>
      <c r="ATW26" s="138">
        <f t="shared" ref="ATW26" si="1624">$A$26</f>
        <v>14</v>
      </c>
      <c r="ATX26" s="444"/>
      <c r="ATY26" s="150"/>
      <c r="ATZ26" s="150"/>
      <c r="AUA26" s="150"/>
      <c r="AUB26" s="150" t="str">
        <f>IFERROR(IF(ATZ26=0," ",IF(ATZ26=16," ",VLOOKUP(ATZ26,PROTOKOL!$A:$E,2)*AUA26))/7.5*(7.5-AUE26),"")</f>
        <v/>
      </c>
      <c r="AUC26" s="151"/>
      <c r="AUD26" s="152" t="str">
        <f>IF(ATZ26=0," ",IF(ATZ26=16," ",(ATY26-AUB26-AUC26)*VLOOKUP(ATZ26,PROTOKOL!$A:$E,5)))</f>
        <v xml:space="preserve"> </v>
      </c>
      <c r="AUE26" s="153"/>
      <c r="AUF26" s="144" t="str">
        <f t="shared" si="411"/>
        <v xml:space="preserve"> </v>
      </c>
      <c r="AUG26" s="454" t="str">
        <f t="shared" si="412"/>
        <v xml:space="preserve"> </v>
      </c>
      <c r="AUH26" s="454"/>
      <c r="AUI26" s="150"/>
      <c r="AUJ26" s="150"/>
      <c r="AUK26" s="150"/>
      <c r="AUL26" s="154" t="str">
        <f>IF(AUJ26=0," ",IF(AUJ26=16," ",VLOOKUP(AUJ26,PROTOKOL!$A:$E,2)*AUK26))</f>
        <v xml:space="preserve"> </v>
      </c>
      <c r="AUM26" s="151"/>
      <c r="AUN26" s="152" t="str">
        <f>IF(AUJ26=0," ",IF(AUJ26=16," ",(AUI26-AUL26-AUM26)*VLOOKUP(AUJ26,PROTOKOL!$A:$E,5)))</f>
        <v xml:space="preserve"> </v>
      </c>
      <c r="AUO26" s="155" t="str">
        <f t="shared" si="413"/>
        <v xml:space="preserve"> </v>
      </c>
      <c r="AUP26" s="152" t="str">
        <f t="shared" si="414"/>
        <v xml:space="preserve"> </v>
      </c>
      <c r="AUR26" s="138">
        <f t="shared" ref="AUR26" si="1625">$A$26</f>
        <v>14</v>
      </c>
      <c r="AUS26" s="444"/>
      <c r="AUT26" s="150"/>
      <c r="AUU26" s="150"/>
      <c r="AUV26" s="150"/>
      <c r="AUW26" s="150" t="str">
        <f>IFERROR(IF(AUU26=0," ",IF(AUU26=16," ",VLOOKUP(AUU26,PROTOKOL!$A:$E,2)*AUV26))/7.5*(7.5-AUZ26),"")</f>
        <v/>
      </c>
      <c r="AUX26" s="151"/>
      <c r="AUY26" s="152" t="str">
        <f>IF(AUU26=0," ",IF(AUU26=16," ",(AUT26-AUW26-AUX26)*VLOOKUP(AUU26,PROTOKOL!$A:$E,5)))</f>
        <v xml:space="preserve"> </v>
      </c>
      <c r="AUZ26" s="153"/>
      <c r="AVA26" s="144" t="str">
        <f t="shared" si="416"/>
        <v xml:space="preserve"> </v>
      </c>
      <c r="AVB26" s="454" t="str">
        <f t="shared" si="417"/>
        <v xml:space="preserve"> </v>
      </c>
      <c r="AVC26" s="454"/>
      <c r="AVD26" s="150"/>
      <c r="AVE26" s="150"/>
      <c r="AVF26" s="150"/>
      <c r="AVG26" s="154" t="str">
        <f>IF(AVE26=0," ",IF(AVE26=16," ",VLOOKUP(AVE26,PROTOKOL!$A:$E,2)*AVF26))</f>
        <v xml:space="preserve"> </v>
      </c>
      <c r="AVH26" s="151"/>
      <c r="AVI26" s="152" t="str">
        <f>IF(AVE26=0," ",IF(AVE26=16," ",(AVD26-AVG26-AVH26)*VLOOKUP(AVE26,PROTOKOL!$A:$E,5)))</f>
        <v xml:space="preserve"> </v>
      </c>
      <c r="AVJ26" s="155" t="str">
        <f t="shared" si="418"/>
        <v xml:space="preserve"> </v>
      </c>
      <c r="AVK26" s="152" t="str">
        <f t="shared" si="419"/>
        <v xml:space="preserve"> </v>
      </c>
      <c r="AVM26" s="138">
        <f t="shared" ref="AVM26" si="1626">$A$26</f>
        <v>14</v>
      </c>
      <c r="AVN26" s="444"/>
      <c r="AVO26" s="150"/>
      <c r="AVP26" s="150"/>
      <c r="AVQ26" s="150"/>
      <c r="AVR26" s="150" t="str">
        <f>IFERROR(IF(AVP26=0," ",IF(AVP26=16," ",VLOOKUP(AVP26,PROTOKOL!$A:$E,2)*AVQ26))/7.5*(7.5-AVU26),"")</f>
        <v/>
      </c>
      <c r="AVS26" s="151"/>
      <c r="AVT26" s="152" t="str">
        <f>IF(AVP26=0," ",IF(AVP26=16," ",(AVO26-AVR26-AVS26)*VLOOKUP(AVP26,PROTOKOL!$A:$E,5)))</f>
        <v xml:space="preserve"> </v>
      </c>
      <c r="AVU26" s="153"/>
      <c r="AVV26" s="144" t="str">
        <f t="shared" si="421"/>
        <v xml:space="preserve"> </v>
      </c>
      <c r="AVW26" s="454" t="str">
        <f t="shared" si="422"/>
        <v xml:space="preserve"> </v>
      </c>
      <c r="AVX26" s="454"/>
      <c r="AVY26" s="150"/>
      <c r="AVZ26" s="150"/>
      <c r="AWA26" s="150"/>
      <c r="AWB26" s="154" t="str">
        <f>IF(AVZ26=0," ",IF(AVZ26=16," ",VLOOKUP(AVZ26,PROTOKOL!$A:$E,2)*AWA26))</f>
        <v xml:space="preserve"> </v>
      </c>
      <c r="AWC26" s="151"/>
      <c r="AWD26" s="152" t="str">
        <f>IF(AVZ26=0," ",IF(AVZ26=16," ",(AVY26-AWB26-AWC26)*VLOOKUP(AVZ26,PROTOKOL!$A:$E,5)))</f>
        <v xml:space="preserve"> </v>
      </c>
      <c r="AWE26" s="155" t="str">
        <f t="shared" si="423"/>
        <v xml:space="preserve"> </v>
      </c>
      <c r="AWF26" s="152" t="str">
        <f t="shared" si="424"/>
        <v xml:space="preserve"> </v>
      </c>
      <c r="AWH26" s="138">
        <f t="shared" ref="AWH26" si="1627">$A$26</f>
        <v>14</v>
      </c>
      <c r="AWI26" s="444"/>
      <c r="AWJ26" s="150"/>
      <c r="AWK26" s="150"/>
      <c r="AWL26" s="150"/>
      <c r="AWM26" s="150" t="str">
        <f>IFERROR(IF(AWK26=0," ",IF(AWK26=16," ",VLOOKUP(AWK26,PROTOKOL!$A:$E,2)*AWL26))/7.5*(7.5-AWP26),"")</f>
        <v/>
      </c>
      <c r="AWN26" s="151"/>
      <c r="AWO26" s="152" t="str">
        <f>IF(AWK26=0," ",IF(AWK26=16," ",(AWJ26-AWM26-AWN26)*VLOOKUP(AWK26,PROTOKOL!$A:$E,5)))</f>
        <v xml:space="preserve"> </v>
      </c>
      <c r="AWP26" s="153"/>
      <c r="AWQ26" s="144" t="str">
        <f t="shared" si="426"/>
        <v xml:space="preserve"> </v>
      </c>
      <c r="AWR26" s="454" t="str">
        <f t="shared" si="427"/>
        <v xml:space="preserve"> </v>
      </c>
      <c r="AWS26" s="454"/>
      <c r="AWT26" s="150"/>
      <c r="AWU26" s="150"/>
      <c r="AWV26" s="150"/>
      <c r="AWW26" s="154" t="str">
        <f>IF(AWU26=0," ",IF(AWU26=16," ",VLOOKUP(AWU26,PROTOKOL!$A:$E,2)*AWV26))</f>
        <v xml:space="preserve"> </v>
      </c>
      <c r="AWX26" s="151"/>
      <c r="AWY26" s="152" t="str">
        <f>IF(AWU26=0," ",IF(AWU26=16," ",(AWT26-AWW26-AWX26)*VLOOKUP(AWU26,PROTOKOL!$A:$E,5)))</f>
        <v xml:space="preserve"> </v>
      </c>
      <c r="AWZ26" s="155" t="str">
        <f t="shared" si="428"/>
        <v xml:space="preserve"> </v>
      </c>
      <c r="AXA26" s="152" t="str">
        <f t="shared" si="429"/>
        <v xml:space="preserve"> </v>
      </c>
      <c r="AXC26" s="138">
        <f t="shared" ref="AXC26" si="1628">$A$26</f>
        <v>14</v>
      </c>
      <c r="AXD26" s="444"/>
      <c r="AXE26" s="150"/>
      <c r="AXF26" s="150"/>
      <c r="AXG26" s="150"/>
      <c r="AXH26" s="150" t="str">
        <f>IFERROR(IF(AXF26=0," ",IF(AXF26=16," ",VLOOKUP(AXF26,PROTOKOL!$A:$E,2)*AXG26))/7.5*(7.5-AXK26),"")</f>
        <v/>
      </c>
      <c r="AXI26" s="151"/>
      <c r="AXJ26" s="152" t="str">
        <f>IF(AXF26=0," ",IF(AXF26=16," ",(AXE26-AXH26-AXI26)*VLOOKUP(AXF26,PROTOKOL!$A:$E,5)))</f>
        <v xml:space="preserve"> </v>
      </c>
      <c r="AXK26" s="153"/>
      <c r="AXL26" s="144" t="str">
        <f t="shared" si="431"/>
        <v xml:space="preserve"> </v>
      </c>
      <c r="AXM26" s="454" t="str">
        <f t="shared" si="432"/>
        <v xml:space="preserve"> </v>
      </c>
      <c r="AXN26" s="454"/>
      <c r="AXO26" s="150"/>
      <c r="AXP26" s="150"/>
      <c r="AXQ26" s="150"/>
      <c r="AXR26" s="154" t="str">
        <f>IF(AXP26=0," ",IF(AXP26=16," ",VLOOKUP(AXP26,PROTOKOL!$A:$E,2)*AXQ26))</f>
        <v xml:space="preserve"> </v>
      </c>
      <c r="AXS26" s="151"/>
      <c r="AXT26" s="152" t="str">
        <f>IF(AXP26=0," ",IF(AXP26=16," ",(AXO26-AXR26-AXS26)*VLOOKUP(AXP26,PROTOKOL!$A:$E,5)))</f>
        <v xml:space="preserve"> </v>
      </c>
      <c r="AXU26" s="155" t="str">
        <f t="shared" si="433"/>
        <v xml:space="preserve"> </v>
      </c>
      <c r="AXV26" s="152" t="str">
        <f t="shared" si="434"/>
        <v xml:space="preserve"> </v>
      </c>
      <c r="AXX26" s="138">
        <f t="shared" ref="AXX26" si="1629">$A$26</f>
        <v>14</v>
      </c>
      <c r="AXY26" s="444"/>
      <c r="AXZ26" s="150"/>
      <c r="AYA26" s="150"/>
      <c r="AYB26" s="150"/>
      <c r="AYC26" s="150" t="str">
        <f>IFERROR(IF(AYA26=0," ",IF(AYA26=16," ",VLOOKUP(AYA26,PROTOKOL!$A:$E,2)*AYB26))/7.5*(7.5-AYF26),"")</f>
        <v/>
      </c>
      <c r="AYD26" s="151"/>
      <c r="AYE26" s="152" t="str">
        <f>IF(AYA26=0," ",IF(AYA26=16," ",(AXZ26-AYC26-AYD26)*VLOOKUP(AYA26,PROTOKOL!$A:$E,5)))</f>
        <v xml:space="preserve"> </v>
      </c>
      <c r="AYF26" s="153"/>
      <c r="AYG26" s="144" t="str">
        <f t="shared" si="436"/>
        <v xml:space="preserve"> </v>
      </c>
      <c r="AYH26" s="454" t="str">
        <f t="shared" si="437"/>
        <v xml:space="preserve"> </v>
      </c>
      <c r="AYI26" s="454"/>
      <c r="AYJ26" s="150"/>
      <c r="AYK26" s="150"/>
      <c r="AYL26" s="150"/>
      <c r="AYM26" s="154" t="str">
        <f>IF(AYK26=0," ",IF(AYK26=16," ",VLOOKUP(AYK26,PROTOKOL!$A:$E,2)*AYL26))</f>
        <v xml:space="preserve"> </v>
      </c>
      <c r="AYN26" s="151"/>
      <c r="AYO26" s="152" t="str">
        <f>IF(AYK26=0," ",IF(AYK26=16," ",(AYJ26-AYM26-AYN26)*VLOOKUP(AYK26,PROTOKOL!$A:$E,5)))</f>
        <v xml:space="preserve"> </v>
      </c>
      <c r="AYP26" s="155" t="str">
        <f t="shared" si="438"/>
        <v xml:space="preserve"> </v>
      </c>
      <c r="AYQ26" s="152" t="str">
        <f t="shared" si="439"/>
        <v xml:space="preserve"> </v>
      </c>
      <c r="AYS26" s="138">
        <f t="shared" ref="AYS26" si="1630">$A$26</f>
        <v>14</v>
      </c>
      <c r="AYT26" s="444"/>
      <c r="AYU26" s="150"/>
      <c r="AYV26" s="150"/>
      <c r="AYW26" s="150"/>
      <c r="AYX26" s="150" t="str">
        <f>IFERROR(IF(AYV26=0," ",IF(AYV26=16," ",VLOOKUP(AYV26,PROTOKOL!$A:$E,2)*AYW26))/7.5*(7.5-AZA26),"")</f>
        <v/>
      </c>
      <c r="AYY26" s="151"/>
      <c r="AYZ26" s="152" t="str">
        <f>IF(AYV26=0," ",IF(AYV26=16," ",(AYU26-AYX26-AYY26)*VLOOKUP(AYV26,PROTOKOL!$A:$E,5)))</f>
        <v xml:space="preserve"> </v>
      </c>
      <c r="AZA26" s="153"/>
      <c r="AZB26" s="144" t="str">
        <f t="shared" si="441"/>
        <v xml:space="preserve"> </v>
      </c>
      <c r="AZC26" s="454" t="str">
        <f t="shared" si="442"/>
        <v xml:space="preserve"> </v>
      </c>
      <c r="AZD26" s="454"/>
      <c r="AZE26" s="150"/>
      <c r="AZF26" s="150"/>
      <c r="AZG26" s="150"/>
      <c r="AZH26" s="154" t="str">
        <f>IF(AZF26=0," ",IF(AZF26=16," ",VLOOKUP(AZF26,PROTOKOL!$A:$E,2)*AZG26))</f>
        <v xml:space="preserve"> </v>
      </c>
      <c r="AZI26" s="151"/>
      <c r="AZJ26" s="152" t="str">
        <f>IF(AZF26=0," ",IF(AZF26=16," ",(AZE26-AZH26-AZI26)*VLOOKUP(AZF26,PROTOKOL!$A:$E,5)))</f>
        <v xml:space="preserve"> </v>
      </c>
      <c r="AZK26" s="155" t="str">
        <f t="shared" si="443"/>
        <v xml:space="preserve"> </v>
      </c>
      <c r="AZL26" s="152" t="str">
        <f t="shared" si="444"/>
        <v xml:space="preserve"> </v>
      </c>
      <c r="AZN26" s="138">
        <f t="shared" ref="AZN26" si="1631">$A$26</f>
        <v>14</v>
      </c>
      <c r="AZO26" s="444"/>
      <c r="AZP26" s="150"/>
      <c r="AZQ26" s="150"/>
      <c r="AZR26" s="150"/>
      <c r="AZS26" s="150" t="str">
        <f>IFERROR(IF(AZQ26=0," ",IF(AZQ26=16," ",VLOOKUP(AZQ26,PROTOKOL!$A:$E,2)*AZR26))/7.5*(7.5-AZV26),"")</f>
        <v/>
      </c>
      <c r="AZT26" s="151"/>
      <c r="AZU26" s="152" t="str">
        <f>IF(AZQ26=0," ",IF(AZQ26=16," ",(AZP26-AZS26-AZT26)*VLOOKUP(AZQ26,PROTOKOL!$A:$E,5)))</f>
        <v xml:space="preserve"> </v>
      </c>
      <c r="AZV26" s="153"/>
      <c r="AZW26" s="144" t="str">
        <f t="shared" si="446"/>
        <v xml:space="preserve"> </v>
      </c>
      <c r="AZX26" s="454" t="str">
        <f t="shared" si="447"/>
        <v xml:space="preserve"> </v>
      </c>
      <c r="AZY26" s="454"/>
      <c r="AZZ26" s="150"/>
      <c r="BAA26" s="150"/>
      <c r="BAB26" s="150"/>
      <c r="BAC26" s="154" t="str">
        <f>IF(BAA26=0," ",IF(BAA26=16," ",VLOOKUP(BAA26,PROTOKOL!$A:$E,2)*BAB26))</f>
        <v xml:space="preserve"> </v>
      </c>
      <c r="BAD26" s="151"/>
      <c r="BAE26" s="152" t="str">
        <f>IF(BAA26=0," ",IF(BAA26=16," ",(AZZ26-BAC26-BAD26)*VLOOKUP(BAA26,PROTOKOL!$A:$E,5)))</f>
        <v xml:space="preserve"> </v>
      </c>
      <c r="BAF26" s="155" t="str">
        <f t="shared" si="448"/>
        <v xml:space="preserve"> </v>
      </c>
      <c r="BAG26" s="152" t="str">
        <f t="shared" si="449"/>
        <v xml:space="preserve"> </v>
      </c>
      <c r="BAI26" s="138">
        <f t="shared" ref="BAI26" si="1632">$A$26</f>
        <v>14</v>
      </c>
      <c r="BAJ26" s="444"/>
      <c r="BAK26" s="150"/>
      <c r="BAL26" s="150"/>
      <c r="BAM26" s="150"/>
      <c r="BAN26" s="150" t="str">
        <f>IFERROR(IF(BAL26=0," ",IF(BAL26=16," ",VLOOKUP(BAL26,PROTOKOL!$A:$E,2)*BAM26))/7.5*(7.5-BAQ26),"")</f>
        <v/>
      </c>
      <c r="BAO26" s="151"/>
      <c r="BAP26" s="152" t="str">
        <f>IF(BAL26=0," ",IF(BAL26=16," ",(BAK26-BAN26-BAO26)*VLOOKUP(BAL26,PROTOKOL!$A:$E,5)))</f>
        <v xml:space="preserve"> </v>
      </c>
      <c r="BAQ26" s="153"/>
      <c r="BAR26" s="144" t="str">
        <f t="shared" si="451"/>
        <v xml:space="preserve"> </v>
      </c>
      <c r="BAS26" s="454" t="str">
        <f t="shared" si="452"/>
        <v xml:space="preserve"> </v>
      </c>
      <c r="BAT26" s="454"/>
      <c r="BAU26" s="150"/>
      <c r="BAV26" s="150"/>
      <c r="BAW26" s="150"/>
      <c r="BAX26" s="154" t="str">
        <f>IF(BAV26=0," ",IF(BAV26=16," ",VLOOKUP(BAV26,PROTOKOL!$A:$E,2)*BAW26))</f>
        <v xml:space="preserve"> </v>
      </c>
      <c r="BAY26" s="151"/>
      <c r="BAZ26" s="152" t="str">
        <f>IF(BAV26=0," ",IF(BAV26=16," ",(BAU26-BAX26-BAY26)*VLOOKUP(BAV26,PROTOKOL!$A:$E,5)))</f>
        <v xml:space="preserve"> </v>
      </c>
      <c r="BBA26" s="155" t="str">
        <f t="shared" si="453"/>
        <v xml:space="preserve"> </v>
      </c>
      <c r="BBB26" s="152" t="str">
        <f t="shared" si="454"/>
        <v xml:space="preserve"> </v>
      </c>
    </row>
    <row r="27" spans="1:1406" x14ac:dyDescent="0.3">
      <c r="A27" s="138">
        <v>15</v>
      </c>
      <c r="B27" s="444"/>
      <c r="C27" s="150"/>
      <c r="D27" s="150"/>
      <c r="E27" s="150"/>
      <c r="F27" s="150" t="str">
        <f>IFERROR(IF(D27=0," ",IF(D27=16," ",VLOOKUP(D27,PROTOKOL!$A:$E,2)*E27))/7.5*(7.5-I27),"")</f>
        <v/>
      </c>
      <c r="G27" s="151"/>
      <c r="H27" s="152" t="str">
        <f>IF(D27=0," ",IF(D27=16," ",(C27-F27-G27)*VLOOKUP(D27,PROTOKOL!$A:$E,5)))</f>
        <v xml:space="preserve"> </v>
      </c>
      <c r="I27" s="153"/>
      <c r="J27" s="144" t="str">
        <f t="shared" si="455"/>
        <v xml:space="preserve"> </v>
      </c>
      <c r="K27" s="454" t="str">
        <f t="shared" si="456"/>
        <v xml:space="preserve"> </v>
      </c>
      <c r="L27" s="454"/>
      <c r="M27" s="150"/>
      <c r="N27" s="150"/>
      <c r="O27" s="150"/>
      <c r="P27" s="154" t="str">
        <f>IF(N27=0," ",IF(N27=16," ",VLOOKUP(N27,PROTOKOL!$A:$E,2)*O27))</f>
        <v xml:space="preserve"> </v>
      </c>
      <c r="Q27" s="151"/>
      <c r="R27" s="152" t="str">
        <f>IF(N27=0," ",IF(N27=16," ",(M27-P27-Q27)*VLOOKUP(N27,PROTOKOL!$A:$E,5)))</f>
        <v xml:space="preserve"> </v>
      </c>
      <c r="S27" s="155" t="str">
        <f>IF(O27=0," ",O27*2)</f>
        <v xml:space="preserve"> </v>
      </c>
      <c r="T27" s="152" t="str">
        <f t="shared" si="458"/>
        <v xml:space="preserve"> </v>
      </c>
      <c r="V27" s="138">
        <f>$A$27</f>
        <v>15</v>
      </c>
      <c r="W27" s="444"/>
      <c r="X27" s="150"/>
      <c r="Y27" s="150"/>
      <c r="Z27" s="150"/>
      <c r="AA27" s="150" t="str">
        <f>IFERROR(IF(Y27=0," ",IF(Y27=16," ",VLOOKUP(Y27,PROTOKOL!$A:$E,2)*Z27))/7.5*(7.5-AD27),"")</f>
        <v/>
      </c>
      <c r="AB27" s="151"/>
      <c r="AC27" s="152" t="str">
        <f>IF(Y27=0," ",IF(Y27=16," ",(X27-AA27-AB27)*VLOOKUP(Y27,PROTOKOL!$A:$E,5)))</f>
        <v xml:space="preserve"> </v>
      </c>
      <c r="AD27" s="153"/>
      <c r="AE27" s="144" t="str">
        <f t="shared" si="459"/>
        <v xml:space="preserve"> </v>
      </c>
      <c r="AF27" s="454" t="str">
        <f t="shared" si="460"/>
        <v xml:space="preserve"> </v>
      </c>
      <c r="AG27" s="454"/>
      <c r="AH27" s="150"/>
      <c r="AI27" s="150"/>
      <c r="AJ27" s="150"/>
      <c r="AK27" s="154" t="str">
        <f>IF(AI27=0," ",IF(AI27=16," ",VLOOKUP(AI27,PROTOKOL!$A:$E,2)*AJ27))</f>
        <v xml:space="preserve"> </v>
      </c>
      <c r="AL27" s="151"/>
      <c r="AM27" s="152" t="str">
        <f>IF(AI27=0," ",IF(AI27=16," ",(AH27-AK27-AL27)*VLOOKUP(AI27,PROTOKOL!$A:$E,5)))</f>
        <v xml:space="preserve"> </v>
      </c>
      <c r="AN27" s="155" t="str">
        <f>IF(AJ27=0," ",AJ27*2)</f>
        <v xml:space="preserve"> </v>
      </c>
      <c r="AO27" s="152" t="str">
        <f t="shared" si="462"/>
        <v xml:space="preserve"> </v>
      </c>
      <c r="AQ27" s="138">
        <f t="shared" ref="AQ27" si="1633">$A$27</f>
        <v>15</v>
      </c>
      <c r="AR27" s="444"/>
      <c r="AS27" s="150"/>
      <c r="AT27" s="150"/>
      <c r="AU27" s="150"/>
      <c r="AV27" s="150" t="str">
        <f>IFERROR(IF(AT27=0," ",IF(AT27=16," ",VLOOKUP(AT27,PROTOKOL!$A:$E,2)*AU27))/7.5*(7.5-AY27),"")</f>
        <v/>
      </c>
      <c r="AW27" s="151"/>
      <c r="AX27" s="152" t="str">
        <f>IF(AT27=0," ",IF(AT27=16," ",(AS27-AV27-AW27)*VLOOKUP(AT27,PROTOKOL!$A:$E,5)))</f>
        <v xml:space="preserve"> </v>
      </c>
      <c r="AY27" s="153"/>
      <c r="AZ27" s="144" t="str">
        <f t="shared" si="131"/>
        <v xml:space="preserve"> </v>
      </c>
      <c r="BA27" s="454" t="str">
        <f t="shared" si="132"/>
        <v xml:space="preserve"> </v>
      </c>
      <c r="BB27" s="454"/>
      <c r="BC27" s="150"/>
      <c r="BD27" s="150"/>
      <c r="BE27" s="150"/>
      <c r="BF27" s="154" t="str">
        <f>IF(BD27=0," ",IF(BD27=16," ",VLOOKUP(BD27,PROTOKOL!$A:$E,2)*BE27))</f>
        <v xml:space="preserve"> </v>
      </c>
      <c r="BG27" s="151"/>
      <c r="BH27" s="152" t="str">
        <f>IF(BD27=0," ",IF(BD27=16," ",(BC27-BF27-BG27)*VLOOKUP(BD27,PROTOKOL!$A:$E,5)))</f>
        <v xml:space="preserve"> </v>
      </c>
      <c r="BI27" s="155" t="str">
        <f t="shared" si="133"/>
        <v xml:space="preserve"> </v>
      </c>
      <c r="BJ27" s="152" t="str">
        <f t="shared" si="134"/>
        <v xml:space="preserve"> </v>
      </c>
      <c r="BL27" s="138">
        <f t="shared" ref="BL27" si="1634">$A$27</f>
        <v>15</v>
      </c>
      <c r="BM27" s="444"/>
      <c r="BN27" s="150"/>
      <c r="BO27" s="150"/>
      <c r="BP27" s="150"/>
      <c r="BQ27" s="150" t="str">
        <f>IFERROR(IF(BO27=0," ",IF(BO27=16," ",VLOOKUP(BO27,PROTOKOL!$A:$E,2)*BP27))/7.5*(7.5-BT27),"")</f>
        <v/>
      </c>
      <c r="BR27" s="151"/>
      <c r="BS27" s="152" t="str">
        <f>IF(BO27=0," ",IF(BO27=16," ",(BN27-BQ27-BR27)*VLOOKUP(BO27,PROTOKOL!$A:$E,5)))</f>
        <v xml:space="preserve"> </v>
      </c>
      <c r="BT27" s="153"/>
      <c r="BU27" s="144" t="str">
        <f t="shared" si="136"/>
        <v xml:space="preserve"> </v>
      </c>
      <c r="BV27" s="454" t="str">
        <f t="shared" si="137"/>
        <v xml:space="preserve"> </v>
      </c>
      <c r="BW27" s="454"/>
      <c r="BX27" s="150"/>
      <c r="BY27" s="150"/>
      <c r="BZ27" s="150"/>
      <c r="CA27" s="154" t="str">
        <f>IF(BY27=0," ",IF(BY27=16," ",VLOOKUP(BY27,PROTOKOL!$A:$E,2)*BZ27))</f>
        <v xml:space="preserve"> </v>
      </c>
      <c r="CB27" s="151"/>
      <c r="CC27" s="152" t="str">
        <f>IF(BY27=0," ",IF(BY27=16," ",(BX27-CA27-CB27)*VLOOKUP(BY27,PROTOKOL!$A:$E,5)))</f>
        <v xml:space="preserve"> </v>
      </c>
      <c r="CD27" s="155" t="str">
        <f t="shared" si="138"/>
        <v xml:space="preserve"> </v>
      </c>
      <c r="CE27" s="152" t="str">
        <f t="shared" si="139"/>
        <v xml:space="preserve"> </v>
      </c>
      <c r="CG27" s="138">
        <f t="shared" ref="CG27" si="1635">$A$27</f>
        <v>15</v>
      </c>
      <c r="CH27" s="444"/>
      <c r="CI27" s="150"/>
      <c r="CJ27" s="150"/>
      <c r="CK27" s="150"/>
      <c r="CL27" s="150" t="str">
        <f>IFERROR(IF(CJ27=0," ",IF(CJ27=16," ",VLOOKUP(CJ27,PROTOKOL!$A:$E,2)*CK27))/7.5*(7.5-CO27),"")</f>
        <v/>
      </c>
      <c r="CM27" s="151"/>
      <c r="CN27" s="152" t="str">
        <f>IF(CJ27=0," ",IF(CJ27=16," ",(CI27-CL27-CM27)*VLOOKUP(CJ27,PROTOKOL!$A:$E,5)))</f>
        <v xml:space="preserve"> </v>
      </c>
      <c r="CO27" s="153"/>
      <c r="CP27" s="144" t="str">
        <f t="shared" si="141"/>
        <v xml:space="preserve"> </v>
      </c>
      <c r="CQ27" s="454" t="str">
        <f t="shared" si="142"/>
        <v xml:space="preserve"> </v>
      </c>
      <c r="CR27" s="454"/>
      <c r="CS27" s="150"/>
      <c r="CT27" s="150"/>
      <c r="CU27" s="150"/>
      <c r="CV27" s="154" t="str">
        <f>IF(CT27=0," ",IF(CT27=16," ",VLOOKUP(CT27,PROTOKOL!$A:$E,2)*CU27))</f>
        <v xml:space="preserve"> </v>
      </c>
      <c r="CW27" s="151"/>
      <c r="CX27" s="152" t="str">
        <f>IF(CT27=0," ",IF(CT27=16," ",(CS27-CV27-CW27)*VLOOKUP(CT27,PROTOKOL!$A:$E,5)))</f>
        <v xml:space="preserve"> </v>
      </c>
      <c r="CY27" s="155" t="str">
        <f t="shared" si="143"/>
        <v xml:space="preserve"> </v>
      </c>
      <c r="CZ27" s="152" t="str">
        <f t="shared" si="144"/>
        <v xml:space="preserve"> </v>
      </c>
      <c r="DB27" s="138">
        <f t="shared" ref="DB27" si="1636">$A$27</f>
        <v>15</v>
      </c>
      <c r="DC27" s="444"/>
      <c r="DD27" s="150"/>
      <c r="DE27" s="150"/>
      <c r="DF27" s="150"/>
      <c r="DG27" s="150" t="str">
        <f>IFERROR(IF(DE27=0," ",IF(DE27=16," ",VLOOKUP(DE27,PROTOKOL!$A:$E,2)*DF27))/7.5*(7.5-DJ27),"")</f>
        <v/>
      </c>
      <c r="DH27" s="151"/>
      <c r="DI27" s="152" t="str">
        <f>IF(DE27=0," ",IF(DE27=16," ",(DD27-DG27-DH27)*VLOOKUP(DE27,PROTOKOL!$A:$E,5)))</f>
        <v xml:space="preserve"> </v>
      </c>
      <c r="DJ27" s="153"/>
      <c r="DK27" s="144" t="str">
        <f t="shared" si="146"/>
        <v xml:space="preserve"> </v>
      </c>
      <c r="DL27" s="454" t="str">
        <f t="shared" si="147"/>
        <v xml:space="preserve"> </v>
      </c>
      <c r="DM27" s="454"/>
      <c r="DN27" s="150"/>
      <c r="DO27" s="150"/>
      <c r="DP27" s="150"/>
      <c r="DQ27" s="154" t="str">
        <f>IF(DO27=0," ",IF(DO27=16," ",VLOOKUP(DO27,PROTOKOL!$A:$E,2)*DP27))</f>
        <v xml:space="preserve"> </v>
      </c>
      <c r="DR27" s="151"/>
      <c r="DS27" s="152" t="str">
        <f>IF(DO27=0," ",IF(DO27=16," ",(DN27-DQ27-DR27)*VLOOKUP(DO27,PROTOKOL!$A:$E,5)))</f>
        <v xml:space="preserve"> </v>
      </c>
      <c r="DT27" s="155" t="str">
        <f t="shared" si="148"/>
        <v xml:space="preserve"> </v>
      </c>
      <c r="DU27" s="152" t="str">
        <f t="shared" si="149"/>
        <v xml:space="preserve"> </v>
      </c>
      <c r="DW27" s="138">
        <f t="shared" ref="DW27" si="1637">$A$27</f>
        <v>15</v>
      </c>
      <c r="DX27" s="444"/>
      <c r="DY27" s="150"/>
      <c r="DZ27" s="150"/>
      <c r="EA27" s="150"/>
      <c r="EB27" s="150" t="str">
        <f>IFERROR(IF(DZ27=0," ",IF(DZ27=16," ",VLOOKUP(DZ27,PROTOKOL!$A:$E,2)*EA27))/7.5*(7.5-EE27),"")</f>
        <v/>
      </c>
      <c r="EC27" s="151"/>
      <c r="ED27" s="152" t="str">
        <f>IF(DZ27=0," ",IF(DZ27=16," ",(DY27-EB27-EC27)*VLOOKUP(DZ27,PROTOKOL!$A:$E,5)))</f>
        <v xml:space="preserve"> </v>
      </c>
      <c r="EE27" s="153"/>
      <c r="EF27" s="144" t="str">
        <f t="shared" si="151"/>
        <v xml:space="preserve"> </v>
      </c>
      <c r="EG27" s="454" t="str">
        <f t="shared" si="152"/>
        <v xml:space="preserve"> </v>
      </c>
      <c r="EH27" s="454"/>
      <c r="EI27" s="150"/>
      <c r="EJ27" s="150"/>
      <c r="EK27" s="150"/>
      <c r="EL27" s="154" t="str">
        <f>IF(EJ27=0," ",IF(EJ27=16," ",VLOOKUP(EJ27,PROTOKOL!$A:$E,2)*EK27))</f>
        <v xml:space="preserve"> </v>
      </c>
      <c r="EM27" s="151"/>
      <c r="EN27" s="152" t="str">
        <f>IF(EJ27=0," ",IF(EJ27=16," ",(EI27-EL27-EM27)*VLOOKUP(EJ27,PROTOKOL!$A:$E,5)))</f>
        <v xml:space="preserve"> </v>
      </c>
      <c r="EO27" s="155" t="str">
        <f t="shared" si="153"/>
        <v xml:space="preserve"> </v>
      </c>
      <c r="EP27" s="152" t="str">
        <f t="shared" si="154"/>
        <v xml:space="preserve"> </v>
      </c>
      <c r="ER27" s="138">
        <f t="shared" ref="ER27" si="1638">$A$27</f>
        <v>15</v>
      </c>
      <c r="ES27" s="444"/>
      <c r="ET27" s="150"/>
      <c r="EU27" s="150"/>
      <c r="EV27" s="150"/>
      <c r="EW27" s="150" t="str">
        <f>IFERROR(IF(EU27=0," ",IF(EU27=16," ",VLOOKUP(EU27,PROTOKOL!$A:$E,2)*EV27))/7.5*(7.5-EZ27),"")</f>
        <v/>
      </c>
      <c r="EX27" s="151"/>
      <c r="EY27" s="152" t="str">
        <f>IF(EU27=0," ",IF(EU27=16," ",(ET27-EW27-EX27)*VLOOKUP(EU27,PROTOKOL!$A:$E,5)))</f>
        <v xml:space="preserve"> </v>
      </c>
      <c r="EZ27" s="153"/>
      <c r="FA27" s="144" t="str">
        <f t="shared" si="156"/>
        <v xml:space="preserve"> </v>
      </c>
      <c r="FB27" s="454" t="str">
        <f t="shared" si="157"/>
        <v xml:space="preserve"> </v>
      </c>
      <c r="FC27" s="454"/>
      <c r="FD27" s="150"/>
      <c r="FE27" s="150"/>
      <c r="FF27" s="150"/>
      <c r="FG27" s="154" t="str">
        <f>IF(FE27=0," ",IF(FE27=16," ",VLOOKUP(FE27,PROTOKOL!$A:$E,2)*FF27))</f>
        <v xml:space="preserve"> </v>
      </c>
      <c r="FH27" s="151"/>
      <c r="FI27" s="152" t="str">
        <f>IF(FE27=0," ",IF(FE27=16," ",(FD27-FG27-FH27)*VLOOKUP(FE27,PROTOKOL!$A:$E,5)))</f>
        <v xml:space="preserve"> </v>
      </c>
      <c r="FJ27" s="155" t="str">
        <f t="shared" si="158"/>
        <v xml:space="preserve"> </v>
      </c>
      <c r="FK27" s="152" t="str">
        <f t="shared" si="159"/>
        <v xml:space="preserve"> </v>
      </c>
      <c r="FM27" s="138">
        <f t="shared" ref="FM27" si="1639">$A$27</f>
        <v>15</v>
      </c>
      <c r="FN27" s="444"/>
      <c r="FO27" s="150"/>
      <c r="FP27" s="150"/>
      <c r="FQ27" s="150"/>
      <c r="FR27" s="150" t="str">
        <f>IFERROR(IF(FP27=0," ",IF(FP27=16," ",VLOOKUP(FP27,PROTOKOL!$A:$E,2)*FQ27))/7.5*(7.5-FU27),"")</f>
        <v/>
      </c>
      <c r="FS27" s="151"/>
      <c r="FT27" s="152" t="str">
        <f>IF(FP27=0," ",IF(FP27=16," ",(FO27-FR27-FS27)*VLOOKUP(FP27,PROTOKOL!$A:$E,5)))</f>
        <v xml:space="preserve"> </v>
      </c>
      <c r="FU27" s="153"/>
      <c r="FV27" s="144" t="str">
        <f t="shared" si="161"/>
        <v xml:space="preserve"> </v>
      </c>
      <c r="FW27" s="454" t="str">
        <f t="shared" si="162"/>
        <v xml:space="preserve"> </v>
      </c>
      <c r="FX27" s="454"/>
      <c r="FY27" s="150"/>
      <c r="FZ27" s="150"/>
      <c r="GA27" s="150"/>
      <c r="GB27" s="154" t="str">
        <f>IF(FZ27=0," ",IF(FZ27=16," ",VLOOKUP(FZ27,PROTOKOL!$A:$E,2)*GA27))</f>
        <v xml:space="preserve"> </v>
      </c>
      <c r="GC27" s="151"/>
      <c r="GD27" s="152" t="str">
        <f>IF(FZ27=0," ",IF(FZ27=16," ",(FY27-GB27-GC27)*VLOOKUP(FZ27,PROTOKOL!$A:$E,5)))</f>
        <v xml:space="preserve"> </v>
      </c>
      <c r="GE27" s="155" t="str">
        <f t="shared" si="163"/>
        <v xml:space="preserve"> </v>
      </c>
      <c r="GF27" s="152" t="str">
        <f t="shared" si="164"/>
        <v xml:space="preserve"> </v>
      </c>
      <c r="GH27" s="138">
        <f t="shared" ref="GH27" si="1640">$A$27</f>
        <v>15</v>
      </c>
      <c r="GI27" s="444"/>
      <c r="GJ27" s="150"/>
      <c r="GK27" s="150"/>
      <c r="GL27" s="150"/>
      <c r="GM27" s="150" t="str">
        <f>IFERROR(IF(GK27=0," ",IF(GK27=16," ",VLOOKUP(GK27,PROTOKOL!$A:$E,2)*GL27))/7.5*(7.5-GP27),"")</f>
        <v/>
      </c>
      <c r="GN27" s="151"/>
      <c r="GO27" s="152" t="str">
        <f>IF(GK27=0," ",IF(GK27=16," ",(GJ27-GM27-GN27)*VLOOKUP(GK27,PROTOKOL!$A:$E,5)))</f>
        <v xml:space="preserve"> </v>
      </c>
      <c r="GP27" s="153"/>
      <c r="GQ27" s="144" t="str">
        <f t="shared" si="166"/>
        <v xml:space="preserve"> </v>
      </c>
      <c r="GR27" s="454" t="str">
        <f t="shared" si="167"/>
        <v xml:space="preserve"> </v>
      </c>
      <c r="GS27" s="454"/>
      <c r="GT27" s="150"/>
      <c r="GU27" s="150"/>
      <c r="GV27" s="150"/>
      <c r="GW27" s="154" t="str">
        <f>IF(GU27=0," ",IF(GU27=16," ",VLOOKUP(GU27,PROTOKOL!$A:$E,2)*GV27))</f>
        <v xml:space="preserve"> </v>
      </c>
      <c r="GX27" s="151"/>
      <c r="GY27" s="152" t="str">
        <f>IF(GU27=0," ",IF(GU27=16," ",(GT27-GW27-GX27)*VLOOKUP(GU27,PROTOKOL!$A:$E,5)))</f>
        <v xml:space="preserve"> </v>
      </c>
      <c r="GZ27" s="155" t="str">
        <f t="shared" si="168"/>
        <v xml:space="preserve"> </v>
      </c>
      <c r="HA27" s="152" t="str">
        <f t="shared" si="169"/>
        <v xml:space="preserve"> </v>
      </c>
      <c r="HC27" s="138">
        <f t="shared" ref="HC27" si="1641">$A$27</f>
        <v>15</v>
      </c>
      <c r="HD27" s="444"/>
      <c r="HE27" s="150"/>
      <c r="HF27" s="150"/>
      <c r="HG27" s="150"/>
      <c r="HH27" s="150" t="str">
        <f>IFERROR(IF(HF27=0," ",IF(HF27=16," ",VLOOKUP(HF27,PROTOKOL!$A:$E,2)*HG27))/7.5*(7.5-HK27),"")</f>
        <v/>
      </c>
      <c r="HI27" s="151"/>
      <c r="HJ27" s="152" t="str">
        <f>IF(HF27=0," ",IF(HF27=16," ",(HE27-HH27-HI27)*VLOOKUP(HF27,PROTOKOL!$A:$E,5)))</f>
        <v xml:space="preserve"> </v>
      </c>
      <c r="HK27" s="153"/>
      <c r="HL27" s="144" t="str">
        <f t="shared" si="171"/>
        <v xml:space="preserve"> </v>
      </c>
      <c r="HM27" s="454" t="str">
        <f t="shared" si="172"/>
        <v xml:space="preserve"> </v>
      </c>
      <c r="HN27" s="454"/>
      <c r="HO27" s="150"/>
      <c r="HP27" s="150"/>
      <c r="HQ27" s="150"/>
      <c r="HR27" s="154" t="str">
        <f>IF(HP27=0," ",IF(HP27=16," ",VLOOKUP(HP27,PROTOKOL!$A:$E,2)*HQ27))</f>
        <v xml:space="preserve"> </v>
      </c>
      <c r="HS27" s="151"/>
      <c r="HT27" s="152" t="str">
        <f>IF(HP27=0," ",IF(HP27=16," ",(HO27-HR27-HS27)*VLOOKUP(HP27,PROTOKOL!$A:$E,5)))</f>
        <v xml:space="preserve"> </v>
      </c>
      <c r="HU27" s="155" t="str">
        <f t="shared" si="173"/>
        <v xml:space="preserve"> </v>
      </c>
      <c r="HV27" s="152" t="str">
        <f t="shared" si="174"/>
        <v xml:space="preserve"> </v>
      </c>
      <c r="HX27" s="138">
        <f t="shared" ref="HX27" si="1642">$A$27</f>
        <v>15</v>
      </c>
      <c r="HY27" s="444"/>
      <c r="HZ27" s="150"/>
      <c r="IA27" s="150"/>
      <c r="IB27" s="150"/>
      <c r="IC27" s="150" t="str">
        <f>IFERROR(IF(IA27=0," ",IF(IA27=16," ",VLOOKUP(IA27,PROTOKOL!$A:$E,2)*IB27))/7.5*(7.5-IF27),"")</f>
        <v/>
      </c>
      <c r="ID27" s="151"/>
      <c r="IE27" s="152" t="str">
        <f>IF(IA27=0," ",IF(IA27=16," ",(HZ27-IC27-ID27)*VLOOKUP(IA27,PROTOKOL!$A:$E,5)))</f>
        <v xml:space="preserve"> </v>
      </c>
      <c r="IF27" s="153"/>
      <c r="IG27" s="144" t="str">
        <f t="shared" si="176"/>
        <v xml:space="preserve"> </v>
      </c>
      <c r="IH27" s="454" t="str">
        <f t="shared" si="177"/>
        <v xml:space="preserve"> </v>
      </c>
      <c r="II27" s="454"/>
      <c r="IJ27" s="150"/>
      <c r="IK27" s="150"/>
      <c r="IL27" s="150"/>
      <c r="IM27" s="154" t="str">
        <f>IF(IK27=0," ",IF(IK27=16," ",VLOOKUP(IK27,PROTOKOL!$A:$E,2)*IL27))</f>
        <v xml:space="preserve"> </v>
      </c>
      <c r="IN27" s="151"/>
      <c r="IO27" s="152" t="str">
        <f>IF(IK27=0," ",IF(IK27=16," ",(IJ27-IM27-IN27)*VLOOKUP(IK27,PROTOKOL!$A:$E,5)))</f>
        <v xml:space="preserve"> </v>
      </c>
      <c r="IP27" s="155" t="str">
        <f t="shared" si="178"/>
        <v xml:space="preserve"> </v>
      </c>
      <c r="IQ27" s="152" t="str">
        <f t="shared" si="179"/>
        <v xml:space="preserve"> </v>
      </c>
      <c r="IS27" s="138">
        <f t="shared" ref="IS27" si="1643">$A$27</f>
        <v>15</v>
      </c>
      <c r="IT27" s="444"/>
      <c r="IU27" s="150"/>
      <c r="IV27" s="150"/>
      <c r="IW27" s="150"/>
      <c r="IX27" s="150" t="str">
        <f>IFERROR(IF(IV27=0," ",IF(IV27=16," ",VLOOKUP(IV27,PROTOKOL!$A:$E,2)*IW27))/7.5*(7.5-JA27),"")</f>
        <v/>
      </c>
      <c r="IY27" s="151"/>
      <c r="IZ27" s="152" t="str">
        <f>IF(IV27=0," ",IF(IV27=16," ",(IU27-IX27-IY27)*VLOOKUP(IV27,PROTOKOL!$A:$E,5)))</f>
        <v xml:space="preserve"> </v>
      </c>
      <c r="JA27" s="153"/>
      <c r="JB27" s="144" t="str">
        <f t="shared" si="181"/>
        <v xml:space="preserve"> </v>
      </c>
      <c r="JC27" s="454" t="str">
        <f t="shared" si="182"/>
        <v xml:space="preserve"> </v>
      </c>
      <c r="JD27" s="454"/>
      <c r="JE27" s="150"/>
      <c r="JF27" s="150"/>
      <c r="JG27" s="150"/>
      <c r="JH27" s="154" t="str">
        <f>IF(JF27=0," ",IF(JF27=16," ",VLOOKUP(JF27,PROTOKOL!$A:$E,2)*JG27))</f>
        <v xml:space="preserve"> </v>
      </c>
      <c r="JI27" s="151"/>
      <c r="JJ27" s="152" t="str">
        <f>IF(JF27=0," ",IF(JF27=16," ",(JE27-JH27-JI27)*VLOOKUP(JF27,PROTOKOL!$A:$E,5)))</f>
        <v xml:space="preserve"> </v>
      </c>
      <c r="JK27" s="155" t="str">
        <f t="shared" si="183"/>
        <v xml:space="preserve"> </v>
      </c>
      <c r="JL27" s="152" t="str">
        <f t="shared" si="184"/>
        <v xml:space="preserve"> </v>
      </c>
      <c r="JN27" s="138">
        <f t="shared" ref="JN27" si="1644">$A$27</f>
        <v>15</v>
      </c>
      <c r="JO27" s="444"/>
      <c r="JP27" s="150"/>
      <c r="JQ27" s="150"/>
      <c r="JR27" s="150"/>
      <c r="JS27" s="150" t="str">
        <f>IFERROR(IF(JQ27=0," ",IF(JQ27=16," ",VLOOKUP(JQ27,PROTOKOL!$A:$E,2)*JR27))/7.5*(7.5-JV27),"")</f>
        <v/>
      </c>
      <c r="JT27" s="151"/>
      <c r="JU27" s="152" t="str">
        <f>IF(JQ27=0," ",IF(JQ27=16," ",(JP27-JS27-JT27)*VLOOKUP(JQ27,PROTOKOL!$A:$E,5)))</f>
        <v xml:space="preserve"> </v>
      </c>
      <c r="JV27" s="153"/>
      <c r="JW27" s="144" t="str">
        <f t="shared" si="186"/>
        <v xml:space="preserve"> </v>
      </c>
      <c r="JX27" s="454" t="str">
        <f t="shared" si="187"/>
        <v xml:space="preserve"> </v>
      </c>
      <c r="JY27" s="454"/>
      <c r="JZ27" s="150"/>
      <c r="KA27" s="150"/>
      <c r="KB27" s="150"/>
      <c r="KC27" s="154" t="str">
        <f>IF(KA27=0," ",IF(KA27=16," ",VLOOKUP(KA27,PROTOKOL!$A:$E,2)*KB27))</f>
        <v xml:space="preserve"> </v>
      </c>
      <c r="KD27" s="151"/>
      <c r="KE27" s="152" t="str">
        <f>IF(KA27=0," ",IF(KA27=16," ",(JZ27-KC27-KD27)*VLOOKUP(KA27,PROTOKOL!$A:$E,5)))</f>
        <v xml:space="preserve"> </v>
      </c>
      <c r="KF27" s="155" t="str">
        <f t="shared" si="188"/>
        <v xml:space="preserve"> </v>
      </c>
      <c r="KG27" s="152" t="str">
        <f t="shared" si="189"/>
        <v xml:space="preserve"> </v>
      </c>
      <c r="KI27" s="138">
        <f t="shared" ref="KI27" si="1645">$A$27</f>
        <v>15</v>
      </c>
      <c r="KJ27" s="444"/>
      <c r="KK27" s="150"/>
      <c r="KL27" s="150"/>
      <c r="KM27" s="150"/>
      <c r="KN27" s="150" t="str">
        <f>IFERROR(IF(KL27=0," ",IF(KL27=16," ",VLOOKUP(KL27,PROTOKOL!$A:$E,2)*KM27))/7.5*(7.5-KQ27),"")</f>
        <v/>
      </c>
      <c r="KO27" s="151"/>
      <c r="KP27" s="152" t="str">
        <f>IF(KL27=0," ",IF(KL27=16," ",(KK27-KN27-KO27)*VLOOKUP(KL27,PROTOKOL!$A:$E,5)))</f>
        <v xml:space="preserve"> </v>
      </c>
      <c r="KQ27" s="153"/>
      <c r="KR27" s="144" t="str">
        <f t="shared" si="191"/>
        <v xml:space="preserve"> </v>
      </c>
      <c r="KS27" s="454" t="str">
        <f t="shared" si="192"/>
        <v xml:space="preserve"> </v>
      </c>
      <c r="KT27" s="454"/>
      <c r="KU27" s="150"/>
      <c r="KV27" s="150"/>
      <c r="KW27" s="150"/>
      <c r="KX27" s="154" t="str">
        <f>IF(KV27=0," ",IF(KV27=16," ",VLOOKUP(KV27,PROTOKOL!$A:$E,2)*KW27))</f>
        <v xml:space="preserve"> </v>
      </c>
      <c r="KY27" s="151"/>
      <c r="KZ27" s="152" t="str">
        <f>IF(KV27=0," ",IF(KV27=16," ",(KU27-KX27-KY27)*VLOOKUP(KV27,PROTOKOL!$A:$E,5)))</f>
        <v xml:space="preserve"> </v>
      </c>
      <c r="LA27" s="155" t="str">
        <f t="shared" si="193"/>
        <v xml:space="preserve"> </v>
      </c>
      <c r="LB27" s="152" t="str">
        <f t="shared" si="194"/>
        <v xml:space="preserve"> </v>
      </c>
      <c r="LD27" s="138">
        <f t="shared" ref="LD27" si="1646">$A$27</f>
        <v>15</v>
      </c>
      <c r="LE27" s="444"/>
      <c r="LF27" s="150"/>
      <c r="LG27" s="150"/>
      <c r="LH27" s="150"/>
      <c r="LI27" s="150" t="str">
        <f>IFERROR(IF(LG27=0," ",IF(LG27=16," ",VLOOKUP(LG27,PROTOKOL!$A:$E,2)*LH27))/7.5*(7.5-LL27),"")</f>
        <v/>
      </c>
      <c r="LJ27" s="151"/>
      <c r="LK27" s="152" t="str">
        <f>IF(LG27=0," ",IF(LG27=16," ",(LF27-LI27-LJ27)*VLOOKUP(LG27,PROTOKOL!$A:$E,5)))</f>
        <v xml:space="preserve"> </v>
      </c>
      <c r="LL27" s="153"/>
      <c r="LM27" s="144" t="str">
        <f t="shared" si="196"/>
        <v xml:space="preserve"> </v>
      </c>
      <c r="LN27" s="454" t="str">
        <f t="shared" si="197"/>
        <v xml:space="preserve"> </v>
      </c>
      <c r="LO27" s="454"/>
      <c r="LP27" s="150"/>
      <c r="LQ27" s="150"/>
      <c r="LR27" s="150"/>
      <c r="LS27" s="154" t="str">
        <f>IF(LQ27=0," ",IF(LQ27=16," ",VLOOKUP(LQ27,PROTOKOL!$A:$E,2)*LR27))</f>
        <v xml:space="preserve"> </v>
      </c>
      <c r="LT27" s="151"/>
      <c r="LU27" s="152" t="str">
        <f>IF(LQ27=0," ",IF(LQ27=16," ",(LP27-LS27-LT27)*VLOOKUP(LQ27,PROTOKOL!$A:$E,5)))</f>
        <v xml:space="preserve"> </v>
      </c>
      <c r="LV27" s="155" t="str">
        <f t="shared" si="198"/>
        <v xml:space="preserve"> </v>
      </c>
      <c r="LW27" s="152" t="str">
        <f t="shared" si="199"/>
        <v xml:space="preserve"> </v>
      </c>
      <c r="LY27" s="138">
        <f t="shared" ref="LY27" si="1647">$A$27</f>
        <v>15</v>
      </c>
      <c r="LZ27" s="444"/>
      <c r="MA27" s="150"/>
      <c r="MB27" s="150"/>
      <c r="MC27" s="150"/>
      <c r="MD27" s="150" t="str">
        <f>IFERROR(IF(MB27=0," ",IF(MB27=16," ",VLOOKUP(MB27,PROTOKOL!$A:$E,2)*MC27))/7.5*(7.5-MG27),"")</f>
        <v/>
      </c>
      <c r="ME27" s="151"/>
      <c r="MF27" s="152" t="str">
        <f>IF(MB27=0," ",IF(MB27=16," ",(MA27-MD27-ME27)*VLOOKUP(MB27,PROTOKOL!$A:$E,5)))</f>
        <v xml:space="preserve"> </v>
      </c>
      <c r="MG27" s="153"/>
      <c r="MH27" s="144" t="str">
        <f t="shared" si="201"/>
        <v xml:space="preserve"> </v>
      </c>
      <c r="MI27" s="454" t="str">
        <f t="shared" si="202"/>
        <v xml:space="preserve"> </v>
      </c>
      <c r="MJ27" s="454"/>
      <c r="MK27" s="150"/>
      <c r="ML27" s="150"/>
      <c r="MM27" s="150"/>
      <c r="MN27" s="154" t="str">
        <f>IF(ML27=0," ",IF(ML27=16," ",VLOOKUP(ML27,PROTOKOL!$A:$E,2)*MM27))</f>
        <v xml:space="preserve"> </v>
      </c>
      <c r="MO27" s="151"/>
      <c r="MP27" s="152" t="str">
        <f>IF(ML27=0," ",IF(ML27=16," ",(MK27-MN27-MO27)*VLOOKUP(ML27,PROTOKOL!$A:$E,5)))</f>
        <v xml:space="preserve"> </v>
      </c>
      <c r="MQ27" s="155" t="str">
        <f t="shared" si="203"/>
        <v xml:space="preserve"> </v>
      </c>
      <c r="MR27" s="152" t="str">
        <f t="shared" si="204"/>
        <v xml:space="preserve"> </v>
      </c>
      <c r="MT27" s="138">
        <f t="shared" ref="MT27" si="1648">$A$27</f>
        <v>15</v>
      </c>
      <c r="MU27" s="444"/>
      <c r="MV27" s="150"/>
      <c r="MW27" s="150"/>
      <c r="MX27" s="150"/>
      <c r="MY27" s="150" t="str">
        <f>IFERROR(IF(MW27=0," ",IF(MW27=16," ",VLOOKUP(MW27,PROTOKOL!$A:$E,2)*MX27))/7.5*(7.5-NB27),"")</f>
        <v/>
      </c>
      <c r="MZ27" s="151"/>
      <c r="NA27" s="152" t="str">
        <f>IF(MW27=0," ",IF(MW27=16," ",(MV27-MY27-MZ27)*VLOOKUP(MW27,PROTOKOL!$A:$E,5)))</f>
        <v xml:space="preserve"> </v>
      </c>
      <c r="NB27" s="153"/>
      <c r="NC27" s="144" t="str">
        <f t="shared" si="206"/>
        <v xml:space="preserve"> </v>
      </c>
      <c r="ND27" s="454" t="str">
        <f t="shared" si="207"/>
        <v xml:space="preserve"> </v>
      </c>
      <c r="NE27" s="454"/>
      <c r="NF27" s="150"/>
      <c r="NG27" s="150"/>
      <c r="NH27" s="150"/>
      <c r="NI27" s="154" t="str">
        <f>IF(NG27=0," ",IF(NG27=16," ",VLOOKUP(NG27,PROTOKOL!$A:$E,2)*NH27))</f>
        <v xml:space="preserve"> </v>
      </c>
      <c r="NJ27" s="151"/>
      <c r="NK27" s="152" t="str">
        <f>IF(NG27=0," ",IF(NG27=16," ",(NF27-NI27-NJ27)*VLOOKUP(NG27,PROTOKOL!$A:$E,5)))</f>
        <v xml:space="preserve"> </v>
      </c>
      <c r="NL27" s="155" t="str">
        <f t="shared" si="208"/>
        <v xml:space="preserve"> </v>
      </c>
      <c r="NM27" s="152" t="str">
        <f t="shared" si="209"/>
        <v xml:space="preserve"> </v>
      </c>
      <c r="NO27" s="138">
        <f t="shared" ref="NO27" si="1649">$A$27</f>
        <v>15</v>
      </c>
      <c r="NP27" s="444"/>
      <c r="NQ27" s="150"/>
      <c r="NR27" s="150"/>
      <c r="NS27" s="150"/>
      <c r="NT27" s="150" t="str">
        <f>IFERROR(IF(NR27=0," ",IF(NR27=16," ",VLOOKUP(NR27,PROTOKOL!$A:$E,2)*NS27))/7.5*(7.5-NW27),"")</f>
        <v/>
      </c>
      <c r="NU27" s="151"/>
      <c r="NV27" s="152" t="str">
        <f>IF(NR27=0," ",IF(NR27=16," ",(NQ27-NT27-NU27)*VLOOKUP(NR27,PROTOKOL!$A:$E,5)))</f>
        <v xml:space="preserve"> </v>
      </c>
      <c r="NW27" s="153"/>
      <c r="NX27" s="144" t="str">
        <f t="shared" si="211"/>
        <v xml:space="preserve"> </v>
      </c>
      <c r="NY27" s="454" t="str">
        <f t="shared" si="212"/>
        <v xml:space="preserve"> </v>
      </c>
      <c r="NZ27" s="454"/>
      <c r="OA27" s="150"/>
      <c r="OB27" s="150"/>
      <c r="OC27" s="150"/>
      <c r="OD27" s="154" t="str">
        <f>IF(OB27=0," ",IF(OB27=16," ",VLOOKUP(OB27,PROTOKOL!$A:$E,2)*OC27))</f>
        <v xml:space="preserve"> </v>
      </c>
      <c r="OE27" s="151"/>
      <c r="OF27" s="152" t="str">
        <f>IF(OB27=0," ",IF(OB27=16," ",(OA27-OD27-OE27)*VLOOKUP(OB27,PROTOKOL!$A:$E,5)))</f>
        <v xml:space="preserve"> </v>
      </c>
      <c r="OG27" s="155" t="str">
        <f t="shared" si="213"/>
        <v xml:space="preserve"> </v>
      </c>
      <c r="OH27" s="152" t="str">
        <f t="shared" si="214"/>
        <v xml:space="preserve"> </v>
      </c>
      <c r="OJ27" s="138">
        <f t="shared" ref="OJ27" si="1650">$A$27</f>
        <v>15</v>
      </c>
      <c r="OK27" s="444"/>
      <c r="OL27" s="150"/>
      <c r="OM27" s="150"/>
      <c r="ON27" s="150"/>
      <c r="OO27" s="150" t="str">
        <f>IFERROR(IF(OM27=0," ",IF(OM27=16," ",VLOOKUP(OM27,PROTOKOL!$A:$E,2)*ON27))/7.5*(7.5-OR27),"")</f>
        <v/>
      </c>
      <c r="OP27" s="151"/>
      <c r="OQ27" s="152" t="str">
        <f>IF(OM27=0," ",IF(OM27=16," ",(OL27-OO27-OP27)*VLOOKUP(OM27,PROTOKOL!$A:$E,5)))</f>
        <v xml:space="preserve"> </v>
      </c>
      <c r="OR27" s="153"/>
      <c r="OS27" s="144" t="str">
        <f t="shared" si="216"/>
        <v xml:space="preserve"> </v>
      </c>
      <c r="OT27" s="454" t="str">
        <f t="shared" si="217"/>
        <v xml:space="preserve"> </v>
      </c>
      <c r="OU27" s="454"/>
      <c r="OV27" s="150"/>
      <c r="OW27" s="150"/>
      <c r="OX27" s="150"/>
      <c r="OY27" s="154" t="str">
        <f>IF(OW27=0," ",IF(OW27=16," ",VLOOKUP(OW27,PROTOKOL!$A:$E,2)*OX27))</f>
        <v xml:space="preserve"> </v>
      </c>
      <c r="OZ27" s="151"/>
      <c r="PA27" s="152" t="str">
        <f>IF(OW27=0," ",IF(OW27=16," ",(OV27-OY27-OZ27)*VLOOKUP(OW27,PROTOKOL!$A:$E,5)))</f>
        <v xml:space="preserve"> </v>
      </c>
      <c r="PB27" s="155" t="str">
        <f t="shared" si="218"/>
        <v xml:space="preserve"> </v>
      </c>
      <c r="PC27" s="152" t="str">
        <f t="shared" si="219"/>
        <v xml:space="preserve"> </v>
      </c>
      <c r="PE27" s="138">
        <f t="shared" ref="PE27" si="1651">$A$27</f>
        <v>15</v>
      </c>
      <c r="PF27" s="444"/>
      <c r="PG27" s="150"/>
      <c r="PH27" s="150"/>
      <c r="PI27" s="150"/>
      <c r="PJ27" s="150" t="str">
        <f>IFERROR(IF(PH27=0," ",IF(PH27=16," ",VLOOKUP(PH27,PROTOKOL!$A:$E,2)*PI27))/7.5*(7.5-PM27),"")</f>
        <v/>
      </c>
      <c r="PK27" s="151"/>
      <c r="PL27" s="152" t="str">
        <f>IF(PH27=0," ",IF(PH27=16," ",(PG27-PJ27-PK27)*VLOOKUP(PH27,PROTOKOL!$A:$E,5)))</f>
        <v xml:space="preserve"> </v>
      </c>
      <c r="PM27" s="153"/>
      <c r="PN27" s="144" t="str">
        <f t="shared" si="221"/>
        <v xml:space="preserve"> </v>
      </c>
      <c r="PO27" s="454" t="str">
        <f t="shared" si="222"/>
        <v xml:space="preserve"> </v>
      </c>
      <c r="PP27" s="454"/>
      <c r="PQ27" s="150"/>
      <c r="PR27" s="150"/>
      <c r="PS27" s="150"/>
      <c r="PT27" s="154" t="str">
        <f>IF(PR27=0," ",IF(PR27=16," ",VLOOKUP(PR27,PROTOKOL!$A:$E,2)*PS27))</f>
        <v xml:space="preserve"> </v>
      </c>
      <c r="PU27" s="151"/>
      <c r="PV27" s="152" t="str">
        <f>IF(PR27=0," ",IF(PR27=16," ",(PQ27-PT27-PU27)*VLOOKUP(PR27,PROTOKOL!$A:$E,5)))</f>
        <v xml:space="preserve"> </v>
      </c>
      <c r="PW27" s="155" t="str">
        <f t="shared" si="223"/>
        <v xml:space="preserve"> </v>
      </c>
      <c r="PX27" s="152" t="str">
        <f t="shared" si="224"/>
        <v xml:space="preserve"> </v>
      </c>
      <c r="PZ27" s="138">
        <f t="shared" ref="PZ27" si="1652">$A$27</f>
        <v>15</v>
      </c>
      <c r="QA27" s="444"/>
      <c r="QB27" s="150"/>
      <c r="QC27" s="150"/>
      <c r="QD27" s="150"/>
      <c r="QE27" s="150" t="str">
        <f>IFERROR(IF(QC27=0," ",IF(QC27=16," ",VLOOKUP(QC27,PROTOKOL!$A:$E,2)*QD27))/7.5*(7.5-QH27),"")</f>
        <v/>
      </c>
      <c r="QF27" s="151"/>
      <c r="QG27" s="152" t="str">
        <f>IF(QC27=0," ",IF(QC27=16," ",(QB27-QE27-QF27)*VLOOKUP(QC27,PROTOKOL!$A:$E,5)))</f>
        <v xml:space="preserve"> </v>
      </c>
      <c r="QH27" s="153"/>
      <c r="QI27" s="144" t="str">
        <f t="shared" si="226"/>
        <v xml:space="preserve"> </v>
      </c>
      <c r="QJ27" s="454" t="str">
        <f t="shared" si="227"/>
        <v xml:space="preserve"> </v>
      </c>
      <c r="QK27" s="454"/>
      <c r="QL27" s="150"/>
      <c r="QM27" s="150"/>
      <c r="QN27" s="150"/>
      <c r="QO27" s="154" t="str">
        <f>IF(QM27=0," ",IF(QM27=16," ",VLOOKUP(QM27,PROTOKOL!$A:$E,2)*QN27))</f>
        <v xml:space="preserve"> </v>
      </c>
      <c r="QP27" s="151"/>
      <c r="QQ27" s="152" t="str">
        <f>IF(QM27=0," ",IF(QM27=16," ",(QL27-QO27-QP27)*VLOOKUP(QM27,PROTOKOL!$A:$E,5)))</f>
        <v xml:space="preserve"> </v>
      </c>
      <c r="QR27" s="155" t="str">
        <f t="shared" si="228"/>
        <v xml:space="preserve"> </v>
      </c>
      <c r="QS27" s="152" t="str">
        <f t="shared" si="229"/>
        <v xml:space="preserve"> </v>
      </c>
      <c r="QU27" s="138">
        <f t="shared" ref="QU27" si="1653">$A$27</f>
        <v>15</v>
      </c>
      <c r="QV27" s="444"/>
      <c r="QW27" s="150"/>
      <c r="QX27" s="150"/>
      <c r="QY27" s="150"/>
      <c r="QZ27" s="150" t="str">
        <f>IFERROR(IF(QX27=0," ",IF(QX27=16," ",VLOOKUP(QX27,PROTOKOL!$A:$E,2)*QY27))/7.5*(7.5-RC27),"")</f>
        <v/>
      </c>
      <c r="RA27" s="151"/>
      <c r="RB27" s="152" t="str">
        <f>IF(QX27=0," ",IF(QX27=16," ",(QW27-QZ27-RA27)*VLOOKUP(QX27,PROTOKOL!$A:$E,5)))</f>
        <v xml:space="preserve"> </v>
      </c>
      <c r="RC27" s="153"/>
      <c r="RD27" s="144" t="str">
        <f t="shared" si="231"/>
        <v xml:space="preserve"> </v>
      </c>
      <c r="RE27" s="454" t="str">
        <f t="shared" si="232"/>
        <v xml:space="preserve"> </v>
      </c>
      <c r="RF27" s="454"/>
      <c r="RG27" s="150"/>
      <c r="RH27" s="150"/>
      <c r="RI27" s="150"/>
      <c r="RJ27" s="154" t="str">
        <f>IF(RH27=0," ",IF(RH27=16," ",VLOOKUP(RH27,PROTOKOL!$A:$E,2)*RI27))</f>
        <v xml:space="preserve"> </v>
      </c>
      <c r="RK27" s="151"/>
      <c r="RL27" s="152" t="str">
        <f>IF(RH27=0," ",IF(RH27=16," ",(RG27-RJ27-RK27)*VLOOKUP(RH27,PROTOKOL!$A:$E,5)))</f>
        <v xml:space="preserve"> </v>
      </c>
      <c r="RM27" s="155" t="str">
        <f t="shared" si="233"/>
        <v xml:space="preserve"> </v>
      </c>
      <c r="RN27" s="152" t="str">
        <f t="shared" si="234"/>
        <v xml:space="preserve"> </v>
      </c>
      <c r="RP27" s="138">
        <f t="shared" ref="RP27" si="1654">$A$27</f>
        <v>15</v>
      </c>
      <c r="RQ27" s="444"/>
      <c r="RR27" s="150"/>
      <c r="RS27" s="150"/>
      <c r="RT27" s="150"/>
      <c r="RU27" s="150" t="str">
        <f>IFERROR(IF(RS27=0," ",IF(RS27=16," ",VLOOKUP(RS27,PROTOKOL!$A:$E,2)*RT27))/7.5*(7.5-RX27),"")</f>
        <v/>
      </c>
      <c r="RV27" s="151"/>
      <c r="RW27" s="152" t="str">
        <f>IF(RS27=0," ",IF(RS27=16," ",(RR27-RU27-RV27)*VLOOKUP(RS27,PROTOKOL!$A:$E,5)))</f>
        <v xml:space="preserve"> </v>
      </c>
      <c r="RX27" s="153"/>
      <c r="RY27" s="144" t="str">
        <f t="shared" si="236"/>
        <v xml:space="preserve"> </v>
      </c>
      <c r="RZ27" s="454" t="str">
        <f t="shared" si="237"/>
        <v xml:space="preserve"> </v>
      </c>
      <c r="SA27" s="454"/>
      <c r="SB27" s="150"/>
      <c r="SC27" s="150"/>
      <c r="SD27" s="150"/>
      <c r="SE27" s="154" t="str">
        <f>IF(SC27=0," ",IF(SC27=16," ",VLOOKUP(SC27,PROTOKOL!$A:$E,2)*SD27))</f>
        <v xml:space="preserve"> </v>
      </c>
      <c r="SF27" s="151"/>
      <c r="SG27" s="152" t="str">
        <f>IF(SC27=0," ",IF(SC27=16," ",(SB27-SE27-SF27)*VLOOKUP(SC27,PROTOKOL!$A:$E,5)))</f>
        <v xml:space="preserve"> </v>
      </c>
      <c r="SH27" s="155" t="str">
        <f t="shared" si="238"/>
        <v xml:space="preserve"> </v>
      </c>
      <c r="SI27" s="152" t="str">
        <f t="shared" si="239"/>
        <v xml:space="preserve"> </v>
      </c>
      <c r="SK27" s="138">
        <f t="shared" ref="SK27" si="1655">$A$27</f>
        <v>15</v>
      </c>
      <c r="SL27" s="444"/>
      <c r="SM27" s="150"/>
      <c r="SN27" s="150"/>
      <c r="SO27" s="150"/>
      <c r="SP27" s="150" t="str">
        <f>IFERROR(IF(SN27=0," ",IF(SN27=16," ",VLOOKUP(SN27,PROTOKOL!$A:$E,2)*SO27))/7.5*(7.5-SS27),"")</f>
        <v/>
      </c>
      <c r="SQ27" s="151"/>
      <c r="SR27" s="152" t="str">
        <f>IF(SN27=0," ",IF(SN27=16," ",(SM27-SP27-SQ27)*VLOOKUP(SN27,PROTOKOL!$A:$E,5)))</f>
        <v xml:space="preserve"> </v>
      </c>
      <c r="SS27" s="153"/>
      <c r="ST27" s="144" t="str">
        <f t="shared" si="241"/>
        <v xml:space="preserve"> </v>
      </c>
      <c r="SU27" s="454" t="str">
        <f t="shared" si="242"/>
        <v xml:space="preserve"> </v>
      </c>
      <c r="SV27" s="454"/>
      <c r="SW27" s="150"/>
      <c r="SX27" s="150"/>
      <c r="SY27" s="150"/>
      <c r="SZ27" s="154" t="str">
        <f>IF(SX27=0," ",IF(SX27=16," ",VLOOKUP(SX27,PROTOKOL!$A:$E,2)*SY27))</f>
        <v xml:space="preserve"> </v>
      </c>
      <c r="TA27" s="151"/>
      <c r="TB27" s="152" t="str">
        <f>IF(SX27=0," ",IF(SX27=16," ",(SW27-SZ27-TA27)*VLOOKUP(SX27,PROTOKOL!$A:$E,5)))</f>
        <v xml:space="preserve"> </v>
      </c>
      <c r="TC27" s="155" t="str">
        <f t="shared" si="243"/>
        <v xml:space="preserve"> </v>
      </c>
      <c r="TD27" s="152" t="str">
        <f t="shared" si="244"/>
        <v xml:space="preserve"> </v>
      </c>
      <c r="TF27" s="138">
        <f t="shared" ref="TF27" si="1656">$A$27</f>
        <v>15</v>
      </c>
      <c r="TG27" s="444"/>
      <c r="TH27" s="150"/>
      <c r="TI27" s="150"/>
      <c r="TJ27" s="150"/>
      <c r="TK27" s="150" t="str">
        <f>IFERROR(IF(TI27=0," ",IF(TI27=16," ",VLOOKUP(TI27,PROTOKOL!$A:$E,2)*TJ27))/7.5*(7.5-TN27),"")</f>
        <v/>
      </c>
      <c r="TL27" s="151"/>
      <c r="TM27" s="152" t="str">
        <f>IF(TI27=0," ",IF(TI27=16," ",(TH27-TK27-TL27)*VLOOKUP(TI27,PROTOKOL!$A:$E,5)))</f>
        <v xml:space="preserve"> </v>
      </c>
      <c r="TN27" s="153"/>
      <c r="TO27" s="144" t="str">
        <f t="shared" si="246"/>
        <v xml:space="preserve"> </v>
      </c>
      <c r="TP27" s="454" t="str">
        <f t="shared" si="247"/>
        <v xml:space="preserve"> </v>
      </c>
      <c r="TQ27" s="454"/>
      <c r="TR27" s="150"/>
      <c r="TS27" s="150"/>
      <c r="TT27" s="150"/>
      <c r="TU27" s="154" t="str">
        <f>IF(TS27=0," ",IF(TS27=16," ",VLOOKUP(TS27,PROTOKOL!$A:$E,2)*TT27))</f>
        <v xml:space="preserve"> </v>
      </c>
      <c r="TV27" s="151"/>
      <c r="TW27" s="152" t="str">
        <f>IF(TS27=0," ",IF(TS27=16," ",(TR27-TU27-TV27)*VLOOKUP(TS27,PROTOKOL!$A:$E,5)))</f>
        <v xml:space="preserve"> </v>
      </c>
      <c r="TX27" s="155" t="str">
        <f t="shared" si="248"/>
        <v xml:space="preserve"> </v>
      </c>
      <c r="TY27" s="152" t="str">
        <f t="shared" si="249"/>
        <v xml:space="preserve"> </v>
      </c>
      <c r="UA27" s="138">
        <f t="shared" ref="UA27" si="1657">$A$27</f>
        <v>15</v>
      </c>
      <c r="UB27" s="444"/>
      <c r="UC27" s="150"/>
      <c r="UD27" s="150"/>
      <c r="UE27" s="150"/>
      <c r="UF27" s="150" t="str">
        <f>IFERROR(IF(UD27=0," ",IF(UD27=16," ",VLOOKUP(UD27,PROTOKOL!$A:$E,2)*UE27))/7.5*(7.5-UI27),"")</f>
        <v/>
      </c>
      <c r="UG27" s="151"/>
      <c r="UH27" s="152" t="str">
        <f>IF(UD27=0," ",IF(UD27=16," ",(UC27-UF27-UG27)*VLOOKUP(UD27,PROTOKOL!$A:$E,5)))</f>
        <v xml:space="preserve"> </v>
      </c>
      <c r="UI27" s="153"/>
      <c r="UJ27" s="144" t="str">
        <f t="shared" si="251"/>
        <v xml:space="preserve"> </v>
      </c>
      <c r="UK27" s="454" t="str">
        <f t="shared" si="252"/>
        <v xml:space="preserve"> </v>
      </c>
      <c r="UL27" s="454"/>
      <c r="UM27" s="150"/>
      <c r="UN27" s="150"/>
      <c r="UO27" s="150"/>
      <c r="UP27" s="154" t="str">
        <f>IF(UN27=0," ",IF(UN27=16," ",VLOOKUP(UN27,PROTOKOL!$A:$E,2)*UO27))</f>
        <v xml:space="preserve"> </v>
      </c>
      <c r="UQ27" s="151"/>
      <c r="UR27" s="152" t="str">
        <f>IF(UN27=0," ",IF(UN27=16," ",(UM27-UP27-UQ27)*VLOOKUP(UN27,PROTOKOL!$A:$E,5)))</f>
        <v xml:space="preserve"> </v>
      </c>
      <c r="US27" s="155" t="str">
        <f t="shared" si="253"/>
        <v xml:space="preserve"> </v>
      </c>
      <c r="UT27" s="152" t="str">
        <f t="shared" si="254"/>
        <v xml:space="preserve"> </v>
      </c>
      <c r="UV27" s="138">
        <f t="shared" ref="UV27" si="1658">$A$27</f>
        <v>15</v>
      </c>
      <c r="UW27" s="444"/>
      <c r="UX27" s="150"/>
      <c r="UY27" s="150"/>
      <c r="UZ27" s="150"/>
      <c r="VA27" s="150" t="str">
        <f>IFERROR(IF(UY27=0," ",IF(UY27=16," ",VLOOKUP(UY27,PROTOKOL!$A:$E,2)*UZ27))/7.5*(7.5-VD27),"")</f>
        <v/>
      </c>
      <c r="VB27" s="151"/>
      <c r="VC27" s="152" t="str">
        <f>IF(UY27=0," ",IF(UY27=16," ",(UX27-VA27-VB27)*VLOOKUP(UY27,PROTOKOL!$A:$E,5)))</f>
        <v xml:space="preserve"> </v>
      </c>
      <c r="VD27" s="153"/>
      <c r="VE27" s="144" t="str">
        <f t="shared" si="256"/>
        <v xml:space="preserve"> </v>
      </c>
      <c r="VF27" s="454" t="str">
        <f t="shared" si="257"/>
        <v xml:space="preserve"> </v>
      </c>
      <c r="VG27" s="454"/>
      <c r="VH27" s="150"/>
      <c r="VI27" s="150"/>
      <c r="VJ27" s="150"/>
      <c r="VK27" s="154" t="str">
        <f>IF(VI27=0," ",IF(VI27=16," ",VLOOKUP(VI27,PROTOKOL!$A:$E,2)*VJ27))</f>
        <v xml:space="preserve"> </v>
      </c>
      <c r="VL27" s="151"/>
      <c r="VM27" s="152" t="str">
        <f>IF(VI27=0," ",IF(VI27=16," ",(VH27-VK27-VL27)*VLOOKUP(VI27,PROTOKOL!$A:$E,5)))</f>
        <v xml:space="preserve"> </v>
      </c>
      <c r="VN27" s="155" t="str">
        <f t="shared" si="258"/>
        <v xml:space="preserve"> </v>
      </c>
      <c r="VO27" s="152" t="str">
        <f t="shared" si="259"/>
        <v xml:space="preserve"> </v>
      </c>
      <c r="VQ27" s="138">
        <f t="shared" ref="VQ27" si="1659">$A$27</f>
        <v>15</v>
      </c>
      <c r="VR27" s="444"/>
      <c r="VS27" s="150"/>
      <c r="VT27" s="150"/>
      <c r="VU27" s="150"/>
      <c r="VV27" s="150" t="str">
        <f>IFERROR(IF(VT27=0," ",IF(VT27=16," ",VLOOKUP(VT27,PROTOKOL!$A:$E,2)*VU27))/7.5*(7.5-VY27),"")</f>
        <v/>
      </c>
      <c r="VW27" s="151"/>
      <c r="VX27" s="152" t="str">
        <f>IF(VT27=0," ",IF(VT27=16," ",(VS27-VV27-VW27)*VLOOKUP(VT27,PROTOKOL!$A:$E,5)))</f>
        <v xml:space="preserve"> </v>
      </c>
      <c r="VY27" s="153"/>
      <c r="VZ27" s="144" t="str">
        <f t="shared" si="261"/>
        <v xml:space="preserve"> </v>
      </c>
      <c r="WA27" s="454" t="str">
        <f t="shared" si="262"/>
        <v xml:space="preserve"> </v>
      </c>
      <c r="WB27" s="454"/>
      <c r="WC27" s="150"/>
      <c r="WD27" s="150"/>
      <c r="WE27" s="150"/>
      <c r="WF27" s="154" t="str">
        <f>IF(WD27=0," ",IF(WD27=16," ",VLOOKUP(WD27,PROTOKOL!$A:$E,2)*WE27))</f>
        <v xml:space="preserve"> </v>
      </c>
      <c r="WG27" s="151"/>
      <c r="WH27" s="152" t="str">
        <f>IF(WD27=0," ",IF(WD27=16," ",(WC27-WF27-WG27)*VLOOKUP(WD27,PROTOKOL!$A:$E,5)))</f>
        <v xml:space="preserve"> </v>
      </c>
      <c r="WI27" s="155" t="str">
        <f t="shared" si="263"/>
        <v xml:space="preserve"> </v>
      </c>
      <c r="WJ27" s="152" t="str">
        <f t="shared" si="264"/>
        <v xml:space="preserve"> </v>
      </c>
      <c r="WL27" s="138">
        <f t="shared" ref="WL27" si="1660">$A$27</f>
        <v>15</v>
      </c>
      <c r="WM27" s="444"/>
      <c r="WN27" s="150"/>
      <c r="WO27" s="150"/>
      <c r="WP27" s="150"/>
      <c r="WQ27" s="150" t="str">
        <f>IFERROR(IF(WO27=0," ",IF(WO27=16," ",VLOOKUP(WO27,PROTOKOL!$A:$E,2)*WP27))/7.5*(7.5-WT27),"")</f>
        <v/>
      </c>
      <c r="WR27" s="151"/>
      <c r="WS27" s="152" t="str">
        <f>IF(WO27=0," ",IF(WO27=16," ",(WN27-WQ27-WR27)*VLOOKUP(WO27,PROTOKOL!$A:$E,5)))</f>
        <v xml:space="preserve"> </v>
      </c>
      <c r="WT27" s="153"/>
      <c r="WU27" s="144" t="str">
        <f t="shared" si="266"/>
        <v xml:space="preserve"> </v>
      </c>
      <c r="WV27" s="454" t="str">
        <f t="shared" si="267"/>
        <v xml:space="preserve"> </v>
      </c>
      <c r="WW27" s="454"/>
      <c r="WX27" s="150"/>
      <c r="WY27" s="150"/>
      <c r="WZ27" s="150"/>
      <c r="XA27" s="154" t="str">
        <f>IF(WY27=0," ",IF(WY27=16," ",VLOOKUP(WY27,PROTOKOL!$A:$E,2)*WZ27))</f>
        <v xml:space="preserve"> </v>
      </c>
      <c r="XB27" s="151"/>
      <c r="XC27" s="152" t="str">
        <f>IF(WY27=0," ",IF(WY27=16," ",(WX27-XA27-XB27)*VLOOKUP(WY27,PROTOKOL!$A:$E,5)))</f>
        <v xml:space="preserve"> </v>
      </c>
      <c r="XD27" s="155" t="str">
        <f t="shared" si="268"/>
        <v xml:space="preserve"> </v>
      </c>
      <c r="XE27" s="152" t="str">
        <f t="shared" si="269"/>
        <v xml:space="preserve"> </v>
      </c>
      <c r="XG27" s="138">
        <f t="shared" ref="XG27" si="1661">$A$27</f>
        <v>15</v>
      </c>
      <c r="XH27" s="444"/>
      <c r="XI27" s="150"/>
      <c r="XJ27" s="150"/>
      <c r="XK27" s="150"/>
      <c r="XL27" s="150" t="str">
        <f>IFERROR(IF(XJ27=0," ",IF(XJ27=16," ",VLOOKUP(XJ27,PROTOKOL!$A:$E,2)*XK27))/7.5*(7.5-XO27),"")</f>
        <v/>
      </c>
      <c r="XM27" s="151"/>
      <c r="XN27" s="152" t="str">
        <f>IF(XJ27=0," ",IF(XJ27=16," ",(XI27-XL27-XM27)*VLOOKUP(XJ27,PROTOKOL!$A:$E,5)))</f>
        <v xml:space="preserve"> </v>
      </c>
      <c r="XO27" s="153"/>
      <c r="XP27" s="144" t="str">
        <f t="shared" si="271"/>
        <v xml:space="preserve"> </v>
      </c>
      <c r="XQ27" s="454" t="str">
        <f t="shared" si="272"/>
        <v xml:space="preserve"> </v>
      </c>
      <c r="XR27" s="454"/>
      <c r="XS27" s="150"/>
      <c r="XT27" s="150"/>
      <c r="XU27" s="150"/>
      <c r="XV27" s="154" t="str">
        <f>IF(XT27=0," ",IF(XT27=16," ",VLOOKUP(XT27,PROTOKOL!$A:$E,2)*XU27))</f>
        <v xml:space="preserve"> </v>
      </c>
      <c r="XW27" s="151"/>
      <c r="XX27" s="152" t="str">
        <f>IF(XT27=0," ",IF(XT27=16," ",(XS27-XV27-XW27)*VLOOKUP(XT27,PROTOKOL!$A:$E,5)))</f>
        <v xml:space="preserve"> </v>
      </c>
      <c r="XY27" s="155" t="str">
        <f t="shared" si="273"/>
        <v xml:space="preserve"> </v>
      </c>
      <c r="XZ27" s="152" t="str">
        <f t="shared" si="274"/>
        <v xml:space="preserve"> </v>
      </c>
      <c r="YB27" s="138">
        <f t="shared" ref="YB27" si="1662">$A$27</f>
        <v>15</v>
      </c>
      <c r="YC27" s="444"/>
      <c r="YD27" s="150"/>
      <c r="YE27" s="150"/>
      <c r="YF27" s="150"/>
      <c r="YG27" s="150" t="str">
        <f>IFERROR(IF(YE27=0," ",IF(YE27=16," ",VLOOKUP(YE27,PROTOKOL!$A:$E,2)*YF27))/7.5*(7.5-YJ27),"")</f>
        <v/>
      </c>
      <c r="YH27" s="151"/>
      <c r="YI27" s="152" t="str">
        <f>IF(YE27=0," ",IF(YE27=16," ",(YD27-YG27-YH27)*VLOOKUP(YE27,PROTOKOL!$A:$E,5)))</f>
        <v xml:space="preserve"> </v>
      </c>
      <c r="YJ27" s="153"/>
      <c r="YK27" s="144" t="str">
        <f t="shared" si="276"/>
        <v xml:space="preserve"> </v>
      </c>
      <c r="YL27" s="454" t="str">
        <f t="shared" si="277"/>
        <v xml:space="preserve"> </v>
      </c>
      <c r="YM27" s="454"/>
      <c r="YN27" s="150"/>
      <c r="YO27" s="150"/>
      <c r="YP27" s="150"/>
      <c r="YQ27" s="154" t="str">
        <f>IF(YO27=0," ",IF(YO27=16," ",VLOOKUP(YO27,PROTOKOL!$A:$E,2)*YP27))</f>
        <v xml:space="preserve"> </v>
      </c>
      <c r="YR27" s="151"/>
      <c r="YS27" s="152" t="str">
        <f>IF(YO27=0," ",IF(YO27=16," ",(YN27-YQ27-YR27)*VLOOKUP(YO27,PROTOKOL!$A:$E,5)))</f>
        <v xml:space="preserve"> </v>
      </c>
      <c r="YT27" s="155" t="str">
        <f t="shared" si="278"/>
        <v xml:space="preserve"> </v>
      </c>
      <c r="YU27" s="152" t="str">
        <f t="shared" si="279"/>
        <v xml:space="preserve"> </v>
      </c>
      <c r="YW27" s="138">
        <f t="shared" ref="YW27" si="1663">$A$27</f>
        <v>15</v>
      </c>
      <c r="YX27" s="444"/>
      <c r="YY27" s="150"/>
      <c r="YZ27" s="150"/>
      <c r="ZA27" s="150"/>
      <c r="ZB27" s="150" t="str">
        <f>IFERROR(IF(YZ27=0," ",IF(YZ27=16," ",VLOOKUP(YZ27,PROTOKOL!$A:$E,2)*ZA27))/7.5*(7.5-ZE27),"")</f>
        <v/>
      </c>
      <c r="ZC27" s="151"/>
      <c r="ZD27" s="152" t="str">
        <f>IF(YZ27=0," ",IF(YZ27=16," ",(YY27-ZB27-ZC27)*VLOOKUP(YZ27,PROTOKOL!$A:$E,5)))</f>
        <v xml:space="preserve"> </v>
      </c>
      <c r="ZE27" s="153"/>
      <c r="ZF27" s="144" t="str">
        <f t="shared" si="281"/>
        <v xml:space="preserve"> </v>
      </c>
      <c r="ZG27" s="454" t="str">
        <f t="shared" si="282"/>
        <v xml:space="preserve"> </v>
      </c>
      <c r="ZH27" s="454"/>
      <c r="ZI27" s="150"/>
      <c r="ZJ27" s="150"/>
      <c r="ZK27" s="150"/>
      <c r="ZL27" s="154" t="str">
        <f>IF(ZJ27=0," ",IF(ZJ27=16," ",VLOOKUP(ZJ27,PROTOKOL!$A:$E,2)*ZK27))</f>
        <v xml:space="preserve"> </v>
      </c>
      <c r="ZM27" s="151"/>
      <c r="ZN27" s="152" t="str">
        <f>IF(ZJ27=0," ",IF(ZJ27=16," ",(ZI27-ZL27-ZM27)*VLOOKUP(ZJ27,PROTOKOL!$A:$E,5)))</f>
        <v xml:space="preserve"> </v>
      </c>
      <c r="ZO27" s="155" t="str">
        <f t="shared" si="283"/>
        <v xml:space="preserve"> </v>
      </c>
      <c r="ZP27" s="152" t="str">
        <f t="shared" si="284"/>
        <v xml:space="preserve"> </v>
      </c>
      <c r="ZR27" s="138">
        <f t="shared" ref="ZR27" si="1664">$A$27</f>
        <v>15</v>
      </c>
      <c r="ZS27" s="444"/>
      <c r="ZT27" s="150"/>
      <c r="ZU27" s="150"/>
      <c r="ZV27" s="150"/>
      <c r="ZW27" s="150" t="str">
        <f>IFERROR(IF(ZU27=0," ",IF(ZU27=16," ",VLOOKUP(ZU27,PROTOKOL!$A:$E,2)*ZV27))/7.5*(7.5-ZZ27),"")</f>
        <v/>
      </c>
      <c r="ZX27" s="151"/>
      <c r="ZY27" s="152" t="str">
        <f>IF(ZU27=0," ",IF(ZU27=16," ",(ZT27-ZW27-ZX27)*VLOOKUP(ZU27,PROTOKOL!$A:$E,5)))</f>
        <v xml:space="preserve"> </v>
      </c>
      <c r="ZZ27" s="153"/>
      <c r="AAA27" s="144" t="str">
        <f t="shared" si="286"/>
        <v xml:space="preserve"> </v>
      </c>
      <c r="AAB27" s="454" t="str">
        <f t="shared" si="287"/>
        <v xml:space="preserve"> </v>
      </c>
      <c r="AAC27" s="454"/>
      <c r="AAD27" s="150"/>
      <c r="AAE27" s="150"/>
      <c r="AAF27" s="150"/>
      <c r="AAG27" s="154" t="str">
        <f>IF(AAE27=0," ",IF(AAE27=16," ",VLOOKUP(AAE27,PROTOKOL!$A:$E,2)*AAF27))</f>
        <v xml:space="preserve"> </v>
      </c>
      <c r="AAH27" s="151"/>
      <c r="AAI27" s="152" t="str">
        <f>IF(AAE27=0," ",IF(AAE27=16," ",(AAD27-AAG27-AAH27)*VLOOKUP(AAE27,PROTOKOL!$A:$E,5)))</f>
        <v xml:space="preserve"> </v>
      </c>
      <c r="AAJ27" s="155" t="str">
        <f t="shared" si="288"/>
        <v xml:space="preserve"> </v>
      </c>
      <c r="AAK27" s="152" t="str">
        <f t="shared" si="289"/>
        <v xml:space="preserve"> </v>
      </c>
      <c r="AAM27" s="138">
        <f t="shared" ref="AAM27" si="1665">$A$27</f>
        <v>15</v>
      </c>
      <c r="AAN27" s="444"/>
      <c r="AAO27" s="150"/>
      <c r="AAP27" s="150"/>
      <c r="AAQ27" s="150"/>
      <c r="AAR27" s="150" t="str">
        <f>IFERROR(IF(AAP27=0," ",IF(AAP27=16," ",VLOOKUP(AAP27,PROTOKOL!$A:$E,2)*AAQ27))/7.5*(7.5-AAU27),"")</f>
        <v/>
      </c>
      <c r="AAS27" s="151"/>
      <c r="AAT27" s="152" t="str">
        <f>IF(AAP27=0," ",IF(AAP27=16," ",(AAO27-AAR27-AAS27)*VLOOKUP(AAP27,PROTOKOL!$A:$E,5)))</f>
        <v xml:space="preserve"> </v>
      </c>
      <c r="AAU27" s="153"/>
      <c r="AAV27" s="144" t="str">
        <f t="shared" si="291"/>
        <v xml:space="preserve"> </v>
      </c>
      <c r="AAW27" s="454" t="str">
        <f t="shared" si="292"/>
        <v xml:space="preserve"> </v>
      </c>
      <c r="AAX27" s="454"/>
      <c r="AAY27" s="150"/>
      <c r="AAZ27" s="150"/>
      <c r="ABA27" s="150"/>
      <c r="ABB27" s="154" t="str">
        <f>IF(AAZ27=0," ",IF(AAZ27=16," ",VLOOKUP(AAZ27,PROTOKOL!$A:$E,2)*ABA27))</f>
        <v xml:space="preserve"> </v>
      </c>
      <c r="ABC27" s="151"/>
      <c r="ABD27" s="152" t="str">
        <f>IF(AAZ27=0," ",IF(AAZ27=16," ",(AAY27-ABB27-ABC27)*VLOOKUP(AAZ27,PROTOKOL!$A:$E,5)))</f>
        <v xml:space="preserve"> </v>
      </c>
      <c r="ABE27" s="155" t="str">
        <f t="shared" si="293"/>
        <v xml:space="preserve"> </v>
      </c>
      <c r="ABF27" s="152" t="str">
        <f t="shared" si="294"/>
        <v xml:space="preserve"> </v>
      </c>
      <c r="ABH27" s="138">
        <f t="shared" ref="ABH27" si="1666">$A$27</f>
        <v>15</v>
      </c>
      <c r="ABI27" s="444"/>
      <c r="ABJ27" s="150"/>
      <c r="ABK27" s="150"/>
      <c r="ABL27" s="150"/>
      <c r="ABM27" s="150" t="str">
        <f>IFERROR(IF(ABK27=0," ",IF(ABK27=16," ",VLOOKUP(ABK27,PROTOKOL!$A:$E,2)*ABL27))/7.5*(7.5-ABP27),"")</f>
        <v/>
      </c>
      <c r="ABN27" s="151"/>
      <c r="ABO27" s="152" t="str">
        <f>IF(ABK27=0," ",IF(ABK27=16," ",(ABJ27-ABM27-ABN27)*VLOOKUP(ABK27,PROTOKOL!$A:$E,5)))</f>
        <v xml:space="preserve"> </v>
      </c>
      <c r="ABP27" s="153"/>
      <c r="ABQ27" s="144" t="str">
        <f t="shared" si="296"/>
        <v xml:space="preserve"> </v>
      </c>
      <c r="ABR27" s="454" t="str">
        <f t="shared" si="297"/>
        <v xml:space="preserve"> </v>
      </c>
      <c r="ABS27" s="454"/>
      <c r="ABT27" s="150"/>
      <c r="ABU27" s="150"/>
      <c r="ABV27" s="150"/>
      <c r="ABW27" s="154" t="str">
        <f>IF(ABU27=0," ",IF(ABU27=16," ",VLOOKUP(ABU27,PROTOKOL!$A:$E,2)*ABV27))</f>
        <v xml:space="preserve"> </v>
      </c>
      <c r="ABX27" s="151"/>
      <c r="ABY27" s="152" t="str">
        <f>IF(ABU27=0," ",IF(ABU27=16," ",(ABT27-ABW27-ABX27)*VLOOKUP(ABU27,PROTOKOL!$A:$E,5)))</f>
        <v xml:space="preserve"> </v>
      </c>
      <c r="ABZ27" s="155" t="str">
        <f t="shared" si="298"/>
        <v xml:space="preserve"> </v>
      </c>
      <c r="ACA27" s="152" t="str">
        <f t="shared" si="299"/>
        <v xml:space="preserve"> </v>
      </c>
      <c r="ACC27" s="138">
        <f t="shared" ref="ACC27" si="1667">$A$27</f>
        <v>15</v>
      </c>
      <c r="ACD27" s="444"/>
      <c r="ACE27" s="150"/>
      <c r="ACF27" s="150"/>
      <c r="ACG27" s="150"/>
      <c r="ACH27" s="150" t="str">
        <f>IFERROR(IF(ACF27=0," ",IF(ACF27=16," ",VLOOKUP(ACF27,PROTOKOL!$A:$E,2)*ACG27))/7.5*(7.5-ACK27),"")</f>
        <v/>
      </c>
      <c r="ACI27" s="151"/>
      <c r="ACJ27" s="152" t="str">
        <f>IF(ACF27=0," ",IF(ACF27=16," ",(ACE27-ACH27-ACI27)*VLOOKUP(ACF27,PROTOKOL!$A:$E,5)))</f>
        <v xml:space="preserve"> </v>
      </c>
      <c r="ACK27" s="153"/>
      <c r="ACL27" s="144" t="str">
        <f t="shared" si="301"/>
        <v xml:space="preserve"> </v>
      </c>
      <c r="ACM27" s="454" t="str">
        <f t="shared" si="302"/>
        <v xml:space="preserve"> </v>
      </c>
      <c r="ACN27" s="454"/>
      <c r="ACO27" s="150"/>
      <c r="ACP27" s="150"/>
      <c r="ACQ27" s="150"/>
      <c r="ACR27" s="154" t="str">
        <f>IF(ACP27=0," ",IF(ACP27=16," ",VLOOKUP(ACP27,PROTOKOL!$A:$E,2)*ACQ27))</f>
        <v xml:space="preserve"> </v>
      </c>
      <c r="ACS27" s="151"/>
      <c r="ACT27" s="152" t="str">
        <f>IF(ACP27=0," ",IF(ACP27=16," ",(ACO27-ACR27-ACS27)*VLOOKUP(ACP27,PROTOKOL!$A:$E,5)))</f>
        <v xml:space="preserve"> </v>
      </c>
      <c r="ACU27" s="155" t="str">
        <f t="shared" si="303"/>
        <v xml:space="preserve"> </v>
      </c>
      <c r="ACV27" s="152" t="str">
        <f t="shared" si="304"/>
        <v xml:space="preserve"> </v>
      </c>
      <c r="ACX27" s="138">
        <f t="shared" ref="ACX27" si="1668">$A$27</f>
        <v>15</v>
      </c>
      <c r="ACY27" s="444"/>
      <c r="ACZ27" s="150"/>
      <c r="ADA27" s="150"/>
      <c r="ADB27" s="150"/>
      <c r="ADC27" s="150" t="str">
        <f>IFERROR(IF(ADA27=0," ",IF(ADA27=16," ",VLOOKUP(ADA27,PROTOKOL!$A:$E,2)*ADB27))/7.5*(7.5-ADF27),"")</f>
        <v/>
      </c>
      <c r="ADD27" s="151"/>
      <c r="ADE27" s="152" t="str">
        <f>IF(ADA27=0," ",IF(ADA27=16," ",(ACZ27-ADC27-ADD27)*VLOOKUP(ADA27,PROTOKOL!$A:$E,5)))</f>
        <v xml:space="preserve"> </v>
      </c>
      <c r="ADF27" s="153"/>
      <c r="ADG27" s="144" t="str">
        <f t="shared" si="306"/>
        <v xml:space="preserve"> </v>
      </c>
      <c r="ADH27" s="454" t="str">
        <f t="shared" si="307"/>
        <v xml:space="preserve"> </v>
      </c>
      <c r="ADI27" s="454"/>
      <c r="ADJ27" s="150"/>
      <c r="ADK27" s="150"/>
      <c r="ADL27" s="150"/>
      <c r="ADM27" s="154" t="str">
        <f>IF(ADK27=0," ",IF(ADK27=16," ",VLOOKUP(ADK27,PROTOKOL!$A:$E,2)*ADL27))</f>
        <v xml:space="preserve"> </v>
      </c>
      <c r="ADN27" s="151"/>
      <c r="ADO27" s="152" t="str">
        <f>IF(ADK27=0," ",IF(ADK27=16," ",(ADJ27-ADM27-ADN27)*VLOOKUP(ADK27,PROTOKOL!$A:$E,5)))</f>
        <v xml:space="preserve"> </v>
      </c>
      <c r="ADP27" s="155" t="str">
        <f t="shared" si="308"/>
        <v xml:space="preserve"> </v>
      </c>
      <c r="ADQ27" s="152" t="str">
        <f t="shared" si="309"/>
        <v xml:space="preserve"> </v>
      </c>
      <c r="ADS27" s="138">
        <f t="shared" ref="ADS27" si="1669">$A$27</f>
        <v>15</v>
      </c>
      <c r="ADT27" s="444"/>
      <c r="ADU27" s="150"/>
      <c r="ADV27" s="150"/>
      <c r="ADW27" s="150"/>
      <c r="ADX27" s="150" t="str">
        <f>IFERROR(IF(ADV27=0," ",IF(ADV27=16," ",VLOOKUP(ADV27,PROTOKOL!$A:$E,2)*ADW27))/7.5*(7.5-AEA27),"")</f>
        <v/>
      </c>
      <c r="ADY27" s="151"/>
      <c r="ADZ27" s="152" t="str">
        <f>IF(ADV27=0," ",IF(ADV27=16," ",(ADU27-ADX27-ADY27)*VLOOKUP(ADV27,PROTOKOL!$A:$E,5)))</f>
        <v xml:space="preserve"> </v>
      </c>
      <c r="AEA27" s="153"/>
      <c r="AEB27" s="144" t="str">
        <f t="shared" si="311"/>
        <v xml:space="preserve"> </v>
      </c>
      <c r="AEC27" s="454" t="str">
        <f t="shared" si="312"/>
        <v xml:space="preserve"> </v>
      </c>
      <c r="AED27" s="454"/>
      <c r="AEE27" s="150"/>
      <c r="AEF27" s="150"/>
      <c r="AEG27" s="150"/>
      <c r="AEH27" s="154" t="str">
        <f>IF(AEF27=0," ",IF(AEF27=16," ",VLOOKUP(AEF27,PROTOKOL!$A:$E,2)*AEG27))</f>
        <v xml:space="preserve"> </v>
      </c>
      <c r="AEI27" s="151"/>
      <c r="AEJ27" s="152" t="str">
        <f>IF(AEF27=0," ",IF(AEF27=16," ",(AEE27-AEH27-AEI27)*VLOOKUP(AEF27,PROTOKOL!$A:$E,5)))</f>
        <v xml:space="preserve"> </v>
      </c>
      <c r="AEK27" s="155" t="str">
        <f t="shared" si="313"/>
        <v xml:space="preserve"> </v>
      </c>
      <c r="AEL27" s="152" t="str">
        <f t="shared" si="314"/>
        <v xml:space="preserve"> </v>
      </c>
      <c r="AEN27" s="138">
        <f t="shared" ref="AEN27" si="1670">$A$27</f>
        <v>15</v>
      </c>
      <c r="AEO27" s="444"/>
      <c r="AEP27" s="150"/>
      <c r="AEQ27" s="150"/>
      <c r="AER27" s="150"/>
      <c r="AES27" s="150" t="str">
        <f>IFERROR(IF(AEQ27=0," ",IF(AEQ27=16," ",VLOOKUP(AEQ27,PROTOKOL!$A:$E,2)*AER27))/7.5*(7.5-AEV27),"")</f>
        <v/>
      </c>
      <c r="AET27" s="151"/>
      <c r="AEU27" s="152" t="str">
        <f>IF(AEQ27=0," ",IF(AEQ27=16," ",(AEP27-AES27-AET27)*VLOOKUP(AEQ27,PROTOKOL!$A:$E,5)))</f>
        <v xml:space="preserve"> </v>
      </c>
      <c r="AEV27" s="153"/>
      <c r="AEW27" s="144" t="str">
        <f t="shared" si="316"/>
        <v xml:space="preserve"> </v>
      </c>
      <c r="AEX27" s="454" t="str">
        <f t="shared" si="317"/>
        <v xml:space="preserve"> </v>
      </c>
      <c r="AEY27" s="454"/>
      <c r="AEZ27" s="150"/>
      <c r="AFA27" s="150"/>
      <c r="AFB27" s="150"/>
      <c r="AFC27" s="154" t="str">
        <f>IF(AFA27=0," ",IF(AFA27=16," ",VLOOKUP(AFA27,PROTOKOL!$A:$E,2)*AFB27))</f>
        <v xml:space="preserve"> </v>
      </c>
      <c r="AFD27" s="151"/>
      <c r="AFE27" s="152" t="str">
        <f>IF(AFA27=0," ",IF(AFA27=16," ",(AEZ27-AFC27-AFD27)*VLOOKUP(AFA27,PROTOKOL!$A:$E,5)))</f>
        <v xml:space="preserve"> </v>
      </c>
      <c r="AFF27" s="155" t="str">
        <f t="shared" si="318"/>
        <v xml:space="preserve"> </v>
      </c>
      <c r="AFG27" s="152" t="str">
        <f t="shared" si="319"/>
        <v xml:space="preserve"> </v>
      </c>
      <c r="AFI27" s="138">
        <f t="shared" ref="AFI27" si="1671">$A$27</f>
        <v>15</v>
      </c>
      <c r="AFJ27" s="444"/>
      <c r="AFK27" s="150"/>
      <c r="AFL27" s="150"/>
      <c r="AFM27" s="150"/>
      <c r="AFN27" s="150" t="str">
        <f>IFERROR(IF(AFL27=0," ",IF(AFL27=16," ",VLOOKUP(AFL27,PROTOKOL!$A:$E,2)*AFM27))/7.5*(7.5-AFQ27),"")</f>
        <v/>
      </c>
      <c r="AFO27" s="151"/>
      <c r="AFP27" s="152" t="str">
        <f>IF(AFL27=0," ",IF(AFL27=16," ",(AFK27-AFN27-AFO27)*VLOOKUP(AFL27,PROTOKOL!$A:$E,5)))</f>
        <v xml:space="preserve"> </v>
      </c>
      <c r="AFQ27" s="153"/>
      <c r="AFR27" s="144" t="str">
        <f t="shared" si="321"/>
        <v xml:space="preserve"> </v>
      </c>
      <c r="AFS27" s="454" t="str">
        <f t="shared" si="322"/>
        <v xml:space="preserve"> </v>
      </c>
      <c r="AFT27" s="454"/>
      <c r="AFU27" s="150"/>
      <c r="AFV27" s="150"/>
      <c r="AFW27" s="150"/>
      <c r="AFX27" s="154" t="str">
        <f>IF(AFV27=0," ",IF(AFV27=16," ",VLOOKUP(AFV27,PROTOKOL!$A:$E,2)*AFW27))</f>
        <v xml:space="preserve"> </v>
      </c>
      <c r="AFY27" s="151"/>
      <c r="AFZ27" s="152" t="str">
        <f>IF(AFV27=0," ",IF(AFV27=16," ",(AFU27-AFX27-AFY27)*VLOOKUP(AFV27,PROTOKOL!$A:$E,5)))</f>
        <v xml:space="preserve"> </v>
      </c>
      <c r="AGA27" s="155" t="str">
        <f t="shared" si="323"/>
        <v xml:space="preserve"> </v>
      </c>
      <c r="AGB27" s="152" t="str">
        <f t="shared" si="324"/>
        <v xml:space="preserve"> </v>
      </c>
      <c r="AGD27" s="138">
        <f t="shared" ref="AGD27" si="1672">$A$27</f>
        <v>15</v>
      </c>
      <c r="AGE27" s="444"/>
      <c r="AGF27" s="150"/>
      <c r="AGG27" s="150"/>
      <c r="AGH27" s="150"/>
      <c r="AGI27" s="150" t="str">
        <f>IFERROR(IF(AGG27=0," ",IF(AGG27=16," ",VLOOKUP(AGG27,PROTOKOL!$A:$E,2)*AGH27))/7.5*(7.5-AGL27),"")</f>
        <v/>
      </c>
      <c r="AGJ27" s="151"/>
      <c r="AGK27" s="152" t="str">
        <f>IF(AGG27=0," ",IF(AGG27=16," ",(AGF27-AGI27-AGJ27)*VLOOKUP(AGG27,PROTOKOL!$A:$E,5)))</f>
        <v xml:space="preserve"> </v>
      </c>
      <c r="AGL27" s="153"/>
      <c r="AGM27" s="144" t="str">
        <f t="shared" si="326"/>
        <v xml:space="preserve"> </v>
      </c>
      <c r="AGN27" s="454" t="str">
        <f t="shared" si="327"/>
        <v xml:space="preserve"> </v>
      </c>
      <c r="AGO27" s="454"/>
      <c r="AGP27" s="150"/>
      <c r="AGQ27" s="150"/>
      <c r="AGR27" s="150"/>
      <c r="AGS27" s="154" t="str">
        <f>IF(AGQ27=0," ",IF(AGQ27=16," ",VLOOKUP(AGQ27,PROTOKOL!$A:$E,2)*AGR27))</f>
        <v xml:space="preserve"> </v>
      </c>
      <c r="AGT27" s="151"/>
      <c r="AGU27" s="152" t="str">
        <f>IF(AGQ27=0," ",IF(AGQ27=16," ",(AGP27-AGS27-AGT27)*VLOOKUP(AGQ27,PROTOKOL!$A:$E,5)))</f>
        <v xml:space="preserve"> </v>
      </c>
      <c r="AGV27" s="155" t="str">
        <f t="shared" si="328"/>
        <v xml:space="preserve"> </v>
      </c>
      <c r="AGW27" s="152" t="str">
        <f t="shared" si="329"/>
        <v xml:space="preserve"> </v>
      </c>
      <c r="AGY27" s="138">
        <f t="shared" ref="AGY27" si="1673">$A$27</f>
        <v>15</v>
      </c>
      <c r="AGZ27" s="444"/>
      <c r="AHA27" s="150"/>
      <c r="AHB27" s="150"/>
      <c r="AHC27" s="150"/>
      <c r="AHD27" s="150" t="str">
        <f>IFERROR(IF(AHB27=0," ",IF(AHB27=16," ",VLOOKUP(AHB27,PROTOKOL!$A:$E,2)*AHC27))/7.5*(7.5-AHG27),"")</f>
        <v/>
      </c>
      <c r="AHE27" s="151"/>
      <c r="AHF27" s="152" t="str">
        <f>IF(AHB27=0," ",IF(AHB27=16," ",(AHA27-AHD27-AHE27)*VLOOKUP(AHB27,PROTOKOL!$A:$E,5)))</f>
        <v xml:space="preserve"> </v>
      </c>
      <c r="AHG27" s="153"/>
      <c r="AHH27" s="144" t="str">
        <f t="shared" si="331"/>
        <v xml:space="preserve"> </v>
      </c>
      <c r="AHI27" s="454" t="str">
        <f t="shared" si="332"/>
        <v xml:space="preserve"> </v>
      </c>
      <c r="AHJ27" s="454"/>
      <c r="AHK27" s="150"/>
      <c r="AHL27" s="150"/>
      <c r="AHM27" s="150"/>
      <c r="AHN27" s="154" t="str">
        <f>IF(AHL27=0," ",IF(AHL27=16," ",VLOOKUP(AHL27,PROTOKOL!$A:$E,2)*AHM27))</f>
        <v xml:space="preserve"> </v>
      </c>
      <c r="AHO27" s="151"/>
      <c r="AHP27" s="152" t="str">
        <f>IF(AHL27=0," ",IF(AHL27=16," ",(AHK27-AHN27-AHO27)*VLOOKUP(AHL27,PROTOKOL!$A:$E,5)))</f>
        <v xml:space="preserve"> </v>
      </c>
      <c r="AHQ27" s="155" t="str">
        <f t="shared" si="333"/>
        <v xml:space="preserve"> </v>
      </c>
      <c r="AHR27" s="152" t="str">
        <f t="shared" si="334"/>
        <v xml:space="preserve"> </v>
      </c>
      <c r="AHT27" s="138">
        <f t="shared" ref="AHT27" si="1674">$A$27</f>
        <v>15</v>
      </c>
      <c r="AHU27" s="444"/>
      <c r="AHV27" s="150"/>
      <c r="AHW27" s="150"/>
      <c r="AHX27" s="150"/>
      <c r="AHY27" s="150" t="str">
        <f>IFERROR(IF(AHW27=0," ",IF(AHW27=16," ",VLOOKUP(AHW27,PROTOKOL!$A:$E,2)*AHX27))/7.5*(7.5-AIB27),"")</f>
        <v/>
      </c>
      <c r="AHZ27" s="151"/>
      <c r="AIA27" s="152" t="str">
        <f>IF(AHW27=0," ",IF(AHW27=16," ",(AHV27-AHY27-AHZ27)*VLOOKUP(AHW27,PROTOKOL!$A:$E,5)))</f>
        <v xml:space="preserve"> </v>
      </c>
      <c r="AIB27" s="153"/>
      <c r="AIC27" s="144" t="str">
        <f t="shared" si="336"/>
        <v xml:space="preserve"> </v>
      </c>
      <c r="AID27" s="454" t="str">
        <f t="shared" si="337"/>
        <v xml:space="preserve"> </v>
      </c>
      <c r="AIE27" s="454"/>
      <c r="AIF27" s="150"/>
      <c r="AIG27" s="150"/>
      <c r="AIH27" s="150"/>
      <c r="AII27" s="154" t="str">
        <f>IF(AIG27=0," ",IF(AIG27=16," ",VLOOKUP(AIG27,PROTOKOL!$A:$E,2)*AIH27))</f>
        <v xml:space="preserve"> </v>
      </c>
      <c r="AIJ27" s="151"/>
      <c r="AIK27" s="152" t="str">
        <f>IF(AIG27=0," ",IF(AIG27=16," ",(AIF27-AII27-AIJ27)*VLOOKUP(AIG27,PROTOKOL!$A:$E,5)))</f>
        <v xml:space="preserve"> </v>
      </c>
      <c r="AIL27" s="155" t="str">
        <f t="shared" si="338"/>
        <v xml:space="preserve"> </v>
      </c>
      <c r="AIM27" s="152" t="str">
        <f t="shared" si="339"/>
        <v xml:space="preserve"> </v>
      </c>
      <c r="AIO27" s="138">
        <f t="shared" ref="AIO27" si="1675">$A$27</f>
        <v>15</v>
      </c>
      <c r="AIP27" s="444"/>
      <c r="AIQ27" s="150"/>
      <c r="AIR27" s="150"/>
      <c r="AIS27" s="150"/>
      <c r="AIT27" s="150" t="str">
        <f>IFERROR(IF(AIR27=0," ",IF(AIR27=16," ",VLOOKUP(AIR27,PROTOKOL!$A:$E,2)*AIS27))/7.5*(7.5-AIW27),"")</f>
        <v/>
      </c>
      <c r="AIU27" s="151"/>
      <c r="AIV27" s="152" t="str">
        <f>IF(AIR27=0," ",IF(AIR27=16," ",(AIQ27-AIT27-AIU27)*VLOOKUP(AIR27,PROTOKOL!$A:$E,5)))</f>
        <v xml:space="preserve"> </v>
      </c>
      <c r="AIW27" s="153"/>
      <c r="AIX27" s="144" t="str">
        <f t="shared" si="341"/>
        <v xml:space="preserve"> </v>
      </c>
      <c r="AIY27" s="454" t="str">
        <f t="shared" si="342"/>
        <v xml:space="preserve"> </v>
      </c>
      <c r="AIZ27" s="454"/>
      <c r="AJA27" s="150"/>
      <c r="AJB27" s="150"/>
      <c r="AJC27" s="150"/>
      <c r="AJD27" s="154" t="str">
        <f>IF(AJB27=0," ",IF(AJB27=16," ",VLOOKUP(AJB27,PROTOKOL!$A:$E,2)*AJC27))</f>
        <v xml:space="preserve"> </v>
      </c>
      <c r="AJE27" s="151"/>
      <c r="AJF27" s="152" t="str">
        <f>IF(AJB27=0," ",IF(AJB27=16," ",(AJA27-AJD27-AJE27)*VLOOKUP(AJB27,PROTOKOL!$A:$E,5)))</f>
        <v xml:space="preserve"> </v>
      </c>
      <c r="AJG27" s="155" t="str">
        <f t="shared" si="343"/>
        <v xml:space="preserve"> </v>
      </c>
      <c r="AJH27" s="152" t="str">
        <f t="shared" si="344"/>
        <v xml:space="preserve"> </v>
      </c>
      <c r="AJJ27" s="138">
        <f t="shared" ref="AJJ27" si="1676">$A$27</f>
        <v>15</v>
      </c>
      <c r="AJK27" s="444"/>
      <c r="AJL27" s="150"/>
      <c r="AJM27" s="150"/>
      <c r="AJN27" s="150"/>
      <c r="AJO27" s="150" t="str">
        <f>IFERROR(IF(AJM27=0," ",IF(AJM27=16," ",VLOOKUP(AJM27,PROTOKOL!$A:$E,2)*AJN27))/7.5*(7.5-AJR27),"")</f>
        <v/>
      </c>
      <c r="AJP27" s="151"/>
      <c r="AJQ27" s="152" t="str">
        <f>IF(AJM27=0," ",IF(AJM27=16," ",(AJL27-AJO27-AJP27)*VLOOKUP(AJM27,PROTOKOL!$A:$E,5)))</f>
        <v xml:space="preserve"> </v>
      </c>
      <c r="AJR27" s="153"/>
      <c r="AJS27" s="144" t="str">
        <f t="shared" si="346"/>
        <v xml:space="preserve"> </v>
      </c>
      <c r="AJT27" s="454" t="str">
        <f t="shared" si="347"/>
        <v xml:space="preserve"> </v>
      </c>
      <c r="AJU27" s="454"/>
      <c r="AJV27" s="150"/>
      <c r="AJW27" s="150"/>
      <c r="AJX27" s="150"/>
      <c r="AJY27" s="154" t="str">
        <f>IF(AJW27=0," ",IF(AJW27=16," ",VLOOKUP(AJW27,PROTOKOL!$A:$E,2)*AJX27))</f>
        <v xml:space="preserve"> </v>
      </c>
      <c r="AJZ27" s="151"/>
      <c r="AKA27" s="152" t="str">
        <f>IF(AJW27=0," ",IF(AJW27=16," ",(AJV27-AJY27-AJZ27)*VLOOKUP(AJW27,PROTOKOL!$A:$E,5)))</f>
        <v xml:space="preserve"> </v>
      </c>
      <c r="AKB27" s="155" t="str">
        <f t="shared" si="348"/>
        <v xml:space="preserve"> </v>
      </c>
      <c r="AKC27" s="152" t="str">
        <f t="shared" si="349"/>
        <v xml:space="preserve"> </v>
      </c>
      <c r="AKE27" s="138">
        <f t="shared" ref="AKE27" si="1677">$A$27</f>
        <v>15</v>
      </c>
      <c r="AKF27" s="444"/>
      <c r="AKG27" s="150"/>
      <c r="AKH27" s="150"/>
      <c r="AKI27" s="150"/>
      <c r="AKJ27" s="150" t="str">
        <f>IFERROR(IF(AKH27=0," ",IF(AKH27=16," ",VLOOKUP(AKH27,PROTOKOL!$A:$E,2)*AKI27))/7.5*(7.5-AKM27),"")</f>
        <v/>
      </c>
      <c r="AKK27" s="151"/>
      <c r="AKL27" s="152" t="str">
        <f>IF(AKH27=0," ",IF(AKH27=16," ",(AKG27-AKJ27-AKK27)*VLOOKUP(AKH27,PROTOKOL!$A:$E,5)))</f>
        <v xml:space="preserve"> </v>
      </c>
      <c r="AKM27" s="153"/>
      <c r="AKN27" s="144" t="str">
        <f t="shared" si="351"/>
        <v xml:space="preserve"> </v>
      </c>
      <c r="AKO27" s="454" t="str">
        <f t="shared" si="352"/>
        <v xml:space="preserve"> </v>
      </c>
      <c r="AKP27" s="454"/>
      <c r="AKQ27" s="150"/>
      <c r="AKR27" s="150"/>
      <c r="AKS27" s="150"/>
      <c r="AKT27" s="154" t="str">
        <f>IF(AKR27=0," ",IF(AKR27=16," ",VLOOKUP(AKR27,PROTOKOL!$A:$E,2)*AKS27))</f>
        <v xml:space="preserve"> </v>
      </c>
      <c r="AKU27" s="151"/>
      <c r="AKV27" s="152" t="str">
        <f>IF(AKR27=0," ",IF(AKR27=16," ",(AKQ27-AKT27-AKU27)*VLOOKUP(AKR27,PROTOKOL!$A:$E,5)))</f>
        <v xml:space="preserve"> </v>
      </c>
      <c r="AKW27" s="155" t="str">
        <f t="shared" si="353"/>
        <v xml:space="preserve"> </v>
      </c>
      <c r="AKX27" s="152" t="str">
        <f t="shared" si="354"/>
        <v xml:space="preserve"> </v>
      </c>
      <c r="AKZ27" s="138">
        <f t="shared" ref="AKZ27" si="1678">$A$27</f>
        <v>15</v>
      </c>
      <c r="ALA27" s="444"/>
      <c r="ALB27" s="150"/>
      <c r="ALC27" s="150"/>
      <c r="ALD27" s="150"/>
      <c r="ALE27" s="150" t="str">
        <f>IFERROR(IF(ALC27=0," ",IF(ALC27=16," ",VLOOKUP(ALC27,PROTOKOL!$A:$E,2)*ALD27))/7.5*(7.5-ALH27),"")</f>
        <v/>
      </c>
      <c r="ALF27" s="151"/>
      <c r="ALG27" s="152" t="str">
        <f>IF(ALC27=0," ",IF(ALC27=16," ",(ALB27-ALE27-ALF27)*VLOOKUP(ALC27,PROTOKOL!$A:$E,5)))</f>
        <v xml:space="preserve"> </v>
      </c>
      <c r="ALH27" s="153"/>
      <c r="ALI27" s="144" t="str">
        <f t="shared" si="356"/>
        <v xml:space="preserve"> </v>
      </c>
      <c r="ALJ27" s="454" t="str">
        <f t="shared" si="357"/>
        <v xml:space="preserve"> </v>
      </c>
      <c r="ALK27" s="454"/>
      <c r="ALL27" s="150"/>
      <c r="ALM27" s="150"/>
      <c r="ALN27" s="150"/>
      <c r="ALO27" s="154" t="str">
        <f>IF(ALM27=0," ",IF(ALM27=16," ",VLOOKUP(ALM27,PROTOKOL!$A:$E,2)*ALN27))</f>
        <v xml:space="preserve"> </v>
      </c>
      <c r="ALP27" s="151"/>
      <c r="ALQ27" s="152" t="str">
        <f>IF(ALM27=0," ",IF(ALM27=16," ",(ALL27-ALO27-ALP27)*VLOOKUP(ALM27,PROTOKOL!$A:$E,5)))</f>
        <v xml:space="preserve"> </v>
      </c>
      <c r="ALR27" s="155" t="str">
        <f t="shared" si="358"/>
        <v xml:space="preserve"> </v>
      </c>
      <c r="ALS27" s="152" t="str">
        <f t="shared" si="359"/>
        <v xml:space="preserve"> </v>
      </c>
      <c r="ALU27" s="138">
        <f t="shared" ref="ALU27" si="1679">$A$27</f>
        <v>15</v>
      </c>
      <c r="ALV27" s="444"/>
      <c r="ALW27" s="150"/>
      <c r="ALX27" s="150"/>
      <c r="ALY27" s="150"/>
      <c r="ALZ27" s="150" t="str">
        <f>IFERROR(IF(ALX27=0," ",IF(ALX27=16," ",VLOOKUP(ALX27,PROTOKOL!$A:$E,2)*ALY27))/7.5*(7.5-AMC27),"")</f>
        <v/>
      </c>
      <c r="AMA27" s="151"/>
      <c r="AMB27" s="152" t="str">
        <f>IF(ALX27=0," ",IF(ALX27=16," ",(ALW27-ALZ27-AMA27)*VLOOKUP(ALX27,PROTOKOL!$A:$E,5)))</f>
        <v xml:space="preserve"> </v>
      </c>
      <c r="AMC27" s="153"/>
      <c r="AMD27" s="144" t="str">
        <f t="shared" si="361"/>
        <v xml:space="preserve"> </v>
      </c>
      <c r="AME27" s="454" t="str">
        <f t="shared" si="362"/>
        <v xml:space="preserve"> </v>
      </c>
      <c r="AMF27" s="454"/>
      <c r="AMG27" s="150"/>
      <c r="AMH27" s="150"/>
      <c r="AMI27" s="150"/>
      <c r="AMJ27" s="154" t="str">
        <f>IF(AMH27=0," ",IF(AMH27=16," ",VLOOKUP(AMH27,PROTOKOL!$A:$E,2)*AMI27))</f>
        <v xml:space="preserve"> </v>
      </c>
      <c r="AMK27" s="151"/>
      <c r="AML27" s="152" t="str">
        <f>IF(AMH27=0," ",IF(AMH27=16," ",(AMG27-AMJ27-AMK27)*VLOOKUP(AMH27,PROTOKOL!$A:$E,5)))</f>
        <v xml:space="preserve"> </v>
      </c>
      <c r="AMM27" s="155" t="str">
        <f t="shared" si="363"/>
        <v xml:space="preserve"> </v>
      </c>
      <c r="AMN27" s="152" t="str">
        <f t="shared" si="364"/>
        <v xml:space="preserve"> </v>
      </c>
      <c r="AMP27" s="138">
        <f t="shared" ref="AMP27" si="1680">$A$27</f>
        <v>15</v>
      </c>
      <c r="AMQ27" s="444"/>
      <c r="AMR27" s="150"/>
      <c r="AMS27" s="150"/>
      <c r="AMT27" s="150"/>
      <c r="AMU27" s="150" t="str">
        <f>IFERROR(IF(AMS27=0," ",IF(AMS27=16," ",VLOOKUP(AMS27,PROTOKOL!$A:$E,2)*AMT27))/7.5*(7.5-AMX27),"")</f>
        <v/>
      </c>
      <c r="AMV27" s="151"/>
      <c r="AMW27" s="152" t="str">
        <f>IF(AMS27=0," ",IF(AMS27=16," ",(AMR27-AMU27-AMV27)*VLOOKUP(AMS27,PROTOKOL!$A:$E,5)))</f>
        <v xml:space="preserve"> </v>
      </c>
      <c r="AMX27" s="153"/>
      <c r="AMY27" s="144" t="str">
        <f t="shared" si="366"/>
        <v xml:space="preserve"> </v>
      </c>
      <c r="AMZ27" s="454" t="str">
        <f t="shared" si="367"/>
        <v xml:space="preserve"> </v>
      </c>
      <c r="ANA27" s="454"/>
      <c r="ANB27" s="150"/>
      <c r="ANC27" s="150"/>
      <c r="AND27" s="150"/>
      <c r="ANE27" s="154" t="str">
        <f>IF(ANC27=0," ",IF(ANC27=16," ",VLOOKUP(ANC27,PROTOKOL!$A:$E,2)*AND27))</f>
        <v xml:space="preserve"> </v>
      </c>
      <c r="ANF27" s="151"/>
      <c r="ANG27" s="152" t="str">
        <f>IF(ANC27=0," ",IF(ANC27=16," ",(ANB27-ANE27-ANF27)*VLOOKUP(ANC27,PROTOKOL!$A:$E,5)))</f>
        <v xml:space="preserve"> </v>
      </c>
      <c r="ANH27" s="155" t="str">
        <f t="shared" si="368"/>
        <v xml:space="preserve"> </v>
      </c>
      <c r="ANI27" s="152" t="str">
        <f t="shared" si="369"/>
        <v xml:space="preserve"> </v>
      </c>
      <c r="ANK27" s="138">
        <f t="shared" ref="ANK27" si="1681">$A$27</f>
        <v>15</v>
      </c>
      <c r="ANL27" s="444"/>
      <c r="ANM27" s="150"/>
      <c r="ANN27" s="150"/>
      <c r="ANO27" s="150"/>
      <c r="ANP27" s="150" t="str">
        <f>IFERROR(IF(ANN27=0," ",IF(ANN27=16," ",VLOOKUP(ANN27,PROTOKOL!$A:$E,2)*ANO27))/7.5*(7.5-ANS27),"")</f>
        <v/>
      </c>
      <c r="ANQ27" s="151"/>
      <c r="ANR27" s="152" t="str">
        <f>IF(ANN27=0," ",IF(ANN27=16," ",(ANM27-ANP27-ANQ27)*VLOOKUP(ANN27,PROTOKOL!$A:$E,5)))</f>
        <v xml:space="preserve"> </v>
      </c>
      <c r="ANS27" s="153"/>
      <c r="ANT27" s="144" t="str">
        <f t="shared" si="371"/>
        <v xml:space="preserve"> </v>
      </c>
      <c r="ANU27" s="454" t="str">
        <f t="shared" si="372"/>
        <v xml:space="preserve"> </v>
      </c>
      <c r="ANV27" s="454"/>
      <c r="ANW27" s="150"/>
      <c r="ANX27" s="150"/>
      <c r="ANY27" s="150"/>
      <c r="ANZ27" s="154" t="str">
        <f>IF(ANX27=0," ",IF(ANX27=16," ",VLOOKUP(ANX27,PROTOKOL!$A:$E,2)*ANY27))</f>
        <v xml:space="preserve"> </v>
      </c>
      <c r="AOA27" s="151"/>
      <c r="AOB27" s="152" t="str">
        <f>IF(ANX27=0," ",IF(ANX27=16," ",(ANW27-ANZ27-AOA27)*VLOOKUP(ANX27,PROTOKOL!$A:$E,5)))</f>
        <v xml:space="preserve"> </v>
      </c>
      <c r="AOC27" s="155" t="str">
        <f t="shared" si="373"/>
        <v xml:space="preserve"> </v>
      </c>
      <c r="AOD27" s="152" t="str">
        <f t="shared" si="374"/>
        <v xml:space="preserve"> </v>
      </c>
      <c r="AOF27" s="138">
        <f t="shared" ref="AOF27" si="1682">$A$27</f>
        <v>15</v>
      </c>
      <c r="AOG27" s="444"/>
      <c r="AOH27" s="150"/>
      <c r="AOI27" s="150"/>
      <c r="AOJ27" s="150"/>
      <c r="AOK27" s="150" t="str">
        <f>IFERROR(IF(AOI27=0," ",IF(AOI27=16," ",VLOOKUP(AOI27,PROTOKOL!$A:$E,2)*AOJ27))/7.5*(7.5-AON27),"")</f>
        <v/>
      </c>
      <c r="AOL27" s="151"/>
      <c r="AOM27" s="152" t="str">
        <f>IF(AOI27=0," ",IF(AOI27=16," ",(AOH27-AOK27-AOL27)*VLOOKUP(AOI27,PROTOKOL!$A:$E,5)))</f>
        <v xml:space="preserve"> </v>
      </c>
      <c r="AON27" s="153"/>
      <c r="AOO27" s="144" t="str">
        <f t="shared" si="376"/>
        <v xml:space="preserve"> </v>
      </c>
      <c r="AOP27" s="454" t="str">
        <f t="shared" si="377"/>
        <v xml:space="preserve"> </v>
      </c>
      <c r="AOQ27" s="454"/>
      <c r="AOR27" s="150"/>
      <c r="AOS27" s="150"/>
      <c r="AOT27" s="150"/>
      <c r="AOU27" s="154" t="str">
        <f>IF(AOS27=0," ",IF(AOS27=16," ",VLOOKUP(AOS27,PROTOKOL!$A:$E,2)*AOT27))</f>
        <v xml:space="preserve"> </v>
      </c>
      <c r="AOV27" s="151"/>
      <c r="AOW27" s="152" t="str">
        <f>IF(AOS27=0," ",IF(AOS27=16," ",(AOR27-AOU27-AOV27)*VLOOKUP(AOS27,PROTOKOL!$A:$E,5)))</f>
        <v xml:space="preserve"> </v>
      </c>
      <c r="AOX27" s="155" t="str">
        <f t="shared" si="378"/>
        <v xml:space="preserve"> </v>
      </c>
      <c r="AOY27" s="152" t="str">
        <f t="shared" si="379"/>
        <v xml:space="preserve"> </v>
      </c>
      <c r="APA27" s="138">
        <f t="shared" ref="APA27" si="1683">$A$27</f>
        <v>15</v>
      </c>
      <c r="APB27" s="444"/>
      <c r="APC27" s="150"/>
      <c r="APD27" s="150"/>
      <c r="APE27" s="150"/>
      <c r="APF27" s="150" t="str">
        <f>IFERROR(IF(APD27=0," ",IF(APD27=16," ",VLOOKUP(APD27,PROTOKOL!$A:$E,2)*APE27))/7.5*(7.5-API27),"")</f>
        <v/>
      </c>
      <c r="APG27" s="151"/>
      <c r="APH27" s="152" t="str">
        <f>IF(APD27=0," ",IF(APD27=16," ",(APC27-APF27-APG27)*VLOOKUP(APD27,PROTOKOL!$A:$E,5)))</f>
        <v xml:space="preserve"> </v>
      </c>
      <c r="API27" s="153"/>
      <c r="APJ27" s="144" t="str">
        <f t="shared" si="381"/>
        <v xml:space="preserve"> </v>
      </c>
      <c r="APK27" s="454" t="str">
        <f t="shared" si="382"/>
        <v xml:space="preserve"> </v>
      </c>
      <c r="APL27" s="454"/>
      <c r="APM27" s="150"/>
      <c r="APN27" s="150"/>
      <c r="APO27" s="150"/>
      <c r="APP27" s="154" t="str">
        <f>IF(APN27=0," ",IF(APN27=16," ",VLOOKUP(APN27,PROTOKOL!$A:$E,2)*APO27))</f>
        <v xml:space="preserve"> </v>
      </c>
      <c r="APQ27" s="151"/>
      <c r="APR27" s="152" t="str">
        <f>IF(APN27=0," ",IF(APN27=16," ",(APM27-APP27-APQ27)*VLOOKUP(APN27,PROTOKOL!$A:$E,5)))</f>
        <v xml:space="preserve"> </v>
      </c>
      <c r="APS27" s="155" t="str">
        <f t="shared" si="383"/>
        <v xml:space="preserve"> </v>
      </c>
      <c r="APT27" s="152" t="str">
        <f t="shared" si="384"/>
        <v xml:space="preserve"> </v>
      </c>
      <c r="APV27" s="138">
        <f t="shared" ref="APV27" si="1684">$A$27</f>
        <v>15</v>
      </c>
      <c r="APW27" s="444"/>
      <c r="APX27" s="150"/>
      <c r="APY27" s="150"/>
      <c r="APZ27" s="150"/>
      <c r="AQA27" s="150" t="str">
        <f>IFERROR(IF(APY27=0," ",IF(APY27=16," ",VLOOKUP(APY27,PROTOKOL!$A:$E,2)*APZ27))/7.5*(7.5-AQD27),"")</f>
        <v/>
      </c>
      <c r="AQB27" s="151"/>
      <c r="AQC27" s="152" t="str">
        <f>IF(APY27=0," ",IF(APY27=16," ",(APX27-AQA27-AQB27)*VLOOKUP(APY27,PROTOKOL!$A:$E,5)))</f>
        <v xml:space="preserve"> </v>
      </c>
      <c r="AQD27" s="153"/>
      <c r="AQE27" s="144" t="str">
        <f t="shared" si="386"/>
        <v xml:space="preserve"> </v>
      </c>
      <c r="AQF27" s="454" t="str">
        <f t="shared" si="387"/>
        <v xml:space="preserve"> </v>
      </c>
      <c r="AQG27" s="454"/>
      <c r="AQH27" s="150"/>
      <c r="AQI27" s="150"/>
      <c r="AQJ27" s="150"/>
      <c r="AQK27" s="154" t="str">
        <f>IF(AQI27=0," ",IF(AQI27=16," ",VLOOKUP(AQI27,PROTOKOL!$A:$E,2)*AQJ27))</f>
        <v xml:space="preserve"> </v>
      </c>
      <c r="AQL27" s="151"/>
      <c r="AQM27" s="152" t="str">
        <f>IF(AQI27=0," ",IF(AQI27=16," ",(AQH27-AQK27-AQL27)*VLOOKUP(AQI27,PROTOKOL!$A:$E,5)))</f>
        <v xml:space="preserve"> </v>
      </c>
      <c r="AQN27" s="155" t="str">
        <f t="shared" si="388"/>
        <v xml:space="preserve"> </v>
      </c>
      <c r="AQO27" s="152" t="str">
        <f t="shared" si="389"/>
        <v xml:space="preserve"> </v>
      </c>
      <c r="AQQ27" s="138">
        <f t="shared" ref="AQQ27" si="1685">$A$27</f>
        <v>15</v>
      </c>
      <c r="AQR27" s="444"/>
      <c r="AQS27" s="150"/>
      <c r="AQT27" s="150"/>
      <c r="AQU27" s="150"/>
      <c r="AQV27" s="150" t="str">
        <f>IFERROR(IF(AQT27=0," ",IF(AQT27=16," ",VLOOKUP(AQT27,PROTOKOL!$A:$E,2)*AQU27))/7.5*(7.5-AQY27),"")</f>
        <v/>
      </c>
      <c r="AQW27" s="151"/>
      <c r="AQX27" s="152" t="str">
        <f>IF(AQT27=0," ",IF(AQT27=16," ",(AQS27-AQV27-AQW27)*VLOOKUP(AQT27,PROTOKOL!$A:$E,5)))</f>
        <v xml:space="preserve"> </v>
      </c>
      <c r="AQY27" s="153"/>
      <c r="AQZ27" s="144" t="str">
        <f t="shared" si="391"/>
        <v xml:space="preserve"> </v>
      </c>
      <c r="ARA27" s="454" t="str">
        <f t="shared" si="392"/>
        <v xml:space="preserve"> </v>
      </c>
      <c r="ARB27" s="454"/>
      <c r="ARC27" s="150"/>
      <c r="ARD27" s="150"/>
      <c r="ARE27" s="150"/>
      <c r="ARF27" s="154" t="str">
        <f>IF(ARD27=0," ",IF(ARD27=16," ",VLOOKUP(ARD27,PROTOKOL!$A:$E,2)*ARE27))</f>
        <v xml:space="preserve"> </v>
      </c>
      <c r="ARG27" s="151"/>
      <c r="ARH27" s="152" t="str">
        <f>IF(ARD27=0," ",IF(ARD27=16," ",(ARC27-ARF27-ARG27)*VLOOKUP(ARD27,PROTOKOL!$A:$E,5)))</f>
        <v xml:space="preserve"> </v>
      </c>
      <c r="ARI27" s="155" t="str">
        <f t="shared" si="393"/>
        <v xml:space="preserve"> </v>
      </c>
      <c r="ARJ27" s="152" t="str">
        <f t="shared" si="394"/>
        <v xml:space="preserve"> </v>
      </c>
      <c r="ARL27" s="138">
        <f t="shared" ref="ARL27" si="1686">$A$27</f>
        <v>15</v>
      </c>
      <c r="ARM27" s="444"/>
      <c r="ARN27" s="150"/>
      <c r="ARO27" s="150"/>
      <c r="ARP27" s="150"/>
      <c r="ARQ27" s="150" t="str">
        <f>IFERROR(IF(ARO27=0," ",IF(ARO27=16," ",VLOOKUP(ARO27,PROTOKOL!$A:$E,2)*ARP27))/7.5*(7.5-ART27),"")</f>
        <v/>
      </c>
      <c r="ARR27" s="151"/>
      <c r="ARS27" s="152" t="str">
        <f>IF(ARO27=0," ",IF(ARO27=16," ",(ARN27-ARQ27-ARR27)*VLOOKUP(ARO27,PROTOKOL!$A:$E,5)))</f>
        <v xml:space="preserve"> </v>
      </c>
      <c r="ART27" s="153"/>
      <c r="ARU27" s="144" t="str">
        <f t="shared" si="396"/>
        <v xml:space="preserve"> </v>
      </c>
      <c r="ARV27" s="454" t="str">
        <f t="shared" si="397"/>
        <v xml:space="preserve"> </v>
      </c>
      <c r="ARW27" s="454"/>
      <c r="ARX27" s="150"/>
      <c r="ARY27" s="150"/>
      <c r="ARZ27" s="150"/>
      <c r="ASA27" s="154" t="str">
        <f>IF(ARY27=0," ",IF(ARY27=16," ",VLOOKUP(ARY27,PROTOKOL!$A:$E,2)*ARZ27))</f>
        <v xml:space="preserve"> </v>
      </c>
      <c r="ASB27" s="151"/>
      <c r="ASC27" s="152" t="str">
        <f>IF(ARY27=0," ",IF(ARY27=16," ",(ARX27-ASA27-ASB27)*VLOOKUP(ARY27,PROTOKOL!$A:$E,5)))</f>
        <v xml:space="preserve"> </v>
      </c>
      <c r="ASD27" s="155" t="str">
        <f t="shared" si="398"/>
        <v xml:space="preserve"> </v>
      </c>
      <c r="ASE27" s="152" t="str">
        <f t="shared" si="399"/>
        <v xml:space="preserve"> </v>
      </c>
      <c r="ASG27" s="138">
        <f t="shared" ref="ASG27" si="1687">$A$27</f>
        <v>15</v>
      </c>
      <c r="ASH27" s="444"/>
      <c r="ASI27" s="150"/>
      <c r="ASJ27" s="150"/>
      <c r="ASK27" s="150"/>
      <c r="ASL27" s="150" t="str">
        <f>IFERROR(IF(ASJ27=0," ",IF(ASJ27=16," ",VLOOKUP(ASJ27,PROTOKOL!$A:$E,2)*ASK27))/7.5*(7.5-ASO27),"")</f>
        <v/>
      </c>
      <c r="ASM27" s="151"/>
      <c r="ASN27" s="152" t="str">
        <f>IF(ASJ27=0," ",IF(ASJ27=16," ",(ASI27-ASL27-ASM27)*VLOOKUP(ASJ27,PROTOKOL!$A:$E,5)))</f>
        <v xml:space="preserve"> </v>
      </c>
      <c r="ASO27" s="153"/>
      <c r="ASP27" s="144" t="str">
        <f t="shared" si="401"/>
        <v xml:space="preserve"> </v>
      </c>
      <c r="ASQ27" s="454" t="str">
        <f t="shared" si="402"/>
        <v xml:space="preserve"> </v>
      </c>
      <c r="ASR27" s="454"/>
      <c r="ASS27" s="150"/>
      <c r="AST27" s="150"/>
      <c r="ASU27" s="150"/>
      <c r="ASV27" s="154" t="str">
        <f>IF(AST27=0," ",IF(AST27=16," ",VLOOKUP(AST27,PROTOKOL!$A:$E,2)*ASU27))</f>
        <v xml:space="preserve"> </v>
      </c>
      <c r="ASW27" s="151"/>
      <c r="ASX27" s="152" t="str">
        <f>IF(AST27=0," ",IF(AST27=16," ",(ASS27-ASV27-ASW27)*VLOOKUP(AST27,PROTOKOL!$A:$E,5)))</f>
        <v xml:space="preserve"> </v>
      </c>
      <c r="ASY27" s="155" t="str">
        <f t="shared" si="403"/>
        <v xml:space="preserve"> </v>
      </c>
      <c r="ASZ27" s="152" t="str">
        <f t="shared" si="404"/>
        <v xml:space="preserve"> </v>
      </c>
      <c r="ATB27" s="138">
        <f t="shared" ref="ATB27" si="1688">$A$27</f>
        <v>15</v>
      </c>
      <c r="ATC27" s="444"/>
      <c r="ATD27" s="150"/>
      <c r="ATE27" s="150"/>
      <c r="ATF27" s="150"/>
      <c r="ATG27" s="150" t="str">
        <f>IFERROR(IF(ATE27=0," ",IF(ATE27=16," ",VLOOKUP(ATE27,PROTOKOL!$A:$E,2)*ATF27))/7.5*(7.5-ATJ27),"")</f>
        <v/>
      </c>
      <c r="ATH27" s="151"/>
      <c r="ATI27" s="152" t="str">
        <f>IF(ATE27=0," ",IF(ATE27=16," ",(ATD27-ATG27-ATH27)*VLOOKUP(ATE27,PROTOKOL!$A:$E,5)))</f>
        <v xml:space="preserve"> </v>
      </c>
      <c r="ATJ27" s="153"/>
      <c r="ATK27" s="144" t="str">
        <f t="shared" si="406"/>
        <v xml:space="preserve"> </v>
      </c>
      <c r="ATL27" s="454" t="str">
        <f t="shared" si="407"/>
        <v xml:space="preserve"> </v>
      </c>
      <c r="ATM27" s="454"/>
      <c r="ATN27" s="150"/>
      <c r="ATO27" s="150"/>
      <c r="ATP27" s="150"/>
      <c r="ATQ27" s="154" t="str">
        <f>IF(ATO27=0," ",IF(ATO27=16," ",VLOOKUP(ATO27,PROTOKOL!$A:$E,2)*ATP27))</f>
        <v xml:space="preserve"> </v>
      </c>
      <c r="ATR27" s="151"/>
      <c r="ATS27" s="152" t="str">
        <f>IF(ATO27=0," ",IF(ATO27=16," ",(ATN27-ATQ27-ATR27)*VLOOKUP(ATO27,PROTOKOL!$A:$E,5)))</f>
        <v xml:space="preserve"> </v>
      </c>
      <c r="ATT27" s="155" t="str">
        <f t="shared" si="408"/>
        <v xml:space="preserve"> </v>
      </c>
      <c r="ATU27" s="152" t="str">
        <f t="shared" si="409"/>
        <v xml:space="preserve"> </v>
      </c>
      <c r="ATW27" s="138">
        <f t="shared" ref="ATW27" si="1689">$A$27</f>
        <v>15</v>
      </c>
      <c r="ATX27" s="444"/>
      <c r="ATY27" s="150"/>
      <c r="ATZ27" s="150"/>
      <c r="AUA27" s="150"/>
      <c r="AUB27" s="150" t="str">
        <f>IFERROR(IF(ATZ27=0," ",IF(ATZ27=16," ",VLOOKUP(ATZ27,PROTOKOL!$A:$E,2)*AUA27))/7.5*(7.5-AUE27),"")</f>
        <v/>
      </c>
      <c r="AUC27" s="151"/>
      <c r="AUD27" s="152" t="str">
        <f>IF(ATZ27=0," ",IF(ATZ27=16," ",(ATY27-AUB27-AUC27)*VLOOKUP(ATZ27,PROTOKOL!$A:$E,5)))</f>
        <v xml:space="preserve"> </v>
      </c>
      <c r="AUE27" s="153"/>
      <c r="AUF27" s="144" t="str">
        <f t="shared" si="411"/>
        <v xml:space="preserve"> </v>
      </c>
      <c r="AUG27" s="454" t="str">
        <f t="shared" si="412"/>
        <v xml:space="preserve"> </v>
      </c>
      <c r="AUH27" s="454"/>
      <c r="AUI27" s="150"/>
      <c r="AUJ27" s="150"/>
      <c r="AUK27" s="150"/>
      <c r="AUL27" s="154" t="str">
        <f>IF(AUJ27=0," ",IF(AUJ27=16," ",VLOOKUP(AUJ27,PROTOKOL!$A:$E,2)*AUK27))</f>
        <v xml:space="preserve"> </v>
      </c>
      <c r="AUM27" s="151"/>
      <c r="AUN27" s="152" t="str">
        <f>IF(AUJ27=0," ",IF(AUJ27=16," ",(AUI27-AUL27-AUM27)*VLOOKUP(AUJ27,PROTOKOL!$A:$E,5)))</f>
        <v xml:space="preserve"> </v>
      </c>
      <c r="AUO27" s="155" t="str">
        <f t="shared" si="413"/>
        <v xml:space="preserve"> </v>
      </c>
      <c r="AUP27" s="152" t="str">
        <f t="shared" si="414"/>
        <v xml:space="preserve"> </v>
      </c>
      <c r="AUR27" s="138">
        <f t="shared" ref="AUR27" si="1690">$A$27</f>
        <v>15</v>
      </c>
      <c r="AUS27" s="444"/>
      <c r="AUT27" s="150"/>
      <c r="AUU27" s="150"/>
      <c r="AUV27" s="150"/>
      <c r="AUW27" s="150" t="str">
        <f>IFERROR(IF(AUU27=0," ",IF(AUU27=16," ",VLOOKUP(AUU27,PROTOKOL!$A:$E,2)*AUV27))/7.5*(7.5-AUZ27),"")</f>
        <v/>
      </c>
      <c r="AUX27" s="151"/>
      <c r="AUY27" s="152" t="str">
        <f>IF(AUU27=0," ",IF(AUU27=16," ",(AUT27-AUW27-AUX27)*VLOOKUP(AUU27,PROTOKOL!$A:$E,5)))</f>
        <v xml:space="preserve"> </v>
      </c>
      <c r="AUZ27" s="153"/>
      <c r="AVA27" s="144" t="str">
        <f t="shared" si="416"/>
        <v xml:space="preserve"> </v>
      </c>
      <c r="AVB27" s="454" t="str">
        <f t="shared" si="417"/>
        <v xml:space="preserve"> </v>
      </c>
      <c r="AVC27" s="454"/>
      <c r="AVD27" s="150"/>
      <c r="AVE27" s="150"/>
      <c r="AVF27" s="150"/>
      <c r="AVG27" s="154" t="str">
        <f>IF(AVE27=0," ",IF(AVE27=16," ",VLOOKUP(AVE27,PROTOKOL!$A:$E,2)*AVF27))</f>
        <v xml:space="preserve"> </v>
      </c>
      <c r="AVH27" s="151"/>
      <c r="AVI27" s="152" t="str">
        <f>IF(AVE27=0," ",IF(AVE27=16," ",(AVD27-AVG27-AVH27)*VLOOKUP(AVE27,PROTOKOL!$A:$E,5)))</f>
        <v xml:space="preserve"> </v>
      </c>
      <c r="AVJ27" s="155" t="str">
        <f t="shared" si="418"/>
        <v xml:space="preserve"> </v>
      </c>
      <c r="AVK27" s="152" t="str">
        <f t="shared" si="419"/>
        <v xml:space="preserve"> </v>
      </c>
      <c r="AVM27" s="138">
        <f t="shared" ref="AVM27" si="1691">$A$27</f>
        <v>15</v>
      </c>
      <c r="AVN27" s="444"/>
      <c r="AVO27" s="150"/>
      <c r="AVP27" s="150"/>
      <c r="AVQ27" s="150"/>
      <c r="AVR27" s="150" t="str">
        <f>IFERROR(IF(AVP27=0," ",IF(AVP27=16," ",VLOOKUP(AVP27,PROTOKOL!$A:$E,2)*AVQ27))/7.5*(7.5-AVU27),"")</f>
        <v/>
      </c>
      <c r="AVS27" s="151"/>
      <c r="AVT27" s="152" t="str">
        <f>IF(AVP27=0," ",IF(AVP27=16," ",(AVO27-AVR27-AVS27)*VLOOKUP(AVP27,PROTOKOL!$A:$E,5)))</f>
        <v xml:space="preserve"> </v>
      </c>
      <c r="AVU27" s="153"/>
      <c r="AVV27" s="144" t="str">
        <f t="shared" si="421"/>
        <v xml:space="preserve"> </v>
      </c>
      <c r="AVW27" s="454" t="str">
        <f t="shared" si="422"/>
        <v xml:space="preserve"> </v>
      </c>
      <c r="AVX27" s="454"/>
      <c r="AVY27" s="150"/>
      <c r="AVZ27" s="150"/>
      <c r="AWA27" s="150"/>
      <c r="AWB27" s="154" t="str">
        <f>IF(AVZ27=0," ",IF(AVZ27=16," ",VLOOKUP(AVZ27,PROTOKOL!$A:$E,2)*AWA27))</f>
        <v xml:space="preserve"> </v>
      </c>
      <c r="AWC27" s="151"/>
      <c r="AWD27" s="152" t="str">
        <f>IF(AVZ27=0," ",IF(AVZ27=16," ",(AVY27-AWB27-AWC27)*VLOOKUP(AVZ27,PROTOKOL!$A:$E,5)))</f>
        <v xml:space="preserve"> </v>
      </c>
      <c r="AWE27" s="155" t="str">
        <f t="shared" si="423"/>
        <v xml:space="preserve"> </v>
      </c>
      <c r="AWF27" s="152" t="str">
        <f t="shared" si="424"/>
        <v xml:space="preserve"> </v>
      </c>
      <c r="AWH27" s="138">
        <f t="shared" ref="AWH27" si="1692">$A$27</f>
        <v>15</v>
      </c>
      <c r="AWI27" s="444"/>
      <c r="AWJ27" s="150"/>
      <c r="AWK27" s="150"/>
      <c r="AWL27" s="150"/>
      <c r="AWM27" s="150" t="str">
        <f>IFERROR(IF(AWK27=0," ",IF(AWK27=16," ",VLOOKUP(AWK27,PROTOKOL!$A:$E,2)*AWL27))/7.5*(7.5-AWP27),"")</f>
        <v/>
      </c>
      <c r="AWN27" s="151"/>
      <c r="AWO27" s="152" t="str">
        <f>IF(AWK27=0," ",IF(AWK27=16," ",(AWJ27-AWM27-AWN27)*VLOOKUP(AWK27,PROTOKOL!$A:$E,5)))</f>
        <v xml:space="preserve"> </v>
      </c>
      <c r="AWP27" s="153"/>
      <c r="AWQ27" s="144" t="str">
        <f t="shared" si="426"/>
        <v xml:space="preserve"> </v>
      </c>
      <c r="AWR27" s="454" t="str">
        <f t="shared" si="427"/>
        <v xml:space="preserve"> </v>
      </c>
      <c r="AWS27" s="454"/>
      <c r="AWT27" s="150"/>
      <c r="AWU27" s="150"/>
      <c r="AWV27" s="150"/>
      <c r="AWW27" s="154" t="str">
        <f>IF(AWU27=0," ",IF(AWU27=16," ",VLOOKUP(AWU27,PROTOKOL!$A:$E,2)*AWV27))</f>
        <v xml:space="preserve"> </v>
      </c>
      <c r="AWX27" s="151"/>
      <c r="AWY27" s="152" t="str">
        <f>IF(AWU27=0," ",IF(AWU27=16," ",(AWT27-AWW27-AWX27)*VLOOKUP(AWU27,PROTOKOL!$A:$E,5)))</f>
        <v xml:space="preserve"> </v>
      </c>
      <c r="AWZ27" s="155" t="str">
        <f t="shared" si="428"/>
        <v xml:space="preserve"> </v>
      </c>
      <c r="AXA27" s="152" t="str">
        <f t="shared" si="429"/>
        <v xml:space="preserve"> </v>
      </c>
      <c r="AXC27" s="138">
        <f t="shared" ref="AXC27" si="1693">$A$27</f>
        <v>15</v>
      </c>
      <c r="AXD27" s="444"/>
      <c r="AXE27" s="150"/>
      <c r="AXF27" s="150"/>
      <c r="AXG27" s="150"/>
      <c r="AXH27" s="150" t="str">
        <f>IFERROR(IF(AXF27=0," ",IF(AXF27=16," ",VLOOKUP(AXF27,PROTOKOL!$A:$E,2)*AXG27))/7.5*(7.5-AXK27),"")</f>
        <v/>
      </c>
      <c r="AXI27" s="151"/>
      <c r="AXJ27" s="152" t="str">
        <f>IF(AXF27=0," ",IF(AXF27=16," ",(AXE27-AXH27-AXI27)*VLOOKUP(AXF27,PROTOKOL!$A:$E,5)))</f>
        <v xml:space="preserve"> </v>
      </c>
      <c r="AXK27" s="153"/>
      <c r="AXL27" s="144" t="str">
        <f t="shared" si="431"/>
        <v xml:space="preserve"> </v>
      </c>
      <c r="AXM27" s="454" t="str">
        <f t="shared" si="432"/>
        <v xml:space="preserve"> </v>
      </c>
      <c r="AXN27" s="454"/>
      <c r="AXO27" s="150"/>
      <c r="AXP27" s="150"/>
      <c r="AXQ27" s="150"/>
      <c r="AXR27" s="154" t="str">
        <f>IF(AXP27=0," ",IF(AXP27=16," ",VLOOKUP(AXP27,PROTOKOL!$A:$E,2)*AXQ27))</f>
        <v xml:space="preserve"> </v>
      </c>
      <c r="AXS27" s="151"/>
      <c r="AXT27" s="152" t="str">
        <f>IF(AXP27=0," ",IF(AXP27=16," ",(AXO27-AXR27-AXS27)*VLOOKUP(AXP27,PROTOKOL!$A:$E,5)))</f>
        <v xml:space="preserve"> </v>
      </c>
      <c r="AXU27" s="155" t="str">
        <f t="shared" si="433"/>
        <v xml:space="preserve"> </v>
      </c>
      <c r="AXV27" s="152" t="str">
        <f t="shared" si="434"/>
        <v xml:space="preserve"> </v>
      </c>
      <c r="AXX27" s="138">
        <f t="shared" ref="AXX27" si="1694">$A$27</f>
        <v>15</v>
      </c>
      <c r="AXY27" s="444"/>
      <c r="AXZ27" s="150"/>
      <c r="AYA27" s="150"/>
      <c r="AYB27" s="150"/>
      <c r="AYC27" s="150" t="str">
        <f>IFERROR(IF(AYA27=0," ",IF(AYA27=16," ",VLOOKUP(AYA27,PROTOKOL!$A:$E,2)*AYB27))/7.5*(7.5-AYF27),"")</f>
        <v/>
      </c>
      <c r="AYD27" s="151"/>
      <c r="AYE27" s="152" t="str">
        <f>IF(AYA27=0," ",IF(AYA27=16," ",(AXZ27-AYC27-AYD27)*VLOOKUP(AYA27,PROTOKOL!$A:$E,5)))</f>
        <v xml:space="preserve"> </v>
      </c>
      <c r="AYF27" s="153"/>
      <c r="AYG27" s="144" t="str">
        <f t="shared" si="436"/>
        <v xml:space="preserve"> </v>
      </c>
      <c r="AYH27" s="454" t="str">
        <f t="shared" si="437"/>
        <v xml:space="preserve"> </v>
      </c>
      <c r="AYI27" s="454"/>
      <c r="AYJ27" s="150"/>
      <c r="AYK27" s="150"/>
      <c r="AYL27" s="150"/>
      <c r="AYM27" s="154" t="str">
        <f>IF(AYK27=0," ",IF(AYK27=16," ",VLOOKUP(AYK27,PROTOKOL!$A:$E,2)*AYL27))</f>
        <v xml:space="preserve"> </v>
      </c>
      <c r="AYN27" s="151"/>
      <c r="AYO27" s="152" t="str">
        <f>IF(AYK27=0," ",IF(AYK27=16," ",(AYJ27-AYM27-AYN27)*VLOOKUP(AYK27,PROTOKOL!$A:$E,5)))</f>
        <v xml:space="preserve"> </v>
      </c>
      <c r="AYP27" s="155" t="str">
        <f t="shared" si="438"/>
        <v xml:space="preserve"> </v>
      </c>
      <c r="AYQ27" s="152" t="str">
        <f t="shared" si="439"/>
        <v xml:space="preserve"> </v>
      </c>
      <c r="AYS27" s="138">
        <f t="shared" ref="AYS27" si="1695">$A$27</f>
        <v>15</v>
      </c>
      <c r="AYT27" s="444"/>
      <c r="AYU27" s="150"/>
      <c r="AYV27" s="150"/>
      <c r="AYW27" s="150"/>
      <c r="AYX27" s="150" t="str">
        <f>IFERROR(IF(AYV27=0," ",IF(AYV27=16," ",VLOOKUP(AYV27,PROTOKOL!$A:$E,2)*AYW27))/7.5*(7.5-AZA27),"")</f>
        <v/>
      </c>
      <c r="AYY27" s="151"/>
      <c r="AYZ27" s="152" t="str">
        <f>IF(AYV27=0," ",IF(AYV27=16," ",(AYU27-AYX27-AYY27)*VLOOKUP(AYV27,PROTOKOL!$A:$E,5)))</f>
        <v xml:space="preserve"> </v>
      </c>
      <c r="AZA27" s="153"/>
      <c r="AZB27" s="144" t="str">
        <f t="shared" si="441"/>
        <v xml:space="preserve"> </v>
      </c>
      <c r="AZC27" s="454" t="str">
        <f t="shared" si="442"/>
        <v xml:space="preserve"> </v>
      </c>
      <c r="AZD27" s="454"/>
      <c r="AZE27" s="150"/>
      <c r="AZF27" s="150"/>
      <c r="AZG27" s="150"/>
      <c r="AZH27" s="154" t="str">
        <f>IF(AZF27=0," ",IF(AZF27=16," ",VLOOKUP(AZF27,PROTOKOL!$A:$E,2)*AZG27))</f>
        <v xml:space="preserve"> </v>
      </c>
      <c r="AZI27" s="151"/>
      <c r="AZJ27" s="152" t="str">
        <f>IF(AZF27=0," ",IF(AZF27=16," ",(AZE27-AZH27-AZI27)*VLOOKUP(AZF27,PROTOKOL!$A:$E,5)))</f>
        <v xml:space="preserve"> </v>
      </c>
      <c r="AZK27" s="155" t="str">
        <f t="shared" si="443"/>
        <v xml:space="preserve"> </v>
      </c>
      <c r="AZL27" s="152" t="str">
        <f t="shared" si="444"/>
        <v xml:space="preserve"> </v>
      </c>
      <c r="AZN27" s="138">
        <f t="shared" ref="AZN27" si="1696">$A$27</f>
        <v>15</v>
      </c>
      <c r="AZO27" s="444"/>
      <c r="AZP27" s="150"/>
      <c r="AZQ27" s="150"/>
      <c r="AZR27" s="150"/>
      <c r="AZS27" s="150" t="str">
        <f>IFERROR(IF(AZQ27=0," ",IF(AZQ27=16," ",VLOOKUP(AZQ27,PROTOKOL!$A:$E,2)*AZR27))/7.5*(7.5-AZV27),"")</f>
        <v/>
      </c>
      <c r="AZT27" s="151"/>
      <c r="AZU27" s="152" t="str">
        <f>IF(AZQ27=0," ",IF(AZQ27=16," ",(AZP27-AZS27-AZT27)*VLOOKUP(AZQ27,PROTOKOL!$A:$E,5)))</f>
        <v xml:space="preserve"> </v>
      </c>
      <c r="AZV27" s="153"/>
      <c r="AZW27" s="144" t="str">
        <f t="shared" si="446"/>
        <v xml:space="preserve"> </v>
      </c>
      <c r="AZX27" s="454" t="str">
        <f t="shared" si="447"/>
        <v xml:space="preserve"> </v>
      </c>
      <c r="AZY27" s="454"/>
      <c r="AZZ27" s="150"/>
      <c r="BAA27" s="150"/>
      <c r="BAB27" s="150"/>
      <c r="BAC27" s="154" t="str">
        <f>IF(BAA27=0," ",IF(BAA27=16," ",VLOOKUP(BAA27,PROTOKOL!$A:$E,2)*BAB27))</f>
        <v xml:space="preserve"> </v>
      </c>
      <c r="BAD27" s="151"/>
      <c r="BAE27" s="152" t="str">
        <f>IF(BAA27=0," ",IF(BAA27=16," ",(AZZ27-BAC27-BAD27)*VLOOKUP(BAA27,PROTOKOL!$A:$E,5)))</f>
        <v xml:space="preserve"> </v>
      </c>
      <c r="BAF27" s="155" t="str">
        <f t="shared" si="448"/>
        <v xml:space="preserve"> </v>
      </c>
      <c r="BAG27" s="152" t="str">
        <f t="shared" si="449"/>
        <v xml:space="preserve"> </v>
      </c>
      <c r="BAI27" s="138">
        <f t="shared" ref="BAI27" si="1697">$A$27</f>
        <v>15</v>
      </c>
      <c r="BAJ27" s="444"/>
      <c r="BAK27" s="150"/>
      <c r="BAL27" s="150"/>
      <c r="BAM27" s="150"/>
      <c r="BAN27" s="150" t="str">
        <f>IFERROR(IF(BAL27=0," ",IF(BAL27=16," ",VLOOKUP(BAL27,PROTOKOL!$A:$E,2)*BAM27))/7.5*(7.5-BAQ27),"")</f>
        <v/>
      </c>
      <c r="BAO27" s="151"/>
      <c r="BAP27" s="152" t="str">
        <f>IF(BAL27=0," ",IF(BAL27=16," ",(BAK27-BAN27-BAO27)*VLOOKUP(BAL27,PROTOKOL!$A:$E,5)))</f>
        <v xml:space="preserve"> </v>
      </c>
      <c r="BAQ27" s="153"/>
      <c r="BAR27" s="144" t="str">
        <f t="shared" si="451"/>
        <v xml:space="preserve"> </v>
      </c>
      <c r="BAS27" s="454" t="str">
        <f t="shared" si="452"/>
        <v xml:space="preserve"> </v>
      </c>
      <c r="BAT27" s="454"/>
      <c r="BAU27" s="150"/>
      <c r="BAV27" s="150"/>
      <c r="BAW27" s="150"/>
      <c r="BAX27" s="154" t="str">
        <f>IF(BAV27=0," ",IF(BAV27=16," ",VLOOKUP(BAV27,PROTOKOL!$A:$E,2)*BAW27))</f>
        <v xml:space="preserve"> </v>
      </c>
      <c r="BAY27" s="151"/>
      <c r="BAZ27" s="152" t="str">
        <f>IF(BAV27=0," ",IF(BAV27=16," ",(BAU27-BAX27-BAY27)*VLOOKUP(BAV27,PROTOKOL!$A:$E,5)))</f>
        <v xml:space="preserve"> </v>
      </c>
      <c r="BBA27" s="155" t="str">
        <f t="shared" si="453"/>
        <v xml:space="preserve"> </v>
      </c>
      <c r="BBB27" s="152" t="str">
        <f t="shared" si="454"/>
        <v xml:space="preserve"> </v>
      </c>
    </row>
    <row r="28" spans="1:1406" x14ac:dyDescent="0.3">
      <c r="A28" s="138">
        <v>16</v>
      </c>
      <c r="B28" s="444"/>
      <c r="C28" s="150"/>
      <c r="D28" s="150"/>
      <c r="E28" s="150"/>
      <c r="F28" s="150" t="str">
        <f>IFERROR(IF(D28=0," ",IF(D28=16," ",VLOOKUP(D28,PROTOKOL!$A:$E,2)*E28))/7.5*(7.5-I28),"")</f>
        <v/>
      </c>
      <c r="G28" s="151"/>
      <c r="H28" s="152" t="str">
        <f>IF(D28=0," ",IF(D28=16," ",(C28-F28-G28)*VLOOKUP(D28,PROTOKOL!$A:$E,5)))</f>
        <v xml:space="preserve"> </v>
      </c>
      <c r="I28" s="153"/>
      <c r="J28" s="144" t="str">
        <f t="shared" si="455"/>
        <v xml:space="preserve"> </v>
      </c>
      <c r="K28" s="454" t="str">
        <f t="shared" si="456"/>
        <v xml:space="preserve"> </v>
      </c>
      <c r="L28" s="454"/>
      <c r="M28" s="150"/>
      <c r="N28" s="150"/>
      <c r="O28" s="150"/>
      <c r="P28" s="154" t="str">
        <f>IF(N28=0," ",IF(N28=16," ",VLOOKUP(N28,PROTOKOL!$A:$E,2)*O28))</f>
        <v xml:space="preserve"> </v>
      </c>
      <c r="Q28" s="151"/>
      <c r="R28" s="152" t="str">
        <f>IF(N28=0," ",IF(N28=16," ",(M28-P28-Q28)*VLOOKUP(N28,PROTOKOL!$A:$E,5)))</f>
        <v xml:space="preserve"> </v>
      </c>
      <c r="S28" s="155" t="str">
        <f t="shared" si="457"/>
        <v xml:space="preserve"> </v>
      </c>
      <c r="T28" s="152" t="str">
        <f t="shared" si="458"/>
        <v xml:space="preserve"> </v>
      </c>
      <c r="V28" s="138">
        <f>$A$28</f>
        <v>16</v>
      </c>
      <c r="W28" s="444"/>
      <c r="X28" s="150"/>
      <c r="Y28" s="150"/>
      <c r="Z28" s="150"/>
      <c r="AA28" s="150" t="str">
        <f>IFERROR(IF(Y28=0," ",IF(Y28=16," ",VLOOKUP(Y28,PROTOKOL!$A:$E,2)*Z28))/7.5*(7.5-AD28),"")</f>
        <v/>
      </c>
      <c r="AB28" s="151"/>
      <c r="AC28" s="152" t="str">
        <f>IF(Y28=0," ",IF(Y28=16," ",(X28-AA28-AB28)*VLOOKUP(Y28,PROTOKOL!$A:$E,5)))</f>
        <v xml:space="preserve"> </v>
      </c>
      <c r="AD28" s="153"/>
      <c r="AE28" s="144" t="str">
        <f t="shared" si="459"/>
        <v xml:space="preserve"> </v>
      </c>
      <c r="AF28" s="454" t="str">
        <f t="shared" si="460"/>
        <v xml:space="preserve"> </v>
      </c>
      <c r="AG28" s="454"/>
      <c r="AH28" s="150"/>
      <c r="AI28" s="150"/>
      <c r="AJ28" s="150"/>
      <c r="AK28" s="154" t="str">
        <f>IF(AI28=0," ",IF(AI28=16," ",VLOOKUP(AI28,PROTOKOL!$A:$E,2)*AJ28))</f>
        <v xml:space="preserve"> </v>
      </c>
      <c r="AL28" s="151"/>
      <c r="AM28" s="152" t="str">
        <f>IF(AI28=0," ",IF(AI28=16," ",(AH28-AK28-AL28)*VLOOKUP(AI28,PROTOKOL!$A:$E,5)))</f>
        <v xml:space="preserve"> </v>
      </c>
      <c r="AN28" s="155" t="str">
        <f t="shared" ref="AN28:AN38" si="1698">IF(AJ28=0," ",AJ28*2)</f>
        <v xml:space="preserve"> </v>
      </c>
      <c r="AO28" s="152" t="str">
        <f t="shared" si="462"/>
        <v xml:space="preserve"> </v>
      </c>
      <c r="AQ28" s="138">
        <f t="shared" ref="AQ28" si="1699">$A$28</f>
        <v>16</v>
      </c>
      <c r="AR28" s="444"/>
      <c r="AS28" s="150"/>
      <c r="AT28" s="150"/>
      <c r="AU28" s="150"/>
      <c r="AV28" s="150" t="str">
        <f>IFERROR(IF(AT28=0," ",IF(AT28=16," ",VLOOKUP(AT28,PROTOKOL!$A:$E,2)*AU28))/7.5*(7.5-AY28),"")</f>
        <v/>
      </c>
      <c r="AW28" s="151"/>
      <c r="AX28" s="152" t="str">
        <f>IF(AT28=0," ",IF(AT28=16," ",(AS28-AV28-AW28)*VLOOKUP(AT28,PROTOKOL!$A:$E,5)))</f>
        <v xml:space="preserve"> </v>
      </c>
      <c r="AY28" s="153"/>
      <c r="AZ28" s="144" t="str">
        <f t="shared" si="131"/>
        <v xml:space="preserve"> </v>
      </c>
      <c r="BA28" s="454" t="str">
        <f t="shared" si="132"/>
        <v xml:space="preserve"> </v>
      </c>
      <c r="BB28" s="454"/>
      <c r="BC28" s="150"/>
      <c r="BD28" s="150"/>
      <c r="BE28" s="150"/>
      <c r="BF28" s="154" t="str">
        <f>IF(BD28=0," ",IF(BD28=16," ",VLOOKUP(BD28,PROTOKOL!$A:$E,2)*BE28))</f>
        <v xml:space="preserve"> </v>
      </c>
      <c r="BG28" s="151"/>
      <c r="BH28" s="152" t="str">
        <f>IF(BD28=0," ",IF(BD28=16," ",(BC28-BF28-BG28)*VLOOKUP(BD28,PROTOKOL!$A:$E,5)))</f>
        <v xml:space="preserve"> </v>
      </c>
      <c r="BI28" s="155" t="str">
        <f t="shared" si="133"/>
        <v xml:space="preserve"> </v>
      </c>
      <c r="BJ28" s="152" t="str">
        <f t="shared" si="134"/>
        <v xml:space="preserve"> </v>
      </c>
      <c r="BL28" s="138">
        <f t="shared" ref="BL28" si="1700">$A$28</f>
        <v>16</v>
      </c>
      <c r="BM28" s="444"/>
      <c r="BN28" s="150"/>
      <c r="BO28" s="150"/>
      <c r="BP28" s="150"/>
      <c r="BQ28" s="150" t="str">
        <f>IFERROR(IF(BO28=0," ",IF(BO28=16," ",VLOOKUP(BO28,PROTOKOL!$A:$E,2)*BP28))/7.5*(7.5-BT28),"")</f>
        <v/>
      </c>
      <c r="BR28" s="151"/>
      <c r="BS28" s="152" t="str">
        <f>IF(BO28=0," ",IF(BO28=16," ",(BN28-BQ28-BR28)*VLOOKUP(BO28,PROTOKOL!$A:$E,5)))</f>
        <v xml:space="preserve"> </v>
      </c>
      <c r="BT28" s="153"/>
      <c r="BU28" s="144" t="str">
        <f t="shared" si="136"/>
        <v xml:space="preserve"> </v>
      </c>
      <c r="BV28" s="454" t="str">
        <f t="shared" si="137"/>
        <v xml:space="preserve"> </v>
      </c>
      <c r="BW28" s="454"/>
      <c r="BX28" s="150"/>
      <c r="BY28" s="150"/>
      <c r="BZ28" s="150"/>
      <c r="CA28" s="154" t="str">
        <f>IF(BY28=0," ",IF(BY28=16," ",VLOOKUP(BY28,PROTOKOL!$A:$E,2)*BZ28))</f>
        <v xml:space="preserve"> </v>
      </c>
      <c r="CB28" s="151"/>
      <c r="CC28" s="152" t="str">
        <f>IF(BY28=0," ",IF(BY28=16," ",(BX28-CA28-CB28)*VLOOKUP(BY28,PROTOKOL!$A:$E,5)))</f>
        <v xml:space="preserve"> </v>
      </c>
      <c r="CD28" s="155" t="str">
        <f t="shared" si="138"/>
        <v xml:space="preserve"> </v>
      </c>
      <c r="CE28" s="152" t="str">
        <f t="shared" si="139"/>
        <v xml:space="preserve"> </v>
      </c>
      <c r="CG28" s="138">
        <f t="shared" ref="CG28" si="1701">$A$28</f>
        <v>16</v>
      </c>
      <c r="CH28" s="444"/>
      <c r="CI28" s="150"/>
      <c r="CJ28" s="150"/>
      <c r="CK28" s="150"/>
      <c r="CL28" s="150" t="str">
        <f>IFERROR(IF(CJ28=0," ",IF(CJ28=16," ",VLOOKUP(CJ28,PROTOKOL!$A:$E,2)*CK28))/7.5*(7.5-CO28),"")</f>
        <v/>
      </c>
      <c r="CM28" s="151"/>
      <c r="CN28" s="152" t="str">
        <f>IF(CJ28=0," ",IF(CJ28=16," ",(CI28-CL28-CM28)*VLOOKUP(CJ28,PROTOKOL!$A:$E,5)))</f>
        <v xml:space="preserve"> </v>
      </c>
      <c r="CO28" s="153"/>
      <c r="CP28" s="144" t="str">
        <f t="shared" si="141"/>
        <v xml:space="preserve"> </v>
      </c>
      <c r="CQ28" s="454" t="str">
        <f t="shared" si="142"/>
        <v xml:space="preserve"> </v>
      </c>
      <c r="CR28" s="454"/>
      <c r="CS28" s="150"/>
      <c r="CT28" s="150"/>
      <c r="CU28" s="150"/>
      <c r="CV28" s="154" t="str">
        <f>IF(CT28=0," ",IF(CT28=16," ",VLOOKUP(CT28,PROTOKOL!$A:$E,2)*CU28))</f>
        <v xml:space="preserve"> </v>
      </c>
      <c r="CW28" s="151"/>
      <c r="CX28" s="152" t="str">
        <f>IF(CT28=0," ",IF(CT28=16," ",(CS28-CV28-CW28)*VLOOKUP(CT28,PROTOKOL!$A:$E,5)))</f>
        <v xml:space="preserve"> </v>
      </c>
      <c r="CY28" s="155" t="str">
        <f t="shared" si="143"/>
        <v xml:space="preserve"> </v>
      </c>
      <c r="CZ28" s="152" t="str">
        <f t="shared" si="144"/>
        <v xml:space="preserve"> </v>
      </c>
      <c r="DB28" s="138">
        <f t="shared" ref="DB28" si="1702">$A$28</f>
        <v>16</v>
      </c>
      <c r="DC28" s="444"/>
      <c r="DD28" s="150"/>
      <c r="DE28" s="150"/>
      <c r="DF28" s="150"/>
      <c r="DG28" s="150" t="str">
        <f>IFERROR(IF(DE28=0," ",IF(DE28=16," ",VLOOKUP(DE28,PROTOKOL!$A:$E,2)*DF28))/7.5*(7.5-DJ28),"")</f>
        <v/>
      </c>
      <c r="DH28" s="151"/>
      <c r="DI28" s="152" t="str">
        <f>IF(DE28=0," ",IF(DE28=16," ",(DD28-DG28-DH28)*VLOOKUP(DE28,PROTOKOL!$A:$E,5)))</f>
        <v xml:space="preserve"> </v>
      </c>
      <c r="DJ28" s="153"/>
      <c r="DK28" s="144" t="str">
        <f t="shared" si="146"/>
        <v xml:space="preserve"> </v>
      </c>
      <c r="DL28" s="454" t="str">
        <f t="shared" si="147"/>
        <v xml:space="preserve"> </v>
      </c>
      <c r="DM28" s="454"/>
      <c r="DN28" s="150"/>
      <c r="DO28" s="150"/>
      <c r="DP28" s="150"/>
      <c r="DQ28" s="154" t="str">
        <f>IF(DO28=0," ",IF(DO28=16," ",VLOOKUP(DO28,PROTOKOL!$A:$E,2)*DP28))</f>
        <v xml:space="preserve"> </v>
      </c>
      <c r="DR28" s="151"/>
      <c r="DS28" s="152" t="str">
        <f>IF(DO28=0," ",IF(DO28=16," ",(DN28-DQ28-DR28)*VLOOKUP(DO28,PROTOKOL!$A:$E,5)))</f>
        <v xml:space="preserve"> </v>
      </c>
      <c r="DT28" s="155" t="str">
        <f t="shared" si="148"/>
        <v xml:space="preserve"> </v>
      </c>
      <c r="DU28" s="152" t="str">
        <f t="shared" si="149"/>
        <v xml:space="preserve"> </v>
      </c>
      <c r="DW28" s="138">
        <f t="shared" ref="DW28" si="1703">$A$28</f>
        <v>16</v>
      </c>
      <c r="DX28" s="444"/>
      <c r="DY28" s="150"/>
      <c r="DZ28" s="150"/>
      <c r="EA28" s="150"/>
      <c r="EB28" s="150" t="str">
        <f>IFERROR(IF(DZ28=0," ",IF(DZ28=16," ",VLOOKUP(DZ28,PROTOKOL!$A:$E,2)*EA28))/7.5*(7.5-EE28),"")</f>
        <v/>
      </c>
      <c r="EC28" s="151"/>
      <c r="ED28" s="152" t="str">
        <f>IF(DZ28=0," ",IF(DZ28=16," ",(DY28-EB28-EC28)*VLOOKUP(DZ28,PROTOKOL!$A:$E,5)))</f>
        <v xml:space="preserve"> </v>
      </c>
      <c r="EE28" s="153"/>
      <c r="EF28" s="144" t="str">
        <f t="shared" si="151"/>
        <v xml:space="preserve"> </v>
      </c>
      <c r="EG28" s="454" t="str">
        <f t="shared" si="152"/>
        <v xml:space="preserve"> </v>
      </c>
      <c r="EH28" s="454"/>
      <c r="EI28" s="150"/>
      <c r="EJ28" s="150"/>
      <c r="EK28" s="150"/>
      <c r="EL28" s="154" t="str">
        <f>IF(EJ28=0," ",IF(EJ28=16," ",VLOOKUP(EJ28,PROTOKOL!$A:$E,2)*EK28))</f>
        <v xml:space="preserve"> </v>
      </c>
      <c r="EM28" s="151"/>
      <c r="EN28" s="152" t="str">
        <f>IF(EJ28=0," ",IF(EJ28=16," ",(EI28-EL28-EM28)*VLOOKUP(EJ28,PROTOKOL!$A:$E,5)))</f>
        <v xml:space="preserve"> </v>
      </c>
      <c r="EO28" s="155" t="str">
        <f t="shared" si="153"/>
        <v xml:space="preserve"> </v>
      </c>
      <c r="EP28" s="152" t="str">
        <f t="shared" si="154"/>
        <v xml:space="preserve"> </v>
      </c>
      <c r="ER28" s="138">
        <f t="shared" ref="ER28" si="1704">$A$28</f>
        <v>16</v>
      </c>
      <c r="ES28" s="444"/>
      <c r="ET28" s="150"/>
      <c r="EU28" s="150"/>
      <c r="EV28" s="150"/>
      <c r="EW28" s="150" t="str">
        <f>IFERROR(IF(EU28=0," ",IF(EU28=16," ",VLOOKUP(EU28,PROTOKOL!$A:$E,2)*EV28))/7.5*(7.5-EZ28),"")</f>
        <v/>
      </c>
      <c r="EX28" s="151"/>
      <c r="EY28" s="152" t="str">
        <f>IF(EU28=0," ",IF(EU28=16," ",(ET28-EW28-EX28)*VLOOKUP(EU28,PROTOKOL!$A:$E,5)))</f>
        <v xml:space="preserve"> </v>
      </c>
      <c r="EZ28" s="153"/>
      <c r="FA28" s="144" t="str">
        <f t="shared" si="156"/>
        <v xml:space="preserve"> </v>
      </c>
      <c r="FB28" s="454" t="str">
        <f t="shared" si="157"/>
        <v xml:space="preserve"> </v>
      </c>
      <c r="FC28" s="454"/>
      <c r="FD28" s="150"/>
      <c r="FE28" s="150"/>
      <c r="FF28" s="150"/>
      <c r="FG28" s="154" t="str">
        <f>IF(FE28=0," ",IF(FE28=16," ",VLOOKUP(FE28,PROTOKOL!$A:$E,2)*FF28))</f>
        <v xml:space="preserve"> </v>
      </c>
      <c r="FH28" s="151"/>
      <c r="FI28" s="152" t="str">
        <f>IF(FE28=0," ",IF(FE28=16," ",(FD28-FG28-FH28)*VLOOKUP(FE28,PROTOKOL!$A:$E,5)))</f>
        <v xml:space="preserve"> </v>
      </c>
      <c r="FJ28" s="155" t="str">
        <f t="shared" si="158"/>
        <v xml:space="preserve"> </v>
      </c>
      <c r="FK28" s="152" t="str">
        <f t="shared" si="159"/>
        <v xml:space="preserve"> </v>
      </c>
      <c r="FM28" s="138">
        <f t="shared" ref="FM28" si="1705">$A$28</f>
        <v>16</v>
      </c>
      <c r="FN28" s="444"/>
      <c r="FO28" s="150"/>
      <c r="FP28" s="150"/>
      <c r="FQ28" s="150"/>
      <c r="FR28" s="150" t="str">
        <f>IFERROR(IF(FP28=0," ",IF(FP28=16," ",VLOOKUP(FP28,PROTOKOL!$A:$E,2)*FQ28))/7.5*(7.5-FU28),"")</f>
        <v/>
      </c>
      <c r="FS28" s="151"/>
      <c r="FT28" s="152" t="str">
        <f>IF(FP28=0," ",IF(FP28=16," ",(FO28-FR28-FS28)*VLOOKUP(FP28,PROTOKOL!$A:$E,5)))</f>
        <v xml:space="preserve"> </v>
      </c>
      <c r="FU28" s="153"/>
      <c r="FV28" s="144" t="str">
        <f t="shared" si="161"/>
        <v xml:space="preserve"> </v>
      </c>
      <c r="FW28" s="454" t="str">
        <f t="shared" si="162"/>
        <v xml:space="preserve"> </v>
      </c>
      <c r="FX28" s="454"/>
      <c r="FY28" s="150"/>
      <c r="FZ28" s="150"/>
      <c r="GA28" s="150"/>
      <c r="GB28" s="154" t="str">
        <f>IF(FZ28=0," ",IF(FZ28=16," ",VLOOKUP(FZ28,PROTOKOL!$A:$E,2)*GA28))</f>
        <v xml:space="preserve"> </v>
      </c>
      <c r="GC28" s="151"/>
      <c r="GD28" s="152" t="str">
        <f>IF(FZ28=0," ",IF(FZ28=16," ",(FY28-GB28-GC28)*VLOOKUP(FZ28,PROTOKOL!$A:$E,5)))</f>
        <v xml:space="preserve"> </v>
      </c>
      <c r="GE28" s="155" t="str">
        <f t="shared" si="163"/>
        <v xml:space="preserve"> </v>
      </c>
      <c r="GF28" s="152" t="str">
        <f t="shared" si="164"/>
        <v xml:space="preserve"> </v>
      </c>
      <c r="GH28" s="138">
        <f t="shared" ref="GH28" si="1706">$A$28</f>
        <v>16</v>
      </c>
      <c r="GI28" s="444"/>
      <c r="GJ28" s="150"/>
      <c r="GK28" s="150"/>
      <c r="GL28" s="150"/>
      <c r="GM28" s="150" t="str">
        <f>IFERROR(IF(GK28=0," ",IF(GK28=16," ",VLOOKUP(GK28,PROTOKOL!$A:$E,2)*GL28))/7.5*(7.5-GP28),"")</f>
        <v/>
      </c>
      <c r="GN28" s="151"/>
      <c r="GO28" s="152" t="str">
        <f>IF(GK28=0," ",IF(GK28=16," ",(GJ28-GM28-GN28)*VLOOKUP(GK28,PROTOKOL!$A:$E,5)))</f>
        <v xml:space="preserve"> </v>
      </c>
      <c r="GP28" s="153"/>
      <c r="GQ28" s="144" t="str">
        <f t="shared" si="166"/>
        <v xml:space="preserve"> </v>
      </c>
      <c r="GR28" s="454" t="str">
        <f t="shared" si="167"/>
        <v xml:space="preserve"> </v>
      </c>
      <c r="GS28" s="454"/>
      <c r="GT28" s="150"/>
      <c r="GU28" s="150"/>
      <c r="GV28" s="150"/>
      <c r="GW28" s="154" t="str">
        <f>IF(GU28=0," ",IF(GU28=16," ",VLOOKUP(GU28,PROTOKOL!$A:$E,2)*GV28))</f>
        <v xml:space="preserve"> </v>
      </c>
      <c r="GX28" s="151"/>
      <c r="GY28" s="152" t="str">
        <f>IF(GU28=0," ",IF(GU28=16," ",(GT28-GW28-GX28)*VLOOKUP(GU28,PROTOKOL!$A:$E,5)))</f>
        <v xml:space="preserve"> </v>
      </c>
      <c r="GZ28" s="155" t="str">
        <f t="shared" si="168"/>
        <v xml:space="preserve"> </v>
      </c>
      <c r="HA28" s="152" t="str">
        <f t="shared" si="169"/>
        <v xml:space="preserve"> </v>
      </c>
      <c r="HC28" s="138">
        <f t="shared" ref="HC28" si="1707">$A$28</f>
        <v>16</v>
      </c>
      <c r="HD28" s="444"/>
      <c r="HE28" s="150"/>
      <c r="HF28" s="150"/>
      <c r="HG28" s="150"/>
      <c r="HH28" s="150" t="str">
        <f>IFERROR(IF(HF28=0," ",IF(HF28=16," ",VLOOKUP(HF28,PROTOKOL!$A:$E,2)*HG28))/7.5*(7.5-HK28),"")</f>
        <v/>
      </c>
      <c r="HI28" s="151"/>
      <c r="HJ28" s="152" t="str">
        <f>IF(HF28=0," ",IF(HF28=16," ",(HE28-HH28-HI28)*VLOOKUP(HF28,PROTOKOL!$A:$E,5)))</f>
        <v xml:space="preserve"> </v>
      </c>
      <c r="HK28" s="153"/>
      <c r="HL28" s="144" t="str">
        <f t="shared" si="171"/>
        <v xml:space="preserve"> </v>
      </c>
      <c r="HM28" s="454" t="str">
        <f t="shared" si="172"/>
        <v xml:space="preserve"> </v>
      </c>
      <c r="HN28" s="454"/>
      <c r="HO28" s="150"/>
      <c r="HP28" s="150"/>
      <c r="HQ28" s="150"/>
      <c r="HR28" s="154" t="str">
        <f>IF(HP28=0," ",IF(HP28=16," ",VLOOKUP(HP28,PROTOKOL!$A:$E,2)*HQ28))</f>
        <v xml:space="preserve"> </v>
      </c>
      <c r="HS28" s="151"/>
      <c r="HT28" s="152" t="str">
        <f>IF(HP28=0," ",IF(HP28=16," ",(HO28-HR28-HS28)*VLOOKUP(HP28,PROTOKOL!$A:$E,5)))</f>
        <v xml:space="preserve"> </v>
      </c>
      <c r="HU28" s="155" t="str">
        <f t="shared" si="173"/>
        <v xml:space="preserve"> </v>
      </c>
      <c r="HV28" s="152" t="str">
        <f t="shared" si="174"/>
        <v xml:space="preserve"> </v>
      </c>
      <c r="HX28" s="138">
        <f t="shared" ref="HX28" si="1708">$A$28</f>
        <v>16</v>
      </c>
      <c r="HY28" s="444"/>
      <c r="HZ28" s="150"/>
      <c r="IA28" s="150"/>
      <c r="IB28" s="150"/>
      <c r="IC28" s="150" t="str">
        <f>IFERROR(IF(IA28=0," ",IF(IA28=16," ",VLOOKUP(IA28,PROTOKOL!$A:$E,2)*IB28))/7.5*(7.5-IF28),"")</f>
        <v/>
      </c>
      <c r="ID28" s="151"/>
      <c r="IE28" s="152" t="str">
        <f>IF(IA28=0," ",IF(IA28=16," ",(HZ28-IC28-ID28)*VLOOKUP(IA28,PROTOKOL!$A:$E,5)))</f>
        <v xml:space="preserve"> </v>
      </c>
      <c r="IF28" s="153"/>
      <c r="IG28" s="144" t="str">
        <f t="shared" si="176"/>
        <v xml:space="preserve"> </v>
      </c>
      <c r="IH28" s="454" t="str">
        <f t="shared" si="177"/>
        <v xml:space="preserve"> </v>
      </c>
      <c r="II28" s="454"/>
      <c r="IJ28" s="150"/>
      <c r="IK28" s="150"/>
      <c r="IL28" s="150"/>
      <c r="IM28" s="154" t="str">
        <f>IF(IK28=0," ",IF(IK28=16," ",VLOOKUP(IK28,PROTOKOL!$A:$E,2)*IL28))</f>
        <v xml:space="preserve"> </v>
      </c>
      <c r="IN28" s="151"/>
      <c r="IO28" s="152" t="str">
        <f>IF(IK28=0," ",IF(IK28=16," ",(IJ28-IM28-IN28)*VLOOKUP(IK28,PROTOKOL!$A:$E,5)))</f>
        <v xml:space="preserve"> </v>
      </c>
      <c r="IP28" s="155" t="str">
        <f t="shared" si="178"/>
        <v xml:space="preserve"> </v>
      </c>
      <c r="IQ28" s="152" t="str">
        <f t="shared" si="179"/>
        <v xml:space="preserve"> </v>
      </c>
      <c r="IS28" s="138">
        <f t="shared" ref="IS28" si="1709">$A$28</f>
        <v>16</v>
      </c>
      <c r="IT28" s="444"/>
      <c r="IU28" s="150"/>
      <c r="IV28" s="150"/>
      <c r="IW28" s="150"/>
      <c r="IX28" s="150" t="str">
        <f>IFERROR(IF(IV28=0," ",IF(IV28=16," ",VLOOKUP(IV28,PROTOKOL!$A:$E,2)*IW28))/7.5*(7.5-JA28),"")</f>
        <v/>
      </c>
      <c r="IY28" s="151"/>
      <c r="IZ28" s="152" t="str">
        <f>IF(IV28=0," ",IF(IV28=16," ",(IU28-IX28-IY28)*VLOOKUP(IV28,PROTOKOL!$A:$E,5)))</f>
        <v xml:space="preserve"> </v>
      </c>
      <c r="JA28" s="153"/>
      <c r="JB28" s="144" t="str">
        <f t="shared" si="181"/>
        <v xml:space="preserve"> </v>
      </c>
      <c r="JC28" s="454" t="str">
        <f t="shared" si="182"/>
        <v xml:space="preserve"> </v>
      </c>
      <c r="JD28" s="454"/>
      <c r="JE28" s="150"/>
      <c r="JF28" s="150"/>
      <c r="JG28" s="150"/>
      <c r="JH28" s="154" t="str">
        <f>IF(JF28=0," ",IF(JF28=16," ",VLOOKUP(JF28,PROTOKOL!$A:$E,2)*JG28))</f>
        <v xml:space="preserve"> </v>
      </c>
      <c r="JI28" s="151"/>
      <c r="JJ28" s="152" t="str">
        <f>IF(JF28=0," ",IF(JF28=16," ",(JE28-JH28-JI28)*VLOOKUP(JF28,PROTOKOL!$A:$E,5)))</f>
        <v xml:space="preserve"> </v>
      </c>
      <c r="JK28" s="155" t="str">
        <f t="shared" si="183"/>
        <v xml:space="preserve"> </v>
      </c>
      <c r="JL28" s="152" t="str">
        <f t="shared" si="184"/>
        <v xml:space="preserve"> </v>
      </c>
      <c r="JN28" s="138">
        <f t="shared" ref="JN28" si="1710">$A$28</f>
        <v>16</v>
      </c>
      <c r="JO28" s="444"/>
      <c r="JP28" s="150"/>
      <c r="JQ28" s="150"/>
      <c r="JR28" s="150"/>
      <c r="JS28" s="150" t="str">
        <f>IFERROR(IF(JQ28=0," ",IF(JQ28=16," ",VLOOKUP(JQ28,PROTOKOL!$A:$E,2)*JR28))/7.5*(7.5-JV28),"")</f>
        <v/>
      </c>
      <c r="JT28" s="151"/>
      <c r="JU28" s="152" t="str">
        <f>IF(JQ28=0," ",IF(JQ28=16," ",(JP28-JS28-JT28)*VLOOKUP(JQ28,PROTOKOL!$A:$E,5)))</f>
        <v xml:space="preserve"> </v>
      </c>
      <c r="JV28" s="153"/>
      <c r="JW28" s="144" t="str">
        <f t="shared" si="186"/>
        <v xml:space="preserve"> </v>
      </c>
      <c r="JX28" s="454" t="str">
        <f t="shared" si="187"/>
        <v xml:space="preserve"> </v>
      </c>
      <c r="JY28" s="454"/>
      <c r="JZ28" s="150"/>
      <c r="KA28" s="150"/>
      <c r="KB28" s="150"/>
      <c r="KC28" s="154" t="str">
        <f>IF(KA28=0," ",IF(KA28=16," ",VLOOKUP(KA28,PROTOKOL!$A:$E,2)*KB28))</f>
        <v xml:space="preserve"> </v>
      </c>
      <c r="KD28" s="151"/>
      <c r="KE28" s="152" t="str">
        <f>IF(KA28=0," ",IF(KA28=16," ",(JZ28-KC28-KD28)*VLOOKUP(KA28,PROTOKOL!$A:$E,5)))</f>
        <v xml:space="preserve"> </v>
      </c>
      <c r="KF28" s="155" t="str">
        <f t="shared" si="188"/>
        <v xml:space="preserve"> </v>
      </c>
      <c r="KG28" s="152" t="str">
        <f t="shared" si="189"/>
        <v xml:space="preserve"> </v>
      </c>
      <c r="KI28" s="138">
        <f t="shared" ref="KI28" si="1711">$A$28</f>
        <v>16</v>
      </c>
      <c r="KJ28" s="444"/>
      <c r="KK28" s="150"/>
      <c r="KL28" s="150"/>
      <c r="KM28" s="150"/>
      <c r="KN28" s="150" t="str">
        <f>IFERROR(IF(KL28=0," ",IF(KL28=16," ",VLOOKUP(KL28,PROTOKOL!$A:$E,2)*KM28))/7.5*(7.5-KQ28),"")</f>
        <v/>
      </c>
      <c r="KO28" s="151"/>
      <c r="KP28" s="152" t="str">
        <f>IF(KL28=0," ",IF(KL28=16," ",(KK28-KN28-KO28)*VLOOKUP(KL28,PROTOKOL!$A:$E,5)))</f>
        <v xml:space="preserve"> </v>
      </c>
      <c r="KQ28" s="153"/>
      <c r="KR28" s="144" t="str">
        <f t="shared" si="191"/>
        <v xml:space="preserve"> </v>
      </c>
      <c r="KS28" s="454" t="str">
        <f t="shared" si="192"/>
        <v xml:space="preserve"> </v>
      </c>
      <c r="KT28" s="454"/>
      <c r="KU28" s="150"/>
      <c r="KV28" s="150"/>
      <c r="KW28" s="150"/>
      <c r="KX28" s="154" t="str">
        <f>IF(KV28=0," ",IF(KV28=16," ",VLOOKUP(KV28,PROTOKOL!$A:$E,2)*KW28))</f>
        <v xml:space="preserve"> </v>
      </c>
      <c r="KY28" s="151"/>
      <c r="KZ28" s="152" t="str">
        <f>IF(KV28=0," ",IF(KV28=16," ",(KU28-KX28-KY28)*VLOOKUP(KV28,PROTOKOL!$A:$E,5)))</f>
        <v xml:space="preserve"> </v>
      </c>
      <c r="LA28" s="155" t="str">
        <f t="shared" si="193"/>
        <v xml:space="preserve"> </v>
      </c>
      <c r="LB28" s="152" t="str">
        <f t="shared" si="194"/>
        <v xml:space="preserve"> </v>
      </c>
      <c r="LD28" s="138">
        <f t="shared" ref="LD28" si="1712">$A$28</f>
        <v>16</v>
      </c>
      <c r="LE28" s="444"/>
      <c r="LF28" s="150"/>
      <c r="LG28" s="150"/>
      <c r="LH28" s="150"/>
      <c r="LI28" s="150" t="str">
        <f>IFERROR(IF(LG28=0," ",IF(LG28=16," ",VLOOKUP(LG28,PROTOKOL!$A:$E,2)*LH28))/7.5*(7.5-LL28),"")</f>
        <v/>
      </c>
      <c r="LJ28" s="151"/>
      <c r="LK28" s="152" t="str">
        <f>IF(LG28=0," ",IF(LG28=16," ",(LF28-LI28-LJ28)*VLOOKUP(LG28,PROTOKOL!$A:$E,5)))</f>
        <v xml:space="preserve"> </v>
      </c>
      <c r="LL28" s="153"/>
      <c r="LM28" s="144" t="str">
        <f t="shared" si="196"/>
        <v xml:space="preserve"> </v>
      </c>
      <c r="LN28" s="454" t="str">
        <f t="shared" si="197"/>
        <v xml:space="preserve"> </v>
      </c>
      <c r="LO28" s="454"/>
      <c r="LP28" s="150"/>
      <c r="LQ28" s="150"/>
      <c r="LR28" s="150"/>
      <c r="LS28" s="154" t="str">
        <f>IF(LQ28=0," ",IF(LQ28=16," ",VLOOKUP(LQ28,PROTOKOL!$A:$E,2)*LR28))</f>
        <v xml:space="preserve"> </v>
      </c>
      <c r="LT28" s="151"/>
      <c r="LU28" s="152" t="str">
        <f>IF(LQ28=0," ",IF(LQ28=16," ",(LP28-LS28-LT28)*VLOOKUP(LQ28,PROTOKOL!$A:$E,5)))</f>
        <v xml:space="preserve"> </v>
      </c>
      <c r="LV28" s="155" t="str">
        <f t="shared" si="198"/>
        <v xml:space="preserve"> </v>
      </c>
      <c r="LW28" s="152" t="str">
        <f t="shared" si="199"/>
        <v xml:space="preserve"> </v>
      </c>
      <c r="LY28" s="138">
        <f t="shared" ref="LY28" si="1713">$A$28</f>
        <v>16</v>
      </c>
      <c r="LZ28" s="444"/>
      <c r="MA28" s="150"/>
      <c r="MB28" s="150"/>
      <c r="MC28" s="150"/>
      <c r="MD28" s="150" t="str">
        <f>IFERROR(IF(MB28=0," ",IF(MB28=16," ",VLOOKUP(MB28,PROTOKOL!$A:$E,2)*MC28))/7.5*(7.5-MG28),"")</f>
        <v/>
      </c>
      <c r="ME28" s="151"/>
      <c r="MF28" s="152" t="str">
        <f>IF(MB28=0," ",IF(MB28=16," ",(MA28-MD28-ME28)*VLOOKUP(MB28,PROTOKOL!$A:$E,5)))</f>
        <v xml:space="preserve"> </v>
      </c>
      <c r="MG28" s="153"/>
      <c r="MH28" s="144" t="str">
        <f t="shared" si="201"/>
        <v xml:space="preserve"> </v>
      </c>
      <c r="MI28" s="454" t="str">
        <f t="shared" si="202"/>
        <v xml:space="preserve"> </v>
      </c>
      <c r="MJ28" s="454"/>
      <c r="MK28" s="150"/>
      <c r="ML28" s="150"/>
      <c r="MM28" s="150"/>
      <c r="MN28" s="154" t="str">
        <f>IF(ML28=0," ",IF(ML28=16," ",VLOOKUP(ML28,PROTOKOL!$A:$E,2)*MM28))</f>
        <v xml:space="preserve"> </v>
      </c>
      <c r="MO28" s="151"/>
      <c r="MP28" s="152" t="str">
        <f>IF(ML28=0," ",IF(ML28=16," ",(MK28-MN28-MO28)*VLOOKUP(ML28,PROTOKOL!$A:$E,5)))</f>
        <v xml:space="preserve"> </v>
      </c>
      <c r="MQ28" s="155" t="str">
        <f t="shared" si="203"/>
        <v xml:space="preserve"> </v>
      </c>
      <c r="MR28" s="152" t="str">
        <f t="shared" si="204"/>
        <v xml:space="preserve"> </v>
      </c>
      <c r="MT28" s="138">
        <f t="shared" ref="MT28" si="1714">$A$28</f>
        <v>16</v>
      </c>
      <c r="MU28" s="444"/>
      <c r="MV28" s="150"/>
      <c r="MW28" s="150"/>
      <c r="MX28" s="150"/>
      <c r="MY28" s="150" t="str">
        <f>IFERROR(IF(MW28=0," ",IF(MW28=16," ",VLOOKUP(MW28,PROTOKOL!$A:$E,2)*MX28))/7.5*(7.5-NB28),"")</f>
        <v/>
      </c>
      <c r="MZ28" s="151"/>
      <c r="NA28" s="152" t="str">
        <f>IF(MW28=0," ",IF(MW28=16," ",(MV28-MY28-MZ28)*VLOOKUP(MW28,PROTOKOL!$A:$E,5)))</f>
        <v xml:space="preserve"> </v>
      </c>
      <c r="NB28" s="153"/>
      <c r="NC28" s="144" t="str">
        <f t="shared" si="206"/>
        <v xml:space="preserve"> </v>
      </c>
      <c r="ND28" s="454" t="str">
        <f t="shared" si="207"/>
        <v xml:space="preserve"> </v>
      </c>
      <c r="NE28" s="454"/>
      <c r="NF28" s="150"/>
      <c r="NG28" s="150"/>
      <c r="NH28" s="150"/>
      <c r="NI28" s="154" t="str">
        <f>IF(NG28=0," ",IF(NG28=16," ",VLOOKUP(NG28,PROTOKOL!$A:$E,2)*NH28))</f>
        <v xml:space="preserve"> </v>
      </c>
      <c r="NJ28" s="151"/>
      <c r="NK28" s="152" t="str">
        <f>IF(NG28=0," ",IF(NG28=16," ",(NF28-NI28-NJ28)*VLOOKUP(NG28,PROTOKOL!$A:$E,5)))</f>
        <v xml:space="preserve"> </v>
      </c>
      <c r="NL28" s="155" t="str">
        <f t="shared" si="208"/>
        <v xml:space="preserve"> </v>
      </c>
      <c r="NM28" s="152" t="str">
        <f t="shared" si="209"/>
        <v xml:space="preserve"> </v>
      </c>
      <c r="NO28" s="138">
        <f t="shared" ref="NO28" si="1715">$A$28</f>
        <v>16</v>
      </c>
      <c r="NP28" s="444"/>
      <c r="NQ28" s="150"/>
      <c r="NR28" s="150"/>
      <c r="NS28" s="150"/>
      <c r="NT28" s="150" t="str">
        <f>IFERROR(IF(NR28=0," ",IF(NR28=16," ",VLOOKUP(NR28,PROTOKOL!$A:$E,2)*NS28))/7.5*(7.5-NW28),"")</f>
        <v/>
      </c>
      <c r="NU28" s="151"/>
      <c r="NV28" s="152" t="str">
        <f>IF(NR28=0," ",IF(NR28=16," ",(NQ28-NT28-NU28)*VLOOKUP(NR28,PROTOKOL!$A:$E,5)))</f>
        <v xml:space="preserve"> </v>
      </c>
      <c r="NW28" s="153"/>
      <c r="NX28" s="144" t="str">
        <f t="shared" si="211"/>
        <v xml:space="preserve"> </v>
      </c>
      <c r="NY28" s="454" t="str">
        <f t="shared" si="212"/>
        <v xml:space="preserve"> </v>
      </c>
      <c r="NZ28" s="454"/>
      <c r="OA28" s="150"/>
      <c r="OB28" s="150"/>
      <c r="OC28" s="150"/>
      <c r="OD28" s="154" t="str">
        <f>IF(OB28=0," ",IF(OB28=16," ",VLOOKUP(OB28,PROTOKOL!$A:$E,2)*OC28))</f>
        <v xml:space="preserve"> </v>
      </c>
      <c r="OE28" s="151"/>
      <c r="OF28" s="152" t="str">
        <f>IF(OB28=0," ",IF(OB28=16," ",(OA28-OD28-OE28)*VLOOKUP(OB28,PROTOKOL!$A:$E,5)))</f>
        <v xml:space="preserve"> </v>
      </c>
      <c r="OG28" s="155" t="str">
        <f t="shared" si="213"/>
        <v xml:space="preserve"> </v>
      </c>
      <c r="OH28" s="152" t="str">
        <f t="shared" si="214"/>
        <v xml:space="preserve"> </v>
      </c>
      <c r="OJ28" s="138">
        <f t="shared" ref="OJ28" si="1716">$A$28</f>
        <v>16</v>
      </c>
      <c r="OK28" s="444"/>
      <c r="OL28" s="150"/>
      <c r="OM28" s="150"/>
      <c r="ON28" s="150"/>
      <c r="OO28" s="150" t="str">
        <f>IFERROR(IF(OM28=0," ",IF(OM28=16," ",VLOOKUP(OM28,PROTOKOL!$A:$E,2)*ON28))/7.5*(7.5-OR28),"")</f>
        <v/>
      </c>
      <c r="OP28" s="151"/>
      <c r="OQ28" s="152" t="str">
        <f>IF(OM28=0," ",IF(OM28=16," ",(OL28-OO28-OP28)*VLOOKUP(OM28,PROTOKOL!$A:$E,5)))</f>
        <v xml:space="preserve"> </v>
      </c>
      <c r="OR28" s="153"/>
      <c r="OS28" s="144" t="str">
        <f t="shared" si="216"/>
        <v xml:space="preserve"> </v>
      </c>
      <c r="OT28" s="454" t="str">
        <f t="shared" si="217"/>
        <v xml:space="preserve"> </v>
      </c>
      <c r="OU28" s="454"/>
      <c r="OV28" s="150"/>
      <c r="OW28" s="150"/>
      <c r="OX28" s="150"/>
      <c r="OY28" s="154" t="str">
        <f>IF(OW28=0," ",IF(OW28=16," ",VLOOKUP(OW28,PROTOKOL!$A:$E,2)*OX28))</f>
        <v xml:space="preserve"> </v>
      </c>
      <c r="OZ28" s="151"/>
      <c r="PA28" s="152" t="str">
        <f>IF(OW28=0," ",IF(OW28=16," ",(OV28-OY28-OZ28)*VLOOKUP(OW28,PROTOKOL!$A:$E,5)))</f>
        <v xml:space="preserve"> </v>
      </c>
      <c r="PB28" s="155" t="str">
        <f t="shared" si="218"/>
        <v xml:space="preserve"> </v>
      </c>
      <c r="PC28" s="152" t="str">
        <f t="shared" si="219"/>
        <v xml:space="preserve"> </v>
      </c>
      <c r="PE28" s="138">
        <f t="shared" ref="PE28" si="1717">$A$28</f>
        <v>16</v>
      </c>
      <c r="PF28" s="444"/>
      <c r="PG28" s="150"/>
      <c r="PH28" s="150"/>
      <c r="PI28" s="150"/>
      <c r="PJ28" s="150" t="str">
        <f>IFERROR(IF(PH28=0," ",IF(PH28=16," ",VLOOKUP(PH28,PROTOKOL!$A:$E,2)*PI28))/7.5*(7.5-PM28),"")</f>
        <v/>
      </c>
      <c r="PK28" s="151"/>
      <c r="PL28" s="152" t="str">
        <f>IF(PH28=0," ",IF(PH28=16," ",(PG28-PJ28-PK28)*VLOOKUP(PH28,PROTOKOL!$A:$E,5)))</f>
        <v xml:space="preserve"> </v>
      </c>
      <c r="PM28" s="153"/>
      <c r="PN28" s="144" t="str">
        <f t="shared" si="221"/>
        <v xml:space="preserve"> </v>
      </c>
      <c r="PO28" s="454" t="str">
        <f t="shared" si="222"/>
        <v xml:space="preserve"> </v>
      </c>
      <c r="PP28" s="454"/>
      <c r="PQ28" s="150"/>
      <c r="PR28" s="150"/>
      <c r="PS28" s="150"/>
      <c r="PT28" s="154" t="str">
        <f>IF(PR28=0," ",IF(PR28=16," ",VLOOKUP(PR28,PROTOKOL!$A:$E,2)*PS28))</f>
        <v xml:space="preserve"> </v>
      </c>
      <c r="PU28" s="151"/>
      <c r="PV28" s="152" t="str">
        <f>IF(PR28=0," ",IF(PR28=16," ",(PQ28-PT28-PU28)*VLOOKUP(PR28,PROTOKOL!$A:$E,5)))</f>
        <v xml:space="preserve"> </v>
      </c>
      <c r="PW28" s="155" t="str">
        <f t="shared" si="223"/>
        <v xml:space="preserve"> </v>
      </c>
      <c r="PX28" s="152" t="str">
        <f t="shared" si="224"/>
        <v xml:space="preserve"> </v>
      </c>
      <c r="PZ28" s="138">
        <f t="shared" ref="PZ28" si="1718">$A$28</f>
        <v>16</v>
      </c>
      <c r="QA28" s="444"/>
      <c r="QB28" s="150"/>
      <c r="QC28" s="150"/>
      <c r="QD28" s="150"/>
      <c r="QE28" s="150" t="str">
        <f>IFERROR(IF(QC28=0," ",IF(QC28=16," ",VLOOKUP(QC28,PROTOKOL!$A:$E,2)*QD28))/7.5*(7.5-QH28),"")</f>
        <v/>
      </c>
      <c r="QF28" s="151"/>
      <c r="QG28" s="152" t="str">
        <f>IF(QC28=0," ",IF(QC28=16," ",(QB28-QE28-QF28)*VLOOKUP(QC28,PROTOKOL!$A:$E,5)))</f>
        <v xml:space="preserve"> </v>
      </c>
      <c r="QH28" s="153"/>
      <c r="QI28" s="144" t="str">
        <f t="shared" si="226"/>
        <v xml:space="preserve"> </v>
      </c>
      <c r="QJ28" s="454" t="str">
        <f t="shared" si="227"/>
        <v xml:space="preserve"> </v>
      </c>
      <c r="QK28" s="454"/>
      <c r="QL28" s="150"/>
      <c r="QM28" s="150"/>
      <c r="QN28" s="150"/>
      <c r="QO28" s="154" t="str">
        <f>IF(QM28=0," ",IF(QM28=16," ",VLOOKUP(QM28,PROTOKOL!$A:$E,2)*QN28))</f>
        <v xml:space="preserve"> </v>
      </c>
      <c r="QP28" s="151"/>
      <c r="QQ28" s="152" t="str">
        <f>IF(QM28=0," ",IF(QM28=16," ",(QL28-QO28-QP28)*VLOOKUP(QM28,PROTOKOL!$A:$E,5)))</f>
        <v xml:space="preserve"> </v>
      </c>
      <c r="QR28" s="155" t="str">
        <f t="shared" si="228"/>
        <v xml:space="preserve"> </v>
      </c>
      <c r="QS28" s="152" t="str">
        <f t="shared" si="229"/>
        <v xml:space="preserve"> </v>
      </c>
      <c r="QU28" s="138">
        <f t="shared" ref="QU28" si="1719">$A$28</f>
        <v>16</v>
      </c>
      <c r="QV28" s="444"/>
      <c r="QW28" s="150"/>
      <c r="QX28" s="150"/>
      <c r="QY28" s="150"/>
      <c r="QZ28" s="150" t="str">
        <f>IFERROR(IF(QX28=0," ",IF(QX28=16," ",VLOOKUP(QX28,PROTOKOL!$A:$E,2)*QY28))/7.5*(7.5-RC28),"")</f>
        <v/>
      </c>
      <c r="RA28" s="151"/>
      <c r="RB28" s="152" t="str">
        <f>IF(QX28=0," ",IF(QX28=16," ",(QW28-QZ28-RA28)*VLOOKUP(QX28,PROTOKOL!$A:$E,5)))</f>
        <v xml:space="preserve"> </v>
      </c>
      <c r="RC28" s="153"/>
      <c r="RD28" s="144" t="str">
        <f t="shared" si="231"/>
        <v xml:space="preserve"> </v>
      </c>
      <c r="RE28" s="454" t="str">
        <f t="shared" si="232"/>
        <v xml:space="preserve"> </v>
      </c>
      <c r="RF28" s="454"/>
      <c r="RG28" s="150"/>
      <c r="RH28" s="150"/>
      <c r="RI28" s="150"/>
      <c r="RJ28" s="154" t="str">
        <f>IF(RH28=0," ",IF(RH28=16," ",VLOOKUP(RH28,PROTOKOL!$A:$E,2)*RI28))</f>
        <v xml:space="preserve"> </v>
      </c>
      <c r="RK28" s="151"/>
      <c r="RL28" s="152" t="str">
        <f>IF(RH28=0," ",IF(RH28=16," ",(RG28-RJ28-RK28)*VLOOKUP(RH28,PROTOKOL!$A:$E,5)))</f>
        <v xml:space="preserve"> </v>
      </c>
      <c r="RM28" s="155" t="str">
        <f t="shared" si="233"/>
        <v xml:space="preserve"> </v>
      </c>
      <c r="RN28" s="152" t="str">
        <f t="shared" si="234"/>
        <v xml:space="preserve"> </v>
      </c>
      <c r="RP28" s="138">
        <f t="shared" ref="RP28" si="1720">$A$28</f>
        <v>16</v>
      </c>
      <c r="RQ28" s="444"/>
      <c r="RR28" s="150"/>
      <c r="RS28" s="150"/>
      <c r="RT28" s="150"/>
      <c r="RU28" s="150" t="str">
        <f>IFERROR(IF(RS28=0," ",IF(RS28=16," ",VLOOKUP(RS28,PROTOKOL!$A:$E,2)*RT28))/7.5*(7.5-RX28),"")</f>
        <v/>
      </c>
      <c r="RV28" s="151"/>
      <c r="RW28" s="152" t="str">
        <f>IF(RS28=0," ",IF(RS28=16," ",(RR28-RU28-RV28)*VLOOKUP(RS28,PROTOKOL!$A:$E,5)))</f>
        <v xml:space="preserve"> </v>
      </c>
      <c r="RX28" s="153"/>
      <c r="RY28" s="144" t="str">
        <f t="shared" si="236"/>
        <v xml:space="preserve"> </v>
      </c>
      <c r="RZ28" s="454" t="str">
        <f t="shared" si="237"/>
        <v xml:space="preserve"> </v>
      </c>
      <c r="SA28" s="454"/>
      <c r="SB28" s="150"/>
      <c r="SC28" s="150"/>
      <c r="SD28" s="150"/>
      <c r="SE28" s="154" t="str">
        <f>IF(SC28=0," ",IF(SC28=16," ",VLOOKUP(SC28,PROTOKOL!$A:$E,2)*SD28))</f>
        <v xml:space="preserve"> </v>
      </c>
      <c r="SF28" s="151"/>
      <c r="SG28" s="152" t="str">
        <f>IF(SC28=0," ",IF(SC28=16," ",(SB28-SE28-SF28)*VLOOKUP(SC28,PROTOKOL!$A:$E,5)))</f>
        <v xml:space="preserve"> </v>
      </c>
      <c r="SH28" s="155" t="str">
        <f t="shared" si="238"/>
        <v xml:space="preserve"> </v>
      </c>
      <c r="SI28" s="152" t="str">
        <f t="shared" si="239"/>
        <v xml:space="preserve"> </v>
      </c>
      <c r="SK28" s="138">
        <f t="shared" ref="SK28" si="1721">$A$28</f>
        <v>16</v>
      </c>
      <c r="SL28" s="444"/>
      <c r="SM28" s="150"/>
      <c r="SN28" s="150"/>
      <c r="SO28" s="150"/>
      <c r="SP28" s="150" t="str">
        <f>IFERROR(IF(SN28=0," ",IF(SN28=16," ",VLOOKUP(SN28,PROTOKOL!$A:$E,2)*SO28))/7.5*(7.5-SS28),"")</f>
        <v/>
      </c>
      <c r="SQ28" s="151"/>
      <c r="SR28" s="152" t="str">
        <f>IF(SN28=0," ",IF(SN28=16," ",(SM28-SP28-SQ28)*VLOOKUP(SN28,PROTOKOL!$A:$E,5)))</f>
        <v xml:space="preserve"> </v>
      </c>
      <c r="SS28" s="153"/>
      <c r="ST28" s="144" t="str">
        <f t="shared" si="241"/>
        <v xml:space="preserve"> </v>
      </c>
      <c r="SU28" s="454" t="str">
        <f t="shared" si="242"/>
        <v xml:space="preserve"> </v>
      </c>
      <c r="SV28" s="454"/>
      <c r="SW28" s="150"/>
      <c r="SX28" s="150"/>
      <c r="SY28" s="150"/>
      <c r="SZ28" s="154" t="str">
        <f>IF(SX28=0," ",IF(SX28=16," ",VLOOKUP(SX28,PROTOKOL!$A:$E,2)*SY28))</f>
        <v xml:space="preserve"> </v>
      </c>
      <c r="TA28" s="151"/>
      <c r="TB28" s="152" t="str">
        <f>IF(SX28=0," ",IF(SX28=16," ",(SW28-SZ28-TA28)*VLOOKUP(SX28,PROTOKOL!$A:$E,5)))</f>
        <v xml:space="preserve"> </v>
      </c>
      <c r="TC28" s="155" t="str">
        <f t="shared" si="243"/>
        <v xml:space="preserve"> </v>
      </c>
      <c r="TD28" s="152" t="str">
        <f t="shared" si="244"/>
        <v xml:space="preserve"> </v>
      </c>
      <c r="TF28" s="138">
        <f t="shared" ref="TF28" si="1722">$A$28</f>
        <v>16</v>
      </c>
      <c r="TG28" s="444"/>
      <c r="TH28" s="150"/>
      <c r="TI28" s="150"/>
      <c r="TJ28" s="150"/>
      <c r="TK28" s="150" t="str">
        <f>IFERROR(IF(TI28=0," ",IF(TI28=16," ",VLOOKUP(TI28,PROTOKOL!$A:$E,2)*TJ28))/7.5*(7.5-TN28),"")</f>
        <v/>
      </c>
      <c r="TL28" s="151"/>
      <c r="TM28" s="152" t="str">
        <f>IF(TI28=0," ",IF(TI28=16," ",(TH28-TK28-TL28)*VLOOKUP(TI28,PROTOKOL!$A:$E,5)))</f>
        <v xml:space="preserve"> </v>
      </c>
      <c r="TN28" s="153"/>
      <c r="TO28" s="144" t="str">
        <f t="shared" si="246"/>
        <v xml:space="preserve"> </v>
      </c>
      <c r="TP28" s="454" t="str">
        <f t="shared" si="247"/>
        <v xml:space="preserve"> </v>
      </c>
      <c r="TQ28" s="454"/>
      <c r="TR28" s="150"/>
      <c r="TS28" s="150"/>
      <c r="TT28" s="150"/>
      <c r="TU28" s="154" t="str">
        <f>IF(TS28=0," ",IF(TS28=16," ",VLOOKUP(TS28,PROTOKOL!$A:$E,2)*TT28))</f>
        <v xml:space="preserve"> </v>
      </c>
      <c r="TV28" s="151"/>
      <c r="TW28" s="152" t="str">
        <f>IF(TS28=0," ",IF(TS28=16," ",(TR28-TU28-TV28)*VLOOKUP(TS28,PROTOKOL!$A:$E,5)))</f>
        <v xml:space="preserve"> </v>
      </c>
      <c r="TX28" s="155" t="str">
        <f t="shared" si="248"/>
        <v xml:space="preserve"> </v>
      </c>
      <c r="TY28" s="152" t="str">
        <f t="shared" si="249"/>
        <v xml:space="preserve"> </v>
      </c>
      <c r="UA28" s="138">
        <f t="shared" ref="UA28" si="1723">$A$28</f>
        <v>16</v>
      </c>
      <c r="UB28" s="444"/>
      <c r="UC28" s="150"/>
      <c r="UD28" s="150"/>
      <c r="UE28" s="150"/>
      <c r="UF28" s="150" t="str">
        <f>IFERROR(IF(UD28=0," ",IF(UD28=16," ",VLOOKUP(UD28,PROTOKOL!$A:$E,2)*UE28))/7.5*(7.5-UI28),"")</f>
        <v/>
      </c>
      <c r="UG28" s="151"/>
      <c r="UH28" s="152" t="str">
        <f>IF(UD28=0," ",IF(UD28=16," ",(UC28-UF28-UG28)*VLOOKUP(UD28,PROTOKOL!$A:$E,5)))</f>
        <v xml:space="preserve"> </v>
      </c>
      <c r="UI28" s="153"/>
      <c r="UJ28" s="144" t="str">
        <f t="shared" si="251"/>
        <v xml:space="preserve"> </v>
      </c>
      <c r="UK28" s="454" t="str">
        <f t="shared" si="252"/>
        <v xml:space="preserve"> </v>
      </c>
      <c r="UL28" s="454"/>
      <c r="UM28" s="150"/>
      <c r="UN28" s="150"/>
      <c r="UO28" s="150"/>
      <c r="UP28" s="154" t="str">
        <f>IF(UN28=0," ",IF(UN28=16," ",VLOOKUP(UN28,PROTOKOL!$A:$E,2)*UO28))</f>
        <v xml:space="preserve"> </v>
      </c>
      <c r="UQ28" s="151"/>
      <c r="UR28" s="152" t="str">
        <f>IF(UN28=0," ",IF(UN28=16," ",(UM28-UP28-UQ28)*VLOOKUP(UN28,PROTOKOL!$A:$E,5)))</f>
        <v xml:space="preserve"> </v>
      </c>
      <c r="US28" s="155" t="str">
        <f t="shared" si="253"/>
        <v xml:space="preserve"> </v>
      </c>
      <c r="UT28" s="152" t="str">
        <f t="shared" si="254"/>
        <v xml:space="preserve"> </v>
      </c>
      <c r="UV28" s="138">
        <f t="shared" ref="UV28" si="1724">$A$28</f>
        <v>16</v>
      </c>
      <c r="UW28" s="444"/>
      <c r="UX28" s="150"/>
      <c r="UY28" s="150"/>
      <c r="UZ28" s="150"/>
      <c r="VA28" s="150" t="str">
        <f>IFERROR(IF(UY28=0," ",IF(UY28=16," ",VLOOKUP(UY28,PROTOKOL!$A:$E,2)*UZ28))/7.5*(7.5-VD28),"")</f>
        <v/>
      </c>
      <c r="VB28" s="151"/>
      <c r="VC28" s="152" t="str">
        <f>IF(UY28=0," ",IF(UY28=16," ",(UX28-VA28-VB28)*VLOOKUP(UY28,PROTOKOL!$A:$E,5)))</f>
        <v xml:space="preserve"> </v>
      </c>
      <c r="VD28" s="153"/>
      <c r="VE28" s="144" t="str">
        <f t="shared" si="256"/>
        <v xml:space="preserve"> </v>
      </c>
      <c r="VF28" s="454" t="str">
        <f t="shared" si="257"/>
        <v xml:space="preserve"> </v>
      </c>
      <c r="VG28" s="454"/>
      <c r="VH28" s="150"/>
      <c r="VI28" s="150"/>
      <c r="VJ28" s="150"/>
      <c r="VK28" s="154" t="str">
        <f>IF(VI28=0," ",IF(VI28=16," ",VLOOKUP(VI28,PROTOKOL!$A:$E,2)*VJ28))</f>
        <v xml:space="preserve"> </v>
      </c>
      <c r="VL28" s="151"/>
      <c r="VM28" s="152" t="str">
        <f>IF(VI28=0," ",IF(VI28=16," ",(VH28-VK28-VL28)*VLOOKUP(VI28,PROTOKOL!$A:$E,5)))</f>
        <v xml:space="preserve"> </v>
      </c>
      <c r="VN28" s="155" t="str">
        <f t="shared" si="258"/>
        <v xml:space="preserve"> </v>
      </c>
      <c r="VO28" s="152" t="str">
        <f t="shared" si="259"/>
        <v xml:space="preserve"> </v>
      </c>
      <c r="VQ28" s="138">
        <f t="shared" ref="VQ28" si="1725">$A$28</f>
        <v>16</v>
      </c>
      <c r="VR28" s="444"/>
      <c r="VS28" s="150"/>
      <c r="VT28" s="150"/>
      <c r="VU28" s="150"/>
      <c r="VV28" s="150" t="str">
        <f>IFERROR(IF(VT28=0," ",IF(VT28=16," ",VLOOKUP(VT28,PROTOKOL!$A:$E,2)*VU28))/7.5*(7.5-VY28),"")</f>
        <v/>
      </c>
      <c r="VW28" s="151"/>
      <c r="VX28" s="152" t="str">
        <f>IF(VT28=0," ",IF(VT28=16," ",(VS28-VV28-VW28)*VLOOKUP(VT28,PROTOKOL!$A:$E,5)))</f>
        <v xml:space="preserve"> </v>
      </c>
      <c r="VY28" s="153"/>
      <c r="VZ28" s="144" t="str">
        <f t="shared" si="261"/>
        <v xml:space="preserve"> </v>
      </c>
      <c r="WA28" s="454" t="str">
        <f t="shared" si="262"/>
        <v xml:space="preserve"> </v>
      </c>
      <c r="WB28" s="454"/>
      <c r="WC28" s="150"/>
      <c r="WD28" s="150"/>
      <c r="WE28" s="150"/>
      <c r="WF28" s="154" t="str">
        <f>IF(WD28=0," ",IF(WD28=16," ",VLOOKUP(WD28,PROTOKOL!$A:$E,2)*WE28))</f>
        <v xml:space="preserve"> </v>
      </c>
      <c r="WG28" s="151"/>
      <c r="WH28" s="152" t="str">
        <f>IF(WD28=0," ",IF(WD28=16," ",(WC28-WF28-WG28)*VLOOKUP(WD28,PROTOKOL!$A:$E,5)))</f>
        <v xml:space="preserve"> </v>
      </c>
      <c r="WI28" s="155" t="str">
        <f t="shared" si="263"/>
        <v xml:space="preserve"> </v>
      </c>
      <c r="WJ28" s="152" t="str">
        <f t="shared" si="264"/>
        <v xml:space="preserve"> </v>
      </c>
      <c r="WL28" s="138">
        <f t="shared" ref="WL28" si="1726">$A$28</f>
        <v>16</v>
      </c>
      <c r="WM28" s="444"/>
      <c r="WN28" s="150"/>
      <c r="WO28" s="150"/>
      <c r="WP28" s="150"/>
      <c r="WQ28" s="150" t="str">
        <f>IFERROR(IF(WO28=0," ",IF(WO28=16," ",VLOOKUP(WO28,PROTOKOL!$A:$E,2)*WP28))/7.5*(7.5-WT28),"")</f>
        <v/>
      </c>
      <c r="WR28" s="151"/>
      <c r="WS28" s="152" t="str">
        <f>IF(WO28=0," ",IF(WO28=16," ",(WN28-WQ28-WR28)*VLOOKUP(WO28,PROTOKOL!$A:$E,5)))</f>
        <v xml:space="preserve"> </v>
      </c>
      <c r="WT28" s="153"/>
      <c r="WU28" s="144" t="str">
        <f t="shared" si="266"/>
        <v xml:space="preserve"> </v>
      </c>
      <c r="WV28" s="454" t="str">
        <f t="shared" si="267"/>
        <v xml:space="preserve"> </v>
      </c>
      <c r="WW28" s="454"/>
      <c r="WX28" s="150"/>
      <c r="WY28" s="150"/>
      <c r="WZ28" s="150"/>
      <c r="XA28" s="154" t="str">
        <f>IF(WY28=0," ",IF(WY28=16," ",VLOOKUP(WY28,PROTOKOL!$A:$E,2)*WZ28))</f>
        <v xml:space="preserve"> </v>
      </c>
      <c r="XB28" s="151"/>
      <c r="XC28" s="152" t="str">
        <f>IF(WY28=0," ",IF(WY28=16," ",(WX28-XA28-XB28)*VLOOKUP(WY28,PROTOKOL!$A:$E,5)))</f>
        <v xml:space="preserve"> </v>
      </c>
      <c r="XD28" s="155" t="str">
        <f t="shared" si="268"/>
        <v xml:space="preserve"> </v>
      </c>
      <c r="XE28" s="152" t="str">
        <f t="shared" si="269"/>
        <v xml:space="preserve"> </v>
      </c>
      <c r="XG28" s="138">
        <f t="shared" ref="XG28" si="1727">$A$28</f>
        <v>16</v>
      </c>
      <c r="XH28" s="444"/>
      <c r="XI28" s="150"/>
      <c r="XJ28" s="150"/>
      <c r="XK28" s="150"/>
      <c r="XL28" s="150" t="str">
        <f>IFERROR(IF(XJ28=0," ",IF(XJ28=16," ",VLOOKUP(XJ28,PROTOKOL!$A:$E,2)*XK28))/7.5*(7.5-XO28),"")</f>
        <v/>
      </c>
      <c r="XM28" s="151"/>
      <c r="XN28" s="152" t="str">
        <f>IF(XJ28=0," ",IF(XJ28=16," ",(XI28-XL28-XM28)*VLOOKUP(XJ28,PROTOKOL!$A:$E,5)))</f>
        <v xml:space="preserve"> </v>
      </c>
      <c r="XO28" s="153"/>
      <c r="XP28" s="144" t="str">
        <f t="shared" si="271"/>
        <v xml:space="preserve"> </v>
      </c>
      <c r="XQ28" s="454" t="str">
        <f t="shared" si="272"/>
        <v xml:space="preserve"> </v>
      </c>
      <c r="XR28" s="454"/>
      <c r="XS28" s="150"/>
      <c r="XT28" s="150"/>
      <c r="XU28" s="150"/>
      <c r="XV28" s="154" t="str">
        <f>IF(XT28=0," ",IF(XT28=16," ",VLOOKUP(XT28,PROTOKOL!$A:$E,2)*XU28))</f>
        <v xml:space="preserve"> </v>
      </c>
      <c r="XW28" s="151"/>
      <c r="XX28" s="152" t="str">
        <f>IF(XT28=0," ",IF(XT28=16," ",(XS28-XV28-XW28)*VLOOKUP(XT28,PROTOKOL!$A:$E,5)))</f>
        <v xml:space="preserve"> </v>
      </c>
      <c r="XY28" s="155" t="str">
        <f t="shared" si="273"/>
        <v xml:space="preserve"> </v>
      </c>
      <c r="XZ28" s="152" t="str">
        <f t="shared" si="274"/>
        <v xml:space="preserve"> </v>
      </c>
      <c r="YB28" s="138">
        <f t="shared" ref="YB28" si="1728">$A$28</f>
        <v>16</v>
      </c>
      <c r="YC28" s="444"/>
      <c r="YD28" s="150"/>
      <c r="YE28" s="150"/>
      <c r="YF28" s="150"/>
      <c r="YG28" s="150" t="str">
        <f>IFERROR(IF(YE28=0," ",IF(YE28=16," ",VLOOKUP(YE28,PROTOKOL!$A:$E,2)*YF28))/7.5*(7.5-YJ28),"")</f>
        <v/>
      </c>
      <c r="YH28" s="151"/>
      <c r="YI28" s="152" t="str">
        <f>IF(YE28=0," ",IF(YE28=16," ",(YD28-YG28-YH28)*VLOOKUP(YE28,PROTOKOL!$A:$E,5)))</f>
        <v xml:space="preserve"> </v>
      </c>
      <c r="YJ28" s="153"/>
      <c r="YK28" s="144" t="str">
        <f t="shared" si="276"/>
        <v xml:space="preserve"> </v>
      </c>
      <c r="YL28" s="454" t="str">
        <f t="shared" si="277"/>
        <v xml:space="preserve"> </v>
      </c>
      <c r="YM28" s="454"/>
      <c r="YN28" s="150"/>
      <c r="YO28" s="150"/>
      <c r="YP28" s="150"/>
      <c r="YQ28" s="154" t="str">
        <f>IF(YO28=0," ",IF(YO28=16," ",VLOOKUP(YO28,PROTOKOL!$A:$E,2)*YP28))</f>
        <v xml:space="preserve"> </v>
      </c>
      <c r="YR28" s="151"/>
      <c r="YS28" s="152" t="str">
        <f>IF(YO28=0," ",IF(YO28=16," ",(YN28-YQ28-YR28)*VLOOKUP(YO28,PROTOKOL!$A:$E,5)))</f>
        <v xml:space="preserve"> </v>
      </c>
      <c r="YT28" s="155" t="str">
        <f t="shared" si="278"/>
        <v xml:space="preserve"> </v>
      </c>
      <c r="YU28" s="152" t="str">
        <f t="shared" si="279"/>
        <v xml:space="preserve"> </v>
      </c>
      <c r="YW28" s="138">
        <f t="shared" ref="YW28" si="1729">$A$28</f>
        <v>16</v>
      </c>
      <c r="YX28" s="444"/>
      <c r="YY28" s="150"/>
      <c r="YZ28" s="150"/>
      <c r="ZA28" s="150"/>
      <c r="ZB28" s="150" t="str">
        <f>IFERROR(IF(YZ28=0," ",IF(YZ28=16," ",VLOOKUP(YZ28,PROTOKOL!$A:$E,2)*ZA28))/7.5*(7.5-ZE28),"")</f>
        <v/>
      </c>
      <c r="ZC28" s="151"/>
      <c r="ZD28" s="152" t="str">
        <f>IF(YZ28=0," ",IF(YZ28=16," ",(YY28-ZB28-ZC28)*VLOOKUP(YZ28,PROTOKOL!$A:$E,5)))</f>
        <v xml:space="preserve"> </v>
      </c>
      <c r="ZE28" s="153"/>
      <c r="ZF28" s="144" t="str">
        <f t="shared" si="281"/>
        <v xml:space="preserve"> </v>
      </c>
      <c r="ZG28" s="454" t="str">
        <f t="shared" si="282"/>
        <v xml:space="preserve"> </v>
      </c>
      <c r="ZH28" s="454"/>
      <c r="ZI28" s="150"/>
      <c r="ZJ28" s="150"/>
      <c r="ZK28" s="150"/>
      <c r="ZL28" s="154" t="str">
        <f>IF(ZJ28=0," ",IF(ZJ28=16," ",VLOOKUP(ZJ28,PROTOKOL!$A:$E,2)*ZK28))</f>
        <v xml:space="preserve"> </v>
      </c>
      <c r="ZM28" s="151"/>
      <c r="ZN28" s="152" t="str">
        <f>IF(ZJ28=0," ",IF(ZJ28=16," ",(ZI28-ZL28-ZM28)*VLOOKUP(ZJ28,PROTOKOL!$A:$E,5)))</f>
        <v xml:space="preserve"> </v>
      </c>
      <c r="ZO28" s="155" t="str">
        <f t="shared" si="283"/>
        <v xml:space="preserve"> </v>
      </c>
      <c r="ZP28" s="152" t="str">
        <f t="shared" si="284"/>
        <v xml:space="preserve"> </v>
      </c>
      <c r="ZR28" s="138">
        <f t="shared" ref="ZR28" si="1730">$A$28</f>
        <v>16</v>
      </c>
      <c r="ZS28" s="444"/>
      <c r="ZT28" s="150"/>
      <c r="ZU28" s="150"/>
      <c r="ZV28" s="150"/>
      <c r="ZW28" s="150" t="str">
        <f>IFERROR(IF(ZU28=0," ",IF(ZU28=16," ",VLOOKUP(ZU28,PROTOKOL!$A:$E,2)*ZV28))/7.5*(7.5-ZZ28),"")</f>
        <v/>
      </c>
      <c r="ZX28" s="151"/>
      <c r="ZY28" s="152" t="str">
        <f>IF(ZU28=0," ",IF(ZU28=16," ",(ZT28-ZW28-ZX28)*VLOOKUP(ZU28,PROTOKOL!$A:$E,5)))</f>
        <v xml:space="preserve"> </v>
      </c>
      <c r="ZZ28" s="153"/>
      <c r="AAA28" s="144" t="str">
        <f t="shared" si="286"/>
        <v xml:space="preserve"> </v>
      </c>
      <c r="AAB28" s="454" t="str">
        <f t="shared" si="287"/>
        <v xml:space="preserve"> </v>
      </c>
      <c r="AAC28" s="454"/>
      <c r="AAD28" s="150"/>
      <c r="AAE28" s="150"/>
      <c r="AAF28" s="150"/>
      <c r="AAG28" s="154" t="str">
        <f>IF(AAE28=0," ",IF(AAE28=16," ",VLOOKUP(AAE28,PROTOKOL!$A:$E,2)*AAF28))</f>
        <v xml:space="preserve"> </v>
      </c>
      <c r="AAH28" s="151"/>
      <c r="AAI28" s="152" t="str">
        <f>IF(AAE28=0," ",IF(AAE28=16," ",(AAD28-AAG28-AAH28)*VLOOKUP(AAE28,PROTOKOL!$A:$E,5)))</f>
        <v xml:space="preserve"> </v>
      </c>
      <c r="AAJ28" s="155" t="str">
        <f t="shared" si="288"/>
        <v xml:space="preserve"> </v>
      </c>
      <c r="AAK28" s="152" t="str">
        <f t="shared" si="289"/>
        <v xml:space="preserve"> </v>
      </c>
      <c r="AAM28" s="138">
        <f t="shared" ref="AAM28" si="1731">$A$28</f>
        <v>16</v>
      </c>
      <c r="AAN28" s="444"/>
      <c r="AAO28" s="150"/>
      <c r="AAP28" s="150"/>
      <c r="AAQ28" s="150"/>
      <c r="AAR28" s="150" t="str">
        <f>IFERROR(IF(AAP28=0," ",IF(AAP28=16," ",VLOOKUP(AAP28,PROTOKOL!$A:$E,2)*AAQ28))/7.5*(7.5-AAU28),"")</f>
        <v/>
      </c>
      <c r="AAS28" s="151"/>
      <c r="AAT28" s="152" t="str">
        <f>IF(AAP28=0," ",IF(AAP28=16," ",(AAO28-AAR28-AAS28)*VLOOKUP(AAP28,PROTOKOL!$A:$E,5)))</f>
        <v xml:space="preserve"> </v>
      </c>
      <c r="AAU28" s="153"/>
      <c r="AAV28" s="144" t="str">
        <f t="shared" si="291"/>
        <v xml:space="preserve"> </v>
      </c>
      <c r="AAW28" s="454" t="str">
        <f t="shared" si="292"/>
        <v xml:space="preserve"> </v>
      </c>
      <c r="AAX28" s="454"/>
      <c r="AAY28" s="150"/>
      <c r="AAZ28" s="150"/>
      <c r="ABA28" s="150"/>
      <c r="ABB28" s="154" t="str">
        <f>IF(AAZ28=0," ",IF(AAZ28=16," ",VLOOKUP(AAZ28,PROTOKOL!$A:$E,2)*ABA28))</f>
        <v xml:space="preserve"> </v>
      </c>
      <c r="ABC28" s="151"/>
      <c r="ABD28" s="152" t="str">
        <f>IF(AAZ28=0," ",IF(AAZ28=16," ",(AAY28-ABB28-ABC28)*VLOOKUP(AAZ28,PROTOKOL!$A:$E,5)))</f>
        <v xml:space="preserve"> </v>
      </c>
      <c r="ABE28" s="155" t="str">
        <f t="shared" si="293"/>
        <v xml:space="preserve"> </v>
      </c>
      <c r="ABF28" s="152" t="str">
        <f t="shared" si="294"/>
        <v xml:space="preserve"> </v>
      </c>
      <c r="ABH28" s="138">
        <f t="shared" ref="ABH28" si="1732">$A$28</f>
        <v>16</v>
      </c>
      <c r="ABI28" s="444"/>
      <c r="ABJ28" s="150"/>
      <c r="ABK28" s="150"/>
      <c r="ABL28" s="150"/>
      <c r="ABM28" s="150" t="str">
        <f>IFERROR(IF(ABK28=0," ",IF(ABK28=16," ",VLOOKUP(ABK28,PROTOKOL!$A:$E,2)*ABL28))/7.5*(7.5-ABP28),"")</f>
        <v/>
      </c>
      <c r="ABN28" s="151"/>
      <c r="ABO28" s="152" t="str">
        <f>IF(ABK28=0," ",IF(ABK28=16," ",(ABJ28-ABM28-ABN28)*VLOOKUP(ABK28,PROTOKOL!$A:$E,5)))</f>
        <v xml:space="preserve"> </v>
      </c>
      <c r="ABP28" s="153"/>
      <c r="ABQ28" s="144" t="str">
        <f t="shared" si="296"/>
        <v xml:space="preserve"> </v>
      </c>
      <c r="ABR28" s="454" t="str">
        <f t="shared" si="297"/>
        <v xml:space="preserve"> </v>
      </c>
      <c r="ABS28" s="454"/>
      <c r="ABT28" s="150"/>
      <c r="ABU28" s="150"/>
      <c r="ABV28" s="150"/>
      <c r="ABW28" s="154" t="str">
        <f>IF(ABU28=0," ",IF(ABU28=16," ",VLOOKUP(ABU28,PROTOKOL!$A:$E,2)*ABV28))</f>
        <v xml:space="preserve"> </v>
      </c>
      <c r="ABX28" s="151"/>
      <c r="ABY28" s="152" t="str">
        <f>IF(ABU28=0," ",IF(ABU28=16," ",(ABT28-ABW28-ABX28)*VLOOKUP(ABU28,PROTOKOL!$A:$E,5)))</f>
        <v xml:space="preserve"> </v>
      </c>
      <c r="ABZ28" s="155" t="str">
        <f t="shared" si="298"/>
        <v xml:space="preserve"> </v>
      </c>
      <c r="ACA28" s="152" t="str">
        <f t="shared" si="299"/>
        <v xml:space="preserve"> </v>
      </c>
      <c r="ACC28" s="138">
        <f t="shared" ref="ACC28" si="1733">$A$28</f>
        <v>16</v>
      </c>
      <c r="ACD28" s="444"/>
      <c r="ACE28" s="150"/>
      <c r="ACF28" s="150"/>
      <c r="ACG28" s="150"/>
      <c r="ACH28" s="150" t="str">
        <f>IFERROR(IF(ACF28=0," ",IF(ACF28=16," ",VLOOKUP(ACF28,PROTOKOL!$A:$E,2)*ACG28))/7.5*(7.5-ACK28),"")</f>
        <v/>
      </c>
      <c r="ACI28" s="151"/>
      <c r="ACJ28" s="152" t="str">
        <f>IF(ACF28=0," ",IF(ACF28=16," ",(ACE28-ACH28-ACI28)*VLOOKUP(ACF28,PROTOKOL!$A:$E,5)))</f>
        <v xml:space="preserve"> </v>
      </c>
      <c r="ACK28" s="153"/>
      <c r="ACL28" s="144" t="str">
        <f t="shared" si="301"/>
        <v xml:space="preserve"> </v>
      </c>
      <c r="ACM28" s="454" t="str">
        <f t="shared" si="302"/>
        <v xml:space="preserve"> </v>
      </c>
      <c r="ACN28" s="454"/>
      <c r="ACO28" s="150"/>
      <c r="ACP28" s="150"/>
      <c r="ACQ28" s="150"/>
      <c r="ACR28" s="154" t="str">
        <f>IF(ACP28=0," ",IF(ACP28=16," ",VLOOKUP(ACP28,PROTOKOL!$A:$E,2)*ACQ28))</f>
        <v xml:space="preserve"> </v>
      </c>
      <c r="ACS28" s="151"/>
      <c r="ACT28" s="152" t="str">
        <f>IF(ACP28=0," ",IF(ACP28=16," ",(ACO28-ACR28-ACS28)*VLOOKUP(ACP28,PROTOKOL!$A:$E,5)))</f>
        <v xml:space="preserve"> </v>
      </c>
      <c r="ACU28" s="155" t="str">
        <f t="shared" si="303"/>
        <v xml:space="preserve"> </v>
      </c>
      <c r="ACV28" s="152" t="str">
        <f t="shared" si="304"/>
        <v xml:space="preserve"> </v>
      </c>
      <c r="ACX28" s="138">
        <f t="shared" ref="ACX28" si="1734">$A$28</f>
        <v>16</v>
      </c>
      <c r="ACY28" s="444"/>
      <c r="ACZ28" s="150"/>
      <c r="ADA28" s="150"/>
      <c r="ADB28" s="150"/>
      <c r="ADC28" s="150" t="str">
        <f>IFERROR(IF(ADA28=0," ",IF(ADA28=16," ",VLOOKUP(ADA28,PROTOKOL!$A:$E,2)*ADB28))/7.5*(7.5-ADF28),"")</f>
        <v/>
      </c>
      <c r="ADD28" s="151"/>
      <c r="ADE28" s="152" t="str">
        <f>IF(ADA28=0," ",IF(ADA28=16," ",(ACZ28-ADC28-ADD28)*VLOOKUP(ADA28,PROTOKOL!$A:$E,5)))</f>
        <v xml:space="preserve"> </v>
      </c>
      <c r="ADF28" s="153"/>
      <c r="ADG28" s="144" t="str">
        <f t="shared" si="306"/>
        <v xml:space="preserve"> </v>
      </c>
      <c r="ADH28" s="454" t="str">
        <f t="shared" si="307"/>
        <v xml:space="preserve"> </v>
      </c>
      <c r="ADI28" s="454"/>
      <c r="ADJ28" s="150"/>
      <c r="ADK28" s="150"/>
      <c r="ADL28" s="150"/>
      <c r="ADM28" s="154" t="str">
        <f>IF(ADK28=0," ",IF(ADK28=16," ",VLOOKUP(ADK28,PROTOKOL!$A:$E,2)*ADL28))</f>
        <v xml:space="preserve"> </v>
      </c>
      <c r="ADN28" s="151"/>
      <c r="ADO28" s="152" t="str">
        <f>IF(ADK28=0," ",IF(ADK28=16," ",(ADJ28-ADM28-ADN28)*VLOOKUP(ADK28,PROTOKOL!$A:$E,5)))</f>
        <v xml:space="preserve"> </v>
      </c>
      <c r="ADP28" s="155" t="str">
        <f t="shared" si="308"/>
        <v xml:space="preserve"> </v>
      </c>
      <c r="ADQ28" s="152" t="str">
        <f t="shared" si="309"/>
        <v xml:space="preserve"> </v>
      </c>
      <c r="ADS28" s="138">
        <f t="shared" ref="ADS28" si="1735">$A$28</f>
        <v>16</v>
      </c>
      <c r="ADT28" s="444"/>
      <c r="ADU28" s="150"/>
      <c r="ADV28" s="150"/>
      <c r="ADW28" s="150"/>
      <c r="ADX28" s="150" t="str">
        <f>IFERROR(IF(ADV28=0," ",IF(ADV28=16," ",VLOOKUP(ADV28,PROTOKOL!$A:$E,2)*ADW28))/7.5*(7.5-AEA28),"")</f>
        <v/>
      </c>
      <c r="ADY28" s="151"/>
      <c r="ADZ28" s="152" t="str">
        <f>IF(ADV28=0," ",IF(ADV28=16," ",(ADU28-ADX28-ADY28)*VLOOKUP(ADV28,PROTOKOL!$A:$E,5)))</f>
        <v xml:space="preserve"> </v>
      </c>
      <c r="AEA28" s="153"/>
      <c r="AEB28" s="144" t="str">
        <f t="shared" si="311"/>
        <v xml:space="preserve"> </v>
      </c>
      <c r="AEC28" s="454" t="str">
        <f t="shared" si="312"/>
        <v xml:space="preserve"> </v>
      </c>
      <c r="AED28" s="454"/>
      <c r="AEE28" s="150"/>
      <c r="AEF28" s="150"/>
      <c r="AEG28" s="150"/>
      <c r="AEH28" s="154" t="str">
        <f>IF(AEF28=0," ",IF(AEF28=16," ",VLOOKUP(AEF28,PROTOKOL!$A:$E,2)*AEG28))</f>
        <v xml:space="preserve"> </v>
      </c>
      <c r="AEI28" s="151"/>
      <c r="AEJ28" s="152" t="str">
        <f>IF(AEF28=0," ",IF(AEF28=16," ",(AEE28-AEH28-AEI28)*VLOOKUP(AEF28,PROTOKOL!$A:$E,5)))</f>
        <v xml:space="preserve"> </v>
      </c>
      <c r="AEK28" s="155" t="str">
        <f t="shared" si="313"/>
        <v xml:space="preserve"> </v>
      </c>
      <c r="AEL28" s="152" t="str">
        <f t="shared" si="314"/>
        <v xml:space="preserve"> </v>
      </c>
      <c r="AEN28" s="138">
        <f t="shared" ref="AEN28" si="1736">$A$28</f>
        <v>16</v>
      </c>
      <c r="AEO28" s="444"/>
      <c r="AEP28" s="150"/>
      <c r="AEQ28" s="150"/>
      <c r="AER28" s="150"/>
      <c r="AES28" s="150" t="str">
        <f>IFERROR(IF(AEQ28=0," ",IF(AEQ28=16," ",VLOOKUP(AEQ28,PROTOKOL!$A:$E,2)*AER28))/7.5*(7.5-AEV28),"")</f>
        <v/>
      </c>
      <c r="AET28" s="151"/>
      <c r="AEU28" s="152" t="str">
        <f>IF(AEQ28=0," ",IF(AEQ28=16," ",(AEP28-AES28-AET28)*VLOOKUP(AEQ28,PROTOKOL!$A:$E,5)))</f>
        <v xml:space="preserve"> </v>
      </c>
      <c r="AEV28" s="153"/>
      <c r="AEW28" s="144" t="str">
        <f t="shared" si="316"/>
        <v xml:space="preserve"> </v>
      </c>
      <c r="AEX28" s="454" t="str">
        <f t="shared" si="317"/>
        <v xml:space="preserve"> </v>
      </c>
      <c r="AEY28" s="454"/>
      <c r="AEZ28" s="150"/>
      <c r="AFA28" s="150"/>
      <c r="AFB28" s="150"/>
      <c r="AFC28" s="154" t="str">
        <f>IF(AFA28=0," ",IF(AFA28=16," ",VLOOKUP(AFA28,PROTOKOL!$A:$E,2)*AFB28))</f>
        <v xml:space="preserve"> </v>
      </c>
      <c r="AFD28" s="151"/>
      <c r="AFE28" s="152" t="str">
        <f>IF(AFA28=0," ",IF(AFA28=16," ",(AEZ28-AFC28-AFD28)*VLOOKUP(AFA28,PROTOKOL!$A:$E,5)))</f>
        <v xml:space="preserve"> </v>
      </c>
      <c r="AFF28" s="155" t="str">
        <f t="shared" si="318"/>
        <v xml:space="preserve"> </v>
      </c>
      <c r="AFG28" s="152" t="str">
        <f t="shared" si="319"/>
        <v xml:space="preserve"> </v>
      </c>
      <c r="AFI28" s="138">
        <f t="shared" ref="AFI28" si="1737">$A$28</f>
        <v>16</v>
      </c>
      <c r="AFJ28" s="444"/>
      <c r="AFK28" s="150"/>
      <c r="AFL28" s="150"/>
      <c r="AFM28" s="150"/>
      <c r="AFN28" s="150" t="str">
        <f>IFERROR(IF(AFL28=0," ",IF(AFL28=16," ",VLOOKUP(AFL28,PROTOKOL!$A:$E,2)*AFM28))/7.5*(7.5-AFQ28),"")</f>
        <v/>
      </c>
      <c r="AFO28" s="151"/>
      <c r="AFP28" s="152" t="str">
        <f>IF(AFL28=0," ",IF(AFL28=16," ",(AFK28-AFN28-AFO28)*VLOOKUP(AFL28,PROTOKOL!$A:$E,5)))</f>
        <v xml:space="preserve"> </v>
      </c>
      <c r="AFQ28" s="153"/>
      <c r="AFR28" s="144" t="str">
        <f t="shared" si="321"/>
        <v xml:space="preserve"> </v>
      </c>
      <c r="AFS28" s="454" t="str">
        <f t="shared" si="322"/>
        <v xml:space="preserve"> </v>
      </c>
      <c r="AFT28" s="454"/>
      <c r="AFU28" s="150"/>
      <c r="AFV28" s="150"/>
      <c r="AFW28" s="150"/>
      <c r="AFX28" s="154" t="str">
        <f>IF(AFV28=0," ",IF(AFV28=16," ",VLOOKUP(AFV28,PROTOKOL!$A:$E,2)*AFW28))</f>
        <v xml:space="preserve"> </v>
      </c>
      <c r="AFY28" s="151"/>
      <c r="AFZ28" s="152" t="str">
        <f>IF(AFV28=0," ",IF(AFV28=16," ",(AFU28-AFX28-AFY28)*VLOOKUP(AFV28,PROTOKOL!$A:$E,5)))</f>
        <v xml:space="preserve"> </v>
      </c>
      <c r="AGA28" s="155" t="str">
        <f t="shared" si="323"/>
        <v xml:space="preserve"> </v>
      </c>
      <c r="AGB28" s="152" t="str">
        <f t="shared" si="324"/>
        <v xml:space="preserve"> </v>
      </c>
      <c r="AGD28" s="138">
        <f t="shared" ref="AGD28" si="1738">$A$28</f>
        <v>16</v>
      </c>
      <c r="AGE28" s="444"/>
      <c r="AGF28" s="150"/>
      <c r="AGG28" s="150"/>
      <c r="AGH28" s="150"/>
      <c r="AGI28" s="150" t="str">
        <f>IFERROR(IF(AGG28=0," ",IF(AGG28=16," ",VLOOKUP(AGG28,PROTOKOL!$A:$E,2)*AGH28))/7.5*(7.5-AGL28),"")</f>
        <v/>
      </c>
      <c r="AGJ28" s="151"/>
      <c r="AGK28" s="152" t="str">
        <f>IF(AGG28=0," ",IF(AGG28=16," ",(AGF28-AGI28-AGJ28)*VLOOKUP(AGG28,PROTOKOL!$A:$E,5)))</f>
        <v xml:space="preserve"> </v>
      </c>
      <c r="AGL28" s="153"/>
      <c r="AGM28" s="144" t="str">
        <f t="shared" si="326"/>
        <v xml:space="preserve"> </v>
      </c>
      <c r="AGN28" s="454" t="str">
        <f t="shared" si="327"/>
        <v xml:space="preserve"> </v>
      </c>
      <c r="AGO28" s="454"/>
      <c r="AGP28" s="150"/>
      <c r="AGQ28" s="150"/>
      <c r="AGR28" s="150"/>
      <c r="AGS28" s="154" t="str">
        <f>IF(AGQ28=0," ",IF(AGQ28=16," ",VLOOKUP(AGQ28,PROTOKOL!$A:$E,2)*AGR28))</f>
        <v xml:space="preserve"> </v>
      </c>
      <c r="AGT28" s="151"/>
      <c r="AGU28" s="152" t="str">
        <f>IF(AGQ28=0," ",IF(AGQ28=16," ",(AGP28-AGS28-AGT28)*VLOOKUP(AGQ28,PROTOKOL!$A:$E,5)))</f>
        <v xml:space="preserve"> </v>
      </c>
      <c r="AGV28" s="155" t="str">
        <f t="shared" si="328"/>
        <v xml:space="preserve"> </v>
      </c>
      <c r="AGW28" s="152" t="str">
        <f t="shared" si="329"/>
        <v xml:space="preserve"> </v>
      </c>
      <c r="AGY28" s="138">
        <f t="shared" ref="AGY28" si="1739">$A$28</f>
        <v>16</v>
      </c>
      <c r="AGZ28" s="444"/>
      <c r="AHA28" s="150"/>
      <c r="AHB28" s="150"/>
      <c r="AHC28" s="150"/>
      <c r="AHD28" s="150" t="str">
        <f>IFERROR(IF(AHB28=0," ",IF(AHB28=16," ",VLOOKUP(AHB28,PROTOKOL!$A:$E,2)*AHC28))/7.5*(7.5-AHG28),"")</f>
        <v/>
      </c>
      <c r="AHE28" s="151"/>
      <c r="AHF28" s="152" t="str">
        <f>IF(AHB28=0," ",IF(AHB28=16," ",(AHA28-AHD28-AHE28)*VLOOKUP(AHB28,PROTOKOL!$A:$E,5)))</f>
        <v xml:space="preserve"> </v>
      </c>
      <c r="AHG28" s="153"/>
      <c r="AHH28" s="144" t="str">
        <f t="shared" si="331"/>
        <v xml:space="preserve"> </v>
      </c>
      <c r="AHI28" s="454" t="str">
        <f t="shared" si="332"/>
        <v xml:space="preserve"> </v>
      </c>
      <c r="AHJ28" s="454"/>
      <c r="AHK28" s="150"/>
      <c r="AHL28" s="150"/>
      <c r="AHM28" s="150"/>
      <c r="AHN28" s="154" t="str">
        <f>IF(AHL28=0," ",IF(AHL28=16," ",VLOOKUP(AHL28,PROTOKOL!$A:$E,2)*AHM28))</f>
        <v xml:space="preserve"> </v>
      </c>
      <c r="AHO28" s="151"/>
      <c r="AHP28" s="152" t="str">
        <f>IF(AHL28=0," ",IF(AHL28=16," ",(AHK28-AHN28-AHO28)*VLOOKUP(AHL28,PROTOKOL!$A:$E,5)))</f>
        <v xml:space="preserve"> </v>
      </c>
      <c r="AHQ28" s="155" t="str">
        <f t="shared" si="333"/>
        <v xml:space="preserve"> </v>
      </c>
      <c r="AHR28" s="152" t="str">
        <f t="shared" si="334"/>
        <v xml:space="preserve"> </v>
      </c>
      <c r="AHT28" s="138">
        <f t="shared" ref="AHT28" si="1740">$A$28</f>
        <v>16</v>
      </c>
      <c r="AHU28" s="444"/>
      <c r="AHV28" s="150"/>
      <c r="AHW28" s="150"/>
      <c r="AHX28" s="150"/>
      <c r="AHY28" s="150" t="str">
        <f>IFERROR(IF(AHW28=0," ",IF(AHW28=16," ",VLOOKUP(AHW28,PROTOKOL!$A:$E,2)*AHX28))/7.5*(7.5-AIB28),"")</f>
        <v/>
      </c>
      <c r="AHZ28" s="151"/>
      <c r="AIA28" s="152" t="str">
        <f>IF(AHW28=0," ",IF(AHW28=16," ",(AHV28-AHY28-AHZ28)*VLOOKUP(AHW28,PROTOKOL!$A:$E,5)))</f>
        <v xml:space="preserve"> </v>
      </c>
      <c r="AIB28" s="153"/>
      <c r="AIC28" s="144" t="str">
        <f t="shared" si="336"/>
        <v xml:space="preserve"> </v>
      </c>
      <c r="AID28" s="454" t="str">
        <f t="shared" si="337"/>
        <v xml:space="preserve"> </v>
      </c>
      <c r="AIE28" s="454"/>
      <c r="AIF28" s="150"/>
      <c r="AIG28" s="150"/>
      <c r="AIH28" s="150"/>
      <c r="AII28" s="154" t="str">
        <f>IF(AIG28=0," ",IF(AIG28=16," ",VLOOKUP(AIG28,PROTOKOL!$A:$E,2)*AIH28))</f>
        <v xml:space="preserve"> </v>
      </c>
      <c r="AIJ28" s="151"/>
      <c r="AIK28" s="152" t="str">
        <f>IF(AIG28=0," ",IF(AIG28=16," ",(AIF28-AII28-AIJ28)*VLOOKUP(AIG28,PROTOKOL!$A:$E,5)))</f>
        <v xml:space="preserve"> </v>
      </c>
      <c r="AIL28" s="155" t="str">
        <f t="shared" si="338"/>
        <v xml:space="preserve"> </v>
      </c>
      <c r="AIM28" s="152" t="str">
        <f t="shared" si="339"/>
        <v xml:space="preserve"> </v>
      </c>
      <c r="AIO28" s="138">
        <f t="shared" ref="AIO28" si="1741">$A$28</f>
        <v>16</v>
      </c>
      <c r="AIP28" s="444"/>
      <c r="AIQ28" s="150"/>
      <c r="AIR28" s="150"/>
      <c r="AIS28" s="150"/>
      <c r="AIT28" s="150" t="str">
        <f>IFERROR(IF(AIR28=0," ",IF(AIR28=16," ",VLOOKUP(AIR28,PROTOKOL!$A:$E,2)*AIS28))/7.5*(7.5-AIW28),"")</f>
        <v/>
      </c>
      <c r="AIU28" s="151"/>
      <c r="AIV28" s="152" t="str">
        <f>IF(AIR28=0," ",IF(AIR28=16," ",(AIQ28-AIT28-AIU28)*VLOOKUP(AIR28,PROTOKOL!$A:$E,5)))</f>
        <v xml:space="preserve"> </v>
      </c>
      <c r="AIW28" s="153"/>
      <c r="AIX28" s="144" t="str">
        <f t="shared" si="341"/>
        <v xml:space="preserve"> </v>
      </c>
      <c r="AIY28" s="454" t="str">
        <f t="shared" si="342"/>
        <v xml:space="preserve"> </v>
      </c>
      <c r="AIZ28" s="454"/>
      <c r="AJA28" s="150"/>
      <c r="AJB28" s="150"/>
      <c r="AJC28" s="150"/>
      <c r="AJD28" s="154" t="str">
        <f>IF(AJB28=0," ",IF(AJB28=16," ",VLOOKUP(AJB28,PROTOKOL!$A:$E,2)*AJC28))</f>
        <v xml:space="preserve"> </v>
      </c>
      <c r="AJE28" s="151"/>
      <c r="AJF28" s="152" t="str">
        <f>IF(AJB28=0," ",IF(AJB28=16," ",(AJA28-AJD28-AJE28)*VLOOKUP(AJB28,PROTOKOL!$A:$E,5)))</f>
        <v xml:space="preserve"> </v>
      </c>
      <c r="AJG28" s="155" t="str">
        <f t="shared" si="343"/>
        <v xml:space="preserve"> </v>
      </c>
      <c r="AJH28" s="152" t="str">
        <f t="shared" si="344"/>
        <v xml:space="preserve"> </v>
      </c>
      <c r="AJJ28" s="138">
        <f t="shared" ref="AJJ28" si="1742">$A$28</f>
        <v>16</v>
      </c>
      <c r="AJK28" s="444"/>
      <c r="AJL28" s="150"/>
      <c r="AJM28" s="150"/>
      <c r="AJN28" s="150"/>
      <c r="AJO28" s="150" t="str">
        <f>IFERROR(IF(AJM28=0," ",IF(AJM28=16," ",VLOOKUP(AJM28,PROTOKOL!$A:$E,2)*AJN28))/7.5*(7.5-AJR28),"")</f>
        <v/>
      </c>
      <c r="AJP28" s="151"/>
      <c r="AJQ28" s="152" t="str">
        <f>IF(AJM28=0," ",IF(AJM28=16," ",(AJL28-AJO28-AJP28)*VLOOKUP(AJM28,PROTOKOL!$A:$E,5)))</f>
        <v xml:space="preserve"> </v>
      </c>
      <c r="AJR28" s="153"/>
      <c r="AJS28" s="144" t="str">
        <f t="shared" si="346"/>
        <v xml:space="preserve"> </v>
      </c>
      <c r="AJT28" s="454" t="str">
        <f t="shared" si="347"/>
        <v xml:space="preserve"> </v>
      </c>
      <c r="AJU28" s="454"/>
      <c r="AJV28" s="150"/>
      <c r="AJW28" s="150"/>
      <c r="AJX28" s="150"/>
      <c r="AJY28" s="154" t="str">
        <f>IF(AJW28=0," ",IF(AJW28=16," ",VLOOKUP(AJW28,PROTOKOL!$A:$E,2)*AJX28))</f>
        <v xml:space="preserve"> </v>
      </c>
      <c r="AJZ28" s="151"/>
      <c r="AKA28" s="152" t="str">
        <f>IF(AJW28=0," ",IF(AJW28=16," ",(AJV28-AJY28-AJZ28)*VLOOKUP(AJW28,PROTOKOL!$A:$E,5)))</f>
        <v xml:space="preserve"> </v>
      </c>
      <c r="AKB28" s="155" t="str">
        <f t="shared" si="348"/>
        <v xml:space="preserve"> </v>
      </c>
      <c r="AKC28" s="152" t="str">
        <f t="shared" si="349"/>
        <v xml:space="preserve"> </v>
      </c>
      <c r="AKE28" s="138">
        <f t="shared" ref="AKE28" si="1743">$A$28</f>
        <v>16</v>
      </c>
      <c r="AKF28" s="444"/>
      <c r="AKG28" s="150"/>
      <c r="AKH28" s="150"/>
      <c r="AKI28" s="150"/>
      <c r="AKJ28" s="150" t="str">
        <f>IFERROR(IF(AKH28=0," ",IF(AKH28=16," ",VLOOKUP(AKH28,PROTOKOL!$A:$E,2)*AKI28))/7.5*(7.5-AKM28),"")</f>
        <v/>
      </c>
      <c r="AKK28" s="151"/>
      <c r="AKL28" s="152" t="str">
        <f>IF(AKH28=0," ",IF(AKH28=16," ",(AKG28-AKJ28-AKK28)*VLOOKUP(AKH28,PROTOKOL!$A:$E,5)))</f>
        <v xml:space="preserve"> </v>
      </c>
      <c r="AKM28" s="153"/>
      <c r="AKN28" s="144" t="str">
        <f t="shared" si="351"/>
        <v xml:space="preserve"> </v>
      </c>
      <c r="AKO28" s="454" t="str">
        <f t="shared" si="352"/>
        <v xml:space="preserve"> </v>
      </c>
      <c r="AKP28" s="454"/>
      <c r="AKQ28" s="150"/>
      <c r="AKR28" s="150"/>
      <c r="AKS28" s="150"/>
      <c r="AKT28" s="154" t="str">
        <f>IF(AKR28=0," ",IF(AKR28=16," ",VLOOKUP(AKR28,PROTOKOL!$A:$E,2)*AKS28))</f>
        <v xml:space="preserve"> </v>
      </c>
      <c r="AKU28" s="151"/>
      <c r="AKV28" s="152" t="str">
        <f>IF(AKR28=0," ",IF(AKR28=16," ",(AKQ28-AKT28-AKU28)*VLOOKUP(AKR28,PROTOKOL!$A:$E,5)))</f>
        <v xml:space="preserve"> </v>
      </c>
      <c r="AKW28" s="155" t="str">
        <f t="shared" si="353"/>
        <v xml:space="preserve"> </v>
      </c>
      <c r="AKX28" s="152" t="str">
        <f t="shared" si="354"/>
        <v xml:space="preserve"> </v>
      </c>
      <c r="AKZ28" s="138">
        <f t="shared" ref="AKZ28" si="1744">$A$28</f>
        <v>16</v>
      </c>
      <c r="ALA28" s="444"/>
      <c r="ALB28" s="150"/>
      <c r="ALC28" s="150"/>
      <c r="ALD28" s="150"/>
      <c r="ALE28" s="150" t="str">
        <f>IFERROR(IF(ALC28=0," ",IF(ALC28=16," ",VLOOKUP(ALC28,PROTOKOL!$A:$E,2)*ALD28))/7.5*(7.5-ALH28),"")</f>
        <v/>
      </c>
      <c r="ALF28" s="151"/>
      <c r="ALG28" s="152" t="str">
        <f>IF(ALC28=0," ",IF(ALC28=16," ",(ALB28-ALE28-ALF28)*VLOOKUP(ALC28,PROTOKOL!$A:$E,5)))</f>
        <v xml:space="preserve"> </v>
      </c>
      <c r="ALH28" s="153"/>
      <c r="ALI28" s="144" t="str">
        <f t="shared" si="356"/>
        <v xml:space="preserve"> </v>
      </c>
      <c r="ALJ28" s="454" t="str">
        <f t="shared" si="357"/>
        <v xml:space="preserve"> </v>
      </c>
      <c r="ALK28" s="454"/>
      <c r="ALL28" s="150"/>
      <c r="ALM28" s="150"/>
      <c r="ALN28" s="150"/>
      <c r="ALO28" s="154" t="str">
        <f>IF(ALM28=0," ",IF(ALM28=16," ",VLOOKUP(ALM28,PROTOKOL!$A:$E,2)*ALN28))</f>
        <v xml:space="preserve"> </v>
      </c>
      <c r="ALP28" s="151"/>
      <c r="ALQ28" s="152" t="str">
        <f>IF(ALM28=0," ",IF(ALM28=16," ",(ALL28-ALO28-ALP28)*VLOOKUP(ALM28,PROTOKOL!$A:$E,5)))</f>
        <v xml:space="preserve"> </v>
      </c>
      <c r="ALR28" s="155" t="str">
        <f t="shared" si="358"/>
        <v xml:space="preserve"> </v>
      </c>
      <c r="ALS28" s="152" t="str">
        <f t="shared" si="359"/>
        <v xml:space="preserve"> </v>
      </c>
      <c r="ALU28" s="138">
        <f t="shared" ref="ALU28" si="1745">$A$28</f>
        <v>16</v>
      </c>
      <c r="ALV28" s="444"/>
      <c r="ALW28" s="150"/>
      <c r="ALX28" s="150"/>
      <c r="ALY28" s="150"/>
      <c r="ALZ28" s="150" t="str">
        <f>IFERROR(IF(ALX28=0," ",IF(ALX28=16," ",VLOOKUP(ALX28,PROTOKOL!$A:$E,2)*ALY28))/7.5*(7.5-AMC28),"")</f>
        <v/>
      </c>
      <c r="AMA28" s="151"/>
      <c r="AMB28" s="152" t="str">
        <f>IF(ALX28=0," ",IF(ALX28=16," ",(ALW28-ALZ28-AMA28)*VLOOKUP(ALX28,PROTOKOL!$A:$E,5)))</f>
        <v xml:space="preserve"> </v>
      </c>
      <c r="AMC28" s="153"/>
      <c r="AMD28" s="144" t="str">
        <f t="shared" si="361"/>
        <v xml:space="preserve"> </v>
      </c>
      <c r="AME28" s="454" t="str">
        <f t="shared" si="362"/>
        <v xml:space="preserve"> </v>
      </c>
      <c r="AMF28" s="454"/>
      <c r="AMG28" s="150"/>
      <c r="AMH28" s="150"/>
      <c r="AMI28" s="150"/>
      <c r="AMJ28" s="154" t="str">
        <f>IF(AMH28=0," ",IF(AMH28=16," ",VLOOKUP(AMH28,PROTOKOL!$A:$E,2)*AMI28))</f>
        <v xml:space="preserve"> </v>
      </c>
      <c r="AMK28" s="151"/>
      <c r="AML28" s="152" t="str">
        <f>IF(AMH28=0," ",IF(AMH28=16," ",(AMG28-AMJ28-AMK28)*VLOOKUP(AMH28,PROTOKOL!$A:$E,5)))</f>
        <v xml:space="preserve"> </v>
      </c>
      <c r="AMM28" s="155" t="str">
        <f t="shared" si="363"/>
        <v xml:space="preserve"> </v>
      </c>
      <c r="AMN28" s="152" t="str">
        <f t="shared" si="364"/>
        <v xml:space="preserve"> </v>
      </c>
      <c r="AMP28" s="138">
        <f t="shared" ref="AMP28" si="1746">$A$28</f>
        <v>16</v>
      </c>
      <c r="AMQ28" s="444"/>
      <c r="AMR28" s="150"/>
      <c r="AMS28" s="150"/>
      <c r="AMT28" s="150"/>
      <c r="AMU28" s="150" t="str">
        <f>IFERROR(IF(AMS28=0," ",IF(AMS28=16," ",VLOOKUP(AMS28,PROTOKOL!$A:$E,2)*AMT28))/7.5*(7.5-AMX28),"")</f>
        <v/>
      </c>
      <c r="AMV28" s="151"/>
      <c r="AMW28" s="152" t="str">
        <f>IF(AMS28=0," ",IF(AMS28=16," ",(AMR28-AMU28-AMV28)*VLOOKUP(AMS28,PROTOKOL!$A:$E,5)))</f>
        <v xml:space="preserve"> </v>
      </c>
      <c r="AMX28" s="153"/>
      <c r="AMY28" s="144" t="str">
        <f t="shared" si="366"/>
        <v xml:space="preserve"> </v>
      </c>
      <c r="AMZ28" s="454" t="str">
        <f t="shared" si="367"/>
        <v xml:space="preserve"> </v>
      </c>
      <c r="ANA28" s="454"/>
      <c r="ANB28" s="150"/>
      <c r="ANC28" s="150"/>
      <c r="AND28" s="150"/>
      <c r="ANE28" s="154" t="str">
        <f>IF(ANC28=0," ",IF(ANC28=16," ",VLOOKUP(ANC28,PROTOKOL!$A:$E,2)*AND28))</f>
        <v xml:space="preserve"> </v>
      </c>
      <c r="ANF28" s="151"/>
      <c r="ANG28" s="152" t="str">
        <f>IF(ANC28=0," ",IF(ANC28=16," ",(ANB28-ANE28-ANF28)*VLOOKUP(ANC28,PROTOKOL!$A:$E,5)))</f>
        <v xml:space="preserve"> </v>
      </c>
      <c r="ANH28" s="155" t="str">
        <f t="shared" si="368"/>
        <v xml:space="preserve"> </v>
      </c>
      <c r="ANI28" s="152" t="str">
        <f t="shared" si="369"/>
        <v xml:space="preserve"> </v>
      </c>
      <c r="ANK28" s="138">
        <f t="shared" ref="ANK28" si="1747">$A$28</f>
        <v>16</v>
      </c>
      <c r="ANL28" s="444"/>
      <c r="ANM28" s="150"/>
      <c r="ANN28" s="150"/>
      <c r="ANO28" s="150"/>
      <c r="ANP28" s="150" t="str">
        <f>IFERROR(IF(ANN28=0," ",IF(ANN28=16," ",VLOOKUP(ANN28,PROTOKOL!$A:$E,2)*ANO28))/7.5*(7.5-ANS28),"")</f>
        <v/>
      </c>
      <c r="ANQ28" s="151"/>
      <c r="ANR28" s="152" t="str">
        <f>IF(ANN28=0," ",IF(ANN28=16," ",(ANM28-ANP28-ANQ28)*VLOOKUP(ANN28,PROTOKOL!$A:$E,5)))</f>
        <v xml:space="preserve"> </v>
      </c>
      <c r="ANS28" s="153"/>
      <c r="ANT28" s="144" t="str">
        <f t="shared" si="371"/>
        <v xml:space="preserve"> </v>
      </c>
      <c r="ANU28" s="454" t="str">
        <f t="shared" si="372"/>
        <v xml:space="preserve"> </v>
      </c>
      <c r="ANV28" s="454"/>
      <c r="ANW28" s="150"/>
      <c r="ANX28" s="150"/>
      <c r="ANY28" s="150"/>
      <c r="ANZ28" s="154" t="str">
        <f>IF(ANX28=0," ",IF(ANX28=16," ",VLOOKUP(ANX28,PROTOKOL!$A:$E,2)*ANY28))</f>
        <v xml:space="preserve"> </v>
      </c>
      <c r="AOA28" s="151"/>
      <c r="AOB28" s="152" t="str">
        <f>IF(ANX28=0," ",IF(ANX28=16," ",(ANW28-ANZ28-AOA28)*VLOOKUP(ANX28,PROTOKOL!$A:$E,5)))</f>
        <v xml:space="preserve"> </v>
      </c>
      <c r="AOC28" s="155" t="str">
        <f t="shared" si="373"/>
        <v xml:space="preserve"> </v>
      </c>
      <c r="AOD28" s="152" t="str">
        <f t="shared" si="374"/>
        <v xml:space="preserve"> </v>
      </c>
      <c r="AOF28" s="138">
        <f t="shared" ref="AOF28" si="1748">$A$28</f>
        <v>16</v>
      </c>
      <c r="AOG28" s="444"/>
      <c r="AOH28" s="150"/>
      <c r="AOI28" s="150"/>
      <c r="AOJ28" s="150"/>
      <c r="AOK28" s="150" t="str">
        <f>IFERROR(IF(AOI28=0," ",IF(AOI28=16," ",VLOOKUP(AOI28,PROTOKOL!$A:$E,2)*AOJ28))/7.5*(7.5-AON28),"")</f>
        <v/>
      </c>
      <c r="AOL28" s="151"/>
      <c r="AOM28" s="152" t="str">
        <f>IF(AOI28=0," ",IF(AOI28=16," ",(AOH28-AOK28-AOL28)*VLOOKUP(AOI28,PROTOKOL!$A:$E,5)))</f>
        <v xml:space="preserve"> </v>
      </c>
      <c r="AON28" s="153"/>
      <c r="AOO28" s="144" t="str">
        <f t="shared" si="376"/>
        <v xml:space="preserve"> </v>
      </c>
      <c r="AOP28" s="454" t="str">
        <f t="shared" si="377"/>
        <v xml:space="preserve"> </v>
      </c>
      <c r="AOQ28" s="454"/>
      <c r="AOR28" s="150"/>
      <c r="AOS28" s="150"/>
      <c r="AOT28" s="150"/>
      <c r="AOU28" s="154" t="str">
        <f>IF(AOS28=0," ",IF(AOS28=16," ",VLOOKUP(AOS28,PROTOKOL!$A:$E,2)*AOT28))</f>
        <v xml:space="preserve"> </v>
      </c>
      <c r="AOV28" s="151"/>
      <c r="AOW28" s="152" t="str">
        <f>IF(AOS28=0," ",IF(AOS28=16," ",(AOR28-AOU28-AOV28)*VLOOKUP(AOS28,PROTOKOL!$A:$E,5)))</f>
        <v xml:space="preserve"> </v>
      </c>
      <c r="AOX28" s="155" t="str">
        <f t="shared" si="378"/>
        <v xml:space="preserve"> </v>
      </c>
      <c r="AOY28" s="152" t="str">
        <f t="shared" si="379"/>
        <v xml:space="preserve"> </v>
      </c>
      <c r="APA28" s="138">
        <f t="shared" ref="APA28" si="1749">$A$28</f>
        <v>16</v>
      </c>
      <c r="APB28" s="444"/>
      <c r="APC28" s="150"/>
      <c r="APD28" s="150"/>
      <c r="APE28" s="150"/>
      <c r="APF28" s="150" t="str">
        <f>IFERROR(IF(APD28=0," ",IF(APD28=16," ",VLOOKUP(APD28,PROTOKOL!$A:$E,2)*APE28))/7.5*(7.5-API28),"")</f>
        <v/>
      </c>
      <c r="APG28" s="151"/>
      <c r="APH28" s="152" t="str">
        <f>IF(APD28=0," ",IF(APD28=16," ",(APC28-APF28-APG28)*VLOOKUP(APD28,PROTOKOL!$A:$E,5)))</f>
        <v xml:space="preserve"> </v>
      </c>
      <c r="API28" s="153"/>
      <c r="APJ28" s="144" t="str">
        <f t="shared" si="381"/>
        <v xml:space="preserve"> </v>
      </c>
      <c r="APK28" s="454" t="str">
        <f t="shared" si="382"/>
        <v xml:space="preserve"> </v>
      </c>
      <c r="APL28" s="454"/>
      <c r="APM28" s="150"/>
      <c r="APN28" s="150"/>
      <c r="APO28" s="150"/>
      <c r="APP28" s="154" t="str">
        <f>IF(APN28=0," ",IF(APN28=16," ",VLOOKUP(APN28,PROTOKOL!$A:$E,2)*APO28))</f>
        <v xml:space="preserve"> </v>
      </c>
      <c r="APQ28" s="151"/>
      <c r="APR28" s="152" t="str">
        <f>IF(APN28=0," ",IF(APN28=16," ",(APM28-APP28-APQ28)*VLOOKUP(APN28,PROTOKOL!$A:$E,5)))</f>
        <v xml:space="preserve"> </v>
      </c>
      <c r="APS28" s="155" t="str">
        <f t="shared" si="383"/>
        <v xml:space="preserve"> </v>
      </c>
      <c r="APT28" s="152" t="str">
        <f t="shared" si="384"/>
        <v xml:space="preserve"> </v>
      </c>
      <c r="APV28" s="138">
        <f t="shared" ref="APV28" si="1750">$A$28</f>
        <v>16</v>
      </c>
      <c r="APW28" s="444"/>
      <c r="APX28" s="150"/>
      <c r="APY28" s="150"/>
      <c r="APZ28" s="150"/>
      <c r="AQA28" s="150" t="str">
        <f>IFERROR(IF(APY28=0," ",IF(APY28=16," ",VLOOKUP(APY28,PROTOKOL!$A:$E,2)*APZ28))/7.5*(7.5-AQD28),"")</f>
        <v/>
      </c>
      <c r="AQB28" s="151"/>
      <c r="AQC28" s="152" t="str">
        <f>IF(APY28=0," ",IF(APY28=16," ",(APX28-AQA28-AQB28)*VLOOKUP(APY28,PROTOKOL!$A:$E,5)))</f>
        <v xml:space="preserve"> </v>
      </c>
      <c r="AQD28" s="153"/>
      <c r="AQE28" s="144" t="str">
        <f t="shared" si="386"/>
        <v xml:space="preserve"> </v>
      </c>
      <c r="AQF28" s="454" t="str">
        <f t="shared" si="387"/>
        <v xml:space="preserve"> </v>
      </c>
      <c r="AQG28" s="454"/>
      <c r="AQH28" s="150"/>
      <c r="AQI28" s="150"/>
      <c r="AQJ28" s="150"/>
      <c r="AQK28" s="154" t="str">
        <f>IF(AQI28=0," ",IF(AQI28=16," ",VLOOKUP(AQI28,PROTOKOL!$A:$E,2)*AQJ28))</f>
        <v xml:space="preserve"> </v>
      </c>
      <c r="AQL28" s="151"/>
      <c r="AQM28" s="152" t="str">
        <f>IF(AQI28=0," ",IF(AQI28=16," ",(AQH28-AQK28-AQL28)*VLOOKUP(AQI28,PROTOKOL!$A:$E,5)))</f>
        <v xml:space="preserve"> </v>
      </c>
      <c r="AQN28" s="155" t="str">
        <f t="shared" si="388"/>
        <v xml:space="preserve"> </v>
      </c>
      <c r="AQO28" s="152" t="str">
        <f t="shared" si="389"/>
        <v xml:space="preserve"> </v>
      </c>
      <c r="AQQ28" s="138">
        <f t="shared" ref="AQQ28" si="1751">$A$28</f>
        <v>16</v>
      </c>
      <c r="AQR28" s="444"/>
      <c r="AQS28" s="150"/>
      <c r="AQT28" s="150"/>
      <c r="AQU28" s="150"/>
      <c r="AQV28" s="150" t="str">
        <f>IFERROR(IF(AQT28=0," ",IF(AQT28=16," ",VLOOKUP(AQT28,PROTOKOL!$A:$E,2)*AQU28))/7.5*(7.5-AQY28),"")</f>
        <v/>
      </c>
      <c r="AQW28" s="151"/>
      <c r="AQX28" s="152" t="str">
        <f>IF(AQT28=0," ",IF(AQT28=16," ",(AQS28-AQV28-AQW28)*VLOOKUP(AQT28,PROTOKOL!$A:$E,5)))</f>
        <v xml:space="preserve"> </v>
      </c>
      <c r="AQY28" s="153"/>
      <c r="AQZ28" s="144" t="str">
        <f t="shared" si="391"/>
        <v xml:space="preserve"> </v>
      </c>
      <c r="ARA28" s="454" t="str">
        <f t="shared" si="392"/>
        <v xml:space="preserve"> </v>
      </c>
      <c r="ARB28" s="454"/>
      <c r="ARC28" s="150"/>
      <c r="ARD28" s="150"/>
      <c r="ARE28" s="150"/>
      <c r="ARF28" s="154" t="str">
        <f>IF(ARD28=0," ",IF(ARD28=16," ",VLOOKUP(ARD28,PROTOKOL!$A:$E,2)*ARE28))</f>
        <v xml:space="preserve"> </v>
      </c>
      <c r="ARG28" s="151"/>
      <c r="ARH28" s="152" t="str">
        <f>IF(ARD28=0," ",IF(ARD28=16," ",(ARC28-ARF28-ARG28)*VLOOKUP(ARD28,PROTOKOL!$A:$E,5)))</f>
        <v xml:space="preserve"> </v>
      </c>
      <c r="ARI28" s="155" t="str">
        <f t="shared" si="393"/>
        <v xml:space="preserve"> </v>
      </c>
      <c r="ARJ28" s="152" t="str">
        <f t="shared" si="394"/>
        <v xml:space="preserve"> </v>
      </c>
      <c r="ARL28" s="138">
        <f t="shared" ref="ARL28" si="1752">$A$28</f>
        <v>16</v>
      </c>
      <c r="ARM28" s="444"/>
      <c r="ARN28" s="150"/>
      <c r="ARO28" s="150"/>
      <c r="ARP28" s="150"/>
      <c r="ARQ28" s="150" t="str">
        <f>IFERROR(IF(ARO28=0," ",IF(ARO28=16," ",VLOOKUP(ARO28,PROTOKOL!$A:$E,2)*ARP28))/7.5*(7.5-ART28),"")</f>
        <v/>
      </c>
      <c r="ARR28" s="151"/>
      <c r="ARS28" s="152" t="str">
        <f>IF(ARO28=0," ",IF(ARO28=16," ",(ARN28-ARQ28-ARR28)*VLOOKUP(ARO28,PROTOKOL!$A:$E,5)))</f>
        <v xml:space="preserve"> </v>
      </c>
      <c r="ART28" s="153"/>
      <c r="ARU28" s="144" t="str">
        <f t="shared" si="396"/>
        <v xml:space="preserve"> </v>
      </c>
      <c r="ARV28" s="454" t="str">
        <f t="shared" si="397"/>
        <v xml:space="preserve"> </v>
      </c>
      <c r="ARW28" s="454"/>
      <c r="ARX28" s="150"/>
      <c r="ARY28" s="150"/>
      <c r="ARZ28" s="150"/>
      <c r="ASA28" s="154" t="str">
        <f>IF(ARY28=0," ",IF(ARY28=16," ",VLOOKUP(ARY28,PROTOKOL!$A:$E,2)*ARZ28))</f>
        <v xml:space="preserve"> </v>
      </c>
      <c r="ASB28" s="151"/>
      <c r="ASC28" s="152" t="str">
        <f>IF(ARY28=0," ",IF(ARY28=16," ",(ARX28-ASA28-ASB28)*VLOOKUP(ARY28,PROTOKOL!$A:$E,5)))</f>
        <v xml:space="preserve"> </v>
      </c>
      <c r="ASD28" s="155" t="str">
        <f t="shared" si="398"/>
        <v xml:space="preserve"> </v>
      </c>
      <c r="ASE28" s="152" t="str">
        <f t="shared" si="399"/>
        <v xml:space="preserve"> </v>
      </c>
      <c r="ASG28" s="138">
        <f t="shared" ref="ASG28" si="1753">$A$28</f>
        <v>16</v>
      </c>
      <c r="ASH28" s="444"/>
      <c r="ASI28" s="150"/>
      <c r="ASJ28" s="150"/>
      <c r="ASK28" s="150"/>
      <c r="ASL28" s="150" t="str">
        <f>IFERROR(IF(ASJ28=0," ",IF(ASJ28=16," ",VLOOKUP(ASJ28,PROTOKOL!$A:$E,2)*ASK28))/7.5*(7.5-ASO28),"")</f>
        <v/>
      </c>
      <c r="ASM28" s="151"/>
      <c r="ASN28" s="152" t="str">
        <f>IF(ASJ28=0," ",IF(ASJ28=16," ",(ASI28-ASL28-ASM28)*VLOOKUP(ASJ28,PROTOKOL!$A:$E,5)))</f>
        <v xml:space="preserve"> </v>
      </c>
      <c r="ASO28" s="153"/>
      <c r="ASP28" s="144" t="str">
        <f t="shared" si="401"/>
        <v xml:space="preserve"> </v>
      </c>
      <c r="ASQ28" s="454" t="str">
        <f t="shared" si="402"/>
        <v xml:space="preserve"> </v>
      </c>
      <c r="ASR28" s="454"/>
      <c r="ASS28" s="150"/>
      <c r="AST28" s="150"/>
      <c r="ASU28" s="150"/>
      <c r="ASV28" s="154" t="str">
        <f>IF(AST28=0," ",IF(AST28=16," ",VLOOKUP(AST28,PROTOKOL!$A:$E,2)*ASU28))</f>
        <v xml:space="preserve"> </v>
      </c>
      <c r="ASW28" s="151"/>
      <c r="ASX28" s="152" t="str">
        <f>IF(AST28=0," ",IF(AST28=16," ",(ASS28-ASV28-ASW28)*VLOOKUP(AST28,PROTOKOL!$A:$E,5)))</f>
        <v xml:space="preserve"> </v>
      </c>
      <c r="ASY28" s="155" t="str">
        <f t="shared" si="403"/>
        <v xml:space="preserve"> </v>
      </c>
      <c r="ASZ28" s="152" t="str">
        <f t="shared" si="404"/>
        <v xml:space="preserve"> </v>
      </c>
      <c r="ATB28" s="138">
        <f t="shared" ref="ATB28" si="1754">$A$28</f>
        <v>16</v>
      </c>
      <c r="ATC28" s="444"/>
      <c r="ATD28" s="150"/>
      <c r="ATE28" s="150"/>
      <c r="ATF28" s="150"/>
      <c r="ATG28" s="150" t="str">
        <f>IFERROR(IF(ATE28=0," ",IF(ATE28=16," ",VLOOKUP(ATE28,PROTOKOL!$A:$E,2)*ATF28))/7.5*(7.5-ATJ28),"")</f>
        <v/>
      </c>
      <c r="ATH28" s="151"/>
      <c r="ATI28" s="152" t="str">
        <f>IF(ATE28=0," ",IF(ATE28=16," ",(ATD28-ATG28-ATH28)*VLOOKUP(ATE28,PROTOKOL!$A:$E,5)))</f>
        <v xml:space="preserve"> </v>
      </c>
      <c r="ATJ28" s="153"/>
      <c r="ATK28" s="144" t="str">
        <f t="shared" si="406"/>
        <v xml:space="preserve"> </v>
      </c>
      <c r="ATL28" s="454" t="str">
        <f t="shared" si="407"/>
        <v xml:space="preserve"> </v>
      </c>
      <c r="ATM28" s="454"/>
      <c r="ATN28" s="150"/>
      <c r="ATO28" s="150"/>
      <c r="ATP28" s="150"/>
      <c r="ATQ28" s="154" t="str">
        <f>IF(ATO28=0," ",IF(ATO28=16," ",VLOOKUP(ATO28,PROTOKOL!$A:$E,2)*ATP28))</f>
        <v xml:space="preserve"> </v>
      </c>
      <c r="ATR28" s="151"/>
      <c r="ATS28" s="152" t="str">
        <f>IF(ATO28=0," ",IF(ATO28=16," ",(ATN28-ATQ28-ATR28)*VLOOKUP(ATO28,PROTOKOL!$A:$E,5)))</f>
        <v xml:space="preserve"> </v>
      </c>
      <c r="ATT28" s="155" t="str">
        <f t="shared" si="408"/>
        <v xml:space="preserve"> </v>
      </c>
      <c r="ATU28" s="152" t="str">
        <f t="shared" si="409"/>
        <v xml:space="preserve"> </v>
      </c>
      <c r="ATW28" s="138">
        <f t="shared" ref="ATW28" si="1755">$A$28</f>
        <v>16</v>
      </c>
      <c r="ATX28" s="444"/>
      <c r="ATY28" s="150"/>
      <c r="ATZ28" s="150"/>
      <c r="AUA28" s="150"/>
      <c r="AUB28" s="150" t="str">
        <f>IFERROR(IF(ATZ28=0," ",IF(ATZ28=16," ",VLOOKUP(ATZ28,PROTOKOL!$A:$E,2)*AUA28))/7.5*(7.5-AUE28),"")</f>
        <v/>
      </c>
      <c r="AUC28" s="151"/>
      <c r="AUD28" s="152" t="str">
        <f>IF(ATZ28=0," ",IF(ATZ28=16," ",(ATY28-AUB28-AUC28)*VLOOKUP(ATZ28,PROTOKOL!$A:$E,5)))</f>
        <v xml:space="preserve"> </v>
      </c>
      <c r="AUE28" s="153"/>
      <c r="AUF28" s="144" t="str">
        <f t="shared" si="411"/>
        <v xml:space="preserve"> </v>
      </c>
      <c r="AUG28" s="454" t="str">
        <f t="shared" si="412"/>
        <v xml:space="preserve"> </v>
      </c>
      <c r="AUH28" s="454"/>
      <c r="AUI28" s="150"/>
      <c r="AUJ28" s="150"/>
      <c r="AUK28" s="150"/>
      <c r="AUL28" s="154" t="str">
        <f>IF(AUJ28=0," ",IF(AUJ28=16," ",VLOOKUP(AUJ28,PROTOKOL!$A:$E,2)*AUK28))</f>
        <v xml:space="preserve"> </v>
      </c>
      <c r="AUM28" s="151"/>
      <c r="AUN28" s="152" t="str">
        <f>IF(AUJ28=0," ",IF(AUJ28=16," ",(AUI28-AUL28-AUM28)*VLOOKUP(AUJ28,PROTOKOL!$A:$E,5)))</f>
        <v xml:space="preserve"> </v>
      </c>
      <c r="AUO28" s="155" t="str">
        <f t="shared" si="413"/>
        <v xml:space="preserve"> </v>
      </c>
      <c r="AUP28" s="152" t="str">
        <f t="shared" si="414"/>
        <v xml:space="preserve"> </v>
      </c>
      <c r="AUR28" s="138">
        <f t="shared" ref="AUR28" si="1756">$A$28</f>
        <v>16</v>
      </c>
      <c r="AUS28" s="444"/>
      <c r="AUT28" s="150"/>
      <c r="AUU28" s="150"/>
      <c r="AUV28" s="150"/>
      <c r="AUW28" s="150" t="str">
        <f>IFERROR(IF(AUU28=0," ",IF(AUU28=16," ",VLOOKUP(AUU28,PROTOKOL!$A:$E,2)*AUV28))/7.5*(7.5-AUZ28),"")</f>
        <v/>
      </c>
      <c r="AUX28" s="151"/>
      <c r="AUY28" s="152" t="str">
        <f>IF(AUU28=0," ",IF(AUU28=16," ",(AUT28-AUW28-AUX28)*VLOOKUP(AUU28,PROTOKOL!$A:$E,5)))</f>
        <v xml:space="preserve"> </v>
      </c>
      <c r="AUZ28" s="153"/>
      <c r="AVA28" s="144" t="str">
        <f t="shared" si="416"/>
        <v xml:space="preserve"> </v>
      </c>
      <c r="AVB28" s="454" t="str">
        <f t="shared" si="417"/>
        <v xml:space="preserve"> </v>
      </c>
      <c r="AVC28" s="454"/>
      <c r="AVD28" s="150"/>
      <c r="AVE28" s="150"/>
      <c r="AVF28" s="150"/>
      <c r="AVG28" s="154" t="str">
        <f>IF(AVE28=0," ",IF(AVE28=16," ",VLOOKUP(AVE28,PROTOKOL!$A:$E,2)*AVF28))</f>
        <v xml:space="preserve"> </v>
      </c>
      <c r="AVH28" s="151"/>
      <c r="AVI28" s="152" t="str">
        <f>IF(AVE28=0," ",IF(AVE28=16," ",(AVD28-AVG28-AVH28)*VLOOKUP(AVE28,PROTOKOL!$A:$E,5)))</f>
        <v xml:space="preserve"> </v>
      </c>
      <c r="AVJ28" s="155" t="str">
        <f t="shared" si="418"/>
        <v xml:space="preserve"> </v>
      </c>
      <c r="AVK28" s="152" t="str">
        <f t="shared" si="419"/>
        <v xml:space="preserve"> </v>
      </c>
      <c r="AVM28" s="138">
        <f t="shared" ref="AVM28" si="1757">$A$28</f>
        <v>16</v>
      </c>
      <c r="AVN28" s="444"/>
      <c r="AVO28" s="150"/>
      <c r="AVP28" s="150"/>
      <c r="AVQ28" s="150"/>
      <c r="AVR28" s="150" t="str">
        <f>IFERROR(IF(AVP28=0," ",IF(AVP28=16," ",VLOOKUP(AVP28,PROTOKOL!$A:$E,2)*AVQ28))/7.5*(7.5-AVU28),"")</f>
        <v/>
      </c>
      <c r="AVS28" s="151"/>
      <c r="AVT28" s="152" t="str">
        <f>IF(AVP28=0," ",IF(AVP28=16," ",(AVO28-AVR28-AVS28)*VLOOKUP(AVP28,PROTOKOL!$A:$E,5)))</f>
        <v xml:space="preserve"> </v>
      </c>
      <c r="AVU28" s="153"/>
      <c r="AVV28" s="144" t="str">
        <f t="shared" si="421"/>
        <v xml:space="preserve"> </v>
      </c>
      <c r="AVW28" s="454" t="str">
        <f t="shared" si="422"/>
        <v xml:space="preserve"> </v>
      </c>
      <c r="AVX28" s="454"/>
      <c r="AVY28" s="150"/>
      <c r="AVZ28" s="150"/>
      <c r="AWA28" s="150"/>
      <c r="AWB28" s="154" t="str">
        <f>IF(AVZ28=0," ",IF(AVZ28=16," ",VLOOKUP(AVZ28,PROTOKOL!$A:$E,2)*AWA28))</f>
        <v xml:space="preserve"> </v>
      </c>
      <c r="AWC28" s="151"/>
      <c r="AWD28" s="152" t="str">
        <f>IF(AVZ28=0," ",IF(AVZ28=16," ",(AVY28-AWB28-AWC28)*VLOOKUP(AVZ28,PROTOKOL!$A:$E,5)))</f>
        <v xml:space="preserve"> </v>
      </c>
      <c r="AWE28" s="155" t="str">
        <f t="shared" si="423"/>
        <v xml:space="preserve"> </v>
      </c>
      <c r="AWF28" s="152" t="str">
        <f t="shared" si="424"/>
        <v xml:space="preserve"> </v>
      </c>
      <c r="AWH28" s="138">
        <f t="shared" ref="AWH28" si="1758">$A$28</f>
        <v>16</v>
      </c>
      <c r="AWI28" s="444"/>
      <c r="AWJ28" s="150"/>
      <c r="AWK28" s="150"/>
      <c r="AWL28" s="150"/>
      <c r="AWM28" s="150" t="str">
        <f>IFERROR(IF(AWK28=0," ",IF(AWK28=16," ",VLOOKUP(AWK28,PROTOKOL!$A:$E,2)*AWL28))/7.5*(7.5-AWP28),"")</f>
        <v/>
      </c>
      <c r="AWN28" s="151"/>
      <c r="AWO28" s="152" t="str">
        <f>IF(AWK28=0," ",IF(AWK28=16," ",(AWJ28-AWM28-AWN28)*VLOOKUP(AWK28,PROTOKOL!$A:$E,5)))</f>
        <v xml:space="preserve"> </v>
      </c>
      <c r="AWP28" s="153"/>
      <c r="AWQ28" s="144" t="str">
        <f t="shared" si="426"/>
        <v xml:space="preserve"> </v>
      </c>
      <c r="AWR28" s="454" t="str">
        <f t="shared" si="427"/>
        <v xml:space="preserve"> </v>
      </c>
      <c r="AWS28" s="454"/>
      <c r="AWT28" s="150"/>
      <c r="AWU28" s="150"/>
      <c r="AWV28" s="150"/>
      <c r="AWW28" s="154" t="str">
        <f>IF(AWU28=0," ",IF(AWU28=16," ",VLOOKUP(AWU28,PROTOKOL!$A:$E,2)*AWV28))</f>
        <v xml:space="preserve"> </v>
      </c>
      <c r="AWX28" s="151"/>
      <c r="AWY28" s="152" t="str">
        <f>IF(AWU28=0," ",IF(AWU28=16," ",(AWT28-AWW28-AWX28)*VLOOKUP(AWU28,PROTOKOL!$A:$E,5)))</f>
        <v xml:space="preserve"> </v>
      </c>
      <c r="AWZ28" s="155" t="str">
        <f t="shared" si="428"/>
        <v xml:space="preserve"> </v>
      </c>
      <c r="AXA28" s="152" t="str">
        <f t="shared" si="429"/>
        <v xml:space="preserve"> </v>
      </c>
      <c r="AXC28" s="138">
        <f t="shared" ref="AXC28" si="1759">$A$28</f>
        <v>16</v>
      </c>
      <c r="AXD28" s="444"/>
      <c r="AXE28" s="150"/>
      <c r="AXF28" s="150"/>
      <c r="AXG28" s="150"/>
      <c r="AXH28" s="150" t="str">
        <f>IFERROR(IF(AXF28=0," ",IF(AXF28=16," ",VLOOKUP(AXF28,PROTOKOL!$A:$E,2)*AXG28))/7.5*(7.5-AXK28),"")</f>
        <v/>
      </c>
      <c r="AXI28" s="151"/>
      <c r="AXJ28" s="152" t="str">
        <f>IF(AXF28=0," ",IF(AXF28=16," ",(AXE28-AXH28-AXI28)*VLOOKUP(AXF28,PROTOKOL!$A:$E,5)))</f>
        <v xml:space="preserve"> </v>
      </c>
      <c r="AXK28" s="153"/>
      <c r="AXL28" s="144" t="str">
        <f t="shared" si="431"/>
        <v xml:space="preserve"> </v>
      </c>
      <c r="AXM28" s="454" t="str">
        <f t="shared" si="432"/>
        <v xml:space="preserve"> </v>
      </c>
      <c r="AXN28" s="454"/>
      <c r="AXO28" s="150"/>
      <c r="AXP28" s="150"/>
      <c r="AXQ28" s="150"/>
      <c r="AXR28" s="154" t="str">
        <f>IF(AXP28=0," ",IF(AXP28=16," ",VLOOKUP(AXP28,PROTOKOL!$A:$E,2)*AXQ28))</f>
        <v xml:space="preserve"> </v>
      </c>
      <c r="AXS28" s="151"/>
      <c r="AXT28" s="152" t="str">
        <f>IF(AXP28=0," ",IF(AXP28=16," ",(AXO28-AXR28-AXS28)*VLOOKUP(AXP28,PROTOKOL!$A:$E,5)))</f>
        <v xml:space="preserve"> </v>
      </c>
      <c r="AXU28" s="155" t="str">
        <f t="shared" si="433"/>
        <v xml:space="preserve"> </v>
      </c>
      <c r="AXV28" s="152" t="str">
        <f t="shared" si="434"/>
        <v xml:space="preserve"> </v>
      </c>
      <c r="AXX28" s="138">
        <f t="shared" ref="AXX28" si="1760">$A$28</f>
        <v>16</v>
      </c>
      <c r="AXY28" s="444"/>
      <c r="AXZ28" s="150"/>
      <c r="AYA28" s="150"/>
      <c r="AYB28" s="150"/>
      <c r="AYC28" s="150" t="str">
        <f>IFERROR(IF(AYA28=0," ",IF(AYA28=16," ",VLOOKUP(AYA28,PROTOKOL!$A:$E,2)*AYB28))/7.5*(7.5-AYF28),"")</f>
        <v/>
      </c>
      <c r="AYD28" s="151"/>
      <c r="AYE28" s="152" t="str">
        <f>IF(AYA28=0," ",IF(AYA28=16," ",(AXZ28-AYC28-AYD28)*VLOOKUP(AYA28,PROTOKOL!$A:$E,5)))</f>
        <v xml:space="preserve"> </v>
      </c>
      <c r="AYF28" s="153"/>
      <c r="AYG28" s="144" t="str">
        <f t="shared" si="436"/>
        <v xml:space="preserve"> </v>
      </c>
      <c r="AYH28" s="454" t="str">
        <f t="shared" si="437"/>
        <v xml:space="preserve"> </v>
      </c>
      <c r="AYI28" s="454"/>
      <c r="AYJ28" s="150"/>
      <c r="AYK28" s="150"/>
      <c r="AYL28" s="150"/>
      <c r="AYM28" s="154" t="str">
        <f>IF(AYK28=0," ",IF(AYK28=16," ",VLOOKUP(AYK28,PROTOKOL!$A:$E,2)*AYL28))</f>
        <v xml:space="preserve"> </v>
      </c>
      <c r="AYN28" s="151"/>
      <c r="AYO28" s="152" t="str">
        <f>IF(AYK28=0," ",IF(AYK28=16," ",(AYJ28-AYM28-AYN28)*VLOOKUP(AYK28,PROTOKOL!$A:$E,5)))</f>
        <v xml:space="preserve"> </v>
      </c>
      <c r="AYP28" s="155" t="str">
        <f t="shared" si="438"/>
        <v xml:space="preserve"> </v>
      </c>
      <c r="AYQ28" s="152" t="str">
        <f t="shared" si="439"/>
        <v xml:space="preserve"> </v>
      </c>
      <c r="AYS28" s="138">
        <f t="shared" ref="AYS28" si="1761">$A$28</f>
        <v>16</v>
      </c>
      <c r="AYT28" s="444"/>
      <c r="AYU28" s="150"/>
      <c r="AYV28" s="150"/>
      <c r="AYW28" s="150"/>
      <c r="AYX28" s="150" t="str">
        <f>IFERROR(IF(AYV28=0," ",IF(AYV28=16," ",VLOOKUP(AYV28,PROTOKOL!$A:$E,2)*AYW28))/7.5*(7.5-AZA28),"")</f>
        <v/>
      </c>
      <c r="AYY28" s="151"/>
      <c r="AYZ28" s="152" t="str">
        <f>IF(AYV28=0," ",IF(AYV28=16," ",(AYU28-AYX28-AYY28)*VLOOKUP(AYV28,PROTOKOL!$A:$E,5)))</f>
        <v xml:space="preserve"> </v>
      </c>
      <c r="AZA28" s="153"/>
      <c r="AZB28" s="144" t="str">
        <f t="shared" si="441"/>
        <v xml:space="preserve"> </v>
      </c>
      <c r="AZC28" s="454" t="str">
        <f t="shared" si="442"/>
        <v xml:space="preserve"> </v>
      </c>
      <c r="AZD28" s="454"/>
      <c r="AZE28" s="150"/>
      <c r="AZF28" s="150"/>
      <c r="AZG28" s="150"/>
      <c r="AZH28" s="154" t="str">
        <f>IF(AZF28=0," ",IF(AZF28=16," ",VLOOKUP(AZF28,PROTOKOL!$A:$E,2)*AZG28))</f>
        <v xml:space="preserve"> </v>
      </c>
      <c r="AZI28" s="151"/>
      <c r="AZJ28" s="152" t="str">
        <f>IF(AZF28=0," ",IF(AZF28=16," ",(AZE28-AZH28-AZI28)*VLOOKUP(AZF28,PROTOKOL!$A:$E,5)))</f>
        <v xml:space="preserve"> </v>
      </c>
      <c r="AZK28" s="155" t="str">
        <f t="shared" si="443"/>
        <v xml:space="preserve"> </v>
      </c>
      <c r="AZL28" s="152" t="str">
        <f t="shared" si="444"/>
        <v xml:space="preserve"> </v>
      </c>
      <c r="AZN28" s="138">
        <f t="shared" ref="AZN28" si="1762">$A$28</f>
        <v>16</v>
      </c>
      <c r="AZO28" s="444"/>
      <c r="AZP28" s="150"/>
      <c r="AZQ28" s="150"/>
      <c r="AZR28" s="150"/>
      <c r="AZS28" s="150" t="str">
        <f>IFERROR(IF(AZQ28=0," ",IF(AZQ28=16," ",VLOOKUP(AZQ28,PROTOKOL!$A:$E,2)*AZR28))/7.5*(7.5-AZV28),"")</f>
        <v/>
      </c>
      <c r="AZT28" s="151"/>
      <c r="AZU28" s="152" t="str">
        <f>IF(AZQ28=0," ",IF(AZQ28=16," ",(AZP28-AZS28-AZT28)*VLOOKUP(AZQ28,PROTOKOL!$A:$E,5)))</f>
        <v xml:space="preserve"> </v>
      </c>
      <c r="AZV28" s="153"/>
      <c r="AZW28" s="144" t="str">
        <f t="shared" si="446"/>
        <v xml:space="preserve"> </v>
      </c>
      <c r="AZX28" s="454" t="str">
        <f t="shared" si="447"/>
        <v xml:space="preserve"> </v>
      </c>
      <c r="AZY28" s="454"/>
      <c r="AZZ28" s="150"/>
      <c r="BAA28" s="150"/>
      <c r="BAB28" s="150"/>
      <c r="BAC28" s="154" t="str">
        <f>IF(BAA28=0," ",IF(BAA28=16," ",VLOOKUP(BAA28,PROTOKOL!$A:$E,2)*BAB28))</f>
        <v xml:space="preserve"> </v>
      </c>
      <c r="BAD28" s="151"/>
      <c r="BAE28" s="152" t="str">
        <f>IF(BAA28=0," ",IF(BAA28=16," ",(AZZ28-BAC28-BAD28)*VLOOKUP(BAA28,PROTOKOL!$A:$E,5)))</f>
        <v xml:space="preserve"> </v>
      </c>
      <c r="BAF28" s="155" t="str">
        <f t="shared" si="448"/>
        <v xml:space="preserve"> </v>
      </c>
      <c r="BAG28" s="152" t="str">
        <f t="shared" si="449"/>
        <v xml:space="preserve"> </v>
      </c>
      <c r="BAI28" s="138">
        <f t="shared" ref="BAI28" si="1763">$A$28</f>
        <v>16</v>
      </c>
      <c r="BAJ28" s="444"/>
      <c r="BAK28" s="150"/>
      <c r="BAL28" s="150"/>
      <c r="BAM28" s="150"/>
      <c r="BAN28" s="150" t="str">
        <f>IFERROR(IF(BAL28=0," ",IF(BAL28=16," ",VLOOKUP(BAL28,PROTOKOL!$A:$E,2)*BAM28))/7.5*(7.5-BAQ28),"")</f>
        <v/>
      </c>
      <c r="BAO28" s="151"/>
      <c r="BAP28" s="152" t="str">
        <f>IF(BAL28=0," ",IF(BAL28=16," ",(BAK28-BAN28-BAO28)*VLOOKUP(BAL28,PROTOKOL!$A:$E,5)))</f>
        <v xml:space="preserve"> </v>
      </c>
      <c r="BAQ28" s="153"/>
      <c r="BAR28" s="144" t="str">
        <f t="shared" si="451"/>
        <v xml:space="preserve"> </v>
      </c>
      <c r="BAS28" s="454" t="str">
        <f t="shared" si="452"/>
        <v xml:space="preserve"> </v>
      </c>
      <c r="BAT28" s="454"/>
      <c r="BAU28" s="150"/>
      <c r="BAV28" s="150"/>
      <c r="BAW28" s="150"/>
      <c r="BAX28" s="154" t="str">
        <f>IF(BAV28=0," ",IF(BAV28=16," ",VLOOKUP(BAV28,PROTOKOL!$A:$E,2)*BAW28))</f>
        <v xml:space="preserve"> </v>
      </c>
      <c r="BAY28" s="151"/>
      <c r="BAZ28" s="152" t="str">
        <f>IF(BAV28=0," ",IF(BAV28=16," ",(BAU28-BAX28-BAY28)*VLOOKUP(BAV28,PROTOKOL!$A:$E,5)))</f>
        <v xml:space="preserve"> </v>
      </c>
      <c r="BBA28" s="155" t="str">
        <f t="shared" si="453"/>
        <v xml:space="preserve"> </v>
      </c>
      <c r="BBB28" s="152" t="str">
        <f t="shared" si="454"/>
        <v xml:space="preserve"> </v>
      </c>
    </row>
    <row r="29" spans="1:1406" x14ac:dyDescent="0.3">
      <c r="A29" s="138">
        <v>17</v>
      </c>
      <c r="B29" s="444"/>
      <c r="C29" s="150"/>
      <c r="D29" s="150"/>
      <c r="E29" s="150"/>
      <c r="F29" s="150" t="str">
        <f>IFERROR(IF(D29=0," ",IF(D29=16," ",VLOOKUP(D29,PROTOKOL!$A:$E,2)*E29))/7.5*(7.5-I29),"")</f>
        <v/>
      </c>
      <c r="G29" s="151"/>
      <c r="H29" s="152" t="str">
        <f>IF(D29=0," ",IF(D29=16," ",(C29-F29-G29)*VLOOKUP(D29,PROTOKOL!$A:$E,5)))</f>
        <v xml:space="preserve"> </v>
      </c>
      <c r="I29" s="153"/>
      <c r="J29" s="144" t="str">
        <f t="shared" si="455"/>
        <v xml:space="preserve"> </v>
      </c>
      <c r="K29" s="454" t="str">
        <f t="shared" si="456"/>
        <v xml:space="preserve"> </v>
      </c>
      <c r="L29" s="454"/>
      <c r="M29" s="150"/>
      <c r="N29" s="150"/>
      <c r="O29" s="150"/>
      <c r="P29" s="154" t="str">
        <f>IF(N29=0," ",IF(N29=16," ",VLOOKUP(N29,PROTOKOL!$A:$E,2)*O29))</f>
        <v xml:space="preserve"> </v>
      </c>
      <c r="Q29" s="151"/>
      <c r="R29" s="152" t="str">
        <f>IF(N29=0," ",IF(N29=16," ",(M29-P29-Q29)*VLOOKUP(N29,PROTOKOL!$A:$E,5)))</f>
        <v xml:space="preserve"> </v>
      </c>
      <c r="S29" s="155" t="str">
        <f t="shared" si="457"/>
        <v xml:space="preserve"> </v>
      </c>
      <c r="T29" s="152" t="str">
        <f t="shared" si="458"/>
        <v xml:space="preserve"> </v>
      </c>
      <c r="V29" s="138">
        <f>$A$29</f>
        <v>17</v>
      </c>
      <c r="W29" s="444"/>
      <c r="X29" s="150"/>
      <c r="Y29" s="150"/>
      <c r="Z29" s="150"/>
      <c r="AA29" s="150" t="str">
        <f>IFERROR(IF(Y29=0," ",IF(Y29=16," ",VLOOKUP(Y29,PROTOKOL!$A:$E,2)*Z29))/7.5*(7.5-AD29),"")</f>
        <v/>
      </c>
      <c r="AB29" s="151"/>
      <c r="AC29" s="152" t="str">
        <f>IF(Y29=0," ",IF(Y29=16," ",(X29-AA29-AB29)*VLOOKUP(Y29,PROTOKOL!$A:$E,5)))</f>
        <v xml:space="preserve"> </v>
      </c>
      <c r="AD29" s="153"/>
      <c r="AE29" s="144" t="str">
        <f t="shared" si="459"/>
        <v xml:space="preserve"> </v>
      </c>
      <c r="AF29" s="454" t="str">
        <f t="shared" si="460"/>
        <v xml:space="preserve"> </v>
      </c>
      <c r="AG29" s="454"/>
      <c r="AH29" s="150"/>
      <c r="AI29" s="150"/>
      <c r="AJ29" s="150"/>
      <c r="AK29" s="154" t="str">
        <f>IF(AI29=0," ",IF(AI29=16," ",VLOOKUP(AI29,PROTOKOL!$A:$E,2)*AJ29))</f>
        <v xml:space="preserve"> </v>
      </c>
      <c r="AL29" s="151"/>
      <c r="AM29" s="152" t="str">
        <f>IF(AI29=0," ",IF(AI29=16," ",(AH29-AK29-AL29)*VLOOKUP(AI29,PROTOKOL!$A:$E,5)))</f>
        <v xml:space="preserve"> </v>
      </c>
      <c r="AN29" s="155" t="str">
        <f t="shared" si="1698"/>
        <v xml:space="preserve"> </v>
      </c>
      <c r="AO29" s="152" t="str">
        <f t="shared" si="462"/>
        <v xml:space="preserve"> </v>
      </c>
      <c r="AQ29" s="138">
        <f t="shared" ref="AQ29" si="1764">$A$29</f>
        <v>17</v>
      </c>
      <c r="AR29" s="444"/>
      <c r="AS29" s="150"/>
      <c r="AT29" s="150"/>
      <c r="AU29" s="150"/>
      <c r="AV29" s="150" t="str">
        <f>IFERROR(IF(AT29=0," ",IF(AT29=16," ",VLOOKUP(AT29,PROTOKOL!$A:$E,2)*AU29))/7.5*(7.5-AY29),"")</f>
        <v/>
      </c>
      <c r="AW29" s="151"/>
      <c r="AX29" s="152" t="str">
        <f>IF(AT29=0," ",IF(AT29=16," ",(AS29-AV29-AW29)*VLOOKUP(AT29,PROTOKOL!$A:$E,5)))</f>
        <v xml:space="preserve"> </v>
      </c>
      <c r="AY29" s="153"/>
      <c r="AZ29" s="144" t="str">
        <f t="shared" si="131"/>
        <v xml:space="preserve"> </v>
      </c>
      <c r="BA29" s="454" t="str">
        <f t="shared" si="132"/>
        <v xml:space="preserve"> </v>
      </c>
      <c r="BB29" s="454"/>
      <c r="BC29" s="150"/>
      <c r="BD29" s="150"/>
      <c r="BE29" s="150"/>
      <c r="BF29" s="154" t="str">
        <f>IF(BD29=0," ",IF(BD29=16," ",VLOOKUP(BD29,PROTOKOL!$A:$E,2)*BE29))</f>
        <v xml:space="preserve"> </v>
      </c>
      <c r="BG29" s="151"/>
      <c r="BH29" s="152" t="str">
        <f>IF(BD29=0," ",IF(BD29=16," ",(BC29-BF29-BG29)*VLOOKUP(BD29,PROTOKOL!$A:$E,5)))</f>
        <v xml:space="preserve"> </v>
      </c>
      <c r="BI29" s="155" t="str">
        <f t="shared" si="133"/>
        <v xml:space="preserve"> </v>
      </c>
      <c r="BJ29" s="152" t="str">
        <f t="shared" si="134"/>
        <v xml:space="preserve"> </v>
      </c>
      <c r="BL29" s="138">
        <f t="shared" ref="BL29" si="1765">$A$29</f>
        <v>17</v>
      </c>
      <c r="BM29" s="444"/>
      <c r="BN29" s="150"/>
      <c r="BO29" s="150"/>
      <c r="BP29" s="150"/>
      <c r="BQ29" s="150" t="str">
        <f>IFERROR(IF(BO29=0," ",IF(BO29=16," ",VLOOKUP(BO29,PROTOKOL!$A:$E,2)*BP29))/7.5*(7.5-BT29),"")</f>
        <v/>
      </c>
      <c r="BR29" s="151"/>
      <c r="BS29" s="152" t="str">
        <f>IF(BO29=0," ",IF(BO29=16," ",(BN29-BQ29-BR29)*VLOOKUP(BO29,PROTOKOL!$A:$E,5)))</f>
        <v xml:space="preserve"> </v>
      </c>
      <c r="BT29" s="153"/>
      <c r="BU29" s="144" t="str">
        <f t="shared" si="136"/>
        <v xml:space="preserve"> </v>
      </c>
      <c r="BV29" s="454" t="str">
        <f t="shared" si="137"/>
        <v xml:space="preserve"> </v>
      </c>
      <c r="BW29" s="454"/>
      <c r="BX29" s="150"/>
      <c r="BY29" s="150"/>
      <c r="BZ29" s="150"/>
      <c r="CA29" s="154" t="str">
        <f>IF(BY29=0," ",IF(BY29=16," ",VLOOKUP(BY29,PROTOKOL!$A:$E,2)*BZ29))</f>
        <v xml:space="preserve"> </v>
      </c>
      <c r="CB29" s="151"/>
      <c r="CC29" s="152" t="str">
        <f>IF(BY29=0," ",IF(BY29=16," ",(BX29-CA29-CB29)*VLOOKUP(BY29,PROTOKOL!$A:$E,5)))</f>
        <v xml:space="preserve"> </v>
      </c>
      <c r="CD29" s="155" t="str">
        <f t="shared" si="138"/>
        <v xml:space="preserve"> </v>
      </c>
      <c r="CE29" s="152" t="str">
        <f t="shared" si="139"/>
        <v xml:space="preserve"> </v>
      </c>
      <c r="CG29" s="138">
        <f t="shared" ref="CG29" si="1766">$A$29</f>
        <v>17</v>
      </c>
      <c r="CH29" s="444"/>
      <c r="CI29" s="150"/>
      <c r="CJ29" s="150"/>
      <c r="CK29" s="150"/>
      <c r="CL29" s="150" t="str">
        <f>IFERROR(IF(CJ29=0," ",IF(CJ29=16," ",VLOOKUP(CJ29,PROTOKOL!$A:$E,2)*CK29))/7.5*(7.5-CO29),"")</f>
        <v/>
      </c>
      <c r="CM29" s="151"/>
      <c r="CN29" s="152" t="str">
        <f>IF(CJ29=0," ",IF(CJ29=16," ",(CI29-CL29-CM29)*VLOOKUP(CJ29,PROTOKOL!$A:$E,5)))</f>
        <v xml:space="preserve"> </v>
      </c>
      <c r="CO29" s="153"/>
      <c r="CP29" s="144" t="str">
        <f t="shared" si="141"/>
        <v xml:space="preserve"> </v>
      </c>
      <c r="CQ29" s="454" t="str">
        <f t="shared" si="142"/>
        <v xml:space="preserve"> </v>
      </c>
      <c r="CR29" s="454"/>
      <c r="CS29" s="150"/>
      <c r="CT29" s="150"/>
      <c r="CU29" s="150"/>
      <c r="CV29" s="154" t="str">
        <f>IF(CT29=0," ",IF(CT29=16," ",VLOOKUP(CT29,PROTOKOL!$A:$E,2)*CU29))</f>
        <v xml:space="preserve"> </v>
      </c>
      <c r="CW29" s="151"/>
      <c r="CX29" s="152" t="str">
        <f>IF(CT29=0," ",IF(CT29=16," ",(CS29-CV29-CW29)*VLOOKUP(CT29,PROTOKOL!$A:$E,5)))</f>
        <v xml:space="preserve"> </v>
      </c>
      <c r="CY29" s="155" t="str">
        <f t="shared" si="143"/>
        <v xml:space="preserve"> </v>
      </c>
      <c r="CZ29" s="152" t="str">
        <f t="shared" si="144"/>
        <v xml:space="preserve"> </v>
      </c>
      <c r="DB29" s="138">
        <f t="shared" ref="DB29" si="1767">$A$29</f>
        <v>17</v>
      </c>
      <c r="DC29" s="444"/>
      <c r="DD29" s="150"/>
      <c r="DE29" s="150"/>
      <c r="DF29" s="150"/>
      <c r="DG29" s="150" t="str">
        <f>IFERROR(IF(DE29=0," ",IF(DE29=16," ",VLOOKUP(DE29,PROTOKOL!$A:$E,2)*DF29))/7.5*(7.5-DJ29),"")</f>
        <v/>
      </c>
      <c r="DH29" s="151"/>
      <c r="DI29" s="152" t="str">
        <f>IF(DE29=0," ",IF(DE29=16," ",(DD29-DG29-DH29)*VLOOKUP(DE29,PROTOKOL!$A:$E,5)))</f>
        <v xml:space="preserve"> </v>
      </c>
      <c r="DJ29" s="153"/>
      <c r="DK29" s="144" t="str">
        <f t="shared" si="146"/>
        <v xml:space="preserve"> </v>
      </c>
      <c r="DL29" s="454" t="str">
        <f t="shared" si="147"/>
        <v xml:space="preserve"> </v>
      </c>
      <c r="DM29" s="454"/>
      <c r="DN29" s="150"/>
      <c r="DO29" s="150"/>
      <c r="DP29" s="150"/>
      <c r="DQ29" s="154" t="str">
        <f>IF(DO29=0," ",IF(DO29=16," ",VLOOKUP(DO29,PROTOKOL!$A:$E,2)*DP29))</f>
        <v xml:space="preserve"> </v>
      </c>
      <c r="DR29" s="151"/>
      <c r="DS29" s="152" t="str">
        <f>IF(DO29=0," ",IF(DO29=16," ",(DN29-DQ29-DR29)*VLOOKUP(DO29,PROTOKOL!$A:$E,5)))</f>
        <v xml:space="preserve"> </v>
      </c>
      <c r="DT29" s="155" t="str">
        <f t="shared" si="148"/>
        <v xml:space="preserve"> </v>
      </c>
      <c r="DU29" s="152" t="str">
        <f t="shared" si="149"/>
        <v xml:space="preserve"> </v>
      </c>
      <c r="DW29" s="138">
        <f t="shared" ref="DW29" si="1768">$A$29</f>
        <v>17</v>
      </c>
      <c r="DX29" s="444"/>
      <c r="DY29" s="150"/>
      <c r="DZ29" s="150"/>
      <c r="EA29" s="150"/>
      <c r="EB29" s="150" t="str">
        <f>IFERROR(IF(DZ29=0," ",IF(DZ29=16," ",VLOOKUP(DZ29,PROTOKOL!$A:$E,2)*EA29))/7.5*(7.5-EE29),"")</f>
        <v/>
      </c>
      <c r="EC29" s="151"/>
      <c r="ED29" s="152" t="str">
        <f>IF(DZ29=0," ",IF(DZ29=16," ",(DY29-EB29-EC29)*VLOOKUP(DZ29,PROTOKOL!$A:$E,5)))</f>
        <v xml:space="preserve"> </v>
      </c>
      <c r="EE29" s="153"/>
      <c r="EF29" s="144" t="str">
        <f t="shared" si="151"/>
        <v xml:space="preserve"> </v>
      </c>
      <c r="EG29" s="454" t="str">
        <f t="shared" si="152"/>
        <v xml:space="preserve"> </v>
      </c>
      <c r="EH29" s="454"/>
      <c r="EI29" s="150"/>
      <c r="EJ29" s="150"/>
      <c r="EK29" s="150"/>
      <c r="EL29" s="154" t="str">
        <f>IF(EJ29=0," ",IF(EJ29=16," ",VLOOKUP(EJ29,PROTOKOL!$A:$E,2)*EK29))</f>
        <v xml:space="preserve"> </v>
      </c>
      <c r="EM29" s="151"/>
      <c r="EN29" s="152" t="str">
        <f>IF(EJ29=0," ",IF(EJ29=16," ",(EI29-EL29-EM29)*VLOOKUP(EJ29,PROTOKOL!$A:$E,5)))</f>
        <v xml:space="preserve"> </v>
      </c>
      <c r="EO29" s="155" t="str">
        <f t="shared" si="153"/>
        <v xml:space="preserve"> </v>
      </c>
      <c r="EP29" s="152" t="str">
        <f t="shared" si="154"/>
        <v xml:space="preserve"> </v>
      </c>
      <c r="ER29" s="138">
        <f t="shared" ref="ER29" si="1769">$A$29</f>
        <v>17</v>
      </c>
      <c r="ES29" s="444"/>
      <c r="ET29" s="150"/>
      <c r="EU29" s="150"/>
      <c r="EV29" s="150"/>
      <c r="EW29" s="150" t="str">
        <f>IFERROR(IF(EU29=0," ",IF(EU29=16," ",VLOOKUP(EU29,PROTOKOL!$A:$E,2)*EV29))/7.5*(7.5-EZ29),"")</f>
        <v/>
      </c>
      <c r="EX29" s="151"/>
      <c r="EY29" s="152" t="str">
        <f>IF(EU29=0," ",IF(EU29=16," ",(ET29-EW29-EX29)*VLOOKUP(EU29,PROTOKOL!$A:$E,5)))</f>
        <v xml:space="preserve"> </v>
      </c>
      <c r="EZ29" s="153"/>
      <c r="FA29" s="144" t="str">
        <f t="shared" si="156"/>
        <v xml:space="preserve"> </v>
      </c>
      <c r="FB29" s="454" t="str">
        <f t="shared" si="157"/>
        <v xml:space="preserve"> </v>
      </c>
      <c r="FC29" s="454"/>
      <c r="FD29" s="150"/>
      <c r="FE29" s="150"/>
      <c r="FF29" s="150"/>
      <c r="FG29" s="154" t="str">
        <f>IF(FE29=0," ",IF(FE29=16," ",VLOOKUP(FE29,PROTOKOL!$A:$E,2)*FF29))</f>
        <v xml:space="preserve"> </v>
      </c>
      <c r="FH29" s="151"/>
      <c r="FI29" s="152" t="str">
        <f>IF(FE29=0," ",IF(FE29=16," ",(FD29-FG29-FH29)*VLOOKUP(FE29,PROTOKOL!$A:$E,5)))</f>
        <v xml:space="preserve"> </v>
      </c>
      <c r="FJ29" s="155" t="str">
        <f t="shared" si="158"/>
        <v xml:space="preserve"> </v>
      </c>
      <c r="FK29" s="152" t="str">
        <f t="shared" si="159"/>
        <v xml:space="preserve"> </v>
      </c>
      <c r="FM29" s="138">
        <f t="shared" ref="FM29" si="1770">$A$29</f>
        <v>17</v>
      </c>
      <c r="FN29" s="444"/>
      <c r="FO29" s="150"/>
      <c r="FP29" s="150"/>
      <c r="FQ29" s="150"/>
      <c r="FR29" s="150" t="str">
        <f>IFERROR(IF(FP29=0," ",IF(FP29=16," ",VLOOKUP(FP29,PROTOKOL!$A:$E,2)*FQ29))/7.5*(7.5-FU29),"")</f>
        <v/>
      </c>
      <c r="FS29" s="151"/>
      <c r="FT29" s="152" t="str">
        <f>IF(FP29=0," ",IF(FP29=16," ",(FO29-FR29-FS29)*VLOOKUP(FP29,PROTOKOL!$A:$E,5)))</f>
        <v xml:space="preserve"> </v>
      </c>
      <c r="FU29" s="153"/>
      <c r="FV29" s="144" t="str">
        <f t="shared" si="161"/>
        <v xml:space="preserve"> </v>
      </c>
      <c r="FW29" s="454" t="str">
        <f t="shared" si="162"/>
        <v xml:space="preserve"> </v>
      </c>
      <c r="FX29" s="454"/>
      <c r="FY29" s="150"/>
      <c r="FZ29" s="150"/>
      <c r="GA29" s="150"/>
      <c r="GB29" s="154" t="str">
        <f>IF(FZ29=0," ",IF(FZ29=16," ",VLOOKUP(FZ29,PROTOKOL!$A:$E,2)*GA29))</f>
        <v xml:space="preserve"> </v>
      </c>
      <c r="GC29" s="151"/>
      <c r="GD29" s="152" t="str">
        <f>IF(FZ29=0," ",IF(FZ29=16," ",(FY29-GB29-GC29)*VLOOKUP(FZ29,PROTOKOL!$A:$E,5)))</f>
        <v xml:space="preserve"> </v>
      </c>
      <c r="GE29" s="155" t="str">
        <f t="shared" si="163"/>
        <v xml:space="preserve"> </v>
      </c>
      <c r="GF29" s="152" t="str">
        <f t="shared" si="164"/>
        <v xml:space="preserve"> </v>
      </c>
      <c r="GH29" s="138">
        <f t="shared" ref="GH29" si="1771">$A$29</f>
        <v>17</v>
      </c>
      <c r="GI29" s="444"/>
      <c r="GJ29" s="150"/>
      <c r="GK29" s="150"/>
      <c r="GL29" s="150"/>
      <c r="GM29" s="150" t="str">
        <f>IFERROR(IF(GK29=0," ",IF(GK29=16," ",VLOOKUP(GK29,PROTOKOL!$A:$E,2)*GL29))/7.5*(7.5-GP29),"")</f>
        <v/>
      </c>
      <c r="GN29" s="151"/>
      <c r="GO29" s="152" t="str">
        <f>IF(GK29=0," ",IF(GK29=16," ",(GJ29-GM29-GN29)*VLOOKUP(GK29,PROTOKOL!$A:$E,5)))</f>
        <v xml:space="preserve"> </v>
      </c>
      <c r="GP29" s="153"/>
      <c r="GQ29" s="144" t="str">
        <f t="shared" si="166"/>
        <v xml:space="preserve"> </v>
      </c>
      <c r="GR29" s="454" t="str">
        <f t="shared" si="167"/>
        <v xml:space="preserve"> </v>
      </c>
      <c r="GS29" s="454"/>
      <c r="GT29" s="150"/>
      <c r="GU29" s="150"/>
      <c r="GV29" s="150"/>
      <c r="GW29" s="154" t="str">
        <f>IF(GU29=0," ",IF(GU29=16," ",VLOOKUP(GU29,PROTOKOL!$A:$E,2)*GV29))</f>
        <v xml:space="preserve"> </v>
      </c>
      <c r="GX29" s="151"/>
      <c r="GY29" s="152" t="str">
        <f>IF(GU29=0," ",IF(GU29=16," ",(GT29-GW29-GX29)*VLOOKUP(GU29,PROTOKOL!$A:$E,5)))</f>
        <v xml:space="preserve"> </v>
      </c>
      <c r="GZ29" s="155" t="str">
        <f t="shared" si="168"/>
        <v xml:space="preserve"> </v>
      </c>
      <c r="HA29" s="152" t="str">
        <f t="shared" si="169"/>
        <v xml:space="preserve"> </v>
      </c>
      <c r="HC29" s="138">
        <f t="shared" ref="HC29" si="1772">$A$29</f>
        <v>17</v>
      </c>
      <c r="HD29" s="444"/>
      <c r="HE29" s="150"/>
      <c r="HF29" s="150"/>
      <c r="HG29" s="150"/>
      <c r="HH29" s="150" t="str">
        <f>IFERROR(IF(HF29=0," ",IF(HF29=16," ",VLOOKUP(HF29,PROTOKOL!$A:$E,2)*HG29))/7.5*(7.5-HK29),"")</f>
        <v/>
      </c>
      <c r="HI29" s="151"/>
      <c r="HJ29" s="152" t="str">
        <f>IF(HF29=0," ",IF(HF29=16," ",(HE29-HH29-HI29)*VLOOKUP(HF29,PROTOKOL!$A:$E,5)))</f>
        <v xml:space="preserve"> </v>
      </c>
      <c r="HK29" s="153"/>
      <c r="HL29" s="144" t="str">
        <f t="shared" si="171"/>
        <v xml:space="preserve"> </v>
      </c>
      <c r="HM29" s="454" t="str">
        <f t="shared" si="172"/>
        <v xml:space="preserve"> </v>
      </c>
      <c r="HN29" s="454"/>
      <c r="HO29" s="150"/>
      <c r="HP29" s="150"/>
      <c r="HQ29" s="150"/>
      <c r="HR29" s="154" t="str">
        <f>IF(HP29=0," ",IF(HP29=16," ",VLOOKUP(HP29,PROTOKOL!$A:$E,2)*HQ29))</f>
        <v xml:space="preserve"> </v>
      </c>
      <c r="HS29" s="151"/>
      <c r="HT29" s="152" t="str">
        <f>IF(HP29=0," ",IF(HP29=16," ",(HO29-HR29-HS29)*VLOOKUP(HP29,PROTOKOL!$A:$E,5)))</f>
        <v xml:space="preserve"> </v>
      </c>
      <c r="HU29" s="155" t="str">
        <f t="shared" si="173"/>
        <v xml:space="preserve"> </v>
      </c>
      <c r="HV29" s="152" t="str">
        <f t="shared" si="174"/>
        <v xml:space="preserve"> </v>
      </c>
      <c r="HX29" s="138">
        <f t="shared" ref="HX29" si="1773">$A$29</f>
        <v>17</v>
      </c>
      <c r="HY29" s="444"/>
      <c r="HZ29" s="150"/>
      <c r="IA29" s="150"/>
      <c r="IB29" s="150"/>
      <c r="IC29" s="150" t="str">
        <f>IFERROR(IF(IA29=0," ",IF(IA29=16," ",VLOOKUP(IA29,PROTOKOL!$A:$E,2)*IB29))/7.5*(7.5-IF29),"")</f>
        <v/>
      </c>
      <c r="ID29" s="151"/>
      <c r="IE29" s="152" t="str">
        <f>IF(IA29=0," ",IF(IA29=16," ",(HZ29-IC29-ID29)*VLOOKUP(IA29,PROTOKOL!$A:$E,5)))</f>
        <v xml:space="preserve"> </v>
      </c>
      <c r="IF29" s="153"/>
      <c r="IG29" s="144" t="str">
        <f t="shared" si="176"/>
        <v xml:space="preserve"> </v>
      </c>
      <c r="IH29" s="454" t="str">
        <f t="shared" si="177"/>
        <v xml:space="preserve"> </v>
      </c>
      <c r="II29" s="454"/>
      <c r="IJ29" s="150"/>
      <c r="IK29" s="150"/>
      <c r="IL29" s="150"/>
      <c r="IM29" s="154" t="str">
        <f>IF(IK29=0," ",IF(IK29=16," ",VLOOKUP(IK29,PROTOKOL!$A:$E,2)*IL29))</f>
        <v xml:space="preserve"> </v>
      </c>
      <c r="IN29" s="151"/>
      <c r="IO29" s="152" t="str">
        <f>IF(IK29=0," ",IF(IK29=16," ",(IJ29-IM29-IN29)*VLOOKUP(IK29,PROTOKOL!$A:$E,5)))</f>
        <v xml:space="preserve"> </v>
      </c>
      <c r="IP29" s="155" t="str">
        <f t="shared" si="178"/>
        <v xml:space="preserve"> </v>
      </c>
      <c r="IQ29" s="152" t="str">
        <f t="shared" si="179"/>
        <v xml:space="preserve"> </v>
      </c>
      <c r="IS29" s="138">
        <f t="shared" ref="IS29" si="1774">$A$29</f>
        <v>17</v>
      </c>
      <c r="IT29" s="444"/>
      <c r="IU29" s="150"/>
      <c r="IV29" s="150"/>
      <c r="IW29" s="150"/>
      <c r="IX29" s="150" t="str">
        <f>IFERROR(IF(IV29=0," ",IF(IV29=16," ",VLOOKUP(IV29,PROTOKOL!$A:$E,2)*IW29))/7.5*(7.5-JA29),"")</f>
        <v/>
      </c>
      <c r="IY29" s="151"/>
      <c r="IZ29" s="152" t="str">
        <f>IF(IV29=0," ",IF(IV29=16," ",(IU29-IX29-IY29)*VLOOKUP(IV29,PROTOKOL!$A:$E,5)))</f>
        <v xml:space="preserve"> </v>
      </c>
      <c r="JA29" s="153"/>
      <c r="JB29" s="144" t="str">
        <f t="shared" si="181"/>
        <v xml:space="preserve"> </v>
      </c>
      <c r="JC29" s="454" t="str">
        <f t="shared" si="182"/>
        <v xml:space="preserve"> </v>
      </c>
      <c r="JD29" s="454"/>
      <c r="JE29" s="150"/>
      <c r="JF29" s="150"/>
      <c r="JG29" s="150"/>
      <c r="JH29" s="154" t="str">
        <f>IF(JF29=0," ",IF(JF29=16," ",VLOOKUP(JF29,PROTOKOL!$A:$E,2)*JG29))</f>
        <v xml:space="preserve"> </v>
      </c>
      <c r="JI29" s="151"/>
      <c r="JJ29" s="152" t="str">
        <f>IF(JF29=0," ",IF(JF29=16," ",(JE29-JH29-JI29)*VLOOKUP(JF29,PROTOKOL!$A:$E,5)))</f>
        <v xml:space="preserve"> </v>
      </c>
      <c r="JK29" s="155" t="str">
        <f t="shared" si="183"/>
        <v xml:space="preserve"> </v>
      </c>
      <c r="JL29" s="152" t="str">
        <f t="shared" si="184"/>
        <v xml:space="preserve"> </v>
      </c>
      <c r="JN29" s="138">
        <f t="shared" ref="JN29" si="1775">$A$29</f>
        <v>17</v>
      </c>
      <c r="JO29" s="444"/>
      <c r="JP29" s="150"/>
      <c r="JQ29" s="150"/>
      <c r="JR29" s="150"/>
      <c r="JS29" s="150" t="str">
        <f>IFERROR(IF(JQ29=0," ",IF(JQ29=16," ",VLOOKUP(JQ29,PROTOKOL!$A:$E,2)*JR29))/7.5*(7.5-JV29),"")</f>
        <v/>
      </c>
      <c r="JT29" s="151"/>
      <c r="JU29" s="152" t="str">
        <f>IF(JQ29=0," ",IF(JQ29=16," ",(JP29-JS29-JT29)*VLOOKUP(JQ29,PROTOKOL!$A:$E,5)))</f>
        <v xml:space="preserve"> </v>
      </c>
      <c r="JV29" s="153"/>
      <c r="JW29" s="144" t="str">
        <f t="shared" si="186"/>
        <v xml:space="preserve"> </v>
      </c>
      <c r="JX29" s="454" t="str">
        <f t="shared" si="187"/>
        <v xml:space="preserve"> </v>
      </c>
      <c r="JY29" s="454"/>
      <c r="JZ29" s="150"/>
      <c r="KA29" s="150"/>
      <c r="KB29" s="150"/>
      <c r="KC29" s="154" t="str">
        <f>IF(KA29=0," ",IF(KA29=16," ",VLOOKUP(KA29,PROTOKOL!$A:$E,2)*KB29))</f>
        <v xml:space="preserve"> </v>
      </c>
      <c r="KD29" s="151"/>
      <c r="KE29" s="152" t="str">
        <f>IF(KA29=0," ",IF(KA29=16," ",(JZ29-KC29-KD29)*VLOOKUP(KA29,PROTOKOL!$A:$E,5)))</f>
        <v xml:space="preserve"> </v>
      </c>
      <c r="KF29" s="155" t="str">
        <f t="shared" si="188"/>
        <v xml:space="preserve"> </v>
      </c>
      <c r="KG29" s="152" t="str">
        <f t="shared" si="189"/>
        <v xml:space="preserve"> </v>
      </c>
      <c r="KI29" s="138">
        <f t="shared" ref="KI29" si="1776">$A$29</f>
        <v>17</v>
      </c>
      <c r="KJ29" s="444"/>
      <c r="KK29" s="150"/>
      <c r="KL29" s="150"/>
      <c r="KM29" s="150"/>
      <c r="KN29" s="150" t="str">
        <f>IFERROR(IF(KL29=0," ",IF(KL29=16," ",VLOOKUP(KL29,PROTOKOL!$A:$E,2)*KM29))/7.5*(7.5-KQ29),"")</f>
        <v/>
      </c>
      <c r="KO29" s="151"/>
      <c r="KP29" s="152" t="str">
        <f>IF(KL29=0," ",IF(KL29=16," ",(KK29-KN29-KO29)*VLOOKUP(KL29,PROTOKOL!$A:$E,5)))</f>
        <v xml:space="preserve"> </v>
      </c>
      <c r="KQ29" s="153"/>
      <c r="KR29" s="144" t="str">
        <f t="shared" si="191"/>
        <v xml:space="preserve"> </v>
      </c>
      <c r="KS29" s="454" t="str">
        <f t="shared" si="192"/>
        <v xml:space="preserve"> </v>
      </c>
      <c r="KT29" s="454"/>
      <c r="KU29" s="150"/>
      <c r="KV29" s="150"/>
      <c r="KW29" s="150"/>
      <c r="KX29" s="154" t="str">
        <f>IF(KV29=0," ",IF(KV29=16," ",VLOOKUP(KV29,PROTOKOL!$A:$E,2)*KW29))</f>
        <v xml:space="preserve"> </v>
      </c>
      <c r="KY29" s="151"/>
      <c r="KZ29" s="152" t="str">
        <f>IF(KV29=0," ",IF(KV29=16," ",(KU29-KX29-KY29)*VLOOKUP(KV29,PROTOKOL!$A:$E,5)))</f>
        <v xml:space="preserve"> </v>
      </c>
      <c r="LA29" s="155" t="str">
        <f t="shared" si="193"/>
        <v xml:space="preserve"> </v>
      </c>
      <c r="LB29" s="152" t="str">
        <f t="shared" si="194"/>
        <v xml:space="preserve"> </v>
      </c>
      <c r="LD29" s="138">
        <f t="shared" ref="LD29" si="1777">$A$29</f>
        <v>17</v>
      </c>
      <c r="LE29" s="444"/>
      <c r="LF29" s="150"/>
      <c r="LG29" s="150"/>
      <c r="LH29" s="150"/>
      <c r="LI29" s="150" t="str">
        <f>IFERROR(IF(LG29=0," ",IF(LG29=16," ",VLOOKUP(LG29,PROTOKOL!$A:$E,2)*LH29))/7.5*(7.5-LL29),"")</f>
        <v/>
      </c>
      <c r="LJ29" s="151"/>
      <c r="LK29" s="152" t="str">
        <f>IF(LG29=0," ",IF(LG29=16," ",(LF29-LI29-LJ29)*VLOOKUP(LG29,PROTOKOL!$A:$E,5)))</f>
        <v xml:space="preserve"> </v>
      </c>
      <c r="LL29" s="153"/>
      <c r="LM29" s="144" t="str">
        <f t="shared" si="196"/>
        <v xml:space="preserve"> </v>
      </c>
      <c r="LN29" s="454" t="str">
        <f t="shared" si="197"/>
        <v xml:space="preserve"> </v>
      </c>
      <c r="LO29" s="454"/>
      <c r="LP29" s="150"/>
      <c r="LQ29" s="150"/>
      <c r="LR29" s="150"/>
      <c r="LS29" s="154" t="str">
        <f>IF(LQ29=0," ",IF(LQ29=16," ",VLOOKUP(LQ29,PROTOKOL!$A:$E,2)*LR29))</f>
        <v xml:space="preserve"> </v>
      </c>
      <c r="LT29" s="151"/>
      <c r="LU29" s="152" t="str">
        <f>IF(LQ29=0," ",IF(LQ29=16," ",(LP29-LS29-LT29)*VLOOKUP(LQ29,PROTOKOL!$A:$E,5)))</f>
        <v xml:space="preserve"> </v>
      </c>
      <c r="LV29" s="155" t="str">
        <f t="shared" si="198"/>
        <v xml:space="preserve"> </v>
      </c>
      <c r="LW29" s="152" t="str">
        <f t="shared" si="199"/>
        <v xml:space="preserve"> </v>
      </c>
      <c r="LY29" s="138">
        <f t="shared" ref="LY29" si="1778">$A$29</f>
        <v>17</v>
      </c>
      <c r="LZ29" s="444"/>
      <c r="MA29" s="150"/>
      <c r="MB29" s="150"/>
      <c r="MC29" s="150"/>
      <c r="MD29" s="150" t="str">
        <f>IFERROR(IF(MB29=0," ",IF(MB29=16," ",VLOOKUP(MB29,PROTOKOL!$A:$E,2)*MC29))/7.5*(7.5-MG29),"")</f>
        <v/>
      </c>
      <c r="ME29" s="151"/>
      <c r="MF29" s="152" t="str">
        <f>IF(MB29=0," ",IF(MB29=16," ",(MA29-MD29-ME29)*VLOOKUP(MB29,PROTOKOL!$A:$E,5)))</f>
        <v xml:space="preserve"> </v>
      </c>
      <c r="MG29" s="153"/>
      <c r="MH29" s="144" t="str">
        <f t="shared" si="201"/>
        <v xml:space="preserve"> </v>
      </c>
      <c r="MI29" s="454" t="str">
        <f t="shared" si="202"/>
        <v xml:space="preserve"> </v>
      </c>
      <c r="MJ29" s="454"/>
      <c r="MK29" s="150"/>
      <c r="ML29" s="150"/>
      <c r="MM29" s="150"/>
      <c r="MN29" s="154" t="str">
        <f>IF(ML29=0," ",IF(ML29=16," ",VLOOKUP(ML29,PROTOKOL!$A:$E,2)*MM29))</f>
        <v xml:space="preserve"> </v>
      </c>
      <c r="MO29" s="151"/>
      <c r="MP29" s="152" t="str">
        <f>IF(ML29=0," ",IF(ML29=16," ",(MK29-MN29-MO29)*VLOOKUP(ML29,PROTOKOL!$A:$E,5)))</f>
        <v xml:space="preserve"> </v>
      </c>
      <c r="MQ29" s="155" t="str">
        <f t="shared" si="203"/>
        <v xml:space="preserve"> </v>
      </c>
      <c r="MR29" s="152" t="str">
        <f t="shared" si="204"/>
        <v xml:space="preserve"> </v>
      </c>
      <c r="MT29" s="138">
        <f t="shared" ref="MT29" si="1779">$A$29</f>
        <v>17</v>
      </c>
      <c r="MU29" s="444"/>
      <c r="MV29" s="150"/>
      <c r="MW29" s="150"/>
      <c r="MX29" s="150"/>
      <c r="MY29" s="150" t="str">
        <f>IFERROR(IF(MW29=0," ",IF(MW29=16," ",VLOOKUP(MW29,PROTOKOL!$A:$E,2)*MX29))/7.5*(7.5-NB29),"")</f>
        <v/>
      </c>
      <c r="MZ29" s="151"/>
      <c r="NA29" s="152" t="str">
        <f>IF(MW29=0," ",IF(MW29=16," ",(MV29-MY29-MZ29)*VLOOKUP(MW29,PROTOKOL!$A:$E,5)))</f>
        <v xml:space="preserve"> </v>
      </c>
      <c r="NB29" s="153"/>
      <c r="NC29" s="144" t="str">
        <f t="shared" si="206"/>
        <v xml:space="preserve"> </v>
      </c>
      <c r="ND29" s="454" t="str">
        <f t="shared" si="207"/>
        <v xml:space="preserve"> </v>
      </c>
      <c r="NE29" s="454"/>
      <c r="NF29" s="150"/>
      <c r="NG29" s="150"/>
      <c r="NH29" s="150"/>
      <c r="NI29" s="154" t="str">
        <f>IF(NG29=0," ",IF(NG29=16," ",VLOOKUP(NG29,PROTOKOL!$A:$E,2)*NH29))</f>
        <v xml:space="preserve"> </v>
      </c>
      <c r="NJ29" s="151"/>
      <c r="NK29" s="152" t="str">
        <f>IF(NG29=0," ",IF(NG29=16," ",(NF29-NI29-NJ29)*VLOOKUP(NG29,PROTOKOL!$A:$E,5)))</f>
        <v xml:space="preserve"> </v>
      </c>
      <c r="NL29" s="155" t="str">
        <f t="shared" si="208"/>
        <v xml:space="preserve"> </v>
      </c>
      <c r="NM29" s="152" t="str">
        <f t="shared" si="209"/>
        <v xml:space="preserve"> </v>
      </c>
      <c r="NO29" s="138">
        <f t="shared" ref="NO29" si="1780">$A$29</f>
        <v>17</v>
      </c>
      <c r="NP29" s="444"/>
      <c r="NQ29" s="150"/>
      <c r="NR29" s="150"/>
      <c r="NS29" s="150"/>
      <c r="NT29" s="150" t="str">
        <f>IFERROR(IF(NR29=0," ",IF(NR29=16," ",VLOOKUP(NR29,PROTOKOL!$A:$E,2)*NS29))/7.5*(7.5-NW29),"")</f>
        <v/>
      </c>
      <c r="NU29" s="151"/>
      <c r="NV29" s="152" t="str">
        <f>IF(NR29=0," ",IF(NR29=16," ",(NQ29-NT29-NU29)*VLOOKUP(NR29,PROTOKOL!$A:$E,5)))</f>
        <v xml:space="preserve"> </v>
      </c>
      <c r="NW29" s="153"/>
      <c r="NX29" s="144" t="str">
        <f t="shared" si="211"/>
        <v xml:space="preserve"> </v>
      </c>
      <c r="NY29" s="454" t="str">
        <f t="shared" si="212"/>
        <v xml:space="preserve"> </v>
      </c>
      <c r="NZ29" s="454"/>
      <c r="OA29" s="150"/>
      <c r="OB29" s="150"/>
      <c r="OC29" s="150"/>
      <c r="OD29" s="154" t="str">
        <f>IF(OB29=0," ",IF(OB29=16," ",VLOOKUP(OB29,PROTOKOL!$A:$E,2)*OC29))</f>
        <v xml:space="preserve"> </v>
      </c>
      <c r="OE29" s="151"/>
      <c r="OF29" s="152" t="str">
        <f>IF(OB29=0," ",IF(OB29=16," ",(OA29-OD29-OE29)*VLOOKUP(OB29,PROTOKOL!$A:$E,5)))</f>
        <v xml:space="preserve"> </v>
      </c>
      <c r="OG29" s="155" t="str">
        <f t="shared" si="213"/>
        <v xml:space="preserve"> </v>
      </c>
      <c r="OH29" s="152" t="str">
        <f t="shared" si="214"/>
        <v xml:space="preserve"> </v>
      </c>
      <c r="OJ29" s="138">
        <f t="shared" ref="OJ29" si="1781">$A$29</f>
        <v>17</v>
      </c>
      <c r="OK29" s="444"/>
      <c r="OL29" s="150"/>
      <c r="OM29" s="150"/>
      <c r="ON29" s="150"/>
      <c r="OO29" s="150" t="str">
        <f>IFERROR(IF(OM29=0," ",IF(OM29=16," ",VLOOKUP(OM29,PROTOKOL!$A:$E,2)*ON29))/7.5*(7.5-OR29),"")</f>
        <v/>
      </c>
      <c r="OP29" s="151"/>
      <c r="OQ29" s="152" t="str">
        <f>IF(OM29=0," ",IF(OM29=16," ",(OL29-OO29-OP29)*VLOOKUP(OM29,PROTOKOL!$A:$E,5)))</f>
        <v xml:space="preserve"> </v>
      </c>
      <c r="OR29" s="153"/>
      <c r="OS29" s="144" t="str">
        <f t="shared" si="216"/>
        <v xml:space="preserve"> </v>
      </c>
      <c r="OT29" s="454" t="str">
        <f t="shared" si="217"/>
        <v xml:space="preserve"> </v>
      </c>
      <c r="OU29" s="454"/>
      <c r="OV29" s="150"/>
      <c r="OW29" s="150"/>
      <c r="OX29" s="150"/>
      <c r="OY29" s="154" t="str">
        <f>IF(OW29=0," ",IF(OW29=16," ",VLOOKUP(OW29,PROTOKOL!$A:$E,2)*OX29))</f>
        <v xml:space="preserve"> </v>
      </c>
      <c r="OZ29" s="151"/>
      <c r="PA29" s="152" t="str">
        <f>IF(OW29=0," ",IF(OW29=16," ",(OV29-OY29-OZ29)*VLOOKUP(OW29,PROTOKOL!$A:$E,5)))</f>
        <v xml:space="preserve"> </v>
      </c>
      <c r="PB29" s="155" t="str">
        <f t="shared" si="218"/>
        <v xml:space="preserve"> </v>
      </c>
      <c r="PC29" s="152" t="str">
        <f t="shared" si="219"/>
        <v xml:space="preserve"> </v>
      </c>
      <c r="PE29" s="138">
        <f t="shared" ref="PE29" si="1782">$A$29</f>
        <v>17</v>
      </c>
      <c r="PF29" s="444"/>
      <c r="PG29" s="150"/>
      <c r="PH29" s="150"/>
      <c r="PI29" s="150"/>
      <c r="PJ29" s="150" t="str">
        <f>IFERROR(IF(PH29=0," ",IF(PH29=16," ",VLOOKUP(PH29,PROTOKOL!$A:$E,2)*PI29))/7.5*(7.5-PM29),"")</f>
        <v/>
      </c>
      <c r="PK29" s="151"/>
      <c r="PL29" s="152" t="str">
        <f>IF(PH29=0," ",IF(PH29=16," ",(PG29-PJ29-PK29)*VLOOKUP(PH29,PROTOKOL!$A:$E,5)))</f>
        <v xml:space="preserve"> </v>
      </c>
      <c r="PM29" s="153"/>
      <c r="PN29" s="144" t="str">
        <f t="shared" si="221"/>
        <v xml:space="preserve"> </v>
      </c>
      <c r="PO29" s="454" t="str">
        <f t="shared" si="222"/>
        <v xml:space="preserve"> </v>
      </c>
      <c r="PP29" s="454"/>
      <c r="PQ29" s="150"/>
      <c r="PR29" s="150"/>
      <c r="PS29" s="150"/>
      <c r="PT29" s="154" t="str">
        <f>IF(PR29=0," ",IF(PR29=16," ",VLOOKUP(PR29,PROTOKOL!$A:$E,2)*PS29))</f>
        <v xml:space="preserve"> </v>
      </c>
      <c r="PU29" s="151"/>
      <c r="PV29" s="152" t="str">
        <f>IF(PR29=0," ",IF(PR29=16," ",(PQ29-PT29-PU29)*VLOOKUP(PR29,PROTOKOL!$A:$E,5)))</f>
        <v xml:space="preserve"> </v>
      </c>
      <c r="PW29" s="155" t="str">
        <f t="shared" si="223"/>
        <v xml:space="preserve"> </v>
      </c>
      <c r="PX29" s="152" t="str">
        <f t="shared" si="224"/>
        <v xml:space="preserve"> </v>
      </c>
      <c r="PZ29" s="138">
        <f t="shared" ref="PZ29" si="1783">$A$29</f>
        <v>17</v>
      </c>
      <c r="QA29" s="444"/>
      <c r="QB29" s="150"/>
      <c r="QC29" s="150"/>
      <c r="QD29" s="150"/>
      <c r="QE29" s="150" t="str">
        <f>IFERROR(IF(QC29=0," ",IF(QC29=16," ",VLOOKUP(QC29,PROTOKOL!$A:$E,2)*QD29))/7.5*(7.5-QH29),"")</f>
        <v/>
      </c>
      <c r="QF29" s="151"/>
      <c r="QG29" s="152" t="str">
        <f>IF(QC29=0," ",IF(QC29=16," ",(QB29-QE29-QF29)*VLOOKUP(QC29,PROTOKOL!$A:$E,5)))</f>
        <v xml:space="preserve"> </v>
      </c>
      <c r="QH29" s="153"/>
      <c r="QI29" s="144" t="str">
        <f t="shared" si="226"/>
        <v xml:space="preserve"> </v>
      </c>
      <c r="QJ29" s="454" t="str">
        <f t="shared" si="227"/>
        <v xml:space="preserve"> </v>
      </c>
      <c r="QK29" s="454"/>
      <c r="QL29" s="150"/>
      <c r="QM29" s="150"/>
      <c r="QN29" s="150"/>
      <c r="QO29" s="154" t="str">
        <f>IF(QM29=0," ",IF(QM29=16," ",VLOOKUP(QM29,PROTOKOL!$A:$E,2)*QN29))</f>
        <v xml:space="preserve"> </v>
      </c>
      <c r="QP29" s="151"/>
      <c r="QQ29" s="152" t="str">
        <f>IF(QM29=0," ",IF(QM29=16," ",(QL29-QO29-QP29)*VLOOKUP(QM29,PROTOKOL!$A:$E,5)))</f>
        <v xml:space="preserve"> </v>
      </c>
      <c r="QR29" s="155" t="str">
        <f t="shared" si="228"/>
        <v xml:space="preserve"> </v>
      </c>
      <c r="QS29" s="152" t="str">
        <f t="shared" si="229"/>
        <v xml:space="preserve"> </v>
      </c>
      <c r="QU29" s="138">
        <f t="shared" ref="QU29" si="1784">$A$29</f>
        <v>17</v>
      </c>
      <c r="QV29" s="444"/>
      <c r="QW29" s="150"/>
      <c r="QX29" s="150"/>
      <c r="QY29" s="150"/>
      <c r="QZ29" s="150" t="str">
        <f>IFERROR(IF(QX29=0," ",IF(QX29=16," ",VLOOKUP(QX29,PROTOKOL!$A:$E,2)*QY29))/7.5*(7.5-RC29),"")</f>
        <v/>
      </c>
      <c r="RA29" s="151"/>
      <c r="RB29" s="152" t="str">
        <f>IF(QX29=0," ",IF(QX29=16," ",(QW29-QZ29-RA29)*VLOOKUP(QX29,PROTOKOL!$A:$E,5)))</f>
        <v xml:space="preserve"> </v>
      </c>
      <c r="RC29" s="153"/>
      <c r="RD29" s="144" t="str">
        <f t="shared" si="231"/>
        <v xml:space="preserve"> </v>
      </c>
      <c r="RE29" s="454" t="str">
        <f t="shared" si="232"/>
        <v xml:space="preserve"> </v>
      </c>
      <c r="RF29" s="454"/>
      <c r="RG29" s="150"/>
      <c r="RH29" s="150"/>
      <c r="RI29" s="150"/>
      <c r="RJ29" s="154" t="str">
        <f>IF(RH29=0," ",IF(RH29=16," ",VLOOKUP(RH29,PROTOKOL!$A:$E,2)*RI29))</f>
        <v xml:space="preserve"> </v>
      </c>
      <c r="RK29" s="151"/>
      <c r="RL29" s="152" t="str">
        <f>IF(RH29=0," ",IF(RH29=16," ",(RG29-RJ29-RK29)*VLOOKUP(RH29,PROTOKOL!$A:$E,5)))</f>
        <v xml:space="preserve"> </v>
      </c>
      <c r="RM29" s="155" t="str">
        <f t="shared" si="233"/>
        <v xml:space="preserve"> </v>
      </c>
      <c r="RN29" s="152" t="str">
        <f t="shared" si="234"/>
        <v xml:space="preserve"> </v>
      </c>
      <c r="RP29" s="138">
        <f t="shared" ref="RP29" si="1785">$A$29</f>
        <v>17</v>
      </c>
      <c r="RQ29" s="444"/>
      <c r="RR29" s="150"/>
      <c r="RS29" s="150"/>
      <c r="RT29" s="150"/>
      <c r="RU29" s="150" t="str">
        <f>IFERROR(IF(RS29=0," ",IF(RS29=16," ",VLOOKUP(RS29,PROTOKOL!$A:$E,2)*RT29))/7.5*(7.5-RX29),"")</f>
        <v/>
      </c>
      <c r="RV29" s="151"/>
      <c r="RW29" s="152" t="str">
        <f>IF(RS29=0," ",IF(RS29=16," ",(RR29-RU29-RV29)*VLOOKUP(RS29,PROTOKOL!$A:$E,5)))</f>
        <v xml:space="preserve"> </v>
      </c>
      <c r="RX29" s="153"/>
      <c r="RY29" s="144" t="str">
        <f t="shared" si="236"/>
        <v xml:space="preserve"> </v>
      </c>
      <c r="RZ29" s="454" t="str">
        <f t="shared" si="237"/>
        <v xml:space="preserve"> </v>
      </c>
      <c r="SA29" s="454"/>
      <c r="SB29" s="150"/>
      <c r="SC29" s="150"/>
      <c r="SD29" s="150"/>
      <c r="SE29" s="154" t="str">
        <f>IF(SC29=0," ",IF(SC29=16," ",VLOOKUP(SC29,PROTOKOL!$A:$E,2)*SD29))</f>
        <v xml:space="preserve"> </v>
      </c>
      <c r="SF29" s="151"/>
      <c r="SG29" s="152" t="str">
        <f>IF(SC29=0," ",IF(SC29=16," ",(SB29-SE29-SF29)*VLOOKUP(SC29,PROTOKOL!$A:$E,5)))</f>
        <v xml:space="preserve"> </v>
      </c>
      <c r="SH29" s="155" t="str">
        <f t="shared" si="238"/>
        <v xml:space="preserve"> </v>
      </c>
      <c r="SI29" s="152" t="str">
        <f t="shared" si="239"/>
        <v xml:space="preserve"> </v>
      </c>
      <c r="SK29" s="138">
        <f t="shared" ref="SK29" si="1786">$A$29</f>
        <v>17</v>
      </c>
      <c r="SL29" s="444"/>
      <c r="SM29" s="150"/>
      <c r="SN29" s="150"/>
      <c r="SO29" s="150"/>
      <c r="SP29" s="150" t="str">
        <f>IFERROR(IF(SN29=0," ",IF(SN29=16," ",VLOOKUP(SN29,PROTOKOL!$A:$E,2)*SO29))/7.5*(7.5-SS29),"")</f>
        <v/>
      </c>
      <c r="SQ29" s="151"/>
      <c r="SR29" s="152" t="str">
        <f>IF(SN29=0," ",IF(SN29=16," ",(SM29-SP29-SQ29)*VLOOKUP(SN29,PROTOKOL!$A:$E,5)))</f>
        <v xml:space="preserve"> </v>
      </c>
      <c r="SS29" s="153"/>
      <c r="ST29" s="144" t="str">
        <f t="shared" si="241"/>
        <v xml:space="preserve"> </v>
      </c>
      <c r="SU29" s="454" t="str">
        <f t="shared" si="242"/>
        <v xml:space="preserve"> </v>
      </c>
      <c r="SV29" s="454"/>
      <c r="SW29" s="150"/>
      <c r="SX29" s="150"/>
      <c r="SY29" s="150"/>
      <c r="SZ29" s="154" t="str">
        <f>IF(SX29=0," ",IF(SX29=16," ",VLOOKUP(SX29,PROTOKOL!$A:$E,2)*SY29))</f>
        <v xml:space="preserve"> </v>
      </c>
      <c r="TA29" s="151"/>
      <c r="TB29" s="152" t="str">
        <f>IF(SX29=0," ",IF(SX29=16," ",(SW29-SZ29-TA29)*VLOOKUP(SX29,PROTOKOL!$A:$E,5)))</f>
        <v xml:space="preserve"> </v>
      </c>
      <c r="TC29" s="155" t="str">
        <f t="shared" si="243"/>
        <v xml:space="preserve"> </v>
      </c>
      <c r="TD29" s="152" t="str">
        <f t="shared" si="244"/>
        <v xml:space="preserve"> </v>
      </c>
      <c r="TF29" s="138">
        <f t="shared" ref="TF29" si="1787">$A$29</f>
        <v>17</v>
      </c>
      <c r="TG29" s="444"/>
      <c r="TH29" s="150"/>
      <c r="TI29" s="150"/>
      <c r="TJ29" s="150"/>
      <c r="TK29" s="150" t="str">
        <f>IFERROR(IF(TI29=0," ",IF(TI29=16," ",VLOOKUP(TI29,PROTOKOL!$A:$E,2)*TJ29))/7.5*(7.5-TN29),"")</f>
        <v/>
      </c>
      <c r="TL29" s="151"/>
      <c r="TM29" s="152" t="str">
        <f>IF(TI29=0," ",IF(TI29=16," ",(TH29-TK29-TL29)*VLOOKUP(TI29,PROTOKOL!$A:$E,5)))</f>
        <v xml:space="preserve"> </v>
      </c>
      <c r="TN29" s="153"/>
      <c r="TO29" s="144" t="str">
        <f t="shared" si="246"/>
        <v xml:space="preserve"> </v>
      </c>
      <c r="TP29" s="454" t="str">
        <f t="shared" si="247"/>
        <v xml:space="preserve"> </v>
      </c>
      <c r="TQ29" s="454"/>
      <c r="TR29" s="150"/>
      <c r="TS29" s="150"/>
      <c r="TT29" s="150"/>
      <c r="TU29" s="154" t="str">
        <f>IF(TS29=0," ",IF(TS29=16," ",VLOOKUP(TS29,PROTOKOL!$A:$E,2)*TT29))</f>
        <v xml:space="preserve"> </v>
      </c>
      <c r="TV29" s="151"/>
      <c r="TW29" s="152" t="str">
        <f>IF(TS29=0," ",IF(TS29=16," ",(TR29-TU29-TV29)*VLOOKUP(TS29,PROTOKOL!$A:$E,5)))</f>
        <v xml:space="preserve"> </v>
      </c>
      <c r="TX29" s="155" t="str">
        <f t="shared" si="248"/>
        <v xml:space="preserve"> </v>
      </c>
      <c r="TY29" s="152" t="str">
        <f t="shared" si="249"/>
        <v xml:space="preserve"> </v>
      </c>
      <c r="UA29" s="138">
        <f t="shared" ref="UA29" si="1788">$A$29</f>
        <v>17</v>
      </c>
      <c r="UB29" s="444"/>
      <c r="UC29" s="150"/>
      <c r="UD29" s="150"/>
      <c r="UE29" s="150"/>
      <c r="UF29" s="150" t="str">
        <f>IFERROR(IF(UD29=0," ",IF(UD29=16," ",VLOOKUP(UD29,PROTOKOL!$A:$E,2)*UE29))/7.5*(7.5-UI29),"")</f>
        <v/>
      </c>
      <c r="UG29" s="151"/>
      <c r="UH29" s="152" t="str">
        <f>IF(UD29=0," ",IF(UD29=16," ",(UC29-UF29-UG29)*VLOOKUP(UD29,PROTOKOL!$A:$E,5)))</f>
        <v xml:space="preserve"> </v>
      </c>
      <c r="UI29" s="153"/>
      <c r="UJ29" s="144" t="str">
        <f t="shared" si="251"/>
        <v xml:space="preserve"> </v>
      </c>
      <c r="UK29" s="454" t="str">
        <f t="shared" si="252"/>
        <v xml:space="preserve"> </v>
      </c>
      <c r="UL29" s="454"/>
      <c r="UM29" s="150"/>
      <c r="UN29" s="150"/>
      <c r="UO29" s="150"/>
      <c r="UP29" s="154" t="str">
        <f>IF(UN29=0," ",IF(UN29=16," ",VLOOKUP(UN29,PROTOKOL!$A:$E,2)*UO29))</f>
        <v xml:space="preserve"> </v>
      </c>
      <c r="UQ29" s="151"/>
      <c r="UR29" s="152" t="str">
        <f>IF(UN29=0," ",IF(UN29=16," ",(UM29-UP29-UQ29)*VLOOKUP(UN29,PROTOKOL!$A:$E,5)))</f>
        <v xml:space="preserve"> </v>
      </c>
      <c r="US29" s="155" t="str">
        <f t="shared" si="253"/>
        <v xml:space="preserve"> </v>
      </c>
      <c r="UT29" s="152" t="str">
        <f t="shared" si="254"/>
        <v xml:space="preserve"> </v>
      </c>
      <c r="UV29" s="138">
        <f t="shared" ref="UV29" si="1789">$A$29</f>
        <v>17</v>
      </c>
      <c r="UW29" s="444"/>
      <c r="UX29" s="150"/>
      <c r="UY29" s="150"/>
      <c r="UZ29" s="150"/>
      <c r="VA29" s="150" t="str">
        <f>IFERROR(IF(UY29=0," ",IF(UY29=16," ",VLOOKUP(UY29,PROTOKOL!$A:$E,2)*UZ29))/7.5*(7.5-VD29),"")</f>
        <v/>
      </c>
      <c r="VB29" s="151"/>
      <c r="VC29" s="152" t="str">
        <f>IF(UY29=0," ",IF(UY29=16," ",(UX29-VA29-VB29)*VLOOKUP(UY29,PROTOKOL!$A:$E,5)))</f>
        <v xml:space="preserve"> </v>
      </c>
      <c r="VD29" s="153"/>
      <c r="VE29" s="144" t="str">
        <f t="shared" si="256"/>
        <v xml:space="preserve"> </v>
      </c>
      <c r="VF29" s="454" t="str">
        <f t="shared" si="257"/>
        <v xml:space="preserve"> </v>
      </c>
      <c r="VG29" s="454"/>
      <c r="VH29" s="150"/>
      <c r="VI29" s="150"/>
      <c r="VJ29" s="150"/>
      <c r="VK29" s="154" t="str">
        <f>IF(VI29=0," ",IF(VI29=16," ",VLOOKUP(VI29,PROTOKOL!$A:$E,2)*VJ29))</f>
        <v xml:space="preserve"> </v>
      </c>
      <c r="VL29" s="151"/>
      <c r="VM29" s="152" t="str">
        <f>IF(VI29=0," ",IF(VI29=16," ",(VH29-VK29-VL29)*VLOOKUP(VI29,PROTOKOL!$A:$E,5)))</f>
        <v xml:space="preserve"> </v>
      </c>
      <c r="VN29" s="155" t="str">
        <f t="shared" si="258"/>
        <v xml:space="preserve"> </v>
      </c>
      <c r="VO29" s="152" t="str">
        <f t="shared" si="259"/>
        <v xml:space="preserve"> </v>
      </c>
      <c r="VQ29" s="138">
        <f t="shared" ref="VQ29" si="1790">$A$29</f>
        <v>17</v>
      </c>
      <c r="VR29" s="444"/>
      <c r="VS29" s="150"/>
      <c r="VT29" s="150"/>
      <c r="VU29" s="150"/>
      <c r="VV29" s="150" t="str">
        <f>IFERROR(IF(VT29=0," ",IF(VT29=16," ",VLOOKUP(VT29,PROTOKOL!$A:$E,2)*VU29))/7.5*(7.5-VY29),"")</f>
        <v/>
      </c>
      <c r="VW29" s="151"/>
      <c r="VX29" s="152" t="str">
        <f>IF(VT29=0," ",IF(VT29=16," ",(VS29-VV29-VW29)*VLOOKUP(VT29,PROTOKOL!$A:$E,5)))</f>
        <v xml:space="preserve"> </v>
      </c>
      <c r="VY29" s="153"/>
      <c r="VZ29" s="144" t="str">
        <f t="shared" si="261"/>
        <v xml:space="preserve"> </v>
      </c>
      <c r="WA29" s="454" t="str">
        <f t="shared" si="262"/>
        <v xml:space="preserve"> </v>
      </c>
      <c r="WB29" s="454"/>
      <c r="WC29" s="150"/>
      <c r="WD29" s="150"/>
      <c r="WE29" s="150"/>
      <c r="WF29" s="154" t="str">
        <f>IF(WD29=0," ",IF(WD29=16," ",VLOOKUP(WD29,PROTOKOL!$A:$E,2)*WE29))</f>
        <v xml:space="preserve"> </v>
      </c>
      <c r="WG29" s="151"/>
      <c r="WH29" s="152" t="str">
        <f>IF(WD29=0," ",IF(WD29=16," ",(WC29-WF29-WG29)*VLOOKUP(WD29,PROTOKOL!$A:$E,5)))</f>
        <v xml:space="preserve"> </v>
      </c>
      <c r="WI29" s="155" t="str">
        <f t="shared" si="263"/>
        <v xml:space="preserve"> </v>
      </c>
      <c r="WJ29" s="152" t="str">
        <f t="shared" si="264"/>
        <v xml:space="preserve"> </v>
      </c>
      <c r="WL29" s="138">
        <f t="shared" ref="WL29" si="1791">$A$29</f>
        <v>17</v>
      </c>
      <c r="WM29" s="444"/>
      <c r="WN29" s="150"/>
      <c r="WO29" s="150"/>
      <c r="WP29" s="150"/>
      <c r="WQ29" s="150" t="str">
        <f>IFERROR(IF(WO29=0," ",IF(WO29=16," ",VLOOKUP(WO29,PROTOKOL!$A:$E,2)*WP29))/7.5*(7.5-WT29),"")</f>
        <v/>
      </c>
      <c r="WR29" s="151"/>
      <c r="WS29" s="152" t="str">
        <f>IF(WO29=0," ",IF(WO29=16," ",(WN29-WQ29-WR29)*VLOOKUP(WO29,PROTOKOL!$A:$E,5)))</f>
        <v xml:space="preserve"> </v>
      </c>
      <c r="WT29" s="153"/>
      <c r="WU29" s="144" t="str">
        <f t="shared" si="266"/>
        <v xml:space="preserve"> </v>
      </c>
      <c r="WV29" s="454" t="str">
        <f t="shared" si="267"/>
        <v xml:space="preserve"> </v>
      </c>
      <c r="WW29" s="454"/>
      <c r="WX29" s="150"/>
      <c r="WY29" s="150"/>
      <c r="WZ29" s="150"/>
      <c r="XA29" s="154" t="str">
        <f>IF(WY29=0," ",IF(WY29=16," ",VLOOKUP(WY29,PROTOKOL!$A:$E,2)*WZ29))</f>
        <v xml:space="preserve"> </v>
      </c>
      <c r="XB29" s="151"/>
      <c r="XC29" s="152" t="str">
        <f>IF(WY29=0," ",IF(WY29=16," ",(WX29-XA29-XB29)*VLOOKUP(WY29,PROTOKOL!$A:$E,5)))</f>
        <v xml:space="preserve"> </v>
      </c>
      <c r="XD29" s="155" t="str">
        <f t="shared" si="268"/>
        <v xml:space="preserve"> </v>
      </c>
      <c r="XE29" s="152" t="str">
        <f t="shared" si="269"/>
        <v xml:space="preserve"> </v>
      </c>
      <c r="XG29" s="138">
        <f t="shared" ref="XG29" si="1792">$A$29</f>
        <v>17</v>
      </c>
      <c r="XH29" s="444"/>
      <c r="XI29" s="150"/>
      <c r="XJ29" s="150"/>
      <c r="XK29" s="150"/>
      <c r="XL29" s="150" t="str">
        <f>IFERROR(IF(XJ29=0," ",IF(XJ29=16," ",VLOOKUP(XJ29,PROTOKOL!$A:$E,2)*XK29))/7.5*(7.5-XO29),"")</f>
        <v/>
      </c>
      <c r="XM29" s="151"/>
      <c r="XN29" s="152" t="str">
        <f>IF(XJ29=0," ",IF(XJ29=16," ",(XI29-XL29-XM29)*VLOOKUP(XJ29,PROTOKOL!$A:$E,5)))</f>
        <v xml:space="preserve"> </v>
      </c>
      <c r="XO29" s="153"/>
      <c r="XP29" s="144" t="str">
        <f t="shared" si="271"/>
        <v xml:space="preserve"> </v>
      </c>
      <c r="XQ29" s="454" t="str">
        <f t="shared" si="272"/>
        <v xml:space="preserve"> </v>
      </c>
      <c r="XR29" s="454"/>
      <c r="XS29" s="150"/>
      <c r="XT29" s="150"/>
      <c r="XU29" s="150"/>
      <c r="XV29" s="154" t="str">
        <f>IF(XT29=0," ",IF(XT29=16," ",VLOOKUP(XT29,PROTOKOL!$A:$E,2)*XU29))</f>
        <v xml:space="preserve"> </v>
      </c>
      <c r="XW29" s="151"/>
      <c r="XX29" s="152" t="str">
        <f>IF(XT29=0," ",IF(XT29=16," ",(XS29-XV29-XW29)*VLOOKUP(XT29,PROTOKOL!$A:$E,5)))</f>
        <v xml:space="preserve"> </v>
      </c>
      <c r="XY29" s="155" t="str">
        <f t="shared" si="273"/>
        <v xml:space="preserve"> </v>
      </c>
      <c r="XZ29" s="152" t="str">
        <f t="shared" si="274"/>
        <v xml:space="preserve"> </v>
      </c>
      <c r="YB29" s="138">
        <f t="shared" ref="YB29" si="1793">$A$29</f>
        <v>17</v>
      </c>
      <c r="YC29" s="444"/>
      <c r="YD29" s="150"/>
      <c r="YE29" s="150"/>
      <c r="YF29" s="150"/>
      <c r="YG29" s="150" t="str">
        <f>IFERROR(IF(YE29=0," ",IF(YE29=16," ",VLOOKUP(YE29,PROTOKOL!$A:$E,2)*YF29))/7.5*(7.5-YJ29),"")</f>
        <v/>
      </c>
      <c r="YH29" s="151"/>
      <c r="YI29" s="152" t="str">
        <f>IF(YE29=0," ",IF(YE29=16," ",(YD29-YG29-YH29)*VLOOKUP(YE29,PROTOKOL!$A:$E,5)))</f>
        <v xml:space="preserve"> </v>
      </c>
      <c r="YJ29" s="153"/>
      <c r="YK29" s="144" t="str">
        <f t="shared" si="276"/>
        <v xml:space="preserve"> </v>
      </c>
      <c r="YL29" s="454" t="str">
        <f t="shared" si="277"/>
        <v xml:space="preserve"> </v>
      </c>
      <c r="YM29" s="454"/>
      <c r="YN29" s="150"/>
      <c r="YO29" s="150"/>
      <c r="YP29" s="150"/>
      <c r="YQ29" s="154" t="str">
        <f>IF(YO29=0," ",IF(YO29=16," ",VLOOKUP(YO29,PROTOKOL!$A:$E,2)*YP29))</f>
        <v xml:space="preserve"> </v>
      </c>
      <c r="YR29" s="151"/>
      <c r="YS29" s="152" t="str">
        <f>IF(YO29=0," ",IF(YO29=16," ",(YN29-YQ29-YR29)*VLOOKUP(YO29,PROTOKOL!$A:$E,5)))</f>
        <v xml:space="preserve"> </v>
      </c>
      <c r="YT29" s="155" t="str">
        <f t="shared" si="278"/>
        <v xml:space="preserve"> </v>
      </c>
      <c r="YU29" s="152" t="str">
        <f t="shared" si="279"/>
        <v xml:space="preserve"> </v>
      </c>
      <c r="YW29" s="138">
        <f t="shared" ref="YW29" si="1794">$A$29</f>
        <v>17</v>
      </c>
      <c r="YX29" s="444"/>
      <c r="YY29" s="150"/>
      <c r="YZ29" s="150"/>
      <c r="ZA29" s="150"/>
      <c r="ZB29" s="150" t="str">
        <f>IFERROR(IF(YZ29=0," ",IF(YZ29=16," ",VLOOKUP(YZ29,PROTOKOL!$A:$E,2)*ZA29))/7.5*(7.5-ZE29),"")</f>
        <v/>
      </c>
      <c r="ZC29" s="151"/>
      <c r="ZD29" s="152" t="str">
        <f>IF(YZ29=0," ",IF(YZ29=16," ",(YY29-ZB29-ZC29)*VLOOKUP(YZ29,PROTOKOL!$A:$E,5)))</f>
        <v xml:space="preserve"> </v>
      </c>
      <c r="ZE29" s="153"/>
      <c r="ZF29" s="144" t="str">
        <f t="shared" si="281"/>
        <v xml:space="preserve"> </v>
      </c>
      <c r="ZG29" s="454" t="str">
        <f t="shared" si="282"/>
        <v xml:space="preserve"> </v>
      </c>
      <c r="ZH29" s="454"/>
      <c r="ZI29" s="150"/>
      <c r="ZJ29" s="150"/>
      <c r="ZK29" s="150"/>
      <c r="ZL29" s="154" t="str">
        <f>IF(ZJ29=0," ",IF(ZJ29=16," ",VLOOKUP(ZJ29,PROTOKOL!$A:$E,2)*ZK29))</f>
        <v xml:space="preserve"> </v>
      </c>
      <c r="ZM29" s="151"/>
      <c r="ZN29" s="152" t="str">
        <f>IF(ZJ29=0," ",IF(ZJ29=16," ",(ZI29-ZL29-ZM29)*VLOOKUP(ZJ29,PROTOKOL!$A:$E,5)))</f>
        <v xml:space="preserve"> </v>
      </c>
      <c r="ZO29" s="155" t="str">
        <f t="shared" si="283"/>
        <v xml:space="preserve"> </v>
      </c>
      <c r="ZP29" s="152" t="str">
        <f t="shared" si="284"/>
        <v xml:space="preserve"> </v>
      </c>
      <c r="ZR29" s="138">
        <f t="shared" ref="ZR29" si="1795">$A$29</f>
        <v>17</v>
      </c>
      <c r="ZS29" s="444"/>
      <c r="ZT29" s="150"/>
      <c r="ZU29" s="150"/>
      <c r="ZV29" s="150"/>
      <c r="ZW29" s="150" t="str">
        <f>IFERROR(IF(ZU29=0," ",IF(ZU29=16," ",VLOOKUP(ZU29,PROTOKOL!$A:$E,2)*ZV29))/7.5*(7.5-ZZ29),"")</f>
        <v/>
      </c>
      <c r="ZX29" s="151"/>
      <c r="ZY29" s="152" t="str">
        <f>IF(ZU29=0," ",IF(ZU29=16," ",(ZT29-ZW29-ZX29)*VLOOKUP(ZU29,PROTOKOL!$A:$E,5)))</f>
        <v xml:space="preserve"> </v>
      </c>
      <c r="ZZ29" s="153"/>
      <c r="AAA29" s="144" t="str">
        <f t="shared" si="286"/>
        <v xml:space="preserve"> </v>
      </c>
      <c r="AAB29" s="454" t="str">
        <f t="shared" si="287"/>
        <v xml:space="preserve"> </v>
      </c>
      <c r="AAC29" s="454"/>
      <c r="AAD29" s="150"/>
      <c r="AAE29" s="150"/>
      <c r="AAF29" s="150"/>
      <c r="AAG29" s="154" t="str">
        <f>IF(AAE29=0," ",IF(AAE29=16," ",VLOOKUP(AAE29,PROTOKOL!$A:$E,2)*AAF29))</f>
        <v xml:space="preserve"> </v>
      </c>
      <c r="AAH29" s="151"/>
      <c r="AAI29" s="152" t="str">
        <f>IF(AAE29=0," ",IF(AAE29=16," ",(AAD29-AAG29-AAH29)*VLOOKUP(AAE29,PROTOKOL!$A:$E,5)))</f>
        <v xml:space="preserve"> </v>
      </c>
      <c r="AAJ29" s="155" t="str">
        <f t="shared" si="288"/>
        <v xml:space="preserve"> </v>
      </c>
      <c r="AAK29" s="152" t="str">
        <f t="shared" si="289"/>
        <v xml:space="preserve"> </v>
      </c>
      <c r="AAM29" s="138">
        <f t="shared" ref="AAM29" si="1796">$A$29</f>
        <v>17</v>
      </c>
      <c r="AAN29" s="444"/>
      <c r="AAO29" s="150"/>
      <c r="AAP29" s="150"/>
      <c r="AAQ29" s="150"/>
      <c r="AAR29" s="150" t="str">
        <f>IFERROR(IF(AAP29=0," ",IF(AAP29=16," ",VLOOKUP(AAP29,PROTOKOL!$A:$E,2)*AAQ29))/7.5*(7.5-AAU29),"")</f>
        <v/>
      </c>
      <c r="AAS29" s="151"/>
      <c r="AAT29" s="152" t="str">
        <f>IF(AAP29=0," ",IF(AAP29=16," ",(AAO29-AAR29-AAS29)*VLOOKUP(AAP29,PROTOKOL!$A:$E,5)))</f>
        <v xml:space="preserve"> </v>
      </c>
      <c r="AAU29" s="153"/>
      <c r="AAV29" s="144" t="str">
        <f t="shared" si="291"/>
        <v xml:space="preserve"> </v>
      </c>
      <c r="AAW29" s="454" t="str">
        <f t="shared" si="292"/>
        <v xml:space="preserve"> </v>
      </c>
      <c r="AAX29" s="454"/>
      <c r="AAY29" s="150"/>
      <c r="AAZ29" s="150"/>
      <c r="ABA29" s="150"/>
      <c r="ABB29" s="154" t="str">
        <f>IF(AAZ29=0," ",IF(AAZ29=16," ",VLOOKUP(AAZ29,PROTOKOL!$A:$E,2)*ABA29))</f>
        <v xml:space="preserve"> </v>
      </c>
      <c r="ABC29" s="151"/>
      <c r="ABD29" s="152" t="str">
        <f>IF(AAZ29=0," ",IF(AAZ29=16," ",(AAY29-ABB29-ABC29)*VLOOKUP(AAZ29,PROTOKOL!$A:$E,5)))</f>
        <v xml:space="preserve"> </v>
      </c>
      <c r="ABE29" s="155" t="str">
        <f t="shared" si="293"/>
        <v xml:space="preserve"> </v>
      </c>
      <c r="ABF29" s="152" t="str">
        <f t="shared" si="294"/>
        <v xml:space="preserve"> </v>
      </c>
      <c r="ABH29" s="138">
        <f t="shared" ref="ABH29" si="1797">$A$29</f>
        <v>17</v>
      </c>
      <c r="ABI29" s="444"/>
      <c r="ABJ29" s="150"/>
      <c r="ABK29" s="150"/>
      <c r="ABL29" s="150"/>
      <c r="ABM29" s="150" t="str">
        <f>IFERROR(IF(ABK29=0," ",IF(ABK29=16," ",VLOOKUP(ABK29,PROTOKOL!$A:$E,2)*ABL29))/7.5*(7.5-ABP29),"")</f>
        <v/>
      </c>
      <c r="ABN29" s="151"/>
      <c r="ABO29" s="152" t="str">
        <f>IF(ABK29=0," ",IF(ABK29=16," ",(ABJ29-ABM29-ABN29)*VLOOKUP(ABK29,PROTOKOL!$A:$E,5)))</f>
        <v xml:space="preserve"> </v>
      </c>
      <c r="ABP29" s="153"/>
      <c r="ABQ29" s="144" t="str">
        <f t="shared" si="296"/>
        <v xml:space="preserve"> </v>
      </c>
      <c r="ABR29" s="454" t="str">
        <f t="shared" si="297"/>
        <v xml:space="preserve"> </v>
      </c>
      <c r="ABS29" s="454"/>
      <c r="ABT29" s="150"/>
      <c r="ABU29" s="150"/>
      <c r="ABV29" s="150"/>
      <c r="ABW29" s="154" t="str">
        <f>IF(ABU29=0," ",IF(ABU29=16," ",VLOOKUP(ABU29,PROTOKOL!$A:$E,2)*ABV29))</f>
        <v xml:space="preserve"> </v>
      </c>
      <c r="ABX29" s="151"/>
      <c r="ABY29" s="152" t="str">
        <f>IF(ABU29=0," ",IF(ABU29=16," ",(ABT29-ABW29-ABX29)*VLOOKUP(ABU29,PROTOKOL!$A:$E,5)))</f>
        <v xml:space="preserve"> </v>
      </c>
      <c r="ABZ29" s="155" t="str">
        <f t="shared" si="298"/>
        <v xml:space="preserve"> </v>
      </c>
      <c r="ACA29" s="152" t="str">
        <f t="shared" si="299"/>
        <v xml:space="preserve"> </v>
      </c>
      <c r="ACC29" s="138">
        <f t="shared" ref="ACC29" si="1798">$A$29</f>
        <v>17</v>
      </c>
      <c r="ACD29" s="444"/>
      <c r="ACE29" s="150"/>
      <c r="ACF29" s="150"/>
      <c r="ACG29" s="150"/>
      <c r="ACH29" s="150" t="str">
        <f>IFERROR(IF(ACF29=0," ",IF(ACF29=16," ",VLOOKUP(ACF29,PROTOKOL!$A:$E,2)*ACG29))/7.5*(7.5-ACK29),"")</f>
        <v/>
      </c>
      <c r="ACI29" s="151"/>
      <c r="ACJ29" s="152" t="str">
        <f>IF(ACF29=0," ",IF(ACF29=16," ",(ACE29-ACH29-ACI29)*VLOOKUP(ACF29,PROTOKOL!$A:$E,5)))</f>
        <v xml:space="preserve"> </v>
      </c>
      <c r="ACK29" s="153"/>
      <c r="ACL29" s="144" t="str">
        <f t="shared" si="301"/>
        <v xml:space="preserve"> </v>
      </c>
      <c r="ACM29" s="454" t="str">
        <f t="shared" si="302"/>
        <v xml:space="preserve"> </v>
      </c>
      <c r="ACN29" s="454"/>
      <c r="ACO29" s="150"/>
      <c r="ACP29" s="150"/>
      <c r="ACQ29" s="150"/>
      <c r="ACR29" s="154" t="str">
        <f>IF(ACP29=0," ",IF(ACP29=16," ",VLOOKUP(ACP29,PROTOKOL!$A:$E,2)*ACQ29))</f>
        <v xml:space="preserve"> </v>
      </c>
      <c r="ACS29" s="151"/>
      <c r="ACT29" s="152" t="str">
        <f>IF(ACP29=0," ",IF(ACP29=16," ",(ACO29-ACR29-ACS29)*VLOOKUP(ACP29,PROTOKOL!$A:$E,5)))</f>
        <v xml:space="preserve"> </v>
      </c>
      <c r="ACU29" s="155" t="str">
        <f t="shared" si="303"/>
        <v xml:space="preserve"> </v>
      </c>
      <c r="ACV29" s="152" t="str">
        <f t="shared" si="304"/>
        <v xml:space="preserve"> </v>
      </c>
      <c r="ACX29" s="138">
        <f t="shared" ref="ACX29" si="1799">$A$29</f>
        <v>17</v>
      </c>
      <c r="ACY29" s="444"/>
      <c r="ACZ29" s="150"/>
      <c r="ADA29" s="150"/>
      <c r="ADB29" s="150"/>
      <c r="ADC29" s="150" t="str">
        <f>IFERROR(IF(ADA29=0," ",IF(ADA29=16," ",VLOOKUP(ADA29,PROTOKOL!$A:$E,2)*ADB29))/7.5*(7.5-ADF29),"")</f>
        <v/>
      </c>
      <c r="ADD29" s="151"/>
      <c r="ADE29" s="152" t="str">
        <f>IF(ADA29=0," ",IF(ADA29=16," ",(ACZ29-ADC29-ADD29)*VLOOKUP(ADA29,PROTOKOL!$A:$E,5)))</f>
        <v xml:space="preserve"> </v>
      </c>
      <c r="ADF29" s="153"/>
      <c r="ADG29" s="144" t="str">
        <f t="shared" si="306"/>
        <v xml:space="preserve"> </v>
      </c>
      <c r="ADH29" s="454" t="str">
        <f t="shared" si="307"/>
        <v xml:space="preserve"> </v>
      </c>
      <c r="ADI29" s="454"/>
      <c r="ADJ29" s="150"/>
      <c r="ADK29" s="150"/>
      <c r="ADL29" s="150"/>
      <c r="ADM29" s="154" t="str">
        <f>IF(ADK29=0," ",IF(ADK29=16," ",VLOOKUP(ADK29,PROTOKOL!$A:$E,2)*ADL29))</f>
        <v xml:space="preserve"> </v>
      </c>
      <c r="ADN29" s="151"/>
      <c r="ADO29" s="152" t="str">
        <f>IF(ADK29=0," ",IF(ADK29=16," ",(ADJ29-ADM29-ADN29)*VLOOKUP(ADK29,PROTOKOL!$A:$E,5)))</f>
        <v xml:space="preserve"> </v>
      </c>
      <c r="ADP29" s="155" t="str">
        <f t="shared" si="308"/>
        <v xml:space="preserve"> </v>
      </c>
      <c r="ADQ29" s="152" t="str">
        <f t="shared" si="309"/>
        <v xml:space="preserve"> </v>
      </c>
      <c r="ADS29" s="138">
        <f t="shared" ref="ADS29" si="1800">$A$29</f>
        <v>17</v>
      </c>
      <c r="ADT29" s="444"/>
      <c r="ADU29" s="150"/>
      <c r="ADV29" s="150"/>
      <c r="ADW29" s="150"/>
      <c r="ADX29" s="150" t="str">
        <f>IFERROR(IF(ADV29=0," ",IF(ADV29=16," ",VLOOKUP(ADV29,PROTOKOL!$A:$E,2)*ADW29))/7.5*(7.5-AEA29),"")</f>
        <v/>
      </c>
      <c r="ADY29" s="151"/>
      <c r="ADZ29" s="152" t="str">
        <f>IF(ADV29=0," ",IF(ADV29=16," ",(ADU29-ADX29-ADY29)*VLOOKUP(ADV29,PROTOKOL!$A:$E,5)))</f>
        <v xml:space="preserve"> </v>
      </c>
      <c r="AEA29" s="153"/>
      <c r="AEB29" s="144" t="str">
        <f t="shared" si="311"/>
        <v xml:space="preserve"> </v>
      </c>
      <c r="AEC29" s="454" t="str">
        <f t="shared" si="312"/>
        <v xml:space="preserve"> </v>
      </c>
      <c r="AED29" s="454"/>
      <c r="AEE29" s="150"/>
      <c r="AEF29" s="150"/>
      <c r="AEG29" s="150"/>
      <c r="AEH29" s="154" t="str">
        <f>IF(AEF29=0," ",IF(AEF29=16," ",VLOOKUP(AEF29,PROTOKOL!$A:$E,2)*AEG29))</f>
        <v xml:space="preserve"> </v>
      </c>
      <c r="AEI29" s="151"/>
      <c r="AEJ29" s="152" t="str">
        <f>IF(AEF29=0," ",IF(AEF29=16," ",(AEE29-AEH29-AEI29)*VLOOKUP(AEF29,PROTOKOL!$A:$E,5)))</f>
        <v xml:space="preserve"> </v>
      </c>
      <c r="AEK29" s="155" t="str">
        <f t="shared" si="313"/>
        <v xml:space="preserve"> </v>
      </c>
      <c r="AEL29" s="152" t="str">
        <f t="shared" si="314"/>
        <v xml:space="preserve"> </v>
      </c>
      <c r="AEN29" s="138">
        <f t="shared" ref="AEN29" si="1801">$A$29</f>
        <v>17</v>
      </c>
      <c r="AEO29" s="444"/>
      <c r="AEP29" s="150"/>
      <c r="AEQ29" s="150"/>
      <c r="AER29" s="150"/>
      <c r="AES29" s="150" t="str">
        <f>IFERROR(IF(AEQ29=0," ",IF(AEQ29=16," ",VLOOKUP(AEQ29,PROTOKOL!$A:$E,2)*AER29))/7.5*(7.5-AEV29),"")</f>
        <v/>
      </c>
      <c r="AET29" s="151"/>
      <c r="AEU29" s="152" t="str">
        <f>IF(AEQ29=0," ",IF(AEQ29=16," ",(AEP29-AES29-AET29)*VLOOKUP(AEQ29,PROTOKOL!$A:$E,5)))</f>
        <v xml:space="preserve"> </v>
      </c>
      <c r="AEV29" s="153"/>
      <c r="AEW29" s="144" t="str">
        <f t="shared" si="316"/>
        <v xml:space="preserve"> </v>
      </c>
      <c r="AEX29" s="454" t="str">
        <f t="shared" si="317"/>
        <v xml:space="preserve"> </v>
      </c>
      <c r="AEY29" s="454"/>
      <c r="AEZ29" s="150"/>
      <c r="AFA29" s="150"/>
      <c r="AFB29" s="150"/>
      <c r="AFC29" s="154" t="str">
        <f>IF(AFA29=0," ",IF(AFA29=16," ",VLOOKUP(AFA29,PROTOKOL!$A:$E,2)*AFB29))</f>
        <v xml:space="preserve"> </v>
      </c>
      <c r="AFD29" s="151"/>
      <c r="AFE29" s="152" t="str">
        <f>IF(AFA29=0," ",IF(AFA29=16," ",(AEZ29-AFC29-AFD29)*VLOOKUP(AFA29,PROTOKOL!$A:$E,5)))</f>
        <v xml:space="preserve"> </v>
      </c>
      <c r="AFF29" s="155" t="str">
        <f t="shared" si="318"/>
        <v xml:space="preserve"> </v>
      </c>
      <c r="AFG29" s="152" t="str">
        <f t="shared" si="319"/>
        <v xml:space="preserve"> </v>
      </c>
      <c r="AFI29" s="138">
        <f t="shared" ref="AFI29" si="1802">$A$29</f>
        <v>17</v>
      </c>
      <c r="AFJ29" s="444"/>
      <c r="AFK29" s="150"/>
      <c r="AFL29" s="150"/>
      <c r="AFM29" s="150"/>
      <c r="AFN29" s="150" t="str">
        <f>IFERROR(IF(AFL29=0," ",IF(AFL29=16," ",VLOOKUP(AFL29,PROTOKOL!$A:$E,2)*AFM29))/7.5*(7.5-AFQ29),"")</f>
        <v/>
      </c>
      <c r="AFO29" s="151"/>
      <c r="AFP29" s="152" t="str">
        <f>IF(AFL29=0," ",IF(AFL29=16," ",(AFK29-AFN29-AFO29)*VLOOKUP(AFL29,PROTOKOL!$A:$E,5)))</f>
        <v xml:space="preserve"> </v>
      </c>
      <c r="AFQ29" s="153"/>
      <c r="AFR29" s="144" t="str">
        <f t="shared" si="321"/>
        <v xml:space="preserve"> </v>
      </c>
      <c r="AFS29" s="454" t="str">
        <f t="shared" si="322"/>
        <v xml:space="preserve"> </v>
      </c>
      <c r="AFT29" s="454"/>
      <c r="AFU29" s="150"/>
      <c r="AFV29" s="150"/>
      <c r="AFW29" s="150"/>
      <c r="AFX29" s="154" t="str">
        <f>IF(AFV29=0," ",IF(AFV29=16," ",VLOOKUP(AFV29,PROTOKOL!$A:$E,2)*AFW29))</f>
        <v xml:space="preserve"> </v>
      </c>
      <c r="AFY29" s="151"/>
      <c r="AFZ29" s="152" t="str">
        <f>IF(AFV29=0," ",IF(AFV29=16," ",(AFU29-AFX29-AFY29)*VLOOKUP(AFV29,PROTOKOL!$A:$E,5)))</f>
        <v xml:space="preserve"> </v>
      </c>
      <c r="AGA29" s="155" t="str">
        <f t="shared" si="323"/>
        <v xml:space="preserve"> </v>
      </c>
      <c r="AGB29" s="152" t="str">
        <f t="shared" si="324"/>
        <v xml:space="preserve"> </v>
      </c>
      <c r="AGD29" s="138">
        <f t="shared" ref="AGD29" si="1803">$A$29</f>
        <v>17</v>
      </c>
      <c r="AGE29" s="444"/>
      <c r="AGF29" s="150"/>
      <c r="AGG29" s="150"/>
      <c r="AGH29" s="150"/>
      <c r="AGI29" s="150" t="str">
        <f>IFERROR(IF(AGG29=0," ",IF(AGG29=16," ",VLOOKUP(AGG29,PROTOKOL!$A:$E,2)*AGH29))/7.5*(7.5-AGL29),"")</f>
        <v/>
      </c>
      <c r="AGJ29" s="151"/>
      <c r="AGK29" s="152" t="str">
        <f>IF(AGG29=0," ",IF(AGG29=16," ",(AGF29-AGI29-AGJ29)*VLOOKUP(AGG29,PROTOKOL!$A:$E,5)))</f>
        <v xml:space="preserve"> </v>
      </c>
      <c r="AGL29" s="153"/>
      <c r="AGM29" s="144" t="str">
        <f t="shared" si="326"/>
        <v xml:space="preserve"> </v>
      </c>
      <c r="AGN29" s="454" t="str">
        <f t="shared" si="327"/>
        <v xml:space="preserve"> </v>
      </c>
      <c r="AGO29" s="454"/>
      <c r="AGP29" s="150"/>
      <c r="AGQ29" s="150"/>
      <c r="AGR29" s="150"/>
      <c r="AGS29" s="154" t="str">
        <f>IF(AGQ29=0," ",IF(AGQ29=16," ",VLOOKUP(AGQ29,PROTOKOL!$A:$E,2)*AGR29))</f>
        <v xml:space="preserve"> </v>
      </c>
      <c r="AGT29" s="151"/>
      <c r="AGU29" s="152" t="str">
        <f>IF(AGQ29=0," ",IF(AGQ29=16," ",(AGP29-AGS29-AGT29)*VLOOKUP(AGQ29,PROTOKOL!$A:$E,5)))</f>
        <v xml:space="preserve"> </v>
      </c>
      <c r="AGV29" s="155" t="str">
        <f t="shared" si="328"/>
        <v xml:space="preserve"> </v>
      </c>
      <c r="AGW29" s="152" t="str">
        <f t="shared" si="329"/>
        <v xml:space="preserve"> </v>
      </c>
      <c r="AGY29" s="138">
        <f t="shared" ref="AGY29" si="1804">$A$29</f>
        <v>17</v>
      </c>
      <c r="AGZ29" s="444"/>
      <c r="AHA29" s="150"/>
      <c r="AHB29" s="150"/>
      <c r="AHC29" s="150"/>
      <c r="AHD29" s="150" t="str">
        <f>IFERROR(IF(AHB29=0," ",IF(AHB29=16," ",VLOOKUP(AHB29,PROTOKOL!$A:$E,2)*AHC29))/7.5*(7.5-AHG29),"")</f>
        <v/>
      </c>
      <c r="AHE29" s="151"/>
      <c r="AHF29" s="152" t="str">
        <f>IF(AHB29=0," ",IF(AHB29=16," ",(AHA29-AHD29-AHE29)*VLOOKUP(AHB29,PROTOKOL!$A:$E,5)))</f>
        <v xml:space="preserve"> </v>
      </c>
      <c r="AHG29" s="153"/>
      <c r="AHH29" s="144" t="str">
        <f t="shared" si="331"/>
        <v xml:space="preserve"> </v>
      </c>
      <c r="AHI29" s="454" t="str">
        <f t="shared" si="332"/>
        <v xml:space="preserve"> </v>
      </c>
      <c r="AHJ29" s="454"/>
      <c r="AHK29" s="150"/>
      <c r="AHL29" s="150"/>
      <c r="AHM29" s="150"/>
      <c r="AHN29" s="154" t="str">
        <f>IF(AHL29=0," ",IF(AHL29=16," ",VLOOKUP(AHL29,PROTOKOL!$A:$E,2)*AHM29))</f>
        <v xml:space="preserve"> </v>
      </c>
      <c r="AHO29" s="151"/>
      <c r="AHP29" s="152" t="str">
        <f>IF(AHL29=0," ",IF(AHL29=16," ",(AHK29-AHN29-AHO29)*VLOOKUP(AHL29,PROTOKOL!$A:$E,5)))</f>
        <v xml:space="preserve"> </v>
      </c>
      <c r="AHQ29" s="155" t="str">
        <f t="shared" si="333"/>
        <v xml:space="preserve"> </v>
      </c>
      <c r="AHR29" s="152" t="str">
        <f t="shared" si="334"/>
        <v xml:space="preserve"> </v>
      </c>
      <c r="AHT29" s="138">
        <f t="shared" ref="AHT29" si="1805">$A$29</f>
        <v>17</v>
      </c>
      <c r="AHU29" s="444"/>
      <c r="AHV29" s="150"/>
      <c r="AHW29" s="150"/>
      <c r="AHX29" s="150"/>
      <c r="AHY29" s="150" t="str">
        <f>IFERROR(IF(AHW29=0," ",IF(AHW29=16," ",VLOOKUP(AHW29,PROTOKOL!$A:$E,2)*AHX29))/7.5*(7.5-AIB29),"")</f>
        <v/>
      </c>
      <c r="AHZ29" s="151"/>
      <c r="AIA29" s="152" t="str">
        <f>IF(AHW29=0," ",IF(AHW29=16," ",(AHV29-AHY29-AHZ29)*VLOOKUP(AHW29,PROTOKOL!$A:$E,5)))</f>
        <v xml:space="preserve"> </v>
      </c>
      <c r="AIB29" s="153"/>
      <c r="AIC29" s="144" t="str">
        <f t="shared" si="336"/>
        <v xml:space="preserve"> </v>
      </c>
      <c r="AID29" s="454" t="str">
        <f t="shared" si="337"/>
        <v xml:space="preserve"> </v>
      </c>
      <c r="AIE29" s="454"/>
      <c r="AIF29" s="150"/>
      <c r="AIG29" s="150"/>
      <c r="AIH29" s="150"/>
      <c r="AII29" s="154" t="str">
        <f>IF(AIG29=0," ",IF(AIG29=16," ",VLOOKUP(AIG29,PROTOKOL!$A:$E,2)*AIH29))</f>
        <v xml:space="preserve"> </v>
      </c>
      <c r="AIJ29" s="151"/>
      <c r="AIK29" s="152" t="str">
        <f>IF(AIG29=0," ",IF(AIG29=16," ",(AIF29-AII29-AIJ29)*VLOOKUP(AIG29,PROTOKOL!$A:$E,5)))</f>
        <v xml:space="preserve"> </v>
      </c>
      <c r="AIL29" s="155" t="str">
        <f t="shared" si="338"/>
        <v xml:space="preserve"> </v>
      </c>
      <c r="AIM29" s="152" t="str">
        <f t="shared" si="339"/>
        <v xml:space="preserve"> </v>
      </c>
      <c r="AIO29" s="138">
        <f t="shared" ref="AIO29" si="1806">$A$29</f>
        <v>17</v>
      </c>
      <c r="AIP29" s="444"/>
      <c r="AIQ29" s="150"/>
      <c r="AIR29" s="150"/>
      <c r="AIS29" s="150"/>
      <c r="AIT29" s="150" t="str">
        <f>IFERROR(IF(AIR29=0," ",IF(AIR29=16," ",VLOOKUP(AIR29,PROTOKOL!$A:$E,2)*AIS29))/7.5*(7.5-AIW29),"")</f>
        <v/>
      </c>
      <c r="AIU29" s="151"/>
      <c r="AIV29" s="152" t="str">
        <f>IF(AIR29=0," ",IF(AIR29=16," ",(AIQ29-AIT29-AIU29)*VLOOKUP(AIR29,PROTOKOL!$A:$E,5)))</f>
        <v xml:space="preserve"> </v>
      </c>
      <c r="AIW29" s="153"/>
      <c r="AIX29" s="144" t="str">
        <f t="shared" si="341"/>
        <v xml:space="preserve"> </v>
      </c>
      <c r="AIY29" s="454" t="str">
        <f t="shared" si="342"/>
        <v xml:space="preserve"> </v>
      </c>
      <c r="AIZ29" s="454"/>
      <c r="AJA29" s="150"/>
      <c r="AJB29" s="150"/>
      <c r="AJC29" s="150"/>
      <c r="AJD29" s="154" t="str">
        <f>IF(AJB29=0," ",IF(AJB29=16," ",VLOOKUP(AJB29,PROTOKOL!$A:$E,2)*AJC29))</f>
        <v xml:space="preserve"> </v>
      </c>
      <c r="AJE29" s="151"/>
      <c r="AJF29" s="152" t="str">
        <f>IF(AJB29=0," ",IF(AJB29=16," ",(AJA29-AJD29-AJE29)*VLOOKUP(AJB29,PROTOKOL!$A:$E,5)))</f>
        <v xml:space="preserve"> </v>
      </c>
      <c r="AJG29" s="155" t="str">
        <f t="shared" si="343"/>
        <v xml:space="preserve"> </v>
      </c>
      <c r="AJH29" s="152" t="str">
        <f t="shared" si="344"/>
        <v xml:space="preserve"> </v>
      </c>
      <c r="AJJ29" s="138">
        <f t="shared" ref="AJJ29" si="1807">$A$29</f>
        <v>17</v>
      </c>
      <c r="AJK29" s="444"/>
      <c r="AJL29" s="150"/>
      <c r="AJM29" s="150"/>
      <c r="AJN29" s="150"/>
      <c r="AJO29" s="150" t="str">
        <f>IFERROR(IF(AJM29=0," ",IF(AJM29=16," ",VLOOKUP(AJM29,PROTOKOL!$A:$E,2)*AJN29))/7.5*(7.5-AJR29),"")</f>
        <v/>
      </c>
      <c r="AJP29" s="151"/>
      <c r="AJQ29" s="152" t="str">
        <f>IF(AJM29=0," ",IF(AJM29=16," ",(AJL29-AJO29-AJP29)*VLOOKUP(AJM29,PROTOKOL!$A:$E,5)))</f>
        <v xml:space="preserve"> </v>
      </c>
      <c r="AJR29" s="153"/>
      <c r="AJS29" s="144" t="str">
        <f t="shared" si="346"/>
        <v xml:space="preserve"> </v>
      </c>
      <c r="AJT29" s="454" t="str">
        <f t="shared" si="347"/>
        <v xml:space="preserve"> </v>
      </c>
      <c r="AJU29" s="454"/>
      <c r="AJV29" s="150"/>
      <c r="AJW29" s="150"/>
      <c r="AJX29" s="150"/>
      <c r="AJY29" s="154" t="str">
        <f>IF(AJW29=0," ",IF(AJW29=16," ",VLOOKUP(AJW29,PROTOKOL!$A:$E,2)*AJX29))</f>
        <v xml:space="preserve"> </v>
      </c>
      <c r="AJZ29" s="151"/>
      <c r="AKA29" s="152" t="str">
        <f>IF(AJW29=0," ",IF(AJW29=16," ",(AJV29-AJY29-AJZ29)*VLOOKUP(AJW29,PROTOKOL!$A:$E,5)))</f>
        <v xml:space="preserve"> </v>
      </c>
      <c r="AKB29" s="155" t="str">
        <f t="shared" si="348"/>
        <v xml:space="preserve"> </v>
      </c>
      <c r="AKC29" s="152" t="str">
        <f t="shared" si="349"/>
        <v xml:space="preserve"> </v>
      </c>
      <c r="AKE29" s="138">
        <f t="shared" ref="AKE29" si="1808">$A$29</f>
        <v>17</v>
      </c>
      <c r="AKF29" s="444"/>
      <c r="AKG29" s="150"/>
      <c r="AKH29" s="150"/>
      <c r="AKI29" s="150"/>
      <c r="AKJ29" s="150" t="str">
        <f>IFERROR(IF(AKH29=0," ",IF(AKH29=16," ",VLOOKUP(AKH29,PROTOKOL!$A:$E,2)*AKI29))/7.5*(7.5-AKM29),"")</f>
        <v/>
      </c>
      <c r="AKK29" s="151"/>
      <c r="AKL29" s="152" t="str">
        <f>IF(AKH29=0," ",IF(AKH29=16," ",(AKG29-AKJ29-AKK29)*VLOOKUP(AKH29,PROTOKOL!$A:$E,5)))</f>
        <v xml:space="preserve"> </v>
      </c>
      <c r="AKM29" s="153"/>
      <c r="AKN29" s="144" t="str">
        <f t="shared" si="351"/>
        <v xml:space="preserve"> </v>
      </c>
      <c r="AKO29" s="454" t="str">
        <f t="shared" si="352"/>
        <v xml:space="preserve"> </v>
      </c>
      <c r="AKP29" s="454"/>
      <c r="AKQ29" s="150"/>
      <c r="AKR29" s="150"/>
      <c r="AKS29" s="150"/>
      <c r="AKT29" s="154" t="str">
        <f>IF(AKR29=0," ",IF(AKR29=16," ",VLOOKUP(AKR29,PROTOKOL!$A:$E,2)*AKS29))</f>
        <v xml:space="preserve"> </v>
      </c>
      <c r="AKU29" s="151"/>
      <c r="AKV29" s="152" t="str">
        <f>IF(AKR29=0," ",IF(AKR29=16," ",(AKQ29-AKT29-AKU29)*VLOOKUP(AKR29,PROTOKOL!$A:$E,5)))</f>
        <v xml:space="preserve"> </v>
      </c>
      <c r="AKW29" s="155" t="str">
        <f t="shared" si="353"/>
        <v xml:space="preserve"> </v>
      </c>
      <c r="AKX29" s="152" t="str">
        <f t="shared" si="354"/>
        <v xml:space="preserve"> </v>
      </c>
      <c r="AKZ29" s="138">
        <f t="shared" ref="AKZ29" si="1809">$A$29</f>
        <v>17</v>
      </c>
      <c r="ALA29" s="444"/>
      <c r="ALB29" s="150"/>
      <c r="ALC29" s="150"/>
      <c r="ALD29" s="150"/>
      <c r="ALE29" s="150" t="str">
        <f>IFERROR(IF(ALC29=0," ",IF(ALC29=16," ",VLOOKUP(ALC29,PROTOKOL!$A:$E,2)*ALD29))/7.5*(7.5-ALH29),"")</f>
        <v/>
      </c>
      <c r="ALF29" s="151"/>
      <c r="ALG29" s="152" t="str">
        <f>IF(ALC29=0," ",IF(ALC29=16," ",(ALB29-ALE29-ALF29)*VLOOKUP(ALC29,PROTOKOL!$A:$E,5)))</f>
        <v xml:space="preserve"> </v>
      </c>
      <c r="ALH29" s="153"/>
      <c r="ALI29" s="144" t="str">
        <f t="shared" si="356"/>
        <v xml:space="preserve"> </v>
      </c>
      <c r="ALJ29" s="454" t="str">
        <f t="shared" si="357"/>
        <v xml:space="preserve"> </v>
      </c>
      <c r="ALK29" s="454"/>
      <c r="ALL29" s="150"/>
      <c r="ALM29" s="150"/>
      <c r="ALN29" s="150"/>
      <c r="ALO29" s="154" t="str">
        <f>IF(ALM29=0," ",IF(ALM29=16," ",VLOOKUP(ALM29,PROTOKOL!$A:$E,2)*ALN29))</f>
        <v xml:space="preserve"> </v>
      </c>
      <c r="ALP29" s="151"/>
      <c r="ALQ29" s="152" t="str">
        <f>IF(ALM29=0," ",IF(ALM29=16," ",(ALL29-ALO29-ALP29)*VLOOKUP(ALM29,PROTOKOL!$A:$E,5)))</f>
        <v xml:space="preserve"> </v>
      </c>
      <c r="ALR29" s="155" t="str">
        <f t="shared" si="358"/>
        <v xml:space="preserve"> </v>
      </c>
      <c r="ALS29" s="152" t="str">
        <f t="shared" si="359"/>
        <v xml:space="preserve"> </v>
      </c>
      <c r="ALU29" s="138">
        <f t="shared" ref="ALU29" si="1810">$A$29</f>
        <v>17</v>
      </c>
      <c r="ALV29" s="444"/>
      <c r="ALW29" s="150"/>
      <c r="ALX29" s="150"/>
      <c r="ALY29" s="150"/>
      <c r="ALZ29" s="150" t="str">
        <f>IFERROR(IF(ALX29=0," ",IF(ALX29=16," ",VLOOKUP(ALX29,PROTOKOL!$A:$E,2)*ALY29))/7.5*(7.5-AMC29),"")</f>
        <v/>
      </c>
      <c r="AMA29" s="151"/>
      <c r="AMB29" s="152" t="str">
        <f>IF(ALX29=0," ",IF(ALX29=16," ",(ALW29-ALZ29-AMA29)*VLOOKUP(ALX29,PROTOKOL!$A:$E,5)))</f>
        <v xml:space="preserve"> </v>
      </c>
      <c r="AMC29" s="153"/>
      <c r="AMD29" s="144" t="str">
        <f t="shared" si="361"/>
        <v xml:space="preserve"> </v>
      </c>
      <c r="AME29" s="454" t="str">
        <f t="shared" si="362"/>
        <v xml:space="preserve"> </v>
      </c>
      <c r="AMF29" s="454"/>
      <c r="AMG29" s="150"/>
      <c r="AMH29" s="150"/>
      <c r="AMI29" s="150"/>
      <c r="AMJ29" s="154" t="str">
        <f>IF(AMH29=0," ",IF(AMH29=16," ",VLOOKUP(AMH29,PROTOKOL!$A:$E,2)*AMI29))</f>
        <v xml:space="preserve"> </v>
      </c>
      <c r="AMK29" s="151"/>
      <c r="AML29" s="152" t="str">
        <f>IF(AMH29=0," ",IF(AMH29=16," ",(AMG29-AMJ29-AMK29)*VLOOKUP(AMH29,PROTOKOL!$A:$E,5)))</f>
        <v xml:space="preserve"> </v>
      </c>
      <c r="AMM29" s="155" t="str">
        <f t="shared" si="363"/>
        <v xml:space="preserve"> </v>
      </c>
      <c r="AMN29" s="152" t="str">
        <f t="shared" si="364"/>
        <v xml:space="preserve"> </v>
      </c>
      <c r="AMP29" s="138">
        <f t="shared" ref="AMP29" si="1811">$A$29</f>
        <v>17</v>
      </c>
      <c r="AMQ29" s="444"/>
      <c r="AMR29" s="150"/>
      <c r="AMS29" s="150"/>
      <c r="AMT29" s="150"/>
      <c r="AMU29" s="150" t="str">
        <f>IFERROR(IF(AMS29=0," ",IF(AMS29=16," ",VLOOKUP(AMS29,PROTOKOL!$A:$E,2)*AMT29))/7.5*(7.5-AMX29),"")</f>
        <v/>
      </c>
      <c r="AMV29" s="151"/>
      <c r="AMW29" s="152" t="str">
        <f>IF(AMS29=0," ",IF(AMS29=16," ",(AMR29-AMU29-AMV29)*VLOOKUP(AMS29,PROTOKOL!$A:$E,5)))</f>
        <v xml:space="preserve"> </v>
      </c>
      <c r="AMX29" s="153"/>
      <c r="AMY29" s="144" t="str">
        <f t="shared" si="366"/>
        <v xml:space="preserve"> </v>
      </c>
      <c r="AMZ29" s="454" t="str">
        <f t="shared" si="367"/>
        <v xml:space="preserve"> </v>
      </c>
      <c r="ANA29" s="454"/>
      <c r="ANB29" s="150"/>
      <c r="ANC29" s="150"/>
      <c r="AND29" s="150"/>
      <c r="ANE29" s="154" t="str">
        <f>IF(ANC29=0," ",IF(ANC29=16," ",VLOOKUP(ANC29,PROTOKOL!$A:$E,2)*AND29))</f>
        <v xml:space="preserve"> </v>
      </c>
      <c r="ANF29" s="151"/>
      <c r="ANG29" s="152" t="str">
        <f>IF(ANC29=0," ",IF(ANC29=16," ",(ANB29-ANE29-ANF29)*VLOOKUP(ANC29,PROTOKOL!$A:$E,5)))</f>
        <v xml:space="preserve"> </v>
      </c>
      <c r="ANH29" s="155" t="str">
        <f t="shared" si="368"/>
        <v xml:space="preserve"> </v>
      </c>
      <c r="ANI29" s="152" t="str">
        <f t="shared" si="369"/>
        <v xml:space="preserve"> </v>
      </c>
      <c r="ANK29" s="138">
        <f t="shared" ref="ANK29" si="1812">$A$29</f>
        <v>17</v>
      </c>
      <c r="ANL29" s="444"/>
      <c r="ANM29" s="150"/>
      <c r="ANN29" s="150"/>
      <c r="ANO29" s="150"/>
      <c r="ANP29" s="150" t="str">
        <f>IFERROR(IF(ANN29=0," ",IF(ANN29=16," ",VLOOKUP(ANN29,PROTOKOL!$A:$E,2)*ANO29))/7.5*(7.5-ANS29),"")</f>
        <v/>
      </c>
      <c r="ANQ29" s="151"/>
      <c r="ANR29" s="152" t="str">
        <f>IF(ANN29=0," ",IF(ANN29=16," ",(ANM29-ANP29-ANQ29)*VLOOKUP(ANN29,PROTOKOL!$A:$E,5)))</f>
        <v xml:space="preserve"> </v>
      </c>
      <c r="ANS29" s="153"/>
      <c r="ANT29" s="144" t="str">
        <f t="shared" si="371"/>
        <v xml:space="preserve"> </v>
      </c>
      <c r="ANU29" s="454" t="str">
        <f t="shared" si="372"/>
        <v xml:space="preserve"> </v>
      </c>
      <c r="ANV29" s="454"/>
      <c r="ANW29" s="150"/>
      <c r="ANX29" s="150"/>
      <c r="ANY29" s="150"/>
      <c r="ANZ29" s="154" t="str">
        <f>IF(ANX29=0," ",IF(ANX29=16," ",VLOOKUP(ANX29,PROTOKOL!$A:$E,2)*ANY29))</f>
        <v xml:space="preserve"> </v>
      </c>
      <c r="AOA29" s="151"/>
      <c r="AOB29" s="152" t="str">
        <f>IF(ANX29=0," ",IF(ANX29=16," ",(ANW29-ANZ29-AOA29)*VLOOKUP(ANX29,PROTOKOL!$A:$E,5)))</f>
        <v xml:space="preserve"> </v>
      </c>
      <c r="AOC29" s="155" t="str">
        <f t="shared" si="373"/>
        <v xml:space="preserve"> </v>
      </c>
      <c r="AOD29" s="152" t="str">
        <f t="shared" si="374"/>
        <v xml:space="preserve"> </v>
      </c>
      <c r="AOF29" s="138">
        <f t="shared" ref="AOF29" si="1813">$A$29</f>
        <v>17</v>
      </c>
      <c r="AOG29" s="444"/>
      <c r="AOH29" s="150"/>
      <c r="AOI29" s="150"/>
      <c r="AOJ29" s="150"/>
      <c r="AOK29" s="150" t="str">
        <f>IFERROR(IF(AOI29=0," ",IF(AOI29=16," ",VLOOKUP(AOI29,PROTOKOL!$A:$E,2)*AOJ29))/7.5*(7.5-AON29),"")</f>
        <v/>
      </c>
      <c r="AOL29" s="151"/>
      <c r="AOM29" s="152" t="str">
        <f>IF(AOI29=0," ",IF(AOI29=16," ",(AOH29-AOK29-AOL29)*VLOOKUP(AOI29,PROTOKOL!$A:$E,5)))</f>
        <v xml:space="preserve"> </v>
      </c>
      <c r="AON29" s="153"/>
      <c r="AOO29" s="144" t="str">
        <f t="shared" si="376"/>
        <v xml:space="preserve"> </v>
      </c>
      <c r="AOP29" s="454" t="str">
        <f t="shared" si="377"/>
        <v xml:space="preserve"> </v>
      </c>
      <c r="AOQ29" s="454"/>
      <c r="AOR29" s="150"/>
      <c r="AOS29" s="150"/>
      <c r="AOT29" s="150"/>
      <c r="AOU29" s="154" t="str">
        <f>IF(AOS29=0," ",IF(AOS29=16," ",VLOOKUP(AOS29,PROTOKOL!$A:$E,2)*AOT29))</f>
        <v xml:space="preserve"> </v>
      </c>
      <c r="AOV29" s="151"/>
      <c r="AOW29" s="152" t="str">
        <f>IF(AOS29=0," ",IF(AOS29=16," ",(AOR29-AOU29-AOV29)*VLOOKUP(AOS29,PROTOKOL!$A:$E,5)))</f>
        <v xml:space="preserve"> </v>
      </c>
      <c r="AOX29" s="155" t="str">
        <f t="shared" si="378"/>
        <v xml:space="preserve"> </v>
      </c>
      <c r="AOY29" s="152" t="str">
        <f t="shared" si="379"/>
        <v xml:space="preserve"> </v>
      </c>
      <c r="APA29" s="138">
        <f t="shared" ref="APA29" si="1814">$A$29</f>
        <v>17</v>
      </c>
      <c r="APB29" s="444"/>
      <c r="APC29" s="150"/>
      <c r="APD29" s="150"/>
      <c r="APE29" s="150"/>
      <c r="APF29" s="150" t="str">
        <f>IFERROR(IF(APD29=0," ",IF(APD29=16," ",VLOOKUP(APD29,PROTOKOL!$A:$E,2)*APE29))/7.5*(7.5-API29),"")</f>
        <v/>
      </c>
      <c r="APG29" s="151"/>
      <c r="APH29" s="152" t="str">
        <f>IF(APD29=0," ",IF(APD29=16," ",(APC29-APF29-APG29)*VLOOKUP(APD29,PROTOKOL!$A:$E,5)))</f>
        <v xml:space="preserve"> </v>
      </c>
      <c r="API29" s="153"/>
      <c r="APJ29" s="144" t="str">
        <f t="shared" si="381"/>
        <v xml:space="preserve"> </v>
      </c>
      <c r="APK29" s="454" t="str">
        <f t="shared" si="382"/>
        <v xml:space="preserve"> </v>
      </c>
      <c r="APL29" s="454"/>
      <c r="APM29" s="150"/>
      <c r="APN29" s="150"/>
      <c r="APO29" s="150"/>
      <c r="APP29" s="154" t="str">
        <f>IF(APN29=0," ",IF(APN29=16," ",VLOOKUP(APN29,PROTOKOL!$A:$E,2)*APO29))</f>
        <v xml:space="preserve"> </v>
      </c>
      <c r="APQ29" s="151"/>
      <c r="APR29" s="152" t="str">
        <f>IF(APN29=0," ",IF(APN29=16," ",(APM29-APP29-APQ29)*VLOOKUP(APN29,PROTOKOL!$A:$E,5)))</f>
        <v xml:space="preserve"> </v>
      </c>
      <c r="APS29" s="155" t="str">
        <f t="shared" si="383"/>
        <v xml:space="preserve"> </v>
      </c>
      <c r="APT29" s="152" t="str">
        <f t="shared" si="384"/>
        <v xml:space="preserve"> </v>
      </c>
      <c r="APV29" s="138">
        <f t="shared" ref="APV29" si="1815">$A$29</f>
        <v>17</v>
      </c>
      <c r="APW29" s="444"/>
      <c r="APX29" s="150"/>
      <c r="APY29" s="150"/>
      <c r="APZ29" s="150"/>
      <c r="AQA29" s="150" t="str">
        <f>IFERROR(IF(APY29=0," ",IF(APY29=16," ",VLOOKUP(APY29,PROTOKOL!$A:$E,2)*APZ29))/7.5*(7.5-AQD29),"")</f>
        <v/>
      </c>
      <c r="AQB29" s="151"/>
      <c r="AQC29" s="152" t="str">
        <f>IF(APY29=0," ",IF(APY29=16," ",(APX29-AQA29-AQB29)*VLOOKUP(APY29,PROTOKOL!$A:$E,5)))</f>
        <v xml:space="preserve"> </v>
      </c>
      <c r="AQD29" s="153"/>
      <c r="AQE29" s="144" t="str">
        <f t="shared" si="386"/>
        <v xml:space="preserve"> </v>
      </c>
      <c r="AQF29" s="454" t="str">
        <f t="shared" si="387"/>
        <v xml:space="preserve"> </v>
      </c>
      <c r="AQG29" s="454"/>
      <c r="AQH29" s="150"/>
      <c r="AQI29" s="150"/>
      <c r="AQJ29" s="150"/>
      <c r="AQK29" s="154" t="str">
        <f>IF(AQI29=0," ",IF(AQI29=16," ",VLOOKUP(AQI29,PROTOKOL!$A:$E,2)*AQJ29))</f>
        <v xml:space="preserve"> </v>
      </c>
      <c r="AQL29" s="151"/>
      <c r="AQM29" s="152" t="str">
        <f>IF(AQI29=0," ",IF(AQI29=16," ",(AQH29-AQK29-AQL29)*VLOOKUP(AQI29,PROTOKOL!$A:$E,5)))</f>
        <v xml:space="preserve"> </v>
      </c>
      <c r="AQN29" s="155" t="str">
        <f t="shared" si="388"/>
        <v xml:space="preserve"> </v>
      </c>
      <c r="AQO29" s="152" t="str">
        <f t="shared" si="389"/>
        <v xml:space="preserve"> </v>
      </c>
      <c r="AQQ29" s="138">
        <f t="shared" ref="AQQ29" si="1816">$A$29</f>
        <v>17</v>
      </c>
      <c r="AQR29" s="444"/>
      <c r="AQS29" s="150"/>
      <c r="AQT29" s="150"/>
      <c r="AQU29" s="150"/>
      <c r="AQV29" s="150" t="str">
        <f>IFERROR(IF(AQT29=0," ",IF(AQT29=16," ",VLOOKUP(AQT29,PROTOKOL!$A:$E,2)*AQU29))/7.5*(7.5-AQY29),"")</f>
        <v/>
      </c>
      <c r="AQW29" s="151"/>
      <c r="AQX29" s="152" t="str">
        <f>IF(AQT29=0," ",IF(AQT29=16," ",(AQS29-AQV29-AQW29)*VLOOKUP(AQT29,PROTOKOL!$A:$E,5)))</f>
        <v xml:space="preserve"> </v>
      </c>
      <c r="AQY29" s="153"/>
      <c r="AQZ29" s="144" t="str">
        <f t="shared" si="391"/>
        <v xml:space="preserve"> </v>
      </c>
      <c r="ARA29" s="454" t="str">
        <f t="shared" si="392"/>
        <v xml:space="preserve"> </v>
      </c>
      <c r="ARB29" s="454"/>
      <c r="ARC29" s="150"/>
      <c r="ARD29" s="150"/>
      <c r="ARE29" s="150"/>
      <c r="ARF29" s="154" t="str">
        <f>IF(ARD29=0," ",IF(ARD29=16," ",VLOOKUP(ARD29,PROTOKOL!$A:$E,2)*ARE29))</f>
        <v xml:space="preserve"> </v>
      </c>
      <c r="ARG29" s="151"/>
      <c r="ARH29" s="152" t="str">
        <f>IF(ARD29=0," ",IF(ARD29=16," ",(ARC29-ARF29-ARG29)*VLOOKUP(ARD29,PROTOKOL!$A:$E,5)))</f>
        <v xml:space="preserve"> </v>
      </c>
      <c r="ARI29" s="155" t="str">
        <f t="shared" si="393"/>
        <v xml:space="preserve"> </v>
      </c>
      <c r="ARJ29" s="152" t="str">
        <f t="shared" si="394"/>
        <v xml:space="preserve"> </v>
      </c>
      <c r="ARL29" s="138">
        <f t="shared" ref="ARL29" si="1817">$A$29</f>
        <v>17</v>
      </c>
      <c r="ARM29" s="444"/>
      <c r="ARN29" s="150"/>
      <c r="ARO29" s="150"/>
      <c r="ARP29" s="150"/>
      <c r="ARQ29" s="150" t="str">
        <f>IFERROR(IF(ARO29=0," ",IF(ARO29=16," ",VLOOKUP(ARO29,PROTOKOL!$A:$E,2)*ARP29))/7.5*(7.5-ART29),"")</f>
        <v/>
      </c>
      <c r="ARR29" s="151"/>
      <c r="ARS29" s="152" t="str">
        <f>IF(ARO29=0," ",IF(ARO29=16," ",(ARN29-ARQ29-ARR29)*VLOOKUP(ARO29,PROTOKOL!$A:$E,5)))</f>
        <v xml:space="preserve"> </v>
      </c>
      <c r="ART29" s="153"/>
      <c r="ARU29" s="144" t="str">
        <f t="shared" si="396"/>
        <v xml:space="preserve"> </v>
      </c>
      <c r="ARV29" s="454" t="str">
        <f t="shared" si="397"/>
        <v xml:space="preserve"> </v>
      </c>
      <c r="ARW29" s="454"/>
      <c r="ARX29" s="150"/>
      <c r="ARY29" s="150"/>
      <c r="ARZ29" s="150"/>
      <c r="ASA29" s="154" t="str">
        <f>IF(ARY29=0," ",IF(ARY29=16," ",VLOOKUP(ARY29,PROTOKOL!$A:$E,2)*ARZ29))</f>
        <v xml:space="preserve"> </v>
      </c>
      <c r="ASB29" s="151"/>
      <c r="ASC29" s="152" t="str">
        <f>IF(ARY29=0," ",IF(ARY29=16," ",(ARX29-ASA29-ASB29)*VLOOKUP(ARY29,PROTOKOL!$A:$E,5)))</f>
        <v xml:space="preserve"> </v>
      </c>
      <c r="ASD29" s="155" t="str">
        <f t="shared" si="398"/>
        <v xml:space="preserve"> </v>
      </c>
      <c r="ASE29" s="152" t="str">
        <f t="shared" si="399"/>
        <v xml:space="preserve"> </v>
      </c>
      <c r="ASG29" s="138">
        <f t="shared" ref="ASG29" si="1818">$A$29</f>
        <v>17</v>
      </c>
      <c r="ASH29" s="444"/>
      <c r="ASI29" s="150"/>
      <c r="ASJ29" s="150"/>
      <c r="ASK29" s="150"/>
      <c r="ASL29" s="150" t="str">
        <f>IFERROR(IF(ASJ29=0," ",IF(ASJ29=16," ",VLOOKUP(ASJ29,PROTOKOL!$A:$E,2)*ASK29))/7.5*(7.5-ASO29),"")</f>
        <v/>
      </c>
      <c r="ASM29" s="151"/>
      <c r="ASN29" s="152" t="str">
        <f>IF(ASJ29=0," ",IF(ASJ29=16," ",(ASI29-ASL29-ASM29)*VLOOKUP(ASJ29,PROTOKOL!$A:$E,5)))</f>
        <v xml:space="preserve"> </v>
      </c>
      <c r="ASO29" s="153"/>
      <c r="ASP29" s="144" t="str">
        <f t="shared" si="401"/>
        <v xml:space="preserve"> </v>
      </c>
      <c r="ASQ29" s="454" t="str">
        <f t="shared" si="402"/>
        <v xml:space="preserve"> </v>
      </c>
      <c r="ASR29" s="454"/>
      <c r="ASS29" s="150"/>
      <c r="AST29" s="150"/>
      <c r="ASU29" s="150"/>
      <c r="ASV29" s="154" t="str">
        <f>IF(AST29=0," ",IF(AST29=16," ",VLOOKUP(AST29,PROTOKOL!$A:$E,2)*ASU29))</f>
        <v xml:space="preserve"> </v>
      </c>
      <c r="ASW29" s="151"/>
      <c r="ASX29" s="152" t="str">
        <f>IF(AST29=0," ",IF(AST29=16," ",(ASS29-ASV29-ASW29)*VLOOKUP(AST29,PROTOKOL!$A:$E,5)))</f>
        <v xml:space="preserve"> </v>
      </c>
      <c r="ASY29" s="155" t="str">
        <f t="shared" si="403"/>
        <v xml:space="preserve"> </v>
      </c>
      <c r="ASZ29" s="152" t="str">
        <f t="shared" si="404"/>
        <v xml:space="preserve"> </v>
      </c>
      <c r="ATB29" s="138">
        <f t="shared" ref="ATB29" si="1819">$A$29</f>
        <v>17</v>
      </c>
      <c r="ATC29" s="444"/>
      <c r="ATD29" s="150"/>
      <c r="ATE29" s="150"/>
      <c r="ATF29" s="150"/>
      <c r="ATG29" s="150" t="str">
        <f>IFERROR(IF(ATE29=0," ",IF(ATE29=16," ",VLOOKUP(ATE29,PROTOKOL!$A:$E,2)*ATF29))/7.5*(7.5-ATJ29),"")</f>
        <v/>
      </c>
      <c r="ATH29" s="151"/>
      <c r="ATI29" s="152" t="str">
        <f>IF(ATE29=0," ",IF(ATE29=16," ",(ATD29-ATG29-ATH29)*VLOOKUP(ATE29,PROTOKOL!$A:$E,5)))</f>
        <v xml:space="preserve"> </v>
      </c>
      <c r="ATJ29" s="153"/>
      <c r="ATK29" s="144" t="str">
        <f t="shared" si="406"/>
        <v xml:space="preserve"> </v>
      </c>
      <c r="ATL29" s="454" t="str">
        <f t="shared" si="407"/>
        <v xml:space="preserve"> </v>
      </c>
      <c r="ATM29" s="454"/>
      <c r="ATN29" s="150"/>
      <c r="ATO29" s="150"/>
      <c r="ATP29" s="150"/>
      <c r="ATQ29" s="154" t="str">
        <f>IF(ATO29=0," ",IF(ATO29=16," ",VLOOKUP(ATO29,PROTOKOL!$A:$E,2)*ATP29))</f>
        <v xml:space="preserve"> </v>
      </c>
      <c r="ATR29" s="151"/>
      <c r="ATS29" s="152" t="str">
        <f>IF(ATO29=0," ",IF(ATO29=16," ",(ATN29-ATQ29-ATR29)*VLOOKUP(ATO29,PROTOKOL!$A:$E,5)))</f>
        <v xml:space="preserve"> </v>
      </c>
      <c r="ATT29" s="155" t="str">
        <f t="shared" si="408"/>
        <v xml:space="preserve"> </v>
      </c>
      <c r="ATU29" s="152" t="str">
        <f t="shared" si="409"/>
        <v xml:space="preserve"> </v>
      </c>
      <c r="ATW29" s="138">
        <f t="shared" ref="ATW29" si="1820">$A$29</f>
        <v>17</v>
      </c>
      <c r="ATX29" s="444"/>
      <c r="ATY29" s="150"/>
      <c r="ATZ29" s="150"/>
      <c r="AUA29" s="150"/>
      <c r="AUB29" s="150" t="str">
        <f>IFERROR(IF(ATZ29=0," ",IF(ATZ29=16," ",VLOOKUP(ATZ29,PROTOKOL!$A:$E,2)*AUA29))/7.5*(7.5-AUE29),"")</f>
        <v/>
      </c>
      <c r="AUC29" s="151"/>
      <c r="AUD29" s="152" t="str">
        <f>IF(ATZ29=0," ",IF(ATZ29=16," ",(ATY29-AUB29-AUC29)*VLOOKUP(ATZ29,PROTOKOL!$A:$E,5)))</f>
        <v xml:space="preserve"> </v>
      </c>
      <c r="AUE29" s="153"/>
      <c r="AUF29" s="144" t="str">
        <f t="shared" si="411"/>
        <v xml:space="preserve"> </v>
      </c>
      <c r="AUG29" s="454" t="str">
        <f t="shared" si="412"/>
        <v xml:space="preserve"> </v>
      </c>
      <c r="AUH29" s="454"/>
      <c r="AUI29" s="150"/>
      <c r="AUJ29" s="150"/>
      <c r="AUK29" s="150"/>
      <c r="AUL29" s="154" t="str">
        <f>IF(AUJ29=0," ",IF(AUJ29=16," ",VLOOKUP(AUJ29,PROTOKOL!$A:$E,2)*AUK29))</f>
        <v xml:space="preserve"> </v>
      </c>
      <c r="AUM29" s="151"/>
      <c r="AUN29" s="152" t="str">
        <f>IF(AUJ29=0," ",IF(AUJ29=16," ",(AUI29-AUL29-AUM29)*VLOOKUP(AUJ29,PROTOKOL!$A:$E,5)))</f>
        <v xml:space="preserve"> </v>
      </c>
      <c r="AUO29" s="155" t="str">
        <f t="shared" si="413"/>
        <v xml:space="preserve"> </v>
      </c>
      <c r="AUP29" s="152" t="str">
        <f t="shared" si="414"/>
        <v xml:space="preserve"> </v>
      </c>
      <c r="AUR29" s="138">
        <f t="shared" ref="AUR29" si="1821">$A$29</f>
        <v>17</v>
      </c>
      <c r="AUS29" s="444"/>
      <c r="AUT29" s="150"/>
      <c r="AUU29" s="150"/>
      <c r="AUV29" s="150"/>
      <c r="AUW29" s="150" t="str">
        <f>IFERROR(IF(AUU29=0," ",IF(AUU29=16," ",VLOOKUP(AUU29,PROTOKOL!$A:$E,2)*AUV29))/7.5*(7.5-AUZ29),"")</f>
        <v/>
      </c>
      <c r="AUX29" s="151"/>
      <c r="AUY29" s="152" t="str">
        <f>IF(AUU29=0," ",IF(AUU29=16," ",(AUT29-AUW29-AUX29)*VLOOKUP(AUU29,PROTOKOL!$A:$E,5)))</f>
        <v xml:space="preserve"> </v>
      </c>
      <c r="AUZ29" s="153"/>
      <c r="AVA29" s="144" t="str">
        <f t="shared" si="416"/>
        <v xml:space="preserve"> </v>
      </c>
      <c r="AVB29" s="454" t="str">
        <f t="shared" si="417"/>
        <v xml:space="preserve"> </v>
      </c>
      <c r="AVC29" s="454"/>
      <c r="AVD29" s="150"/>
      <c r="AVE29" s="150"/>
      <c r="AVF29" s="150"/>
      <c r="AVG29" s="154" t="str">
        <f>IF(AVE29=0," ",IF(AVE29=16," ",VLOOKUP(AVE29,PROTOKOL!$A:$E,2)*AVF29))</f>
        <v xml:space="preserve"> </v>
      </c>
      <c r="AVH29" s="151"/>
      <c r="AVI29" s="152" t="str">
        <f>IF(AVE29=0," ",IF(AVE29=16," ",(AVD29-AVG29-AVH29)*VLOOKUP(AVE29,PROTOKOL!$A:$E,5)))</f>
        <v xml:space="preserve"> </v>
      </c>
      <c r="AVJ29" s="155" t="str">
        <f t="shared" si="418"/>
        <v xml:space="preserve"> </v>
      </c>
      <c r="AVK29" s="152" t="str">
        <f t="shared" si="419"/>
        <v xml:space="preserve"> </v>
      </c>
      <c r="AVM29" s="138">
        <f t="shared" ref="AVM29" si="1822">$A$29</f>
        <v>17</v>
      </c>
      <c r="AVN29" s="444"/>
      <c r="AVO29" s="150"/>
      <c r="AVP29" s="150"/>
      <c r="AVQ29" s="150"/>
      <c r="AVR29" s="150" t="str">
        <f>IFERROR(IF(AVP29=0," ",IF(AVP29=16," ",VLOOKUP(AVP29,PROTOKOL!$A:$E,2)*AVQ29))/7.5*(7.5-AVU29),"")</f>
        <v/>
      </c>
      <c r="AVS29" s="151"/>
      <c r="AVT29" s="152" t="str">
        <f>IF(AVP29=0," ",IF(AVP29=16," ",(AVO29-AVR29-AVS29)*VLOOKUP(AVP29,PROTOKOL!$A:$E,5)))</f>
        <v xml:space="preserve"> </v>
      </c>
      <c r="AVU29" s="153"/>
      <c r="AVV29" s="144" t="str">
        <f t="shared" si="421"/>
        <v xml:space="preserve"> </v>
      </c>
      <c r="AVW29" s="454" t="str">
        <f t="shared" si="422"/>
        <v xml:space="preserve"> </v>
      </c>
      <c r="AVX29" s="454"/>
      <c r="AVY29" s="150"/>
      <c r="AVZ29" s="150"/>
      <c r="AWA29" s="150"/>
      <c r="AWB29" s="154" t="str">
        <f>IF(AVZ29=0," ",IF(AVZ29=16," ",VLOOKUP(AVZ29,PROTOKOL!$A:$E,2)*AWA29))</f>
        <v xml:space="preserve"> </v>
      </c>
      <c r="AWC29" s="151"/>
      <c r="AWD29" s="152" t="str">
        <f>IF(AVZ29=0," ",IF(AVZ29=16," ",(AVY29-AWB29-AWC29)*VLOOKUP(AVZ29,PROTOKOL!$A:$E,5)))</f>
        <v xml:space="preserve"> </v>
      </c>
      <c r="AWE29" s="155" t="str">
        <f t="shared" si="423"/>
        <v xml:space="preserve"> </v>
      </c>
      <c r="AWF29" s="152" t="str">
        <f t="shared" si="424"/>
        <v xml:space="preserve"> </v>
      </c>
      <c r="AWH29" s="138">
        <f t="shared" ref="AWH29" si="1823">$A$29</f>
        <v>17</v>
      </c>
      <c r="AWI29" s="444"/>
      <c r="AWJ29" s="150"/>
      <c r="AWK29" s="150"/>
      <c r="AWL29" s="150"/>
      <c r="AWM29" s="150" t="str">
        <f>IFERROR(IF(AWK29=0," ",IF(AWK29=16," ",VLOOKUP(AWK29,PROTOKOL!$A:$E,2)*AWL29))/7.5*(7.5-AWP29),"")</f>
        <v/>
      </c>
      <c r="AWN29" s="151"/>
      <c r="AWO29" s="152" t="str">
        <f>IF(AWK29=0," ",IF(AWK29=16," ",(AWJ29-AWM29-AWN29)*VLOOKUP(AWK29,PROTOKOL!$A:$E,5)))</f>
        <v xml:space="preserve"> </v>
      </c>
      <c r="AWP29" s="153"/>
      <c r="AWQ29" s="144" t="str">
        <f t="shared" si="426"/>
        <v xml:space="preserve"> </v>
      </c>
      <c r="AWR29" s="454" t="str">
        <f t="shared" si="427"/>
        <v xml:space="preserve"> </v>
      </c>
      <c r="AWS29" s="454"/>
      <c r="AWT29" s="150"/>
      <c r="AWU29" s="150"/>
      <c r="AWV29" s="150"/>
      <c r="AWW29" s="154" t="str">
        <f>IF(AWU29=0," ",IF(AWU29=16," ",VLOOKUP(AWU29,PROTOKOL!$A:$E,2)*AWV29))</f>
        <v xml:space="preserve"> </v>
      </c>
      <c r="AWX29" s="151"/>
      <c r="AWY29" s="152" t="str">
        <f>IF(AWU29=0," ",IF(AWU29=16," ",(AWT29-AWW29-AWX29)*VLOOKUP(AWU29,PROTOKOL!$A:$E,5)))</f>
        <v xml:space="preserve"> </v>
      </c>
      <c r="AWZ29" s="155" t="str">
        <f t="shared" si="428"/>
        <v xml:space="preserve"> </v>
      </c>
      <c r="AXA29" s="152" t="str">
        <f t="shared" si="429"/>
        <v xml:space="preserve"> </v>
      </c>
      <c r="AXC29" s="138">
        <f t="shared" ref="AXC29" si="1824">$A$29</f>
        <v>17</v>
      </c>
      <c r="AXD29" s="444"/>
      <c r="AXE29" s="150"/>
      <c r="AXF29" s="150"/>
      <c r="AXG29" s="150"/>
      <c r="AXH29" s="150" t="str">
        <f>IFERROR(IF(AXF29=0," ",IF(AXF29=16," ",VLOOKUP(AXF29,PROTOKOL!$A:$E,2)*AXG29))/7.5*(7.5-AXK29),"")</f>
        <v/>
      </c>
      <c r="AXI29" s="151"/>
      <c r="AXJ29" s="152" t="str">
        <f>IF(AXF29=0," ",IF(AXF29=16," ",(AXE29-AXH29-AXI29)*VLOOKUP(AXF29,PROTOKOL!$A:$E,5)))</f>
        <v xml:space="preserve"> </v>
      </c>
      <c r="AXK29" s="153"/>
      <c r="AXL29" s="144" t="str">
        <f t="shared" si="431"/>
        <v xml:space="preserve"> </v>
      </c>
      <c r="AXM29" s="454" t="str">
        <f t="shared" si="432"/>
        <v xml:space="preserve"> </v>
      </c>
      <c r="AXN29" s="454"/>
      <c r="AXO29" s="150"/>
      <c r="AXP29" s="150"/>
      <c r="AXQ29" s="150"/>
      <c r="AXR29" s="154" t="str">
        <f>IF(AXP29=0," ",IF(AXP29=16," ",VLOOKUP(AXP29,PROTOKOL!$A:$E,2)*AXQ29))</f>
        <v xml:space="preserve"> </v>
      </c>
      <c r="AXS29" s="151"/>
      <c r="AXT29" s="152" t="str">
        <f>IF(AXP29=0," ",IF(AXP29=16," ",(AXO29-AXR29-AXS29)*VLOOKUP(AXP29,PROTOKOL!$A:$E,5)))</f>
        <v xml:space="preserve"> </v>
      </c>
      <c r="AXU29" s="155" t="str">
        <f t="shared" si="433"/>
        <v xml:space="preserve"> </v>
      </c>
      <c r="AXV29" s="152" t="str">
        <f t="shared" si="434"/>
        <v xml:space="preserve"> </v>
      </c>
      <c r="AXX29" s="138">
        <f t="shared" ref="AXX29" si="1825">$A$29</f>
        <v>17</v>
      </c>
      <c r="AXY29" s="444"/>
      <c r="AXZ29" s="150"/>
      <c r="AYA29" s="150"/>
      <c r="AYB29" s="150"/>
      <c r="AYC29" s="150" t="str">
        <f>IFERROR(IF(AYA29=0," ",IF(AYA29=16," ",VLOOKUP(AYA29,PROTOKOL!$A:$E,2)*AYB29))/7.5*(7.5-AYF29),"")</f>
        <v/>
      </c>
      <c r="AYD29" s="151"/>
      <c r="AYE29" s="152" t="str">
        <f>IF(AYA29=0," ",IF(AYA29=16," ",(AXZ29-AYC29-AYD29)*VLOOKUP(AYA29,PROTOKOL!$A:$E,5)))</f>
        <v xml:space="preserve"> </v>
      </c>
      <c r="AYF29" s="153"/>
      <c r="AYG29" s="144" t="str">
        <f t="shared" si="436"/>
        <v xml:space="preserve"> </v>
      </c>
      <c r="AYH29" s="454" t="str">
        <f t="shared" si="437"/>
        <v xml:space="preserve"> </v>
      </c>
      <c r="AYI29" s="454"/>
      <c r="AYJ29" s="150"/>
      <c r="AYK29" s="150"/>
      <c r="AYL29" s="150"/>
      <c r="AYM29" s="154" t="str">
        <f>IF(AYK29=0," ",IF(AYK29=16," ",VLOOKUP(AYK29,PROTOKOL!$A:$E,2)*AYL29))</f>
        <v xml:space="preserve"> </v>
      </c>
      <c r="AYN29" s="151"/>
      <c r="AYO29" s="152" t="str">
        <f>IF(AYK29=0," ",IF(AYK29=16," ",(AYJ29-AYM29-AYN29)*VLOOKUP(AYK29,PROTOKOL!$A:$E,5)))</f>
        <v xml:space="preserve"> </v>
      </c>
      <c r="AYP29" s="155" t="str">
        <f t="shared" si="438"/>
        <v xml:space="preserve"> </v>
      </c>
      <c r="AYQ29" s="152" t="str">
        <f t="shared" si="439"/>
        <v xml:space="preserve"> </v>
      </c>
      <c r="AYS29" s="138">
        <f t="shared" ref="AYS29" si="1826">$A$29</f>
        <v>17</v>
      </c>
      <c r="AYT29" s="444"/>
      <c r="AYU29" s="150"/>
      <c r="AYV29" s="150"/>
      <c r="AYW29" s="150"/>
      <c r="AYX29" s="150" t="str">
        <f>IFERROR(IF(AYV29=0," ",IF(AYV29=16," ",VLOOKUP(AYV29,PROTOKOL!$A:$E,2)*AYW29))/7.5*(7.5-AZA29),"")</f>
        <v/>
      </c>
      <c r="AYY29" s="151"/>
      <c r="AYZ29" s="152" t="str">
        <f>IF(AYV29=0," ",IF(AYV29=16," ",(AYU29-AYX29-AYY29)*VLOOKUP(AYV29,PROTOKOL!$A:$E,5)))</f>
        <v xml:space="preserve"> </v>
      </c>
      <c r="AZA29" s="153"/>
      <c r="AZB29" s="144" t="str">
        <f t="shared" si="441"/>
        <v xml:space="preserve"> </v>
      </c>
      <c r="AZC29" s="454" t="str">
        <f t="shared" si="442"/>
        <v xml:space="preserve"> </v>
      </c>
      <c r="AZD29" s="454"/>
      <c r="AZE29" s="150"/>
      <c r="AZF29" s="150"/>
      <c r="AZG29" s="150"/>
      <c r="AZH29" s="154" t="str">
        <f>IF(AZF29=0," ",IF(AZF29=16," ",VLOOKUP(AZF29,PROTOKOL!$A:$E,2)*AZG29))</f>
        <v xml:space="preserve"> </v>
      </c>
      <c r="AZI29" s="151"/>
      <c r="AZJ29" s="152" t="str">
        <f>IF(AZF29=0," ",IF(AZF29=16," ",(AZE29-AZH29-AZI29)*VLOOKUP(AZF29,PROTOKOL!$A:$E,5)))</f>
        <v xml:space="preserve"> </v>
      </c>
      <c r="AZK29" s="155" t="str">
        <f t="shared" si="443"/>
        <v xml:space="preserve"> </v>
      </c>
      <c r="AZL29" s="152" t="str">
        <f t="shared" si="444"/>
        <v xml:space="preserve"> </v>
      </c>
      <c r="AZN29" s="138">
        <f t="shared" ref="AZN29" si="1827">$A$29</f>
        <v>17</v>
      </c>
      <c r="AZO29" s="444"/>
      <c r="AZP29" s="150"/>
      <c r="AZQ29" s="150"/>
      <c r="AZR29" s="150"/>
      <c r="AZS29" s="150" t="str">
        <f>IFERROR(IF(AZQ29=0," ",IF(AZQ29=16," ",VLOOKUP(AZQ29,PROTOKOL!$A:$E,2)*AZR29))/7.5*(7.5-AZV29),"")</f>
        <v/>
      </c>
      <c r="AZT29" s="151"/>
      <c r="AZU29" s="152" t="str">
        <f>IF(AZQ29=0," ",IF(AZQ29=16," ",(AZP29-AZS29-AZT29)*VLOOKUP(AZQ29,PROTOKOL!$A:$E,5)))</f>
        <v xml:space="preserve"> </v>
      </c>
      <c r="AZV29" s="153"/>
      <c r="AZW29" s="144" t="str">
        <f t="shared" si="446"/>
        <v xml:space="preserve"> </v>
      </c>
      <c r="AZX29" s="454" t="str">
        <f t="shared" si="447"/>
        <v xml:space="preserve"> </v>
      </c>
      <c r="AZY29" s="454"/>
      <c r="AZZ29" s="150"/>
      <c r="BAA29" s="150"/>
      <c r="BAB29" s="150"/>
      <c r="BAC29" s="154" t="str">
        <f>IF(BAA29=0," ",IF(BAA29=16," ",VLOOKUP(BAA29,PROTOKOL!$A:$E,2)*BAB29))</f>
        <v xml:space="preserve"> </v>
      </c>
      <c r="BAD29" s="151"/>
      <c r="BAE29" s="152" t="str">
        <f>IF(BAA29=0," ",IF(BAA29=16," ",(AZZ29-BAC29-BAD29)*VLOOKUP(BAA29,PROTOKOL!$A:$E,5)))</f>
        <v xml:space="preserve"> </v>
      </c>
      <c r="BAF29" s="155" t="str">
        <f t="shared" si="448"/>
        <v xml:space="preserve"> </v>
      </c>
      <c r="BAG29" s="152" t="str">
        <f t="shared" si="449"/>
        <v xml:space="preserve"> </v>
      </c>
      <c r="BAI29" s="138">
        <f t="shared" ref="BAI29" si="1828">$A$29</f>
        <v>17</v>
      </c>
      <c r="BAJ29" s="444"/>
      <c r="BAK29" s="150"/>
      <c r="BAL29" s="150"/>
      <c r="BAM29" s="150"/>
      <c r="BAN29" s="150" t="str">
        <f>IFERROR(IF(BAL29=0," ",IF(BAL29=16," ",VLOOKUP(BAL29,PROTOKOL!$A:$E,2)*BAM29))/7.5*(7.5-BAQ29),"")</f>
        <v/>
      </c>
      <c r="BAO29" s="151"/>
      <c r="BAP29" s="152" t="str">
        <f>IF(BAL29=0," ",IF(BAL29=16," ",(BAK29-BAN29-BAO29)*VLOOKUP(BAL29,PROTOKOL!$A:$E,5)))</f>
        <v xml:space="preserve"> </v>
      </c>
      <c r="BAQ29" s="153"/>
      <c r="BAR29" s="144" t="str">
        <f t="shared" si="451"/>
        <v xml:space="preserve"> </v>
      </c>
      <c r="BAS29" s="454" t="str">
        <f t="shared" si="452"/>
        <v xml:space="preserve"> </v>
      </c>
      <c r="BAT29" s="454"/>
      <c r="BAU29" s="150"/>
      <c r="BAV29" s="150"/>
      <c r="BAW29" s="150"/>
      <c r="BAX29" s="154" t="str">
        <f>IF(BAV29=0," ",IF(BAV29=16," ",VLOOKUP(BAV29,PROTOKOL!$A:$E,2)*BAW29))</f>
        <v xml:space="preserve"> </v>
      </c>
      <c r="BAY29" s="151"/>
      <c r="BAZ29" s="152" t="str">
        <f>IF(BAV29=0," ",IF(BAV29=16," ",(BAU29-BAX29-BAY29)*VLOOKUP(BAV29,PROTOKOL!$A:$E,5)))</f>
        <v xml:space="preserve"> </v>
      </c>
      <c r="BBA29" s="155" t="str">
        <f t="shared" si="453"/>
        <v xml:space="preserve"> </v>
      </c>
      <c r="BBB29" s="152" t="str">
        <f t="shared" si="454"/>
        <v xml:space="preserve"> </v>
      </c>
    </row>
    <row r="30" spans="1:1406" x14ac:dyDescent="0.3">
      <c r="A30" s="138">
        <v>18</v>
      </c>
      <c r="B30" s="444"/>
      <c r="C30" s="150"/>
      <c r="D30" s="150"/>
      <c r="E30" s="150"/>
      <c r="F30" s="150" t="str">
        <f>IFERROR(IF(D30=0," ",IF(D30=16," ",VLOOKUP(D30,PROTOKOL!$A:$E,2)*E30))/7.5*(7.5-I30),"")</f>
        <v/>
      </c>
      <c r="G30" s="151"/>
      <c r="H30" s="152" t="str">
        <f>IF(D30=0," ",IF(D30=16," ",(C30-F30-G30)*VLOOKUP(D30,PROTOKOL!$A:$E,5)))</f>
        <v xml:space="preserve"> </v>
      </c>
      <c r="I30" s="153"/>
      <c r="J30" s="144" t="str">
        <f t="shared" si="455"/>
        <v xml:space="preserve"> </v>
      </c>
      <c r="K30" s="454" t="str">
        <f t="shared" si="456"/>
        <v xml:space="preserve"> </v>
      </c>
      <c r="L30" s="454"/>
      <c r="M30" s="150"/>
      <c r="N30" s="150"/>
      <c r="O30" s="150"/>
      <c r="P30" s="154" t="str">
        <f>IF(N30=0," ",IF(N30=16," ",VLOOKUP(N30,PROTOKOL!$A:$E,2)*O30))</f>
        <v xml:space="preserve"> </v>
      </c>
      <c r="Q30" s="151"/>
      <c r="R30" s="152" t="str">
        <f>IF(N30=0," ",IF(N30=16," ",(M30-P30-Q30)*VLOOKUP(N30,PROTOKOL!$A:$E,5)))</f>
        <v xml:space="preserve"> </v>
      </c>
      <c r="S30" s="155" t="str">
        <f t="shared" si="457"/>
        <v xml:space="preserve"> </v>
      </c>
      <c r="T30" s="152" t="str">
        <f t="shared" si="458"/>
        <v xml:space="preserve"> </v>
      </c>
      <c r="V30" s="138">
        <f>$A$30</f>
        <v>18</v>
      </c>
      <c r="W30" s="444"/>
      <c r="X30" s="150"/>
      <c r="Y30" s="150"/>
      <c r="Z30" s="150"/>
      <c r="AA30" s="150" t="str">
        <f>IFERROR(IF(Y30=0," ",IF(Y30=16," ",VLOOKUP(Y30,PROTOKOL!$A:$E,2)*Z30))/7.5*(7.5-AD30),"")</f>
        <v/>
      </c>
      <c r="AB30" s="151"/>
      <c r="AC30" s="152" t="str">
        <f>IF(Y30=0," ",IF(Y30=16," ",(X30-AA30-AB30)*VLOOKUP(Y30,PROTOKOL!$A:$E,5)))</f>
        <v xml:space="preserve"> </v>
      </c>
      <c r="AD30" s="153"/>
      <c r="AE30" s="144" t="str">
        <f t="shared" si="459"/>
        <v xml:space="preserve"> </v>
      </c>
      <c r="AF30" s="454" t="str">
        <f t="shared" si="460"/>
        <v xml:space="preserve"> </v>
      </c>
      <c r="AG30" s="454"/>
      <c r="AH30" s="150"/>
      <c r="AI30" s="150"/>
      <c r="AJ30" s="150"/>
      <c r="AK30" s="154" t="str">
        <f>IF(AI30=0," ",IF(AI30=16," ",VLOOKUP(AI30,PROTOKOL!$A:$E,2)*AJ30))</f>
        <v xml:space="preserve"> </v>
      </c>
      <c r="AL30" s="151"/>
      <c r="AM30" s="152" t="str">
        <f>IF(AI30=0," ",IF(AI30=16," ",(AH30-AK30-AL30)*VLOOKUP(AI30,PROTOKOL!$A:$E,5)))</f>
        <v xml:space="preserve"> </v>
      </c>
      <c r="AN30" s="155" t="str">
        <f t="shared" si="1698"/>
        <v xml:space="preserve"> </v>
      </c>
      <c r="AO30" s="152" t="str">
        <f t="shared" si="462"/>
        <v xml:space="preserve"> </v>
      </c>
      <c r="AQ30" s="138">
        <f t="shared" ref="AQ30" si="1829">$A$30</f>
        <v>18</v>
      </c>
      <c r="AR30" s="444"/>
      <c r="AS30" s="150"/>
      <c r="AT30" s="150"/>
      <c r="AU30" s="150"/>
      <c r="AV30" s="150" t="str">
        <f>IFERROR(IF(AT30=0," ",IF(AT30=16," ",VLOOKUP(AT30,PROTOKOL!$A:$E,2)*AU30))/7.5*(7.5-AY30),"")</f>
        <v/>
      </c>
      <c r="AW30" s="151"/>
      <c r="AX30" s="152" t="str">
        <f>IF(AT30=0," ",IF(AT30=16," ",(AS30-AV30-AW30)*VLOOKUP(AT30,PROTOKOL!$A:$E,5)))</f>
        <v xml:space="preserve"> </v>
      </c>
      <c r="AY30" s="153"/>
      <c r="AZ30" s="144" t="str">
        <f t="shared" si="131"/>
        <v xml:space="preserve"> </v>
      </c>
      <c r="BA30" s="454" t="str">
        <f t="shared" si="132"/>
        <v xml:space="preserve"> </v>
      </c>
      <c r="BB30" s="454"/>
      <c r="BC30" s="150"/>
      <c r="BD30" s="150"/>
      <c r="BE30" s="150"/>
      <c r="BF30" s="154" t="str">
        <f>IF(BD30=0," ",IF(BD30=16," ",VLOOKUP(BD30,PROTOKOL!$A:$E,2)*BE30))</f>
        <v xml:space="preserve"> </v>
      </c>
      <c r="BG30" s="151"/>
      <c r="BH30" s="152" t="str">
        <f>IF(BD30=0," ",IF(BD30=16," ",(BC30-BF30-BG30)*VLOOKUP(BD30,PROTOKOL!$A:$E,5)))</f>
        <v xml:space="preserve"> </v>
      </c>
      <c r="BI30" s="155" t="str">
        <f t="shared" si="133"/>
        <v xml:space="preserve"> </v>
      </c>
      <c r="BJ30" s="152" t="str">
        <f t="shared" si="134"/>
        <v xml:space="preserve"> </v>
      </c>
      <c r="BL30" s="138">
        <f t="shared" ref="BL30" si="1830">$A$30</f>
        <v>18</v>
      </c>
      <c r="BM30" s="444"/>
      <c r="BN30" s="150"/>
      <c r="BO30" s="150"/>
      <c r="BP30" s="150"/>
      <c r="BQ30" s="150" t="str">
        <f>IFERROR(IF(BO30=0," ",IF(BO30=16," ",VLOOKUP(BO30,PROTOKOL!$A:$E,2)*BP30))/7.5*(7.5-BT30),"")</f>
        <v/>
      </c>
      <c r="BR30" s="151"/>
      <c r="BS30" s="152" t="str">
        <f>IF(BO30=0," ",IF(BO30=16," ",(BN30-BQ30-BR30)*VLOOKUP(BO30,PROTOKOL!$A:$E,5)))</f>
        <v xml:space="preserve"> </v>
      </c>
      <c r="BT30" s="153"/>
      <c r="BU30" s="144" t="str">
        <f t="shared" si="136"/>
        <v xml:space="preserve"> </v>
      </c>
      <c r="BV30" s="454" t="str">
        <f t="shared" si="137"/>
        <v xml:space="preserve"> </v>
      </c>
      <c r="BW30" s="454"/>
      <c r="BX30" s="150"/>
      <c r="BY30" s="150"/>
      <c r="BZ30" s="150"/>
      <c r="CA30" s="154" t="str">
        <f>IF(BY30=0," ",IF(BY30=16," ",VLOOKUP(BY30,PROTOKOL!$A:$E,2)*BZ30))</f>
        <v xml:space="preserve"> </v>
      </c>
      <c r="CB30" s="151"/>
      <c r="CC30" s="152" t="str">
        <f>IF(BY30=0," ",IF(BY30=16," ",(BX30-CA30-CB30)*VLOOKUP(BY30,PROTOKOL!$A:$E,5)))</f>
        <v xml:space="preserve"> </v>
      </c>
      <c r="CD30" s="155" t="str">
        <f t="shared" si="138"/>
        <v xml:space="preserve"> </v>
      </c>
      <c r="CE30" s="152" t="str">
        <f t="shared" si="139"/>
        <v xml:space="preserve"> </v>
      </c>
      <c r="CG30" s="138">
        <f t="shared" ref="CG30" si="1831">$A$30</f>
        <v>18</v>
      </c>
      <c r="CH30" s="444"/>
      <c r="CI30" s="150"/>
      <c r="CJ30" s="150"/>
      <c r="CK30" s="150"/>
      <c r="CL30" s="150" t="str">
        <f>IFERROR(IF(CJ30=0," ",IF(CJ30=16," ",VLOOKUP(CJ30,PROTOKOL!$A:$E,2)*CK30))/7.5*(7.5-CO30),"")</f>
        <v/>
      </c>
      <c r="CM30" s="151"/>
      <c r="CN30" s="152" t="str">
        <f>IF(CJ30=0," ",IF(CJ30=16," ",(CI30-CL30-CM30)*VLOOKUP(CJ30,PROTOKOL!$A:$E,5)))</f>
        <v xml:space="preserve"> </v>
      </c>
      <c r="CO30" s="153"/>
      <c r="CP30" s="144" t="str">
        <f t="shared" si="141"/>
        <v xml:space="preserve"> </v>
      </c>
      <c r="CQ30" s="454" t="str">
        <f t="shared" si="142"/>
        <v xml:space="preserve"> </v>
      </c>
      <c r="CR30" s="454"/>
      <c r="CS30" s="150"/>
      <c r="CT30" s="150"/>
      <c r="CU30" s="150"/>
      <c r="CV30" s="154" t="str">
        <f>IF(CT30=0," ",IF(CT30=16," ",VLOOKUP(CT30,PROTOKOL!$A:$E,2)*CU30))</f>
        <v xml:space="preserve"> </v>
      </c>
      <c r="CW30" s="151"/>
      <c r="CX30" s="152" t="str">
        <f>IF(CT30=0," ",IF(CT30=16," ",(CS30-CV30-CW30)*VLOOKUP(CT30,PROTOKOL!$A:$E,5)))</f>
        <v xml:space="preserve"> </v>
      </c>
      <c r="CY30" s="155" t="str">
        <f t="shared" si="143"/>
        <v xml:space="preserve"> </v>
      </c>
      <c r="CZ30" s="152" t="str">
        <f t="shared" si="144"/>
        <v xml:space="preserve"> </v>
      </c>
      <c r="DB30" s="138">
        <f t="shared" ref="DB30" si="1832">$A$30</f>
        <v>18</v>
      </c>
      <c r="DC30" s="444"/>
      <c r="DD30" s="150"/>
      <c r="DE30" s="150"/>
      <c r="DF30" s="150"/>
      <c r="DG30" s="150" t="str">
        <f>IFERROR(IF(DE30=0," ",IF(DE30=16," ",VLOOKUP(DE30,PROTOKOL!$A:$E,2)*DF30))/7.5*(7.5-DJ30),"")</f>
        <v/>
      </c>
      <c r="DH30" s="151"/>
      <c r="DI30" s="152" t="str">
        <f>IF(DE30=0," ",IF(DE30=16," ",(DD30-DG30-DH30)*VLOOKUP(DE30,PROTOKOL!$A:$E,5)))</f>
        <v xml:space="preserve"> </v>
      </c>
      <c r="DJ30" s="153"/>
      <c r="DK30" s="144" t="str">
        <f t="shared" si="146"/>
        <v xml:space="preserve"> </v>
      </c>
      <c r="DL30" s="454" t="str">
        <f t="shared" si="147"/>
        <v xml:space="preserve"> </v>
      </c>
      <c r="DM30" s="454"/>
      <c r="DN30" s="150"/>
      <c r="DO30" s="150"/>
      <c r="DP30" s="150"/>
      <c r="DQ30" s="154" t="str">
        <f>IF(DO30=0," ",IF(DO30=16," ",VLOOKUP(DO30,PROTOKOL!$A:$E,2)*DP30))</f>
        <v xml:space="preserve"> </v>
      </c>
      <c r="DR30" s="151"/>
      <c r="DS30" s="152" t="str">
        <f>IF(DO30=0," ",IF(DO30=16," ",(DN30-DQ30-DR30)*VLOOKUP(DO30,PROTOKOL!$A:$E,5)))</f>
        <v xml:space="preserve"> </v>
      </c>
      <c r="DT30" s="155" t="str">
        <f t="shared" si="148"/>
        <v xml:space="preserve"> </v>
      </c>
      <c r="DU30" s="152" t="str">
        <f t="shared" si="149"/>
        <v xml:space="preserve"> </v>
      </c>
      <c r="DW30" s="138">
        <f t="shared" ref="DW30" si="1833">$A$30</f>
        <v>18</v>
      </c>
      <c r="DX30" s="444"/>
      <c r="DY30" s="150"/>
      <c r="DZ30" s="150"/>
      <c r="EA30" s="150"/>
      <c r="EB30" s="150" t="str">
        <f>IFERROR(IF(DZ30=0," ",IF(DZ30=16," ",VLOOKUP(DZ30,PROTOKOL!$A:$E,2)*EA30))/7.5*(7.5-EE30),"")</f>
        <v/>
      </c>
      <c r="EC30" s="151"/>
      <c r="ED30" s="152" t="str">
        <f>IF(DZ30=0," ",IF(DZ30=16," ",(DY30-EB30-EC30)*VLOOKUP(DZ30,PROTOKOL!$A:$E,5)))</f>
        <v xml:space="preserve"> </v>
      </c>
      <c r="EE30" s="153"/>
      <c r="EF30" s="144" t="str">
        <f t="shared" si="151"/>
        <v xml:space="preserve"> </v>
      </c>
      <c r="EG30" s="454" t="str">
        <f t="shared" si="152"/>
        <v xml:space="preserve"> </v>
      </c>
      <c r="EH30" s="454"/>
      <c r="EI30" s="150"/>
      <c r="EJ30" s="150"/>
      <c r="EK30" s="150"/>
      <c r="EL30" s="154" t="str">
        <f>IF(EJ30=0," ",IF(EJ30=16," ",VLOOKUP(EJ30,PROTOKOL!$A:$E,2)*EK30))</f>
        <v xml:space="preserve"> </v>
      </c>
      <c r="EM30" s="151"/>
      <c r="EN30" s="152" t="str">
        <f>IF(EJ30=0," ",IF(EJ30=16," ",(EI30-EL30-EM30)*VLOOKUP(EJ30,PROTOKOL!$A:$E,5)))</f>
        <v xml:space="preserve"> </v>
      </c>
      <c r="EO30" s="155" t="str">
        <f t="shared" si="153"/>
        <v xml:space="preserve"> </v>
      </c>
      <c r="EP30" s="152" t="str">
        <f t="shared" si="154"/>
        <v xml:space="preserve"> </v>
      </c>
      <c r="ER30" s="138">
        <f t="shared" ref="ER30" si="1834">$A$30</f>
        <v>18</v>
      </c>
      <c r="ES30" s="444"/>
      <c r="ET30" s="150"/>
      <c r="EU30" s="150"/>
      <c r="EV30" s="150"/>
      <c r="EW30" s="150" t="str">
        <f>IFERROR(IF(EU30=0," ",IF(EU30=16," ",VLOOKUP(EU30,PROTOKOL!$A:$E,2)*EV30))/7.5*(7.5-EZ30),"")</f>
        <v/>
      </c>
      <c r="EX30" s="151"/>
      <c r="EY30" s="152" t="str">
        <f>IF(EU30=0," ",IF(EU30=16," ",(ET30-EW30-EX30)*VLOOKUP(EU30,PROTOKOL!$A:$E,5)))</f>
        <v xml:space="preserve"> </v>
      </c>
      <c r="EZ30" s="153"/>
      <c r="FA30" s="144" t="str">
        <f t="shared" si="156"/>
        <v xml:space="preserve"> </v>
      </c>
      <c r="FB30" s="454" t="str">
        <f t="shared" si="157"/>
        <v xml:space="preserve"> </v>
      </c>
      <c r="FC30" s="454"/>
      <c r="FD30" s="150"/>
      <c r="FE30" s="150"/>
      <c r="FF30" s="150"/>
      <c r="FG30" s="154" t="str">
        <f>IF(FE30=0," ",IF(FE30=16," ",VLOOKUP(FE30,PROTOKOL!$A:$E,2)*FF30))</f>
        <v xml:space="preserve"> </v>
      </c>
      <c r="FH30" s="151"/>
      <c r="FI30" s="152" t="str">
        <f>IF(FE30=0," ",IF(FE30=16," ",(FD30-FG30-FH30)*VLOOKUP(FE30,PROTOKOL!$A:$E,5)))</f>
        <v xml:space="preserve"> </v>
      </c>
      <c r="FJ30" s="155" t="str">
        <f t="shared" si="158"/>
        <v xml:space="preserve"> </v>
      </c>
      <c r="FK30" s="152" t="str">
        <f t="shared" si="159"/>
        <v xml:space="preserve"> </v>
      </c>
      <c r="FM30" s="138">
        <f t="shared" ref="FM30" si="1835">$A$30</f>
        <v>18</v>
      </c>
      <c r="FN30" s="444"/>
      <c r="FO30" s="150"/>
      <c r="FP30" s="150"/>
      <c r="FQ30" s="150"/>
      <c r="FR30" s="150" t="str">
        <f>IFERROR(IF(FP30=0," ",IF(FP30=16," ",VLOOKUP(FP30,PROTOKOL!$A:$E,2)*FQ30))/7.5*(7.5-FU30),"")</f>
        <v/>
      </c>
      <c r="FS30" s="151"/>
      <c r="FT30" s="152" t="str">
        <f>IF(FP30=0," ",IF(FP30=16," ",(FO30-FR30-FS30)*VLOOKUP(FP30,PROTOKOL!$A:$E,5)))</f>
        <v xml:space="preserve"> </v>
      </c>
      <c r="FU30" s="153"/>
      <c r="FV30" s="144" t="str">
        <f t="shared" si="161"/>
        <v xml:space="preserve"> </v>
      </c>
      <c r="FW30" s="454" t="str">
        <f t="shared" si="162"/>
        <v xml:space="preserve"> </v>
      </c>
      <c r="FX30" s="454"/>
      <c r="FY30" s="150"/>
      <c r="FZ30" s="150"/>
      <c r="GA30" s="150"/>
      <c r="GB30" s="154" t="str">
        <f>IF(FZ30=0," ",IF(FZ30=16," ",VLOOKUP(FZ30,PROTOKOL!$A:$E,2)*GA30))</f>
        <v xml:space="preserve"> </v>
      </c>
      <c r="GC30" s="151"/>
      <c r="GD30" s="152" t="str">
        <f>IF(FZ30=0," ",IF(FZ30=16," ",(FY30-GB30-GC30)*VLOOKUP(FZ30,PROTOKOL!$A:$E,5)))</f>
        <v xml:space="preserve"> </v>
      </c>
      <c r="GE30" s="155" t="str">
        <f t="shared" si="163"/>
        <v xml:space="preserve"> </v>
      </c>
      <c r="GF30" s="152" t="str">
        <f t="shared" si="164"/>
        <v xml:space="preserve"> </v>
      </c>
      <c r="GH30" s="138">
        <f t="shared" ref="GH30" si="1836">$A$30</f>
        <v>18</v>
      </c>
      <c r="GI30" s="444"/>
      <c r="GJ30" s="150"/>
      <c r="GK30" s="150"/>
      <c r="GL30" s="150"/>
      <c r="GM30" s="150" t="str">
        <f>IFERROR(IF(GK30=0," ",IF(GK30=16," ",VLOOKUP(GK30,PROTOKOL!$A:$E,2)*GL30))/7.5*(7.5-GP30),"")</f>
        <v/>
      </c>
      <c r="GN30" s="151"/>
      <c r="GO30" s="152" t="str">
        <f>IF(GK30=0," ",IF(GK30=16," ",(GJ30-GM30-GN30)*VLOOKUP(GK30,PROTOKOL!$A:$E,5)))</f>
        <v xml:space="preserve"> </v>
      </c>
      <c r="GP30" s="153"/>
      <c r="GQ30" s="144" t="str">
        <f t="shared" si="166"/>
        <v xml:space="preserve"> </v>
      </c>
      <c r="GR30" s="454" t="str">
        <f t="shared" si="167"/>
        <v xml:space="preserve"> </v>
      </c>
      <c r="GS30" s="454"/>
      <c r="GT30" s="150"/>
      <c r="GU30" s="150"/>
      <c r="GV30" s="150"/>
      <c r="GW30" s="154" t="str">
        <f>IF(GU30=0," ",IF(GU30=16," ",VLOOKUP(GU30,PROTOKOL!$A:$E,2)*GV30))</f>
        <v xml:space="preserve"> </v>
      </c>
      <c r="GX30" s="151"/>
      <c r="GY30" s="152" t="str">
        <f>IF(GU30=0," ",IF(GU30=16," ",(GT30-GW30-GX30)*VLOOKUP(GU30,PROTOKOL!$A:$E,5)))</f>
        <v xml:space="preserve"> </v>
      </c>
      <c r="GZ30" s="155" t="str">
        <f t="shared" si="168"/>
        <v xml:space="preserve"> </v>
      </c>
      <c r="HA30" s="152" t="str">
        <f t="shared" si="169"/>
        <v xml:space="preserve"> </v>
      </c>
      <c r="HC30" s="138">
        <f t="shared" ref="HC30" si="1837">$A$30</f>
        <v>18</v>
      </c>
      <c r="HD30" s="444"/>
      <c r="HE30" s="150"/>
      <c r="HF30" s="150"/>
      <c r="HG30" s="150"/>
      <c r="HH30" s="150" t="str">
        <f>IFERROR(IF(HF30=0," ",IF(HF30=16," ",VLOOKUP(HF30,PROTOKOL!$A:$E,2)*HG30))/7.5*(7.5-HK30),"")</f>
        <v/>
      </c>
      <c r="HI30" s="151"/>
      <c r="HJ30" s="152" t="str">
        <f>IF(HF30=0," ",IF(HF30=16," ",(HE30-HH30-HI30)*VLOOKUP(HF30,PROTOKOL!$A:$E,5)))</f>
        <v xml:space="preserve"> </v>
      </c>
      <c r="HK30" s="153"/>
      <c r="HL30" s="144" t="str">
        <f t="shared" si="171"/>
        <v xml:space="preserve"> </v>
      </c>
      <c r="HM30" s="454" t="str">
        <f t="shared" si="172"/>
        <v xml:space="preserve"> </v>
      </c>
      <c r="HN30" s="454"/>
      <c r="HO30" s="150"/>
      <c r="HP30" s="150"/>
      <c r="HQ30" s="150"/>
      <c r="HR30" s="154" t="str">
        <f>IF(HP30=0," ",IF(HP30=16," ",VLOOKUP(HP30,PROTOKOL!$A:$E,2)*HQ30))</f>
        <v xml:space="preserve"> </v>
      </c>
      <c r="HS30" s="151"/>
      <c r="HT30" s="152" t="str">
        <f>IF(HP30=0," ",IF(HP30=16," ",(HO30-HR30-HS30)*VLOOKUP(HP30,PROTOKOL!$A:$E,5)))</f>
        <v xml:space="preserve"> </v>
      </c>
      <c r="HU30" s="155" t="str">
        <f t="shared" si="173"/>
        <v xml:space="preserve"> </v>
      </c>
      <c r="HV30" s="152" t="str">
        <f t="shared" si="174"/>
        <v xml:space="preserve"> </v>
      </c>
      <c r="HX30" s="138">
        <f t="shared" ref="HX30" si="1838">$A$30</f>
        <v>18</v>
      </c>
      <c r="HY30" s="444"/>
      <c r="HZ30" s="150"/>
      <c r="IA30" s="150"/>
      <c r="IB30" s="150"/>
      <c r="IC30" s="150" t="str">
        <f>IFERROR(IF(IA30=0," ",IF(IA30=16," ",VLOOKUP(IA30,PROTOKOL!$A:$E,2)*IB30))/7.5*(7.5-IF30),"")</f>
        <v/>
      </c>
      <c r="ID30" s="151"/>
      <c r="IE30" s="152" t="str">
        <f>IF(IA30=0," ",IF(IA30=16," ",(HZ30-IC30-ID30)*VLOOKUP(IA30,PROTOKOL!$A:$E,5)))</f>
        <v xml:space="preserve"> </v>
      </c>
      <c r="IF30" s="153"/>
      <c r="IG30" s="144" t="str">
        <f t="shared" si="176"/>
        <v xml:space="preserve"> </v>
      </c>
      <c r="IH30" s="454" t="str">
        <f t="shared" si="177"/>
        <v xml:space="preserve"> </v>
      </c>
      <c r="II30" s="454"/>
      <c r="IJ30" s="150"/>
      <c r="IK30" s="150"/>
      <c r="IL30" s="150"/>
      <c r="IM30" s="154" t="str">
        <f>IF(IK30=0," ",IF(IK30=16," ",VLOOKUP(IK30,PROTOKOL!$A:$E,2)*IL30))</f>
        <v xml:space="preserve"> </v>
      </c>
      <c r="IN30" s="151"/>
      <c r="IO30" s="152" t="str">
        <f>IF(IK30=0," ",IF(IK30=16," ",(IJ30-IM30-IN30)*VLOOKUP(IK30,PROTOKOL!$A:$E,5)))</f>
        <v xml:space="preserve"> </v>
      </c>
      <c r="IP30" s="155" t="str">
        <f t="shared" si="178"/>
        <v xml:space="preserve"> </v>
      </c>
      <c r="IQ30" s="152" t="str">
        <f t="shared" si="179"/>
        <v xml:space="preserve"> </v>
      </c>
      <c r="IS30" s="138">
        <f t="shared" ref="IS30" si="1839">$A$30</f>
        <v>18</v>
      </c>
      <c r="IT30" s="444"/>
      <c r="IU30" s="150"/>
      <c r="IV30" s="150"/>
      <c r="IW30" s="150"/>
      <c r="IX30" s="150" t="str">
        <f>IFERROR(IF(IV30=0," ",IF(IV30=16," ",VLOOKUP(IV30,PROTOKOL!$A:$E,2)*IW30))/7.5*(7.5-JA30),"")</f>
        <v/>
      </c>
      <c r="IY30" s="151"/>
      <c r="IZ30" s="152" t="str">
        <f>IF(IV30=0," ",IF(IV30=16," ",(IU30-IX30-IY30)*VLOOKUP(IV30,PROTOKOL!$A:$E,5)))</f>
        <v xml:space="preserve"> </v>
      </c>
      <c r="JA30" s="153"/>
      <c r="JB30" s="144" t="str">
        <f t="shared" si="181"/>
        <v xml:space="preserve"> </v>
      </c>
      <c r="JC30" s="454" t="str">
        <f t="shared" si="182"/>
        <v xml:space="preserve"> </v>
      </c>
      <c r="JD30" s="454"/>
      <c r="JE30" s="150"/>
      <c r="JF30" s="150"/>
      <c r="JG30" s="150"/>
      <c r="JH30" s="154" t="str">
        <f>IF(JF30=0," ",IF(JF30=16," ",VLOOKUP(JF30,PROTOKOL!$A:$E,2)*JG30))</f>
        <v xml:space="preserve"> </v>
      </c>
      <c r="JI30" s="151"/>
      <c r="JJ30" s="152" t="str">
        <f>IF(JF30=0," ",IF(JF30=16," ",(JE30-JH30-JI30)*VLOOKUP(JF30,PROTOKOL!$A:$E,5)))</f>
        <v xml:space="preserve"> </v>
      </c>
      <c r="JK30" s="155" t="str">
        <f t="shared" si="183"/>
        <v xml:space="preserve"> </v>
      </c>
      <c r="JL30" s="152" t="str">
        <f t="shared" si="184"/>
        <v xml:space="preserve"> </v>
      </c>
      <c r="JN30" s="138">
        <f t="shared" ref="JN30" si="1840">$A$30</f>
        <v>18</v>
      </c>
      <c r="JO30" s="444"/>
      <c r="JP30" s="150"/>
      <c r="JQ30" s="150"/>
      <c r="JR30" s="150"/>
      <c r="JS30" s="150" t="str">
        <f>IFERROR(IF(JQ30=0," ",IF(JQ30=16," ",VLOOKUP(JQ30,PROTOKOL!$A:$E,2)*JR30))/7.5*(7.5-JV30),"")</f>
        <v/>
      </c>
      <c r="JT30" s="151"/>
      <c r="JU30" s="152" t="str">
        <f>IF(JQ30=0," ",IF(JQ30=16," ",(JP30-JS30-JT30)*VLOOKUP(JQ30,PROTOKOL!$A:$E,5)))</f>
        <v xml:space="preserve"> </v>
      </c>
      <c r="JV30" s="153"/>
      <c r="JW30" s="144" t="str">
        <f t="shared" si="186"/>
        <v xml:space="preserve"> </v>
      </c>
      <c r="JX30" s="454" t="str">
        <f t="shared" si="187"/>
        <v xml:space="preserve"> </v>
      </c>
      <c r="JY30" s="454"/>
      <c r="JZ30" s="150"/>
      <c r="KA30" s="150"/>
      <c r="KB30" s="150"/>
      <c r="KC30" s="154" t="str">
        <f>IF(KA30=0," ",IF(KA30=16," ",VLOOKUP(KA30,PROTOKOL!$A:$E,2)*KB30))</f>
        <v xml:space="preserve"> </v>
      </c>
      <c r="KD30" s="151"/>
      <c r="KE30" s="152" t="str">
        <f>IF(KA30=0," ",IF(KA30=16," ",(JZ30-KC30-KD30)*VLOOKUP(KA30,PROTOKOL!$A:$E,5)))</f>
        <v xml:space="preserve"> </v>
      </c>
      <c r="KF30" s="155" t="str">
        <f t="shared" si="188"/>
        <v xml:space="preserve"> </v>
      </c>
      <c r="KG30" s="152" t="str">
        <f t="shared" si="189"/>
        <v xml:space="preserve"> </v>
      </c>
      <c r="KI30" s="138">
        <f t="shared" ref="KI30" si="1841">$A$30</f>
        <v>18</v>
      </c>
      <c r="KJ30" s="444"/>
      <c r="KK30" s="150"/>
      <c r="KL30" s="150"/>
      <c r="KM30" s="150"/>
      <c r="KN30" s="150" t="str">
        <f>IFERROR(IF(KL30=0," ",IF(KL30=16," ",VLOOKUP(KL30,PROTOKOL!$A:$E,2)*KM30))/7.5*(7.5-KQ30),"")</f>
        <v/>
      </c>
      <c r="KO30" s="151"/>
      <c r="KP30" s="152" t="str">
        <f>IF(KL30=0," ",IF(KL30=16," ",(KK30-KN30-KO30)*VLOOKUP(KL30,PROTOKOL!$A:$E,5)))</f>
        <v xml:space="preserve"> </v>
      </c>
      <c r="KQ30" s="153"/>
      <c r="KR30" s="144" t="str">
        <f t="shared" si="191"/>
        <v xml:space="preserve"> </v>
      </c>
      <c r="KS30" s="454" t="str">
        <f t="shared" si="192"/>
        <v xml:space="preserve"> </v>
      </c>
      <c r="KT30" s="454"/>
      <c r="KU30" s="150"/>
      <c r="KV30" s="150"/>
      <c r="KW30" s="150"/>
      <c r="KX30" s="154" t="str">
        <f>IF(KV30=0," ",IF(KV30=16," ",VLOOKUP(KV30,PROTOKOL!$A:$E,2)*KW30))</f>
        <v xml:space="preserve"> </v>
      </c>
      <c r="KY30" s="151"/>
      <c r="KZ30" s="152" t="str">
        <f>IF(KV30=0," ",IF(KV30=16," ",(KU30-KX30-KY30)*VLOOKUP(KV30,PROTOKOL!$A:$E,5)))</f>
        <v xml:space="preserve"> </v>
      </c>
      <c r="LA30" s="155" t="str">
        <f t="shared" si="193"/>
        <v xml:space="preserve"> </v>
      </c>
      <c r="LB30" s="152" t="str">
        <f t="shared" si="194"/>
        <v xml:space="preserve"> </v>
      </c>
      <c r="LD30" s="138">
        <f t="shared" ref="LD30" si="1842">$A$30</f>
        <v>18</v>
      </c>
      <c r="LE30" s="444"/>
      <c r="LF30" s="150"/>
      <c r="LG30" s="150"/>
      <c r="LH30" s="150"/>
      <c r="LI30" s="150" t="str">
        <f>IFERROR(IF(LG30=0," ",IF(LG30=16," ",VLOOKUP(LG30,PROTOKOL!$A:$E,2)*LH30))/7.5*(7.5-LL30),"")</f>
        <v/>
      </c>
      <c r="LJ30" s="151"/>
      <c r="LK30" s="152" t="str">
        <f>IF(LG30=0," ",IF(LG30=16," ",(LF30-LI30-LJ30)*VLOOKUP(LG30,PROTOKOL!$A:$E,5)))</f>
        <v xml:space="preserve"> </v>
      </c>
      <c r="LL30" s="153"/>
      <c r="LM30" s="144" t="str">
        <f t="shared" si="196"/>
        <v xml:space="preserve"> </v>
      </c>
      <c r="LN30" s="454" t="str">
        <f t="shared" si="197"/>
        <v xml:space="preserve"> </v>
      </c>
      <c r="LO30" s="454"/>
      <c r="LP30" s="150"/>
      <c r="LQ30" s="150"/>
      <c r="LR30" s="150"/>
      <c r="LS30" s="154" t="str">
        <f>IF(LQ30=0," ",IF(LQ30=16," ",VLOOKUP(LQ30,PROTOKOL!$A:$E,2)*LR30))</f>
        <v xml:space="preserve"> </v>
      </c>
      <c r="LT30" s="151"/>
      <c r="LU30" s="152" t="str">
        <f>IF(LQ30=0," ",IF(LQ30=16," ",(LP30-LS30-LT30)*VLOOKUP(LQ30,PROTOKOL!$A:$E,5)))</f>
        <v xml:space="preserve"> </v>
      </c>
      <c r="LV30" s="155" t="str">
        <f t="shared" si="198"/>
        <v xml:space="preserve"> </v>
      </c>
      <c r="LW30" s="152" t="str">
        <f t="shared" si="199"/>
        <v xml:space="preserve"> </v>
      </c>
      <c r="LY30" s="138">
        <f t="shared" ref="LY30" si="1843">$A$30</f>
        <v>18</v>
      </c>
      <c r="LZ30" s="444"/>
      <c r="MA30" s="150"/>
      <c r="MB30" s="150"/>
      <c r="MC30" s="150"/>
      <c r="MD30" s="150" t="str">
        <f>IFERROR(IF(MB30=0," ",IF(MB30=16," ",VLOOKUP(MB30,PROTOKOL!$A:$E,2)*MC30))/7.5*(7.5-MG30),"")</f>
        <v/>
      </c>
      <c r="ME30" s="151"/>
      <c r="MF30" s="152" t="str">
        <f>IF(MB30=0," ",IF(MB30=16," ",(MA30-MD30-ME30)*VLOOKUP(MB30,PROTOKOL!$A:$E,5)))</f>
        <v xml:space="preserve"> </v>
      </c>
      <c r="MG30" s="153"/>
      <c r="MH30" s="144" t="str">
        <f t="shared" si="201"/>
        <v xml:space="preserve"> </v>
      </c>
      <c r="MI30" s="454" t="str">
        <f t="shared" si="202"/>
        <v xml:space="preserve"> </v>
      </c>
      <c r="MJ30" s="454"/>
      <c r="MK30" s="150"/>
      <c r="ML30" s="150"/>
      <c r="MM30" s="150"/>
      <c r="MN30" s="154" t="str">
        <f>IF(ML30=0," ",IF(ML30=16," ",VLOOKUP(ML30,PROTOKOL!$A:$E,2)*MM30))</f>
        <v xml:space="preserve"> </v>
      </c>
      <c r="MO30" s="151"/>
      <c r="MP30" s="152" t="str">
        <f>IF(ML30=0," ",IF(ML30=16," ",(MK30-MN30-MO30)*VLOOKUP(ML30,PROTOKOL!$A:$E,5)))</f>
        <v xml:space="preserve"> </v>
      </c>
      <c r="MQ30" s="155" t="str">
        <f t="shared" si="203"/>
        <v xml:space="preserve"> </v>
      </c>
      <c r="MR30" s="152" t="str">
        <f t="shared" si="204"/>
        <v xml:space="preserve"> </v>
      </c>
      <c r="MT30" s="138">
        <f t="shared" ref="MT30" si="1844">$A$30</f>
        <v>18</v>
      </c>
      <c r="MU30" s="444"/>
      <c r="MV30" s="150"/>
      <c r="MW30" s="150"/>
      <c r="MX30" s="150"/>
      <c r="MY30" s="150" t="str">
        <f>IFERROR(IF(MW30=0," ",IF(MW30=16," ",VLOOKUP(MW30,PROTOKOL!$A:$E,2)*MX30))/7.5*(7.5-NB30),"")</f>
        <v/>
      </c>
      <c r="MZ30" s="151"/>
      <c r="NA30" s="152" t="str">
        <f>IF(MW30=0," ",IF(MW30=16," ",(MV30-MY30-MZ30)*VLOOKUP(MW30,PROTOKOL!$A:$E,5)))</f>
        <v xml:space="preserve"> </v>
      </c>
      <c r="NB30" s="153"/>
      <c r="NC30" s="144" t="str">
        <f t="shared" si="206"/>
        <v xml:space="preserve"> </v>
      </c>
      <c r="ND30" s="454" t="str">
        <f t="shared" si="207"/>
        <v xml:space="preserve"> </v>
      </c>
      <c r="NE30" s="454"/>
      <c r="NF30" s="150"/>
      <c r="NG30" s="150"/>
      <c r="NH30" s="150"/>
      <c r="NI30" s="154" t="str">
        <f>IF(NG30=0," ",IF(NG30=16," ",VLOOKUP(NG30,PROTOKOL!$A:$E,2)*NH30))</f>
        <v xml:space="preserve"> </v>
      </c>
      <c r="NJ30" s="151"/>
      <c r="NK30" s="152" t="str">
        <f>IF(NG30=0," ",IF(NG30=16," ",(NF30-NI30-NJ30)*VLOOKUP(NG30,PROTOKOL!$A:$E,5)))</f>
        <v xml:space="preserve"> </v>
      </c>
      <c r="NL30" s="155" t="str">
        <f t="shared" si="208"/>
        <v xml:space="preserve"> </v>
      </c>
      <c r="NM30" s="152" t="str">
        <f t="shared" si="209"/>
        <v xml:space="preserve"> </v>
      </c>
      <c r="NO30" s="138">
        <f t="shared" ref="NO30" si="1845">$A$30</f>
        <v>18</v>
      </c>
      <c r="NP30" s="444"/>
      <c r="NQ30" s="150"/>
      <c r="NR30" s="150"/>
      <c r="NS30" s="150"/>
      <c r="NT30" s="150" t="str">
        <f>IFERROR(IF(NR30=0," ",IF(NR30=16," ",VLOOKUP(NR30,PROTOKOL!$A:$E,2)*NS30))/7.5*(7.5-NW30),"")</f>
        <v/>
      </c>
      <c r="NU30" s="151"/>
      <c r="NV30" s="152" t="str">
        <f>IF(NR30=0," ",IF(NR30=16," ",(NQ30-NT30-NU30)*VLOOKUP(NR30,PROTOKOL!$A:$E,5)))</f>
        <v xml:space="preserve"> </v>
      </c>
      <c r="NW30" s="153"/>
      <c r="NX30" s="144" t="str">
        <f t="shared" si="211"/>
        <v xml:space="preserve"> </v>
      </c>
      <c r="NY30" s="454" t="str">
        <f t="shared" si="212"/>
        <v xml:space="preserve"> </v>
      </c>
      <c r="NZ30" s="454"/>
      <c r="OA30" s="150"/>
      <c r="OB30" s="150"/>
      <c r="OC30" s="150"/>
      <c r="OD30" s="154" t="str">
        <f>IF(OB30=0," ",IF(OB30=16," ",VLOOKUP(OB30,PROTOKOL!$A:$E,2)*OC30))</f>
        <v xml:space="preserve"> </v>
      </c>
      <c r="OE30" s="151"/>
      <c r="OF30" s="152" t="str">
        <f>IF(OB30=0," ",IF(OB30=16," ",(OA30-OD30-OE30)*VLOOKUP(OB30,PROTOKOL!$A:$E,5)))</f>
        <v xml:space="preserve"> </v>
      </c>
      <c r="OG30" s="155" t="str">
        <f t="shared" si="213"/>
        <v xml:space="preserve"> </v>
      </c>
      <c r="OH30" s="152" t="str">
        <f t="shared" si="214"/>
        <v xml:space="preserve"> </v>
      </c>
      <c r="OJ30" s="138">
        <f t="shared" ref="OJ30" si="1846">$A$30</f>
        <v>18</v>
      </c>
      <c r="OK30" s="444"/>
      <c r="OL30" s="150"/>
      <c r="OM30" s="150"/>
      <c r="ON30" s="150"/>
      <c r="OO30" s="150" t="str">
        <f>IFERROR(IF(OM30=0," ",IF(OM30=16," ",VLOOKUP(OM30,PROTOKOL!$A:$E,2)*ON30))/7.5*(7.5-OR30),"")</f>
        <v/>
      </c>
      <c r="OP30" s="151"/>
      <c r="OQ30" s="152" t="str">
        <f>IF(OM30=0," ",IF(OM30=16," ",(OL30-OO30-OP30)*VLOOKUP(OM30,PROTOKOL!$A:$E,5)))</f>
        <v xml:space="preserve"> </v>
      </c>
      <c r="OR30" s="153"/>
      <c r="OS30" s="144" t="str">
        <f t="shared" si="216"/>
        <v xml:space="preserve"> </v>
      </c>
      <c r="OT30" s="454" t="str">
        <f t="shared" si="217"/>
        <v xml:space="preserve"> </v>
      </c>
      <c r="OU30" s="454"/>
      <c r="OV30" s="150"/>
      <c r="OW30" s="150"/>
      <c r="OX30" s="150"/>
      <c r="OY30" s="154" t="str">
        <f>IF(OW30=0," ",IF(OW30=16," ",VLOOKUP(OW30,PROTOKOL!$A:$E,2)*OX30))</f>
        <v xml:space="preserve"> </v>
      </c>
      <c r="OZ30" s="151"/>
      <c r="PA30" s="152" t="str">
        <f>IF(OW30=0," ",IF(OW30=16," ",(OV30-OY30-OZ30)*VLOOKUP(OW30,PROTOKOL!$A:$E,5)))</f>
        <v xml:space="preserve"> </v>
      </c>
      <c r="PB30" s="155" t="str">
        <f t="shared" si="218"/>
        <v xml:space="preserve"> </v>
      </c>
      <c r="PC30" s="152" t="str">
        <f t="shared" si="219"/>
        <v xml:space="preserve"> </v>
      </c>
      <c r="PE30" s="138">
        <f t="shared" ref="PE30" si="1847">$A$30</f>
        <v>18</v>
      </c>
      <c r="PF30" s="444"/>
      <c r="PG30" s="150"/>
      <c r="PH30" s="150"/>
      <c r="PI30" s="150"/>
      <c r="PJ30" s="150" t="str">
        <f>IFERROR(IF(PH30=0," ",IF(PH30=16," ",VLOOKUP(PH30,PROTOKOL!$A:$E,2)*PI30))/7.5*(7.5-PM30),"")</f>
        <v/>
      </c>
      <c r="PK30" s="151"/>
      <c r="PL30" s="152" t="str">
        <f>IF(PH30=0," ",IF(PH30=16," ",(PG30-PJ30-PK30)*VLOOKUP(PH30,PROTOKOL!$A:$E,5)))</f>
        <v xml:space="preserve"> </v>
      </c>
      <c r="PM30" s="153"/>
      <c r="PN30" s="144" t="str">
        <f t="shared" si="221"/>
        <v xml:space="preserve"> </v>
      </c>
      <c r="PO30" s="454" t="str">
        <f t="shared" si="222"/>
        <v xml:space="preserve"> </v>
      </c>
      <c r="PP30" s="454"/>
      <c r="PQ30" s="150"/>
      <c r="PR30" s="150"/>
      <c r="PS30" s="150"/>
      <c r="PT30" s="154" t="str">
        <f>IF(PR30=0," ",IF(PR30=16," ",VLOOKUP(PR30,PROTOKOL!$A:$E,2)*PS30))</f>
        <v xml:space="preserve"> </v>
      </c>
      <c r="PU30" s="151"/>
      <c r="PV30" s="152" t="str">
        <f>IF(PR30=0," ",IF(PR30=16," ",(PQ30-PT30-PU30)*VLOOKUP(PR30,PROTOKOL!$A:$E,5)))</f>
        <v xml:space="preserve"> </v>
      </c>
      <c r="PW30" s="155" t="str">
        <f t="shared" si="223"/>
        <v xml:space="preserve"> </v>
      </c>
      <c r="PX30" s="152" t="str">
        <f t="shared" si="224"/>
        <v xml:space="preserve"> </v>
      </c>
      <c r="PZ30" s="138">
        <f t="shared" ref="PZ30" si="1848">$A$30</f>
        <v>18</v>
      </c>
      <c r="QA30" s="444"/>
      <c r="QB30" s="150"/>
      <c r="QC30" s="150"/>
      <c r="QD30" s="150"/>
      <c r="QE30" s="150" t="str">
        <f>IFERROR(IF(QC30=0," ",IF(QC30=16," ",VLOOKUP(QC30,PROTOKOL!$A:$E,2)*QD30))/7.5*(7.5-QH30),"")</f>
        <v/>
      </c>
      <c r="QF30" s="151"/>
      <c r="QG30" s="152" t="str">
        <f>IF(QC30=0," ",IF(QC30=16," ",(QB30-QE30-QF30)*VLOOKUP(QC30,PROTOKOL!$A:$E,5)))</f>
        <v xml:space="preserve"> </v>
      </c>
      <c r="QH30" s="153"/>
      <c r="QI30" s="144" t="str">
        <f t="shared" si="226"/>
        <v xml:space="preserve"> </v>
      </c>
      <c r="QJ30" s="454" t="str">
        <f t="shared" si="227"/>
        <v xml:space="preserve"> </v>
      </c>
      <c r="QK30" s="454"/>
      <c r="QL30" s="150"/>
      <c r="QM30" s="150"/>
      <c r="QN30" s="150"/>
      <c r="QO30" s="154" t="str">
        <f>IF(QM30=0," ",IF(QM30=16," ",VLOOKUP(QM30,PROTOKOL!$A:$E,2)*QN30))</f>
        <v xml:space="preserve"> </v>
      </c>
      <c r="QP30" s="151"/>
      <c r="QQ30" s="152" t="str">
        <f>IF(QM30=0," ",IF(QM30=16," ",(QL30-QO30-QP30)*VLOOKUP(QM30,PROTOKOL!$A:$E,5)))</f>
        <v xml:space="preserve"> </v>
      </c>
      <c r="QR30" s="155" t="str">
        <f t="shared" si="228"/>
        <v xml:space="preserve"> </v>
      </c>
      <c r="QS30" s="152" t="str">
        <f t="shared" si="229"/>
        <v xml:space="preserve"> </v>
      </c>
      <c r="QU30" s="138">
        <f t="shared" ref="QU30" si="1849">$A$30</f>
        <v>18</v>
      </c>
      <c r="QV30" s="444"/>
      <c r="QW30" s="150"/>
      <c r="QX30" s="150"/>
      <c r="QY30" s="150"/>
      <c r="QZ30" s="150" t="str">
        <f>IFERROR(IF(QX30=0," ",IF(QX30=16," ",VLOOKUP(QX30,PROTOKOL!$A:$E,2)*QY30))/7.5*(7.5-RC30),"")</f>
        <v/>
      </c>
      <c r="RA30" s="151"/>
      <c r="RB30" s="152" t="str">
        <f>IF(QX30=0," ",IF(QX30=16," ",(QW30-QZ30-RA30)*VLOOKUP(QX30,PROTOKOL!$A:$E,5)))</f>
        <v xml:space="preserve"> </v>
      </c>
      <c r="RC30" s="153"/>
      <c r="RD30" s="144" t="str">
        <f t="shared" si="231"/>
        <v xml:space="preserve"> </v>
      </c>
      <c r="RE30" s="454" t="str">
        <f t="shared" si="232"/>
        <v xml:space="preserve"> </v>
      </c>
      <c r="RF30" s="454"/>
      <c r="RG30" s="150"/>
      <c r="RH30" s="150"/>
      <c r="RI30" s="150"/>
      <c r="RJ30" s="154" t="str">
        <f>IF(RH30=0," ",IF(RH30=16," ",VLOOKUP(RH30,PROTOKOL!$A:$E,2)*RI30))</f>
        <v xml:space="preserve"> </v>
      </c>
      <c r="RK30" s="151"/>
      <c r="RL30" s="152" t="str">
        <f>IF(RH30=0," ",IF(RH30=16," ",(RG30-RJ30-RK30)*VLOOKUP(RH30,PROTOKOL!$A:$E,5)))</f>
        <v xml:space="preserve"> </v>
      </c>
      <c r="RM30" s="155" t="str">
        <f t="shared" si="233"/>
        <v xml:space="preserve"> </v>
      </c>
      <c r="RN30" s="152" t="str">
        <f t="shared" si="234"/>
        <v xml:space="preserve"> </v>
      </c>
      <c r="RP30" s="138">
        <f t="shared" ref="RP30" si="1850">$A$30</f>
        <v>18</v>
      </c>
      <c r="RQ30" s="444"/>
      <c r="RR30" s="150"/>
      <c r="RS30" s="150"/>
      <c r="RT30" s="150"/>
      <c r="RU30" s="150" t="str">
        <f>IFERROR(IF(RS30=0," ",IF(RS30=16," ",VLOOKUP(RS30,PROTOKOL!$A:$E,2)*RT30))/7.5*(7.5-RX30),"")</f>
        <v/>
      </c>
      <c r="RV30" s="151"/>
      <c r="RW30" s="152" t="str">
        <f>IF(RS30=0," ",IF(RS30=16," ",(RR30-RU30-RV30)*VLOOKUP(RS30,PROTOKOL!$A:$E,5)))</f>
        <v xml:space="preserve"> </v>
      </c>
      <c r="RX30" s="153"/>
      <c r="RY30" s="144" t="str">
        <f t="shared" si="236"/>
        <v xml:space="preserve"> </v>
      </c>
      <c r="RZ30" s="454" t="str">
        <f t="shared" si="237"/>
        <v xml:space="preserve"> </v>
      </c>
      <c r="SA30" s="454"/>
      <c r="SB30" s="150"/>
      <c r="SC30" s="150"/>
      <c r="SD30" s="150"/>
      <c r="SE30" s="154" t="str">
        <f>IF(SC30=0," ",IF(SC30=16," ",VLOOKUP(SC30,PROTOKOL!$A:$E,2)*SD30))</f>
        <v xml:space="preserve"> </v>
      </c>
      <c r="SF30" s="151"/>
      <c r="SG30" s="152" t="str">
        <f>IF(SC30=0," ",IF(SC30=16," ",(SB30-SE30-SF30)*VLOOKUP(SC30,PROTOKOL!$A:$E,5)))</f>
        <v xml:space="preserve"> </v>
      </c>
      <c r="SH30" s="155" t="str">
        <f t="shared" si="238"/>
        <v xml:space="preserve"> </v>
      </c>
      <c r="SI30" s="152" t="str">
        <f t="shared" si="239"/>
        <v xml:space="preserve"> </v>
      </c>
      <c r="SK30" s="138">
        <f t="shared" ref="SK30" si="1851">$A$30</f>
        <v>18</v>
      </c>
      <c r="SL30" s="444"/>
      <c r="SM30" s="150"/>
      <c r="SN30" s="150"/>
      <c r="SO30" s="150"/>
      <c r="SP30" s="150" t="str">
        <f>IFERROR(IF(SN30=0," ",IF(SN30=16," ",VLOOKUP(SN30,PROTOKOL!$A:$E,2)*SO30))/7.5*(7.5-SS30),"")</f>
        <v/>
      </c>
      <c r="SQ30" s="151"/>
      <c r="SR30" s="152" t="str">
        <f>IF(SN30=0," ",IF(SN30=16," ",(SM30-SP30-SQ30)*VLOOKUP(SN30,PROTOKOL!$A:$E,5)))</f>
        <v xml:space="preserve"> </v>
      </c>
      <c r="SS30" s="153"/>
      <c r="ST30" s="144" t="str">
        <f t="shared" si="241"/>
        <v xml:space="preserve"> </v>
      </c>
      <c r="SU30" s="454" t="str">
        <f t="shared" si="242"/>
        <v xml:space="preserve"> </v>
      </c>
      <c r="SV30" s="454"/>
      <c r="SW30" s="150"/>
      <c r="SX30" s="150"/>
      <c r="SY30" s="150"/>
      <c r="SZ30" s="154" t="str">
        <f>IF(SX30=0," ",IF(SX30=16," ",VLOOKUP(SX30,PROTOKOL!$A:$E,2)*SY30))</f>
        <v xml:space="preserve"> </v>
      </c>
      <c r="TA30" s="151"/>
      <c r="TB30" s="152" t="str">
        <f>IF(SX30=0," ",IF(SX30=16," ",(SW30-SZ30-TA30)*VLOOKUP(SX30,PROTOKOL!$A:$E,5)))</f>
        <v xml:space="preserve"> </v>
      </c>
      <c r="TC30" s="155" t="str">
        <f t="shared" si="243"/>
        <v xml:space="preserve"> </v>
      </c>
      <c r="TD30" s="152" t="str">
        <f t="shared" si="244"/>
        <v xml:space="preserve"> </v>
      </c>
      <c r="TF30" s="138">
        <f t="shared" ref="TF30" si="1852">$A$30</f>
        <v>18</v>
      </c>
      <c r="TG30" s="444"/>
      <c r="TH30" s="150"/>
      <c r="TI30" s="150"/>
      <c r="TJ30" s="150"/>
      <c r="TK30" s="150" t="str">
        <f>IFERROR(IF(TI30=0," ",IF(TI30=16," ",VLOOKUP(TI30,PROTOKOL!$A:$E,2)*TJ30))/7.5*(7.5-TN30),"")</f>
        <v/>
      </c>
      <c r="TL30" s="151"/>
      <c r="TM30" s="152" t="str">
        <f>IF(TI30=0," ",IF(TI30=16," ",(TH30-TK30-TL30)*VLOOKUP(TI30,PROTOKOL!$A:$E,5)))</f>
        <v xml:space="preserve"> </v>
      </c>
      <c r="TN30" s="153"/>
      <c r="TO30" s="144" t="str">
        <f t="shared" si="246"/>
        <v xml:space="preserve"> </v>
      </c>
      <c r="TP30" s="454" t="str">
        <f t="shared" si="247"/>
        <v xml:space="preserve"> </v>
      </c>
      <c r="TQ30" s="454"/>
      <c r="TR30" s="150"/>
      <c r="TS30" s="150"/>
      <c r="TT30" s="150"/>
      <c r="TU30" s="154" t="str">
        <f>IF(TS30=0," ",IF(TS30=16," ",VLOOKUP(TS30,PROTOKOL!$A:$E,2)*TT30))</f>
        <v xml:space="preserve"> </v>
      </c>
      <c r="TV30" s="151"/>
      <c r="TW30" s="152" t="str">
        <f>IF(TS30=0," ",IF(TS30=16," ",(TR30-TU30-TV30)*VLOOKUP(TS30,PROTOKOL!$A:$E,5)))</f>
        <v xml:space="preserve"> </v>
      </c>
      <c r="TX30" s="155" t="str">
        <f t="shared" si="248"/>
        <v xml:space="preserve"> </v>
      </c>
      <c r="TY30" s="152" t="str">
        <f t="shared" si="249"/>
        <v xml:space="preserve"> </v>
      </c>
      <c r="UA30" s="138">
        <f t="shared" ref="UA30" si="1853">$A$30</f>
        <v>18</v>
      </c>
      <c r="UB30" s="444"/>
      <c r="UC30" s="150"/>
      <c r="UD30" s="150"/>
      <c r="UE30" s="150"/>
      <c r="UF30" s="150" t="str">
        <f>IFERROR(IF(UD30=0," ",IF(UD30=16," ",VLOOKUP(UD30,PROTOKOL!$A:$E,2)*UE30))/7.5*(7.5-UI30),"")</f>
        <v/>
      </c>
      <c r="UG30" s="151"/>
      <c r="UH30" s="152" t="str">
        <f>IF(UD30=0," ",IF(UD30=16," ",(UC30-UF30-UG30)*VLOOKUP(UD30,PROTOKOL!$A:$E,5)))</f>
        <v xml:space="preserve"> </v>
      </c>
      <c r="UI30" s="153"/>
      <c r="UJ30" s="144" t="str">
        <f t="shared" si="251"/>
        <v xml:space="preserve"> </v>
      </c>
      <c r="UK30" s="454" t="str">
        <f t="shared" si="252"/>
        <v xml:space="preserve"> </v>
      </c>
      <c r="UL30" s="454"/>
      <c r="UM30" s="150"/>
      <c r="UN30" s="150"/>
      <c r="UO30" s="150"/>
      <c r="UP30" s="154" t="str">
        <f>IF(UN30=0," ",IF(UN30=16," ",VLOOKUP(UN30,PROTOKOL!$A:$E,2)*UO30))</f>
        <v xml:space="preserve"> </v>
      </c>
      <c r="UQ30" s="151"/>
      <c r="UR30" s="152" t="str">
        <f>IF(UN30=0," ",IF(UN30=16," ",(UM30-UP30-UQ30)*VLOOKUP(UN30,PROTOKOL!$A:$E,5)))</f>
        <v xml:space="preserve"> </v>
      </c>
      <c r="US30" s="155" t="str">
        <f t="shared" si="253"/>
        <v xml:space="preserve"> </v>
      </c>
      <c r="UT30" s="152" t="str">
        <f t="shared" si="254"/>
        <v xml:space="preserve"> </v>
      </c>
      <c r="UV30" s="138">
        <f t="shared" ref="UV30" si="1854">$A$30</f>
        <v>18</v>
      </c>
      <c r="UW30" s="444"/>
      <c r="UX30" s="150"/>
      <c r="UY30" s="150"/>
      <c r="UZ30" s="150"/>
      <c r="VA30" s="150" t="str">
        <f>IFERROR(IF(UY30=0," ",IF(UY30=16," ",VLOOKUP(UY30,PROTOKOL!$A:$E,2)*UZ30))/7.5*(7.5-VD30),"")</f>
        <v/>
      </c>
      <c r="VB30" s="151"/>
      <c r="VC30" s="152" t="str">
        <f>IF(UY30=0," ",IF(UY30=16," ",(UX30-VA30-VB30)*VLOOKUP(UY30,PROTOKOL!$A:$E,5)))</f>
        <v xml:space="preserve"> </v>
      </c>
      <c r="VD30" s="153"/>
      <c r="VE30" s="144" t="str">
        <f t="shared" si="256"/>
        <v xml:space="preserve"> </v>
      </c>
      <c r="VF30" s="454" t="str">
        <f t="shared" si="257"/>
        <v xml:space="preserve"> </v>
      </c>
      <c r="VG30" s="454"/>
      <c r="VH30" s="150"/>
      <c r="VI30" s="150"/>
      <c r="VJ30" s="150"/>
      <c r="VK30" s="154" t="str">
        <f>IF(VI30=0," ",IF(VI30=16," ",VLOOKUP(VI30,PROTOKOL!$A:$E,2)*VJ30))</f>
        <v xml:space="preserve"> </v>
      </c>
      <c r="VL30" s="151"/>
      <c r="VM30" s="152" t="str">
        <f>IF(VI30=0," ",IF(VI30=16," ",(VH30-VK30-VL30)*VLOOKUP(VI30,PROTOKOL!$A:$E,5)))</f>
        <v xml:space="preserve"> </v>
      </c>
      <c r="VN30" s="155" t="str">
        <f t="shared" si="258"/>
        <v xml:space="preserve"> </v>
      </c>
      <c r="VO30" s="152" t="str">
        <f t="shared" si="259"/>
        <v xml:space="preserve"> </v>
      </c>
      <c r="VQ30" s="138">
        <f t="shared" ref="VQ30" si="1855">$A$30</f>
        <v>18</v>
      </c>
      <c r="VR30" s="444"/>
      <c r="VS30" s="150"/>
      <c r="VT30" s="150"/>
      <c r="VU30" s="150"/>
      <c r="VV30" s="150" t="str">
        <f>IFERROR(IF(VT30=0," ",IF(VT30=16," ",VLOOKUP(VT30,PROTOKOL!$A:$E,2)*VU30))/7.5*(7.5-VY30),"")</f>
        <v/>
      </c>
      <c r="VW30" s="151"/>
      <c r="VX30" s="152" t="str">
        <f>IF(VT30=0," ",IF(VT30=16," ",(VS30-VV30-VW30)*VLOOKUP(VT30,PROTOKOL!$A:$E,5)))</f>
        <v xml:space="preserve"> </v>
      </c>
      <c r="VY30" s="153"/>
      <c r="VZ30" s="144" t="str">
        <f t="shared" si="261"/>
        <v xml:space="preserve"> </v>
      </c>
      <c r="WA30" s="454" t="str">
        <f t="shared" si="262"/>
        <v xml:space="preserve"> </v>
      </c>
      <c r="WB30" s="454"/>
      <c r="WC30" s="150"/>
      <c r="WD30" s="150"/>
      <c r="WE30" s="150"/>
      <c r="WF30" s="154" t="str">
        <f>IF(WD30=0," ",IF(WD30=16," ",VLOOKUP(WD30,PROTOKOL!$A:$E,2)*WE30))</f>
        <v xml:space="preserve"> </v>
      </c>
      <c r="WG30" s="151"/>
      <c r="WH30" s="152" t="str">
        <f>IF(WD30=0," ",IF(WD30=16," ",(WC30-WF30-WG30)*VLOOKUP(WD30,PROTOKOL!$A:$E,5)))</f>
        <v xml:space="preserve"> </v>
      </c>
      <c r="WI30" s="155" t="str">
        <f t="shared" si="263"/>
        <v xml:space="preserve"> </v>
      </c>
      <c r="WJ30" s="152" t="str">
        <f t="shared" si="264"/>
        <v xml:space="preserve"> </v>
      </c>
      <c r="WL30" s="138">
        <f t="shared" ref="WL30" si="1856">$A$30</f>
        <v>18</v>
      </c>
      <c r="WM30" s="444"/>
      <c r="WN30" s="150"/>
      <c r="WO30" s="150"/>
      <c r="WP30" s="150"/>
      <c r="WQ30" s="150" t="str">
        <f>IFERROR(IF(WO30=0," ",IF(WO30=16," ",VLOOKUP(WO30,PROTOKOL!$A:$E,2)*WP30))/7.5*(7.5-WT30),"")</f>
        <v/>
      </c>
      <c r="WR30" s="151"/>
      <c r="WS30" s="152" t="str">
        <f>IF(WO30=0," ",IF(WO30=16," ",(WN30-WQ30-WR30)*VLOOKUP(WO30,PROTOKOL!$A:$E,5)))</f>
        <v xml:space="preserve"> </v>
      </c>
      <c r="WT30" s="153"/>
      <c r="WU30" s="144" t="str">
        <f t="shared" si="266"/>
        <v xml:space="preserve"> </v>
      </c>
      <c r="WV30" s="454" t="str">
        <f t="shared" si="267"/>
        <v xml:space="preserve"> </v>
      </c>
      <c r="WW30" s="454"/>
      <c r="WX30" s="150"/>
      <c r="WY30" s="150"/>
      <c r="WZ30" s="150"/>
      <c r="XA30" s="154" t="str">
        <f>IF(WY30=0," ",IF(WY30=16," ",VLOOKUP(WY30,PROTOKOL!$A:$E,2)*WZ30))</f>
        <v xml:space="preserve"> </v>
      </c>
      <c r="XB30" s="151"/>
      <c r="XC30" s="152" t="str">
        <f>IF(WY30=0," ",IF(WY30=16," ",(WX30-XA30-XB30)*VLOOKUP(WY30,PROTOKOL!$A:$E,5)))</f>
        <v xml:space="preserve"> </v>
      </c>
      <c r="XD30" s="155" t="str">
        <f t="shared" si="268"/>
        <v xml:space="preserve"> </v>
      </c>
      <c r="XE30" s="152" t="str">
        <f t="shared" si="269"/>
        <v xml:space="preserve"> </v>
      </c>
      <c r="XG30" s="138">
        <f t="shared" ref="XG30" si="1857">$A$30</f>
        <v>18</v>
      </c>
      <c r="XH30" s="444"/>
      <c r="XI30" s="150"/>
      <c r="XJ30" s="150"/>
      <c r="XK30" s="150"/>
      <c r="XL30" s="150" t="str">
        <f>IFERROR(IF(XJ30=0," ",IF(XJ30=16," ",VLOOKUP(XJ30,PROTOKOL!$A:$E,2)*XK30))/7.5*(7.5-XO30),"")</f>
        <v/>
      </c>
      <c r="XM30" s="151"/>
      <c r="XN30" s="152" t="str">
        <f>IF(XJ30=0," ",IF(XJ30=16," ",(XI30-XL30-XM30)*VLOOKUP(XJ30,PROTOKOL!$A:$E,5)))</f>
        <v xml:space="preserve"> </v>
      </c>
      <c r="XO30" s="153"/>
      <c r="XP30" s="144" t="str">
        <f t="shared" si="271"/>
        <v xml:space="preserve"> </v>
      </c>
      <c r="XQ30" s="454" t="str">
        <f t="shared" si="272"/>
        <v xml:space="preserve"> </v>
      </c>
      <c r="XR30" s="454"/>
      <c r="XS30" s="150"/>
      <c r="XT30" s="150"/>
      <c r="XU30" s="150"/>
      <c r="XV30" s="154" t="str">
        <f>IF(XT30=0," ",IF(XT30=16," ",VLOOKUP(XT30,PROTOKOL!$A:$E,2)*XU30))</f>
        <v xml:space="preserve"> </v>
      </c>
      <c r="XW30" s="151"/>
      <c r="XX30" s="152" t="str">
        <f>IF(XT30=0," ",IF(XT30=16," ",(XS30-XV30-XW30)*VLOOKUP(XT30,PROTOKOL!$A:$E,5)))</f>
        <v xml:space="preserve"> </v>
      </c>
      <c r="XY30" s="155" t="str">
        <f t="shared" si="273"/>
        <v xml:space="preserve"> </v>
      </c>
      <c r="XZ30" s="152" t="str">
        <f t="shared" si="274"/>
        <v xml:space="preserve"> </v>
      </c>
      <c r="YB30" s="138">
        <f t="shared" ref="YB30" si="1858">$A$30</f>
        <v>18</v>
      </c>
      <c r="YC30" s="444"/>
      <c r="YD30" s="150"/>
      <c r="YE30" s="150"/>
      <c r="YF30" s="150"/>
      <c r="YG30" s="150" t="str">
        <f>IFERROR(IF(YE30=0," ",IF(YE30=16," ",VLOOKUP(YE30,PROTOKOL!$A:$E,2)*YF30))/7.5*(7.5-YJ30),"")</f>
        <v/>
      </c>
      <c r="YH30" s="151"/>
      <c r="YI30" s="152" t="str">
        <f>IF(YE30=0," ",IF(YE30=16," ",(YD30-YG30-YH30)*VLOOKUP(YE30,PROTOKOL!$A:$E,5)))</f>
        <v xml:space="preserve"> </v>
      </c>
      <c r="YJ30" s="153"/>
      <c r="YK30" s="144" t="str">
        <f t="shared" si="276"/>
        <v xml:space="preserve"> </v>
      </c>
      <c r="YL30" s="454" t="str">
        <f t="shared" si="277"/>
        <v xml:space="preserve"> </v>
      </c>
      <c r="YM30" s="454"/>
      <c r="YN30" s="150"/>
      <c r="YO30" s="150"/>
      <c r="YP30" s="150"/>
      <c r="YQ30" s="154" t="str">
        <f>IF(YO30=0," ",IF(YO30=16," ",VLOOKUP(YO30,PROTOKOL!$A:$E,2)*YP30))</f>
        <v xml:space="preserve"> </v>
      </c>
      <c r="YR30" s="151"/>
      <c r="YS30" s="152" t="str">
        <f>IF(YO30=0," ",IF(YO30=16," ",(YN30-YQ30-YR30)*VLOOKUP(YO30,PROTOKOL!$A:$E,5)))</f>
        <v xml:space="preserve"> </v>
      </c>
      <c r="YT30" s="155" t="str">
        <f t="shared" si="278"/>
        <v xml:space="preserve"> </v>
      </c>
      <c r="YU30" s="152" t="str">
        <f t="shared" si="279"/>
        <v xml:space="preserve"> </v>
      </c>
      <c r="YW30" s="138">
        <f t="shared" ref="YW30" si="1859">$A$30</f>
        <v>18</v>
      </c>
      <c r="YX30" s="444"/>
      <c r="YY30" s="150"/>
      <c r="YZ30" s="150"/>
      <c r="ZA30" s="150"/>
      <c r="ZB30" s="150" t="str">
        <f>IFERROR(IF(YZ30=0," ",IF(YZ30=16," ",VLOOKUP(YZ30,PROTOKOL!$A:$E,2)*ZA30))/7.5*(7.5-ZE30),"")</f>
        <v/>
      </c>
      <c r="ZC30" s="151"/>
      <c r="ZD30" s="152" t="str">
        <f>IF(YZ30=0," ",IF(YZ30=16," ",(YY30-ZB30-ZC30)*VLOOKUP(YZ30,PROTOKOL!$A:$E,5)))</f>
        <v xml:space="preserve"> </v>
      </c>
      <c r="ZE30" s="153"/>
      <c r="ZF30" s="144" t="str">
        <f t="shared" si="281"/>
        <v xml:space="preserve"> </v>
      </c>
      <c r="ZG30" s="454" t="str">
        <f t="shared" si="282"/>
        <v xml:space="preserve"> </v>
      </c>
      <c r="ZH30" s="454"/>
      <c r="ZI30" s="150"/>
      <c r="ZJ30" s="150"/>
      <c r="ZK30" s="150"/>
      <c r="ZL30" s="154" t="str">
        <f>IF(ZJ30=0," ",IF(ZJ30=16," ",VLOOKUP(ZJ30,PROTOKOL!$A:$E,2)*ZK30))</f>
        <v xml:space="preserve"> </v>
      </c>
      <c r="ZM30" s="151"/>
      <c r="ZN30" s="152" t="str">
        <f>IF(ZJ30=0," ",IF(ZJ30=16," ",(ZI30-ZL30-ZM30)*VLOOKUP(ZJ30,PROTOKOL!$A:$E,5)))</f>
        <v xml:space="preserve"> </v>
      </c>
      <c r="ZO30" s="155" t="str">
        <f t="shared" si="283"/>
        <v xml:space="preserve"> </v>
      </c>
      <c r="ZP30" s="152" t="str">
        <f t="shared" si="284"/>
        <v xml:space="preserve"> </v>
      </c>
      <c r="ZR30" s="138">
        <f t="shared" ref="ZR30" si="1860">$A$30</f>
        <v>18</v>
      </c>
      <c r="ZS30" s="444"/>
      <c r="ZT30" s="150"/>
      <c r="ZU30" s="150"/>
      <c r="ZV30" s="150"/>
      <c r="ZW30" s="150" t="str">
        <f>IFERROR(IF(ZU30=0," ",IF(ZU30=16," ",VLOOKUP(ZU30,PROTOKOL!$A:$E,2)*ZV30))/7.5*(7.5-ZZ30),"")</f>
        <v/>
      </c>
      <c r="ZX30" s="151"/>
      <c r="ZY30" s="152" t="str">
        <f>IF(ZU30=0," ",IF(ZU30=16," ",(ZT30-ZW30-ZX30)*VLOOKUP(ZU30,PROTOKOL!$A:$E,5)))</f>
        <v xml:space="preserve"> </v>
      </c>
      <c r="ZZ30" s="153"/>
      <c r="AAA30" s="144" t="str">
        <f t="shared" si="286"/>
        <v xml:space="preserve"> </v>
      </c>
      <c r="AAB30" s="454" t="str">
        <f t="shared" si="287"/>
        <v xml:space="preserve"> </v>
      </c>
      <c r="AAC30" s="454"/>
      <c r="AAD30" s="150"/>
      <c r="AAE30" s="150"/>
      <c r="AAF30" s="150"/>
      <c r="AAG30" s="154" t="str">
        <f>IF(AAE30=0," ",IF(AAE30=16," ",VLOOKUP(AAE30,PROTOKOL!$A:$E,2)*AAF30))</f>
        <v xml:space="preserve"> </v>
      </c>
      <c r="AAH30" s="151"/>
      <c r="AAI30" s="152" t="str">
        <f>IF(AAE30=0," ",IF(AAE30=16," ",(AAD30-AAG30-AAH30)*VLOOKUP(AAE30,PROTOKOL!$A:$E,5)))</f>
        <v xml:space="preserve"> </v>
      </c>
      <c r="AAJ30" s="155" t="str">
        <f t="shared" si="288"/>
        <v xml:space="preserve"> </v>
      </c>
      <c r="AAK30" s="152" t="str">
        <f t="shared" si="289"/>
        <v xml:space="preserve"> </v>
      </c>
      <c r="AAM30" s="138">
        <f t="shared" ref="AAM30" si="1861">$A$30</f>
        <v>18</v>
      </c>
      <c r="AAN30" s="444"/>
      <c r="AAO30" s="150"/>
      <c r="AAP30" s="150"/>
      <c r="AAQ30" s="150"/>
      <c r="AAR30" s="150" t="str">
        <f>IFERROR(IF(AAP30=0," ",IF(AAP30=16," ",VLOOKUP(AAP30,PROTOKOL!$A:$E,2)*AAQ30))/7.5*(7.5-AAU30),"")</f>
        <v/>
      </c>
      <c r="AAS30" s="151"/>
      <c r="AAT30" s="152" t="str">
        <f>IF(AAP30=0," ",IF(AAP30=16," ",(AAO30-AAR30-AAS30)*VLOOKUP(AAP30,PROTOKOL!$A:$E,5)))</f>
        <v xml:space="preserve"> </v>
      </c>
      <c r="AAU30" s="153"/>
      <c r="AAV30" s="144" t="str">
        <f t="shared" si="291"/>
        <v xml:space="preserve"> </v>
      </c>
      <c r="AAW30" s="454" t="str">
        <f t="shared" si="292"/>
        <v xml:space="preserve"> </v>
      </c>
      <c r="AAX30" s="454"/>
      <c r="AAY30" s="150"/>
      <c r="AAZ30" s="150"/>
      <c r="ABA30" s="150"/>
      <c r="ABB30" s="154" t="str">
        <f>IF(AAZ30=0," ",IF(AAZ30=16," ",VLOOKUP(AAZ30,PROTOKOL!$A:$E,2)*ABA30))</f>
        <v xml:space="preserve"> </v>
      </c>
      <c r="ABC30" s="151"/>
      <c r="ABD30" s="152" t="str">
        <f>IF(AAZ30=0," ",IF(AAZ30=16," ",(AAY30-ABB30-ABC30)*VLOOKUP(AAZ30,PROTOKOL!$A:$E,5)))</f>
        <v xml:space="preserve"> </v>
      </c>
      <c r="ABE30" s="155" t="str">
        <f t="shared" si="293"/>
        <v xml:space="preserve"> </v>
      </c>
      <c r="ABF30" s="152" t="str">
        <f t="shared" si="294"/>
        <v xml:space="preserve"> </v>
      </c>
      <c r="ABH30" s="138">
        <f t="shared" ref="ABH30" si="1862">$A$30</f>
        <v>18</v>
      </c>
      <c r="ABI30" s="444"/>
      <c r="ABJ30" s="150"/>
      <c r="ABK30" s="150"/>
      <c r="ABL30" s="150"/>
      <c r="ABM30" s="150" t="str">
        <f>IFERROR(IF(ABK30=0," ",IF(ABK30=16," ",VLOOKUP(ABK30,PROTOKOL!$A:$E,2)*ABL30))/7.5*(7.5-ABP30),"")</f>
        <v/>
      </c>
      <c r="ABN30" s="151"/>
      <c r="ABO30" s="152" t="str">
        <f>IF(ABK30=0," ",IF(ABK30=16," ",(ABJ30-ABM30-ABN30)*VLOOKUP(ABK30,PROTOKOL!$A:$E,5)))</f>
        <v xml:space="preserve"> </v>
      </c>
      <c r="ABP30" s="153"/>
      <c r="ABQ30" s="144" t="str">
        <f t="shared" si="296"/>
        <v xml:space="preserve"> </v>
      </c>
      <c r="ABR30" s="454" t="str">
        <f t="shared" si="297"/>
        <v xml:space="preserve"> </v>
      </c>
      <c r="ABS30" s="454"/>
      <c r="ABT30" s="150"/>
      <c r="ABU30" s="150"/>
      <c r="ABV30" s="150"/>
      <c r="ABW30" s="154" t="str">
        <f>IF(ABU30=0," ",IF(ABU30=16," ",VLOOKUP(ABU30,PROTOKOL!$A:$E,2)*ABV30))</f>
        <v xml:space="preserve"> </v>
      </c>
      <c r="ABX30" s="151"/>
      <c r="ABY30" s="152" t="str">
        <f>IF(ABU30=0," ",IF(ABU30=16," ",(ABT30-ABW30-ABX30)*VLOOKUP(ABU30,PROTOKOL!$A:$E,5)))</f>
        <v xml:space="preserve"> </v>
      </c>
      <c r="ABZ30" s="155" t="str">
        <f t="shared" si="298"/>
        <v xml:space="preserve"> </v>
      </c>
      <c r="ACA30" s="152" t="str">
        <f t="shared" si="299"/>
        <v xml:space="preserve"> </v>
      </c>
      <c r="ACC30" s="138">
        <f t="shared" ref="ACC30" si="1863">$A$30</f>
        <v>18</v>
      </c>
      <c r="ACD30" s="444"/>
      <c r="ACE30" s="150"/>
      <c r="ACF30" s="150"/>
      <c r="ACG30" s="150"/>
      <c r="ACH30" s="150" t="str">
        <f>IFERROR(IF(ACF30=0," ",IF(ACF30=16," ",VLOOKUP(ACF30,PROTOKOL!$A:$E,2)*ACG30))/7.5*(7.5-ACK30),"")</f>
        <v/>
      </c>
      <c r="ACI30" s="151"/>
      <c r="ACJ30" s="152" t="str">
        <f>IF(ACF30=0," ",IF(ACF30=16," ",(ACE30-ACH30-ACI30)*VLOOKUP(ACF30,PROTOKOL!$A:$E,5)))</f>
        <v xml:space="preserve"> </v>
      </c>
      <c r="ACK30" s="153"/>
      <c r="ACL30" s="144" t="str">
        <f t="shared" si="301"/>
        <v xml:space="preserve"> </v>
      </c>
      <c r="ACM30" s="454" t="str">
        <f t="shared" si="302"/>
        <v xml:space="preserve"> </v>
      </c>
      <c r="ACN30" s="454"/>
      <c r="ACO30" s="150"/>
      <c r="ACP30" s="150"/>
      <c r="ACQ30" s="150"/>
      <c r="ACR30" s="154" t="str">
        <f>IF(ACP30=0," ",IF(ACP30=16," ",VLOOKUP(ACP30,PROTOKOL!$A:$E,2)*ACQ30))</f>
        <v xml:space="preserve"> </v>
      </c>
      <c r="ACS30" s="151"/>
      <c r="ACT30" s="152" t="str">
        <f>IF(ACP30=0," ",IF(ACP30=16," ",(ACO30-ACR30-ACS30)*VLOOKUP(ACP30,PROTOKOL!$A:$E,5)))</f>
        <v xml:space="preserve"> </v>
      </c>
      <c r="ACU30" s="155" t="str">
        <f t="shared" si="303"/>
        <v xml:space="preserve"> </v>
      </c>
      <c r="ACV30" s="152" t="str">
        <f t="shared" si="304"/>
        <v xml:space="preserve"> </v>
      </c>
      <c r="ACX30" s="138">
        <f t="shared" ref="ACX30" si="1864">$A$30</f>
        <v>18</v>
      </c>
      <c r="ACY30" s="444"/>
      <c r="ACZ30" s="150"/>
      <c r="ADA30" s="150"/>
      <c r="ADB30" s="150"/>
      <c r="ADC30" s="150" t="str">
        <f>IFERROR(IF(ADA30=0," ",IF(ADA30=16," ",VLOOKUP(ADA30,PROTOKOL!$A:$E,2)*ADB30))/7.5*(7.5-ADF30),"")</f>
        <v/>
      </c>
      <c r="ADD30" s="151"/>
      <c r="ADE30" s="152" t="str">
        <f>IF(ADA30=0," ",IF(ADA30=16," ",(ACZ30-ADC30-ADD30)*VLOOKUP(ADA30,PROTOKOL!$A:$E,5)))</f>
        <v xml:space="preserve"> </v>
      </c>
      <c r="ADF30" s="153"/>
      <c r="ADG30" s="144" t="str">
        <f t="shared" si="306"/>
        <v xml:space="preserve"> </v>
      </c>
      <c r="ADH30" s="454" t="str">
        <f t="shared" si="307"/>
        <v xml:space="preserve"> </v>
      </c>
      <c r="ADI30" s="454"/>
      <c r="ADJ30" s="150"/>
      <c r="ADK30" s="150"/>
      <c r="ADL30" s="150"/>
      <c r="ADM30" s="154" t="str">
        <f>IF(ADK30=0," ",IF(ADK30=16," ",VLOOKUP(ADK30,PROTOKOL!$A:$E,2)*ADL30))</f>
        <v xml:space="preserve"> </v>
      </c>
      <c r="ADN30" s="151"/>
      <c r="ADO30" s="152" t="str">
        <f>IF(ADK30=0," ",IF(ADK30=16," ",(ADJ30-ADM30-ADN30)*VLOOKUP(ADK30,PROTOKOL!$A:$E,5)))</f>
        <v xml:space="preserve"> </v>
      </c>
      <c r="ADP30" s="155" t="str">
        <f t="shared" si="308"/>
        <v xml:space="preserve"> </v>
      </c>
      <c r="ADQ30" s="152" t="str">
        <f t="shared" si="309"/>
        <v xml:space="preserve"> </v>
      </c>
      <c r="ADS30" s="138">
        <f t="shared" ref="ADS30" si="1865">$A$30</f>
        <v>18</v>
      </c>
      <c r="ADT30" s="444"/>
      <c r="ADU30" s="150"/>
      <c r="ADV30" s="150"/>
      <c r="ADW30" s="150"/>
      <c r="ADX30" s="150" t="str">
        <f>IFERROR(IF(ADV30=0," ",IF(ADV30=16," ",VLOOKUP(ADV30,PROTOKOL!$A:$E,2)*ADW30))/7.5*(7.5-AEA30),"")</f>
        <v/>
      </c>
      <c r="ADY30" s="151"/>
      <c r="ADZ30" s="152" t="str">
        <f>IF(ADV30=0," ",IF(ADV30=16," ",(ADU30-ADX30-ADY30)*VLOOKUP(ADV30,PROTOKOL!$A:$E,5)))</f>
        <v xml:space="preserve"> </v>
      </c>
      <c r="AEA30" s="153"/>
      <c r="AEB30" s="144" t="str">
        <f t="shared" si="311"/>
        <v xml:space="preserve"> </v>
      </c>
      <c r="AEC30" s="454" t="str">
        <f t="shared" si="312"/>
        <v xml:space="preserve"> </v>
      </c>
      <c r="AED30" s="454"/>
      <c r="AEE30" s="150"/>
      <c r="AEF30" s="150"/>
      <c r="AEG30" s="150"/>
      <c r="AEH30" s="154" t="str">
        <f>IF(AEF30=0," ",IF(AEF30=16," ",VLOOKUP(AEF30,PROTOKOL!$A:$E,2)*AEG30))</f>
        <v xml:space="preserve"> </v>
      </c>
      <c r="AEI30" s="151"/>
      <c r="AEJ30" s="152" t="str">
        <f>IF(AEF30=0," ",IF(AEF30=16," ",(AEE30-AEH30-AEI30)*VLOOKUP(AEF30,PROTOKOL!$A:$E,5)))</f>
        <v xml:space="preserve"> </v>
      </c>
      <c r="AEK30" s="155" t="str">
        <f t="shared" si="313"/>
        <v xml:space="preserve"> </v>
      </c>
      <c r="AEL30" s="152" t="str">
        <f t="shared" si="314"/>
        <v xml:space="preserve"> </v>
      </c>
      <c r="AEN30" s="138">
        <f t="shared" ref="AEN30" si="1866">$A$30</f>
        <v>18</v>
      </c>
      <c r="AEO30" s="444"/>
      <c r="AEP30" s="150"/>
      <c r="AEQ30" s="150"/>
      <c r="AER30" s="150"/>
      <c r="AES30" s="150" t="str">
        <f>IFERROR(IF(AEQ30=0," ",IF(AEQ30=16," ",VLOOKUP(AEQ30,PROTOKOL!$A:$E,2)*AER30))/7.5*(7.5-AEV30),"")</f>
        <v/>
      </c>
      <c r="AET30" s="151"/>
      <c r="AEU30" s="152" t="str">
        <f>IF(AEQ30=0," ",IF(AEQ30=16," ",(AEP30-AES30-AET30)*VLOOKUP(AEQ30,PROTOKOL!$A:$E,5)))</f>
        <v xml:space="preserve"> </v>
      </c>
      <c r="AEV30" s="153"/>
      <c r="AEW30" s="144" t="str">
        <f t="shared" si="316"/>
        <v xml:space="preserve"> </v>
      </c>
      <c r="AEX30" s="454" t="str">
        <f t="shared" si="317"/>
        <v xml:space="preserve"> </v>
      </c>
      <c r="AEY30" s="454"/>
      <c r="AEZ30" s="150"/>
      <c r="AFA30" s="150"/>
      <c r="AFB30" s="150"/>
      <c r="AFC30" s="154" t="str">
        <f>IF(AFA30=0," ",IF(AFA30=16," ",VLOOKUP(AFA30,PROTOKOL!$A:$E,2)*AFB30))</f>
        <v xml:space="preserve"> </v>
      </c>
      <c r="AFD30" s="151"/>
      <c r="AFE30" s="152" t="str">
        <f>IF(AFA30=0," ",IF(AFA30=16," ",(AEZ30-AFC30-AFD30)*VLOOKUP(AFA30,PROTOKOL!$A:$E,5)))</f>
        <v xml:space="preserve"> </v>
      </c>
      <c r="AFF30" s="155" t="str">
        <f t="shared" si="318"/>
        <v xml:space="preserve"> </v>
      </c>
      <c r="AFG30" s="152" t="str">
        <f t="shared" si="319"/>
        <v xml:space="preserve"> </v>
      </c>
      <c r="AFI30" s="138">
        <f t="shared" ref="AFI30" si="1867">$A$30</f>
        <v>18</v>
      </c>
      <c r="AFJ30" s="444"/>
      <c r="AFK30" s="150"/>
      <c r="AFL30" s="150"/>
      <c r="AFM30" s="150"/>
      <c r="AFN30" s="150" t="str">
        <f>IFERROR(IF(AFL30=0," ",IF(AFL30=16," ",VLOOKUP(AFL30,PROTOKOL!$A:$E,2)*AFM30))/7.5*(7.5-AFQ30),"")</f>
        <v/>
      </c>
      <c r="AFO30" s="151"/>
      <c r="AFP30" s="152" t="str">
        <f>IF(AFL30=0," ",IF(AFL30=16," ",(AFK30-AFN30-AFO30)*VLOOKUP(AFL30,PROTOKOL!$A:$E,5)))</f>
        <v xml:space="preserve"> </v>
      </c>
      <c r="AFQ30" s="153"/>
      <c r="AFR30" s="144" t="str">
        <f t="shared" si="321"/>
        <v xml:space="preserve"> </v>
      </c>
      <c r="AFS30" s="454" t="str">
        <f t="shared" si="322"/>
        <v xml:space="preserve"> </v>
      </c>
      <c r="AFT30" s="454"/>
      <c r="AFU30" s="150"/>
      <c r="AFV30" s="150"/>
      <c r="AFW30" s="150"/>
      <c r="AFX30" s="154" t="str">
        <f>IF(AFV30=0," ",IF(AFV30=16," ",VLOOKUP(AFV30,PROTOKOL!$A:$E,2)*AFW30))</f>
        <v xml:space="preserve"> </v>
      </c>
      <c r="AFY30" s="151"/>
      <c r="AFZ30" s="152" t="str">
        <f>IF(AFV30=0," ",IF(AFV30=16," ",(AFU30-AFX30-AFY30)*VLOOKUP(AFV30,PROTOKOL!$A:$E,5)))</f>
        <v xml:space="preserve"> </v>
      </c>
      <c r="AGA30" s="155" t="str">
        <f t="shared" si="323"/>
        <v xml:space="preserve"> </v>
      </c>
      <c r="AGB30" s="152" t="str">
        <f t="shared" si="324"/>
        <v xml:space="preserve"> </v>
      </c>
      <c r="AGD30" s="138">
        <f t="shared" ref="AGD30" si="1868">$A$30</f>
        <v>18</v>
      </c>
      <c r="AGE30" s="444"/>
      <c r="AGF30" s="150"/>
      <c r="AGG30" s="150"/>
      <c r="AGH30" s="150"/>
      <c r="AGI30" s="150" t="str">
        <f>IFERROR(IF(AGG30=0," ",IF(AGG30=16," ",VLOOKUP(AGG30,PROTOKOL!$A:$E,2)*AGH30))/7.5*(7.5-AGL30),"")</f>
        <v/>
      </c>
      <c r="AGJ30" s="151"/>
      <c r="AGK30" s="152" t="str">
        <f>IF(AGG30=0," ",IF(AGG30=16," ",(AGF30-AGI30-AGJ30)*VLOOKUP(AGG30,PROTOKOL!$A:$E,5)))</f>
        <v xml:space="preserve"> </v>
      </c>
      <c r="AGL30" s="153"/>
      <c r="AGM30" s="144" t="str">
        <f t="shared" si="326"/>
        <v xml:space="preserve"> </v>
      </c>
      <c r="AGN30" s="454" t="str">
        <f t="shared" si="327"/>
        <v xml:space="preserve"> </v>
      </c>
      <c r="AGO30" s="454"/>
      <c r="AGP30" s="150"/>
      <c r="AGQ30" s="150"/>
      <c r="AGR30" s="150"/>
      <c r="AGS30" s="154" t="str">
        <f>IF(AGQ30=0," ",IF(AGQ30=16," ",VLOOKUP(AGQ30,PROTOKOL!$A:$E,2)*AGR30))</f>
        <v xml:space="preserve"> </v>
      </c>
      <c r="AGT30" s="151"/>
      <c r="AGU30" s="152" t="str">
        <f>IF(AGQ30=0," ",IF(AGQ30=16," ",(AGP30-AGS30-AGT30)*VLOOKUP(AGQ30,PROTOKOL!$A:$E,5)))</f>
        <v xml:space="preserve"> </v>
      </c>
      <c r="AGV30" s="155" t="str">
        <f t="shared" si="328"/>
        <v xml:space="preserve"> </v>
      </c>
      <c r="AGW30" s="152" t="str">
        <f t="shared" si="329"/>
        <v xml:space="preserve"> </v>
      </c>
      <c r="AGY30" s="138">
        <f t="shared" ref="AGY30" si="1869">$A$30</f>
        <v>18</v>
      </c>
      <c r="AGZ30" s="444"/>
      <c r="AHA30" s="150"/>
      <c r="AHB30" s="150"/>
      <c r="AHC30" s="150"/>
      <c r="AHD30" s="150" t="str">
        <f>IFERROR(IF(AHB30=0," ",IF(AHB30=16," ",VLOOKUP(AHB30,PROTOKOL!$A:$E,2)*AHC30))/7.5*(7.5-AHG30),"")</f>
        <v/>
      </c>
      <c r="AHE30" s="151"/>
      <c r="AHF30" s="152" t="str">
        <f>IF(AHB30=0," ",IF(AHB30=16," ",(AHA30-AHD30-AHE30)*VLOOKUP(AHB30,PROTOKOL!$A:$E,5)))</f>
        <v xml:space="preserve"> </v>
      </c>
      <c r="AHG30" s="153"/>
      <c r="AHH30" s="144" t="str">
        <f t="shared" si="331"/>
        <v xml:space="preserve"> </v>
      </c>
      <c r="AHI30" s="454" t="str">
        <f t="shared" si="332"/>
        <v xml:space="preserve"> </v>
      </c>
      <c r="AHJ30" s="454"/>
      <c r="AHK30" s="150"/>
      <c r="AHL30" s="150"/>
      <c r="AHM30" s="150"/>
      <c r="AHN30" s="154" t="str">
        <f>IF(AHL30=0," ",IF(AHL30=16," ",VLOOKUP(AHL30,PROTOKOL!$A:$E,2)*AHM30))</f>
        <v xml:space="preserve"> </v>
      </c>
      <c r="AHO30" s="151"/>
      <c r="AHP30" s="152" t="str">
        <f>IF(AHL30=0," ",IF(AHL30=16," ",(AHK30-AHN30-AHO30)*VLOOKUP(AHL30,PROTOKOL!$A:$E,5)))</f>
        <v xml:space="preserve"> </v>
      </c>
      <c r="AHQ30" s="155" t="str">
        <f t="shared" si="333"/>
        <v xml:space="preserve"> </v>
      </c>
      <c r="AHR30" s="152" t="str">
        <f t="shared" si="334"/>
        <v xml:space="preserve"> </v>
      </c>
      <c r="AHT30" s="138">
        <f t="shared" ref="AHT30" si="1870">$A$30</f>
        <v>18</v>
      </c>
      <c r="AHU30" s="444"/>
      <c r="AHV30" s="150"/>
      <c r="AHW30" s="150"/>
      <c r="AHX30" s="150"/>
      <c r="AHY30" s="150" t="str">
        <f>IFERROR(IF(AHW30=0," ",IF(AHW30=16," ",VLOOKUP(AHW30,PROTOKOL!$A:$E,2)*AHX30))/7.5*(7.5-AIB30),"")</f>
        <v/>
      </c>
      <c r="AHZ30" s="151"/>
      <c r="AIA30" s="152" t="str">
        <f>IF(AHW30=0," ",IF(AHW30=16," ",(AHV30-AHY30-AHZ30)*VLOOKUP(AHW30,PROTOKOL!$A:$E,5)))</f>
        <v xml:space="preserve"> </v>
      </c>
      <c r="AIB30" s="153"/>
      <c r="AIC30" s="144" t="str">
        <f t="shared" si="336"/>
        <v xml:space="preserve"> </v>
      </c>
      <c r="AID30" s="454" t="str">
        <f t="shared" si="337"/>
        <v xml:space="preserve"> </v>
      </c>
      <c r="AIE30" s="454"/>
      <c r="AIF30" s="150"/>
      <c r="AIG30" s="150"/>
      <c r="AIH30" s="150"/>
      <c r="AII30" s="154" t="str">
        <f>IF(AIG30=0," ",IF(AIG30=16," ",VLOOKUP(AIG30,PROTOKOL!$A:$E,2)*AIH30))</f>
        <v xml:space="preserve"> </v>
      </c>
      <c r="AIJ30" s="151"/>
      <c r="AIK30" s="152" t="str">
        <f>IF(AIG30=0," ",IF(AIG30=16," ",(AIF30-AII30-AIJ30)*VLOOKUP(AIG30,PROTOKOL!$A:$E,5)))</f>
        <v xml:space="preserve"> </v>
      </c>
      <c r="AIL30" s="155" t="str">
        <f t="shared" si="338"/>
        <v xml:space="preserve"> </v>
      </c>
      <c r="AIM30" s="152" t="str">
        <f t="shared" si="339"/>
        <v xml:space="preserve"> </v>
      </c>
      <c r="AIO30" s="138">
        <f t="shared" ref="AIO30" si="1871">$A$30</f>
        <v>18</v>
      </c>
      <c r="AIP30" s="444"/>
      <c r="AIQ30" s="150"/>
      <c r="AIR30" s="150"/>
      <c r="AIS30" s="150"/>
      <c r="AIT30" s="150" t="str">
        <f>IFERROR(IF(AIR30=0," ",IF(AIR30=16," ",VLOOKUP(AIR30,PROTOKOL!$A:$E,2)*AIS30))/7.5*(7.5-AIW30),"")</f>
        <v/>
      </c>
      <c r="AIU30" s="151"/>
      <c r="AIV30" s="152" t="str">
        <f>IF(AIR30=0," ",IF(AIR30=16," ",(AIQ30-AIT30-AIU30)*VLOOKUP(AIR30,PROTOKOL!$A:$E,5)))</f>
        <v xml:space="preserve"> </v>
      </c>
      <c r="AIW30" s="153"/>
      <c r="AIX30" s="144" t="str">
        <f t="shared" si="341"/>
        <v xml:space="preserve"> </v>
      </c>
      <c r="AIY30" s="454" t="str">
        <f t="shared" si="342"/>
        <v xml:space="preserve"> </v>
      </c>
      <c r="AIZ30" s="454"/>
      <c r="AJA30" s="150"/>
      <c r="AJB30" s="150"/>
      <c r="AJC30" s="150"/>
      <c r="AJD30" s="154" t="str">
        <f>IF(AJB30=0," ",IF(AJB30=16," ",VLOOKUP(AJB30,PROTOKOL!$A:$E,2)*AJC30))</f>
        <v xml:space="preserve"> </v>
      </c>
      <c r="AJE30" s="151"/>
      <c r="AJF30" s="152" t="str">
        <f>IF(AJB30=0," ",IF(AJB30=16," ",(AJA30-AJD30-AJE30)*VLOOKUP(AJB30,PROTOKOL!$A:$E,5)))</f>
        <v xml:space="preserve"> </v>
      </c>
      <c r="AJG30" s="155" t="str">
        <f t="shared" si="343"/>
        <v xml:space="preserve"> </v>
      </c>
      <c r="AJH30" s="152" t="str">
        <f t="shared" si="344"/>
        <v xml:space="preserve"> </v>
      </c>
      <c r="AJJ30" s="138">
        <f t="shared" ref="AJJ30" si="1872">$A$30</f>
        <v>18</v>
      </c>
      <c r="AJK30" s="444"/>
      <c r="AJL30" s="150"/>
      <c r="AJM30" s="150"/>
      <c r="AJN30" s="150"/>
      <c r="AJO30" s="150" t="str">
        <f>IFERROR(IF(AJM30=0," ",IF(AJM30=16," ",VLOOKUP(AJM30,PROTOKOL!$A:$E,2)*AJN30))/7.5*(7.5-AJR30),"")</f>
        <v/>
      </c>
      <c r="AJP30" s="151"/>
      <c r="AJQ30" s="152" t="str">
        <f>IF(AJM30=0," ",IF(AJM30=16," ",(AJL30-AJO30-AJP30)*VLOOKUP(AJM30,PROTOKOL!$A:$E,5)))</f>
        <v xml:space="preserve"> </v>
      </c>
      <c r="AJR30" s="153"/>
      <c r="AJS30" s="144" t="str">
        <f t="shared" si="346"/>
        <v xml:space="preserve"> </v>
      </c>
      <c r="AJT30" s="454" t="str">
        <f t="shared" si="347"/>
        <v xml:space="preserve"> </v>
      </c>
      <c r="AJU30" s="454"/>
      <c r="AJV30" s="150"/>
      <c r="AJW30" s="150"/>
      <c r="AJX30" s="150"/>
      <c r="AJY30" s="154" t="str">
        <f>IF(AJW30=0," ",IF(AJW30=16," ",VLOOKUP(AJW30,PROTOKOL!$A:$E,2)*AJX30))</f>
        <v xml:space="preserve"> </v>
      </c>
      <c r="AJZ30" s="151"/>
      <c r="AKA30" s="152" t="str">
        <f>IF(AJW30=0," ",IF(AJW30=16," ",(AJV30-AJY30-AJZ30)*VLOOKUP(AJW30,PROTOKOL!$A:$E,5)))</f>
        <v xml:space="preserve"> </v>
      </c>
      <c r="AKB30" s="155" t="str">
        <f t="shared" si="348"/>
        <v xml:space="preserve"> </v>
      </c>
      <c r="AKC30" s="152" t="str">
        <f t="shared" si="349"/>
        <v xml:space="preserve"> </v>
      </c>
      <c r="AKE30" s="138">
        <f t="shared" ref="AKE30" si="1873">$A$30</f>
        <v>18</v>
      </c>
      <c r="AKF30" s="444"/>
      <c r="AKG30" s="150"/>
      <c r="AKH30" s="150"/>
      <c r="AKI30" s="150"/>
      <c r="AKJ30" s="150" t="str">
        <f>IFERROR(IF(AKH30=0," ",IF(AKH30=16," ",VLOOKUP(AKH30,PROTOKOL!$A:$E,2)*AKI30))/7.5*(7.5-AKM30),"")</f>
        <v/>
      </c>
      <c r="AKK30" s="151"/>
      <c r="AKL30" s="152" t="str">
        <f>IF(AKH30=0," ",IF(AKH30=16," ",(AKG30-AKJ30-AKK30)*VLOOKUP(AKH30,PROTOKOL!$A:$E,5)))</f>
        <v xml:space="preserve"> </v>
      </c>
      <c r="AKM30" s="153"/>
      <c r="AKN30" s="144" t="str">
        <f t="shared" si="351"/>
        <v xml:space="preserve"> </v>
      </c>
      <c r="AKO30" s="454" t="str">
        <f t="shared" si="352"/>
        <v xml:space="preserve"> </v>
      </c>
      <c r="AKP30" s="454"/>
      <c r="AKQ30" s="150"/>
      <c r="AKR30" s="150"/>
      <c r="AKS30" s="150"/>
      <c r="AKT30" s="154" t="str">
        <f>IF(AKR30=0," ",IF(AKR30=16," ",VLOOKUP(AKR30,PROTOKOL!$A:$E,2)*AKS30))</f>
        <v xml:space="preserve"> </v>
      </c>
      <c r="AKU30" s="151"/>
      <c r="AKV30" s="152" t="str">
        <f>IF(AKR30=0," ",IF(AKR30=16," ",(AKQ30-AKT30-AKU30)*VLOOKUP(AKR30,PROTOKOL!$A:$E,5)))</f>
        <v xml:space="preserve"> </v>
      </c>
      <c r="AKW30" s="155" t="str">
        <f t="shared" si="353"/>
        <v xml:space="preserve"> </v>
      </c>
      <c r="AKX30" s="152" t="str">
        <f t="shared" si="354"/>
        <v xml:space="preserve"> </v>
      </c>
      <c r="AKZ30" s="138">
        <f t="shared" ref="AKZ30" si="1874">$A$30</f>
        <v>18</v>
      </c>
      <c r="ALA30" s="444"/>
      <c r="ALB30" s="150"/>
      <c r="ALC30" s="150"/>
      <c r="ALD30" s="150"/>
      <c r="ALE30" s="150" t="str">
        <f>IFERROR(IF(ALC30=0," ",IF(ALC30=16," ",VLOOKUP(ALC30,PROTOKOL!$A:$E,2)*ALD30))/7.5*(7.5-ALH30),"")</f>
        <v/>
      </c>
      <c r="ALF30" s="151"/>
      <c r="ALG30" s="152" t="str">
        <f>IF(ALC30=0," ",IF(ALC30=16," ",(ALB30-ALE30-ALF30)*VLOOKUP(ALC30,PROTOKOL!$A:$E,5)))</f>
        <v xml:space="preserve"> </v>
      </c>
      <c r="ALH30" s="153"/>
      <c r="ALI30" s="144" t="str">
        <f t="shared" si="356"/>
        <v xml:space="preserve"> </v>
      </c>
      <c r="ALJ30" s="454" t="str">
        <f t="shared" si="357"/>
        <v xml:space="preserve"> </v>
      </c>
      <c r="ALK30" s="454"/>
      <c r="ALL30" s="150"/>
      <c r="ALM30" s="150"/>
      <c r="ALN30" s="150"/>
      <c r="ALO30" s="154" t="str">
        <f>IF(ALM30=0," ",IF(ALM30=16," ",VLOOKUP(ALM30,PROTOKOL!$A:$E,2)*ALN30))</f>
        <v xml:space="preserve"> </v>
      </c>
      <c r="ALP30" s="151"/>
      <c r="ALQ30" s="152" t="str">
        <f>IF(ALM30=0," ",IF(ALM30=16," ",(ALL30-ALO30-ALP30)*VLOOKUP(ALM30,PROTOKOL!$A:$E,5)))</f>
        <v xml:space="preserve"> </v>
      </c>
      <c r="ALR30" s="155" t="str">
        <f t="shared" si="358"/>
        <v xml:space="preserve"> </v>
      </c>
      <c r="ALS30" s="152" t="str">
        <f t="shared" si="359"/>
        <v xml:space="preserve"> </v>
      </c>
      <c r="ALU30" s="138">
        <f t="shared" ref="ALU30" si="1875">$A$30</f>
        <v>18</v>
      </c>
      <c r="ALV30" s="444"/>
      <c r="ALW30" s="150"/>
      <c r="ALX30" s="150"/>
      <c r="ALY30" s="150"/>
      <c r="ALZ30" s="150" t="str">
        <f>IFERROR(IF(ALX30=0," ",IF(ALX30=16," ",VLOOKUP(ALX30,PROTOKOL!$A:$E,2)*ALY30))/7.5*(7.5-AMC30),"")</f>
        <v/>
      </c>
      <c r="AMA30" s="151"/>
      <c r="AMB30" s="152" t="str">
        <f>IF(ALX30=0," ",IF(ALX30=16," ",(ALW30-ALZ30-AMA30)*VLOOKUP(ALX30,PROTOKOL!$A:$E,5)))</f>
        <v xml:space="preserve"> </v>
      </c>
      <c r="AMC30" s="153"/>
      <c r="AMD30" s="144" t="str">
        <f t="shared" si="361"/>
        <v xml:space="preserve"> </v>
      </c>
      <c r="AME30" s="454" t="str">
        <f t="shared" si="362"/>
        <v xml:space="preserve"> </v>
      </c>
      <c r="AMF30" s="454"/>
      <c r="AMG30" s="150"/>
      <c r="AMH30" s="150"/>
      <c r="AMI30" s="150"/>
      <c r="AMJ30" s="154" t="str">
        <f>IF(AMH30=0," ",IF(AMH30=16," ",VLOOKUP(AMH30,PROTOKOL!$A:$E,2)*AMI30))</f>
        <v xml:space="preserve"> </v>
      </c>
      <c r="AMK30" s="151"/>
      <c r="AML30" s="152" t="str">
        <f>IF(AMH30=0," ",IF(AMH30=16," ",(AMG30-AMJ30-AMK30)*VLOOKUP(AMH30,PROTOKOL!$A:$E,5)))</f>
        <v xml:space="preserve"> </v>
      </c>
      <c r="AMM30" s="155" t="str">
        <f t="shared" si="363"/>
        <v xml:space="preserve"> </v>
      </c>
      <c r="AMN30" s="152" t="str">
        <f t="shared" si="364"/>
        <v xml:space="preserve"> </v>
      </c>
      <c r="AMP30" s="138">
        <f t="shared" ref="AMP30" si="1876">$A$30</f>
        <v>18</v>
      </c>
      <c r="AMQ30" s="444"/>
      <c r="AMR30" s="150"/>
      <c r="AMS30" s="150"/>
      <c r="AMT30" s="150"/>
      <c r="AMU30" s="150" t="str">
        <f>IFERROR(IF(AMS30=0," ",IF(AMS30=16," ",VLOOKUP(AMS30,PROTOKOL!$A:$E,2)*AMT30))/7.5*(7.5-AMX30),"")</f>
        <v/>
      </c>
      <c r="AMV30" s="151"/>
      <c r="AMW30" s="152" t="str">
        <f>IF(AMS30=0," ",IF(AMS30=16," ",(AMR30-AMU30-AMV30)*VLOOKUP(AMS30,PROTOKOL!$A:$E,5)))</f>
        <v xml:space="preserve"> </v>
      </c>
      <c r="AMX30" s="153"/>
      <c r="AMY30" s="144" t="str">
        <f t="shared" si="366"/>
        <v xml:space="preserve"> </v>
      </c>
      <c r="AMZ30" s="454" t="str">
        <f t="shared" si="367"/>
        <v xml:space="preserve"> </v>
      </c>
      <c r="ANA30" s="454"/>
      <c r="ANB30" s="150"/>
      <c r="ANC30" s="150"/>
      <c r="AND30" s="150"/>
      <c r="ANE30" s="154" t="str">
        <f>IF(ANC30=0," ",IF(ANC30=16," ",VLOOKUP(ANC30,PROTOKOL!$A:$E,2)*AND30))</f>
        <v xml:space="preserve"> </v>
      </c>
      <c r="ANF30" s="151"/>
      <c r="ANG30" s="152" t="str">
        <f>IF(ANC30=0," ",IF(ANC30=16," ",(ANB30-ANE30-ANF30)*VLOOKUP(ANC30,PROTOKOL!$A:$E,5)))</f>
        <v xml:space="preserve"> </v>
      </c>
      <c r="ANH30" s="155" t="str">
        <f t="shared" si="368"/>
        <v xml:space="preserve"> </v>
      </c>
      <c r="ANI30" s="152" t="str">
        <f t="shared" si="369"/>
        <v xml:space="preserve"> </v>
      </c>
      <c r="ANK30" s="138">
        <f t="shared" ref="ANK30" si="1877">$A$30</f>
        <v>18</v>
      </c>
      <c r="ANL30" s="444"/>
      <c r="ANM30" s="150"/>
      <c r="ANN30" s="150"/>
      <c r="ANO30" s="150"/>
      <c r="ANP30" s="150" t="str">
        <f>IFERROR(IF(ANN30=0," ",IF(ANN30=16," ",VLOOKUP(ANN30,PROTOKOL!$A:$E,2)*ANO30))/7.5*(7.5-ANS30),"")</f>
        <v/>
      </c>
      <c r="ANQ30" s="151"/>
      <c r="ANR30" s="152" t="str">
        <f>IF(ANN30=0," ",IF(ANN30=16," ",(ANM30-ANP30-ANQ30)*VLOOKUP(ANN30,PROTOKOL!$A:$E,5)))</f>
        <v xml:space="preserve"> </v>
      </c>
      <c r="ANS30" s="153"/>
      <c r="ANT30" s="144" t="str">
        <f t="shared" si="371"/>
        <v xml:space="preserve"> </v>
      </c>
      <c r="ANU30" s="454" t="str">
        <f t="shared" si="372"/>
        <v xml:space="preserve"> </v>
      </c>
      <c r="ANV30" s="454"/>
      <c r="ANW30" s="150"/>
      <c r="ANX30" s="150"/>
      <c r="ANY30" s="150"/>
      <c r="ANZ30" s="154" t="str">
        <f>IF(ANX30=0," ",IF(ANX30=16," ",VLOOKUP(ANX30,PROTOKOL!$A:$E,2)*ANY30))</f>
        <v xml:space="preserve"> </v>
      </c>
      <c r="AOA30" s="151"/>
      <c r="AOB30" s="152" t="str">
        <f>IF(ANX30=0," ",IF(ANX30=16," ",(ANW30-ANZ30-AOA30)*VLOOKUP(ANX30,PROTOKOL!$A:$E,5)))</f>
        <v xml:space="preserve"> </v>
      </c>
      <c r="AOC30" s="155" t="str">
        <f t="shared" si="373"/>
        <v xml:space="preserve"> </v>
      </c>
      <c r="AOD30" s="152" t="str">
        <f t="shared" si="374"/>
        <v xml:space="preserve"> </v>
      </c>
      <c r="AOF30" s="138">
        <f t="shared" ref="AOF30" si="1878">$A$30</f>
        <v>18</v>
      </c>
      <c r="AOG30" s="444"/>
      <c r="AOH30" s="150"/>
      <c r="AOI30" s="150"/>
      <c r="AOJ30" s="150"/>
      <c r="AOK30" s="150" t="str">
        <f>IFERROR(IF(AOI30=0," ",IF(AOI30=16," ",VLOOKUP(AOI30,PROTOKOL!$A:$E,2)*AOJ30))/7.5*(7.5-AON30),"")</f>
        <v/>
      </c>
      <c r="AOL30" s="151"/>
      <c r="AOM30" s="152" t="str">
        <f>IF(AOI30=0," ",IF(AOI30=16," ",(AOH30-AOK30-AOL30)*VLOOKUP(AOI30,PROTOKOL!$A:$E,5)))</f>
        <v xml:space="preserve"> </v>
      </c>
      <c r="AON30" s="153"/>
      <c r="AOO30" s="144" t="str">
        <f t="shared" si="376"/>
        <v xml:space="preserve"> </v>
      </c>
      <c r="AOP30" s="454" t="str">
        <f t="shared" si="377"/>
        <v xml:space="preserve"> </v>
      </c>
      <c r="AOQ30" s="454"/>
      <c r="AOR30" s="150"/>
      <c r="AOS30" s="150"/>
      <c r="AOT30" s="150"/>
      <c r="AOU30" s="154" t="str">
        <f>IF(AOS30=0," ",IF(AOS30=16," ",VLOOKUP(AOS30,PROTOKOL!$A:$E,2)*AOT30))</f>
        <v xml:space="preserve"> </v>
      </c>
      <c r="AOV30" s="151"/>
      <c r="AOW30" s="152" t="str">
        <f>IF(AOS30=0," ",IF(AOS30=16," ",(AOR30-AOU30-AOV30)*VLOOKUP(AOS30,PROTOKOL!$A:$E,5)))</f>
        <v xml:space="preserve"> </v>
      </c>
      <c r="AOX30" s="155" t="str">
        <f t="shared" si="378"/>
        <v xml:space="preserve"> </v>
      </c>
      <c r="AOY30" s="152" t="str">
        <f t="shared" si="379"/>
        <v xml:space="preserve"> </v>
      </c>
      <c r="APA30" s="138">
        <f t="shared" ref="APA30" si="1879">$A$30</f>
        <v>18</v>
      </c>
      <c r="APB30" s="444"/>
      <c r="APC30" s="150"/>
      <c r="APD30" s="150"/>
      <c r="APE30" s="150"/>
      <c r="APF30" s="150" t="str">
        <f>IFERROR(IF(APD30=0," ",IF(APD30=16," ",VLOOKUP(APD30,PROTOKOL!$A:$E,2)*APE30))/7.5*(7.5-API30),"")</f>
        <v/>
      </c>
      <c r="APG30" s="151"/>
      <c r="APH30" s="152" t="str">
        <f>IF(APD30=0," ",IF(APD30=16," ",(APC30-APF30-APG30)*VLOOKUP(APD30,PROTOKOL!$A:$E,5)))</f>
        <v xml:space="preserve"> </v>
      </c>
      <c r="API30" s="153"/>
      <c r="APJ30" s="144" t="str">
        <f t="shared" si="381"/>
        <v xml:space="preserve"> </v>
      </c>
      <c r="APK30" s="454" t="str">
        <f t="shared" si="382"/>
        <v xml:space="preserve"> </v>
      </c>
      <c r="APL30" s="454"/>
      <c r="APM30" s="150"/>
      <c r="APN30" s="150"/>
      <c r="APO30" s="150"/>
      <c r="APP30" s="154" t="str">
        <f>IF(APN30=0," ",IF(APN30=16," ",VLOOKUP(APN30,PROTOKOL!$A:$E,2)*APO30))</f>
        <v xml:space="preserve"> </v>
      </c>
      <c r="APQ30" s="151"/>
      <c r="APR30" s="152" t="str">
        <f>IF(APN30=0," ",IF(APN30=16," ",(APM30-APP30-APQ30)*VLOOKUP(APN30,PROTOKOL!$A:$E,5)))</f>
        <v xml:space="preserve"> </v>
      </c>
      <c r="APS30" s="155" t="str">
        <f t="shared" si="383"/>
        <v xml:space="preserve"> </v>
      </c>
      <c r="APT30" s="152" t="str">
        <f t="shared" si="384"/>
        <v xml:space="preserve"> </v>
      </c>
      <c r="APV30" s="138">
        <f t="shared" ref="APV30" si="1880">$A$30</f>
        <v>18</v>
      </c>
      <c r="APW30" s="444"/>
      <c r="APX30" s="150"/>
      <c r="APY30" s="150"/>
      <c r="APZ30" s="150"/>
      <c r="AQA30" s="150" t="str">
        <f>IFERROR(IF(APY30=0," ",IF(APY30=16," ",VLOOKUP(APY30,PROTOKOL!$A:$E,2)*APZ30))/7.5*(7.5-AQD30),"")</f>
        <v/>
      </c>
      <c r="AQB30" s="151"/>
      <c r="AQC30" s="152" t="str">
        <f>IF(APY30=0," ",IF(APY30=16," ",(APX30-AQA30-AQB30)*VLOOKUP(APY30,PROTOKOL!$A:$E,5)))</f>
        <v xml:space="preserve"> </v>
      </c>
      <c r="AQD30" s="153"/>
      <c r="AQE30" s="144" t="str">
        <f t="shared" si="386"/>
        <v xml:space="preserve"> </v>
      </c>
      <c r="AQF30" s="454" t="str">
        <f t="shared" si="387"/>
        <v xml:space="preserve"> </v>
      </c>
      <c r="AQG30" s="454"/>
      <c r="AQH30" s="150"/>
      <c r="AQI30" s="150"/>
      <c r="AQJ30" s="150"/>
      <c r="AQK30" s="154" t="str">
        <f>IF(AQI30=0," ",IF(AQI30=16," ",VLOOKUP(AQI30,PROTOKOL!$A:$E,2)*AQJ30))</f>
        <v xml:space="preserve"> </v>
      </c>
      <c r="AQL30" s="151"/>
      <c r="AQM30" s="152" t="str">
        <f>IF(AQI30=0," ",IF(AQI30=16," ",(AQH30-AQK30-AQL30)*VLOOKUP(AQI30,PROTOKOL!$A:$E,5)))</f>
        <v xml:space="preserve"> </v>
      </c>
      <c r="AQN30" s="155" t="str">
        <f t="shared" si="388"/>
        <v xml:space="preserve"> </v>
      </c>
      <c r="AQO30" s="152" t="str">
        <f t="shared" si="389"/>
        <v xml:space="preserve"> </v>
      </c>
      <c r="AQQ30" s="138">
        <f t="shared" ref="AQQ30" si="1881">$A$30</f>
        <v>18</v>
      </c>
      <c r="AQR30" s="444"/>
      <c r="AQS30" s="150"/>
      <c r="AQT30" s="150"/>
      <c r="AQU30" s="150"/>
      <c r="AQV30" s="150" t="str">
        <f>IFERROR(IF(AQT30=0," ",IF(AQT30=16," ",VLOOKUP(AQT30,PROTOKOL!$A:$E,2)*AQU30))/7.5*(7.5-AQY30),"")</f>
        <v/>
      </c>
      <c r="AQW30" s="151"/>
      <c r="AQX30" s="152" t="str">
        <f>IF(AQT30=0," ",IF(AQT30=16," ",(AQS30-AQV30-AQW30)*VLOOKUP(AQT30,PROTOKOL!$A:$E,5)))</f>
        <v xml:space="preserve"> </v>
      </c>
      <c r="AQY30" s="153"/>
      <c r="AQZ30" s="144" t="str">
        <f t="shared" si="391"/>
        <v xml:space="preserve"> </v>
      </c>
      <c r="ARA30" s="454" t="str">
        <f t="shared" si="392"/>
        <v xml:space="preserve"> </v>
      </c>
      <c r="ARB30" s="454"/>
      <c r="ARC30" s="150"/>
      <c r="ARD30" s="150"/>
      <c r="ARE30" s="150"/>
      <c r="ARF30" s="154" t="str">
        <f>IF(ARD30=0," ",IF(ARD30=16," ",VLOOKUP(ARD30,PROTOKOL!$A:$E,2)*ARE30))</f>
        <v xml:space="preserve"> </v>
      </c>
      <c r="ARG30" s="151"/>
      <c r="ARH30" s="152" t="str">
        <f>IF(ARD30=0," ",IF(ARD30=16," ",(ARC30-ARF30-ARG30)*VLOOKUP(ARD30,PROTOKOL!$A:$E,5)))</f>
        <v xml:space="preserve"> </v>
      </c>
      <c r="ARI30" s="155" t="str">
        <f t="shared" si="393"/>
        <v xml:space="preserve"> </v>
      </c>
      <c r="ARJ30" s="152" t="str">
        <f t="shared" si="394"/>
        <v xml:space="preserve"> </v>
      </c>
      <c r="ARL30" s="138">
        <f t="shared" ref="ARL30" si="1882">$A$30</f>
        <v>18</v>
      </c>
      <c r="ARM30" s="444"/>
      <c r="ARN30" s="150"/>
      <c r="ARO30" s="150"/>
      <c r="ARP30" s="150"/>
      <c r="ARQ30" s="150" t="str">
        <f>IFERROR(IF(ARO30=0," ",IF(ARO30=16," ",VLOOKUP(ARO30,PROTOKOL!$A:$E,2)*ARP30))/7.5*(7.5-ART30),"")</f>
        <v/>
      </c>
      <c r="ARR30" s="151"/>
      <c r="ARS30" s="152" t="str">
        <f>IF(ARO30=0," ",IF(ARO30=16," ",(ARN30-ARQ30-ARR30)*VLOOKUP(ARO30,PROTOKOL!$A:$E,5)))</f>
        <v xml:space="preserve"> </v>
      </c>
      <c r="ART30" s="153"/>
      <c r="ARU30" s="144" t="str">
        <f t="shared" si="396"/>
        <v xml:space="preserve"> </v>
      </c>
      <c r="ARV30" s="454" t="str">
        <f t="shared" si="397"/>
        <v xml:space="preserve"> </v>
      </c>
      <c r="ARW30" s="454"/>
      <c r="ARX30" s="150"/>
      <c r="ARY30" s="150"/>
      <c r="ARZ30" s="150"/>
      <c r="ASA30" s="154" t="str">
        <f>IF(ARY30=0," ",IF(ARY30=16," ",VLOOKUP(ARY30,PROTOKOL!$A:$E,2)*ARZ30))</f>
        <v xml:space="preserve"> </v>
      </c>
      <c r="ASB30" s="151"/>
      <c r="ASC30" s="152" t="str">
        <f>IF(ARY30=0," ",IF(ARY30=16," ",(ARX30-ASA30-ASB30)*VLOOKUP(ARY30,PROTOKOL!$A:$E,5)))</f>
        <v xml:space="preserve"> </v>
      </c>
      <c r="ASD30" s="155" t="str">
        <f t="shared" si="398"/>
        <v xml:space="preserve"> </v>
      </c>
      <c r="ASE30" s="152" t="str">
        <f t="shared" si="399"/>
        <v xml:space="preserve"> </v>
      </c>
      <c r="ASG30" s="138">
        <f t="shared" ref="ASG30" si="1883">$A$30</f>
        <v>18</v>
      </c>
      <c r="ASH30" s="444"/>
      <c r="ASI30" s="150"/>
      <c r="ASJ30" s="150"/>
      <c r="ASK30" s="150"/>
      <c r="ASL30" s="150" t="str">
        <f>IFERROR(IF(ASJ30=0," ",IF(ASJ30=16," ",VLOOKUP(ASJ30,PROTOKOL!$A:$E,2)*ASK30))/7.5*(7.5-ASO30),"")</f>
        <v/>
      </c>
      <c r="ASM30" s="151"/>
      <c r="ASN30" s="152" t="str">
        <f>IF(ASJ30=0," ",IF(ASJ30=16," ",(ASI30-ASL30-ASM30)*VLOOKUP(ASJ30,PROTOKOL!$A:$E,5)))</f>
        <v xml:space="preserve"> </v>
      </c>
      <c r="ASO30" s="153"/>
      <c r="ASP30" s="144" t="str">
        <f t="shared" si="401"/>
        <v xml:space="preserve"> </v>
      </c>
      <c r="ASQ30" s="454" t="str">
        <f t="shared" si="402"/>
        <v xml:space="preserve"> </v>
      </c>
      <c r="ASR30" s="454"/>
      <c r="ASS30" s="150"/>
      <c r="AST30" s="150"/>
      <c r="ASU30" s="150"/>
      <c r="ASV30" s="154" t="str">
        <f>IF(AST30=0," ",IF(AST30=16," ",VLOOKUP(AST30,PROTOKOL!$A:$E,2)*ASU30))</f>
        <v xml:space="preserve"> </v>
      </c>
      <c r="ASW30" s="151"/>
      <c r="ASX30" s="152" t="str">
        <f>IF(AST30=0," ",IF(AST30=16," ",(ASS30-ASV30-ASW30)*VLOOKUP(AST30,PROTOKOL!$A:$E,5)))</f>
        <v xml:space="preserve"> </v>
      </c>
      <c r="ASY30" s="155" t="str">
        <f t="shared" si="403"/>
        <v xml:space="preserve"> </v>
      </c>
      <c r="ASZ30" s="152" t="str">
        <f t="shared" si="404"/>
        <v xml:space="preserve"> </v>
      </c>
      <c r="ATB30" s="138">
        <f t="shared" ref="ATB30" si="1884">$A$30</f>
        <v>18</v>
      </c>
      <c r="ATC30" s="444"/>
      <c r="ATD30" s="150"/>
      <c r="ATE30" s="150"/>
      <c r="ATF30" s="150"/>
      <c r="ATG30" s="150" t="str">
        <f>IFERROR(IF(ATE30=0," ",IF(ATE30=16," ",VLOOKUP(ATE30,PROTOKOL!$A:$E,2)*ATF30))/7.5*(7.5-ATJ30),"")</f>
        <v/>
      </c>
      <c r="ATH30" s="151"/>
      <c r="ATI30" s="152" t="str">
        <f>IF(ATE30=0," ",IF(ATE30=16," ",(ATD30-ATG30-ATH30)*VLOOKUP(ATE30,PROTOKOL!$A:$E,5)))</f>
        <v xml:space="preserve"> </v>
      </c>
      <c r="ATJ30" s="153"/>
      <c r="ATK30" s="144" t="str">
        <f t="shared" si="406"/>
        <v xml:space="preserve"> </v>
      </c>
      <c r="ATL30" s="454" t="str">
        <f t="shared" si="407"/>
        <v xml:space="preserve"> </v>
      </c>
      <c r="ATM30" s="454"/>
      <c r="ATN30" s="150"/>
      <c r="ATO30" s="150"/>
      <c r="ATP30" s="150"/>
      <c r="ATQ30" s="154" t="str">
        <f>IF(ATO30=0," ",IF(ATO30=16," ",VLOOKUP(ATO30,PROTOKOL!$A:$E,2)*ATP30))</f>
        <v xml:space="preserve"> </v>
      </c>
      <c r="ATR30" s="151"/>
      <c r="ATS30" s="152" t="str">
        <f>IF(ATO30=0," ",IF(ATO30=16," ",(ATN30-ATQ30-ATR30)*VLOOKUP(ATO30,PROTOKOL!$A:$E,5)))</f>
        <v xml:space="preserve"> </v>
      </c>
      <c r="ATT30" s="155" t="str">
        <f t="shared" si="408"/>
        <v xml:space="preserve"> </v>
      </c>
      <c r="ATU30" s="152" t="str">
        <f t="shared" si="409"/>
        <v xml:space="preserve"> </v>
      </c>
      <c r="ATW30" s="138">
        <f t="shared" ref="ATW30" si="1885">$A$30</f>
        <v>18</v>
      </c>
      <c r="ATX30" s="444"/>
      <c r="ATY30" s="150"/>
      <c r="ATZ30" s="150"/>
      <c r="AUA30" s="150"/>
      <c r="AUB30" s="150" t="str">
        <f>IFERROR(IF(ATZ30=0," ",IF(ATZ30=16," ",VLOOKUP(ATZ30,PROTOKOL!$A:$E,2)*AUA30))/7.5*(7.5-AUE30),"")</f>
        <v/>
      </c>
      <c r="AUC30" s="151"/>
      <c r="AUD30" s="152" t="str">
        <f>IF(ATZ30=0," ",IF(ATZ30=16," ",(ATY30-AUB30-AUC30)*VLOOKUP(ATZ30,PROTOKOL!$A:$E,5)))</f>
        <v xml:space="preserve"> </v>
      </c>
      <c r="AUE30" s="153"/>
      <c r="AUF30" s="144" t="str">
        <f t="shared" si="411"/>
        <v xml:space="preserve"> </v>
      </c>
      <c r="AUG30" s="454" t="str">
        <f t="shared" si="412"/>
        <v xml:space="preserve"> </v>
      </c>
      <c r="AUH30" s="454"/>
      <c r="AUI30" s="150"/>
      <c r="AUJ30" s="150"/>
      <c r="AUK30" s="150"/>
      <c r="AUL30" s="154" t="str">
        <f>IF(AUJ30=0," ",IF(AUJ30=16," ",VLOOKUP(AUJ30,PROTOKOL!$A:$E,2)*AUK30))</f>
        <v xml:space="preserve"> </v>
      </c>
      <c r="AUM30" s="151"/>
      <c r="AUN30" s="152" t="str">
        <f>IF(AUJ30=0," ",IF(AUJ30=16," ",(AUI30-AUL30-AUM30)*VLOOKUP(AUJ30,PROTOKOL!$A:$E,5)))</f>
        <v xml:space="preserve"> </v>
      </c>
      <c r="AUO30" s="155" t="str">
        <f t="shared" si="413"/>
        <v xml:space="preserve"> </v>
      </c>
      <c r="AUP30" s="152" t="str">
        <f t="shared" si="414"/>
        <v xml:space="preserve"> </v>
      </c>
      <c r="AUR30" s="138">
        <f t="shared" ref="AUR30" si="1886">$A$30</f>
        <v>18</v>
      </c>
      <c r="AUS30" s="444"/>
      <c r="AUT30" s="150"/>
      <c r="AUU30" s="150"/>
      <c r="AUV30" s="150"/>
      <c r="AUW30" s="150" t="str">
        <f>IFERROR(IF(AUU30=0," ",IF(AUU30=16," ",VLOOKUP(AUU30,PROTOKOL!$A:$E,2)*AUV30))/7.5*(7.5-AUZ30),"")</f>
        <v/>
      </c>
      <c r="AUX30" s="151"/>
      <c r="AUY30" s="152" t="str">
        <f>IF(AUU30=0," ",IF(AUU30=16," ",(AUT30-AUW30-AUX30)*VLOOKUP(AUU30,PROTOKOL!$A:$E,5)))</f>
        <v xml:space="preserve"> </v>
      </c>
      <c r="AUZ30" s="153"/>
      <c r="AVA30" s="144" t="str">
        <f t="shared" si="416"/>
        <v xml:space="preserve"> </v>
      </c>
      <c r="AVB30" s="454" t="str">
        <f t="shared" si="417"/>
        <v xml:space="preserve"> </v>
      </c>
      <c r="AVC30" s="454"/>
      <c r="AVD30" s="150"/>
      <c r="AVE30" s="150"/>
      <c r="AVF30" s="150"/>
      <c r="AVG30" s="154" t="str">
        <f>IF(AVE30=0," ",IF(AVE30=16," ",VLOOKUP(AVE30,PROTOKOL!$A:$E,2)*AVF30))</f>
        <v xml:space="preserve"> </v>
      </c>
      <c r="AVH30" s="151"/>
      <c r="AVI30" s="152" t="str">
        <f>IF(AVE30=0," ",IF(AVE30=16," ",(AVD30-AVG30-AVH30)*VLOOKUP(AVE30,PROTOKOL!$A:$E,5)))</f>
        <v xml:space="preserve"> </v>
      </c>
      <c r="AVJ30" s="155" t="str">
        <f t="shared" si="418"/>
        <v xml:space="preserve"> </v>
      </c>
      <c r="AVK30" s="152" t="str">
        <f t="shared" si="419"/>
        <v xml:space="preserve"> </v>
      </c>
      <c r="AVM30" s="138">
        <f t="shared" ref="AVM30" si="1887">$A$30</f>
        <v>18</v>
      </c>
      <c r="AVN30" s="444"/>
      <c r="AVO30" s="150"/>
      <c r="AVP30" s="150"/>
      <c r="AVQ30" s="150"/>
      <c r="AVR30" s="150" t="str">
        <f>IFERROR(IF(AVP30=0," ",IF(AVP30=16," ",VLOOKUP(AVP30,PROTOKOL!$A:$E,2)*AVQ30))/7.5*(7.5-AVU30),"")</f>
        <v/>
      </c>
      <c r="AVS30" s="151"/>
      <c r="AVT30" s="152" t="str">
        <f>IF(AVP30=0," ",IF(AVP30=16," ",(AVO30-AVR30-AVS30)*VLOOKUP(AVP30,PROTOKOL!$A:$E,5)))</f>
        <v xml:space="preserve"> </v>
      </c>
      <c r="AVU30" s="153"/>
      <c r="AVV30" s="144" t="str">
        <f t="shared" si="421"/>
        <v xml:space="preserve"> </v>
      </c>
      <c r="AVW30" s="454" t="str">
        <f t="shared" si="422"/>
        <v xml:space="preserve"> </v>
      </c>
      <c r="AVX30" s="454"/>
      <c r="AVY30" s="150"/>
      <c r="AVZ30" s="150"/>
      <c r="AWA30" s="150"/>
      <c r="AWB30" s="154" t="str">
        <f>IF(AVZ30=0," ",IF(AVZ30=16," ",VLOOKUP(AVZ30,PROTOKOL!$A:$E,2)*AWA30))</f>
        <v xml:space="preserve"> </v>
      </c>
      <c r="AWC30" s="151"/>
      <c r="AWD30" s="152" t="str">
        <f>IF(AVZ30=0," ",IF(AVZ30=16," ",(AVY30-AWB30-AWC30)*VLOOKUP(AVZ30,PROTOKOL!$A:$E,5)))</f>
        <v xml:space="preserve"> </v>
      </c>
      <c r="AWE30" s="155" t="str">
        <f t="shared" si="423"/>
        <v xml:space="preserve"> </v>
      </c>
      <c r="AWF30" s="152" t="str">
        <f t="shared" si="424"/>
        <v xml:space="preserve"> </v>
      </c>
      <c r="AWH30" s="138">
        <f t="shared" ref="AWH30" si="1888">$A$30</f>
        <v>18</v>
      </c>
      <c r="AWI30" s="444"/>
      <c r="AWJ30" s="150"/>
      <c r="AWK30" s="150"/>
      <c r="AWL30" s="150"/>
      <c r="AWM30" s="150" t="str">
        <f>IFERROR(IF(AWK30=0," ",IF(AWK30=16," ",VLOOKUP(AWK30,PROTOKOL!$A:$E,2)*AWL30))/7.5*(7.5-AWP30),"")</f>
        <v/>
      </c>
      <c r="AWN30" s="151"/>
      <c r="AWO30" s="152" t="str">
        <f>IF(AWK30=0," ",IF(AWK30=16," ",(AWJ30-AWM30-AWN30)*VLOOKUP(AWK30,PROTOKOL!$A:$E,5)))</f>
        <v xml:space="preserve"> </v>
      </c>
      <c r="AWP30" s="153"/>
      <c r="AWQ30" s="144" t="str">
        <f t="shared" si="426"/>
        <v xml:space="preserve"> </v>
      </c>
      <c r="AWR30" s="454" t="str">
        <f t="shared" si="427"/>
        <v xml:space="preserve"> </v>
      </c>
      <c r="AWS30" s="454"/>
      <c r="AWT30" s="150"/>
      <c r="AWU30" s="150"/>
      <c r="AWV30" s="150"/>
      <c r="AWW30" s="154" t="str">
        <f>IF(AWU30=0," ",IF(AWU30=16," ",VLOOKUP(AWU30,PROTOKOL!$A:$E,2)*AWV30))</f>
        <v xml:space="preserve"> </v>
      </c>
      <c r="AWX30" s="151"/>
      <c r="AWY30" s="152" t="str">
        <f>IF(AWU30=0," ",IF(AWU30=16," ",(AWT30-AWW30-AWX30)*VLOOKUP(AWU30,PROTOKOL!$A:$E,5)))</f>
        <v xml:space="preserve"> </v>
      </c>
      <c r="AWZ30" s="155" t="str">
        <f t="shared" si="428"/>
        <v xml:space="preserve"> </v>
      </c>
      <c r="AXA30" s="152" t="str">
        <f t="shared" si="429"/>
        <v xml:space="preserve"> </v>
      </c>
      <c r="AXC30" s="138">
        <f t="shared" ref="AXC30" si="1889">$A$30</f>
        <v>18</v>
      </c>
      <c r="AXD30" s="444"/>
      <c r="AXE30" s="150"/>
      <c r="AXF30" s="150"/>
      <c r="AXG30" s="150"/>
      <c r="AXH30" s="150" t="str">
        <f>IFERROR(IF(AXF30=0," ",IF(AXF30=16," ",VLOOKUP(AXF30,PROTOKOL!$A:$E,2)*AXG30))/7.5*(7.5-AXK30),"")</f>
        <v/>
      </c>
      <c r="AXI30" s="151"/>
      <c r="AXJ30" s="152" t="str">
        <f>IF(AXF30=0," ",IF(AXF30=16," ",(AXE30-AXH30-AXI30)*VLOOKUP(AXF30,PROTOKOL!$A:$E,5)))</f>
        <v xml:space="preserve"> </v>
      </c>
      <c r="AXK30" s="153"/>
      <c r="AXL30" s="144" t="str">
        <f t="shared" si="431"/>
        <v xml:space="preserve"> </v>
      </c>
      <c r="AXM30" s="454" t="str">
        <f t="shared" si="432"/>
        <v xml:space="preserve"> </v>
      </c>
      <c r="AXN30" s="454"/>
      <c r="AXO30" s="150"/>
      <c r="AXP30" s="150"/>
      <c r="AXQ30" s="150"/>
      <c r="AXR30" s="154" t="str">
        <f>IF(AXP30=0," ",IF(AXP30=16," ",VLOOKUP(AXP30,PROTOKOL!$A:$E,2)*AXQ30))</f>
        <v xml:space="preserve"> </v>
      </c>
      <c r="AXS30" s="151"/>
      <c r="AXT30" s="152" t="str">
        <f>IF(AXP30=0," ",IF(AXP30=16," ",(AXO30-AXR30-AXS30)*VLOOKUP(AXP30,PROTOKOL!$A:$E,5)))</f>
        <v xml:space="preserve"> </v>
      </c>
      <c r="AXU30" s="155" t="str">
        <f t="shared" si="433"/>
        <v xml:space="preserve"> </v>
      </c>
      <c r="AXV30" s="152" t="str">
        <f t="shared" si="434"/>
        <v xml:space="preserve"> </v>
      </c>
      <c r="AXX30" s="138">
        <f t="shared" ref="AXX30" si="1890">$A$30</f>
        <v>18</v>
      </c>
      <c r="AXY30" s="444"/>
      <c r="AXZ30" s="150"/>
      <c r="AYA30" s="150"/>
      <c r="AYB30" s="150"/>
      <c r="AYC30" s="150" t="str">
        <f>IFERROR(IF(AYA30=0," ",IF(AYA30=16," ",VLOOKUP(AYA30,PROTOKOL!$A:$E,2)*AYB30))/7.5*(7.5-AYF30),"")</f>
        <v/>
      </c>
      <c r="AYD30" s="151"/>
      <c r="AYE30" s="152" t="str">
        <f>IF(AYA30=0," ",IF(AYA30=16," ",(AXZ30-AYC30-AYD30)*VLOOKUP(AYA30,PROTOKOL!$A:$E,5)))</f>
        <v xml:space="preserve"> </v>
      </c>
      <c r="AYF30" s="153"/>
      <c r="AYG30" s="144" t="str">
        <f t="shared" si="436"/>
        <v xml:space="preserve"> </v>
      </c>
      <c r="AYH30" s="454" t="str">
        <f t="shared" si="437"/>
        <v xml:space="preserve"> </v>
      </c>
      <c r="AYI30" s="454"/>
      <c r="AYJ30" s="150"/>
      <c r="AYK30" s="150"/>
      <c r="AYL30" s="150"/>
      <c r="AYM30" s="154" t="str">
        <f>IF(AYK30=0," ",IF(AYK30=16," ",VLOOKUP(AYK30,PROTOKOL!$A:$E,2)*AYL30))</f>
        <v xml:space="preserve"> </v>
      </c>
      <c r="AYN30" s="151"/>
      <c r="AYO30" s="152" t="str">
        <f>IF(AYK30=0," ",IF(AYK30=16," ",(AYJ30-AYM30-AYN30)*VLOOKUP(AYK30,PROTOKOL!$A:$E,5)))</f>
        <v xml:space="preserve"> </v>
      </c>
      <c r="AYP30" s="155" t="str">
        <f t="shared" si="438"/>
        <v xml:space="preserve"> </v>
      </c>
      <c r="AYQ30" s="152" t="str">
        <f t="shared" si="439"/>
        <v xml:space="preserve"> </v>
      </c>
      <c r="AYS30" s="138">
        <f t="shared" ref="AYS30" si="1891">$A$30</f>
        <v>18</v>
      </c>
      <c r="AYT30" s="444"/>
      <c r="AYU30" s="150"/>
      <c r="AYV30" s="150"/>
      <c r="AYW30" s="150"/>
      <c r="AYX30" s="150" t="str">
        <f>IFERROR(IF(AYV30=0," ",IF(AYV30=16," ",VLOOKUP(AYV30,PROTOKOL!$A:$E,2)*AYW30))/7.5*(7.5-AZA30),"")</f>
        <v/>
      </c>
      <c r="AYY30" s="151"/>
      <c r="AYZ30" s="152" t="str">
        <f>IF(AYV30=0," ",IF(AYV30=16," ",(AYU30-AYX30-AYY30)*VLOOKUP(AYV30,PROTOKOL!$A:$E,5)))</f>
        <v xml:space="preserve"> </v>
      </c>
      <c r="AZA30" s="153"/>
      <c r="AZB30" s="144" t="str">
        <f t="shared" si="441"/>
        <v xml:space="preserve"> </v>
      </c>
      <c r="AZC30" s="454" t="str">
        <f t="shared" si="442"/>
        <v xml:space="preserve"> </v>
      </c>
      <c r="AZD30" s="454"/>
      <c r="AZE30" s="150"/>
      <c r="AZF30" s="150"/>
      <c r="AZG30" s="150"/>
      <c r="AZH30" s="154" t="str">
        <f>IF(AZF30=0," ",IF(AZF30=16," ",VLOOKUP(AZF30,PROTOKOL!$A:$E,2)*AZG30))</f>
        <v xml:space="preserve"> </v>
      </c>
      <c r="AZI30" s="151"/>
      <c r="AZJ30" s="152" t="str">
        <f>IF(AZF30=0," ",IF(AZF30=16," ",(AZE30-AZH30-AZI30)*VLOOKUP(AZF30,PROTOKOL!$A:$E,5)))</f>
        <v xml:space="preserve"> </v>
      </c>
      <c r="AZK30" s="155" t="str">
        <f t="shared" si="443"/>
        <v xml:space="preserve"> </v>
      </c>
      <c r="AZL30" s="152" t="str">
        <f t="shared" si="444"/>
        <v xml:space="preserve"> </v>
      </c>
      <c r="AZN30" s="138">
        <f t="shared" ref="AZN30" si="1892">$A$30</f>
        <v>18</v>
      </c>
      <c r="AZO30" s="444"/>
      <c r="AZP30" s="150"/>
      <c r="AZQ30" s="150"/>
      <c r="AZR30" s="150"/>
      <c r="AZS30" s="150" t="str">
        <f>IFERROR(IF(AZQ30=0," ",IF(AZQ30=16," ",VLOOKUP(AZQ30,PROTOKOL!$A:$E,2)*AZR30))/7.5*(7.5-AZV30),"")</f>
        <v/>
      </c>
      <c r="AZT30" s="151"/>
      <c r="AZU30" s="152" t="str">
        <f>IF(AZQ30=0," ",IF(AZQ30=16," ",(AZP30-AZS30-AZT30)*VLOOKUP(AZQ30,PROTOKOL!$A:$E,5)))</f>
        <v xml:space="preserve"> </v>
      </c>
      <c r="AZV30" s="153"/>
      <c r="AZW30" s="144" t="str">
        <f t="shared" si="446"/>
        <v xml:space="preserve"> </v>
      </c>
      <c r="AZX30" s="454" t="str">
        <f t="shared" si="447"/>
        <v xml:space="preserve"> </v>
      </c>
      <c r="AZY30" s="454"/>
      <c r="AZZ30" s="150"/>
      <c r="BAA30" s="150"/>
      <c r="BAB30" s="150"/>
      <c r="BAC30" s="154" t="str">
        <f>IF(BAA30=0," ",IF(BAA30=16," ",VLOOKUP(BAA30,PROTOKOL!$A:$E,2)*BAB30))</f>
        <v xml:space="preserve"> </v>
      </c>
      <c r="BAD30" s="151"/>
      <c r="BAE30" s="152" t="str">
        <f>IF(BAA30=0," ",IF(BAA30=16," ",(AZZ30-BAC30-BAD30)*VLOOKUP(BAA30,PROTOKOL!$A:$E,5)))</f>
        <v xml:space="preserve"> </v>
      </c>
      <c r="BAF30" s="155" t="str">
        <f t="shared" si="448"/>
        <v xml:space="preserve"> </v>
      </c>
      <c r="BAG30" s="152" t="str">
        <f t="shared" si="449"/>
        <v xml:space="preserve"> </v>
      </c>
      <c r="BAI30" s="138">
        <f t="shared" ref="BAI30" si="1893">$A$30</f>
        <v>18</v>
      </c>
      <c r="BAJ30" s="444"/>
      <c r="BAK30" s="150"/>
      <c r="BAL30" s="150"/>
      <c r="BAM30" s="150"/>
      <c r="BAN30" s="150" t="str">
        <f>IFERROR(IF(BAL30=0," ",IF(BAL30=16," ",VLOOKUP(BAL30,PROTOKOL!$A:$E,2)*BAM30))/7.5*(7.5-BAQ30),"")</f>
        <v/>
      </c>
      <c r="BAO30" s="151"/>
      <c r="BAP30" s="152" t="str">
        <f>IF(BAL30=0," ",IF(BAL30=16," ",(BAK30-BAN30-BAO30)*VLOOKUP(BAL30,PROTOKOL!$A:$E,5)))</f>
        <v xml:space="preserve"> </v>
      </c>
      <c r="BAQ30" s="153"/>
      <c r="BAR30" s="144" t="str">
        <f t="shared" si="451"/>
        <v xml:space="preserve"> </v>
      </c>
      <c r="BAS30" s="454" t="str">
        <f t="shared" si="452"/>
        <v xml:space="preserve"> </v>
      </c>
      <c r="BAT30" s="454"/>
      <c r="BAU30" s="150"/>
      <c r="BAV30" s="150"/>
      <c r="BAW30" s="150"/>
      <c r="BAX30" s="154" t="str">
        <f>IF(BAV30=0," ",IF(BAV30=16," ",VLOOKUP(BAV30,PROTOKOL!$A:$E,2)*BAW30))</f>
        <v xml:space="preserve"> </v>
      </c>
      <c r="BAY30" s="151"/>
      <c r="BAZ30" s="152" t="str">
        <f>IF(BAV30=0," ",IF(BAV30=16," ",(BAU30-BAX30-BAY30)*VLOOKUP(BAV30,PROTOKOL!$A:$E,5)))</f>
        <v xml:space="preserve"> </v>
      </c>
      <c r="BBA30" s="155" t="str">
        <f t="shared" si="453"/>
        <v xml:space="preserve"> </v>
      </c>
      <c r="BBB30" s="152" t="str">
        <f t="shared" si="454"/>
        <v xml:space="preserve"> </v>
      </c>
    </row>
    <row r="31" spans="1:1406" x14ac:dyDescent="0.3">
      <c r="A31" s="138">
        <v>19</v>
      </c>
      <c r="B31" s="444"/>
      <c r="C31" s="150"/>
      <c r="D31" s="150"/>
      <c r="E31" s="150"/>
      <c r="F31" s="150" t="str">
        <f>IFERROR(IF(D31=0," ",IF(D31=16," ",VLOOKUP(D31,PROTOKOL!$A:$E,2)*E31))/7.5*(7.5-I31),"")</f>
        <v/>
      </c>
      <c r="G31" s="151"/>
      <c r="H31" s="152" t="str">
        <f>IF(D31=0," ",IF(D31=16," ",(C31-F31-G31)*VLOOKUP(D31,PROTOKOL!$A:$E,5)))</f>
        <v xml:space="preserve"> </v>
      </c>
      <c r="I31" s="153"/>
      <c r="J31" s="144" t="str">
        <f t="shared" si="455"/>
        <v xml:space="preserve"> </v>
      </c>
      <c r="K31" s="454" t="str">
        <f t="shared" si="456"/>
        <v xml:space="preserve"> </v>
      </c>
      <c r="L31" s="454"/>
      <c r="M31" s="150"/>
      <c r="N31" s="150"/>
      <c r="O31" s="150"/>
      <c r="P31" s="154" t="str">
        <f>IF(N31=0," ",IF(N31=16," ",VLOOKUP(N31,PROTOKOL!$A:$E,2)*O31))</f>
        <v xml:space="preserve"> </v>
      </c>
      <c r="Q31" s="151"/>
      <c r="R31" s="152" t="str">
        <f>IF(N31=0," ",IF(N31=16," ",(M31-P31-Q31)*VLOOKUP(N31,PROTOKOL!$A:$E,5)))</f>
        <v xml:space="preserve"> </v>
      </c>
      <c r="S31" s="155" t="str">
        <f t="shared" si="457"/>
        <v xml:space="preserve"> </v>
      </c>
      <c r="T31" s="152" t="str">
        <f t="shared" si="458"/>
        <v xml:space="preserve"> </v>
      </c>
      <c r="V31" s="138">
        <f>$A$31</f>
        <v>19</v>
      </c>
      <c r="W31" s="444"/>
      <c r="X31" s="150"/>
      <c r="Y31" s="150"/>
      <c r="Z31" s="150"/>
      <c r="AA31" s="150" t="str">
        <f>IFERROR(IF(Y31=0," ",IF(Y31=16," ",VLOOKUP(Y31,PROTOKOL!$A:$E,2)*Z31))/7.5*(7.5-AD31),"")</f>
        <v/>
      </c>
      <c r="AB31" s="151"/>
      <c r="AC31" s="152" t="str">
        <f>IF(Y31=0," ",IF(Y31=16," ",(X31-AA31-AB31)*VLOOKUP(Y31,PROTOKOL!$A:$E,5)))</f>
        <v xml:space="preserve"> </v>
      </c>
      <c r="AD31" s="153"/>
      <c r="AE31" s="144" t="str">
        <f t="shared" si="459"/>
        <v xml:space="preserve"> </v>
      </c>
      <c r="AF31" s="454" t="str">
        <f t="shared" si="460"/>
        <v xml:space="preserve"> </v>
      </c>
      <c r="AG31" s="454"/>
      <c r="AH31" s="150"/>
      <c r="AI31" s="150"/>
      <c r="AJ31" s="150"/>
      <c r="AK31" s="154" t="str">
        <f>IF(AI31=0," ",IF(AI31=16," ",VLOOKUP(AI31,PROTOKOL!$A:$E,2)*AJ31))</f>
        <v xml:space="preserve"> </v>
      </c>
      <c r="AL31" s="151"/>
      <c r="AM31" s="152" t="str">
        <f>IF(AI31=0," ",IF(AI31=16," ",(AH31-AK31-AL31)*VLOOKUP(AI31,PROTOKOL!$A:$E,5)))</f>
        <v xml:space="preserve"> </v>
      </c>
      <c r="AN31" s="155" t="str">
        <f t="shared" si="1698"/>
        <v xml:space="preserve"> </v>
      </c>
      <c r="AO31" s="152" t="str">
        <f t="shared" si="462"/>
        <v xml:space="preserve"> </v>
      </c>
      <c r="AQ31" s="138">
        <f t="shared" ref="AQ31" si="1894">$A$31</f>
        <v>19</v>
      </c>
      <c r="AR31" s="444"/>
      <c r="AS31" s="150"/>
      <c r="AT31" s="150"/>
      <c r="AU31" s="150"/>
      <c r="AV31" s="150" t="str">
        <f>IFERROR(IF(AT31=0," ",IF(AT31=16," ",VLOOKUP(AT31,PROTOKOL!$A:$E,2)*AU31))/7.5*(7.5-AY31),"")</f>
        <v/>
      </c>
      <c r="AW31" s="151"/>
      <c r="AX31" s="152" t="str">
        <f>IF(AT31=0," ",IF(AT31=16," ",(AS31-AV31-AW31)*VLOOKUP(AT31,PROTOKOL!$A:$E,5)))</f>
        <v xml:space="preserve"> </v>
      </c>
      <c r="AY31" s="153"/>
      <c r="AZ31" s="144" t="str">
        <f t="shared" si="131"/>
        <v xml:space="preserve"> </v>
      </c>
      <c r="BA31" s="454" t="str">
        <f t="shared" si="132"/>
        <v xml:space="preserve"> </v>
      </c>
      <c r="BB31" s="454"/>
      <c r="BC31" s="150"/>
      <c r="BD31" s="150"/>
      <c r="BE31" s="150"/>
      <c r="BF31" s="154" t="str">
        <f>IF(BD31=0," ",IF(BD31=16," ",VLOOKUP(BD31,PROTOKOL!$A:$E,2)*BE31))</f>
        <v xml:space="preserve"> </v>
      </c>
      <c r="BG31" s="151"/>
      <c r="BH31" s="152" t="str">
        <f>IF(BD31=0," ",IF(BD31=16," ",(BC31-BF31-BG31)*VLOOKUP(BD31,PROTOKOL!$A:$E,5)))</f>
        <v xml:space="preserve"> </v>
      </c>
      <c r="BI31" s="155" t="str">
        <f t="shared" si="133"/>
        <v xml:space="preserve"> </v>
      </c>
      <c r="BJ31" s="152" t="str">
        <f t="shared" si="134"/>
        <v xml:space="preserve"> </v>
      </c>
      <c r="BL31" s="138">
        <f t="shared" ref="BL31" si="1895">$A$31</f>
        <v>19</v>
      </c>
      <c r="BM31" s="444"/>
      <c r="BN31" s="150"/>
      <c r="BO31" s="150"/>
      <c r="BP31" s="150"/>
      <c r="BQ31" s="150" t="str">
        <f>IFERROR(IF(BO31=0," ",IF(BO31=16," ",VLOOKUP(BO31,PROTOKOL!$A:$E,2)*BP31))/7.5*(7.5-BT31),"")</f>
        <v/>
      </c>
      <c r="BR31" s="151"/>
      <c r="BS31" s="152" t="str">
        <f>IF(BO31=0," ",IF(BO31=16," ",(BN31-BQ31-BR31)*VLOOKUP(BO31,PROTOKOL!$A:$E,5)))</f>
        <v xml:space="preserve"> </v>
      </c>
      <c r="BT31" s="153"/>
      <c r="BU31" s="144" t="str">
        <f t="shared" si="136"/>
        <v xml:space="preserve"> </v>
      </c>
      <c r="BV31" s="454" t="str">
        <f t="shared" si="137"/>
        <v xml:space="preserve"> </v>
      </c>
      <c r="BW31" s="454"/>
      <c r="BX31" s="150"/>
      <c r="BY31" s="150"/>
      <c r="BZ31" s="150"/>
      <c r="CA31" s="154" t="str">
        <f>IF(BY31=0," ",IF(BY31=16," ",VLOOKUP(BY31,PROTOKOL!$A:$E,2)*BZ31))</f>
        <v xml:space="preserve"> </v>
      </c>
      <c r="CB31" s="151"/>
      <c r="CC31" s="152" t="str">
        <f>IF(BY31=0," ",IF(BY31=16," ",(BX31-CA31-CB31)*VLOOKUP(BY31,PROTOKOL!$A:$E,5)))</f>
        <v xml:space="preserve"> </v>
      </c>
      <c r="CD31" s="155" t="str">
        <f t="shared" si="138"/>
        <v xml:space="preserve"> </v>
      </c>
      <c r="CE31" s="152" t="str">
        <f t="shared" si="139"/>
        <v xml:space="preserve"> </v>
      </c>
      <c r="CG31" s="138">
        <f t="shared" ref="CG31" si="1896">$A$31</f>
        <v>19</v>
      </c>
      <c r="CH31" s="444"/>
      <c r="CI31" s="150"/>
      <c r="CJ31" s="150"/>
      <c r="CK31" s="150"/>
      <c r="CL31" s="150" t="str">
        <f>IFERROR(IF(CJ31=0," ",IF(CJ31=16," ",VLOOKUP(CJ31,PROTOKOL!$A:$E,2)*CK31))/7.5*(7.5-CO31),"")</f>
        <v/>
      </c>
      <c r="CM31" s="151"/>
      <c r="CN31" s="152" t="str">
        <f>IF(CJ31=0," ",IF(CJ31=16," ",(CI31-CL31-CM31)*VLOOKUP(CJ31,PROTOKOL!$A:$E,5)))</f>
        <v xml:space="preserve"> </v>
      </c>
      <c r="CO31" s="153"/>
      <c r="CP31" s="144" t="str">
        <f t="shared" si="141"/>
        <v xml:space="preserve"> </v>
      </c>
      <c r="CQ31" s="454" t="str">
        <f t="shared" si="142"/>
        <v xml:space="preserve"> </v>
      </c>
      <c r="CR31" s="454"/>
      <c r="CS31" s="150"/>
      <c r="CT31" s="150"/>
      <c r="CU31" s="150"/>
      <c r="CV31" s="154" t="str">
        <f>IF(CT31=0," ",IF(CT31=16," ",VLOOKUP(CT31,PROTOKOL!$A:$E,2)*CU31))</f>
        <v xml:space="preserve"> </v>
      </c>
      <c r="CW31" s="151"/>
      <c r="CX31" s="152" t="str">
        <f>IF(CT31=0," ",IF(CT31=16," ",(CS31-CV31-CW31)*VLOOKUP(CT31,PROTOKOL!$A:$E,5)))</f>
        <v xml:space="preserve"> </v>
      </c>
      <c r="CY31" s="155" t="str">
        <f t="shared" si="143"/>
        <v xml:space="preserve"> </v>
      </c>
      <c r="CZ31" s="152" t="str">
        <f t="shared" si="144"/>
        <v xml:space="preserve"> </v>
      </c>
      <c r="DB31" s="138">
        <f t="shared" ref="DB31" si="1897">$A$31</f>
        <v>19</v>
      </c>
      <c r="DC31" s="444"/>
      <c r="DD31" s="150"/>
      <c r="DE31" s="150"/>
      <c r="DF31" s="150"/>
      <c r="DG31" s="150" t="str">
        <f>IFERROR(IF(DE31=0," ",IF(DE31=16," ",VLOOKUP(DE31,PROTOKOL!$A:$E,2)*DF31))/7.5*(7.5-DJ31),"")</f>
        <v/>
      </c>
      <c r="DH31" s="151"/>
      <c r="DI31" s="152" t="str">
        <f>IF(DE31=0," ",IF(DE31=16," ",(DD31-DG31-DH31)*VLOOKUP(DE31,PROTOKOL!$A:$E,5)))</f>
        <v xml:space="preserve"> </v>
      </c>
      <c r="DJ31" s="153"/>
      <c r="DK31" s="144" t="str">
        <f t="shared" si="146"/>
        <v xml:space="preserve"> </v>
      </c>
      <c r="DL31" s="454" t="str">
        <f t="shared" si="147"/>
        <v xml:space="preserve"> </v>
      </c>
      <c r="DM31" s="454"/>
      <c r="DN31" s="150"/>
      <c r="DO31" s="150"/>
      <c r="DP31" s="150"/>
      <c r="DQ31" s="154" t="str">
        <f>IF(DO31=0," ",IF(DO31=16," ",VLOOKUP(DO31,PROTOKOL!$A:$E,2)*DP31))</f>
        <v xml:space="preserve"> </v>
      </c>
      <c r="DR31" s="151"/>
      <c r="DS31" s="152" t="str">
        <f>IF(DO31=0," ",IF(DO31=16," ",(DN31-DQ31-DR31)*VLOOKUP(DO31,PROTOKOL!$A:$E,5)))</f>
        <v xml:space="preserve"> </v>
      </c>
      <c r="DT31" s="155" t="str">
        <f t="shared" si="148"/>
        <v xml:space="preserve"> </v>
      </c>
      <c r="DU31" s="152" t="str">
        <f t="shared" si="149"/>
        <v xml:space="preserve"> </v>
      </c>
      <c r="DW31" s="138">
        <f t="shared" ref="DW31" si="1898">$A$31</f>
        <v>19</v>
      </c>
      <c r="DX31" s="444"/>
      <c r="DY31" s="150"/>
      <c r="DZ31" s="150"/>
      <c r="EA31" s="150"/>
      <c r="EB31" s="150" t="str">
        <f>IFERROR(IF(DZ31=0," ",IF(DZ31=16," ",VLOOKUP(DZ31,PROTOKOL!$A:$E,2)*EA31))/7.5*(7.5-EE31),"")</f>
        <v/>
      </c>
      <c r="EC31" s="151"/>
      <c r="ED31" s="152" t="str">
        <f>IF(DZ31=0," ",IF(DZ31=16," ",(DY31-EB31-EC31)*VLOOKUP(DZ31,PROTOKOL!$A:$E,5)))</f>
        <v xml:space="preserve"> </v>
      </c>
      <c r="EE31" s="153"/>
      <c r="EF31" s="144" t="str">
        <f t="shared" si="151"/>
        <v xml:space="preserve"> </v>
      </c>
      <c r="EG31" s="454" t="str">
        <f t="shared" si="152"/>
        <v xml:space="preserve"> </v>
      </c>
      <c r="EH31" s="454"/>
      <c r="EI31" s="150"/>
      <c r="EJ31" s="150"/>
      <c r="EK31" s="150"/>
      <c r="EL31" s="154" t="str">
        <f>IF(EJ31=0," ",IF(EJ31=16," ",VLOOKUP(EJ31,PROTOKOL!$A:$E,2)*EK31))</f>
        <v xml:space="preserve"> </v>
      </c>
      <c r="EM31" s="151"/>
      <c r="EN31" s="152" t="str">
        <f>IF(EJ31=0," ",IF(EJ31=16," ",(EI31-EL31-EM31)*VLOOKUP(EJ31,PROTOKOL!$A:$E,5)))</f>
        <v xml:space="preserve"> </v>
      </c>
      <c r="EO31" s="155" t="str">
        <f t="shared" si="153"/>
        <v xml:space="preserve"> </v>
      </c>
      <c r="EP31" s="152" t="str">
        <f t="shared" si="154"/>
        <v xml:space="preserve"> </v>
      </c>
      <c r="ER31" s="138">
        <f t="shared" ref="ER31" si="1899">$A$31</f>
        <v>19</v>
      </c>
      <c r="ES31" s="444"/>
      <c r="ET31" s="150"/>
      <c r="EU31" s="150"/>
      <c r="EV31" s="150"/>
      <c r="EW31" s="150" t="str">
        <f>IFERROR(IF(EU31=0," ",IF(EU31=16," ",VLOOKUP(EU31,PROTOKOL!$A:$E,2)*EV31))/7.5*(7.5-EZ31),"")</f>
        <v/>
      </c>
      <c r="EX31" s="151"/>
      <c r="EY31" s="152" t="str">
        <f>IF(EU31=0," ",IF(EU31=16," ",(ET31-EW31-EX31)*VLOOKUP(EU31,PROTOKOL!$A:$E,5)))</f>
        <v xml:space="preserve"> </v>
      </c>
      <c r="EZ31" s="153"/>
      <c r="FA31" s="144" t="str">
        <f t="shared" si="156"/>
        <v xml:space="preserve"> </v>
      </c>
      <c r="FB31" s="454" t="str">
        <f t="shared" si="157"/>
        <v xml:space="preserve"> </v>
      </c>
      <c r="FC31" s="454"/>
      <c r="FD31" s="150"/>
      <c r="FE31" s="150"/>
      <c r="FF31" s="150"/>
      <c r="FG31" s="154" t="str">
        <f>IF(FE31=0," ",IF(FE31=16," ",VLOOKUP(FE31,PROTOKOL!$A:$E,2)*FF31))</f>
        <v xml:space="preserve"> </v>
      </c>
      <c r="FH31" s="151"/>
      <c r="FI31" s="152" t="str">
        <f>IF(FE31=0," ",IF(FE31=16," ",(FD31-FG31-FH31)*VLOOKUP(FE31,PROTOKOL!$A:$E,5)))</f>
        <v xml:space="preserve"> </v>
      </c>
      <c r="FJ31" s="155" t="str">
        <f t="shared" si="158"/>
        <v xml:space="preserve"> </v>
      </c>
      <c r="FK31" s="152" t="str">
        <f t="shared" si="159"/>
        <v xml:space="preserve"> </v>
      </c>
      <c r="FM31" s="138">
        <f t="shared" ref="FM31" si="1900">$A$31</f>
        <v>19</v>
      </c>
      <c r="FN31" s="444"/>
      <c r="FO31" s="150"/>
      <c r="FP31" s="150"/>
      <c r="FQ31" s="150"/>
      <c r="FR31" s="150" t="str">
        <f>IFERROR(IF(FP31=0," ",IF(FP31=16," ",VLOOKUP(FP31,PROTOKOL!$A:$E,2)*FQ31))/7.5*(7.5-FU31),"")</f>
        <v/>
      </c>
      <c r="FS31" s="151"/>
      <c r="FT31" s="152" t="str">
        <f>IF(FP31=0," ",IF(FP31=16," ",(FO31-FR31-FS31)*VLOOKUP(FP31,PROTOKOL!$A:$E,5)))</f>
        <v xml:space="preserve"> </v>
      </c>
      <c r="FU31" s="153"/>
      <c r="FV31" s="144" t="str">
        <f t="shared" si="161"/>
        <v xml:space="preserve"> </v>
      </c>
      <c r="FW31" s="454" t="str">
        <f t="shared" si="162"/>
        <v xml:space="preserve"> </v>
      </c>
      <c r="FX31" s="454"/>
      <c r="FY31" s="150"/>
      <c r="FZ31" s="150"/>
      <c r="GA31" s="150"/>
      <c r="GB31" s="154" t="str">
        <f>IF(FZ31=0," ",IF(FZ31=16," ",VLOOKUP(FZ31,PROTOKOL!$A:$E,2)*GA31))</f>
        <v xml:space="preserve"> </v>
      </c>
      <c r="GC31" s="151"/>
      <c r="GD31" s="152" t="str">
        <f>IF(FZ31=0," ",IF(FZ31=16," ",(FY31-GB31-GC31)*VLOOKUP(FZ31,PROTOKOL!$A:$E,5)))</f>
        <v xml:space="preserve"> </v>
      </c>
      <c r="GE31" s="155" t="str">
        <f t="shared" si="163"/>
        <v xml:space="preserve"> </v>
      </c>
      <c r="GF31" s="152" t="str">
        <f t="shared" si="164"/>
        <v xml:space="preserve"> </v>
      </c>
      <c r="GH31" s="138">
        <f t="shared" ref="GH31" si="1901">$A$31</f>
        <v>19</v>
      </c>
      <c r="GI31" s="444"/>
      <c r="GJ31" s="150"/>
      <c r="GK31" s="150"/>
      <c r="GL31" s="150"/>
      <c r="GM31" s="150" t="str">
        <f>IFERROR(IF(GK31=0," ",IF(GK31=16," ",VLOOKUP(GK31,PROTOKOL!$A:$E,2)*GL31))/7.5*(7.5-GP31),"")</f>
        <v/>
      </c>
      <c r="GN31" s="151"/>
      <c r="GO31" s="152" t="str">
        <f>IF(GK31=0," ",IF(GK31=16," ",(GJ31-GM31-GN31)*VLOOKUP(GK31,PROTOKOL!$A:$E,5)))</f>
        <v xml:space="preserve"> </v>
      </c>
      <c r="GP31" s="153"/>
      <c r="GQ31" s="144" t="str">
        <f t="shared" si="166"/>
        <v xml:space="preserve"> </v>
      </c>
      <c r="GR31" s="454" t="str">
        <f t="shared" si="167"/>
        <v xml:space="preserve"> </v>
      </c>
      <c r="GS31" s="454"/>
      <c r="GT31" s="150"/>
      <c r="GU31" s="150"/>
      <c r="GV31" s="150"/>
      <c r="GW31" s="154" t="str">
        <f>IF(GU31=0," ",IF(GU31=16," ",VLOOKUP(GU31,PROTOKOL!$A:$E,2)*GV31))</f>
        <v xml:space="preserve"> </v>
      </c>
      <c r="GX31" s="151"/>
      <c r="GY31" s="152" t="str">
        <f>IF(GU31=0," ",IF(GU31=16," ",(GT31-GW31-GX31)*VLOOKUP(GU31,PROTOKOL!$A:$E,5)))</f>
        <v xml:space="preserve"> </v>
      </c>
      <c r="GZ31" s="155" t="str">
        <f t="shared" si="168"/>
        <v xml:space="preserve"> </v>
      </c>
      <c r="HA31" s="152" t="str">
        <f t="shared" si="169"/>
        <v xml:space="preserve"> </v>
      </c>
      <c r="HC31" s="138">
        <f t="shared" ref="HC31" si="1902">$A$31</f>
        <v>19</v>
      </c>
      <c r="HD31" s="444"/>
      <c r="HE31" s="150"/>
      <c r="HF31" s="150"/>
      <c r="HG31" s="150"/>
      <c r="HH31" s="150" t="str">
        <f>IFERROR(IF(HF31=0," ",IF(HF31=16," ",VLOOKUP(HF31,PROTOKOL!$A:$E,2)*HG31))/7.5*(7.5-HK31),"")</f>
        <v/>
      </c>
      <c r="HI31" s="151"/>
      <c r="HJ31" s="152" t="str">
        <f>IF(HF31=0," ",IF(HF31=16," ",(HE31-HH31-HI31)*VLOOKUP(HF31,PROTOKOL!$A:$E,5)))</f>
        <v xml:space="preserve"> </v>
      </c>
      <c r="HK31" s="153"/>
      <c r="HL31" s="144" t="str">
        <f t="shared" si="171"/>
        <v xml:space="preserve"> </v>
      </c>
      <c r="HM31" s="454" t="str">
        <f t="shared" si="172"/>
        <v xml:space="preserve"> </v>
      </c>
      <c r="HN31" s="454"/>
      <c r="HO31" s="150"/>
      <c r="HP31" s="150"/>
      <c r="HQ31" s="150"/>
      <c r="HR31" s="154" t="str">
        <f>IF(HP31=0," ",IF(HP31=16," ",VLOOKUP(HP31,PROTOKOL!$A:$E,2)*HQ31))</f>
        <v xml:space="preserve"> </v>
      </c>
      <c r="HS31" s="151"/>
      <c r="HT31" s="152" t="str">
        <f>IF(HP31=0," ",IF(HP31=16," ",(HO31-HR31-HS31)*VLOOKUP(HP31,PROTOKOL!$A:$E,5)))</f>
        <v xml:space="preserve"> </v>
      </c>
      <c r="HU31" s="155" t="str">
        <f t="shared" si="173"/>
        <v xml:space="preserve"> </v>
      </c>
      <c r="HV31" s="152" t="str">
        <f t="shared" si="174"/>
        <v xml:space="preserve"> </v>
      </c>
      <c r="HX31" s="138">
        <f t="shared" ref="HX31" si="1903">$A$31</f>
        <v>19</v>
      </c>
      <c r="HY31" s="444"/>
      <c r="HZ31" s="150"/>
      <c r="IA31" s="150"/>
      <c r="IB31" s="150"/>
      <c r="IC31" s="150" t="str">
        <f>IFERROR(IF(IA31=0," ",IF(IA31=16," ",VLOOKUP(IA31,PROTOKOL!$A:$E,2)*IB31))/7.5*(7.5-IF31),"")</f>
        <v/>
      </c>
      <c r="ID31" s="151"/>
      <c r="IE31" s="152" t="str">
        <f>IF(IA31=0," ",IF(IA31=16," ",(HZ31-IC31-ID31)*VLOOKUP(IA31,PROTOKOL!$A:$E,5)))</f>
        <v xml:space="preserve"> </v>
      </c>
      <c r="IF31" s="153"/>
      <c r="IG31" s="144" t="str">
        <f t="shared" si="176"/>
        <v xml:space="preserve"> </v>
      </c>
      <c r="IH31" s="454" t="str">
        <f t="shared" si="177"/>
        <v xml:space="preserve"> </v>
      </c>
      <c r="II31" s="454"/>
      <c r="IJ31" s="150"/>
      <c r="IK31" s="150"/>
      <c r="IL31" s="150"/>
      <c r="IM31" s="154" t="str">
        <f>IF(IK31=0," ",IF(IK31=16," ",VLOOKUP(IK31,PROTOKOL!$A:$E,2)*IL31))</f>
        <v xml:space="preserve"> </v>
      </c>
      <c r="IN31" s="151"/>
      <c r="IO31" s="152" t="str">
        <f>IF(IK31=0," ",IF(IK31=16," ",(IJ31-IM31-IN31)*VLOOKUP(IK31,PROTOKOL!$A:$E,5)))</f>
        <v xml:space="preserve"> </v>
      </c>
      <c r="IP31" s="155" t="str">
        <f t="shared" si="178"/>
        <v xml:space="preserve"> </v>
      </c>
      <c r="IQ31" s="152" t="str">
        <f t="shared" si="179"/>
        <v xml:space="preserve"> </v>
      </c>
      <c r="IS31" s="138">
        <f t="shared" ref="IS31" si="1904">$A$31</f>
        <v>19</v>
      </c>
      <c r="IT31" s="444"/>
      <c r="IU31" s="150"/>
      <c r="IV31" s="150"/>
      <c r="IW31" s="150"/>
      <c r="IX31" s="150" t="str">
        <f>IFERROR(IF(IV31=0," ",IF(IV31=16," ",VLOOKUP(IV31,PROTOKOL!$A:$E,2)*IW31))/7.5*(7.5-JA31),"")</f>
        <v/>
      </c>
      <c r="IY31" s="151"/>
      <c r="IZ31" s="152" t="str">
        <f>IF(IV31=0," ",IF(IV31=16," ",(IU31-IX31-IY31)*VLOOKUP(IV31,PROTOKOL!$A:$E,5)))</f>
        <v xml:space="preserve"> </v>
      </c>
      <c r="JA31" s="153"/>
      <c r="JB31" s="144" t="str">
        <f t="shared" si="181"/>
        <v xml:space="preserve"> </v>
      </c>
      <c r="JC31" s="454" t="str">
        <f t="shared" si="182"/>
        <v xml:space="preserve"> </v>
      </c>
      <c r="JD31" s="454"/>
      <c r="JE31" s="150"/>
      <c r="JF31" s="150"/>
      <c r="JG31" s="150"/>
      <c r="JH31" s="154" t="str">
        <f>IF(JF31=0," ",IF(JF31=16," ",VLOOKUP(JF31,PROTOKOL!$A:$E,2)*JG31))</f>
        <v xml:space="preserve"> </v>
      </c>
      <c r="JI31" s="151"/>
      <c r="JJ31" s="152" t="str">
        <f>IF(JF31=0," ",IF(JF31=16," ",(JE31-JH31-JI31)*VLOOKUP(JF31,PROTOKOL!$A:$E,5)))</f>
        <v xml:space="preserve"> </v>
      </c>
      <c r="JK31" s="155" t="str">
        <f t="shared" si="183"/>
        <v xml:space="preserve"> </v>
      </c>
      <c r="JL31" s="152" t="str">
        <f t="shared" si="184"/>
        <v xml:space="preserve"> </v>
      </c>
      <c r="JN31" s="138">
        <f t="shared" ref="JN31" si="1905">$A$31</f>
        <v>19</v>
      </c>
      <c r="JO31" s="444"/>
      <c r="JP31" s="150"/>
      <c r="JQ31" s="150"/>
      <c r="JR31" s="150"/>
      <c r="JS31" s="150" t="str">
        <f>IFERROR(IF(JQ31=0," ",IF(JQ31=16," ",VLOOKUP(JQ31,PROTOKOL!$A:$E,2)*JR31))/7.5*(7.5-JV31),"")</f>
        <v/>
      </c>
      <c r="JT31" s="151"/>
      <c r="JU31" s="152" t="str">
        <f>IF(JQ31=0," ",IF(JQ31=16," ",(JP31-JS31-JT31)*VLOOKUP(JQ31,PROTOKOL!$A:$E,5)))</f>
        <v xml:space="preserve"> </v>
      </c>
      <c r="JV31" s="153"/>
      <c r="JW31" s="144" t="str">
        <f t="shared" si="186"/>
        <v xml:space="preserve"> </v>
      </c>
      <c r="JX31" s="454" t="str">
        <f t="shared" si="187"/>
        <v xml:space="preserve"> </v>
      </c>
      <c r="JY31" s="454"/>
      <c r="JZ31" s="150"/>
      <c r="KA31" s="150"/>
      <c r="KB31" s="150"/>
      <c r="KC31" s="154" t="str">
        <f>IF(KA31=0," ",IF(KA31=16," ",VLOOKUP(KA31,PROTOKOL!$A:$E,2)*KB31))</f>
        <v xml:space="preserve"> </v>
      </c>
      <c r="KD31" s="151"/>
      <c r="KE31" s="152" t="str">
        <f>IF(KA31=0," ",IF(KA31=16," ",(JZ31-KC31-KD31)*VLOOKUP(KA31,PROTOKOL!$A:$E,5)))</f>
        <v xml:space="preserve"> </v>
      </c>
      <c r="KF31" s="155" t="str">
        <f t="shared" si="188"/>
        <v xml:space="preserve"> </v>
      </c>
      <c r="KG31" s="152" t="str">
        <f t="shared" si="189"/>
        <v xml:space="preserve"> </v>
      </c>
      <c r="KI31" s="138">
        <f t="shared" ref="KI31" si="1906">$A$31</f>
        <v>19</v>
      </c>
      <c r="KJ31" s="444"/>
      <c r="KK31" s="150"/>
      <c r="KL31" s="150"/>
      <c r="KM31" s="150"/>
      <c r="KN31" s="150" t="str">
        <f>IFERROR(IF(KL31=0," ",IF(KL31=16," ",VLOOKUP(KL31,PROTOKOL!$A:$E,2)*KM31))/7.5*(7.5-KQ31),"")</f>
        <v/>
      </c>
      <c r="KO31" s="151"/>
      <c r="KP31" s="152" t="str">
        <f>IF(KL31=0," ",IF(KL31=16," ",(KK31-KN31-KO31)*VLOOKUP(KL31,PROTOKOL!$A:$E,5)))</f>
        <v xml:space="preserve"> </v>
      </c>
      <c r="KQ31" s="153"/>
      <c r="KR31" s="144" t="str">
        <f t="shared" si="191"/>
        <v xml:space="preserve"> </v>
      </c>
      <c r="KS31" s="454" t="str">
        <f t="shared" si="192"/>
        <v xml:space="preserve"> </v>
      </c>
      <c r="KT31" s="454"/>
      <c r="KU31" s="150"/>
      <c r="KV31" s="150"/>
      <c r="KW31" s="150"/>
      <c r="KX31" s="154" t="str">
        <f>IF(KV31=0," ",IF(KV31=16," ",VLOOKUP(KV31,PROTOKOL!$A:$E,2)*KW31))</f>
        <v xml:space="preserve"> </v>
      </c>
      <c r="KY31" s="151"/>
      <c r="KZ31" s="152" t="str">
        <f>IF(KV31=0," ",IF(KV31=16," ",(KU31-KX31-KY31)*VLOOKUP(KV31,PROTOKOL!$A:$E,5)))</f>
        <v xml:space="preserve"> </v>
      </c>
      <c r="LA31" s="155" t="str">
        <f t="shared" si="193"/>
        <v xml:space="preserve"> </v>
      </c>
      <c r="LB31" s="152" t="str">
        <f t="shared" si="194"/>
        <v xml:space="preserve"> </v>
      </c>
      <c r="LD31" s="138">
        <f t="shared" ref="LD31" si="1907">$A$31</f>
        <v>19</v>
      </c>
      <c r="LE31" s="444"/>
      <c r="LF31" s="150"/>
      <c r="LG31" s="150"/>
      <c r="LH31" s="150"/>
      <c r="LI31" s="150" t="str">
        <f>IFERROR(IF(LG31=0," ",IF(LG31=16," ",VLOOKUP(LG31,PROTOKOL!$A:$E,2)*LH31))/7.5*(7.5-LL31),"")</f>
        <v/>
      </c>
      <c r="LJ31" s="151"/>
      <c r="LK31" s="152" t="str">
        <f>IF(LG31=0," ",IF(LG31=16," ",(LF31-LI31-LJ31)*VLOOKUP(LG31,PROTOKOL!$A:$E,5)))</f>
        <v xml:space="preserve"> </v>
      </c>
      <c r="LL31" s="153"/>
      <c r="LM31" s="144" t="str">
        <f t="shared" si="196"/>
        <v xml:space="preserve"> </v>
      </c>
      <c r="LN31" s="454" t="str">
        <f t="shared" si="197"/>
        <v xml:space="preserve"> </v>
      </c>
      <c r="LO31" s="454"/>
      <c r="LP31" s="150"/>
      <c r="LQ31" s="150"/>
      <c r="LR31" s="150"/>
      <c r="LS31" s="154" t="str">
        <f>IF(LQ31=0," ",IF(LQ31=16," ",VLOOKUP(LQ31,PROTOKOL!$A:$E,2)*LR31))</f>
        <v xml:space="preserve"> </v>
      </c>
      <c r="LT31" s="151"/>
      <c r="LU31" s="152" t="str">
        <f>IF(LQ31=0," ",IF(LQ31=16," ",(LP31-LS31-LT31)*VLOOKUP(LQ31,PROTOKOL!$A:$E,5)))</f>
        <v xml:space="preserve"> </v>
      </c>
      <c r="LV31" s="155" t="str">
        <f t="shared" si="198"/>
        <v xml:space="preserve"> </v>
      </c>
      <c r="LW31" s="152" t="str">
        <f t="shared" si="199"/>
        <v xml:space="preserve"> </v>
      </c>
      <c r="LY31" s="138">
        <f t="shared" ref="LY31" si="1908">$A$31</f>
        <v>19</v>
      </c>
      <c r="LZ31" s="444"/>
      <c r="MA31" s="150"/>
      <c r="MB31" s="150"/>
      <c r="MC31" s="150"/>
      <c r="MD31" s="150" t="str">
        <f>IFERROR(IF(MB31=0," ",IF(MB31=16," ",VLOOKUP(MB31,PROTOKOL!$A:$E,2)*MC31))/7.5*(7.5-MG31),"")</f>
        <v/>
      </c>
      <c r="ME31" s="151"/>
      <c r="MF31" s="152" t="str">
        <f>IF(MB31=0," ",IF(MB31=16," ",(MA31-MD31-ME31)*VLOOKUP(MB31,PROTOKOL!$A:$E,5)))</f>
        <v xml:space="preserve"> </v>
      </c>
      <c r="MG31" s="153"/>
      <c r="MH31" s="144" t="str">
        <f t="shared" si="201"/>
        <v xml:space="preserve"> </v>
      </c>
      <c r="MI31" s="454" t="str">
        <f t="shared" si="202"/>
        <v xml:space="preserve"> </v>
      </c>
      <c r="MJ31" s="454"/>
      <c r="MK31" s="150"/>
      <c r="ML31" s="150"/>
      <c r="MM31" s="150"/>
      <c r="MN31" s="154" t="str">
        <f>IF(ML31=0," ",IF(ML31=16," ",VLOOKUP(ML31,PROTOKOL!$A:$E,2)*MM31))</f>
        <v xml:space="preserve"> </v>
      </c>
      <c r="MO31" s="151"/>
      <c r="MP31" s="152" t="str">
        <f>IF(ML31=0," ",IF(ML31=16," ",(MK31-MN31-MO31)*VLOOKUP(ML31,PROTOKOL!$A:$E,5)))</f>
        <v xml:space="preserve"> </v>
      </c>
      <c r="MQ31" s="155" t="str">
        <f t="shared" si="203"/>
        <v xml:space="preserve"> </v>
      </c>
      <c r="MR31" s="152" t="str">
        <f t="shared" si="204"/>
        <v xml:space="preserve"> </v>
      </c>
      <c r="MT31" s="138">
        <f t="shared" ref="MT31" si="1909">$A$31</f>
        <v>19</v>
      </c>
      <c r="MU31" s="444"/>
      <c r="MV31" s="150"/>
      <c r="MW31" s="150"/>
      <c r="MX31" s="150"/>
      <c r="MY31" s="150" t="str">
        <f>IFERROR(IF(MW31=0," ",IF(MW31=16," ",VLOOKUP(MW31,PROTOKOL!$A:$E,2)*MX31))/7.5*(7.5-NB31),"")</f>
        <v/>
      </c>
      <c r="MZ31" s="151"/>
      <c r="NA31" s="152" t="str">
        <f>IF(MW31=0," ",IF(MW31=16," ",(MV31-MY31-MZ31)*VLOOKUP(MW31,PROTOKOL!$A:$E,5)))</f>
        <v xml:space="preserve"> </v>
      </c>
      <c r="NB31" s="153"/>
      <c r="NC31" s="144" t="str">
        <f t="shared" si="206"/>
        <v xml:space="preserve"> </v>
      </c>
      <c r="ND31" s="454" t="str">
        <f t="shared" si="207"/>
        <v xml:space="preserve"> </v>
      </c>
      <c r="NE31" s="454"/>
      <c r="NF31" s="150"/>
      <c r="NG31" s="150"/>
      <c r="NH31" s="150"/>
      <c r="NI31" s="154" t="str">
        <f>IF(NG31=0," ",IF(NG31=16," ",VLOOKUP(NG31,PROTOKOL!$A:$E,2)*NH31))</f>
        <v xml:space="preserve"> </v>
      </c>
      <c r="NJ31" s="151"/>
      <c r="NK31" s="152" t="str">
        <f>IF(NG31=0," ",IF(NG31=16," ",(NF31-NI31-NJ31)*VLOOKUP(NG31,PROTOKOL!$A:$E,5)))</f>
        <v xml:space="preserve"> </v>
      </c>
      <c r="NL31" s="155" t="str">
        <f t="shared" si="208"/>
        <v xml:space="preserve"> </v>
      </c>
      <c r="NM31" s="152" t="str">
        <f t="shared" si="209"/>
        <v xml:space="preserve"> </v>
      </c>
      <c r="NO31" s="138">
        <f t="shared" ref="NO31" si="1910">$A$31</f>
        <v>19</v>
      </c>
      <c r="NP31" s="444"/>
      <c r="NQ31" s="150"/>
      <c r="NR31" s="150"/>
      <c r="NS31" s="150"/>
      <c r="NT31" s="150" t="str">
        <f>IFERROR(IF(NR31=0," ",IF(NR31=16," ",VLOOKUP(NR31,PROTOKOL!$A:$E,2)*NS31))/7.5*(7.5-NW31),"")</f>
        <v/>
      </c>
      <c r="NU31" s="151"/>
      <c r="NV31" s="152" t="str">
        <f>IF(NR31=0," ",IF(NR31=16," ",(NQ31-NT31-NU31)*VLOOKUP(NR31,PROTOKOL!$A:$E,5)))</f>
        <v xml:space="preserve"> </v>
      </c>
      <c r="NW31" s="153"/>
      <c r="NX31" s="144" t="str">
        <f t="shared" si="211"/>
        <v xml:space="preserve"> </v>
      </c>
      <c r="NY31" s="454" t="str">
        <f t="shared" si="212"/>
        <v xml:space="preserve"> </v>
      </c>
      <c r="NZ31" s="454"/>
      <c r="OA31" s="150"/>
      <c r="OB31" s="150"/>
      <c r="OC31" s="150"/>
      <c r="OD31" s="154" t="str">
        <f>IF(OB31=0," ",IF(OB31=16," ",VLOOKUP(OB31,PROTOKOL!$A:$E,2)*OC31))</f>
        <v xml:space="preserve"> </v>
      </c>
      <c r="OE31" s="151"/>
      <c r="OF31" s="152" t="str">
        <f>IF(OB31=0," ",IF(OB31=16," ",(OA31-OD31-OE31)*VLOOKUP(OB31,PROTOKOL!$A:$E,5)))</f>
        <v xml:space="preserve"> </v>
      </c>
      <c r="OG31" s="155" t="str">
        <f t="shared" si="213"/>
        <v xml:space="preserve"> </v>
      </c>
      <c r="OH31" s="152" t="str">
        <f t="shared" si="214"/>
        <v xml:space="preserve"> </v>
      </c>
      <c r="OJ31" s="138">
        <f t="shared" ref="OJ31" si="1911">$A$31</f>
        <v>19</v>
      </c>
      <c r="OK31" s="444"/>
      <c r="OL31" s="150"/>
      <c r="OM31" s="150"/>
      <c r="ON31" s="150"/>
      <c r="OO31" s="150" t="str">
        <f>IFERROR(IF(OM31=0," ",IF(OM31=16," ",VLOOKUP(OM31,PROTOKOL!$A:$E,2)*ON31))/7.5*(7.5-OR31),"")</f>
        <v/>
      </c>
      <c r="OP31" s="151"/>
      <c r="OQ31" s="152" t="str">
        <f>IF(OM31=0," ",IF(OM31=16," ",(OL31-OO31-OP31)*VLOOKUP(OM31,PROTOKOL!$A:$E,5)))</f>
        <v xml:space="preserve"> </v>
      </c>
      <c r="OR31" s="153"/>
      <c r="OS31" s="144" t="str">
        <f t="shared" si="216"/>
        <v xml:space="preserve"> </v>
      </c>
      <c r="OT31" s="454" t="str">
        <f t="shared" si="217"/>
        <v xml:space="preserve"> </v>
      </c>
      <c r="OU31" s="454"/>
      <c r="OV31" s="150"/>
      <c r="OW31" s="150"/>
      <c r="OX31" s="150"/>
      <c r="OY31" s="154" t="str">
        <f>IF(OW31=0," ",IF(OW31=16," ",VLOOKUP(OW31,PROTOKOL!$A:$E,2)*OX31))</f>
        <v xml:space="preserve"> </v>
      </c>
      <c r="OZ31" s="151"/>
      <c r="PA31" s="152" t="str">
        <f>IF(OW31=0," ",IF(OW31=16," ",(OV31-OY31-OZ31)*VLOOKUP(OW31,PROTOKOL!$A:$E,5)))</f>
        <v xml:space="preserve"> </v>
      </c>
      <c r="PB31" s="155" t="str">
        <f t="shared" si="218"/>
        <v xml:space="preserve"> </v>
      </c>
      <c r="PC31" s="152" t="str">
        <f t="shared" si="219"/>
        <v xml:space="preserve"> </v>
      </c>
      <c r="PE31" s="138">
        <f t="shared" ref="PE31" si="1912">$A$31</f>
        <v>19</v>
      </c>
      <c r="PF31" s="444"/>
      <c r="PG31" s="150"/>
      <c r="PH31" s="150"/>
      <c r="PI31" s="150"/>
      <c r="PJ31" s="150" t="str">
        <f>IFERROR(IF(PH31=0," ",IF(PH31=16," ",VLOOKUP(PH31,PROTOKOL!$A:$E,2)*PI31))/7.5*(7.5-PM31),"")</f>
        <v/>
      </c>
      <c r="PK31" s="151"/>
      <c r="PL31" s="152" t="str">
        <f>IF(PH31=0," ",IF(PH31=16," ",(PG31-PJ31-PK31)*VLOOKUP(PH31,PROTOKOL!$A:$E,5)))</f>
        <v xml:space="preserve"> </v>
      </c>
      <c r="PM31" s="153"/>
      <c r="PN31" s="144" t="str">
        <f t="shared" si="221"/>
        <v xml:space="preserve"> </v>
      </c>
      <c r="PO31" s="454" t="str">
        <f t="shared" si="222"/>
        <v xml:space="preserve"> </v>
      </c>
      <c r="PP31" s="454"/>
      <c r="PQ31" s="150"/>
      <c r="PR31" s="150"/>
      <c r="PS31" s="150"/>
      <c r="PT31" s="154" t="str">
        <f>IF(PR31=0," ",IF(PR31=16," ",VLOOKUP(PR31,PROTOKOL!$A:$E,2)*PS31))</f>
        <v xml:space="preserve"> </v>
      </c>
      <c r="PU31" s="151"/>
      <c r="PV31" s="152" t="str">
        <f>IF(PR31=0," ",IF(PR31=16," ",(PQ31-PT31-PU31)*VLOOKUP(PR31,PROTOKOL!$A:$E,5)))</f>
        <v xml:space="preserve"> </v>
      </c>
      <c r="PW31" s="155" t="str">
        <f t="shared" si="223"/>
        <v xml:space="preserve"> </v>
      </c>
      <c r="PX31" s="152" t="str">
        <f t="shared" si="224"/>
        <v xml:space="preserve"> </v>
      </c>
      <c r="PZ31" s="138">
        <f t="shared" ref="PZ31" si="1913">$A$31</f>
        <v>19</v>
      </c>
      <c r="QA31" s="444"/>
      <c r="QB31" s="150"/>
      <c r="QC31" s="150"/>
      <c r="QD31" s="150"/>
      <c r="QE31" s="150" t="str">
        <f>IFERROR(IF(QC31=0," ",IF(QC31=16," ",VLOOKUP(QC31,PROTOKOL!$A:$E,2)*QD31))/7.5*(7.5-QH31),"")</f>
        <v/>
      </c>
      <c r="QF31" s="151"/>
      <c r="QG31" s="152" t="str">
        <f>IF(QC31=0," ",IF(QC31=16," ",(QB31-QE31-QF31)*VLOOKUP(QC31,PROTOKOL!$A:$E,5)))</f>
        <v xml:space="preserve"> </v>
      </c>
      <c r="QH31" s="153"/>
      <c r="QI31" s="144" t="str">
        <f t="shared" si="226"/>
        <v xml:space="preserve"> </v>
      </c>
      <c r="QJ31" s="454" t="str">
        <f t="shared" si="227"/>
        <v xml:space="preserve"> </v>
      </c>
      <c r="QK31" s="454"/>
      <c r="QL31" s="150"/>
      <c r="QM31" s="150"/>
      <c r="QN31" s="150"/>
      <c r="QO31" s="154" t="str">
        <f>IF(QM31=0," ",IF(QM31=16," ",VLOOKUP(QM31,PROTOKOL!$A:$E,2)*QN31))</f>
        <v xml:space="preserve"> </v>
      </c>
      <c r="QP31" s="151"/>
      <c r="QQ31" s="152" t="str">
        <f>IF(QM31=0," ",IF(QM31=16," ",(QL31-QO31-QP31)*VLOOKUP(QM31,PROTOKOL!$A:$E,5)))</f>
        <v xml:space="preserve"> </v>
      </c>
      <c r="QR31" s="155" t="str">
        <f t="shared" si="228"/>
        <v xml:space="preserve"> </v>
      </c>
      <c r="QS31" s="152" t="str">
        <f t="shared" si="229"/>
        <v xml:space="preserve"> </v>
      </c>
      <c r="QU31" s="138">
        <f t="shared" ref="QU31" si="1914">$A$31</f>
        <v>19</v>
      </c>
      <c r="QV31" s="444"/>
      <c r="QW31" s="150"/>
      <c r="QX31" s="150"/>
      <c r="QY31" s="150"/>
      <c r="QZ31" s="150" t="str">
        <f>IFERROR(IF(QX31=0," ",IF(QX31=16," ",VLOOKUP(QX31,PROTOKOL!$A:$E,2)*QY31))/7.5*(7.5-RC31),"")</f>
        <v/>
      </c>
      <c r="RA31" s="151"/>
      <c r="RB31" s="152" t="str">
        <f>IF(QX31=0," ",IF(QX31=16," ",(QW31-QZ31-RA31)*VLOOKUP(QX31,PROTOKOL!$A:$E,5)))</f>
        <v xml:space="preserve"> </v>
      </c>
      <c r="RC31" s="153"/>
      <c r="RD31" s="144" t="str">
        <f t="shared" si="231"/>
        <v xml:space="preserve"> </v>
      </c>
      <c r="RE31" s="454" t="str">
        <f t="shared" si="232"/>
        <v xml:space="preserve"> </v>
      </c>
      <c r="RF31" s="454"/>
      <c r="RG31" s="150"/>
      <c r="RH31" s="150"/>
      <c r="RI31" s="150"/>
      <c r="RJ31" s="154" t="str">
        <f>IF(RH31=0," ",IF(RH31=16," ",VLOOKUP(RH31,PROTOKOL!$A:$E,2)*RI31))</f>
        <v xml:space="preserve"> </v>
      </c>
      <c r="RK31" s="151"/>
      <c r="RL31" s="152" t="str">
        <f>IF(RH31=0," ",IF(RH31=16," ",(RG31-RJ31-RK31)*VLOOKUP(RH31,PROTOKOL!$A:$E,5)))</f>
        <v xml:space="preserve"> </v>
      </c>
      <c r="RM31" s="155" t="str">
        <f t="shared" si="233"/>
        <v xml:space="preserve"> </v>
      </c>
      <c r="RN31" s="152" t="str">
        <f t="shared" si="234"/>
        <v xml:space="preserve"> </v>
      </c>
      <c r="RP31" s="138">
        <f t="shared" ref="RP31" si="1915">$A$31</f>
        <v>19</v>
      </c>
      <c r="RQ31" s="444"/>
      <c r="RR31" s="150"/>
      <c r="RS31" s="150"/>
      <c r="RT31" s="150"/>
      <c r="RU31" s="150" t="str">
        <f>IFERROR(IF(RS31=0," ",IF(RS31=16," ",VLOOKUP(RS31,PROTOKOL!$A:$E,2)*RT31))/7.5*(7.5-RX31),"")</f>
        <v/>
      </c>
      <c r="RV31" s="151"/>
      <c r="RW31" s="152" t="str">
        <f>IF(RS31=0," ",IF(RS31=16," ",(RR31-RU31-RV31)*VLOOKUP(RS31,PROTOKOL!$A:$E,5)))</f>
        <v xml:space="preserve"> </v>
      </c>
      <c r="RX31" s="153"/>
      <c r="RY31" s="144" t="str">
        <f t="shared" si="236"/>
        <v xml:space="preserve"> </v>
      </c>
      <c r="RZ31" s="454" t="str">
        <f t="shared" si="237"/>
        <v xml:space="preserve"> </v>
      </c>
      <c r="SA31" s="454"/>
      <c r="SB31" s="150"/>
      <c r="SC31" s="150"/>
      <c r="SD31" s="150"/>
      <c r="SE31" s="154" t="str">
        <f>IF(SC31=0," ",IF(SC31=16," ",VLOOKUP(SC31,PROTOKOL!$A:$E,2)*SD31))</f>
        <v xml:space="preserve"> </v>
      </c>
      <c r="SF31" s="151"/>
      <c r="SG31" s="152" t="str">
        <f>IF(SC31=0," ",IF(SC31=16," ",(SB31-SE31-SF31)*VLOOKUP(SC31,PROTOKOL!$A:$E,5)))</f>
        <v xml:space="preserve"> </v>
      </c>
      <c r="SH31" s="155" t="str">
        <f t="shared" si="238"/>
        <v xml:space="preserve"> </v>
      </c>
      <c r="SI31" s="152" t="str">
        <f t="shared" si="239"/>
        <v xml:space="preserve"> </v>
      </c>
      <c r="SK31" s="138">
        <f t="shared" ref="SK31" si="1916">$A$31</f>
        <v>19</v>
      </c>
      <c r="SL31" s="444"/>
      <c r="SM31" s="150"/>
      <c r="SN31" s="150"/>
      <c r="SO31" s="150"/>
      <c r="SP31" s="150" t="str">
        <f>IFERROR(IF(SN31=0," ",IF(SN31=16," ",VLOOKUP(SN31,PROTOKOL!$A:$E,2)*SO31))/7.5*(7.5-SS31),"")</f>
        <v/>
      </c>
      <c r="SQ31" s="151"/>
      <c r="SR31" s="152" t="str">
        <f>IF(SN31=0," ",IF(SN31=16," ",(SM31-SP31-SQ31)*VLOOKUP(SN31,PROTOKOL!$A:$E,5)))</f>
        <v xml:space="preserve"> </v>
      </c>
      <c r="SS31" s="153"/>
      <c r="ST31" s="144" t="str">
        <f t="shared" si="241"/>
        <v xml:space="preserve"> </v>
      </c>
      <c r="SU31" s="454" t="str">
        <f t="shared" si="242"/>
        <v xml:space="preserve"> </v>
      </c>
      <c r="SV31" s="454"/>
      <c r="SW31" s="150"/>
      <c r="SX31" s="150"/>
      <c r="SY31" s="150"/>
      <c r="SZ31" s="154" t="str">
        <f>IF(SX31=0," ",IF(SX31=16," ",VLOOKUP(SX31,PROTOKOL!$A:$E,2)*SY31))</f>
        <v xml:space="preserve"> </v>
      </c>
      <c r="TA31" s="151"/>
      <c r="TB31" s="152" t="str">
        <f>IF(SX31=0," ",IF(SX31=16," ",(SW31-SZ31-TA31)*VLOOKUP(SX31,PROTOKOL!$A:$E,5)))</f>
        <v xml:space="preserve"> </v>
      </c>
      <c r="TC31" s="155" t="str">
        <f t="shared" si="243"/>
        <v xml:space="preserve"> </v>
      </c>
      <c r="TD31" s="152" t="str">
        <f t="shared" si="244"/>
        <v xml:space="preserve"> </v>
      </c>
      <c r="TF31" s="138">
        <f t="shared" ref="TF31" si="1917">$A$31</f>
        <v>19</v>
      </c>
      <c r="TG31" s="444"/>
      <c r="TH31" s="150"/>
      <c r="TI31" s="150"/>
      <c r="TJ31" s="150"/>
      <c r="TK31" s="150" t="str">
        <f>IFERROR(IF(TI31=0," ",IF(TI31=16," ",VLOOKUP(TI31,PROTOKOL!$A:$E,2)*TJ31))/7.5*(7.5-TN31),"")</f>
        <v/>
      </c>
      <c r="TL31" s="151"/>
      <c r="TM31" s="152" t="str">
        <f>IF(TI31=0," ",IF(TI31=16," ",(TH31-TK31-TL31)*VLOOKUP(TI31,PROTOKOL!$A:$E,5)))</f>
        <v xml:space="preserve"> </v>
      </c>
      <c r="TN31" s="153"/>
      <c r="TO31" s="144" t="str">
        <f t="shared" si="246"/>
        <v xml:space="preserve"> </v>
      </c>
      <c r="TP31" s="454" t="str">
        <f t="shared" si="247"/>
        <v xml:space="preserve"> </v>
      </c>
      <c r="TQ31" s="454"/>
      <c r="TR31" s="150"/>
      <c r="TS31" s="150"/>
      <c r="TT31" s="150"/>
      <c r="TU31" s="154" t="str">
        <f>IF(TS31=0," ",IF(TS31=16," ",VLOOKUP(TS31,PROTOKOL!$A:$E,2)*TT31))</f>
        <v xml:space="preserve"> </v>
      </c>
      <c r="TV31" s="151"/>
      <c r="TW31" s="152" t="str">
        <f>IF(TS31=0," ",IF(TS31=16," ",(TR31-TU31-TV31)*VLOOKUP(TS31,PROTOKOL!$A:$E,5)))</f>
        <v xml:space="preserve"> </v>
      </c>
      <c r="TX31" s="155" t="str">
        <f t="shared" si="248"/>
        <v xml:space="preserve"> </v>
      </c>
      <c r="TY31" s="152" t="str">
        <f t="shared" si="249"/>
        <v xml:space="preserve"> </v>
      </c>
      <c r="UA31" s="138">
        <f t="shared" ref="UA31" si="1918">$A$31</f>
        <v>19</v>
      </c>
      <c r="UB31" s="444"/>
      <c r="UC31" s="150"/>
      <c r="UD31" s="150"/>
      <c r="UE31" s="150"/>
      <c r="UF31" s="150" t="str">
        <f>IFERROR(IF(UD31=0," ",IF(UD31=16," ",VLOOKUP(UD31,PROTOKOL!$A:$E,2)*UE31))/7.5*(7.5-UI31),"")</f>
        <v/>
      </c>
      <c r="UG31" s="151"/>
      <c r="UH31" s="152" t="str">
        <f>IF(UD31=0," ",IF(UD31=16," ",(UC31-UF31-UG31)*VLOOKUP(UD31,PROTOKOL!$A:$E,5)))</f>
        <v xml:space="preserve"> </v>
      </c>
      <c r="UI31" s="153"/>
      <c r="UJ31" s="144" t="str">
        <f t="shared" si="251"/>
        <v xml:space="preserve"> </v>
      </c>
      <c r="UK31" s="454" t="str">
        <f t="shared" si="252"/>
        <v xml:space="preserve"> </v>
      </c>
      <c r="UL31" s="454"/>
      <c r="UM31" s="150"/>
      <c r="UN31" s="150"/>
      <c r="UO31" s="150"/>
      <c r="UP31" s="154" t="str">
        <f>IF(UN31=0," ",IF(UN31=16," ",VLOOKUP(UN31,PROTOKOL!$A:$E,2)*UO31))</f>
        <v xml:space="preserve"> </v>
      </c>
      <c r="UQ31" s="151"/>
      <c r="UR31" s="152" t="str">
        <f>IF(UN31=0," ",IF(UN31=16," ",(UM31-UP31-UQ31)*VLOOKUP(UN31,PROTOKOL!$A:$E,5)))</f>
        <v xml:space="preserve"> </v>
      </c>
      <c r="US31" s="155" t="str">
        <f t="shared" si="253"/>
        <v xml:space="preserve"> </v>
      </c>
      <c r="UT31" s="152" t="str">
        <f t="shared" si="254"/>
        <v xml:space="preserve"> </v>
      </c>
      <c r="UV31" s="138">
        <f t="shared" ref="UV31" si="1919">$A$31</f>
        <v>19</v>
      </c>
      <c r="UW31" s="444"/>
      <c r="UX31" s="150"/>
      <c r="UY31" s="150"/>
      <c r="UZ31" s="150"/>
      <c r="VA31" s="150" t="str">
        <f>IFERROR(IF(UY31=0," ",IF(UY31=16," ",VLOOKUP(UY31,PROTOKOL!$A:$E,2)*UZ31))/7.5*(7.5-VD31),"")</f>
        <v/>
      </c>
      <c r="VB31" s="151"/>
      <c r="VC31" s="152" t="str">
        <f>IF(UY31=0," ",IF(UY31=16," ",(UX31-VA31-VB31)*VLOOKUP(UY31,PROTOKOL!$A:$E,5)))</f>
        <v xml:space="preserve"> </v>
      </c>
      <c r="VD31" s="153"/>
      <c r="VE31" s="144" t="str">
        <f t="shared" si="256"/>
        <v xml:space="preserve"> </v>
      </c>
      <c r="VF31" s="454" t="str">
        <f t="shared" si="257"/>
        <v xml:space="preserve"> </v>
      </c>
      <c r="VG31" s="454"/>
      <c r="VH31" s="150"/>
      <c r="VI31" s="150"/>
      <c r="VJ31" s="150"/>
      <c r="VK31" s="154" t="str">
        <f>IF(VI31=0," ",IF(VI31=16," ",VLOOKUP(VI31,PROTOKOL!$A:$E,2)*VJ31))</f>
        <v xml:space="preserve"> </v>
      </c>
      <c r="VL31" s="151"/>
      <c r="VM31" s="152" t="str">
        <f>IF(VI31=0," ",IF(VI31=16," ",(VH31-VK31-VL31)*VLOOKUP(VI31,PROTOKOL!$A:$E,5)))</f>
        <v xml:space="preserve"> </v>
      </c>
      <c r="VN31" s="155" t="str">
        <f t="shared" si="258"/>
        <v xml:space="preserve"> </v>
      </c>
      <c r="VO31" s="152" t="str">
        <f t="shared" si="259"/>
        <v xml:space="preserve"> </v>
      </c>
      <c r="VQ31" s="138">
        <f t="shared" ref="VQ31" si="1920">$A$31</f>
        <v>19</v>
      </c>
      <c r="VR31" s="444"/>
      <c r="VS31" s="150"/>
      <c r="VT31" s="150"/>
      <c r="VU31" s="150"/>
      <c r="VV31" s="150" t="str">
        <f>IFERROR(IF(VT31=0," ",IF(VT31=16," ",VLOOKUP(VT31,PROTOKOL!$A:$E,2)*VU31))/7.5*(7.5-VY31),"")</f>
        <v/>
      </c>
      <c r="VW31" s="151"/>
      <c r="VX31" s="152" t="str">
        <f>IF(VT31=0," ",IF(VT31=16," ",(VS31-VV31-VW31)*VLOOKUP(VT31,PROTOKOL!$A:$E,5)))</f>
        <v xml:space="preserve"> </v>
      </c>
      <c r="VY31" s="153"/>
      <c r="VZ31" s="144" t="str">
        <f t="shared" si="261"/>
        <v xml:space="preserve"> </v>
      </c>
      <c r="WA31" s="454" t="str">
        <f t="shared" si="262"/>
        <v xml:space="preserve"> </v>
      </c>
      <c r="WB31" s="454"/>
      <c r="WC31" s="150"/>
      <c r="WD31" s="150"/>
      <c r="WE31" s="150"/>
      <c r="WF31" s="154" t="str">
        <f>IF(WD31=0," ",IF(WD31=16," ",VLOOKUP(WD31,PROTOKOL!$A:$E,2)*WE31))</f>
        <v xml:space="preserve"> </v>
      </c>
      <c r="WG31" s="151"/>
      <c r="WH31" s="152" t="str">
        <f>IF(WD31=0," ",IF(WD31=16," ",(WC31-WF31-WG31)*VLOOKUP(WD31,PROTOKOL!$A:$E,5)))</f>
        <v xml:space="preserve"> </v>
      </c>
      <c r="WI31" s="155" t="str">
        <f t="shared" si="263"/>
        <v xml:space="preserve"> </v>
      </c>
      <c r="WJ31" s="152" t="str">
        <f t="shared" si="264"/>
        <v xml:space="preserve"> </v>
      </c>
      <c r="WL31" s="138">
        <f t="shared" ref="WL31" si="1921">$A$31</f>
        <v>19</v>
      </c>
      <c r="WM31" s="444"/>
      <c r="WN31" s="150"/>
      <c r="WO31" s="150"/>
      <c r="WP31" s="150"/>
      <c r="WQ31" s="150" t="str">
        <f>IFERROR(IF(WO31=0," ",IF(WO31=16," ",VLOOKUP(WO31,PROTOKOL!$A:$E,2)*WP31))/7.5*(7.5-WT31),"")</f>
        <v/>
      </c>
      <c r="WR31" s="151"/>
      <c r="WS31" s="152" t="str">
        <f>IF(WO31=0," ",IF(WO31=16," ",(WN31-WQ31-WR31)*VLOOKUP(WO31,PROTOKOL!$A:$E,5)))</f>
        <v xml:space="preserve"> </v>
      </c>
      <c r="WT31" s="153"/>
      <c r="WU31" s="144" t="str">
        <f t="shared" si="266"/>
        <v xml:space="preserve"> </v>
      </c>
      <c r="WV31" s="454" t="str">
        <f t="shared" si="267"/>
        <v xml:space="preserve"> </v>
      </c>
      <c r="WW31" s="454"/>
      <c r="WX31" s="150"/>
      <c r="WY31" s="150"/>
      <c r="WZ31" s="150"/>
      <c r="XA31" s="154" t="str">
        <f>IF(WY31=0," ",IF(WY31=16," ",VLOOKUP(WY31,PROTOKOL!$A:$E,2)*WZ31))</f>
        <v xml:space="preserve"> </v>
      </c>
      <c r="XB31" s="151"/>
      <c r="XC31" s="152" t="str">
        <f>IF(WY31=0," ",IF(WY31=16," ",(WX31-XA31-XB31)*VLOOKUP(WY31,PROTOKOL!$A:$E,5)))</f>
        <v xml:space="preserve"> </v>
      </c>
      <c r="XD31" s="155" t="str">
        <f t="shared" si="268"/>
        <v xml:space="preserve"> </v>
      </c>
      <c r="XE31" s="152" t="str">
        <f t="shared" si="269"/>
        <v xml:space="preserve"> </v>
      </c>
      <c r="XG31" s="138">
        <f t="shared" ref="XG31" si="1922">$A$31</f>
        <v>19</v>
      </c>
      <c r="XH31" s="444"/>
      <c r="XI31" s="150"/>
      <c r="XJ31" s="150"/>
      <c r="XK31" s="150"/>
      <c r="XL31" s="150" t="str">
        <f>IFERROR(IF(XJ31=0," ",IF(XJ31=16," ",VLOOKUP(XJ31,PROTOKOL!$A:$E,2)*XK31))/7.5*(7.5-XO31),"")</f>
        <v/>
      </c>
      <c r="XM31" s="151"/>
      <c r="XN31" s="152" t="str">
        <f>IF(XJ31=0," ",IF(XJ31=16," ",(XI31-XL31-XM31)*VLOOKUP(XJ31,PROTOKOL!$A:$E,5)))</f>
        <v xml:space="preserve"> </v>
      </c>
      <c r="XO31" s="153"/>
      <c r="XP31" s="144" t="str">
        <f t="shared" si="271"/>
        <v xml:space="preserve"> </v>
      </c>
      <c r="XQ31" s="454" t="str">
        <f t="shared" si="272"/>
        <v xml:space="preserve"> </v>
      </c>
      <c r="XR31" s="454"/>
      <c r="XS31" s="150"/>
      <c r="XT31" s="150"/>
      <c r="XU31" s="150"/>
      <c r="XV31" s="154" t="str">
        <f>IF(XT31=0," ",IF(XT31=16," ",VLOOKUP(XT31,PROTOKOL!$A:$E,2)*XU31))</f>
        <v xml:space="preserve"> </v>
      </c>
      <c r="XW31" s="151"/>
      <c r="XX31" s="152" t="str">
        <f>IF(XT31=0," ",IF(XT31=16," ",(XS31-XV31-XW31)*VLOOKUP(XT31,PROTOKOL!$A:$E,5)))</f>
        <v xml:space="preserve"> </v>
      </c>
      <c r="XY31" s="155" t="str">
        <f t="shared" si="273"/>
        <v xml:space="preserve"> </v>
      </c>
      <c r="XZ31" s="152" t="str">
        <f t="shared" si="274"/>
        <v xml:space="preserve"> </v>
      </c>
      <c r="YB31" s="138">
        <f t="shared" ref="YB31" si="1923">$A$31</f>
        <v>19</v>
      </c>
      <c r="YC31" s="444"/>
      <c r="YD31" s="150"/>
      <c r="YE31" s="150"/>
      <c r="YF31" s="150"/>
      <c r="YG31" s="150" t="str">
        <f>IFERROR(IF(YE31=0," ",IF(YE31=16," ",VLOOKUP(YE31,PROTOKOL!$A:$E,2)*YF31))/7.5*(7.5-YJ31),"")</f>
        <v/>
      </c>
      <c r="YH31" s="151"/>
      <c r="YI31" s="152" t="str">
        <f>IF(YE31=0," ",IF(YE31=16," ",(YD31-YG31-YH31)*VLOOKUP(YE31,PROTOKOL!$A:$E,5)))</f>
        <v xml:space="preserve"> </v>
      </c>
      <c r="YJ31" s="153"/>
      <c r="YK31" s="144" t="str">
        <f t="shared" si="276"/>
        <v xml:space="preserve"> </v>
      </c>
      <c r="YL31" s="454" t="str">
        <f t="shared" si="277"/>
        <v xml:space="preserve"> </v>
      </c>
      <c r="YM31" s="454"/>
      <c r="YN31" s="150"/>
      <c r="YO31" s="150"/>
      <c r="YP31" s="150"/>
      <c r="YQ31" s="154" t="str">
        <f>IF(YO31=0," ",IF(YO31=16," ",VLOOKUP(YO31,PROTOKOL!$A:$E,2)*YP31))</f>
        <v xml:space="preserve"> </v>
      </c>
      <c r="YR31" s="151"/>
      <c r="YS31" s="152" t="str">
        <f>IF(YO31=0," ",IF(YO31=16," ",(YN31-YQ31-YR31)*VLOOKUP(YO31,PROTOKOL!$A:$E,5)))</f>
        <v xml:space="preserve"> </v>
      </c>
      <c r="YT31" s="155" t="str">
        <f t="shared" si="278"/>
        <v xml:space="preserve"> </v>
      </c>
      <c r="YU31" s="152" t="str">
        <f t="shared" si="279"/>
        <v xml:space="preserve"> </v>
      </c>
      <c r="YW31" s="138">
        <f t="shared" ref="YW31" si="1924">$A$31</f>
        <v>19</v>
      </c>
      <c r="YX31" s="444"/>
      <c r="YY31" s="150"/>
      <c r="YZ31" s="150"/>
      <c r="ZA31" s="150"/>
      <c r="ZB31" s="150" t="str">
        <f>IFERROR(IF(YZ31=0," ",IF(YZ31=16," ",VLOOKUP(YZ31,PROTOKOL!$A:$E,2)*ZA31))/7.5*(7.5-ZE31),"")</f>
        <v/>
      </c>
      <c r="ZC31" s="151"/>
      <c r="ZD31" s="152" t="str">
        <f>IF(YZ31=0," ",IF(YZ31=16," ",(YY31-ZB31-ZC31)*VLOOKUP(YZ31,PROTOKOL!$A:$E,5)))</f>
        <v xml:space="preserve"> </v>
      </c>
      <c r="ZE31" s="153"/>
      <c r="ZF31" s="144" t="str">
        <f t="shared" si="281"/>
        <v xml:space="preserve"> </v>
      </c>
      <c r="ZG31" s="454" t="str">
        <f t="shared" si="282"/>
        <v xml:space="preserve"> </v>
      </c>
      <c r="ZH31" s="454"/>
      <c r="ZI31" s="150"/>
      <c r="ZJ31" s="150"/>
      <c r="ZK31" s="150"/>
      <c r="ZL31" s="154" t="str">
        <f>IF(ZJ31=0," ",IF(ZJ31=16," ",VLOOKUP(ZJ31,PROTOKOL!$A:$E,2)*ZK31))</f>
        <v xml:space="preserve"> </v>
      </c>
      <c r="ZM31" s="151"/>
      <c r="ZN31" s="152" t="str">
        <f>IF(ZJ31=0," ",IF(ZJ31=16," ",(ZI31-ZL31-ZM31)*VLOOKUP(ZJ31,PROTOKOL!$A:$E,5)))</f>
        <v xml:space="preserve"> </v>
      </c>
      <c r="ZO31" s="155" t="str">
        <f t="shared" si="283"/>
        <v xml:space="preserve"> </v>
      </c>
      <c r="ZP31" s="152" t="str">
        <f t="shared" si="284"/>
        <v xml:space="preserve"> </v>
      </c>
      <c r="ZR31" s="138">
        <f t="shared" ref="ZR31" si="1925">$A$31</f>
        <v>19</v>
      </c>
      <c r="ZS31" s="444"/>
      <c r="ZT31" s="150"/>
      <c r="ZU31" s="150"/>
      <c r="ZV31" s="150"/>
      <c r="ZW31" s="150" t="str">
        <f>IFERROR(IF(ZU31=0," ",IF(ZU31=16," ",VLOOKUP(ZU31,PROTOKOL!$A:$E,2)*ZV31))/7.5*(7.5-ZZ31),"")</f>
        <v/>
      </c>
      <c r="ZX31" s="151"/>
      <c r="ZY31" s="152" t="str">
        <f>IF(ZU31=0," ",IF(ZU31=16," ",(ZT31-ZW31-ZX31)*VLOOKUP(ZU31,PROTOKOL!$A:$E,5)))</f>
        <v xml:space="preserve"> </v>
      </c>
      <c r="ZZ31" s="153"/>
      <c r="AAA31" s="144" t="str">
        <f t="shared" si="286"/>
        <v xml:space="preserve"> </v>
      </c>
      <c r="AAB31" s="454" t="str">
        <f t="shared" si="287"/>
        <v xml:space="preserve"> </v>
      </c>
      <c r="AAC31" s="454"/>
      <c r="AAD31" s="150"/>
      <c r="AAE31" s="150"/>
      <c r="AAF31" s="150"/>
      <c r="AAG31" s="154" t="str">
        <f>IF(AAE31=0," ",IF(AAE31=16," ",VLOOKUP(AAE31,PROTOKOL!$A:$E,2)*AAF31))</f>
        <v xml:space="preserve"> </v>
      </c>
      <c r="AAH31" s="151"/>
      <c r="AAI31" s="152" t="str">
        <f>IF(AAE31=0," ",IF(AAE31=16," ",(AAD31-AAG31-AAH31)*VLOOKUP(AAE31,PROTOKOL!$A:$E,5)))</f>
        <v xml:space="preserve"> </v>
      </c>
      <c r="AAJ31" s="155" t="str">
        <f t="shared" si="288"/>
        <v xml:space="preserve"> </v>
      </c>
      <c r="AAK31" s="152" t="str">
        <f t="shared" si="289"/>
        <v xml:space="preserve"> </v>
      </c>
      <c r="AAM31" s="138">
        <f t="shared" ref="AAM31" si="1926">$A$31</f>
        <v>19</v>
      </c>
      <c r="AAN31" s="444"/>
      <c r="AAO31" s="150"/>
      <c r="AAP31" s="150"/>
      <c r="AAQ31" s="150"/>
      <c r="AAR31" s="150" t="str">
        <f>IFERROR(IF(AAP31=0," ",IF(AAP31=16," ",VLOOKUP(AAP31,PROTOKOL!$A:$E,2)*AAQ31))/7.5*(7.5-AAU31),"")</f>
        <v/>
      </c>
      <c r="AAS31" s="151"/>
      <c r="AAT31" s="152" t="str">
        <f>IF(AAP31=0," ",IF(AAP31=16," ",(AAO31-AAR31-AAS31)*VLOOKUP(AAP31,PROTOKOL!$A:$E,5)))</f>
        <v xml:space="preserve"> </v>
      </c>
      <c r="AAU31" s="153"/>
      <c r="AAV31" s="144" t="str">
        <f t="shared" si="291"/>
        <v xml:space="preserve"> </v>
      </c>
      <c r="AAW31" s="454" t="str">
        <f t="shared" si="292"/>
        <v xml:space="preserve"> </v>
      </c>
      <c r="AAX31" s="454"/>
      <c r="AAY31" s="150"/>
      <c r="AAZ31" s="150"/>
      <c r="ABA31" s="150"/>
      <c r="ABB31" s="154" t="str">
        <f>IF(AAZ31=0," ",IF(AAZ31=16," ",VLOOKUP(AAZ31,PROTOKOL!$A:$E,2)*ABA31))</f>
        <v xml:space="preserve"> </v>
      </c>
      <c r="ABC31" s="151"/>
      <c r="ABD31" s="152" t="str">
        <f>IF(AAZ31=0," ",IF(AAZ31=16," ",(AAY31-ABB31-ABC31)*VLOOKUP(AAZ31,PROTOKOL!$A:$E,5)))</f>
        <v xml:space="preserve"> </v>
      </c>
      <c r="ABE31" s="155" t="str">
        <f t="shared" si="293"/>
        <v xml:space="preserve"> </v>
      </c>
      <c r="ABF31" s="152" t="str">
        <f t="shared" si="294"/>
        <v xml:space="preserve"> </v>
      </c>
      <c r="ABH31" s="138">
        <f t="shared" ref="ABH31" si="1927">$A$31</f>
        <v>19</v>
      </c>
      <c r="ABI31" s="444"/>
      <c r="ABJ31" s="150"/>
      <c r="ABK31" s="150"/>
      <c r="ABL31" s="150"/>
      <c r="ABM31" s="150" t="str">
        <f>IFERROR(IF(ABK31=0," ",IF(ABK31=16," ",VLOOKUP(ABK31,PROTOKOL!$A:$E,2)*ABL31))/7.5*(7.5-ABP31),"")</f>
        <v/>
      </c>
      <c r="ABN31" s="151"/>
      <c r="ABO31" s="152" t="str">
        <f>IF(ABK31=0," ",IF(ABK31=16," ",(ABJ31-ABM31-ABN31)*VLOOKUP(ABK31,PROTOKOL!$A:$E,5)))</f>
        <v xml:space="preserve"> </v>
      </c>
      <c r="ABP31" s="153"/>
      <c r="ABQ31" s="144" t="str">
        <f t="shared" si="296"/>
        <v xml:space="preserve"> </v>
      </c>
      <c r="ABR31" s="454" t="str">
        <f t="shared" si="297"/>
        <v xml:space="preserve"> </v>
      </c>
      <c r="ABS31" s="454"/>
      <c r="ABT31" s="150"/>
      <c r="ABU31" s="150"/>
      <c r="ABV31" s="150"/>
      <c r="ABW31" s="154" t="str">
        <f>IF(ABU31=0," ",IF(ABU31=16," ",VLOOKUP(ABU31,PROTOKOL!$A:$E,2)*ABV31))</f>
        <v xml:space="preserve"> </v>
      </c>
      <c r="ABX31" s="151"/>
      <c r="ABY31" s="152" t="str">
        <f>IF(ABU31=0," ",IF(ABU31=16," ",(ABT31-ABW31-ABX31)*VLOOKUP(ABU31,PROTOKOL!$A:$E,5)))</f>
        <v xml:space="preserve"> </v>
      </c>
      <c r="ABZ31" s="155" t="str">
        <f t="shared" si="298"/>
        <v xml:space="preserve"> </v>
      </c>
      <c r="ACA31" s="152" t="str">
        <f t="shared" si="299"/>
        <v xml:space="preserve"> </v>
      </c>
      <c r="ACC31" s="138">
        <f t="shared" ref="ACC31" si="1928">$A$31</f>
        <v>19</v>
      </c>
      <c r="ACD31" s="444"/>
      <c r="ACE31" s="150"/>
      <c r="ACF31" s="150"/>
      <c r="ACG31" s="150"/>
      <c r="ACH31" s="150" t="str">
        <f>IFERROR(IF(ACF31=0," ",IF(ACF31=16," ",VLOOKUP(ACF31,PROTOKOL!$A:$E,2)*ACG31))/7.5*(7.5-ACK31),"")</f>
        <v/>
      </c>
      <c r="ACI31" s="151"/>
      <c r="ACJ31" s="152" t="str">
        <f>IF(ACF31=0," ",IF(ACF31=16," ",(ACE31-ACH31-ACI31)*VLOOKUP(ACF31,PROTOKOL!$A:$E,5)))</f>
        <v xml:space="preserve"> </v>
      </c>
      <c r="ACK31" s="153"/>
      <c r="ACL31" s="144" t="str">
        <f t="shared" si="301"/>
        <v xml:space="preserve"> </v>
      </c>
      <c r="ACM31" s="454" t="str">
        <f t="shared" si="302"/>
        <v xml:space="preserve"> </v>
      </c>
      <c r="ACN31" s="454"/>
      <c r="ACO31" s="150"/>
      <c r="ACP31" s="150"/>
      <c r="ACQ31" s="150"/>
      <c r="ACR31" s="154" t="str">
        <f>IF(ACP31=0," ",IF(ACP31=16," ",VLOOKUP(ACP31,PROTOKOL!$A:$E,2)*ACQ31))</f>
        <v xml:space="preserve"> </v>
      </c>
      <c r="ACS31" s="151"/>
      <c r="ACT31" s="152" t="str">
        <f>IF(ACP31=0," ",IF(ACP31=16," ",(ACO31-ACR31-ACS31)*VLOOKUP(ACP31,PROTOKOL!$A:$E,5)))</f>
        <v xml:space="preserve"> </v>
      </c>
      <c r="ACU31" s="155" t="str">
        <f t="shared" si="303"/>
        <v xml:space="preserve"> </v>
      </c>
      <c r="ACV31" s="152" t="str">
        <f t="shared" si="304"/>
        <v xml:space="preserve"> </v>
      </c>
      <c r="ACX31" s="138">
        <f t="shared" ref="ACX31" si="1929">$A$31</f>
        <v>19</v>
      </c>
      <c r="ACY31" s="444"/>
      <c r="ACZ31" s="150"/>
      <c r="ADA31" s="150"/>
      <c r="ADB31" s="150"/>
      <c r="ADC31" s="150" t="str">
        <f>IFERROR(IF(ADA31=0," ",IF(ADA31=16," ",VLOOKUP(ADA31,PROTOKOL!$A:$E,2)*ADB31))/7.5*(7.5-ADF31),"")</f>
        <v/>
      </c>
      <c r="ADD31" s="151"/>
      <c r="ADE31" s="152" t="str">
        <f>IF(ADA31=0," ",IF(ADA31=16," ",(ACZ31-ADC31-ADD31)*VLOOKUP(ADA31,PROTOKOL!$A:$E,5)))</f>
        <v xml:space="preserve"> </v>
      </c>
      <c r="ADF31" s="153"/>
      <c r="ADG31" s="144" t="str">
        <f t="shared" si="306"/>
        <v xml:space="preserve"> </v>
      </c>
      <c r="ADH31" s="454" t="str">
        <f t="shared" si="307"/>
        <v xml:space="preserve"> </v>
      </c>
      <c r="ADI31" s="454"/>
      <c r="ADJ31" s="150"/>
      <c r="ADK31" s="150"/>
      <c r="ADL31" s="150"/>
      <c r="ADM31" s="154" t="str">
        <f>IF(ADK31=0," ",IF(ADK31=16," ",VLOOKUP(ADK31,PROTOKOL!$A:$E,2)*ADL31))</f>
        <v xml:space="preserve"> </v>
      </c>
      <c r="ADN31" s="151"/>
      <c r="ADO31" s="152" t="str">
        <f>IF(ADK31=0," ",IF(ADK31=16," ",(ADJ31-ADM31-ADN31)*VLOOKUP(ADK31,PROTOKOL!$A:$E,5)))</f>
        <v xml:space="preserve"> </v>
      </c>
      <c r="ADP31" s="155" t="str">
        <f t="shared" si="308"/>
        <v xml:space="preserve"> </v>
      </c>
      <c r="ADQ31" s="152" t="str">
        <f t="shared" si="309"/>
        <v xml:space="preserve"> </v>
      </c>
      <c r="ADS31" s="138">
        <f t="shared" ref="ADS31" si="1930">$A$31</f>
        <v>19</v>
      </c>
      <c r="ADT31" s="444"/>
      <c r="ADU31" s="150"/>
      <c r="ADV31" s="150"/>
      <c r="ADW31" s="150"/>
      <c r="ADX31" s="150" t="str">
        <f>IFERROR(IF(ADV31=0," ",IF(ADV31=16," ",VLOOKUP(ADV31,PROTOKOL!$A:$E,2)*ADW31))/7.5*(7.5-AEA31),"")</f>
        <v/>
      </c>
      <c r="ADY31" s="151"/>
      <c r="ADZ31" s="152" t="str">
        <f>IF(ADV31=0," ",IF(ADV31=16," ",(ADU31-ADX31-ADY31)*VLOOKUP(ADV31,PROTOKOL!$A:$E,5)))</f>
        <v xml:space="preserve"> </v>
      </c>
      <c r="AEA31" s="153"/>
      <c r="AEB31" s="144" t="str">
        <f t="shared" si="311"/>
        <v xml:space="preserve"> </v>
      </c>
      <c r="AEC31" s="454" t="str">
        <f t="shared" si="312"/>
        <v xml:space="preserve"> </v>
      </c>
      <c r="AED31" s="454"/>
      <c r="AEE31" s="150"/>
      <c r="AEF31" s="150"/>
      <c r="AEG31" s="150"/>
      <c r="AEH31" s="154" t="str">
        <f>IF(AEF31=0," ",IF(AEF31=16," ",VLOOKUP(AEF31,PROTOKOL!$A:$E,2)*AEG31))</f>
        <v xml:space="preserve"> </v>
      </c>
      <c r="AEI31" s="151"/>
      <c r="AEJ31" s="152" t="str">
        <f>IF(AEF31=0," ",IF(AEF31=16," ",(AEE31-AEH31-AEI31)*VLOOKUP(AEF31,PROTOKOL!$A:$E,5)))</f>
        <v xml:space="preserve"> </v>
      </c>
      <c r="AEK31" s="155" t="str">
        <f t="shared" si="313"/>
        <v xml:space="preserve"> </v>
      </c>
      <c r="AEL31" s="152" t="str">
        <f t="shared" si="314"/>
        <v xml:space="preserve"> </v>
      </c>
      <c r="AEN31" s="138">
        <f t="shared" ref="AEN31" si="1931">$A$31</f>
        <v>19</v>
      </c>
      <c r="AEO31" s="444"/>
      <c r="AEP31" s="150"/>
      <c r="AEQ31" s="150"/>
      <c r="AER31" s="150"/>
      <c r="AES31" s="150" t="str">
        <f>IFERROR(IF(AEQ31=0," ",IF(AEQ31=16," ",VLOOKUP(AEQ31,PROTOKOL!$A:$E,2)*AER31))/7.5*(7.5-AEV31),"")</f>
        <v/>
      </c>
      <c r="AET31" s="151"/>
      <c r="AEU31" s="152" t="str">
        <f>IF(AEQ31=0," ",IF(AEQ31=16," ",(AEP31-AES31-AET31)*VLOOKUP(AEQ31,PROTOKOL!$A:$E,5)))</f>
        <v xml:space="preserve"> </v>
      </c>
      <c r="AEV31" s="153"/>
      <c r="AEW31" s="144" t="str">
        <f t="shared" si="316"/>
        <v xml:space="preserve"> </v>
      </c>
      <c r="AEX31" s="454" t="str">
        <f t="shared" si="317"/>
        <v xml:space="preserve"> </v>
      </c>
      <c r="AEY31" s="454"/>
      <c r="AEZ31" s="150"/>
      <c r="AFA31" s="150"/>
      <c r="AFB31" s="150"/>
      <c r="AFC31" s="154" t="str">
        <f>IF(AFA31=0," ",IF(AFA31=16," ",VLOOKUP(AFA31,PROTOKOL!$A:$E,2)*AFB31))</f>
        <v xml:space="preserve"> </v>
      </c>
      <c r="AFD31" s="151"/>
      <c r="AFE31" s="152" t="str">
        <f>IF(AFA31=0," ",IF(AFA31=16," ",(AEZ31-AFC31-AFD31)*VLOOKUP(AFA31,PROTOKOL!$A:$E,5)))</f>
        <v xml:space="preserve"> </v>
      </c>
      <c r="AFF31" s="155" t="str">
        <f t="shared" si="318"/>
        <v xml:space="preserve"> </v>
      </c>
      <c r="AFG31" s="152" t="str">
        <f t="shared" si="319"/>
        <v xml:space="preserve"> </v>
      </c>
      <c r="AFI31" s="138">
        <f t="shared" ref="AFI31" si="1932">$A$31</f>
        <v>19</v>
      </c>
      <c r="AFJ31" s="444"/>
      <c r="AFK31" s="150"/>
      <c r="AFL31" s="150"/>
      <c r="AFM31" s="150"/>
      <c r="AFN31" s="150" t="str">
        <f>IFERROR(IF(AFL31=0," ",IF(AFL31=16," ",VLOOKUP(AFL31,PROTOKOL!$A:$E,2)*AFM31))/7.5*(7.5-AFQ31),"")</f>
        <v/>
      </c>
      <c r="AFO31" s="151"/>
      <c r="AFP31" s="152" t="str">
        <f>IF(AFL31=0," ",IF(AFL31=16," ",(AFK31-AFN31-AFO31)*VLOOKUP(AFL31,PROTOKOL!$A:$E,5)))</f>
        <v xml:space="preserve"> </v>
      </c>
      <c r="AFQ31" s="153"/>
      <c r="AFR31" s="144" t="str">
        <f t="shared" si="321"/>
        <v xml:space="preserve"> </v>
      </c>
      <c r="AFS31" s="454" t="str">
        <f t="shared" si="322"/>
        <v xml:space="preserve"> </v>
      </c>
      <c r="AFT31" s="454"/>
      <c r="AFU31" s="150"/>
      <c r="AFV31" s="150"/>
      <c r="AFW31" s="150"/>
      <c r="AFX31" s="154" t="str">
        <f>IF(AFV31=0," ",IF(AFV31=16," ",VLOOKUP(AFV31,PROTOKOL!$A:$E,2)*AFW31))</f>
        <v xml:space="preserve"> </v>
      </c>
      <c r="AFY31" s="151"/>
      <c r="AFZ31" s="152" t="str">
        <f>IF(AFV31=0," ",IF(AFV31=16," ",(AFU31-AFX31-AFY31)*VLOOKUP(AFV31,PROTOKOL!$A:$E,5)))</f>
        <v xml:space="preserve"> </v>
      </c>
      <c r="AGA31" s="155" t="str">
        <f t="shared" si="323"/>
        <v xml:space="preserve"> </v>
      </c>
      <c r="AGB31" s="152" t="str">
        <f t="shared" si="324"/>
        <v xml:space="preserve"> </v>
      </c>
      <c r="AGD31" s="138">
        <f t="shared" ref="AGD31" si="1933">$A$31</f>
        <v>19</v>
      </c>
      <c r="AGE31" s="444"/>
      <c r="AGF31" s="150"/>
      <c r="AGG31" s="150"/>
      <c r="AGH31" s="150"/>
      <c r="AGI31" s="150" t="str">
        <f>IFERROR(IF(AGG31=0," ",IF(AGG31=16," ",VLOOKUP(AGG31,PROTOKOL!$A:$E,2)*AGH31))/7.5*(7.5-AGL31),"")</f>
        <v/>
      </c>
      <c r="AGJ31" s="151"/>
      <c r="AGK31" s="152" t="str">
        <f>IF(AGG31=0," ",IF(AGG31=16," ",(AGF31-AGI31-AGJ31)*VLOOKUP(AGG31,PROTOKOL!$A:$E,5)))</f>
        <v xml:space="preserve"> </v>
      </c>
      <c r="AGL31" s="153"/>
      <c r="AGM31" s="144" t="str">
        <f t="shared" si="326"/>
        <v xml:space="preserve"> </v>
      </c>
      <c r="AGN31" s="454" t="str">
        <f t="shared" si="327"/>
        <v xml:space="preserve"> </v>
      </c>
      <c r="AGO31" s="454"/>
      <c r="AGP31" s="150"/>
      <c r="AGQ31" s="150"/>
      <c r="AGR31" s="150"/>
      <c r="AGS31" s="154" t="str">
        <f>IF(AGQ31=0," ",IF(AGQ31=16," ",VLOOKUP(AGQ31,PROTOKOL!$A:$E,2)*AGR31))</f>
        <v xml:space="preserve"> </v>
      </c>
      <c r="AGT31" s="151"/>
      <c r="AGU31" s="152" t="str">
        <f>IF(AGQ31=0," ",IF(AGQ31=16," ",(AGP31-AGS31-AGT31)*VLOOKUP(AGQ31,PROTOKOL!$A:$E,5)))</f>
        <v xml:space="preserve"> </v>
      </c>
      <c r="AGV31" s="155" t="str">
        <f t="shared" si="328"/>
        <v xml:space="preserve"> </v>
      </c>
      <c r="AGW31" s="152" t="str">
        <f t="shared" si="329"/>
        <v xml:space="preserve"> </v>
      </c>
      <c r="AGY31" s="138">
        <f t="shared" ref="AGY31" si="1934">$A$31</f>
        <v>19</v>
      </c>
      <c r="AGZ31" s="444"/>
      <c r="AHA31" s="150"/>
      <c r="AHB31" s="150"/>
      <c r="AHC31" s="150"/>
      <c r="AHD31" s="150" t="str">
        <f>IFERROR(IF(AHB31=0," ",IF(AHB31=16," ",VLOOKUP(AHB31,PROTOKOL!$A:$E,2)*AHC31))/7.5*(7.5-AHG31),"")</f>
        <v/>
      </c>
      <c r="AHE31" s="151"/>
      <c r="AHF31" s="152" t="str">
        <f>IF(AHB31=0," ",IF(AHB31=16," ",(AHA31-AHD31-AHE31)*VLOOKUP(AHB31,PROTOKOL!$A:$E,5)))</f>
        <v xml:space="preserve"> </v>
      </c>
      <c r="AHG31" s="153"/>
      <c r="AHH31" s="144" t="str">
        <f t="shared" si="331"/>
        <v xml:space="preserve"> </v>
      </c>
      <c r="AHI31" s="454" t="str">
        <f t="shared" si="332"/>
        <v xml:space="preserve"> </v>
      </c>
      <c r="AHJ31" s="454"/>
      <c r="AHK31" s="150"/>
      <c r="AHL31" s="150"/>
      <c r="AHM31" s="150"/>
      <c r="AHN31" s="154" t="str">
        <f>IF(AHL31=0," ",IF(AHL31=16," ",VLOOKUP(AHL31,PROTOKOL!$A:$E,2)*AHM31))</f>
        <v xml:space="preserve"> </v>
      </c>
      <c r="AHO31" s="151"/>
      <c r="AHP31" s="152" t="str">
        <f>IF(AHL31=0," ",IF(AHL31=16," ",(AHK31-AHN31-AHO31)*VLOOKUP(AHL31,PROTOKOL!$A:$E,5)))</f>
        <v xml:space="preserve"> </v>
      </c>
      <c r="AHQ31" s="155" t="str">
        <f t="shared" si="333"/>
        <v xml:space="preserve"> </v>
      </c>
      <c r="AHR31" s="152" t="str">
        <f t="shared" si="334"/>
        <v xml:space="preserve"> </v>
      </c>
      <c r="AHT31" s="138">
        <f t="shared" ref="AHT31" si="1935">$A$31</f>
        <v>19</v>
      </c>
      <c r="AHU31" s="444"/>
      <c r="AHV31" s="150"/>
      <c r="AHW31" s="150"/>
      <c r="AHX31" s="150"/>
      <c r="AHY31" s="150" t="str">
        <f>IFERROR(IF(AHW31=0," ",IF(AHW31=16," ",VLOOKUP(AHW31,PROTOKOL!$A:$E,2)*AHX31))/7.5*(7.5-AIB31),"")</f>
        <v/>
      </c>
      <c r="AHZ31" s="151"/>
      <c r="AIA31" s="152" t="str">
        <f>IF(AHW31=0," ",IF(AHW31=16," ",(AHV31-AHY31-AHZ31)*VLOOKUP(AHW31,PROTOKOL!$A:$E,5)))</f>
        <v xml:space="preserve"> </v>
      </c>
      <c r="AIB31" s="153"/>
      <c r="AIC31" s="144" t="str">
        <f t="shared" si="336"/>
        <v xml:space="preserve"> </v>
      </c>
      <c r="AID31" s="454" t="str">
        <f t="shared" si="337"/>
        <v xml:space="preserve"> </v>
      </c>
      <c r="AIE31" s="454"/>
      <c r="AIF31" s="150"/>
      <c r="AIG31" s="150"/>
      <c r="AIH31" s="150"/>
      <c r="AII31" s="154" t="str">
        <f>IF(AIG31=0," ",IF(AIG31=16," ",VLOOKUP(AIG31,PROTOKOL!$A:$E,2)*AIH31))</f>
        <v xml:space="preserve"> </v>
      </c>
      <c r="AIJ31" s="151"/>
      <c r="AIK31" s="152" t="str">
        <f>IF(AIG31=0," ",IF(AIG31=16," ",(AIF31-AII31-AIJ31)*VLOOKUP(AIG31,PROTOKOL!$A:$E,5)))</f>
        <v xml:space="preserve"> </v>
      </c>
      <c r="AIL31" s="155" t="str">
        <f t="shared" si="338"/>
        <v xml:space="preserve"> </v>
      </c>
      <c r="AIM31" s="152" t="str">
        <f t="shared" si="339"/>
        <v xml:space="preserve"> </v>
      </c>
      <c r="AIO31" s="138">
        <f t="shared" ref="AIO31" si="1936">$A$31</f>
        <v>19</v>
      </c>
      <c r="AIP31" s="444"/>
      <c r="AIQ31" s="150"/>
      <c r="AIR31" s="150"/>
      <c r="AIS31" s="150"/>
      <c r="AIT31" s="150" t="str">
        <f>IFERROR(IF(AIR31=0," ",IF(AIR31=16," ",VLOOKUP(AIR31,PROTOKOL!$A:$E,2)*AIS31))/7.5*(7.5-AIW31),"")</f>
        <v/>
      </c>
      <c r="AIU31" s="151"/>
      <c r="AIV31" s="152" t="str">
        <f>IF(AIR31=0," ",IF(AIR31=16," ",(AIQ31-AIT31-AIU31)*VLOOKUP(AIR31,PROTOKOL!$A:$E,5)))</f>
        <v xml:space="preserve"> </v>
      </c>
      <c r="AIW31" s="153"/>
      <c r="AIX31" s="144" t="str">
        <f t="shared" si="341"/>
        <v xml:space="preserve"> </v>
      </c>
      <c r="AIY31" s="454" t="str">
        <f t="shared" si="342"/>
        <v xml:space="preserve"> </v>
      </c>
      <c r="AIZ31" s="454"/>
      <c r="AJA31" s="150"/>
      <c r="AJB31" s="150"/>
      <c r="AJC31" s="150"/>
      <c r="AJD31" s="154" t="str">
        <f>IF(AJB31=0," ",IF(AJB31=16," ",VLOOKUP(AJB31,PROTOKOL!$A:$E,2)*AJC31))</f>
        <v xml:space="preserve"> </v>
      </c>
      <c r="AJE31" s="151"/>
      <c r="AJF31" s="152" t="str">
        <f>IF(AJB31=0," ",IF(AJB31=16," ",(AJA31-AJD31-AJE31)*VLOOKUP(AJB31,PROTOKOL!$A:$E,5)))</f>
        <v xml:space="preserve"> </v>
      </c>
      <c r="AJG31" s="155" t="str">
        <f t="shared" si="343"/>
        <v xml:space="preserve"> </v>
      </c>
      <c r="AJH31" s="152" t="str">
        <f t="shared" si="344"/>
        <v xml:space="preserve"> </v>
      </c>
      <c r="AJJ31" s="138">
        <f t="shared" ref="AJJ31" si="1937">$A$31</f>
        <v>19</v>
      </c>
      <c r="AJK31" s="444"/>
      <c r="AJL31" s="150"/>
      <c r="AJM31" s="150"/>
      <c r="AJN31" s="150"/>
      <c r="AJO31" s="150" t="str">
        <f>IFERROR(IF(AJM31=0," ",IF(AJM31=16," ",VLOOKUP(AJM31,PROTOKOL!$A:$E,2)*AJN31))/7.5*(7.5-AJR31),"")</f>
        <v/>
      </c>
      <c r="AJP31" s="151"/>
      <c r="AJQ31" s="152" t="str">
        <f>IF(AJM31=0," ",IF(AJM31=16," ",(AJL31-AJO31-AJP31)*VLOOKUP(AJM31,PROTOKOL!$A:$E,5)))</f>
        <v xml:space="preserve"> </v>
      </c>
      <c r="AJR31" s="153"/>
      <c r="AJS31" s="144" t="str">
        <f t="shared" si="346"/>
        <v xml:space="preserve"> </v>
      </c>
      <c r="AJT31" s="454" t="str">
        <f t="shared" si="347"/>
        <v xml:space="preserve"> </v>
      </c>
      <c r="AJU31" s="454"/>
      <c r="AJV31" s="150"/>
      <c r="AJW31" s="150"/>
      <c r="AJX31" s="150"/>
      <c r="AJY31" s="154" t="str">
        <f>IF(AJW31=0," ",IF(AJW31=16," ",VLOOKUP(AJW31,PROTOKOL!$A:$E,2)*AJX31))</f>
        <v xml:space="preserve"> </v>
      </c>
      <c r="AJZ31" s="151"/>
      <c r="AKA31" s="152" t="str">
        <f>IF(AJW31=0," ",IF(AJW31=16," ",(AJV31-AJY31-AJZ31)*VLOOKUP(AJW31,PROTOKOL!$A:$E,5)))</f>
        <v xml:space="preserve"> </v>
      </c>
      <c r="AKB31" s="155" t="str">
        <f t="shared" si="348"/>
        <v xml:space="preserve"> </v>
      </c>
      <c r="AKC31" s="152" t="str">
        <f t="shared" si="349"/>
        <v xml:space="preserve"> </v>
      </c>
      <c r="AKE31" s="138">
        <f t="shared" ref="AKE31" si="1938">$A$31</f>
        <v>19</v>
      </c>
      <c r="AKF31" s="444"/>
      <c r="AKG31" s="150"/>
      <c r="AKH31" s="150"/>
      <c r="AKI31" s="150"/>
      <c r="AKJ31" s="150" t="str">
        <f>IFERROR(IF(AKH31=0," ",IF(AKH31=16," ",VLOOKUP(AKH31,PROTOKOL!$A:$E,2)*AKI31))/7.5*(7.5-AKM31),"")</f>
        <v/>
      </c>
      <c r="AKK31" s="151"/>
      <c r="AKL31" s="152" t="str">
        <f>IF(AKH31=0," ",IF(AKH31=16," ",(AKG31-AKJ31-AKK31)*VLOOKUP(AKH31,PROTOKOL!$A:$E,5)))</f>
        <v xml:space="preserve"> </v>
      </c>
      <c r="AKM31" s="153"/>
      <c r="AKN31" s="144" t="str">
        <f t="shared" si="351"/>
        <v xml:space="preserve"> </v>
      </c>
      <c r="AKO31" s="454" t="str">
        <f t="shared" si="352"/>
        <v xml:space="preserve"> </v>
      </c>
      <c r="AKP31" s="454"/>
      <c r="AKQ31" s="150"/>
      <c r="AKR31" s="150"/>
      <c r="AKS31" s="150"/>
      <c r="AKT31" s="154" t="str">
        <f>IF(AKR31=0," ",IF(AKR31=16," ",VLOOKUP(AKR31,PROTOKOL!$A:$E,2)*AKS31))</f>
        <v xml:space="preserve"> </v>
      </c>
      <c r="AKU31" s="151"/>
      <c r="AKV31" s="152" t="str">
        <f>IF(AKR31=0," ",IF(AKR31=16," ",(AKQ31-AKT31-AKU31)*VLOOKUP(AKR31,PROTOKOL!$A:$E,5)))</f>
        <v xml:space="preserve"> </v>
      </c>
      <c r="AKW31" s="155" t="str">
        <f t="shared" si="353"/>
        <v xml:space="preserve"> </v>
      </c>
      <c r="AKX31" s="152" t="str">
        <f t="shared" si="354"/>
        <v xml:space="preserve"> </v>
      </c>
      <c r="AKZ31" s="138">
        <f t="shared" ref="AKZ31" si="1939">$A$31</f>
        <v>19</v>
      </c>
      <c r="ALA31" s="444"/>
      <c r="ALB31" s="150"/>
      <c r="ALC31" s="150"/>
      <c r="ALD31" s="150"/>
      <c r="ALE31" s="150" t="str">
        <f>IFERROR(IF(ALC31=0," ",IF(ALC31=16," ",VLOOKUP(ALC31,PROTOKOL!$A:$E,2)*ALD31))/7.5*(7.5-ALH31),"")</f>
        <v/>
      </c>
      <c r="ALF31" s="151"/>
      <c r="ALG31" s="152" t="str">
        <f>IF(ALC31=0," ",IF(ALC31=16," ",(ALB31-ALE31-ALF31)*VLOOKUP(ALC31,PROTOKOL!$A:$E,5)))</f>
        <v xml:space="preserve"> </v>
      </c>
      <c r="ALH31" s="153"/>
      <c r="ALI31" s="144" t="str">
        <f t="shared" si="356"/>
        <v xml:space="preserve"> </v>
      </c>
      <c r="ALJ31" s="454" t="str">
        <f t="shared" si="357"/>
        <v xml:space="preserve"> </v>
      </c>
      <c r="ALK31" s="454"/>
      <c r="ALL31" s="150"/>
      <c r="ALM31" s="150"/>
      <c r="ALN31" s="150"/>
      <c r="ALO31" s="154" t="str">
        <f>IF(ALM31=0," ",IF(ALM31=16," ",VLOOKUP(ALM31,PROTOKOL!$A:$E,2)*ALN31))</f>
        <v xml:space="preserve"> </v>
      </c>
      <c r="ALP31" s="151"/>
      <c r="ALQ31" s="152" t="str">
        <f>IF(ALM31=0," ",IF(ALM31=16," ",(ALL31-ALO31-ALP31)*VLOOKUP(ALM31,PROTOKOL!$A:$E,5)))</f>
        <v xml:space="preserve"> </v>
      </c>
      <c r="ALR31" s="155" t="str">
        <f t="shared" si="358"/>
        <v xml:space="preserve"> </v>
      </c>
      <c r="ALS31" s="152" t="str">
        <f t="shared" si="359"/>
        <v xml:space="preserve"> </v>
      </c>
      <c r="ALU31" s="138">
        <f t="shared" ref="ALU31" si="1940">$A$31</f>
        <v>19</v>
      </c>
      <c r="ALV31" s="444"/>
      <c r="ALW31" s="150"/>
      <c r="ALX31" s="150"/>
      <c r="ALY31" s="150"/>
      <c r="ALZ31" s="150" t="str">
        <f>IFERROR(IF(ALX31=0," ",IF(ALX31=16," ",VLOOKUP(ALX31,PROTOKOL!$A:$E,2)*ALY31))/7.5*(7.5-AMC31),"")</f>
        <v/>
      </c>
      <c r="AMA31" s="151"/>
      <c r="AMB31" s="152" t="str">
        <f>IF(ALX31=0," ",IF(ALX31=16," ",(ALW31-ALZ31-AMA31)*VLOOKUP(ALX31,PROTOKOL!$A:$E,5)))</f>
        <v xml:space="preserve"> </v>
      </c>
      <c r="AMC31" s="153"/>
      <c r="AMD31" s="144" t="str">
        <f t="shared" si="361"/>
        <v xml:space="preserve"> </v>
      </c>
      <c r="AME31" s="454" t="str">
        <f t="shared" si="362"/>
        <v xml:space="preserve"> </v>
      </c>
      <c r="AMF31" s="454"/>
      <c r="AMG31" s="150"/>
      <c r="AMH31" s="150"/>
      <c r="AMI31" s="150"/>
      <c r="AMJ31" s="154" t="str">
        <f>IF(AMH31=0," ",IF(AMH31=16," ",VLOOKUP(AMH31,PROTOKOL!$A:$E,2)*AMI31))</f>
        <v xml:space="preserve"> </v>
      </c>
      <c r="AMK31" s="151"/>
      <c r="AML31" s="152" t="str">
        <f>IF(AMH31=0," ",IF(AMH31=16," ",(AMG31-AMJ31-AMK31)*VLOOKUP(AMH31,PROTOKOL!$A:$E,5)))</f>
        <v xml:space="preserve"> </v>
      </c>
      <c r="AMM31" s="155" t="str">
        <f t="shared" si="363"/>
        <v xml:space="preserve"> </v>
      </c>
      <c r="AMN31" s="152" t="str">
        <f t="shared" si="364"/>
        <v xml:space="preserve"> </v>
      </c>
      <c r="AMP31" s="138">
        <f t="shared" ref="AMP31" si="1941">$A$31</f>
        <v>19</v>
      </c>
      <c r="AMQ31" s="444"/>
      <c r="AMR31" s="150"/>
      <c r="AMS31" s="150"/>
      <c r="AMT31" s="150"/>
      <c r="AMU31" s="150" t="str">
        <f>IFERROR(IF(AMS31=0," ",IF(AMS31=16," ",VLOOKUP(AMS31,PROTOKOL!$A:$E,2)*AMT31))/7.5*(7.5-AMX31),"")</f>
        <v/>
      </c>
      <c r="AMV31" s="151"/>
      <c r="AMW31" s="152" t="str">
        <f>IF(AMS31=0," ",IF(AMS31=16," ",(AMR31-AMU31-AMV31)*VLOOKUP(AMS31,PROTOKOL!$A:$E,5)))</f>
        <v xml:space="preserve"> </v>
      </c>
      <c r="AMX31" s="153"/>
      <c r="AMY31" s="144" t="str">
        <f t="shared" si="366"/>
        <v xml:space="preserve"> </v>
      </c>
      <c r="AMZ31" s="454" t="str">
        <f t="shared" si="367"/>
        <v xml:space="preserve"> </v>
      </c>
      <c r="ANA31" s="454"/>
      <c r="ANB31" s="150"/>
      <c r="ANC31" s="150"/>
      <c r="AND31" s="150"/>
      <c r="ANE31" s="154" t="str">
        <f>IF(ANC31=0," ",IF(ANC31=16," ",VLOOKUP(ANC31,PROTOKOL!$A:$E,2)*AND31))</f>
        <v xml:space="preserve"> </v>
      </c>
      <c r="ANF31" s="151"/>
      <c r="ANG31" s="152" t="str">
        <f>IF(ANC31=0," ",IF(ANC31=16," ",(ANB31-ANE31-ANF31)*VLOOKUP(ANC31,PROTOKOL!$A:$E,5)))</f>
        <v xml:space="preserve"> </v>
      </c>
      <c r="ANH31" s="155" t="str">
        <f t="shared" si="368"/>
        <v xml:space="preserve"> </v>
      </c>
      <c r="ANI31" s="152" t="str">
        <f t="shared" si="369"/>
        <v xml:space="preserve"> </v>
      </c>
      <c r="ANK31" s="138">
        <f t="shared" ref="ANK31" si="1942">$A$31</f>
        <v>19</v>
      </c>
      <c r="ANL31" s="444"/>
      <c r="ANM31" s="150"/>
      <c r="ANN31" s="150"/>
      <c r="ANO31" s="150"/>
      <c r="ANP31" s="150" t="str">
        <f>IFERROR(IF(ANN31=0," ",IF(ANN31=16," ",VLOOKUP(ANN31,PROTOKOL!$A:$E,2)*ANO31))/7.5*(7.5-ANS31),"")</f>
        <v/>
      </c>
      <c r="ANQ31" s="151"/>
      <c r="ANR31" s="152" t="str">
        <f>IF(ANN31=0," ",IF(ANN31=16," ",(ANM31-ANP31-ANQ31)*VLOOKUP(ANN31,PROTOKOL!$A:$E,5)))</f>
        <v xml:space="preserve"> </v>
      </c>
      <c r="ANS31" s="153"/>
      <c r="ANT31" s="144" t="str">
        <f t="shared" si="371"/>
        <v xml:space="preserve"> </v>
      </c>
      <c r="ANU31" s="454" t="str">
        <f t="shared" si="372"/>
        <v xml:space="preserve"> </v>
      </c>
      <c r="ANV31" s="454"/>
      <c r="ANW31" s="150"/>
      <c r="ANX31" s="150"/>
      <c r="ANY31" s="150"/>
      <c r="ANZ31" s="154" t="str">
        <f>IF(ANX31=0," ",IF(ANX31=16," ",VLOOKUP(ANX31,PROTOKOL!$A:$E,2)*ANY31))</f>
        <v xml:space="preserve"> </v>
      </c>
      <c r="AOA31" s="151"/>
      <c r="AOB31" s="152" t="str">
        <f>IF(ANX31=0," ",IF(ANX31=16," ",(ANW31-ANZ31-AOA31)*VLOOKUP(ANX31,PROTOKOL!$A:$E,5)))</f>
        <v xml:space="preserve"> </v>
      </c>
      <c r="AOC31" s="155" t="str">
        <f t="shared" si="373"/>
        <v xml:space="preserve"> </v>
      </c>
      <c r="AOD31" s="152" t="str">
        <f t="shared" si="374"/>
        <v xml:space="preserve"> </v>
      </c>
      <c r="AOF31" s="138">
        <f t="shared" ref="AOF31" si="1943">$A$31</f>
        <v>19</v>
      </c>
      <c r="AOG31" s="444"/>
      <c r="AOH31" s="150"/>
      <c r="AOI31" s="150"/>
      <c r="AOJ31" s="150"/>
      <c r="AOK31" s="150" t="str">
        <f>IFERROR(IF(AOI31=0," ",IF(AOI31=16," ",VLOOKUP(AOI31,PROTOKOL!$A:$E,2)*AOJ31))/7.5*(7.5-AON31),"")</f>
        <v/>
      </c>
      <c r="AOL31" s="151"/>
      <c r="AOM31" s="152" t="str">
        <f>IF(AOI31=0," ",IF(AOI31=16," ",(AOH31-AOK31-AOL31)*VLOOKUP(AOI31,PROTOKOL!$A:$E,5)))</f>
        <v xml:space="preserve"> </v>
      </c>
      <c r="AON31" s="153"/>
      <c r="AOO31" s="144" t="str">
        <f t="shared" si="376"/>
        <v xml:space="preserve"> </v>
      </c>
      <c r="AOP31" s="454" t="str">
        <f t="shared" si="377"/>
        <v xml:space="preserve"> </v>
      </c>
      <c r="AOQ31" s="454"/>
      <c r="AOR31" s="150"/>
      <c r="AOS31" s="150"/>
      <c r="AOT31" s="150"/>
      <c r="AOU31" s="154" t="str">
        <f>IF(AOS31=0," ",IF(AOS31=16," ",VLOOKUP(AOS31,PROTOKOL!$A:$E,2)*AOT31))</f>
        <v xml:space="preserve"> </v>
      </c>
      <c r="AOV31" s="151"/>
      <c r="AOW31" s="152" t="str">
        <f>IF(AOS31=0," ",IF(AOS31=16," ",(AOR31-AOU31-AOV31)*VLOOKUP(AOS31,PROTOKOL!$A:$E,5)))</f>
        <v xml:space="preserve"> </v>
      </c>
      <c r="AOX31" s="155" t="str">
        <f t="shared" si="378"/>
        <v xml:space="preserve"> </v>
      </c>
      <c r="AOY31" s="152" t="str">
        <f t="shared" si="379"/>
        <v xml:space="preserve"> </v>
      </c>
      <c r="APA31" s="138">
        <f t="shared" ref="APA31" si="1944">$A$31</f>
        <v>19</v>
      </c>
      <c r="APB31" s="444"/>
      <c r="APC31" s="150"/>
      <c r="APD31" s="150"/>
      <c r="APE31" s="150"/>
      <c r="APF31" s="150" t="str">
        <f>IFERROR(IF(APD31=0," ",IF(APD31=16," ",VLOOKUP(APD31,PROTOKOL!$A:$E,2)*APE31))/7.5*(7.5-API31),"")</f>
        <v/>
      </c>
      <c r="APG31" s="151"/>
      <c r="APH31" s="152" t="str">
        <f>IF(APD31=0," ",IF(APD31=16," ",(APC31-APF31-APG31)*VLOOKUP(APD31,PROTOKOL!$A:$E,5)))</f>
        <v xml:space="preserve"> </v>
      </c>
      <c r="API31" s="153"/>
      <c r="APJ31" s="144" t="str">
        <f t="shared" si="381"/>
        <v xml:space="preserve"> </v>
      </c>
      <c r="APK31" s="454" t="str">
        <f t="shared" si="382"/>
        <v xml:space="preserve"> </v>
      </c>
      <c r="APL31" s="454"/>
      <c r="APM31" s="150"/>
      <c r="APN31" s="150"/>
      <c r="APO31" s="150"/>
      <c r="APP31" s="154" t="str">
        <f>IF(APN31=0," ",IF(APN31=16," ",VLOOKUP(APN31,PROTOKOL!$A:$E,2)*APO31))</f>
        <v xml:space="preserve"> </v>
      </c>
      <c r="APQ31" s="151"/>
      <c r="APR31" s="152" t="str">
        <f>IF(APN31=0," ",IF(APN31=16," ",(APM31-APP31-APQ31)*VLOOKUP(APN31,PROTOKOL!$A:$E,5)))</f>
        <v xml:space="preserve"> </v>
      </c>
      <c r="APS31" s="155" t="str">
        <f t="shared" si="383"/>
        <v xml:space="preserve"> </v>
      </c>
      <c r="APT31" s="152" t="str">
        <f t="shared" si="384"/>
        <v xml:space="preserve"> </v>
      </c>
      <c r="APV31" s="138">
        <f t="shared" ref="APV31" si="1945">$A$31</f>
        <v>19</v>
      </c>
      <c r="APW31" s="444"/>
      <c r="APX31" s="150"/>
      <c r="APY31" s="150"/>
      <c r="APZ31" s="150"/>
      <c r="AQA31" s="150" t="str">
        <f>IFERROR(IF(APY31=0," ",IF(APY31=16," ",VLOOKUP(APY31,PROTOKOL!$A:$E,2)*APZ31))/7.5*(7.5-AQD31),"")</f>
        <v/>
      </c>
      <c r="AQB31" s="151"/>
      <c r="AQC31" s="152" t="str">
        <f>IF(APY31=0," ",IF(APY31=16," ",(APX31-AQA31-AQB31)*VLOOKUP(APY31,PROTOKOL!$A:$E,5)))</f>
        <v xml:space="preserve"> </v>
      </c>
      <c r="AQD31" s="153"/>
      <c r="AQE31" s="144" t="str">
        <f t="shared" si="386"/>
        <v xml:space="preserve"> </v>
      </c>
      <c r="AQF31" s="454" t="str">
        <f t="shared" si="387"/>
        <v xml:space="preserve"> </v>
      </c>
      <c r="AQG31" s="454"/>
      <c r="AQH31" s="150"/>
      <c r="AQI31" s="150"/>
      <c r="AQJ31" s="150"/>
      <c r="AQK31" s="154" t="str">
        <f>IF(AQI31=0," ",IF(AQI31=16," ",VLOOKUP(AQI31,PROTOKOL!$A:$E,2)*AQJ31))</f>
        <v xml:space="preserve"> </v>
      </c>
      <c r="AQL31" s="151"/>
      <c r="AQM31" s="152" t="str">
        <f>IF(AQI31=0," ",IF(AQI31=16," ",(AQH31-AQK31-AQL31)*VLOOKUP(AQI31,PROTOKOL!$A:$E,5)))</f>
        <v xml:space="preserve"> </v>
      </c>
      <c r="AQN31" s="155" t="str">
        <f t="shared" si="388"/>
        <v xml:space="preserve"> </v>
      </c>
      <c r="AQO31" s="152" t="str">
        <f t="shared" si="389"/>
        <v xml:space="preserve"> </v>
      </c>
      <c r="AQQ31" s="138">
        <f t="shared" ref="AQQ31" si="1946">$A$31</f>
        <v>19</v>
      </c>
      <c r="AQR31" s="444"/>
      <c r="AQS31" s="150"/>
      <c r="AQT31" s="150"/>
      <c r="AQU31" s="150"/>
      <c r="AQV31" s="150" t="str">
        <f>IFERROR(IF(AQT31=0," ",IF(AQT31=16," ",VLOOKUP(AQT31,PROTOKOL!$A:$E,2)*AQU31))/7.5*(7.5-AQY31),"")</f>
        <v/>
      </c>
      <c r="AQW31" s="151"/>
      <c r="AQX31" s="152" t="str">
        <f>IF(AQT31=0," ",IF(AQT31=16," ",(AQS31-AQV31-AQW31)*VLOOKUP(AQT31,PROTOKOL!$A:$E,5)))</f>
        <v xml:space="preserve"> </v>
      </c>
      <c r="AQY31" s="153"/>
      <c r="AQZ31" s="144" t="str">
        <f t="shared" si="391"/>
        <v xml:space="preserve"> </v>
      </c>
      <c r="ARA31" s="454" t="str">
        <f t="shared" si="392"/>
        <v xml:space="preserve"> </v>
      </c>
      <c r="ARB31" s="454"/>
      <c r="ARC31" s="150"/>
      <c r="ARD31" s="150"/>
      <c r="ARE31" s="150"/>
      <c r="ARF31" s="154" t="str">
        <f>IF(ARD31=0," ",IF(ARD31=16," ",VLOOKUP(ARD31,PROTOKOL!$A:$E,2)*ARE31))</f>
        <v xml:space="preserve"> </v>
      </c>
      <c r="ARG31" s="151"/>
      <c r="ARH31" s="152" t="str">
        <f>IF(ARD31=0," ",IF(ARD31=16," ",(ARC31-ARF31-ARG31)*VLOOKUP(ARD31,PROTOKOL!$A:$E,5)))</f>
        <v xml:space="preserve"> </v>
      </c>
      <c r="ARI31" s="155" t="str">
        <f t="shared" si="393"/>
        <v xml:space="preserve"> </v>
      </c>
      <c r="ARJ31" s="152" t="str">
        <f t="shared" si="394"/>
        <v xml:space="preserve"> </v>
      </c>
      <c r="ARL31" s="138">
        <f t="shared" ref="ARL31" si="1947">$A$31</f>
        <v>19</v>
      </c>
      <c r="ARM31" s="444"/>
      <c r="ARN31" s="150"/>
      <c r="ARO31" s="150"/>
      <c r="ARP31" s="150"/>
      <c r="ARQ31" s="150" t="str">
        <f>IFERROR(IF(ARO31=0," ",IF(ARO31=16," ",VLOOKUP(ARO31,PROTOKOL!$A:$E,2)*ARP31))/7.5*(7.5-ART31),"")</f>
        <v/>
      </c>
      <c r="ARR31" s="151"/>
      <c r="ARS31" s="152" t="str">
        <f>IF(ARO31=0," ",IF(ARO31=16," ",(ARN31-ARQ31-ARR31)*VLOOKUP(ARO31,PROTOKOL!$A:$E,5)))</f>
        <v xml:space="preserve"> </v>
      </c>
      <c r="ART31" s="153"/>
      <c r="ARU31" s="144" t="str">
        <f t="shared" si="396"/>
        <v xml:space="preserve"> </v>
      </c>
      <c r="ARV31" s="454" t="str">
        <f t="shared" si="397"/>
        <v xml:space="preserve"> </v>
      </c>
      <c r="ARW31" s="454"/>
      <c r="ARX31" s="150"/>
      <c r="ARY31" s="150"/>
      <c r="ARZ31" s="150"/>
      <c r="ASA31" s="154" t="str">
        <f>IF(ARY31=0," ",IF(ARY31=16," ",VLOOKUP(ARY31,PROTOKOL!$A:$E,2)*ARZ31))</f>
        <v xml:space="preserve"> </v>
      </c>
      <c r="ASB31" s="151"/>
      <c r="ASC31" s="152" t="str">
        <f>IF(ARY31=0," ",IF(ARY31=16," ",(ARX31-ASA31-ASB31)*VLOOKUP(ARY31,PROTOKOL!$A:$E,5)))</f>
        <v xml:space="preserve"> </v>
      </c>
      <c r="ASD31" s="155" t="str">
        <f t="shared" si="398"/>
        <v xml:space="preserve"> </v>
      </c>
      <c r="ASE31" s="152" t="str">
        <f t="shared" si="399"/>
        <v xml:space="preserve"> </v>
      </c>
      <c r="ASG31" s="138">
        <f t="shared" ref="ASG31" si="1948">$A$31</f>
        <v>19</v>
      </c>
      <c r="ASH31" s="444"/>
      <c r="ASI31" s="150"/>
      <c r="ASJ31" s="150"/>
      <c r="ASK31" s="150"/>
      <c r="ASL31" s="150" t="str">
        <f>IFERROR(IF(ASJ31=0," ",IF(ASJ31=16," ",VLOOKUP(ASJ31,PROTOKOL!$A:$E,2)*ASK31))/7.5*(7.5-ASO31),"")</f>
        <v/>
      </c>
      <c r="ASM31" s="151"/>
      <c r="ASN31" s="152" t="str">
        <f>IF(ASJ31=0," ",IF(ASJ31=16," ",(ASI31-ASL31-ASM31)*VLOOKUP(ASJ31,PROTOKOL!$A:$E,5)))</f>
        <v xml:space="preserve"> </v>
      </c>
      <c r="ASO31" s="153"/>
      <c r="ASP31" s="144" t="str">
        <f t="shared" si="401"/>
        <v xml:space="preserve"> </v>
      </c>
      <c r="ASQ31" s="454" t="str">
        <f t="shared" si="402"/>
        <v xml:space="preserve"> </v>
      </c>
      <c r="ASR31" s="454"/>
      <c r="ASS31" s="150"/>
      <c r="AST31" s="150"/>
      <c r="ASU31" s="150"/>
      <c r="ASV31" s="154" t="str">
        <f>IF(AST31=0," ",IF(AST31=16," ",VLOOKUP(AST31,PROTOKOL!$A:$E,2)*ASU31))</f>
        <v xml:space="preserve"> </v>
      </c>
      <c r="ASW31" s="151"/>
      <c r="ASX31" s="152" t="str">
        <f>IF(AST31=0," ",IF(AST31=16," ",(ASS31-ASV31-ASW31)*VLOOKUP(AST31,PROTOKOL!$A:$E,5)))</f>
        <v xml:space="preserve"> </v>
      </c>
      <c r="ASY31" s="155" t="str">
        <f t="shared" si="403"/>
        <v xml:space="preserve"> </v>
      </c>
      <c r="ASZ31" s="152" t="str">
        <f t="shared" si="404"/>
        <v xml:space="preserve"> </v>
      </c>
      <c r="ATB31" s="138">
        <f t="shared" ref="ATB31" si="1949">$A$31</f>
        <v>19</v>
      </c>
      <c r="ATC31" s="444"/>
      <c r="ATD31" s="150"/>
      <c r="ATE31" s="150"/>
      <c r="ATF31" s="150"/>
      <c r="ATG31" s="150" t="str">
        <f>IFERROR(IF(ATE31=0," ",IF(ATE31=16," ",VLOOKUP(ATE31,PROTOKOL!$A:$E,2)*ATF31))/7.5*(7.5-ATJ31),"")</f>
        <v/>
      </c>
      <c r="ATH31" s="151"/>
      <c r="ATI31" s="152" t="str">
        <f>IF(ATE31=0," ",IF(ATE31=16," ",(ATD31-ATG31-ATH31)*VLOOKUP(ATE31,PROTOKOL!$A:$E,5)))</f>
        <v xml:space="preserve"> </v>
      </c>
      <c r="ATJ31" s="153"/>
      <c r="ATK31" s="144" t="str">
        <f t="shared" si="406"/>
        <v xml:space="preserve"> </v>
      </c>
      <c r="ATL31" s="454" t="str">
        <f t="shared" si="407"/>
        <v xml:space="preserve"> </v>
      </c>
      <c r="ATM31" s="454"/>
      <c r="ATN31" s="150"/>
      <c r="ATO31" s="150"/>
      <c r="ATP31" s="150"/>
      <c r="ATQ31" s="154" t="str">
        <f>IF(ATO31=0," ",IF(ATO31=16," ",VLOOKUP(ATO31,PROTOKOL!$A:$E,2)*ATP31))</f>
        <v xml:space="preserve"> </v>
      </c>
      <c r="ATR31" s="151"/>
      <c r="ATS31" s="152" t="str">
        <f>IF(ATO31=0," ",IF(ATO31=16," ",(ATN31-ATQ31-ATR31)*VLOOKUP(ATO31,PROTOKOL!$A:$E,5)))</f>
        <v xml:space="preserve"> </v>
      </c>
      <c r="ATT31" s="155" t="str">
        <f t="shared" si="408"/>
        <v xml:space="preserve"> </v>
      </c>
      <c r="ATU31" s="152" t="str">
        <f t="shared" si="409"/>
        <v xml:space="preserve"> </v>
      </c>
      <c r="ATW31" s="138">
        <f t="shared" ref="ATW31" si="1950">$A$31</f>
        <v>19</v>
      </c>
      <c r="ATX31" s="444"/>
      <c r="ATY31" s="150"/>
      <c r="ATZ31" s="150"/>
      <c r="AUA31" s="150"/>
      <c r="AUB31" s="150" t="str">
        <f>IFERROR(IF(ATZ31=0," ",IF(ATZ31=16," ",VLOOKUP(ATZ31,PROTOKOL!$A:$E,2)*AUA31))/7.5*(7.5-AUE31),"")</f>
        <v/>
      </c>
      <c r="AUC31" s="151"/>
      <c r="AUD31" s="152" t="str">
        <f>IF(ATZ31=0," ",IF(ATZ31=16," ",(ATY31-AUB31-AUC31)*VLOOKUP(ATZ31,PROTOKOL!$A:$E,5)))</f>
        <v xml:space="preserve"> </v>
      </c>
      <c r="AUE31" s="153"/>
      <c r="AUF31" s="144" t="str">
        <f t="shared" si="411"/>
        <v xml:space="preserve"> </v>
      </c>
      <c r="AUG31" s="454" t="str">
        <f t="shared" si="412"/>
        <v xml:space="preserve"> </v>
      </c>
      <c r="AUH31" s="454"/>
      <c r="AUI31" s="150"/>
      <c r="AUJ31" s="150"/>
      <c r="AUK31" s="150"/>
      <c r="AUL31" s="154" t="str">
        <f>IF(AUJ31=0," ",IF(AUJ31=16," ",VLOOKUP(AUJ31,PROTOKOL!$A:$E,2)*AUK31))</f>
        <v xml:space="preserve"> </v>
      </c>
      <c r="AUM31" s="151"/>
      <c r="AUN31" s="152" t="str">
        <f>IF(AUJ31=0," ",IF(AUJ31=16," ",(AUI31-AUL31-AUM31)*VLOOKUP(AUJ31,PROTOKOL!$A:$E,5)))</f>
        <v xml:space="preserve"> </v>
      </c>
      <c r="AUO31" s="155" t="str">
        <f t="shared" si="413"/>
        <v xml:space="preserve"> </v>
      </c>
      <c r="AUP31" s="152" t="str">
        <f t="shared" si="414"/>
        <v xml:space="preserve"> </v>
      </c>
      <c r="AUR31" s="138">
        <f t="shared" ref="AUR31" si="1951">$A$31</f>
        <v>19</v>
      </c>
      <c r="AUS31" s="444"/>
      <c r="AUT31" s="150"/>
      <c r="AUU31" s="150"/>
      <c r="AUV31" s="150"/>
      <c r="AUW31" s="150" t="str">
        <f>IFERROR(IF(AUU31=0," ",IF(AUU31=16," ",VLOOKUP(AUU31,PROTOKOL!$A:$E,2)*AUV31))/7.5*(7.5-AUZ31),"")</f>
        <v/>
      </c>
      <c r="AUX31" s="151"/>
      <c r="AUY31" s="152" t="str">
        <f>IF(AUU31=0," ",IF(AUU31=16," ",(AUT31-AUW31-AUX31)*VLOOKUP(AUU31,PROTOKOL!$A:$E,5)))</f>
        <v xml:space="preserve"> </v>
      </c>
      <c r="AUZ31" s="153"/>
      <c r="AVA31" s="144" t="str">
        <f t="shared" si="416"/>
        <v xml:space="preserve"> </v>
      </c>
      <c r="AVB31" s="454" t="str">
        <f t="shared" si="417"/>
        <v xml:space="preserve"> </v>
      </c>
      <c r="AVC31" s="454"/>
      <c r="AVD31" s="150"/>
      <c r="AVE31" s="150"/>
      <c r="AVF31" s="150"/>
      <c r="AVG31" s="154" t="str">
        <f>IF(AVE31=0," ",IF(AVE31=16," ",VLOOKUP(AVE31,PROTOKOL!$A:$E,2)*AVF31))</f>
        <v xml:space="preserve"> </v>
      </c>
      <c r="AVH31" s="151"/>
      <c r="AVI31" s="152" t="str">
        <f>IF(AVE31=0," ",IF(AVE31=16," ",(AVD31-AVG31-AVH31)*VLOOKUP(AVE31,PROTOKOL!$A:$E,5)))</f>
        <v xml:space="preserve"> </v>
      </c>
      <c r="AVJ31" s="155" t="str">
        <f t="shared" si="418"/>
        <v xml:space="preserve"> </v>
      </c>
      <c r="AVK31" s="152" t="str">
        <f t="shared" si="419"/>
        <v xml:space="preserve"> </v>
      </c>
      <c r="AVM31" s="138">
        <f t="shared" ref="AVM31" si="1952">$A$31</f>
        <v>19</v>
      </c>
      <c r="AVN31" s="444"/>
      <c r="AVO31" s="150"/>
      <c r="AVP31" s="150"/>
      <c r="AVQ31" s="150"/>
      <c r="AVR31" s="150" t="str">
        <f>IFERROR(IF(AVP31=0," ",IF(AVP31=16," ",VLOOKUP(AVP31,PROTOKOL!$A:$E,2)*AVQ31))/7.5*(7.5-AVU31),"")</f>
        <v/>
      </c>
      <c r="AVS31" s="151"/>
      <c r="AVT31" s="152" t="str">
        <f>IF(AVP31=0," ",IF(AVP31=16," ",(AVO31-AVR31-AVS31)*VLOOKUP(AVP31,PROTOKOL!$A:$E,5)))</f>
        <v xml:space="preserve"> </v>
      </c>
      <c r="AVU31" s="153"/>
      <c r="AVV31" s="144" t="str">
        <f t="shared" si="421"/>
        <v xml:space="preserve"> </v>
      </c>
      <c r="AVW31" s="454" t="str">
        <f t="shared" si="422"/>
        <v xml:space="preserve"> </v>
      </c>
      <c r="AVX31" s="454"/>
      <c r="AVY31" s="150"/>
      <c r="AVZ31" s="150"/>
      <c r="AWA31" s="150"/>
      <c r="AWB31" s="154" t="str">
        <f>IF(AVZ31=0," ",IF(AVZ31=16," ",VLOOKUP(AVZ31,PROTOKOL!$A:$E,2)*AWA31))</f>
        <v xml:space="preserve"> </v>
      </c>
      <c r="AWC31" s="151"/>
      <c r="AWD31" s="152" t="str">
        <f>IF(AVZ31=0," ",IF(AVZ31=16," ",(AVY31-AWB31-AWC31)*VLOOKUP(AVZ31,PROTOKOL!$A:$E,5)))</f>
        <v xml:space="preserve"> </v>
      </c>
      <c r="AWE31" s="155" t="str">
        <f t="shared" si="423"/>
        <v xml:space="preserve"> </v>
      </c>
      <c r="AWF31" s="152" t="str">
        <f t="shared" si="424"/>
        <v xml:space="preserve"> </v>
      </c>
      <c r="AWH31" s="138">
        <f t="shared" ref="AWH31" si="1953">$A$31</f>
        <v>19</v>
      </c>
      <c r="AWI31" s="444"/>
      <c r="AWJ31" s="150"/>
      <c r="AWK31" s="150"/>
      <c r="AWL31" s="150"/>
      <c r="AWM31" s="150" t="str">
        <f>IFERROR(IF(AWK31=0," ",IF(AWK31=16," ",VLOOKUP(AWK31,PROTOKOL!$A:$E,2)*AWL31))/7.5*(7.5-AWP31),"")</f>
        <v/>
      </c>
      <c r="AWN31" s="151"/>
      <c r="AWO31" s="152" t="str">
        <f>IF(AWK31=0," ",IF(AWK31=16," ",(AWJ31-AWM31-AWN31)*VLOOKUP(AWK31,PROTOKOL!$A:$E,5)))</f>
        <v xml:space="preserve"> </v>
      </c>
      <c r="AWP31" s="153"/>
      <c r="AWQ31" s="144" t="str">
        <f t="shared" si="426"/>
        <v xml:space="preserve"> </v>
      </c>
      <c r="AWR31" s="454" t="str">
        <f t="shared" si="427"/>
        <v xml:space="preserve"> </v>
      </c>
      <c r="AWS31" s="454"/>
      <c r="AWT31" s="150"/>
      <c r="AWU31" s="150"/>
      <c r="AWV31" s="150"/>
      <c r="AWW31" s="154" t="str">
        <f>IF(AWU31=0," ",IF(AWU31=16," ",VLOOKUP(AWU31,PROTOKOL!$A:$E,2)*AWV31))</f>
        <v xml:space="preserve"> </v>
      </c>
      <c r="AWX31" s="151"/>
      <c r="AWY31" s="152" t="str">
        <f>IF(AWU31=0," ",IF(AWU31=16," ",(AWT31-AWW31-AWX31)*VLOOKUP(AWU31,PROTOKOL!$A:$E,5)))</f>
        <v xml:space="preserve"> </v>
      </c>
      <c r="AWZ31" s="155" t="str">
        <f t="shared" si="428"/>
        <v xml:space="preserve"> </v>
      </c>
      <c r="AXA31" s="152" t="str">
        <f t="shared" si="429"/>
        <v xml:space="preserve"> </v>
      </c>
      <c r="AXC31" s="138">
        <f t="shared" ref="AXC31" si="1954">$A$31</f>
        <v>19</v>
      </c>
      <c r="AXD31" s="444"/>
      <c r="AXE31" s="150"/>
      <c r="AXF31" s="150"/>
      <c r="AXG31" s="150"/>
      <c r="AXH31" s="150" t="str">
        <f>IFERROR(IF(AXF31=0," ",IF(AXF31=16," ",VLOOKUP(AXF31,PROTOKOL!$A:$E,2)*AXG31))/7.5*(7.5-AXK31),"")</f>
        <v/>
      </c>
      <c r="AXI31" s="151"/>
      <c r="AXJ31" s="152" t="str">
        <f>IF(AXF31=0," ",IF(AXF31=16," ",(AXE31-AXH31-AXI31)*VLOOKUP(AXF31,PROTOKOL!$A:$E,5)))</f>
        <v xml:space="preserve"> </v>
      </c>
      <c r="AXK31" s="153"/>
      <c r="AXL31" s="144" t="str">
        <f t="shared" si="431"/>
        <v xml:space="preserve"> </v>
      </c>
      <c r="AXM31" s="454" t="str">
        <f t="shared" si="432"/>
        <v xml:space="preserve"> </v>
      </c>
      <c r="AXN31" s="454"/>
      <c r="AXO31" s="150"/>
      <c r="AXP31" s="150"/>
      <c r="AXQ31" s="150"/>
      <c r="AXR31" s="154" t="str">
        <f>IF(AXP31=0," ",IF(AXP31=16," ",VLOOKUP(AXP31,PROTOKOL!$A:$E,2)*AXQ31))</f>
        <v xml:space="preserve"> </v>
      </c>
      <c r="AXS31" s="151"/>
      <c r="AXT31" s="152" t="str">
        <f>IF(AXP31=0," ",IF(AXP31=16," ",(AXO31-AXR31-AXS31)*VLOOKUP(AXP31,PROTOKOL!$A:$E,5)))</f>
        <v xml:space="preserve"> </v>
      </c>
      <c r="AXU31" s="155" t="str">
        <f t="shared" si="433"/>
        <v xml:space="preserve"> </v>
      </c>
      <c r="AXV31" s="152" t="str">
        <f t="shared" si="434"/>
        <v xml:space="preserve"> </v>
      </c>
      <c r="AXX31" s="138">
        <f t="shared" ref="AXX31" si="1955">$A$31</f>
        <v>19</v>
      </c>
      <c r="AXY31" s="444"/>
      <c r="AXZ31" s="150"/>
      <c r="AYA31" s="150"/>
      <c r="AYB31" s="150"/>
      <c r="AYC31" s="150" t="str">
        <f>IFERROR(IF(AYA31=0," ",IF(AYA31=16," ",VLOOKUP(AYA31,PROTOKOL!$A:$E,2)*AYB31))/7.5*(7.5-AYF31),"")</f>
        <v/>
      </c>
      <c r="AYD31" s="151"/>
      <c r="AYE31" s="152" t="str">
        <f>IF(AYA31=0," ",IF(AYA31=16," ",(AXZ31-AYC31-AYD31)*VLOOKUP(AYA31,PROTOKOL!$A:$E,5)))</f>
        <v xml:space="preserve"> </v>
      </c>
      <c r="AYF31" s="153"/>
      <c r="AYG31" s="144" t="str">
        <f t="shared" si="436"/>
        <v xml:space="preserve"> </v>
      </c>
      <c r="AYH31" s="454" t="str">
        <f t="shared" si="437"/>
        <v xml:space="preserve"> </v>
      </c>
      <c r="AYI31" s="454"/>
      <c r="AYJ31" s="150"/>
      <c r="AYK31" s="150"/>
      <c r="AYL31" s="150"/>
      <c r="AYM31" s="154" t="str">
        <f>IF(AYK31=0," ",IF(AYK31=16," ",VLOOKUP(AYK31,PROTOKOL!$A:$E,2)*AYL31))</f>
        <v xml:space="preserve"> </v>
      </c>
      <c r="AYN31" s="151"/>
      <c r="AYO31" s="152" t="str">
        <f>IF(AYK31=0," ",IF(AYK31=16," ",(AYJ31-AYM31-AYN31)*VLOOKUP(AYK31,PROTOKOL!$A:$E,5)))</f>
        <v xml:space="preserve"> </v>
      </c>
      <c r="AYP31" s="155" t="str">
        <f t="shared" si="438"/>
        <v xml:space="preserve"> </v>
      </c>
      <c r="AYQ31" s="152" t="str">
        <f t="shared" si="439"/>
        <v xml:space="preserve"> </v>
      </c>
      <c r="AYS31" s="138">
        <f t="shared" ref="AYS31" si="1956">$A$31</f>
        <v>19</v>
      </c>
      <c r="AYT31" s="444"/>
      <c r="AYU31" s="150"/>
      <c r="AYV31" s="150"/>
      <c r="AYW31" s="150"/>
      <c r="AYX31" s="150" t="str">
        <f>IFERROR(IF(AYV31=0," ",IF(AYV31=16," ",VLOOKUP(AYV31,PROTOKOL!$A:$E,2)*AYW31))/7.5*(7.5-AZA31),"")</f>
        <v/>
      </c>
      <c r="AYY31" s="151"/>
      <c r="AYZ31" s="152" t="str">
        <f>IF(AYV31=0," ",IF(AYV31=16," ",(AYU31-AYX31-AYY31)*VLOOKUP(AYV31,PROTOKOL!$A:$E,5)))</f>
        <v xml:space="preserve"> </v>
      </c>
      <c r="AZA31" s="153"/>
      <c r="AZB31" s="144" t="str">
        <f t="shared" si="441"/>
        <v xml:space="preserve"> </v>
      </c>
      <c r="AZC31" s="454" t="str">
        <f t="shared" si="442"/>
        <v xml:space="preserve"> </v>
      </c>
      <c r="AZD31" s="454"/>
      <c r="AZE31" s="150"/>
      <c r="AZF31" s="150"/>
      <c r="AZG31" s="150"/>
      <c r="AZH31" s="154" t="str">
        <f>IF(AZF31=0," ",IF(AZF31=16," ",VLOOKUP(AZF31,PROTOKOL!$A:$E,2)*AZG31))</f>
        <v xml:space="preserve"> </v>
      </c>
      <c r="AZI31" s="151"/>
      <c r="AZJ31" s="152" t="str">
        <f>IF(AZF31=0," ",IF(AZF31=16," ",(AZE31-AZH31-AZI31)*VLOOKUP(AZF31,PROTOKOL!$A:$E,5)))</f>
        <v xml:space="preserve"> </v>
      </c>
      <c r="AZK31" s="155" t="str">
        <f t="shared" si="443"/>
        <v xml:space="preserve"> </v>
      </c>
      <c r="AZL31" s="152" t="str">
        <f t="shared" si="444"/>
        <v xml:space="preserve"> </v>
      </c>
      <c r="AZN31" s="138">
        <f t="shared" ref="AZN31" si="1957">$A$31</f>
        <v>19</v>
      </c>
      <c r="AZO31" s="444"/>
      <c r="AZP31" s="150"/>
      <c r="AZQ31" s="150"/>
      <c r="AZR31" s="150"/>
      <c r="AZS31" s="150" t="str">
        <f>IFERROR(IF(AZQ31=0," ",IF(AZQ31=16," ",VLOOKUP(AZQ31,PROTOKOL!$A:$E,2)*AZR31))/7.5*(7.5-AZV31),"")</f>
        <v/>
      </c>
      <c r="AZT31" s="151"/>
      <c r="AZU31" s="152" t="str">
        <f>IF(AZQ31=0," ",IF(AZQ31=16," ",(AZP31-AZS31-AZT31)*VLOOKUP(AZQ31,PROTOKOL!$A:$E,5)))</f>
        <v xml:space="preserve"> </v>
      </c>
      <c r="AZV31" s="153"/>
      <c r="AZW31" s="144" t="str">
        <f t="shared" si="446"/>
        <v xml:space="preserve"> </v>
      </c>
      <c r="AZX31" s="454" t="str">
        <f t="shared" si="447"/>
        <v xml:space="preserve"> </v>
      </c>
      <c r="AZY31" s="454"/>
      <c r="AZZ31" s="150"/>
      <c r="BAA31" s="150"/>
      <c r="BAB31" s="150"/>
      <c r="BAC31" s="154" t="str">
        <f>IF(BAA31=0," ",IF(BAA31=16," ",VLOOKUP(BAA31,PROTOKOL!$A:$E,2)*BAB31))</f>
        <v xml:space="preserve"> </v>
      </c>
      <c r="BAD31" s="151"/>
      <c r="BAE31" s="152" t="str">
        <f>IF(BAA31=0," ",IF(BAA31=16," ",(AZZ31-BAC31-BAD31)*VLOOKUP(BAA31,PROTOKOL!$A:$E,5)))</f>
        <v xml:space="preserve"> </v>
      </c>
      <c r="BAF31" s="155" t="str">
        <f t="shared" si="448"/>
        <v xml:space="preserve"> </v>
      </c>
      <c r="BAG31" s="152" t="str">
        <f t="shared" si="449"/>
        <v xml:space="preserve"> </v>
      </c>
      <c r="BAI31" s="138">
        <f t="shared" ref="BAI31" si="1958">$A$31</f>
        <v>19</v>
      </c>
      <c r="BAJ31" s="444"/>
      <c r="BAK31" s="150"/>
      <c r="BAL31" s="150"/>
      <c r="BAM31" s="150"/>
      <c r="BAN31" s="150" t="str">
        <f>IFERROR(IF(BAL31=0," ",IF(BAL31=16," ",VLOOKUP(BAL31,PROTOKOL!$A:$E,2)*BAM31))/7.5*(7.5-BAQ31),"")</f>
        <v/>
      </c>
      <c r="BAO31" s="151"/>
      <c r="BAP31" s="152" t="str">
        <f>IF(BAL31=0," ",IF(BAL31=16," ",(BAK31-BAN31-BAO31)*VLOOKUP(BAL31,PROTOKOL!$A:$E,5)))</f>
        <v xml:space="preserve"> </v>
      </c>
      <c r="BAQ31" s="153"/>
      <c r="BAR31" s="144" t="str">
        <f t="shared" si="451"/>
        <v xml:space="preserve"> </v>
      </c>
      <c r="BAS31" s="454" t="str">
        <f t="shared" si="452"/>
        <v xml:space="preserve"> </v>
      </c>
      <c r="BAT31" s="454"/>
      <c r="BAU31" s="150"/>
      <c r="BAV31" s="150"/>
      <c r="BAW31" s="150"/>
      <c r="BAX31" s="154" t="str">
        <f>IF(BAV31=0," ",IF(BAV31=16," ",VLOOKUP(BAV31,PROTOKOL!$A:$E,2)*BAW31))</f>
        <v xml:space="preserve"> </v>
      </c>
      <c r="BAY31" s="151"/>
      <c r="BAZ31" s="152" t="str">
        <f>IF(BAV31=0," ",IF(BAV31=16," ",(BAU31-BAX31-BAY31)*VLOOKUP(BAV31,PROTOKOL!$A:$E,5)))</f>
        <v xml:space="preserve"> </v>
      </c>
      <c r="BBA31" s="155" t="str">
        <f t="shared" si="453"/>
        <v xml:space="preserve"> </v>
      </c>
      <c r="BBB31" s="152" t="str">
        <f t="shared" si="454"/>
        <v xml:space="preserve"> </v>
      </c>
    </row>
    <row r="32" spans="1:1406" x14ac:dyDescent="0.3">
      <c r="A32" s="138">
        <v>20</v>
      </c>
      <c r="B32" s="444"/>
      <c r="C32" s="150"/>
      <c r="D32" s="150"/>
      <c r="E32" s="150"/>
      <c r="F32" s="150" t="str">
        <f>IFERROR(IF(D32=0," ",IF(D32=16," ",VLOOKUP(D32,PROTOKOL!$A:$E,2)*E32))/7.5*(7.5-I32),"")</f>
        <v/>
      </c>
      <c r="G32" s="151"/>
      <c r="H32" s="152" t="str">
        <f>IF(D32=0," ",IF(D32=16," ",(C32-F32-G32)*VLOOKUP(D32,PROTOKOL!$A:$E,5)))</f>
        <v xml:space="preserve"> </v>
      </c>
      <c r="I32" s="153"/>
      <c r="J32" s="144" t="str">
        <f t="shared" si="455"/>
        <v xml:space="preserve"> </v>
      </c>
      <c r="K32" s="454" t="str">
        <f t="shared" si="456"/>
        <v xml:space="preserve"> </v>
      </c>
      <c r="L32" s="454"/>
      <c r="M32" s="150"/>
      <c r="N32" s="150"/>
      <c r="O32" s="150"/>
      <c r="P32" s="154" t="str">
        <f>IF(N32=0," ",IF(N32=16," ",VLOOKUP(N32,PROTOKOL!$A:$E,2)*O32))</f>
        <v xml:space="preserve"> </v>
      </c>
      <c r="Q32" s="151"/>
      <c r="R32" s="152" t="str">
        <f>IF(N32=0," ",IF(N32=16," ",(M32-P32-Q32)*VLOOKUP(N32,PROTOKOL!$A:$E,5)))</f>
        <v xml:space="preserve"> </v>
      </c>
      <c r="S32" s="155" t="str">
        <f t="shared" si="457"/>
        <v xml:space="preserve"> </v>
      </c>
      <c r="T32" s="152" t="str">
        <f t="shared" si="458"/>
        <v xml:space="preserve"> </v>
      </c>
      <c r="V32" s="138">
        <f>$A$32</f>
        <v>20</v>
      </c>
      <c r="W32" s="444"/>
      <c r="X32" s="150"/>
      <c r="Y32" s="150"/>
      <c r="Z32" s="150"/>
      <c r="AA32" s="150" t="str">
        <f>IFERROR(IF(Y32=0," ",IF(Y32=16," ",VLOOKUP(Y32,PROTOKOL!$A:$E,2)*Z32))/7.5*(7.5-AD32),"")</f>
        <v/>
      </c>
      <c r="AB32" s="151"/>
      <c r="AC32" s="152" t="str">
        <f>IF(Y32=0," ",IF(Y32=16," ",(X32-AA32-AB32)*VLOOKUP(Y32,PROTOKOL!$A:$E,5)))</f>
        <v xml:space="preserve"> </v>
      </c>
      <c r="AD32" s="153"/>
      <c r="AE32" s="144" t="str">
        <f t="shared" si="459"/>
        <v xml:space="preserve"> </v>
      </c>
      <c r="AF32" s="454" t="str">
        <f t="shared" si="460"/>
        <v xml:space="preserve"> </v>
      </c>
      <c r="AG32" s="454"/>
      <c r="AH32" s="150"/>
      <c r="AI32" s="150"/>
      <c r="AJ32" s="150"/>
      <c r="AK32" s="154" t="str">
        <f>IF(AI32=0," ",IF(AI32=16," ",VLOOKUP(AI32,PROTOKOL!$A:$E,2)*AJ32))</f>
        <v xml:space="preserve"> </v>
      </c>
      <c r="AL32" s="151"/>
      <c r="AM32" s="152" t="str">
        <f>IF(AI32=0," ",IF(AI32=16," ",(AH32-AK32-AL32)*VLOOKUP(AI32,PROTOKOL!$A:$E,5)))</f>
        <v xml:space="preserve"> </v>
      </c>
      <c r="AN32" s="155" t="str">
        <f t="shared" si="1698"/>
        <v xml:space="preserve"> </v>
      </c>
      <c r="AO32" s="152" t="str">
        <f t="shared" si="462"/>
        <v xml:space="preserve"> </v>
      </c>
      <c r="AQ32" s="138">
        <f t="shared" ref="AQ32" si="1959">$A$32</f>
        <v>20</v>
      </c>
      <c r="AR32" s="444"/>
      <c r="AS32" s="150"/>
      <c r="AT32" s="150"/>
      <c r="AU32" s="150"/>
      <c r="AV32" s="150" t="str">
        <f>IFERROR(IF(AT32=0," ",IF(AT32=16," ",VLOOKUP(AT32,PROTOKOL!$A:$E,2)*AU32))/7.5*(7.5-AY32),"")</f>
        <v/>
      </c>
      <c r="AW32" s="151"/>
      <c r="AX32" s="152" t="str">
        <f>IF(AT32=0," ",IF(AT32=16," ",(AS32-AV32-AW32)*VLOOKUP(AT32,PROTOKOL!$A:$E,5)))</f>
        <v xml:space="preserve"> </v>
      </c>
      <c r="AY32" s="153"/>
      <c r="AZ32" s="144" t="str">
        <f t="shared" si="131"/>
        <v xml:space="preserve"> </v>
      </c>
      <c r="BA32" s="454" t="str">
        <f t="shared" si="132"/>
        <v xml:space="preserve"> </v>
      </c>
      <c r="BB32" s="454"/>
      <c r="BC32" s="150"/>
      <c r="BD32" s="150"/>
      <c r="BE32" s="150"/>
      <c r="BF32" s="154" t="str">
        <f>IF(BD32=0," ",IF(BD32=16," ",VLOOKUP(BD32,PROTOKOL!$A:$E,2)*BE32))</f>
        <v xml:space="preserve"> </v>
      </c>
      <c r="BG32" s="151"/>
      <c r="BH32" s="152" t="str">
        <f>IF(BD32=0," ",IF(BD32=16," ",(BC32-BF32-BG32)*VLOOKUP(BD32,PROTOKOL!$A:$E,5)))</f>
        <v xml:space="preserve"> </v>
      </c>
      <c r="BI32" s="155" t="str">
        <f t="shared" si="133"/>
        <v xml:space="preserve"> </v>
      </c>
      <c r="BJ32" s="152" t="str">
        <f t="shared" si="134"/>
        <v xml:space="preserve"> </v>
      </c>
      <c r="BL32" s="138">
        <f t="shared" ref="BL32" si="1960">$A$32</f>
        <v>20</v>
      </c>
      <c r="BM32" s="444"/>
      <c r="BN32" s="150"/>
      <c r="BO32" s="150"/>
      <c r="BP32" s="150"/>
      <c r="BQ32" s="150" t="str">
        <f>IFERROR(IF(BO32=0," ",IF(BO32=16," ",VLOOKUP(BO32,PROTOKOL!$A:$E,2)*BP32))/7.5*(7.5-BT32),"")</f>
        <v/>
      </c>
      <c r="BR32" s="151"/>
      <c r="BS32" s="152" t="str">
        <f>IF(BO32=0," ",IF(BO32=16," ",(BN32-BQ32-BR32)*VLOOKUP(BO32,PROTOKOL!$A:$E,5)))</f>
        <v xml:space="preserve"> </v>
      </c>
      <c r="BT32" s="153"/>
      <c r="BU32" s="144" t="str">
        <f t="shared" si="136"/>
        <v xml:space="preserve"> </v>
      </c>
      <c r="BV32" s="454" t="str">
        <f t="shared" si="137"/>
        <v xml:space="preserve"> </v>
      </c>
      <c r="BW32" s="454"/>
      <c r="BX32" s="150"/>
      <c r="BY32" s="150"/>
      <c r="BZ32" s="150"/>
      <c r="CA32" s="154" t="str">
        <f>IF(BY32=0," ",IF(BY32=16," ",VLOOKUP(BY32,PROTOKOL!$A:$E,2)*BZ32))</f>
        <v xml:space="preserve"> </v>
      </c>
      <c r="CB32" s="151"/>
      <c r="CC32" s="152" t="str">
        <f>IF(BY32=0," ",IF(BY32=16," ",(BX32-CA32-CB32)*VLOOKUP(BY32,PROTOKOL!$A:$E,5)))</f>
        <v xml:space="preserve"> </v>
      </c>
      <c r="CD32" s="155" t="str">
        <f t="shared" si="138"/>
        <v xml:space="preserve"> </v>
      </c>
      <c r="CE32" s="152" t="str">
        <f t="shared" si="139"/>
        <v xml:space="preserve"> </v>
      </c>
      <c r="CG32" s="138">
        <f t="shared" ref="CG32" si="1961">$A$32</f>
        <v>20</v>
      </c>
      <c r="CH32" s="444"/>
      <c r="CI32" s="150"/>
      <c r="CJ32" s="150"/>
      <c r="CK32" s="150"/>
      <c r="CL32" s="150" t="str">
        <f>IFERROR(IF(CJ32=0," ",IF(CJ32=16," ",VLOOKUP(CJ32,PROTOKOL!$A:$E,2)*CK32))/7.5*(7.5-CO32),"")</f>
        <v/>
      </c>
      <c r="CM32" s="151"/>
      <c r="CN32" s="152" t="str">
        <f>IF(CJ32=0," ",IF(CJ32=16," ",(CI32-CL32-CM32)*VLOOKUP(CJ32,PROTOKOL!$A:$E,5)))</f>
        <v xml:space="preserve"> </v>
      </c>
      <c r="CO32" s="153"/>
      <c r="CP32" s="144" t="str">
        <f t="shared" si="141"/>
        <v xml:space="preserve"> </v>
      </c>
      <c r="CQ32" s="454" t="str">
        <f t="shared" si="142"/>
        <v xml:space="preserve"> </v>
      </c>
      <c r="CR32" s="454"/>
      <c r="CS32" s="150"/>
      <c r="CT32" s="150"/>
      <c r="CU32" s="150"/>
      <c r="CV32" s="154" t="str">
        <f>IF(CT32=0," ",IF(CT32=16," ",VLOOKUP(CT32,PROTOKOL!$A:$E,2)*CU32))</f>
        <v xml:space="preserve"> </v>
      </c>
      <c r="CW32" s="151"/>
      <c r="CX32" s="152" t="str">
        <f>IF(CT32=0," ",IF(CT32=16," ",(CS32-CV32-CW32)*VLOOKUP(CT32,PROTOKOL!$A:$E,5)))</f>
        <v xml:space="preserve"> </v>
      </c>
      <c r="CY32" s="155" t="str">
        <f t="shared" si="143"/>
        <v xml:space="preserve"> </v>
      </c>
      <c r="CZ32" s="152" t="str">
        <f t="shared" si="144"/>
        <v xml:space="preserve"> </v>
      </c>
      <c r="DB32" s="138">
        <f t="shared" ref="DB32" si="1962">$A$32</f>
        <v>20</v>
      </c>
      <c r="DC32" s="444"/>
      <c r="DD32" s="150"/>
      <c r="DE32" s="150"/>
      <c r="DF32" s="150"/>
      <c r="DG32" s="150" t="str">
        <f>IFERROR(IF(DE32=0," ",IF(DE32=16," ",VLOOKUP(DE32,PROTOKOL!$A:$E,2)*DF32))/7.5*(7.5-DJ32),"")</f>
        <v/>
      </c>
      <c r="DH32" s="151"/>
      <c r="DI32" s="152" t="str">
        <f>IF(DE32=0," ",IF(DE32=16," ",(DD32-DG32-DH32)*VLOOKUP(DE32,PROTOKOL!$A:$E,5)))</f>
        <v xml:space="preserve"> </v>
      </c>
      <c r="DJ32" s="153"/>
      <c r="DK32" s="144" t="str">
        <f t="shared" si="146"/>
        <v xml:space="preserve"> </v>
      </c>
      <c r="DL32" s="454" t="str">
        <f t="shared" si="147"/>
        <v xml:space="preserve"> </v>
      </c>
      <c r="DM32" s="454"/>
      <c r="DN32" s="150"/>
      <c r="DO32" s="150"/>
      <c r="DP32" s="150"/>
      <c r="DQ32" s="154" t="str">
        <f>IF(DO32=0," ",IF(DO32=16," ",VLOOKUP(DO32,PROTOKOL!$A:$E,2)*DP32))</f>
        <v xml:space="preserve"> </v>
      </c>
      <c r="DR32" s="151"/>
      <c r="DS32" s="152" t="str">
        <f>IF(DO32=0," ",IF(DO32=16," ",(DN32-DQ32-DR32)*VLOOKUP(DO32,PROTOKOL!$A:$E,5)))</f>
        <v xml:space="preserve"> </v>
      </c>
      <c r="DT32" s="155" t="str">
        <f t="shared" si="148"/>
        <v xml:space="preserve"> </v>
      </c>
      <c r="DU32" s="152" t="str">
        <f t="shared" si="149"/>
        <v xml:space="preserve"> </v>
      </c>
      <c r="DW32" s="138">
        <f t="shared" ref="DW32" si="1963">$A$32</f>
        <v>20</v>
      </c>
      <c r="DX32" s="444"/>
      <c r="DY32" s="150"/>
      <c r="DZ32" s="150"/>
      <c r="EA32" s="150"/>
      <c r="EB32" s="150" t="str">
        <f>IFERROR(IF(DZ32=0," ",IF(DZ32=16," ",VLOOKUP(DZ32,PROTOKOL!$A:$E,2)*EA32))/7.5*(7.5-EE32),"")</f>
        <v/>
      </c>
      <c r="EC32" s="151"/>
      <c r="ED32" s="152" t="str">
        <f>IF(DZ32=0," ",IF(DZ32=16," ",(DY32-EB32-EC32)*VLOOKUP(DZ32,PROTOKOL!$A:$E,5)))</f>
        <v xml:space="preserve"> </v>
      </c>
      <c r="EE32" s="153"/>
      <c r="EF32" s="144" t="str">
        <f t="shared" si="151"/>
        <v xml:space="preserve"> </v>
      </c>
      <c r="EG32" s="454" t="str">
        <f t="shared" si="152"/>
        <v xml:space="preserve"> </v>
      </c>
      <c r="EH32" s="454"/>
      <c r="EI32" s="150"/>
      <c r="EJ32" s="150"/>
      <c r="EK32" s="150"/>
      <c r="EL32" s="154" t="str">
        <f>IF(EJ32=0," ",IF(EJ32=16," ",VLOOKUP(EJ32,PROTOKOL!$A:$E,2)*EK32))</f>
        <v xml:space="preserve"> </v>
      </c>
      <c r="EM32" s="151"/>
      <c r="EN32" s="152" t="str">
        <f>IF(EJ32=0," ",IF(EJ32=16," ",(EI32-EL32-EM32)*VLOOKUP(EJ32,PROTOKOL!$A:$E,5)))</f>
        <v xml:space="preserve"> </v>
      </c>
      <c r="EO32" s="155" t="str">
        <f t="shared" si="153"/>
        <v xml:space="preserve"> </v>
      </c>
      <c r="EP32" s="152" t="str">
        <f t="shared" si="154"/>
        <v xml:space="preserve"> </v>
      </c>
      <c r="ER32" s="138">
        <f t="shared" ref="ER32" si="1964">$A$32</f>
        <v>20</v>
      </c>
      <c r="ES32" s="444"/>
      <c r="ET32" s="150"/>
      <c r="EU32" s="150"/>
      <c r="EV32" s="150"/>
      <c r="EW32" s="150" t="str">
        <f>IFERROR(IF(EU32=0," ",IF(EU32=16," ",VLOOKUP(EU32,PROTOKOL!$A:$E,2)*EV32))/7.5*(7.5-EZ32),"")</f>
        <v/>
      </c>
      <c r="EX32" s="151"/>
      <c r="EY32" s="152" t="str">
        <f>IF(EU32=0," ",IF(EU32=16," ",(ET32-EW32-EX32)*VLOOKUP(EU32,PROTOKOL!$A:$E,5)))</f>
        <v xml:space="preserve"> </v>
      </c>
      <c r="EZ32" s="153"/>
      <c r="FA32" s="144" t="str">
        <f t="shared" si="156"/>
        <v xml:space="preserve"> </v>
      </c>
      <c r="FB32" s="454" t="str">
        <f t="shared" si="157"/>
        <v xml:space="preserve"> </v>
      </c>
      <c r="FC32" s="454"/>
      <c r="FD32" s="150"/>
      <c r="FE32" s="150"/>
      <c r="FF32" s="150"/>
      <c r="FG32" s="154" t="str">
        <f>IF(FE32=0," ",IF(FE32=16," ",VLOOKUP(FE32,PROTOKOL!$A:$E,2)*FF32))</f>
        <v xml:space="preserve"> </v>
      </c>
      <c r="FH32" s="151"/>
      <c r="FI32" s="152" t="str">
        <f>IF(FE32=0," ",IF(FE32=16," ",(FD32-FG32-FH32)*VLOOKUP(FE32,PROTOKOL!$A:$E,5)))</f>
        <v xml:space="preserve"> </v>
      </c>
      <c r="FJ32" s="155" t="str">
        <f t="shared" si="158"/>
        <v xml:space="preserve"> </v>
      </c>
      <c r="FK32" s="152" t="str">
        <f t="shared" si="159"/>
        <v xml:space="preserve"> </v>
      </c>
      <c r="FM32" s="138">
        <f t="shared" ref="FM32" si="1965">$A$32</f>
        <v>20</v>
      </c>
      <c r="FN32" s="444"/>
      <c r="FO32" s="150"/>
      <c r="FP32" s="150"/>
      <c r="FQ32" s="150"/>
      <c r="FR32" s="150" t="str">
        <f>IFERROR(IF(FP32=0," ",IF(FP32=16," ",VLOOKUP(FP32,PROTOKOL!$A:$E,2)*FQ32))/7.5*(7.5-FU32),"")</f>
        <v/>
      </c>
      <c r="FS32" s="151"/>
      <c r="FT32" s="152" t="str">
        <f>IF(FP32=0," ",IF(FP32=16," ",(FO32-FR32-FS32)*VLOOKUP(FP32,PROTOKOL!$A:$E,5)))</f>
        <v xml:space="preserve"> </v>
      </c>
      <c r="FU32" s="153"/>
      <c r="FV32" s="144" t="str">
        <f t="shared" si="161"/>
        <v xml:space="preserve"> </v>
      </c>
      <c r="FW32" s="454" t="str">
        <f t="shared" si="162"/>
        <v xml:space="preserve"> </v>
      </c>
      <c r="FX32" s="454"/>
      <c r="FY32" s="150"/>
      <c r="FZ32" s="150"/>
      <c r="GA32" s="150"/>
      <c r="GB32" s="154" t="str">
        <f>IF(FZ32=0," ",IF(FZ32=16," ",VLOOKUP(FZ32,PROTOKOL!$A:$E,2)*GA32))</f>
        <v xml:space="preserve"> </v>
      </c>
      <c r="GC32" s="151"/>
      <c r="GD32" s="152" t="str">
        <f>IF(FZ32=0," ",IF(FZ32=16," ",(FY32-GB32-GC32)*VLOOKUP(FZ32,PROTOKOL!$A:$E,5)))</f>
        <v xml:space="preserve"> </v>
      </c>
      <c r="GE32" s="155" t="str">
        <f t="shared" si="163"/>
        <v xml:space="preserve"> </v>
      </c>
      <c r="GF32" s="152" t="str">
        <f t="shared" si="164"/>
        <v xml:space="preserve"> </v>
      </c>
      <c r="GH32" s="138">
        <f t="shared" ref="GH32" si="1966">$A$32</f>
        <v>20</v>
      </c>
      <c r="GI32" s="444"/>
      <c r="GJ32" s="150"/>
      <c r="GK32" s="150"/>
      <c r="GL32" s="150"/>
      <c r="GM32" s="150" t="str">
        <f>IFERROR(IF(GK32=0," ",IF(GK32=16," ",VLOOKUP(GK32,PROTOKOL!$A:$E,2)*GL32))/7.5*(7.5-GP32),"")</f>
        <v/>
      </c>
      <c r="GN32" s="151"/>
      <c r="GO32" s="152" t="str">
        <f>IF(GK32=0," ",IF(GK32=16," ",(GJ32-GM32-GN32)*VLOOKUP(GK32,PROTOKOL!$A:$E,5)))</f>
        <v xml:space="preserve"> </v>
      </c>
      <c r="GP32" s="153"/>
      <c r="GQ32" s="144" t="str">
        <f t="shared" si="166"/>
        <v xml:space="preserve"> </v>
      </c>
      <c r="GR32" s="454" t="str">
        <f t="shared" si="167"/>
        <v xml:space="preserve"> </v>
      </c>
      <c r="GS32" s="454"/>
      <c r="GT32" s="150"/>
      <c r="GU32" s="150"/>
      <c r="GV32" s="150"/>
      <c r="GW32" s="154" t="str">
        <f>IF(GU32=0," ",IF(GU32=16," ",VLOOKUP(GU32,PROTOKOL!$A:$E,2)*GV32))</f>
        <v xml:space="preserve"> </v>
      </c>
      <c r="GX32" s="151"/>
      <c r="GY32" s="152" t="str">
        <f>IF(GU32=0," ",IF(GU32=16," ",(GT32-GW32-GX32)*VLOOKUP(GU32,PROTOKOL!$A:$E,5)))</f>
        <v xml:space="preserve"> </v>
      </c>
      <c r="GZ32" s="155" t="str">
        <f t="shared" si="168"/>
        <v xml:space="preserve"> </v>
      </c>
      <c r="HA32" s="152" t="str">
        <f t="shared" si="169"/>
        <v xml:space="preserve"> </v>
      </c>
      <c r="HC32" s="138">
        <f t="shared" ref="HC32" si="1967">$A$32</f>
        <v>20</v>
      </c>
      <c r="HD32" s="444"/>
      <c r="HE32" s="150"/>
      <c r="HF32" s="150"/>
      <c r="HG32" s="150"/>
      <c r="HH32" s="150" t="str">
        <f>IFERROR(IF(HF32=0," ",IF(HF32=16," ",VLOOKUP(HF32,PROTOKOL!$A:$E,2)*HG32))/7.5*(7.5-HK32),"")</f>
        <v/>
      </c>
      <c r="HI32" s="151"/>
      <c r="HJ32" s="152" t="str">
        <f>IF(HF32=0," ",IF(HF32=16," ",(HE32-HH32-HI32)*VLOOKUP(HF32,PROTOKOL!$A:$E,5)))</f>
        <v xml:space="preserve"> </v>
      </c>
      <c r="HK32" s="153"/>
      <c r="HL32" s="144" t="str">
        <f t="shared" si="171"/>
        <v xml:space="preserve"> </v>
      </c>
      <c r="HM32" s="454" t="str">
        <f t="shared" si="172"/>
        <v xml:space="preserve"> </v>
      </c>
      <c r="HN32" s="454"/>
      <c r="HO32" s="150"/>
      <c r="HP32" s="150"/>
      <c r="HQ32" s="150"/>
      <c r="HR32" s="154" t="str">
        <f>IF(HP32=0," ",IF(HP32=16," ",VLOOKUP(HP32,PROTOKOL!$A:$E,2)*HQ32))</f>
        <v xml:space="preserve"> </v>
      </c>
      <c r="HS32" s="151"/>
      <c r="HT32" s="152" t="str">
        <f>IF(HP32=0," ",IF(HP32=16," ",(HO32-HR32-HS32)*VLOOKUP(HP32,PROTOKOL!$A:$E,5)))</f>
        <v xml:space="preserve"> </v>
      </c>
      <c r="HU32" s="155" t="str">
        <f t="shared" si="173"/>
        <v xml:space="preserve"> </v>
      </c>
      <c r="HV32" s="152" t="str">
        <f t="shared" si="174"/>
        <v xml:space="preserve"> </v>
      </c>
      <c r="HX32" s="138">
        <f t="shared" ref="HX32" si="1968">$A$32</f>
        <v>20</v>
      </c>
      <c r="HY32" s="444"/>
      <c r="HZ32" s="150"/>
      <c r="IA32" s="150"/>
      <c r="IB32" s="150"/>
      <c r="IC32" s="150" t="str">
        <f>IFERROR(IF(IA32=0," ",IF(IA32=16," ",VLOOKUP(IA32,PROTOKOL!$A:$E,2)*IB32))/7.5*(7.5-IF32),"")</f>
        <v/>
      </c>
      <c r="ID32" s="151"/>
      <c r="IE32" s="152" t="str">
        <f>IF(IA32=0," ",IF(IA32=16," ",(HZ32-IC32-ID32)*VLOOKUP(IA32,PROTOKOL!$A:$E,5)))</f>
        <v xml:space="preserve"> </v>
      </c>
      <c r="IF32" s="153"/>
      <c r="IG32" s="144" t="str">
        <f t="shared" si="176"/>
        <v xml:space="preserve"> </v>
      </c>
      <c r="IH32" s="454" t="str">
        <f t="shared" si="177"/>
        <v xml:space="preserve"> </v>
      </c>
      <c r="II32" s="454"/>
      <c r="IJ32" s="150"/>
      <c r="IK32" s="150"/>
      <c r="IL32" s="150"/>
      <c r="IM32" s="154" t="str">
        <f>IF(IK32=0," ",IF(IK32=16," ",VLOOKUP(IK32,PROTOKOL!$A:$E,2)*IL32))</f>
        <v xml:space="preserve"> </v>
      </c>
      <c r="IN32" s="151"/>
      <c r="IO32" s="152" t="str">
        <f>IF(IK32=0," ",IF(IK32=16," ",(IJ32-IM32-IN32)*VLOOKUP(IK32,PROTOKOL!$A:$E,5)))</f>
        <v xml:space="preserve"> </v>
      </c>
      <c r="IP32" s="155" t="str">
        <f t="shared" si="178"/>
        <v xml:space="preserve"> </v>
      </c>
      <c r="IQ32" s="152" t="str">
        <f t="shared" si="179"/>
        <v xml:space="preserve"> </v>
      </c>
      <c r="IS32" s="138">
        <f t="shared" ref="IS32" si="1969">$A$32</f>
        <v>20</v>
      </c>
      <c r="IT32" s="444"/>
      <c r="IU32" s="150"/>
      <c r="IV32" s="150"/>
      <c r="IW32" s="150"/>
      <c r="IX32" s="150" t="str">
        <f>IFERROR(IF(IV32=0," ",IF(IV32=16," ",VLOOKUP(IV32,PROTOKOL!$A:$E,2)*IW32))/7.5*(7.5-JA32),"")</f>
        <v/>
      </c>
      <c r="IY32" s="151"/>
      <c r="IZ32" s="152" t="str">
        <f>IF(IV32=0," ",IF(IV32=16," ",(IU32-IX32-IY32)*VLOOKUP(IV32,PROTOKOL!$A:$E,5)))</f>
        <v xml:space="preserve"> </v>
      </c>
      <c r="JA32" s="153"/>
      <c r="JB32" s="144" t="str">
        <f t="shared" si="181"/>
        <v xml:space="preserve"> </v>
      </c>
      <c r="JC32" s="454" t="str">
        <f t="shared" si="182"/>
        <v xml:space="preserve"> </v>
      </c>
      <c r="JD32" s="454"/>
      <c r="JE32" s="150"/>
      <c r="JF32" s="150"/>
      <c r="JG32" s="150"/>
      <c r="JH32" s="154" t="str">
        <f>IF(JF32=0," ",IF(JF32=16," ",VLOOKUP(JF32,PROTOKOL!$A:$E,2)*JG32))</f>
        <v xml:space="preserve"> </v>
      </c>
      <c r="JI32" s="151"/>
      <c r="JJ32" s="152" t="str">
        <f>IF(JF32=0," ",IF(JF32=16," ",(JE32-JH32-JI32)*VLOOKUP(JF32,PROTOKOL!$A:$E,5)))</f>
        <v xml:space="preserve"> </v>
      </c>
      <c r="JK32" s="155" t="str">
        <f t="shared" si="183"/>
        <v xml:space="preserve"> </v>
      </c>
      <c r="JL32" s="152" t="str">
        <f t="shared" si="184"/>
        <v xml:space="preserve"> </v>
      </c>
      <c r="JN32" s="138">
        <f t="shared" ref="JN32" si="1970">$A$32</f>
        <v>20</v>
      </c>
      <c r="JO32" s="444"/>
      <c r="JP32" s="150"/>
      <c r="JQ32" s="150"/>
      <c r="JR32" s="150"/>
      <c r="JS32" s="150" t="str">
        <f>IFERROR(IF(JQ32=0," ",IF(JQ32=16," ",VLOOKUP(JQ32,PROTOKOL!$A:$E,2)*JR32))/7.5*(7.5-JV32),"")</f>
        <v/>
      </c>
      <c r="JT32" s="151"/>
      <c r="JU32" s="152" t="str">
        <f>IF(JQ32=0," ",IF(JQ32=16," ",(JP32-JS32-JT32)*VLOOKUP(JQ32,PROTOKOL!$A:$E,5)))</f>
        <v xml:space="preserve"> </v>
      </c>
      <c r="JV32" s="153"/>
      <c r="JW32" s="144" t="str">
        <f t="shared" si="186"/>
        <v xml:space="preserve"> </v>
      </c>
      <c r="JX32" s="454" t="str">
        <f t="shared" si="187"/>
        <v xml:space="preserve"> </v>
      </c>
      <c r="JY32" s="454"/>
      <c r="JZ32" s="150"/>
      <c r="KA32" s="150"/>
      <c r="KB32" s="150"/>
      <c r="KC32" s="154" t="str">
        <f>IF(KA32=0," ",IF(KA32=16," ",VLOOKUP(KA32,PROTOKOL!$A:$E,2)*KB32))</f>
        <v xml:space="preserve"> </v>
      </c>
      <c r="KD32" s="151"/>
      <c r="KE32" s="152" t="str">
        <f>IF(KA32=0," ",IF(KA32=16," ",(JZ32-KC32-KD32)*VLOOKUP(KA32,PROTOKOL!$A:$E,5)))</f>
        <v xml:space="preserve"> </v>
      </c>
      <c r="KF32" s="155" t="str">
        <f t="shared" si="188"/>
        <v xml:space="preserve"> </v>
      </c>
      <c r="KG32" s="152" t="str">
        <f t="shared" si="189"/>
        <v xml:space="preserve"> </v>
      </c>
      <c r="KI32" s="138">
        <f t="shared" ref="KI32" si="1971">$A$32</f>
        <v>20</v>
      </c>
      <c r="KJ32" s="444"/>
      <c r="KK32" s="150"/>
      <c r="KL32" s="150"/>
      <c r="KM32" s="150"/>
      <c r="KN32" s="150" t="str">
        <f>IFERROR(IF(KL32=0," ",IF(KL32=16," ",VLOOKUP(KL32,PROTOKOL!$A:$E,2)*KM32))/7.5*(7.5-KQ32),"")</f>
        <v/>
      </c>
      <c r="KO32" s="151"/>
      <c r="KP32" s="152" t="str">
        <f>IF(KL32=0," ",IF(KL32=16," ",(KK32-KN32-KO32)*VLOOKUP(KL32,PROTOKOL!$A:$E,5)))</f>
        <v xml:space="preserve"> </v>
      </c>
      <c r="KQ32" s="153"/>
      <c r="KR32" s="144" t="str">
        <f t="shared" si="191"/>
        <v xml:space="preserve"> </v>
      </c>
      <c r="KS32" s="454" t="str">
        <f t="shared" si="192"/>
        <v xml:space="preserve"> </v>
      </c>
      <c r="KT32" s="454"/>
      <c r="KU32" s="150"/>
      <c r="KV32" s="150"/>
      <c r="KW32" s="150"/>
      <c r="KX32" s="154" t="str">
        <f>IF(KV32=0," ",IF(KV32=16," ",VLOOKUP(KV32,PROTOKOL!$A:$E,2)*KW32))</f>
        <v xml:space="preserve"> </v>
      </c>
      <c r="KY32" s="151"/>
      <c r="KZ32" s="152" t="str">
        <f>IF(KV32=0," ",IF(KV32=16," ",(KU32-KX32-KY32)*VLOOKUP(KV32,PROTOKOL!$A:$E,5)))</f>
        <v xml:space="preserve"> </v>
      </c>
      <c r="LA32" s="155" t="str">
        <f t="shared" si="193"/>
        <v xml:space="preserve"> </v>
      </c>
      <c r="LB32" s="152" t="str">
        <f t="shared" si="194"/>
        <v xml:space="preserve"> </v>
      </c>
      <c r="LD32" s="138">
        <f t="shared" ref="LD32" si="1972">$A$32</f>
        <v>20</v>
      </c>
      <c r="LE32" s="444"/>
      <c r="LF32" s="150"/>
      <c r="LG32" s="150"/>
      <c r="LH32" s="150"/>
      <c r="LI32" s="150" t="str">
        <f>IFERROR(IF(LG32=0," ",IF(LG32=16," ",VLOOKUP(LG32,PROTOKOL!$A:$E,2)*LH32))/7.5*(7.5-LL32),"")</f>
        <v/>
      </c>
      <c r="LJ32" s="151"/>
      <c r="LK32" s="152" t="str">
        <f>IF(LG32=0," ",IF(LG32=16," ",(LF32-LI32-LJ32)*VLOOKUP(LG32,PROTOKOL!$A:$E,5)))</f>
        <v xml:space="preserve"> </v>
      </c>
      <c r="LL32" s="153"/>
      <c r="LM32" s="144" t="str">
        <f t="shared" si="196"/>
        <v xml:space="preserve"> </v>
      </c>
      <c r="LN32" s="454" t="str">
        <f t="shared" si="197"/>
        <v xml:space="preserve"> </v>
      </c>
      <c r="LO32" s="454"/>
      <c r="LP32" s="150"/>
      <c r="LQ32" s="150"/>
      <c r="LR32" s="150"/>
      <c r="LS32" s="154" t="str">
        <f>IF(LQ32=0," ",IF(LQ32=16," ",VLOOKUP(LQ32,PROTOKOL!$A:$E,2)*LR32))</f>
        <v xml:space="preserve"> </v>
      </c>
      <c r="LT32" s="151"/>
      <c r="LU32" s="152" t="str">
        <f>IF(LQ32=0," ",IF(LQ32=16," ",(LP32-LS32-LT32)*VLOOKUP(LQ32,PROTOKOL!$A:$E,5)))</f>
        <v xml:space="preserve"> </v>
      </c>
      <c r="LV32" s="155" t="str">
        <f t="shared" si="198"/>
        <v xml:space="preserve"> </v>
      </c>
      <c r="LW32" s="152" t="str">
        <f t="shared" si="199"/>
        <v xml:space="preserve"> </v>
      </c>
      <c r="LY32" s="138">
        <f t="shared" ref="LY32" si="1973">$A$32</f>
        <v>20</v>
      </c>
      <c r="LZ32" s="444"/>
      <c r="MA32" s="150"/>
      <c r="MB32" s="150"/>
      <c r="MC32" s="150"/>
      <c r="MD32" s="150" t="str">
        <f>IFERROR(IF(MB32=0," ",IF(MB32=16," ",VLOOKUP(MB32,PROTOKOL!$A:$E,2)*MC32))/7.5*(7.5-MG32),"")</f>
        <v/>
      </c>
      <c r="ME32" s="151"/>
      <c r="MF32" s="152" t="str">
        <f>IF(MB32=0," ",IF(MB32=16," ",(MA32-MD32-ME32)*VLOOKUP(MB32,PROTOKOL!$A:$E,5)))</f>
        <v xml:space="preserve"> </v>
      </c>
      <c r="MG32" s="153"/>
      <c r="MH32" s="144" t="str">
        <f t="shared" si="201"/>
        <v xml:space="preserve"> </v>
      </c>
      <c r="MI32" s="454" t="str">
        <f t="shared" si="202"/>
        <v xml:space="preserve"> </v>
      </c>
      <c r="MJ32" s="454"/>
      <c r="MK32" s="150"/>
      <c r="ML32" s="150"/>
      <c r="MM32" s="150"/>
      <c r="MN32" s="154" t="str">
        <f>IF(ML32=0," ",IF(ML32=16," ",VLOOKUP(ML32,PROTOKOL!$A:$E,2)*MM32))</f>
        <v xml:space="preserve"> </v>
      </c>
      <c r="MO32" s="151"/>
      <c r="MP32" s="152" t="str">
        <f>IF(ML32=0," ",IF(ML32=16," ",(MK32-MN32-MO32)*VLOOKUP(ML32,PROTOKOL!$A:$E,5)))</f>
        <v xml:space="preserve"> </v>
      </c>
      <c r="MQ32" s="155" t="str">
        <f t="shared" si="203"/>
        <v xml:space="preserve"> </v>
      </c>
      <c r="MR32" s="152" t="str">
        <f t="shared" si="204"/>
        <v xml:space="preserve"> </v>
      </c>
      <c r="MT32" s="138">
        <f t="shared" ref="MT32" si="1974">$A$32</f>
        <v>20</v>
      </c>
      <c r="MU32" s="444"/>
      <c r="MV32" s="150"/>
      <c r="MW32" s="150"/>
      <c r="MX32" s="150"/>
      <c r="MY32" s="150" t="str">
        <f>IFERROR(IF(MW32=0," ",IF(MW32=16," ",VLOOKUP(MW32,PROTOKOL!$A:$E,2)*MX32))/7.5*(7.5-NB32),"")</f>
        <v/>
      </c>
      <c r="MZ32" s="151"/>
      <c r="NA32" s="152" t="str">
        <f>IF(MW32=0," ",IF(MW32=16," ",(MV32-MY32-MZ32)*VLOOKUP(MW32,PROTOKOL!$A:$E,5)))</f>
        <v xml:space="preserve"> </v>
      </c>
      <c r="NB32" s="153"/>
      <c r="NC32" s="144" t="str">
        <f t="shared" si="206"/>
        <v xml:space="preserve"> </v>
      </c>
      <c r="ND32" s="454" t="str">
        <f t="shared" si="207"/>
        <v xml:space="preserve"> </v>
      </c>
      <c r="NE32" s="454"/>
      <c r="NF32" s="150"/>
      <c r="NG32" s="150"/>
      <c r="NH32" s="150"/>
      <c r="NI32" s="154" t="str">
        <f>IF(NG32=0," ",IF(NG32=16," ",VLOOKUP(NG32,PROTOKOL!$A:$E,2)*NH32))</f>
        <v xml:space="preserve"> </v>
      </c>
      <c r="NJ32" s="151"/>
      <c r="NK32" s="152" t="str">
        <f>IF(NG32=0," ",IF(NG32=16," ",(NF32-NI32-NJ32)*VLOOKUP(NG32,PROTOKOL!$A:$E,5)))</f>
        <v xml:space="preserve"> </v>
      </c>
      <c r="NL32" s="155" t="str">
        <f t="shared" si="208"/>
        <v xml:space="preserve"> </v>
      </c>
      <c r="NM32" s="152" t="str">
        <f t="shared" si="209"/>
        <v xml:space="preserve"> </v>
      </c>
      <c r="NO32" s="138">
        <f t="shared" ref="NO32" si="1975">$A$32</f>
        <v>20</v>
      </c>
      <c r="NP32" s="444"/>
      <c r="NQ32" s="150"/>
      <c r="NR32" s="150"/>
      <c r="NS32" s="150"/>
      <c r="NT32" s="150" t="str">
        <f>IFERROR(IF(NR32=0," ",IF(NR32=16," ",VLOOKUP(NR32,PROTOKOL!$A:$E,2)*NS32))/7.5*(7.5-NW32),"")</f>
        <v/>
      </c>
      <c r="NU32" s="151"/>
      <c r="NV32" s="152" t="str">
        <f>IF(NR32=0," ",IF(NR32=16," ",(NQ32-NT32-NU32)*VLOOKUP(NR32,PROTOKOL!$A:$E,5)))</f>
        <v xml:space="preserve"> </v>
      </c>
      <c r="NW32" s="153"/>
      <c r="NX32" s="144" t="str">
        <f t="shared" si="211"/>
        <v xml:space="preserve"> </v>
      </c>
      <c r="NY32" s="454" t="str">
        <f t="shared" si="212"/>
        <v xml:space="preserve"> </v>
      </c>
      <c r="NZ32" s="454"/>
      <c r="OA32" s="150"/>
      <c r="OB32" s="150"/>
      <c r="OC32" s="150"/>
      <c r="OD32" s="154" t="str">
        <f>IF(OB32=0," ",IF(OB32=16," ",VLOOKUP(OB32,PROTOKOL!$A:$E,2)*OC32))</f>
        <v xml:space="preserve"> </v>
      </c>
      <c r="OE32" s="151"/>
      <c r="OF32" s="152" t="str">
        <f>IF(OB32=0," ",IF(OB32=16," ",(OA32-OD32-OE32)*VLOOKUP(OB32,PROTOKOL!$A:$E,5)))</f>
        <v xml:space="preserve"> </v>
      </c>
      <c r="OG32" s="155" t="str">
        <f t="shared" si="213"/>
        <v xml:space="preserve"> </v>
      </c>
      <c r="OH32" s="152" t="str">
        <f t="shared" si="214"/>
        <v xml:space="preserve"> </v>
      </c>
      <c r="OJ32" s="138">
        <f t="shared" ref="OJ32" si="1976">$A$32</f>
        <v>20</v>
      </c>
      <c r="OK32" s="444"/>
      <c r="OL32" s="150"/>
      <c r="OM32" s="150"/>
      <c r="ON32" s="150"/>
      <c r="OO32" s="150" t="str">
        <f>IFERROR(IF(OM32=0," ",IF(OM32=16," ",VLOOKUP(OM32,PROTOKOL!$A:$E,2)*ON32))/7.5*(7.5-OR32),"")</f>
        <v/>
      </c>
      <c r="OP32" s="151"/>
      <c r="OQ32" s="152" t="str">
        <f>IF(OM32=0," ",IF(OM32=16," ",(OL32-OO32-OP32)*VLOOKUP(OM32,PROTOKOL!$A:$E,5)))</f>
        <v xml:space="preserve"> </v>
      </c>
      <c r="OR32" s="153"/>
      <c r="OS32" s="144" t="str">
        <f t="shared" si="216"/>
        <v xml:space="preserve"> </v>
      </c>
      <c r="OT32" s="454" t="str">
        <f t="shared" si="217"/>
        <v xml:space="preserve"> </v>
      </c>
      <c r="OU32" s="454"/>
      <c r="OV32" s="150"/>
      <c r="OW32" s="150"/>
      <c r="OX32" s="150"/>
      <c r="OY32" s="154" t="str">
        <f>IF(OW32=0," ",IF(OW32=16," ",VLOOKUP(OW32,PROTOKOL!$A:$E,2)*OX32))</f>
        <v xml:space="preserve"> </v>
      </c>
      <c r="OZ32" s="151"/>
      <c r="PA32" s="152" t="str">
        <f>IF(OW32=0," ",IF(OW32=16," ",(OV32-OY32-OZ32)*VLOOKUP(OW32,PROTOKOL!$A:$E,5)))</f>
        <v xml:space="preserve"> </v>
      </c>
      <c r="PB32" s="155" t="str">
        <f t="shared" si="218"/>
        <v xml:space="preserve"> </v>
      </c>
      <c r="PC32" s="152" t="str">
        <f t="shared" si="219"/>
        <v xml:space="preserve"> </v>
      </c>
      <c r="PE32" s="138">
        <f t="shared" ref="PE32" si="1977">$A$32</f>
        <v>20</v>
      </c>
      <c r="PF32" s="444"/>
      <c r="PG32" s="150"/>
      <c r="PH32" s="150"/>
      <c r="PI32" s="150"/>
      <c r="PJ32" s="150" t="str">
        <f>IFERROR(IF(PH32=0," ",IF(PH32=16," ",VLOOKUP(PH32,PROTOKOL!$A:$E,2)*PI32))/7.5*(7.5-PM32),"")</f>
        <v/>
      </c>
      <c r="PK32" s="151"/>
      <c r="PL32" s="152" t="str">
        <f>IF(PH32=0," ",IF(PH32=16," ",(PG32-PJ32-PK32)*VLOOKUP(PH32,PROTOKOL!$A:$E,5)))</f>
        <v xml:space="preserve"> </v>
      </c>
      <c r="PM32" s="153"/>
      <c r="PN32" s="144" t="str">
        <f t="shared" si="221"/>
        <v xml:space="preserve"> </v>
      </c>
      <c r="PO32" s="454" t="str">
        <f t="shared" si="222"/>
        <v xml:space="preserve"> </v>
      </c>
      <c r="PP32" s="454"/>
      <c r="PQ32" s="150"/>
      <c r="PR32" s="150"/>
      <c r="PS32" s="150"/>
      <c r="PT32" s="154" t="str">
        <f>IF(PR32=0," ",IF(PR32=16," ",VLOOKUP(PR32,PROTOKOL!$A:$E,2)*PS32))</f>
        <v xml:space="preserve"> </v>
      </c>
      <c r="PU32" s="151"/>
      <c r="PV32" s="152" t="str">
        <f>IF(PR32=0," ",IF(PR32=16," ",(PQ32-PT32-PU32)*VLOOKUP(PR32,PROTOKOL!$A:$E,5)))</f>
        <v xml:space="preserve"> </v>
      </c>
      <c r="PW32" s="155" t="str">
        <f t="shared" si="223"/>
        <v xml:space="preserve"> </v>
      </c>
      <c r="PX32" s="152" t="str">
        <f t="shared" si="224"/>
        <v xml:space="preserve"> </v>
      </c>
      <c r="PZ32" s="138">
        <f t="shared" ref="PZ32" si="1978">$A$32</f>
        <v>20</v>
      </c>
      <c r="QA32" s="444"/>
      <c r="QB32" s="150"/>
      <c r="QC32" s="150"/>
      <c r="QD32" s="150"/>
      <c r="QE32" s="150" t="str">
        <f>IFERROR(IF(QC32=0," ",IF(QC32=16," ",VLOOKUP(QC32,PROTOKOL!$A:$E,2)*QD32))/7.5*(7.5-QH32),"")</f>
        <v/>
      </c>
      <c r="QF32" s="151"/>
      <c r="QG32" s="152" t="str">
        <f>IF(QC32=0," ",IF(QC32=16," ",(QB32-QE32-QF32)*VLOOKUP(QC32,PROTOKOL!$A:$E,5)))</f>
        <v xml:space="preserve"> </v>
      </c>
      <c r="QH32" s="153"/>
      <c r="QI32" s="144" t="str">
        <f t="shared" si="226"/>
        <v xml:space="preserve"> </v>
      </c>
      <c r="QJ32" s="454" t="str">
        <f t="shared" si="227"/>
        <v xml:space="preserve"> </v>
      </c>
      <c r="QK32" s="454"/>
      <c r="QL32" s="150"/>
      <c r="QM32" s="150"/>
      <c r="QN32" s="150"/>
      <c r="QO32" s="154" t="str">
        <f>IF(QM32=0," ",IF(QM32=16," ",VLOOKUP(QM32,PROTOKOL!$A:$E,2)*QN32))</f>
        <v xml:space="preserve"> </v>
      </c>
      <c r="QP32" s="151"/>
      <c r="QQ32" s="152" t="str">
        <f>IF(QM32=0," ",IF(QM32=16," ",(QL32-QO32-QP32)*VLOOKUP(QM32,PROTOKOL!$A:$E,5)))</f>
        <v xml:space="preserve"> </v>
      </c>
      <c r="QR32" s="155" t="str">
        <f t="shared" si="228"/>
        <v xml:space="preserve"> </v>
      </c>
      <c r="QS32" s="152" t="str">
        <f t="shared" si="229"/>
        <v xml:space="preserve"> </v>
      </c>
      <c r="QU32" s="138">
        <f t="shared" ref="QU32" si="1979">$A$32</f>
        <v>20</v>
      </c>
      <c r="QV32" s="444"/>
      <c r="QW32" s="150"/>
      <c r="QX32" s="150"/>
      <c r="QY32" s="150"/>
      <c r="QZ32" s="150" t="str">
        <f>IFERROR(IF(QX32=0," ",IF(QX32=16," ",VLOOKUP(QX32,PROTOKOL!$A:$E,2)*QY32))/7.5*(7.5-RC32),"")</f>
        <v/>
      </c>
      <c r="RA32" s="151"/>
      <c r="RB32" s="152" t="str">
        <f>IF(QX32=0," ",IF(QX32=16," ",(QW32-QZ32-RA32)*VLOOKUP(QX32,PROTOKOL!$A:$E,5)))</f>
        <v xml:space="preserve"> </v>
      </c>
      <c r="RC32" s="153"/>
      <c r="RD32" s="144" t="str">
        <f t="shared" si="231"/>
        <v xml:space="preserve"> </v>
      </c>
      <c r="RE32" s="454" t="str">
        <f t="shared" si="232"/>
        <v xml:space="preserve"> </v>
      </c>
      <c r="RF32" s="454"/>
      <c r="RG32" s="150"/>
      <c r="RH32" s="150"/>
      <c r="RI32" s="150"/>
      <c r="RJ32" s="154" t="str">
        <f>IF(RH32=0," ",IF(RH32=16," ",VLOOKUP(RH32,PROTOKOL!$A:$E,2)*RI32))</f>
        <v xml:space="preserve"> </v>
      </c>
      <c r="RK32" s="151"/>
      <c r="RL32" s="152" t="str">
        <f>IF(RH32=0," ",IF(RH32=16," ",(RG32-RJ32-RK32)*VLOOKUP(RH32,PROTOKOL!$A:$E,5)))</f>
        <v xml:space="preserve"> </v>
      </c>
      <c r="RM32" s="155" t="str">
        <f t="shared" si="233"/>
        <v xml:space="preserve"> </v>
      </c>
      <c r="RN32" s="152" t="str">
        <f t="shared" si="234"/>
        <v xml:space="preserve"> </v>
      </c>
      <c r="RP32" s="138">
        <f t="shared" ref="RP32" si="1980">$A$32</f>
        <v>20</v>
      </c>
      <c r="RQ32" s="444"/>
      <c r="RR32" s="150"/>
      <c r="RS32" s="150"/>
      <c r="RT32" s="150"/>
      <c r="RU32" s="150" t="str">
        <f>IFERROR(IF(RS32=0," ",IF(RS32=16," ",VLOOKUP(RS32,PROTOKOL!$A:$E,2)*RT32))/7.5*(7.5-RX32),"")</f>
        <v/>
      </c>
      <c r="RV32" s="151"/>
      <c r="RW32" s="152" t="str">
        <f>IF(RS32=0," ",IF(RS32=16," ",(RR32-RU32-RV32)*VLOOKUP(RS32,PROTOKOL!$A:$E,5)))</f>
        <v xml:space="preserve"> </v>
      </c>
      <c r="RX32" s="153"/>
      <c r="RY32" s="144" t="str">
        <f t="shared" si="236"/>
        <v xml:space="preserve"> </v>
      </c>
      <c r="RZ32" s="454" t="str">
        <f t="shared" si="237"/>
        <v xml:space="preserve"> </v>
      </c>
      <c r="SA32" s="454"/>
      <c r="SB32" s="150"/>
      <c r="SC32" s="150"/>
      <c r="SD32" s="150"/>
      <c r="SE32" s="154" t="str">
        <f>IF(SC32=0," ",IF(SC32=16," ",VLOOKUP(SC32,PROTOKOL!$A:$E,2)*SD32))</f>
        <v xml:space="preserve"> </v>
      </c>
      <c r="SF32" s="151"/>
      <c r="SG32" s="152" t="str">
        <f>IF(SC32=0," ",IF(SC32=16," ",(SB32-SE32-SF32)*VLOOKUP(SC32,PROTOKOL!$A:$E,5)))</f>
        <v xml:space="preserve"> </v>
      </c>
      <c r="SH32" s="155" t="str">
        <f t="shared" si="238"/>
        <v xml:space="preserve"> </v>
      </c>
      <c r="SI32" s="152" t="str">
        <f t="shared" si="239"/>
        <v xml:space="preserve"> </v>
      </c>
      <c r="SK32" s="138">
        <f t="shared" ref="SK32" si="1981">$A$32</f>
        <v>20</v>
      </c>
      <c r="SL32" s="444"/>
      <c r="SM32" s="150"/>
      <c r="SN32" s="150"/>
      <c r="SO32" s="150"/>
      <c r="SP32" s="150" t="str">
        <f>IFERROR(IF(SN32=0," ",IF(SN32=16," ",VLOOKUP(SN32,PROTOKOL!$A:$E,2)*SO32))/7.5*(7.5-SS32),"")</f>
        <v/>
      </c>
      <c r="SQ32" s="151"/>
      <c r="SR32" s="152" t="str">
        <f>IF(SN32=0," ",IF(SN32=16," ",(SM32-SP32-SQ32)*VLOOKUP(SN32,PROTOKOL!$A:$E,5)))</f>
        <v xml:space="preserve"> </v>
      </c>
      <c r="SS32" s="153"/>
      <c r="ST32" s="144" t="str">
        <f t="shared" si="241"/>
        <v xml:space="preserve"> </v>
      </c>
      <c r="SU32" s="454" t="str">
        <f t="shared" si="242"/>
        <v xml:space="preserve"> </v>
      </c>
      <c r="SV32" s="454"/>
      <c r="SW32" s="150"/>
      <c r="SX32" s="150"/>
      <c r="SY32" s="150"/>
      <c r="SZ32" s="154" t="str">
        <f>IF(SX32=0," ",IF(SX32=16," ",VLOOKUP(SX32,PROTOKOL!$A:$E,2)*SY32))</f>
        <v xml:space="preserve"> </v>
      </c>
      <c r="TA32" s="151"/>
      <c r="TB32" s="152" t="str">
        <f>IF(SX32=0," ",IF(SX32=16," ",(SW32-SZ32-TA32)*VLOOKUP(SX32,PROTOKOL!$A:$E,5)))</f>
        <v xml:space="preserve"> </v>
      </c>
      <c r="TC32" s="155" t="str">
        <f t="shared" si="243"/>
        <v xml:space="preserve"> </v>
      </c>
      <c r="TD32" s="152" t="str">
        <f t="shared" si="244"/>
        <v xml:space="preserve"> </v>
      </c>
      <c r="TF32" s="138">
        <f t="shared" ref="TF32" si="1982">$A$32</f>
        <v>20</v>
      </c>
      <c r="TG32" s="444"/>
      <c r="TH32" s="150"/>
      <c r="TI32" s="150"/>
      <c r="TJ32" s="150"/>
      <c r="TK32" s="150" t="str">
        <f>IFERROR(IF(TI32=0," ",IF(TI32=16," ",VLOOKUP(TI32,PROTOKOL!$A:$E,2)*TJ32))/7.5*(7.5-TN32),"")</f>
        <v/>
      </c>
      <c r="TL32" s="151"/>
      <c r="TM32" s="152" t="str">
        <f>IF(TI32=0," ",IF(TI32=16," ",(TH32-TK32-TL32)*VLOOKUP(TI32,PROTOKOL!$A:$E,5)))</f>
        <v xml:space="preserve"> </v>
      </c>
      <c r="TN32" s="153"/>
      <c r="TO32" s="144" t="str">
        <f t="shared" si="246"/>
        <v xml:space="preserve"> </v>
      </c>
      <c r="TP32" s="454" t="str">
        <f t="shared" si="247"/>
        <v xml:space="preserve"> </v>
      </c>
      <c r="TQ32" s="454"/>
      <c r="TR32" s="150"/>
      <c r="TS32" s="150"/>
      <c r="TT32" s="150"/>
      <c r="TU32" s="154" t="str">
        <f>IF(TS32=0," ",IF(TS32=16," ",VLOOKUP(TS32,PROTOKOL!$A:$E,2)*TT32))</f>
        <v xml:space="preserve"> </v>
      </c>
      <c r="TV32" s="151"/>
      <c r="TW32" s="152" t="str">
        <f>IF(TS32=0," ",IF(TS32=16," ",(TR32-TU32-TV32)*VLOOKUP(TS32,PROTOKOL!$A:$E,5)))</f>
        <v xml:space="preserve"> </v>
      </c>
      <c r="TX32" s="155" t="str">
        <f t="shared" si="248"/>
        <v xml:space="preserve"> </v>
      </c>
      <c r="TY32" s="152" t="str">
        <f t="shared" si="249"/>
        <v xml:space="preserve"> </v>
      </c>
      <c r="UA32" s="138">
        <f t="shared" ref="UA32" si="1983">$A$32</f>
        <v>20</v>
      </c>
      <c r="UB32" s="444"/>
      <c r="UC32" s="150"/>
      <c r="UD32" s="150"/>
      <c r="UE32" s="150"/>
      <c r="UF32" s="150" t="str">
        <f>IFERROR(IF(UD32=0," ",IF(UD32=16," ",VLOOKUP(UD32,PROTOKOL!$A:$E,2)*UE32))/7.5*(7.5-UI32),"")</f>
        <v/>
      </c>
      <c r="UG32" s="151"/>
      <c r="UH32" s="152" t="str">
        <f>IF(UD32=0," ",IF(UD32=16," ",(UC32-UF32-UG32)*VLOOKUP(UD32,PROTOKOL!$A:$E,5)))</f>
        <v xml:space="preserve"> </v>
      </c>
      <c r="UI32" s="153"/>
      <c r="UJ32" s="144" t="str">
        <f t="shared" si="251"/>
        <v xml:space="preserve"> </v>
      </c>
      <c r="UK32" s="454" t="str">
        <f t="shared" si="252"/>
        <v xml:space="preserve"> </v>
      </c>
      <c r="UL32" s="454"/>
      <c r="UM32" s="150"/>
      <c r="UN32" s="150"/>
      <c r="UO32" s="150"/>
      <c r="UP32" s="154" t="str">
        <f>IF(UN32=0," ",IF(UN32=16," ",VLOOKUP(UN32,PROTOKOL!$A:$E,2)*UO32))</f>
        <v xml:space="preserve"> </v>
      </c>
      <c r="UQ32" s="151"/>
      <c r="UR32" s="152" t="str">
        <f>IF(UN32=0," ",IF(UN32=16," ",(UM32-UP32-UQ32)*VLOOKUP(UN32,PROTOKOL!$A:$E,5)))</f>
        <v xml:space="preserve"> </v>
      </c>
      <c r="US32" s="155" t="str">
        <f t="shared" si="253"/>
        <v xml:space="preserve"> </v>
      </c>
      <c r="UT32" s="152" t="str">
        <f t="shared" si="254"/>
        <v xml:space="preserve"> </v>
      </c>
      <c r="UV32" s="138">
        <f t="shared" ref="UV32" si="1984">$A$32</f>
        <v>20</v>
      </c>
      <c r="UW32" s="444"/>
      <c r="UX32" s="150"/>
      <c r="UY32" s="150"/>
      <c r="UZ32" s="150"/>
      <c r="VA32" s="150" t="str">
        <f>IFERROR(IF(UY32=0," ",IF(UY32=16," ",VLOOKUP(UY32,PROTOKOL!$A:$E,2)*UZ32))/7.5*(7.5-VD32),"")</f>
        <v/>
      </c>
      <c r="VB32" s="151"/>
      <c r="VC32" s="152" t="str">
        <f>IF(UY32=0," ",IF(UY32=16," ",(UX32-VA32-VB32)*VLOOKUP(UY32,PROTOKOL!$A:$E,5)))</f>
        <v xml:space="preserve"> </v>
      </c>
      <c r="VD32" s="153"/>
      <c r="VE32" s="144" t="str">
        <f t="shared" si="256"/>
        <v xml:space="preserve"> </v>
      </c>
      <c r="VF32" s="454" t="str">
        <f t="shared" si="257"/>
        <v xml:space="preserve"> </v>
      </c>
      <c r="VG32" s="454"/>
      <c r="VH32" s="150"/>
      <c r="VI32" s="150"/>
      <c r="VJ32" s="150"/>
      <c r="VK32" s="154" t="str">
        <f>IF(VI32=0," ",IF(VI32=16," ",VLOOKUP(VI32,PROTOKOL!$A:$E,2)*VJ32))</f>
        <v xml:space="preserve"> </v>
      </c>
      <c r="VL32" s="151"/>
      <c r="VM32" s="152" t="str">
        <f>IF(VI32=0," ",IF(VI32=16," ",(VH32-VK32-VL32)*VLOOKUP(VI32,PROTOKOL!$A:$E,5)))</f>
        <v xml:space="preserve"> </v>
      </c>
      <c r="VN32" s="155" t="str">
        <f t="shared" si="258"/>
        <v xml:space="preserve"> </v>
      </c>
      <c r="VO32" s="152" t="str">
        <f t="shared" si="259"/>
        <v xml:space="preserve"> </v>
      </c>
      <c r="VQ32" s="138">
        <f t="shared" ref="VQ32" si="1985">$A$32</f>
        <v>20</v>
      </c>
      <c r="VR32" s="444"/>
      <c r="VS32" s="150"/>
      <c r="VT32" s="150"/>
      <c r="VU32" s="150"/>
      <c r="VV32" s="150" t="str">
        <f>IFERROR(IF(VT32=0," ",IF(VT32=16," ",VLOOKUP(VT32,PROTOKOL!$A:$E,2)*VU32))/7.5*(7.5-VY32),"")</f>
        <v/>
      </c>
      <c r="VW32" s="151"/>
      <c r="VX32" s="152" t="str">
        <f>IF(VT32=0," ",IF(VT32=16," ",(VS32-VV32-VW32)*VLOOKUP(VT32,PROTOKOL!$A:$E,5)))</f>
        <v xml:space="preserve"> </v>
      </c>
      <c r="VY32" s="153"/>
      <c r="VZ32" s="144" t="str">
        <f t="shared" si="261"/>
        <v xml:space="preserve"> </v>
      </c>
      <c r="WA32" s="454" t="str">
        <f t="shared" si="262"/>
        <v xml:space="preserve"> </v>
      </c>
      <c r="WB32" s="454"/>
      <c r="WC32" s="150"/>
      <c r="WD32" s="150"/>
      <c r="WE32" s="150"/>
      <c r="WF32" s="154" t="str">
        <f>IF(WD32=0," ",IF(WD32=16," ",VLOOKUP(WD32,PROTOKOL!$A:$E,2)*WE32))</f>
        <v xml:space="preserve"> </v>
      </c>
      <c r="WG32" s="151"/>
      <c r="WH32" s="152" t="str">
        <f>IF(WD32=0," ",IF(WD32=16," ",(WC32-WF32-WG32)*VLOOKUP(WD32,PROTOKOL!$A:$E,5)))</f>
        <v xml:space="preserve"> </v>
      </c>
      <c r="WI32" s="155" t="str">
        <f t="shared" si="263"/>
        <v xml:space="preserve"> </v>
      </c>
      <c r="WJ32" s="152" t="str">
        <f t="shared" si="264"/>
        <v xml:space="preserve"> </v>
      </c>
      <c r="WL32" s="138">
        <f t="shared" ref="WL32" si="1986">$A$32</f>
        <v>20</v>
      </c>
      <c r="WM32" s="444"/>
      <c r="WN32" s="150"/>
      <c r="WO32" s="150"/>
      <c r="WP32" s="150"/>
      <c r="WQ32" s="150" t="str">
        <f>IFERROR(IF(WO32=0," ",IF(WO32=16," ",VLOOKUP(WO32,PROTOKOL!$A:$E,2)*WP32))/7.5*(7.5-WT32),"")</f>
        <v/>
      </c>
      <c r="WR32" s="151"/>
      <c r="WS32" s="152" t="str">
        <f>IF(WO32=0," ",IF(WO32=16," ",(WN32-WQ32-WR32)*VLOOKUP(WO32,PROTOKOL!$A:$E,5)))</f>
        <v xml:space="preserve"> </v>
      </c>
      <c r="WT32" s="153"/>
      <c r="WU32" s="144" t="str">
        <f t="shared" si="266"/>
        <v xml:space="preserve"> </v>
      </c>
      <c r="WV32" s="454" t="str">
        <f t="shared" si="267"/>
        <v xml:space="preserve"> </v>
      </c>
      <c r="WW32" s="454"/>
      <c r="WX32" s="150"/>
      <c r="WY32" s="150"/>
      <c r="WZ32" s="150"/>
      <c r="XA32" s="154" t="str">
        <f>IF(WY32=0," ",IF(WY32=16," ",VLOOKUP(WY32,PROTOKOL!$A:$E,2)*WZ32))</f>
        <v xml:space="preserve"> </v>
      </c>
      <c r="XB32" s="151"/>
      <c r="XC32" s="152" t="str">
        <f>IF(WY32=0," ",IF(WY32=16," ",(WX32-XA32-XB32)*VLOOKUP(WY32,PROTOKOL!$A:$E,5)))</f>
        <v xml:space="preserve"> </v>
      </c>
      <c r="XD32" s="155" t="str">
        <f t="shared" si="268"/>
        <v xml:space="preserve"> </v>
      </c>
      <c r="XE32" s="152" t="str">
        <f t="shared" si="269"/>
        <v xml:space="preserve"> </v>
      </c>
      <c r="XG32" s="138">
        <f t="shared" ref="XG32" si="1987">$A$32</f>
        <v>20</v>
      </c>
      <c r="XH32" s="444"/>
      <c r="XI32" s="150"/>
      <c r="XJ32" s="150"/>
      <c r="XK32" s="150"/>
      <c r="XL32" s="150" t="str">
        <f>IFERROR(IF(XJ32=0," ",IF(XJ32=16," ",VLOOKUP(XJ32,PROTOKOL!$A:$E,2)*XK32))/7.5*(7.5-XO32),"")</f>
        <v/>
      </c>
      <c r="XM32" s="151"/>
      <c r="XN32" s="152" t="str">
        <f>IF(XJ32=0," ",IF(XJ32=16," ",(XI32-XL32-XM32)*VLOOKUP(XJ32,PROTOKOL!$A:$E,5)))</f>
        <v xml:space="preserve"> </v>
      </c>
      <c r="XO32" s="153"/>
      <c r="XP32" s="144" t="str">
        <f t="shared" si="271"/>
        <v xml:space="preserve"> </v>
      </c>
      <c r="XQ32" s="454" t="str">
        <f t="shared" si="272"/>
        <v xml:space="preserve"> </v>
      </c>
      <c r="XR32" s="454"/>
      <c r="XS32" s="150"/>
      <c r="XT32" s="150"/>
      <c r="XU32" s="150"/>
      <c r="XV32" s="154" t="str">
        <f>IF(XT32=0," ",IF(XT32=16," ",VLOOKUP(XT32,PROTOKOL!$A:$E,2)*XU32))</f>
        <v xml:space="preserve"> </v>
      </c>
      <c r="XW32" s="151"/>
      <c r="XX32" s="152" t="str">
        <f>IF(XT32=0," ",IF(XT32=16," ",(XS32-XV32-XW32)*VLOOKUP(XT32,PROTOKOL!$A:$E,5)))</f>
        <v xml:space="preserve"> </v>
      </c>
      <c r="XY32" s="155" t="str">
        <f t="shared" si="273"/>
        <v xml:space="preserve"> </v>
      </c>
      <c r="XZ32" s="152" t="str">
        <f t="shared" si="274"/>
        <v xml:space="preserve"> </v>
      </c>
      <c r="YB32" s="138">
        <f t="shared" ref="YB32" si="1988">$A$32</f>
        <v>20</v>
      </c>
      <c r="YC32" s="444"/>
      <c r="YD32" s="150"/>
      <c r="YE32" s="150"/>
      <c r="YF32" s="150"/>
      <c r="YG32" s="150" t="str">
        <f>IFERROR(IF(YE32=0," ",IF(YE32=16," ",VLOOKUP(YE32,PROTOKOL!$A:$E,2)*YF32))/7.5*(7.5-YJ32),"")</f>
        <v/>
      </c>
      <c r="YH32" s="151"/>
      <c r="YI32" s="152" t="str">
        <f>IF(YE32=0," ",IF(YE32=16," ",(YD32-YG32-YH32)*VLOOKUP(YE32,PROTOKOL!$A:$E,5)))</f>
        <v xml:space="preserve"> </v>
      </c>
      <c r="YJ32" s="153"/>
      <c r="YK32" s="144" t="str">
        <f t="shared" si="276"/>
        <v xml:space="preserve"> </v>
      </c>
      <c r="YL32" s="454" t="str">
        <f t="shared" si="277"/>
        <v xml:space="preserve"> </v>
      </c>
      <c r="YM32" s="454"/>
      <c r="YN32" s="150"/>
      <c r="YO32" s="150"/>
      <c r="YP32" s="150"/>
      <c r="YQ32" s="154" t="str">
        <f>IF(YO32=0," ",IF(YO32=16," ",VLOOKUP(YO32,PROTOKOL!$A:$E,2)*YP32))</f>
        <v xml:space="preserve"> </v>
      </c>
      <c r="YR32" s="151"/>
      <c r="YS32" s="152" t="str">
        <f>IF(YO32=0," ",IF(YO32=16," ",(YN32-YQ32-YR32)*VLOOKUP(YO32,PROTOKOL!$A:$E,5)))</f>
        <v xml:space="preserve"> </v>
      </c>
      <c r="YT32" s="155" t="str">
        <f t="shared" si="278"/>
        <v xml:space="preserve"> </v>
      </c>
      <c r="YU32" s="152" t="str">
        <f t="shared" si="279"/>
        <v xml:space="preserve"> </v>
      </c>
      <c r="YW32" s="138">
        <f t="shared" ref="YW32" si="1989">$A$32</f>
        <v>20</v>
      </c>
      <c r="YX32" s="444"/>
      <c r="YY32" s="150"/>
      <c r="YZ32" s="150"/>
      <c r="ZA32" s="150"/>
      <c r="ZB32" s="150" t="str">
        <f>IFERROR(IF(YZ32=0," ",IF(YZ32=16," ",VLOOKUP(YZ32,PROTOKOL!$A:$E,2)*ZA32))/7.5*(7.5-ZE32),"")</f>
        <v/>
      </c>
      <c r="ZC32" s="151"/>
      <c r="ZD32" s="152" t="str">
        <f>IF(YZ32=0," ",IF(YZ32=16," ",(YY32-ZB32-ZC32)*VLOOKUP(YZ32,PROTOKOL!$A:$E,5)))</f>
        <v xml:space="preserve"> </v>
      </c>
      <c r="ZE32" s="153"/>
      <c r="ZF32" s="144" t="str">
        <f t="shared" si="281"/>
        <v xml:space="preserve"> </v>
      </c>
      <c r="ZG32" s="454" t="str">
        <f t="shared" si="282"/>
        <v xml:space="preserve"> </v>
      </c>
      <c r="ZH32" s="454"/>
      <c r="ZI32" s="150"/>
      <c r="ZJ32" s="150"/>
      <c r="ZK32" s="150"/>
      <c r="ZL32" s="154" t="str">
        <f>IF(ZJ32=0," ",IF(ZJ32=16," ",VLOOKUP(ZJ32,PROTOKOL!$A:$E,2)*ZK32))</f>
        <v xml:space="preserve"> </v>
      </c>
      <c r="ZM32" s="151"/>
      <c r="ZN32" s="152" t="str">
        <f>IF(ZJ32=0," ",IF(ZJ32=16," ",(ZI32-ZL32-ZM32)*VLOOKUP(ZJ32,PROTOKOL!$A:$E,5)))</f>
        <v xml:space="preserve"> </v>
      </c>
      <c r="ZO32" s="155" t="str">
        <f t="shared" si="283"/>
        <v xml:space="preserve"> </v>
      </c>
      <c r="ZP32" s="152" t="str">
        <f t="shared" si="284"/>
        <v xml:space="preserve"> </v>
      </c>
      <c r="ZR32" s="138">
        <f t="shared" ref="ZR32" si="1990">$A$32</f>
        <v>20</v>
      </c>
      <c r="ZS32" s="444"/>
      <c r="ZT32" s="150"/>
      <c r="ZU32" s="150"/>
      <c r="ZV32" s="150"/>
      <c r="ZW32" s="150" t="str">
        <f>IFERROR(IF(ZU32=0," ",IF(ZU32=16," ",VLOOKUP(ZU32,PROTOKOL!$A:$E,2)*ZV32))/7.5*(7.5-ZZ32),"")</f>
        <v/>
      </c>
      <c r="ZX32" s="151"/>
      <c r="ZY32" s="152" t="str">
        <f>IF(ZU32=0," ",IF(ZU32=16," ",(ZT32-ZW32-ZX32)*VLOOKUP(ZU32,PROTOKOL!$A:$E,5)))</f>
        <v xml:space="preserve"> </v>
      </c>
      <c r="ZZ32" s="153"/>
      <c r="AAA32" s="144" t="str">
        <f t="shared" si="286"/>
        <v xml:space="preserve"> </v>
      </c>
      <c r="AAB32" s="454" t="str">
        <f t="shared" si="287"/>
        <v xml:space="preserve"> </v>
      </c>
      <c r="AAC32" s="454"/>
      <c r="AAD32" s="150"/>
      <c r="AAE32" s="150"/>
      <c r="AAF32" s="150"/>
      <c r="AAG32" s="154" t="str">
        <f>IF(AAE32=0," ",IF(AAE32=16," ",VLOOKUP(AAE32,PROTOKOL!$A:$E,2)*AAF32))</f>
        <v xml:space="preserve"> </v>
      </c>
      <c r="AAH32" s="151"/>
      <c r="AAI32" s="152" t="str">
        <f>IF(AAE32=0," ",IF(AAE32=16," ",(AAD32-AAG32-AAH32)*VLOOKUP(AAE32,PROTOKOL!$A:$E,5)))</f>
        <v xml:space="preserve"> </v>
      </c>
      <c r="AAJ32" s="155" t="str">
        <f t="shared" si="288"/>
        <v xml:space="preserve"> </v>
      </c>
      <c r="AAK32" s="152" t="str">
        <f t="shared" si="289"/>
        <v xml:space="preserve"> </v>
      </c>
      <c r="AAM32" s="138">
        <f t="shared" ref="AAM32" si="1991">$A$32</f>
        <v>20</v>
      </c>
      <c r="AAN32" s="444"/>
      <c r="AAO32" s="150"/>
      <c r="AAP32" s="150"/>
      <c r="AAQ32" s="150"/>
      <c r="AAR32" s="150" t="str">
        <f>IFERROR(IF(AAP32=0," ",IF(AAP32=16," ",VLOOKUP(AAP32,PROTOKOL!$A:$E,2)*AAQ32))/7.5*(7.5-AAU32),"")</f>
        <v/>
      </c>
      <c r="AAS32" s="151"/>
      <c r="AAT32" s="152" t="str">
        <f>IF(AAP32=0," ",IF(AAP32=16," ",(AAO32-AAR32-AAS32)*VLOOKUP(AAP32,PROTOKOL!$A:$E,5)))</f>
        <v xml:space="preserve"> </v>
      </c>
      <c r="AAU32" s="153"/>
      <c r="AAV32" s="144" t="str">
        <f t="shared" si="291"/>
        <v xml:space="preserve"> </v>
      </c>
      <c r="AAW32" s="454" t="str">
        <f t="shared" si="292"/>
        <v xml:space="preserve"> </v>
      </c>
      <c r="AAX32" s="454"/>
      <c r="AAY32" s="150"/>
      <c r="AAZ32" s="150"/>
      <c r="ABA32" s="150"/>
      <c r="ABB32" s="154" t="str">
        <f>IF(AAZ32=0," ",IF(AAZ32=16," ",VLOOKUP(AAZ32,PROTOKOL!$A:$E,2)*ABA32))</f>
        <v xml:space="preserve"> </v>
      </c>
      <c r="ABC32" s="151"/>
      <c r="ABD32" s="152" t="str">
        <f>IF(AAZ32=0," ",IF(AAZ32=16," ",(AAY32-ABB32-ABC32)*VLOOKUP(AAZ32,PROTOKOL!$A:$E,5)))</f>
        <v xml:space="preserve"> </v>
      </c>
      <c r="ABE32" s="155" t="str">
        <f t="shared" si="293"/>
        <v xml:space="preserve"> </v>
      </c>
      <c r="ABF32" s="152" t="str">
        <f t="shared" si="294"/>
        <v xml:space="preserve"> </v>
      </c>
      <c r="ABH32" s="138">
        <f t="shared" ref="ABH32" si="1992">$A$32</f>
        <v>20</v>
      </c>
      <c r="ABI32" s="444"/>
      <c r="ABJ32" s="150"/>
      <c r="ABK32" s="150"/>
      <c r="ABL32" s="150"/>
      <c r="ABM32" s="150" t="str">
        <f>IFERROR(IF(ABK32=0," ",IF(ABK32=16," ",VLOOKUP(ABK32,PROTOKOL!$A:$E,2)*ABL32))/7.5*(7.5-ABP32),"")</f>
        <v/>
      </c>
      <c r="ABN32" s="151"/>
      <c r="ABO32" s="152" t="str">
        <f>IF(ABK32=0," ",IF(ABK32=16," ",(ABJ32-ABM32-ABN32)*VLOOKUP(ABK32,PROTOKOL!$A:$E,5)))</f>
        <v xml:space="preserve"> </v>
      </c>
      <c r="ABP32" s="153"/>
      <c r="ABQ32" s="144" t="str">
        <f t="shared" si="296"/>
        <v xml:space="preserve"> </v>
      </c>
      <c r="ABR32" s="454" t="str">
        <f t="shared" si="297"/>
        <v xml:space="preserve"> </v>
      </c>
      <c r="ABS32" s="454"/>
      <c r="ABT32" s="150"/>
      <c r="ABU32" s="150"/>
      <c r="ABV32" s="150"/>
      <c r="ABW32" s="154" t="str">
        <f>IF(ABU32=0," ",IF(ABU32=16," ",VLOOKUP(ABU32,PROTOKOL!$A:$E,2)*ABV32))</f>
        <v xml:space="preserve"> </v>
      </c>
      <c r="ABX32" s="151"/>
      <c r="ABY32" s="152" t="str">
        <f>IF(ABU32=0," ",IF(ABU32=16," ",(ABT32-ABW32-ABX32)*VLOOKUP(ABU32,PROTOKOL!$A:$E,5)))</f>
        <v xml:space="preserve"> </v>
      </c>
      <c r="ABZ32" s="155" t="str">
        <f t="shared" si="298"/>
        <v xml:space="preserve"> </v>
      </c>
      <c r="ACA32" s="152" t="str">
        <f t="shared" si="299"/>
        <v xml:space="preserve"> </v>
      </c>
      <c r="ACC32" s="138">
        <f t="shared" ref="ACC32" si="1993">$A$32</f>
        <v>20</v>
      </c>
      <c r="ACD32" s="444"/>
      <c r="ACE32" s="150"/>
      <c r="ACF32" s="150"/>
      <c r="ACG32" s="150"/>
      <c r="ACH32" s="150" t="str">
        <f>IFERROR(IF(ACF32=0," ",IF(ACF32=16," ",VLOOKUP(ACF32,PROTOKOL!$A:$E,2)*ACG32))/7.5*(7.5-ACK32),"")</f>
        <v/>
      </c>
      <c r="ACI32" s="151"/>
      <c r="ACJ32" s="152" t="str">
        <f>IF(ACF32=0," ",IF(ACF32=16," ",(ACE32-ACH32-ACI32)*VLOOKUP(ACF32,PROTOKOL!$A:$E,5)))</f>
        <v xml:space="preserve"> </v>
      </c>
      <c r="ACK32" s="153"/>
      <c r="ACL32" s="144" t="str">
        <f t="shared" si="301"/>
        <v xml:space="preserve"> </v>
      </c>
      <c r="ACM32" s="454" t="str">
        <f t="shared" si="302"/>
        <v xml:space="preserve"> </v>
      </c>
      <c r="ACN32" s="454"/>
      <c r="ACO32" s="150"/>
      <c r="ACP32" s="150"/>
      <c r="ACQ32" s="150"/>
      <c r="ACR32" s="154" t="str">
        <f>IF(ACP32=0," ",IF(ACP32=16," ",VLOOKUP(ACP32,PROTOKOL!$A:$E,2)*ACQ32))</f>
        <v xml:space="preserve"> </v>
      </c>
      <c r="ACS32" s="151"/>
      <c r="ACT32" s="152" t="str">
        <f>IF(ACP32=0," ",IF(ACP32=16," ",(ACO32-ACR32-ACS32)*VLOOKUP(ACP32,PROTOKOL!$A:$E,5)))</f>
        <v xml:space="preserve"> </v>
      </c>
      <c r="ACU32" s="155" t="str">
        <f t="shared" si="303"/>
        <v xml:space="preserve"> </v>
      </c>
      <c r="ACV32" s="152" t="str">
        <f t="shared" si="304"/>
        <v xml:space="preserve"> </v>
      </c>
      <c r="ACX32" s="138">
        <f t="shared" ref="ACX32" si="1994">$A$32</f>
        <v>20</v>
      </c>
      <c r="ACY32" s="444"/>
      <c r="ACZ32" s="150"/>
      <c r="ADA32" s="150"/>
      <c r="ADB32" s="150"/>
      <c r="ADC32" s="150" t="str">
        <f>IFERROR(IF(ADA32=0," ",IF(ADA32=16," ",VLOOKUP(ADA32,PROTOKOL!$A:$E,2)*ADB32))/7.5*(7.5-ADF32),"")</f>
        <v/>
      </c>
      <c r="ADD32" s="151"/>
      <c r="ADE32" s="152" t="str">
        <f>IF(ADA32=0," ",IF(ADA32=16," ",(ACZ32-ADC32-ADD32)*VLOOKUP(ADA32,PROTOKOL!$A:$E,5)))</f>
        <v xml:space="preserve"> </v>
      </c>
      <c r="ADF32" s="153"/>
      <c r="ADG32" s="144" t="str">
        <f t="shared" si="306"/>
        <v xml:space="preserve"> </v>
      </c>
      <c r="ADH32" s="454" t="str">
        <f t="shared" si="307"/>
        <v xml:space="preserve"> </v>
      </c>
      <c r="ADI32" s="454"/>
      <c r="ADJ32" s="150"/>
      <c r="ADK32" s="150"/>
      <c r="ADL32" s="150"/>
      <c r="ADM32" s="154" t="str">
        <f>IF(ADK32=0," ",IF(ADK32=16," ",VLOOKUP(ADK32,PROTOKOL!$A:$E,2)*ADL32))</f>
        <v xml:space="preserve"> </v>
      </c>
      <c r="ADN32" s="151"/>
      <c r="ADO32" s="152" t="str">
        <f>IF(ADK32=0," ",IF(ADK32=16," ",(ADJ32-ADM32-ADN32)*VLOOKUP(ADK32,PROTOKOL!$A:$E,5)))</f>
        <v xml:space="preserve"> </v>
      </c>
      <c r="ADP32" s="155" t="str">
        <f t="shared" si="308"/>
        <v xml:space="preserve"> </v>
      </c>
      <c r="ADQ32" s="152" t="str">
        <f t="shared" si="309"/>
        <v xml:space="preserve"> </v>
      </c>
      <c r="ADS32" s="138">
        <f t="shared" ref="ADS32" si="1995">$A$32</f>
        <v>20</v>
      </c>
      <c r="ADT32" s="444"/>
      <c r="ADU32" s="150"/>
      <c r="ADV32" s="150"/>
      <c r="ADW32" s="150"/>
      <c r="ADX32" s="150" t="str">
        <f>IFERROR(IF(ADV32=0," ",IF(ADV32=16," ",VLOOKUP(ADV32,PROTOKOL!$A:$E,2)*ADW32))/7.5*(7.5-AEA32),"")</f>
        <v/>
      </c>
      <c r="ADY32" s="151"/>
      <c r="ADZ32" s="152" t="str">
        <f>IF(ADV32=0," ",IF(ADV32=16," ",(ADU32-ADX32-ADY32)*VLOOKUP(ADV32,PROTOKOL!$A:$E,5)))</f>
        <v xml:space="preserve"> </v>
      </c>
      <c r="AEA32" s="153"/>
      <c r="AEB32" s="144" t="str">
        <f t="shared" si="311"/>
        <v xml:space="preserve"> </v>
      </c>
      <c r="AEC32" s="454" t="str">
        <f t="shared" si="312"/>
        <v xml:space="preserve"> </v>
      </c>
      <c r="AED32" s="454"/>
      <c r="AEE32" s="150"/>
      <c r="AEF32" s="150"/>
      <c r="AEG32" s="150"/>
      <c r="AEH32" s="154" t="str">
        <f>IF(AEF32=0," ",IF(AEF32=16," ",VLOOKUP(AEF32,PROTOKOL!$A:$E,2)*AEG32))</f>
        <v xml:space="preserve"> </v>
      </c>
      <c r="AEI32" s="151"/>
      <c r="AEJ32" s="152" t="str">
        <f>IF(AEF32=0," ",IF(AEF32=16," ",(AEE32-AEH32-AEI32)*VLOOKUP(AEF32,PROTOKOL!$A:$E,5)))</f>
        <v xml:space="preserve"> </v>
      </c>
      <c r="AEK32" s="155" t="str">
        <f t="shared" si="313"/>
        <v xml:space="preserve"> </v>
      </c>
      <c r="AEL32" s="152" t="str">
        <f t="shared" si="314"/>
        <v xml:space="preserve"> </v>
      </c>
      <c r="AEN32" s="138">
        <f t="shared" ref="AEN32" si="1996">$A$32</f>
        <v>20</v>
      </c>
      <c r="AEO32" s="444"/>
      <c r="AEP32" s="150"/>
      <c r="AEQ32" s="150"/>
      <c r="AER32" s="150"/>
      <c r="AES32" s="150" t="str">
        <f>IFERROR(IF(AEQ32=0," ",IF(AEQ32=16," ",VLOOKUP(AEQ32,PROTOKOL!$A:$E,2)*AER32))/7.5*(7.5-AEV32),"")</f>
        <v/>
      </c>
      <c r="AET32" s="151"/>
      <c r="AEU32" s="152" t="str">
        <f>IF(AEQ32=0," ",IF(AEQ32=16," ",(AEP32-AES32-AET32)*VLOOKUP(AEQ32,PROTOKOL!$A:$E,5)))</f>
        <v xml:space="preserve"> </v>
      </c>
      <c r="AEV32" s="153"/>
      <c r="AEW32" s="144" t="str">
        <f t="shared" si="316"/>
        <v xml:space="preserve"> </v>
      </c>
      <c r="AEX32" s="454" t="str">
        <f t="shared" si="317"/>
        <v xml:space="preserve"> </v>
      </c>
      <c r="AEY32" s="454"/>
      <c r="AEZ32" s="150"/>
      <c r="AFA32" s="150"/>
      <c r="AFB32" s="150"/>
      <c r="AFC32" s="154" t="str">
        <f>IF(AFA32=0," ",IF(AFA32=16," ",VLOOKUP(AFA32,PROTOKOL!$A:$E,2)*AFB32))</f>
        <v xml:space="preserve"> </v>
      </c>
      <c r="AFD32" s="151"/>
      <c r="AFE32" s="152" t="str">
        <f>IF(AFA32=0," ",IF(AFA32=16," ",(AEZ32-AFC32-AFD32)*VLOOKUP(AFA32,PROTOKOL!$A:$E,5)))</f>
        <v xml:space="preserve"> </v>
      </c>
      <c r="AFF32" s="155" t="str">
        <f t="shared" si="318"/>
        <v xml:space="preserve"> </v>
      </c>
      <c r="AFG32" s="152" t="str">
        <f t="shared" si="319"/>
        <v xml:space="preserve"> </v>
      </c>
      <c r="AFI32" s="138">
        <f t="shared" ref="AFI32" si="1997">$A$32</f>
        <v>20</v>
      </c>
      <c r="AFJ32" s="444"/>
      <c r="AFK32" s="150"/>
      <c r="AFL32" s="150"/>
      <c r="AFM32" s="150"/>
      <c r="AFN32" s="150" t="str">
        <f>IFERROR(IF(AFL32=0," ",IF(AFL32=16," ",VLOOKUP(AFL32,PROTOKOL!$A:$E,2)*AFM32))/7.5*(7.5-AFQ32),"")</f>
        <v/>
      </c>
      <c r="AFO32" s="151"/>
      <c r="AFP32" s="152" t="str">
        <f>IF(AFL32=0," ",IF(AFL32=16," ",(AFK32-AFN32-AFO32)*VLOOKUP(AFL32,PROTOKOL!$A:$E,5)))</f>
        <v xml:space="preserve"> </v>
      </c>
      <c r="AFQ32" s="153"/>
      <c r="AFR32" s="144" t="str">
        <f t="shared" si="321"/>
        <v xml:space="preserve"> </v>
      </c>
      <c r="AFS32" s="454" t="str">
        <f t="shared" si="322"/>
        <v xml:space="preserve"> </v>
      </c>
      <c r="AFT32" s="454"/>
      <c r="AFU32" s="150"/>
      <c r="AFV32" s="150"/>
      <c r="AFW32" s="150"/>
      <c r="AFX32" s="154" t="str">
        <f>IF(AFV32=0," ",IF(AFV32=16," ",VLOOKUP(AFV32,PROTOKOL!$A:$E,2)*AFW32))</f>
        <v xml:space="preserve"> </v>
      </c>
      <c r="AFY32" s="151"/>
      <c r="AFZ32" s="152" t="str">
        <f>IF(AFV32=0," ",IF(AFV32=16," ",(AFU32-AFX32-AFY32)*VLOOKUP(AFV32,PROTOKOL!$A:$E,5)))</f>
        <v xml:space="preserve"> </v>
      </c>
      <c r="AGA32" s="155" t="str">
        <f t="shared" si="323"/>
        <v xml:space="preserve"> </v>
      </c>
      <c r="AGB32" s="152" t="str">
        <f t="shared" si="324"/>
        <v xml:space="preserve"> </v>
      </c>
      <c r="AGD32" s="138">
        <f t="shared" ref="AGD32" si="1998">$A$32</f>
        <v>20</v>
      </c>
      <c r="AGE32" s="444"/>
      <c r="AGF32" s="150"/>
      <c r="AGG32" s="150"/>
      <c r="AGH32" s="150"/>
      <c r="AGI32" s="150" t="str">
        <f>IFERROR(IF(AGG32=0," ",IF(AGG32=16," ",VLOOKUP(AGG32,PROTOKOL!$A:$E,2)*AGH32))/7.5*(7.5-AGL32),"")</f>
        <v/>
      </c>
      <c r="AGJ32" s="151"/>
      <c r="AGK32" s="152" t="str">
        <f>IF(AGG32=0," ",IF(AGG32=16," ",(AGF32-AGI32-AGJ32)*VLOOKUP(AGG32,PROTOKOL!$A:$E,5)))</f>
        <v xml:space="preserve"> </v>
      </c>
      <c r="AGL32" s="153"/>
      <c r="AGM32" s="144" t="str">
        <f t="shared" si="326"/>
        <v xml:space="preserve"> </v>
      </c>
      <c r="AGN32" s="454" t="str">
        <f t="shared" si="327"/>
        <v xml:space="preserve"> </v>
      </c>
      <c r="AGO32" s="454"/>
      <c r="AGP32" s="150"/>
      <c r="AGQ32" s="150"/>
      <c r="AGR32" s="150"/>
      <c r="AGS32" s="154" t="str">
        <f>IF(AGQ32=0," ",IF(AGQ32=16," ",VLOOKUP(AGQ32,PROTOKOL!$A:$E,2)*AGR32))</f>
        <v xml:space="preserve"> </v>
      </c>
      <c r="AGT32" s="151"/>
      <c r="AGU32" s="152" t="str">
        <f>IF(AGQ32=0," ",IF(AGQ32=16," ",(AGP32-AGS32-AGT32)*VLOOKUP(AGQ32,PROTOKOL!$A:$E,5)))</f>
        <v xml:space="preserve"> </v>
      </c>
      <c r="AGV32" s="155" t="str">
        <f t="shared" si="328"/>
        <v xml:space="preserve"> </v>
      </c>
      <c r="AGW32" s="152" t="str">
        <f t="shared" si="329"/>
        <v xml:space="preserve"> </v>
      </c>
      <c r="AGY32" s="138">
        <f t="shared" ref="AGY32" si="1999">$A$32</f>
        <v>20</v>
      </c>
      <c r="AGZ32" s="444"/>
      <c r="AHA32" s="150"/>
      <c r="AHB32" s="150"/>
      <c r="AHC32" s="150"/>
      <c r="AHD32" s="150" t="str">
        <f>IFERROR(IF(AHB32=0," ",IF(AHB32=16," ",VLOOKUP(AHB32,PROTOKOL!$A:$E,2)*AHC32))/7.5*(7.5-AHG32),"")</f>
        <v/>
      </c>
      <c r="AHE32" s="151"/>
      <c r="AHF32" s="152" t="str">
        <f>IF(AHB32=0," ",IF(AHB32=16," ",(AHA32-AHD32-AHE32)*VLOOKUP(AHB32,PROTOKOL!$A:$E,5)))</f>
        <v xml:space="preserve"> </v>
      </c>
      <c r="AHG32" s="153"/>
      <c r="AHH32" s="144" t="str">
        <f t="shared" si="331"/>
        <v xml:space="preserve"> </v>
      </c>
      <c r="AHI32" s="454" t="str">
        <f t="shared" si="332"/>
        <v xml:space="preserve"> </v>
      </c>
      <c r="AHJ32" s="454"/>
      <c r="AHK32" s="150"/>
      <c r="AHL32" s="150"/>
      <c r="AHM32" s="150"/>
      <c r="AHN32" s="154" t="str">
        <f>IF(AHL32=0," ",IF(AHL32=16," ",VLOOKUP(AHL32,PROTOKOL!$A:$E,2)*AHM32))</f>
        <v xml:space="preserve"> </v>
      </c>
      <c r="AHO32" s="151"/>
      <c r="AHP32" s="152" t="str">
        <f>IF(AHL32=0," ",IF(AHL32=16," ",(AHK32-AHN32-AHO32)*VLOOKUP(AHL32,PROTOKOL!$A:$E,5)))</f>
        <v xml:space="preserve"> </v>
      </c>
      <c r="AHQ32" s="155" t="str">
        <f t="shared" si="333"/>
        <v xml:space="preserve"> </v>
      </c>
      <c r="AHR32" s="152" t="str">
        <f t="shared" si="334"/>
        <v xml:space="preserve"> </v>
      </c>
      <c r="AHT32" s="138">
        <f t="shared" ref="AHT32" si="2000">$A$32</f>
        <v>20</v>
      </c>
      <c r="AHU32" s="444"/>
      <c r="AHV32" s="150"/>
      <c r="AHW32" s="150"/>
      <c r="AHX32" s="150"/>
      <c r="AHY32" s="150" t="str">
        <f>IFERROR(IF(AHW32=0," ",IF(AHW32=16," ",VLOOKUP(AHW32,PROTOKOL!$A:$E,2)*AHX32))/7.5*(7.5-AIB32),"")</f>
        <v/>
      </c>
      <c r="AHZ32" s="151"/>
      <c r="AIA32" s="152" t="str">
        <f>IF(AHW32=0," ",IF(AHW32=16," ",(AHV32-AHY32-AHZ32)*VLOOKUP(AHW32,PROTOKOL!$A:$E,5)))</f>
        <v xml:space="preserve"> </v>
      </c>
      <c r="AIB32" s="153"/>
      <c r="AIC32" s="144" t="str">
        <f t="shared" si="336"/>
        <v xml:space="preserve"> </v>
      </c>
      <c r="AID32" s="454" t="str">
        <f t="shared" si="337"/>
        <v xml:space="preserve"> </v>
      </c>
      <c r="AIE32" s="454"/>
      <c r="AIF32" s="150"/>
      <c r="AIG32" s="150"/>
      <c r="AIH32" s="150"/>
      <c r="AII32" s="154" t="str">
        <f>IF(AIG32=0," ",IF(AIG32=16," ",VLOOKUP(AIG32,PROTOKOL!$A:$E,2)*AIH32))</f>
        <v xml:space="preserve"> </v>
      </c>
      <c r="AIJ32" s="151"/>
      <c r="AIK32" s="152" t="str">
        <f>IF(AIG32=0," ",IF(AIG32=16," ",(AIF32-AII32-AIJ32)*VLOOKUP(AIG32,PROTOKOL!$A:$E,5)))</f>
        <v xml:space="preserve"> </v>
      </c>
      <c r="AIL32" s="155" t="str">
        <f t="shared" si="338"/>
        <v xml:space="preserve"> </v>
      </c>
      <c r="AIM32" s="152" t="str">
        <f t="shared" si="339"/>
        <v xml:space="preserve"> </v>
      </c>
      <c r="AIO32" s="138">
        <f t="shared" ref="AIO32" si="2001">$A$32</f>
        <v>20</v>
      </c>
      <c r="AIP32" s="444"/>
      <c r="AIQ32" s="150"/>
      <c r="AIR32" s="150"/>
      <c r="AIS32" s="150"/>
      <c r="AIT32" s="150" t="str">
        <f>IFERROR(IF(AIR32=0," ",IF(AIR32=16," ",VLOOKUP(AIR32,PROTOKOL!$A:$E,2)*AIS32))/7.5*(7.5-AIW32),"")</f>
        <v/>
      </c>
      <c r="AIU32" s="151"/>
      <c r="AIV32" s="152" t="str">
        <f>IF(AIR32=0," ",IF(AIR32=16," ",(AIQ32-AIT32-AIU32)*VLOOKUP(AIR32,PROTOKOL!$A:$E,5)))</f>
        <v xml:space="preserve"> </v>
      </c>
      <c r="AIW32" s="153"/>
      <c r="AIX32" s="144" t="str">
        <f t="shared" si="341"/>
        <v xml:space="preserve"> </v>
      </c>
      <c r="AIY32" s="454" t="str">
        <f t="shared" si="342"/>
        <v xml:space="preserve"> </v>
      </c>
      <c r="AIZ32" s="454"/>
      <c r="AJA32" s="150"/>
      <c r="AJB32" s="150"/>
      <c r="AJC32" s="150"/>
      <c r="AJD32" s="154" t="str">
        <f>IF(AJB32=0," ",IF(AJB32=16," ",VLOOKUP(AJB32,PROTOKOL!$A:$E,2)*AJC32))</f>
        <v xml:space="preserve"> </v>
      </c>
      <c r="AJE32" s="151"/>
      <c r="AJF32" s="152" t="str">
        <f>IF(AJB32=0," ",IF(AJB32=16," ",(AJA32-AJD32-AJE32)*VLOOKUP(AJB32,PROTOKOL!$A:$E,5)))</f>
        <v xml:space="preserve"> </v>
      </c>
      <c r="AJG32" s="155" t="str">
        <f t="shared" si="343"/>
        <v xml:space="preserve"> </v>
      </c>
      <c r="AJH32" s="152" t="str">
        <f t="shared" si="344"/>
        <v xml:space="preserve"> </v>
      </c>
      <c r="AJJ32" s="138">
        <f t="shared" ref="AJJ32" si="2002">$A$32</f>
        <v>20</v>
      </c>
      <c r="AJK32" s="444"/>
      <c r="AJL32" s="150"/>
      <c r="AJM32" s="150"/>
      <c r="AJN32" s="150"/>
      <c r="AJO32" s="150" t="str">
        <f>IFERROR(IF(AJM32=0," ",IF(AJM32=16," ",VLOOKUP(AJM32,PROTOKOL!$A:$E,2)*AJN32))/7.5*(7.5-AJR32),"")</f>
        <v/>
      </c>
      <c r="AJP32" s="151"/>
      <c r="AJQ32" s="152" t="str">
        <f>IF(AJM32=0," ",IF(AJM32=16," ",(AJL32-AJO32-AJP32)*VLOOKUP(AJM32,PROTOKOL!$A:$E,5)))</f>
        <v xml:space="preserve"> </v>
      </c>
      <c r="AJR32" s="153"/>
      <c r="AJS32" s="144" t="str">
        <f t="shared" si="346"/>
        <v xml:space="preserve"> </v>
      </c>
      <c r="AJT32" s="454" t="str">
        <f t="shared" si="347"/>
        <v xml:space="preserve"> </v>
      </c>
      <c r="AJU32" s="454"/>
      <c r="AJV32" s="150"/>
      <c r="AJW32" s="150"/>
      <c r="AJX32" s="150"/>
      <c r="AJY32" s="154" t="str">
        <f>IF(AJW32=0," ",IF(AJW32=16," ",VLOOKUP(AJW32,PROTOKOL!$A:$E,2)*AJX32))</f>
        <v xml:space="preserve"> </v>
      </c>
      <c r="AJZ32" s="151"/>
      <c r="AKA32" s="152" t="str">
        <f>IF(AJW32=0," ",IF(AJW32=16," ",(AJV32-AJY32-AJZ32)*VLOOKUP(AJW32,PROTOKOL!$A:$E,5)))</f>
        <v xml:space="preserve"> </v>
      </c>
      <c r="AKB32" s="155" t="str">
        <f t="shared" si="348"/>
        <v xml:space="preserve"> </v>
      </c>
      <c r="AKC32" s="152" t="str">
        <f t="shared" si="349"/>
        <v xml:space="preserve"> </v>
      </c>
      <c r="AKE32" s="138">
        <f t="shared" ref="AKE32" si="2003">$A$32</f>
        <v>20</v>
      </c>
      <c r="AKF32" s="444"/>
      <c r="AKG32" s="150"/>
      <c r="AKH32" s="150"/>
      <c r="AKI32" s="150"/>
      <c r="AKJ32" s="150" t="str">
        <f>IFERROR(IF(AKH32=0," ",IF(AKH32=16," ",VLOOKUP(AKH32,PROTOKOL!$A:$E,2)*AKI32))/7.5*(7.5-AKM32),"")</f>
        <v/>
      </c>
      <c r="AKK32" s="151"/>
      <c r="AKL32" s="152" t="str">
        <f>IF(AKH32=0," ",IF(AKH32=16," ",(AKG32-AKJ32-AKK32)*VLOOKUP(AKH32,PROTOKOL!$A:$E,5)))</f>
        <v xml:space="preserve"> </v>
      </c>
      <c r="AKM32" s="153"/>
      <c r="AKN32" s="144" t="str">
        <f t="shared" si="351"/>
        <v xml:space="preserve"> </v>
      </c>
      <c r="AKO32" s="454" t="str">
        <f t="shared" si="352"/>
        <v xml:space="preserve"> </v>
      </c>
      <c r="AKP32" s="454"/>
      <c r="AKQ32" s="150"/>
      <c r="AKR32" s="150"/>
      <c r="AKS32" s="150"/>
      <c r="AKT32" s="154" t="str">
        <f>IF(AKR32=0," ",IF(AKR32=16," ",VLOOKUP(AKR32,PROTOKOL!$A:$E,2)*AKS32))</f>
        <v xml:space="preserve"> </v>
      </c>
      <c r="AKU32" s="151"/>
      <c r="AKV32" s="152" t="str">
        <f>IF(AKR32=0," ",IF(AKR32=16," ",(AKQ32-AKT32-AKU32)*VLOOKUP(AKR32,PROTOKOL!$A:$E,5)))</f>
        <v xml:space="preserve"> </v>
      </c>
      <c r="AKW32" s="155" t="str">
        <f t="shared" si="353"/>
        <v xml:space="preserve"> </v>
      </c>
      <c r="AKX32" s="152" t="str">
        <f t="shared" si="354"/>
        <v xml:space="preserve"> </v>
      </c>
      <c r="AKZ32" s="138">
        <f t="shared" ref="AKZ32" si="2004">$A$32</f>
        <v>20</v>
      </c>
      <c r="ALA32" s="444"/>
      <c r="ALB32" s="150"/>
      <c r="ALC32" s="150"/>
      <c r="ALD32" s="150"/>
      <c r="ALE32" s="150" t="str">
        <f>IFERROR(IF(ALC32=0," ",IF(ALC32=16," ",VLOOKUP(ALC32,PROTOKOL!$A:$E,2)*ALD32))/7.5*(7.5-ALH32),"")</f>
        <v/>
      </c>
      <c r="ALF32" s="151"/>
      <c r="ALG32" s="152" t="str">
        <f>IF(ALC32=0," ",IF(ALC32=16," ",(ALB32-ALE32-ALF32)*VLOOKUP(ALC32,PROTOKOL!$A:$E,5)))</f>
        <v xml:space="preserve"> </v>
      </c>
      <c r="ALH32" s="153"/>
      <c r="ALI32" s="144" t="str">
        <f t="shared" si="356"/>
        <v xml:space="preserve"> </v>
      </c>
      <c r="ALJ32" s="454" t="str">
        <f t="shared" si="357"/>
        <v xml:space="preserve"> </v>
      </c>
      <c r="ALK32" s="454"/>
      <c r="ALL32" s="150"/>
      <c r="ALM32" s="150"/>
      <c r="ALN32" s="150"/>
      <c r="ALO32" s="154" t="str">
        <f>IF(ALM32=0," ",IF(ALM32=16," ",VLOOKUP(ALM32,PROTOKOL!$A:$E,2)*ALN32))</f>
        <v xml:space="preserve"> </v>
      </c>
      <c r="ALP32" s="151"/>
      <c r="ALQ32" s="152" t="str">
        <f>IF(ALM32=0," ",IF(ALM32=16," ",(ALL32-ALO32-ALP32)*VLOOKUP(ALM32,PROTOKOL!$A:$E,5)))</f>
        <v xml:space="preserve"> </v>
      </c>
      <c r="ALR32" s="155" t="str">
        <f t="shared" si="358"/>
        <v xml:space="preserve"> </v>
      </c>
      <c r="ALS32" s="152" t="str">
        <f t="shared" si="359"/>
        <v xml:space="preserve"> </v>
      </c>
      <c r="ALU32" s="138">
        <f t="shared" ref="ALU32" si="2005">$A$32</f>
        <v>20</v>
      </c>
      <c r="ALV32" s="444"/>
      <c r="ALW32" s="150"/>
      <c r="ALX32" s="150"/>
      <c r="ALY32" s="150"/>
      <c r="ALZ32" s="150" t="str">
        <f>IFERROR(IF(ALX32=0," ",IF(ALX32=16," ",VLOOKUP(ALX32,PROTOKOL!$A:$E,2)*ALY32))/7.5*(7.5-AMC32),"")</f>
        <v/>
      </c>
      <c r="AMA32" s="151"/>
      <c r="AMB32" s="152" t="str">
        <f>IF(ALX32=0," ",IF(ALX32=16," ",(ALW32-ALZ32-AMA32)*VLOOKUP(ALX32,PROTOKOL!$A:$E,5)))</f>
        <v xml:space="preserve"> </v>
      </c>
      <c r="AMC32" s="153"/>
      <c r="AMD32" s="144" t="str">
        <f t="shared" si="361"/>
        <v xml:space="preserve"> </v>
      </c>
      <c r="AME32" s="454" t="str">
        <f t="shared" si="362"/>
        <v xml:space="preserve"> </v>
      </c>
      <c r="AMF32" s="454"/>
      <c r="AMG32" s="150"/>
      <c r="AMH32" s="150"/>
      <c r="AMI32" s="150"/>
      <c r="AMJ32" s="154" t="str">
        <f>IF(AMH32=0," ",IF(AMH32=16," ",VLOOKUP(AMH32,PROTOKOL!$A:$E,2)*AMI32))</f>
        <v xml:space="preserve"> </v>
      </c>
      <c r="AMK32" s="151"/>
      <c r="AML32" s="152" t="str">
        <f>IF(AMH32=0," ",IF(AMH32=16," ",(AMG32-AMJ32-AMK32)*VLOOKUP(AMH32,PROTOKOL!$A:$E,5)))</f>
        <v xml:space="preserve"> </v>
      </c>
      <c r="AMM32" s="155" t="str">
        <f t="shared" si="363"/>
        <v xml:space="preserve"> </v>
      </c>
      <c r="AMN32" s="152" t="str">
        <f t="shared" si="364"/>
        <v xml:space="preserve"> </v>
      </c>
      <c r="AMP32" s="138">
        <f t="shared" ref="AMP32" si="2006">$A$32</f>
        <v>20</v>
      </c>
      <c r="AMQ32" s="444"/>
      <c r="AMR32" s="150"/>
      <c r="AMS32" s="150"/>
      <c r="AMT32" s="150"/>
      <c r="AMU32" s="150" t="str">
        <f>IFERROR(IF(AMS32=0," ",IF(AMS32=16," ",VLOOKUP(AMS32,PROTOKOL!$A:$E,2)*AMT32))/7.5*(7.5-AMX32),"")</f>
        <v/>
      </c>
      <c r="AMV32" s="151"/>
      <c r="AMW32" s="152" t="str">
        <f>IF(AMS32=0," ",IF(AMS32=16," ",(AMR32-AMU32-AMV32)*VLOOKUP(AMS32,PROTOKOL!$A:$E,5)))</f>
        <v xml:space="preserve"> </v>
      </c>
      <c r="AMX32" s="153"/>
      <c r="AMY32" s="144" t="str">
        <f t="shared" si="366"/>
        <v xml:space="preserve"> </v>
      </c>
      <c r="AMZ32" s="454" t="str">
        <f t="shared" si="367"/>
        <v xml:space="preserve"> </v>
      </c>
      <c r="ANA32" s="454"/>
      <c r="ANB32" s="150"/>
      <c r="ANC32" s="150"/>
      <c r="AND32" s="150"/>
      <c r="ANE32" s="154" t="str">
        <f>IF(ANC32=0," ",IF(ANC32=16," ",VLOOKUP(ANC32,PROTOKOL!$A:$E,2)*AND32))</f>
        <v xml:space="preserve"> </v>
      </c>
      <c r="ANF32" s="151"/>
      <c r="ANG32" s="152" t="str">
        <f>IF(ANC32=0," ",IF(ANC32=16," ",(ANB32-ANE32-ANF32)*VLOOKUP(ANC32,PROTOKOL!$A:$E,5)))</f>
        <v xml:space="preserve"> </v>
      </c>
      <c r="ANH32" s="155" t="str">
        <f t="shared" si="368"/>
        <v xml:space="preserve"> </v>
      </c>
      <c r="ANI32" s="152" t="str">
        <f t="shared" si="369"/>
        <v xml:space="preserve"> </v>
      </c>
      <c r="ANK32" s="138">
        <f t="shared" ref="ANK32" si="2007">$A$32</f>
        <v>20</v>
      </c>
      <c r="ANL32" s="444"/>
      <c r="ANM32" s="150"/>
      <c r="ANN32" s="150"/>
      <c r="ANO32" s="150"/>
      <c r="ANP32" s="150" t="str">
        <f>IFERROR(IF(ANN32=0," ",IF(ANN32=16," ",VLOOKUP(ANN32,PROTOKOL!$A:$E,2)*ANO32))/7.5*(7.5-ANS32),"")</f>
        <v/>
      </c>
      <c r="ANQ32" s="151"/>
      <c r="ANR32" s="152" t="str">
        <f>IF(ANN32=0," ",IF(ANN32=16," ",(ANM32-ANP32-ANQ32)*VLOOKUP(ANN32,PROTOKOL!$A:$E,5)))</f>
        <v xml:space="preserve"> </v>
      </c>
      <c r="ANS32" s="153"/>
      <c r="ANT32" s="144" t="str">
        <f t="shared" si="371"/>
        <v xml:space="preserve"> </v>
      </c>
      <c r="ANU32" s="454" t="str">
        <f t="shared" si="372"/>
        <v xml:space="preserve"> </v>
      </c>
      <c r="ANV32" s="454"/>
      <c r="ANW32" s="150"/>
      <c r="ANX32" s="150"/>
      <c r="ANY32" s="150"/>
      <c r="ANZ32" s="154" t="str">
        <f>IF(ANX32=0," ",IF(ANX32=16," ",VLOOKUP(ANX32,PROTOKOL!$A:$E,2)*ANY32))</f>
        <v xml:space="preserve"> </v>
      </c>
      <c r="AOA32" s="151"/>
      <c r="AOB32" s="152" t="str">
        <f>IF(ANX32=0," ",IF(ANX32=16," ",(ANW32-ANZ32-AOA32)*VLOOKUP(ANX32,PROTOKOL!$A:$E,5)))</f>
        <v xml:space="preserve"> </v>
      </c>
      <c r="AOC32" s="155" t="str">
        <f t="shared" si="373"/>
        <v xml:space="preserve"> </v>
      </c>
      <c r="AOD32" s="152" t="str">
        <f t="shared" si="374"/>
        <v xml:space="preserve"> </v>
      </c>
      <c r="AOF32" s="138">
        <f t="shared" ref="AOF32" si="2008">$A$32</f>
        <v>20</v>
      </c>
      <c r="AOG32" s="444"/>
      <c r="AOH32" s="150"/>
      <c r="AOI32" s="150"/>
      <c r="AOJ32" s="150"/>
      <c r="AOK32" s="150" t="str">
        <f>IFERROR(IF(AOI32=0," ",IF(AOI32=16," ",VLOOKUP(AOI32,PROTOKOL!$A:$E,2)*AOJ32))/7.5*(7.5-AON32),"")</f>
        <v/>
      </c>
      <c r="AOL32" s="151"/>
      <c r="AOM32" s="152" t="str">
        <f>IF(AOI32=0," ",IF(AOI32=16," ",(AOH32-AOK32-AOL32)*VLOOKUP(AOI32,PROTOKOL!$A:$E,5)))</f>
        <v xml:space="preserve"> </v>
      </c>
      <c r="AON32" s="153"/>
      <c r="AOO32" s="144" t="str">
        <f t="shared" si="376"/>
        <v xml:space="preserve"> </v>
      </c>
      <c r="AOP32" s="454" t="str">
        <f t="shared" si="377"/>
        <v xml:space="preserve"> </v>
      </c>
      <c r="AOQ32" s="454"/>
      <c r="AOR32" s="150"/>
      <c r="AOS32" s="150"/>
      <c r="AOT32" s="150"/>
      <c r="AOU32" s="154" t="str">
        <f>IF(AOS32=0," ",IF(AOS32=16," ",VLOOKUP(AOS32,PROTOKOL!$A:$E,2)*AOT32))</f>
        <v xml:space="preserve"> </v>
      </c>
      <c r="AOV32" s="151"/>
      <c r="AOW32" s="152" t="str">
        <f>IF(AOS32=0," ",IF(AOS32=16," ",(AOR32-AOU32-AOV32)*VLOOKUP(AOS32,PROTOKOL!$A:$E,5)))</f>
        <v xml:space="preserve"> </v>
      </c>
      <c r="AOX32" s="155" t="str">
        <f t="shared" si="378"/>
        <v xml:space="preserve"> </v>
      </c>
      <c r="AOY32" s="152" t="str">
        <f t="shared" si="379"/>
        <v xml:space="preserve"> </v>
      </c>
      <c r="APA32" s="138">
        <f t="shared" ref="APA32" si="2009">$A$32</f>
        <v>20</v>
      </c>
      <c r="APB32" s="444"/>
      <c r="APC32" s="150"/>
      <c r="APD32" s="150"/>
      <c r="APE32" s="150"/>
      <c r="APF32" s="150" t="str">
        <f>IFERROR(IF(APD32=0," ",IF(APD32=16," ",VLOOKUP(APD32,PROTOKOL!$A:$E,2)*APE32))/7.5*(7.5-API32),"")</f>
        <v/>
      </c>
      <c r="APG32" s="151"/>
      <c r="APH32" s="152" t="str">
        <f>IF(APD32=0," ",IF(APD32=16," ",(APC32-APF32-APG32)*VLOOKUP(APD32,PROTOKOL!$A:$E,5)))</f>
        <v xml:space="preserve"> </v>
      </c>
      <c r="API32" s="153"/>
      <c r="APJ32" s="144" t="str">
        <f t="shared" si="381"/>
        <v xml:space="preserve"> </v>
      </c>
      <c r="APK32" s="454" t="str">
        <f t="shared" si="382"/>
        <v xml:space="preserve"> </v>
      </c>
      <c r="APL32" s="454"/>
      <c r="APM32" s="150"/>
      <c r="APN32" s="150"/>
      <c r="APO32" s="150"/>
      <c r="APP32" s="154" t="str">
        <f>IF(APN32=0," ",IF(APN32=16," ",VLOOKUP(APN32,PROTOKOL!$A:$E,2)*APO32))</f>
        <v xml:space="preserve"> </v>
      </c>
      <c r="APQ32" s="151"/>
      <c r="APR32" s="152" t="str">
        <f>IF(APN32=0," ",IF(APN32=16," ",(APM32-APP32-APQ32)*VLOOKUP(APN32,PROTOKOL!$A:$E,5)))</f>
        <v xml:space="preserve"> </v>
      </c>
      <c r="APS32" s="155" t="str">
        <f t="shared" si="383"/>
        <v xml:space="preserve"> </v>
      </c>
      <c r="APT32" s="152" t="str">
        <f t="shared" si="384"/>
        <v xml:space="preserve"> </v>
      </c>
      <c r="APV32" s="138">
        <f t="shared" ref="APV32" si="2010">$A$32</f>
        <v>20</v>
      </c>
      <c r="APW32" s="444"/>
      <c r="APX32" s="150"/>
      <c r="APY32" s="150"/>
      <c r="APZ32" s="150"/>
      <c r="AQA32" s="150" t="str">
        <f>IFERROR(IF(APY32=0," ",IF(APY32=16," ",VLOOKUP(APY32,PROTOKOL!$A:$E,2)*APZ32))/7.5*(7.5-AQD32),"")</f>
        <v/>
      </c>
      <c r="AQB32" s="151"/>
      <c r="AQC32" s="152" t="str">
        <f>IF(APY32=0," ",IF(APY32=16," ",(APX32-AQA32-AQB32)*VLOOKUP(APY32,PROTOKOL!$A:$E,5)))</f>
        <v xml:space="preserve"> </v>
      </c>
      <c r="AQD32" s="153"/>
      <c r="AQE32" s="144" t="str">
        <f t="shared" si="386"/>
        <v xml:space="preserve"> </v>
      </c>
      <c r="AQF32" s="454" t="str">
        <f t="shared" si="387"/>
        <v xml:space="preserve"> </v>
      </c>
      <c r="AQG32" s="454"/>
      <c r="AQH32" s="150"/>
      <c r="AQI32" s="150"/>
      <c r="AQJ32" s="150"/>
      <c r="AQK32" s="154" t="str">
        <f>IF(AQI32=0," ",IF(AQI32=16," ",VLOOKUP(AQI32,PROTOKOL!$A:$E,2)*AQJ32))</f>
        <v xml:space="preserve"> </v>
      </c>
      <c r="AQL32" s="151"/>
      <c r="AQM32" s="152" t="str">
        <f>IF(AQI32=0," ",IF(AQI32=16," ",(AQH32-AQK32-AQL32)*VLOOKUP(AQI32,PROTOKOL!$A:$E,5)))</f>
        <v xml:space="preserve"> </v>
      </c>
      <c r="AQN32" s="155" t="str">
        <f t="shared" si="388"/>
        <v xml:space="preserve"> </v>
      </c>
      <c r="AQO32" s="152" t="str">
        <f t="shared" si="389"/>
        <v xml:space="preserve"> </v>
      </c>
      <c r="AQQ32" s="138">
        <f t="shared" ref="AQQ32" si="2011">$A$32</f>
        <v>20</v>
      </c>
      <c r="AQR32" s="444"/>
      <c r="AQS32" s="150"/>
      <c r="AQT32" s="150"/>
      <c r="AQU32" s="150"/>
      <c r="AQV32" s="150" t="str">
        <f>IFERROR(IF(AQT32=0," ",IF(AQT32=16," ",VLOOKUP(AQT32,PROTOKOL!$A:$E,2)*AQU32))/7.5*(7.5-AQY32),"")</f>
        <v/>
      </c>
      <c r="AQW32" s="151"/>
      <c r="AQX32" s="152" t="str">
        <f>IF(AQT32=0," ",IF(AQT32=16," ",(AQS32-AQV32-AQW32)*VLOOKUP(AQT32,PROTOKOL!$A:$E,5)))</f>
        <v xml:space="preserve"> </v>
      </c>
      <c r="AQY32" s="153"/>
      <c r="AQZ32" s="144" t="str">
        <f t="shared" si="391"/>
        <v xml:space="preserve"> </v>
      </c>
      <c r="ARA32" s="454" t="str">
        <f t="shared" si="392"/>
        <v xml:space="preserve"> </v>
      </c>
      <c r="ARB32" s="454"/>
      <c r="ARC32" s="150"/>
      <c r="ARD32" s="150"/>
      <c r="ARE32" s="150"/>
      <c r="ARF32" s="154" t="str">
        <f>IF(ARD32=0," ",IF(ARD32=16," ",VLOOKUP(ARD32,PROTOKOL!$A:$E,2)*ARE32))</f>
        <v xml:space="preserve"> </v>
      </c>
      <c r="ARG32" s="151"/>
      <c r="ARH32" s="152" t="str">
        <f>IF(ARD32=0," ",IF(ARD32=16," ",(ARC32-ARF32-ARG32)*VLOOKUP(ARD32,PROTOKOL!$A:$E,5)))</f>
        <v xml:space="preserve"> </v>
      </c>
      <c r="ARI32" s="155" t="str">
        <f t="shared" si="393"/>
        <v xml:space="preserve"> </v>
      </c>
      <c r="ARJ32" s="152" t="str">
        <f t="shared" si="394"/>
        <v xml:space="preserve"> </v>
      </c>
      <c r="ARL32" s="138">
        <f t="shared" ref="ARL32" si="2012">$A$32</f>
        <v>20</v>
      </c>
      <c r="ARM32" s="444"/>
      <c r="ARN32" s="150"/>
      <c r="ARO32" s="150"/>
      <c r="ARP32" s="150"/>
      <c r="ARQ32" s="150" t="str">
        <f>IFERROR(IF(ARO32=0," ",IF(ARO32=16," ",VLOOKUP(ARO32,PROTOKOL!$A:$E,2)*ARP32))/7.5*(7.5-ART32),"")</f>
        <v/>
      </c>
      <c r="ARR32" s="151"/>
      <c r="ARS32" s="152" t="str">
        <f>IF(ARO32=0," ",IF(ARO32=16," ",(ARN32-ARQ32-ARR32)*VLOOKUP(ARO32,PROTOKOL!$A:$E,5)))</f>
        <v xml:space="preserve"> </v>
      </c>
      <c r="ART32" s="153"/>
      <c r="ARU32" s="144" t="str">
        <f t="shared" si="396"/>
        <v xml:space="preserve"> </v>
      </c>
      <c r="ARV32" s="454" t="str">
        <f t="shared" si="397"/>
        <v xml:space="preserve"> </v>
      </c>
      <c r="ARW32" s="454"/>
      <c r="ARX32" s="150"/>
      <c r="ARY32" s="150"/>
      <c r="ARZ32" s="150"/>
      <c r="ASA32" s="154" t="str">
        <f>IF(ARY32=0," ",IF(ARY32=16," ",VLOOKUP(ARY32,PROTOKOL!$A:$E,2)*ARZ32))</f>
        <v xml:space="preserve"> </v>
      </c>
      <c r="ASB32" s="151"/>
      <c r="ASC32" s="152" t="str">
        <f>IF(ARY32=0," ",IF(ARY32=16," ",(ARX32-ASA32-ASB32)*VLOOKUP(ARY32,PROTOKOL!$A:$E,5)))</f>
        <v xml:space="preserve"> </v>
      </c>
      <c r="ASD32" s="155" t="str">
        <f t="shared" si="398"/>
        <v xml:space="preserve"> </v>
      </c>
      <c r="ASE32" s="152" t="str">
        <f t="shared" si="399"/>
        <v xml:space="preserve"> </v>
      </c>
      <c r="ASG32" s="138">
        <f t="shared" ref="ASG32" si="2013">$A$32</f>
        <v>20</v>
      </c>
      <c r="ASH32" s="444"/>
      <c r="ASI32" s="150"/>
      <c r="ASJ32" s="150"/>
      <c r="ASK32" s="150"/>
      <c r="ASL32" s="150" t="str">
        <f>IFERROR(IF(ASJ32=0," ",IF(ASJ32=16," ",VLOOKUP(ASJ32,PROTOKOL!$A:$E,2)*ASK32))/7.5*(7.5-ASO32),"")</f>
        <v/>
      </c>
      <c r="ASM32" s="151"/>
      <c r="ASN32" s="152" t="str">
        <f>IF(ASJ32=0," ",IF(ASJ32=16," ",(ASI32-ASL32-ASM32)*VLOOKUP(ASJ32,PROTOKOL!$A:$E,5)))</f>
        <v xml:space="preserve"> </v>
      </c>
      <c r="ASO32" s="153"/>
      <c r="ASP32" s="144" t="str">
        <f t="shared" si="401"/>
        <v xml:space="preserve"> </v>
      </c>
      <c r="ASQ32" s="454" t="str">
        <f t="shared" si="402"/>
        <v xml:space="preserve"> </v>
      </c>
      <c r="ASR32" s="454"/>
      <c r="ASS32" s="150"/>
      <c r="AST32" s="150"/>
      <c r="ASU32" s="150"/>
      <c r="ASV32" s="154" t="str">
        <f>IF(AST32=0," ",IF(AST32=16," ",VLOOKUP(AST32,PROTOKOL!$A:$E,2)*ASU32))</f>
        <v xml:space="preserve"> </v>
      </c>
      <c r="ASW32" s="151"/>
      <c r="ASX32" s="152" t="str">
        <f>IF(AST32=0," ",IF(AST32=16," ",(ASS32-ASV32-ASW32)*VLOOKUP(AST32,PROTOKOL!$A:$E,5)))</f>
        <v xml:space="preserve"> </v>
      </c>
      <c r="ASY32" s="155" t="str">
        <f t="shared" si="403"/>
        <v xml:space="preserve"> </v>
      </c>
      <c r="ASZ32" s="152" t="str">
        <f t="shared" si="404"/>
        <v xml:space="preserve"> </v>
      </c>
      <c r="ATB32" s="138">
        <f t="shared" ref="ATB32" si="2014">$A$32</f>
        <v>20</v>
      </c>
      <c r="ATC32" s="444"/>
      <c r="ATD32" s="150"/>
      <c r="ATE32" s="150"/>
      <c r="ATF32" s="150"/>
      <c r="ATG32" s="150" t="str">
        <f>IFERROR(IF(ATE32=0," ",IF(ATE32=16," ",VLOOKUP(ATE32,PROTOKOL!$A:$E,2)*ATF32))/7.5*(7.5-ATJ32),"")</f>
        <v/>
      </c>
      <c r="ATH32" s="151"/>
      <c r="ATI32" s="152" t="str">
        <f>IF(ATE32=0," ",IF(ATE32=16," ",(ATD32-ATG32-ATH32)*VLOOKUP(ATE32,PROTOKOL!$A:$E,5)))</f>
        <v xml:space="preserve"> </v>
      </c>
      <c r="ATJ32" s="153"/>
      <c r="ATK32" s="144" t="str">
        <f t="shared" si="406"/>
        <v xml:space="preserve"> </v>
      </c>
      <c r="ATL32" s="454" t="str">
        <f t="shared" si="407"/>
        <v xml:space="preserve"> </v>
      </c>
      <c r="ATM32" s="454"/>
      <c r="ATN32" s="150"/>
      <c r="ATO32" s="150"/>
      <c r="ATP32" s="150"/>
      <c r="ATQ32" s="154" t="str">
        <f>IF(ATO32=0," ",IF(ATO32=16," ",VLOOKUP(ATO32,PROTOKOL!$A:$E,2)*ATP32))</f>
        <v xml:space="preserve"> </v>
      </c>
      <c r="ATR32" s="151"/>
      <c r="ATS32" s="152" t="str">
        <f>IF(ATO32=0," ",IF(ATO32=16," ",(ATN32-ATQ32-ATR32)*VLOOKUP(ATO32,PROTOKOL!$A:$E,5)))</f>
        <v xml:space="preserve"> </v>
      </c>
      <c r="ATT32" s="155" t="str">
        <f t="shared" si="408"/>
        <v xml:space="preserve"> </v>
      </c>
      <c r="ATU32" s="152" t="str">
        <f t="shared" si="409"/>
        <v xml:space="preserve"> </v>
      </c>
      <c r="ATW32" s="138">
        <f t="shared" ref="ATW32" si="2015">$A$32</f>
        <v>20</v>
      </c>
      <c r="ATX32" s="444"/>
      <c r="ATY32" s="150"/>
      <c r="ATZ32" s="150"/>
      <c r="AUA32" s="150"/>
      <c r="AUB32" s="150" t="str">
        <f>IFERROR(IF(ATZ32=0," ",IF(ATZ32=16," ",VLOOKUP(ATZ32,PROTOKOL!$A:$E,2)*AUA32))/7.5*(7.5-AUE32),"")</f>
        <v/>
      </c>
      <c r="AUC32" s="151"/>
      <c r="AUD32" s="152" t="str">
        <f>IF(ATZ32=0," ",IF(ATZ32=16," ",(ATY32-AUB32-AUC32)*VLOOKUP(ATZ32,PROTOKOL!$A:$E,5)))</f>
        <v xml:space="preserve"> </v>
      </c>
      <c r="AUE32" s="153"/>
      <c r="AUF32" s="144" t="str">
        <f t="shared" si="411"/>
        <v xml:space="preserve"> </v>
      </c>
      <c r="AUG32" s="454" t="str">
        <f t="shared" si="412"/>
        <v xml:space="preserve"> </v>
      </c>
      <c r="AUH32" s="454"/>
      <c r="AUI32" s="150"/>
      <c r="AUJ32" s="150"/>
      <c r="AUK32" s="150"/>
      <c r="AUL32" s="154" t="str">
        <f>IF(AUJ32=0," ",IF(AUJ32=16," ",VLOOKUP(AUJ32,PROTOKOL!$A:$E,2)*AUK32))</f>
        <v xml:space="preserve"> </v>
      </c>
      <c r="AUM32" s="151"/>
      <c r="AUN32" s="152" t="str">
        <f>IF(AUJ32=0," ",IF(AUJ32=16," ",(AUI32-AUL32-AUM32)*VLOOKUP(AUJ32,PROTOKOL!$A:$E,5)))</f>
        <v xml:space="preserve"> </v>
      </c>
      <c r="AUO32" s="155" t="str">
        <f t="shared" si="413"/>
        <v xml:space="preserve"> </v>
      </c>
      <c r="AUP32" s="152" t="str">
        <f t="shared" si="414"/>
        <v xml:space="preserve"> </v>
      </c>
      <c r="AUR32" s="138">
        <f t="shared" ref="AUR32" si="2016">$A$32</f>
        <v>20</v>
      </c>
      <c r="AUS32" s="444"/>
      <c r="AUT32" s="150"/>
      <c r="AUU32" s="150"/>
      <c r="AUV32" s="150"/>
      <c r="AUW32" s="150" t="str">
        <f>IFERROR(IF(AUU32=0," ",IF(AUU32=16," ",VLOOKUP(AUU32,PROTOKOL!$A:$E,2)*AUV32))/7.5*(7.5-AUZ32),"")</f>
        <v/>
      </c>
      <c r="AUX32" s="151"/>
      <c r="AUY32" s="152" t="str">
        <f>IF(AUU32=0," ",IF(AUU32=16," ",(AUT32-AUW32-AUX32)*VLOOKUP(AUU32,PROTOKOL!$A:$E,5)))</f>
        <v xml:space="preserve"> </v>
      </c>
      <c r="AUZ32" s="153"/>
      <c r="AVA32" s="144" t="str">
        <f t="shared" si="416"/>
        <v xml:space="preserve"> </v>
      </c>
      <c r="AVB32" s="454" t="str">
        <f t="shared" si="417"/>
        <v xml:space="preserve"> </v>
      </c>
      <c r="AVC32" s="454"/>
      <c r="AVD32" s="150"/>
      <c r="AVE32" s="150"/>
      <c r="AVF32" s="150"/>
      <c r="AVG32" s="154" t="str">
        <f>IF(AVE32=0," ",IF(AVE32=16," ",VLOOKUP(AVE32,PROTOKOL!$A:$E,2)*AVF32))</f>
        <v xml:space="preserve"> </v>
      </c>
      <c r="AVH32" s="151"/>
      <c r="AVI32" s="152" t="str">
        <f>IF(AVE32=0," ",IF(AVE32=16," ",(AVD32-AVG32-AVH32)*VLOOKUP(AVE32,PROTOKOL!$A:$E,5)))</f>
        <v xml:space="preserve"> </v>
      </c>
      <c r="AVJ32" s="155" t="str">
        <f t="shared" si="418"/>
        <v xml:space="preserve"> </v>
      </c>
      <c r="AVK32" s="152" t="str">
        <f t="shared" si="419"/>
        <v xml:space="preserve"> </v>
      </c>
      <c r="AVM32" s="138">
        <f t="shared" ref="AVM32" si="2017">$A$32</f>
        <v>20</v>
      </c>
      <c r="AVN32" s="444"/>
      <c r="AVO32" s="150"/>
      <c r="AVP32" s="150"/>
      <c r="AVQ32" s="150"/>
      <c r="AVR32" s="150" t="str">
        <f>IFERROR(IF(AVP32=0," ",IF(AVP32=16," ",VLOOKUP(AVP32,PROTOKOL!$A:$E,2)*AVQ32))/7.5*(7.5-AVU32),"")</f>
        <v/>
      </c>
      <c r="AVS32" s="151"/>
      <c r="AVT32" s="152" t="str">
        <f>IF(AVP32=0," ",IF(AVP32=16," ",(AVO32-AVR32-AVS32)*VLOOKUP(AVP32,PROTOKOL!$A:$E,5)))</f>
        <v xml:space="preserve"> </v>
      </c>
      <c r="AVU32" s="153"/>
      <c r="AVV32" s="144" t="str">
        <f t="shared" si="421"/>
        <v xml:space="preserve"> </v>
      </c>
      <c r="AVW32" s="454" t="str">
        <f t="shared" si="422"/>
        <v xml:space="preserve"> </v>
      </c>
      <c r="AVX32" s="454"/>
      <c r="AVY32" s="150"/>
      <c r="AVZ32" s="150"/>
      <c r="AWA32" s="150"/>
      <c r="AWB32" s="154" t="str">
        <f>IF(AVZ32=0," ",IF(AVZ32=16," ",VLOOKUP(AVZ32,PROTOKOL!$A:$E,2)*AWA32))</f>
        <v xml:space="preserve"> </v>
      </c>
      <c r="AWC32" s="151"/>
      <c r="AWD32" s="152" t="str">
        <f>IF(AVZ32=0," ",IF(AVZ32=16," ",(AVY32-AWB32-AWC32)*VLOOKUP(AVZ32,PROTOKOL!$A:$E,5)))</f>
        <v xml:space="preserve"> </v>
      </c>
      <c r="AWE32" s="155" t="str">
        <f t="shared" si="423"/>
        <v xml:space="preserve"> </v>
      </c>
      <c r="AWF32" s="152" t="str">
        <f t="shared" si="424"/>
        <v xml:space="preserve"> </v>
      </c>
      <c r="AWH32" s="138">
        <f t="shared" ref="AWH32" si="2018">$A$32</f>
        <v>20</v>
      </c>
      <c r="AWI32" s="444"/>
      <c r="AWJ32" s="150"/>
      <c r="AWK32" s="150"/>
      <c r="AWL32" s="150"/>
      <c r="AWM32" s="150" t="str">
        <f>IFERROR(IF(AWK32=0," ",IF(AWK32=16," ",VLOOKUP(AWK32,PROTOKOL!$A:$E,2)*AWL32))/7.5*(7.5-AWP32),"")</f>
        <v/>
      </c>
      <c r="AWN32" s="151"/>
      <c r="AWO32" s="152" t="str">
        <f>IF(AWK32=0," ",IF(AWK32=16," ",(AWJ32-AWM32-AWN32)*VLOOKUP(AWK32,PROTOKOL!$A:$E,5)))</f>
        <v xml:space="preserve"> </v>
      </c>
      <c r="AWP32" s="153"/>
      <c r="AWQ32" s="144" t="str">
        <f t="shared" si="426"/>
        <v xml:space="preserve"> </v>
      </c>
      <c r="AWR32" s="454" t="str">
        <f t="shared" si="427"/>
        <v xml:space="preserve"> </v>
      </c>
      <c r="AWS32" s="454"/>
      <c r="AWT32" s="150"/>
      <c r="AWU32" s="150"/>
      <c r="AWV32" s="150"/>
      <c r="AWW32" s="154" t="str">
        <f>IF(AWU32=0," ",IF(AWU32=16," ",VLOOKUP(AWU32,PROTOKOL!$A:$E,2)*AWV32))</f>
        <v xml:space="preserve"> </v>
      </c>
      <c r="AWX32" s="151"/>
      <c r="AWY32" s="152" t="str">
        <f>IF(AWU32=0," ",IF(AWU32=16," ",(AWT32-AWW32-AWX32)*VLOOKUP(AWU32,PROTOKOL!$A:$E,5)))</f>
        <v xml:space="preserve"> </v>
      </c>
      <c r="AWZ32" s="155" t="str">
        <f t="shared" si="428"/>
        <v xml:space="preserve"> </v>
      </c>
      <c r="AXA32" s="152" t="str">
        <f t="shared" si="429"/>
        <v xml:space="preserve"> </v>
      </c>
      <c r="AXC32" s="138">
        <f t="shared" ref="AXC32" si="2019">$A$32</f>
        <v>20</v>
      </c>
      <c r="AXD32" s="444"/>
      <c r="AXE32" s="150"/>
      <c r="AXF32" s="150"/>
      <c r="AXG32" s="150"/>
      <c r="AXH32" s="150" t="str">
        <f>IFERROR(IF(AXF32=0," ",IF(AXF32=16," ",VLOOKUP(AXF32,PROTOKOL!$A:$E,2)*AXG32))/7.5*(7.5-AXK32),"")</f>
        <v/>
      </c>
      <c r="AXI32" s="151"/>
      <c r="AXJ32" s="152" t="str">
        <f>IF(AXF32=0," ",IF(AXF32=16," ",(AXE32-AXH32-AXI32)*VLOOKUP(AXF32,PROTOKOL!$A:$E,5)))</f>
        <v xml:space="preserve"> </v>
      </c>
      <c r="AXK32" s="153"/>
      <c r="AXL32" s="144" t="str">
        <f t="shared" si="431"/>
        <v xml:space="preserve"> </v>
      </c>
      <c r="AXM32" s="454" t="str">
        <f t="shared" si="432"/>
        <v xml:space="preserve"> </v>
      </c>
      <c r="AXN32" s="454"/>
      <c r="AXO32" s="150"/>
      <c r="AXP32" s="150"/>
      <c r="AXQ32" s="150"/>
      <c r="AXR32" s="154" t="str">
        <f>IF(AXP32=0," ",IF(AXP32=16," ",VLOOKUP(AXP32,PROTOKOL!$A:$E,2)*AXQ32))</f>
        <v xml:space="preserve"> </v>
      </c>
      <c r="AXS32" s="151"/>
      <c r="AXT32" s="152" t="str">
        <f>IF(AXP32=0," ",IF(AXP32=16," ",(AXO32-AXR32-AXS32)*VLOOKUP(AXP32,PROTOKOL!$A:$E,5)))</f>
        <v xml:space="preserve"> </v>
      </c>
      <c r="AXU32" s="155" t="str">
        <f t="shared" si="433"/>
        <v xml:space="preserve"> </v>
      </c>
      <c r="AXV32" s="152" t="str">
        <f t="shared" si="434"/>
        <v xml:space="preserve"> </v>
      </c>
      <c r="AXX32" s="138">
        <f t="shared" ref="AXX32" si="2020">$A$32</f>
        <v>20</v>
      </c>
      <c r="AXY32" s="444"/>
      <c r="AXZ32" s="150"/>
      <c r="AYA32" s="150"/>
      <c r="AYB32" s="150"/>
      <c r="AYC32" s="150" t="str">
        <f>IFERROR(IF(AYA32=0," ",IF(AYA32=16," ",VLOOKUP(AYA32,PROTOKOL!$A:$E,2)*AYB32))/7.5*(7.5-AYF32),"")</f>
        <v/>
      </c>
      <c r="AYD32" s="151"/>
      <c r="AYE32" s="152" t="str">
        <f>IF(AYA32=0," ",IF(AYA32=16," ",(AXZ32-AYC32-AYD32)*VLOOKUP(AYA32,PROTOKOL!$A:$E,5)))</f>
        <v xml:space="preserve"> </v>
      </c>
      <c r="AYF32" s="153"/>
      <c r="AYG32" s="144" t="str">
        <f t="shared" si="436"/>
        <v xml:space="preserve"> </v>
      </c>
      <c r="AYH32" s="454" t="str">
        <f t="shared" si="437"/>
        <v xml:space="preserve"> </v>
      </c>
      <c r="AYI32" s="454"/>
      <c r="AYJ32" s="150"/>
      <c r="AYK32" s="150"/>
      <c r="AYL32" s="150"/>
      <c r="AYM32" s="154" t="str">
        <f>IF(AYK32=0," ",IF(AYK32=16," ",VLOOKUP(AYK32,PROTOKOL!$A:$E,2)*AYL32))</f>
        <v xml:space="preserve"> </v>
      </c>
      <c r="AYN32" s="151"/>
      <c r="AYO32" s="152" t="str">
        <f>IF(AYK32=0," ",IF(AYK32=16," ",(AYJ32-AYM32-AYN32)*VLOOKUP(AYK32,PROTOKOL!$A:$E,5)))</f>
        <v xml:space="preserve"> </v>
      </c>
      <c r="AYP32" s="155" t="str">
        <f t="shared" si="438"/>
        <v xml:space="preserve"> </v>
      </c>
      <c r="AYQ32" s="152" t="str">
        <f t="shared" si="439"/>
        <v xml:space="preserve"> </v>
      </c>
      <c r="AYS32" s="138">
        <f t="shared" ref="AYS32" si="2021">$A$32</f>
        <v>20</v>
      </c>
      <c r="AYT32" s="444"/>
      <c r="AYU32" s="150"/>
      <c r="AYV32" s="150"/>
      <c r="AYW32" s="150"/>
      <c r="AYX32" s="150" t="str">
        <f>IFERROR(IF(AYV32=0," ",IF(AYV32=16," ",VLOOKUP(AYV32,PROTOKOL!$A:$E,2)*AYW32))/7.5*(7.5-AZA32),"")</f>
        <v/>
      </c>
      <c r="AYY32" s="151"/>
      <c r="AYZ32" s="152" t="str">
        <f>IF(AYV32=0," ",IF(AYV32=16," ",(AYU32-AYX32-AYY32)*VLOOKUP(AYV32,PROTOKOL!$A:$E,5)))</f>
        <v xml:space="preserve"> </v>
      </c>
      <c r="AZA32" s="153"/>
      <c r="AZB32" s="144" t="str">
        <f t="shared" si="441"/>
        <v xml:space="preserve"> </v>
      </c>
      <c r="AZC32" s="454" t="str">
        <f t="shared" si="442"/>
        <v xml:space="preserve"> </v>
      </c>
      <c r="AZD32" s="454"/>
      <c r="AZE32" s="150"/>
      <c r="AZF32" s="150"/>
      <c r="AZG32" s="150"/>
      <c r="AZH32" s="154" t="str">
        <f>IF(AZF32=0," ",IF(AZF32=16," ",VLOOKUP(AZF32,PROTOKOL!$A:$E,2)*AZG32))</f>
        <v xml:space="preserve"> </v>
      </c>
      <c r="AZI32" s="151"/>
      <c r="AZJ32" s="152" t="str">
        <f>IF(AZF32=0," ",IF(AZF32=16," ",(AZE32-AZH32-AZI32)*VLOOKUP(AZF32,PROTOKOL!$A:$E,5)))</f>
        <v xml:space="preserve"> </v>
      </c>
      <c r="AZK32" s="155" t="str">
        <f t="shared" si="443"/>
        <v xml:space="preserve"> </v>
      </c>
      <c r="AZL32" s="152" t="str">
        <f t="shared" si="444"/>
        <v xml:space="preserve"> </v>
      </c>
      <c r="AZN32" s="138">
        <f t="shared" ref="AZN32" si="2022">$A$32</f>
        <v>20</v>
      </c>
      <c r="AZO32" s="444"/>
      <c r="AZP32" s="150"/>
      <c r="AZQ32" s="150"/>
      <c r="AZR32" s="150"/>
      <c r="AZS32" s="150" t="str">
        <f>IFERROR(IF(AZQ32=0," ",IF(AZQ32=16," ",VLOOKUP(AZQ32,PROTOKOL!$A:$E,2)*AZR32))/7.5*(7.5-AZV32),"")</f>
        <v/>
      </c>
      <c r="AZT32" s="151"/>
      <c r="AZU32" s="152" t="str">
        <f>IF(AZQ32=0," ",IF(AZQ32=16," ",(AZP32-AZS32-AZT32)*VLOOKUP(AZQ32,PROTOKOL!$A:$E,5)))</f>
        <v xml:space="preserve"> </v>
      </c>
      <c r="AZV32" s="153"/>
      <c r="AZW32" s="144" t="str">
        <f t="shared" si="446"/>
        <v xml:space="preserve"> </v>
      </c>
      <c r="AZX32" s="454" t="str">
        <f t="shared" si="447"/>
        <v xml:space="preserve"> </v>
      </c>
      <c r="AZY32" s="454"/>
      <c r="AZZ32" s="150"/>
      <c r="BAA32" s="150"/>
      <c r="BAB32" s="150"/>
      <c r="BAC32" s="154" t="str">
        <f>IF(BAA32=0," ",IF(BAA32=16," ",VLOOKUP(BAA32,PROTOKOL!$A:$E,2)*BAB32))</f>
        <v xml:space="preserve"> </v>
      </c>
      <c r="BAD32" s="151"/>
      <c r="BAE32" s="152" t="str">
        <f>IF(BAA32=0," ",IF(BAA32=16," ",(AZZ32-BAC32-BAD32)*VLOOKUP(BAA32,PROTOKOL!$A:$E,5)))</f>
        <v xml:space="preserve"> </v>
      </c>
      <c r="BAF32" s="155" t="str">
        <f t="shared" si="448"/>
        <v xml:space="preserve"> </v>
      </c>
      <c r="BAG32" s="152" t="str">
        <f t="shared" si="449"/>
        <v xml:space="preserve"> </v>
      </c>
      <c r="BAI32" s="138">
        <f t="shared" ref="BAI32" si="2023">$A$32</f>
        <v>20</v>
      </c>
      <c r="BAJ32" s="444"/>
      <c r="BAK32" s="150"/>
      <c r="BAL32" s="150"/>
      <c r="BAM32" s="150"/>
      <c r="BAN32" s="150" t="str">
        <f>IFERROR(IF(BAL32=0," ",IF(BAL32=16," ",VLOOKUP(BAL32,PROTOKOL!$A:$E,2)*BAM32))/7.5*(7.5-BAQ32),"")</f>
        <v/>
      </c>
      <c r="BAO32" s="151"/>
      <c r="BAP32" s="152" t="str">
        <f>IF(BAL32=0," ",IF(BAL32=16," ",(BAK32-BAN32-BAO32)*VLOOKUP(BAL32,PROTOKOL!$A:$E,5)))</f>
        <v xml:space="preserve"> </v>
      </c>
      <c r="BAQ32" s="153"/>
      <c r="BAR32" s="144" t="str">
        <f t="shared" si="451"/>
        <v xml:space="preserve"> </v>
      </c>
      <c r="BAS32" s="454" t="str">
        <f t="shared" si="452"/>
        <v xml:space="preserve"> </v>
      </c>
      <c r="BAT32" s="454"/>
      <c r="BAU32" s="150"/>
      <c r="BAV32" s="150"/>
      <c r="BAW32" s="150"/>
      <c r="BAX32" s="154" t="str">
        <f>IF(BAV32=0," ",IF(BAV32=16," ",VLOOKUP(BAV32,PROTOKOL!$A:$E,2)*BAW32))</f>
        <v xml:space="preserve"> </v>
      </c>
      <c r="BAY32" s="151"/>
      <c r="BAZ32" s="152" t="str">
        <f>IF(BAV32=0," ",IF(BAV32=16," ",(BAU32-BAX32-BAY32)*VLOOKUP(BAV32,PROTOKOL!$A:$E,5)))</f>
        <v xml:space="preserve"> </v>
      </c>
      <c r="BBA32" s="155" t="str">
        <f t="shared" si="453"/>
        <v xml:space="preserve"> </v>
      </c>
      <c r="BBB32" s="152" t="str">
        <f t="shared" si="454"/>
        <v xml:space="preserve"> </v>
      </c>
    </row>
    <row r="33" spans="1:1406" x14ac:dyDescent="0.3">
      <c r="A33" s="138">
        <v>21</v>
      </c>
      <c r="B33" s="444"/>
      <c r="C33" s="150"/>
      <c r="D33" s="150"/>
      <c r="E33" s="150"/>
      <c r="F33" s="150" t="str">
        <f>IFERROR(IF(D33=0," ",IF(D33=16," ",VLOOKUP(D33,PROTOKOL!$A:$E,2)*E33))/7.5*(7.5-I33),"")</f>
        <v/>
      </c>
      <c r="G33" s="151"/>
      <c r="H33" s="152" t="str">
        <f>IF(D33=0," ",IF(D33=16," ",(C33-F33-G33)*VLOOKUP(D33,PROTOKOL!$A:$E,5)))</f>
        <v xml:space="preserve"> </v>
      </c>
      <c r="I33" s="153"/>
      <c r="J33" s="144" t="str">
        <f t="shared" si="455"/>
        <v xml:space="preserve"> </v>
      </c>
      <c r="K33" s="454" t="str">
        <f t="shared" si="456"/>
        <v xml:space="preserve"> </v>
      </c>
      <c r="L33" s="454"/>
      <c r="M33" s="150"/>
      <c r="N33" s="150"/>
      <c r="O33" s="150"/>
      <c r="P33" s="154" t="str">
        <f>IF(N33=0," ",IF(N33=16," ",VLOOKUP(N33,PROTOKOL!$A:$E,2)*O33))</f>
        <v xml:space="preserve"> </v>
      </c>
      <c r="Q33" s="151"/>
      <c r="R33" s="152" t="str">
        <f>IF(N33=0," ",IF(N33=16," ",(M33-P33-Q33)*VLOOKUP(N33,PROTOKOL!$A:$E,5)))</f>
        <v xml:space="preserve"> </v>
      </c>
      <c r="S33" s="155" t="str">
        <f t="shared" si="457"/>
        <v xml:space="preserve"> </v>
      </c>
      <c r="T33" s="152" t="str">
        <f t="shared" si="458"/>
        <v xml:space="preserve"> </v>
      </c>
      <c r="V33" s="138">
        <f>$A$33</f>
        <v>21</v>
      </c>
      <c r="W33" s="444"/>
      <c r="X33" s="150"/>
      <c r="Y33" s="150"/>
      <c r="Z33" s="150"/>
      <c r="AA33" s="150" t="str">
        <f>IFERROR(IF(Y33=0," ",IF(Y33=16," ",VLOOKUP(Y33,PROTOKOL!$A:$E,2)*Z33))/7.5*(7.5-AD33),"")</f>
        <v/>
      </c>
      <c r="AB33" s="151"/>
      <c r="AC33" s="152" t="str">
        <f>IF(Y33=0," ",IF(Y33=16," ",(X33-AA33-AB33)*VLOOKUP(Y33,PROTOKOL!$A:$E,5)))</f>
        <v xml:space="preserve"> </v>
      </c>
      <c r="AD33" s="153"/>
      <c r="AE33" s="144" t="str">
        <f t="shared" si="459"/>
        <v xml:space="preserve"> </v>
      </c>
      <c r="AF33" s="454" t="str">
        <f t="shared" si="460"/>
        <v xml:space="preserve"> </v>
      </c>
      <c r="AG33" s="454"/>
      <c r="AH33" s="150"/>
      <c r="AI33" s="150"/>
      <c r="AJ33" s="150"/>
      <c r="AK33" s="154" t="str">
        <f>IF(AI33=0," ",IF(AI33=16," ",VLOOKUP(AI33,PROTOKOL!$A:$E,2)*AJ33))</f>
        <v xml:space="preserve"> </v>
      </c>
      <c r="AL33" s="151"/>
      <c r="AM33" s="152" t="str">
        <f>IF(AI33=0," ",IF(AI33=16," ",(AH33-AK33-AL33)*VLOOKUP(AI33,PROTOKOL!$A:$E,5)))</f>
        <v xml:space="preserve"> </v>
      </c>
      <c r="AN33" s="155" t="str">
        <f t="shared" si="1698"/>
        <v xml:space="preserve"> </v>
      </c>
      <c r="AO33" s="152" t="str">
        <f t="shared" si="462"/>
        <v xml:space="preserve"> </v>
      </c>
      <c r="AQ33" s="138">
        <f t="shared" ref="AQ33" si="2024">$A$33</f>
        <v>21</v>
      </c>
      <c r="AR33" s="444"/>
      <c r="AS33" s="150"/>
      <c r="AT33" s="150"/>
      <c r="AU33" s="150"/>
      <c r="AV33" s="150" t="str">
        <f>IFERROR(IF(AT33=0," ",IF(AT33=16," ",VLOOKUP(AT33,PROTOKOL!$A:$E,2)*AU33))/7.5*(7.5-AY33),"")</f>
        <v/>
      </c>
      <c r="AW33" s="151"/>
      <c r="AX33" s="152" t="str">
        <f>IF(AT33=0," ",IF(AT33=16," ",(AS33-AV33-AW33)*VLOOKUP(AT33,PROTOKOL!$A:$E,5)))</f>
        <v xml:space="preserve"> </v>
      </c>
      <c r="AY33" s="153"/>
      <c r="AZ33" s="144" t="str">
        <f t="shared" si="131"/>
        <v xml:space="preserve"> </v>
      </c>
      <c r="BA33" s="454" t="str">
        <f t="shared" si="132"/>
        <v xml:space="preserve"> </v>
      </c>
      <c r="BB33" s="454"/>
      <c r="BC33" s="150"/>
      <c r="BD33" s="150"/>
      <c r="BE33" s="150"/>
      <c r="BF33" s="154" t="str">
        <f>IF(BD33=0," ",IF(BD33=16," ",VLOOKUP(BD33,PROTOKOL!$A:$E,2)*BE33))</f>
        <v xml:space="preserve"> </v>
      </c>
      <c r="BG33" s="151"/>
      <c r="BH33" s="152" t="str">
        <f>IF(BD33=0," ",IF(BD33=16," ",(BC33-BF33-BG33)*VLOOKUP(BD33,PROTOKOL!$A:$E,5)))</f>
        <v xml:space="preserve"> </v>
      </c>
      <c r="BI33" s="155" t="str">
        <f t="shared" si="133"/>
        <v xml:space="preserve"> </v>
      </c>
      <c r="BJ33" s="152" t="str">
        <f t="shared" si="134"/>
        <v xml:space="preserve"> </v>
      </c>
      <c r="BL33" s="138">
        <f t="shared" ref="BL33" si="2025">$A$33</f>
        <v>21</v>
      </c>
      <c r="BM33" s="444"/>
      <c r="BN33" s="150"/>
      <c r="BO33" s="150"/>
      <c r="BP33" s="150"/>
      <c r="BQ33" s="150" t="str">
        <f>IFERROR(IF(BO33=0," ",IF(BO33=16," ",VLOOKUP(BO33,PROTOKOL!$A:$E,2)*BP33))/7.5*(7.5-BT33),"")</f>
        <v/>
      </c>
      <c r="BR33" s="151"/>
      <c r="BS33" s="152" t="str">
        <f>IF(BO33=0," ",IF(BO33=16," ",(BN33-BQ33-BR33)*VLOOKUP(BO33,PROTOKOL!$A:$E,5)))</f>
        <v xml:space="preserve"> </v>
      </c>
      <c r="BT33" s="153"/>
      <c r="BU33" s="144" t="str">
        <f t="shared" si="136"/>
        <v xml:space="preserve"> </v>
      </c>
      <c r="BV33" s="454" t="str">
        <f t="shared" si="137"/>
        <v xml:space="preserve"> </v>
      </c>
      <c r="BW33" s="454"/>
      <c r="BX33" s="150"/>
      <c r="BY33" s="150"/>
      <c r="BZ33" s="150"/>
      <c r="CA33" s="154" t="str">
        <f>IF(BY33=0," ",IF(BY33=16," ",VLOOKUP(BY33,PROTOKOL!$A:$E,2)*BZ33))</f>
        <v xml:space="preserve"> </v>
      </c>
      <c r="CB33" s="151"/>
      <c r="CC33" s="152" t="str">
        <f>IF(BY33=0," ",IF(BY33=16," ",(BX33-CA33-CB33)*VLOOKUP(BY33,PROTOKOL!$A:$E,5)))</f>
        <v xml:space="preserve"> </v>
      </c>
      <c r="CD33" s="155" t="str">
        <f t="shared" si="138"/>
        <v xml:space="preserve"> </v>
      </c>
      <c r="CE33" s="152" t="str">
        <f t="shared" si="139"/>
        <v xml:space="preserve"> </v>
      </c>
      <c r="CG33" s="138">
        <f t="shared" ref="CG33" si="2026">$A$33</f>
        <v>21</v>
      </c>
      <c r="CH33" s="444"/>
      <c r="CI33" s="150"/>
      <c r="CJ33" s="150"/>
      <c r="CK33" s="150"/>
      <c r="CL33" s="150" t="str">
        <f>IFERROR(IF(CJ33=0," ",IF(CJ33=16," ",VLOOKUP(CJ33,PROTOKOL!$A:$E,2)*CK33))/7.5*(7.5-CO33),"")</f>
        <v/>
      </c>
      <c r="CM33" s="151"/>
      <c r="CN33" s="152" t="str">
        <f>IF(CJ33=0," ",IF(CJ33=16," ",(CI33-CL33-CM33)*VLOOKUP(CJ33,PROTOKOL!$A:$E,5)))</f>
        <v xml:space="preserve"> </v>
      </c>
      <c r="CO33" s="153"/>
      <c r="CP33" s="144" t="str">
        <f t="shared" si="141"/>
        <v xml:space="preserve"> </v>
      </c>
      <c r="CQ33" s="454" t="str">
        <f t="shared" si="142"/>
        <v xml:space="preserve"> </v>
      </c>
      <c r="CR33" s="454"/>
      <c r="CS33" s="150"/>
      <c r="CT33" s="150"/>
      <c r="CU33" s="150"/>
      <c r="CV33" s="154" t="str">
        <f>IF(CT33=0," ",IF(CT33=16," ",VLOOKUP(CT33,PROTOKOL!$A:$E,2)*CU33))</f>
        <v xml:space="preserve"> </v>
      </c>
      <c r="CW33" s="151"/>
      <c r="CX33" s="152" t="str">
        <f>IF(CT33=0," ",IF(CT33=16," ",(CS33-CV33-CW33)*VLOOKUP(CT33,PROTOKOL!$A:$E,5)))</f>
        <v xml:space="preserve"> </v>
      </c>
      <c r="CY33" s="155" t="str">
        <f t="shared" si="143"/>
        <v xml:space="preserve"> </v>
      </c>
      <c r="CZ33" s="152" t="str">
        <f t="shared" si="144"/>
        <v xml:space="preserve"> </v>
      </c>
      <c r="DB33" s="138">
        <f t="shared" ref="DB33" si="2027">$A$33</f>
        <v>21</v>
      </c>
      <c r="DC33" s="444"/>
      <c r="DD33" s="150"/>
      <c r="DE33" s="150"/>
      <c r="DF33" s="150"/>
      <c r="DG33" s="150" t="str">
        <f>IFERROR(IF(DE33=0," ",IF(DE33=16," ",VLOOKUP(DE33,PROTOKOL!$A:$E,2)*DF33))/7.5*(7.5-DJ33),"")</f>
        <v/>
      </c>
      <c r="DH33" s="151"/>
      <c r="DI33" s="152" t="str">
        <f>IF(DE33=0," ",IF(DE33=16," ",(DD33-DG33-DH33)*VLOOKUP(DE33,PROTOKOL!$A:$E,5)))</f>
        <v xml:space="preserve"> </v>
      </c>
      <c r="DJ33" s="153"/>
      <c r="DK33" s="144" t="str">
        <f t="shared" si="146"/>
        <v xml:space="preserve"> </v>
      </c>
      <c r="DL33" s="454" t="str">
        <f t="shared" si="147"/>
        <v xml:space="preserve"> </v>
      </c>
      <c r="DM33" s="454"/>
      <c r="DN33" s="150"/>
      <c r="DO33" s="150"/>
      <c r="DP33" s="150"/>
      <c r="DQ33" s="154" t="str">
        <f>IF(DO33=0," ",IF(DO33=16," ",VLOOKUP(DO33,PROTOKOL!$A:$E,2)*DP33))</f>
        <v xml:space="preserve"> </v>
      </c>
      <c r="DR33" s="151"/>
      <c r="DS33" s="152" t="str">
        <f>IF(DO33=0," ",IF(DO33=16," ",(DN33-DQ33-DR33)*VLOOKUP(DO33,PROTOKOL!$A:$E,5)))</f>
        <v xml:space="preserve"> </v>
      </c>
      <c r="DT33" s="155" t="str">
        <f t="shared" si="148"/>
        <v xml:space="preserve"> </v>
      </c>
      <c r="DU33" s="152" t="str">
        <f t="shared" si="149"/>
        <v xml:space="preserve"> </v>
      </c>
      <c r="DW33" s="138">
        <f t="shared" ref="DW33" si="2028">$A$33</f>
        <v>21</v>
      </c>
      <c r="DX33" s="444"/>
      <c r="DY33" s="150"/>
      <c r="DZ33" s="150"/>
      <c r="EA33" s="150"/>
      <c r="EB33" s="150" t="str">
        <f>IFERROR(IF(DZ33=0," ",IF(DZ33=16," ",VLOOKUP(DZ33,PROTOKOL!$A:$E,2)*EA33))/7.5*(7.5-EE33),"")</f>
        <v/>
      </c>
      <c r="EC33" s="151"/>
      <c r="ED33" s="152" t="str">
        <f>IF(DZ33=0," ",IF(DZ33=16," ",(DY33-EB33-EC33)*VLOOKUP(DZ33,PROTOKOL!$A:$E,5)))</f>
        <v xml:space="preserve"> </v>
      </c>
      <c r="EE33" s="153"/>
      <c r="EF33" s="144" t="str">
        <f t="shared" si="151"/>
        <v xml:space="preserve"> </v>
      </c>
      <c r="EG33" s="454" t="str">
        <f t="shared" si="152"/>
        <v xml:space="preserve"> </v>
      </c>
      <c r="EH33" s="454"/>
      <c r="EI33" s="150"/>
      <c r="EJ33" s="150"/>
      <c r="EK33" s="150"/>
      <c r="EL33" s="154" t="str">
        <f>IF(EJ33=0," ",IF(EJ33=16," ",VLOOKUP(EJ33,PROTOKOL!$A:$E,2)*EK33))</f>
        <v xml:space="preserve"> </v>
      </c>
      <c r="EM33" s="151"/>
      <c r="EN33" s="152" t="str">
        <f>IF(EJ33=0," ",IF(EJ33=16," ",(EI33-EL33-EM33)*VLOOKUP(EJ33,PROTOKOL!$A:$E,5)))</f>
        <v xml:space="preserve"> </v>
      </c>
      <c r="EO33" s="155" t="str">
        <f t="shared" si="153"/>
        <v xml:space="preserve"> </v>
      </c>
      <c r="EP33" s="152" t="str">
        <f t="shared" si="154"/>
        <v xml:space="preserve"> </v>
      </c>
      <c r="ER33" s="138">
        <f t="shared" ref="ER33" si="2029">$A$33</f>
        <v>21</v>
      </c>
      <c r="ES33" s="444"/>
      <c r="ET33" s="150"/>
      <c r="EU33" s="150"/>
      <c r="EV33" s="150"/>
      <c r="EW33" s="150" t="str">
        <f>IFERROR(IF(EU33=0," ",IF(EU33=16," ",VLOOKUP(EU33,PROTOKOL!$A:$E,2)*EV33))/7.5*(7.5-EZ33),"")</f>
        <v/>
      </c>
      <c r="EX33" s="151"/>
      <c r="EY33" s="152" t="str">
        <f>IF(EU33=0," ",IF(EU33=16," ",(ET33-EW33-EX33)*VLOOKUP(EU33,PROTOKOL!$A:$E,5)))</f>
        <v xml:space="preserve"> </v>
      </c>
      <c r="EZ33" s="153"/>
      <c r="FA33" s="144" t="str">
        <f t="shared" si="156"/>
        <v xml:space="preserve"> </v>
      </c>
      <c r="FB33" s="454" t="str">
        <f t="shared" si="157"/>
        <v xml:space="preserve"> </v>
      </c>
      <c r="FC33" s="454"/>
      <c r="FD33" s="150"/>
      <c r="FE33" s="150"/>
      <c r="FF33" s="150"/>
      <c r="FG33" s="154" t="str">
        <f>IF(FE33=0," ",IF(FE33=16," ",VLOOKUP(FE33,PROTOKOL!$A:$E,2)*FF33))</f>
        <v xml:space="preserve"> </v>
      </c>
      <c r="FH33" s="151"/>
      <c r="FI33" s="152" t="str">
        <f>IF(FE33=0," ",IF(FE33=16," ",(FD33-FG33-FH33)*VLOOKUP(FE33,PROTOKOL!$A:$E,5)))</f>
        <v xml:space="preserve"> </v>
      </c>
      <c r="FJ33" s="155" t="str">
        <f t="shared" si="158"/>
        <v xml:space="preserve"> </v>
      </c>
      <c r="FK33" s="152" t="str">
        <f t="shared" si="159"/>
        <v xml:space="preserve"> </v>
      </c>
      <c r="FM33" s="138">
        <f t="shared" ref="FM33" si="2030">$A$33</f>
        <v>21</v>
      </c>
      <c r="FN33" s="444"/>
      <c r="FO33" s="150"/>
      <c r="FP33" s="150"/>
      <c r="FQ33" s="150"/>
      <c r="FR33" s="150" t="str">
        <f>IFERROR(IF(FP33=0," ",IF(FP33=16," ",VLOOKUP(FP33,PROTOKOL!$A:$E,2)*FQ33))/7.5*(7.5-FU33),"")</f>
        <v/>
      </c>
      <c r="FS33" s="151"/>
      <c r="FT33" s="152" t="str">
        <f>IF(FP33=0," ",IF(FP33=16," ",(FO33-FR33-FS33)*VLOOKUP(FP33,PROTOKOL!$A:$E,5)))</f>
        <v xml:space="preserve"> </v>
      </c>
      <c r="FU33" s="153"/>
      <c r="FV33" s="144" t="str">
        <f t="shared" si="161"/>
        <v xml:space="preserve"> </v>
      </c>
      <c r="FW33" s="454" t="str">
        <f t="shared" si="162"/>
        <v xml:space="preserve"> </v>
      </c>
      <c r="FX33" s="454"/>
      <c r="FY33" s="150"/>
      <c r="FZ33" s="150"/>
      <c r="GA33" s="150"/>
      <c r="GB33" s="154" t="str">
        <f>IF(FZ33=0," ",IF(FZ33=16," ",VLOOKUP(FZ33,PROTOKOL!$A:$E,2)*GA33))</f>
        <v xml:space="preserve"> </v>
      </c>
      <c r="GC33" s="151"/>
      <c r="GD33" s="152" t="str">
        <f>IF(FZ33=0," ",IF(FZ33=16," ",(FY33-GB33-GC33)*VLOOKUP(FZ33,PROTOKOL!$A:$E,5)))</f>
        <v xml:space="preserve"> </v>
      </c>
      <c r="GE33" s="155" t="str">
        <f t="shared" si="163"/>
        <v xml:space="preserve"> </v>
      </c>
      <c r="GF33" s="152" t="str">
        <f t="shared" si="164"/>
        <v xml:space="preserve"> </v>
      </c>
      <c r="GH33" s="138">
        <f t="shared" ref="GH33" si="2031">$A$33</f>
        <v>21</v>
      </c>
      <c r="GI33" s="444"/>
      <c r="GJ33" s="150"/>
      <c r="GK33" s="150"/>
      <c r="GL33" s="150"/>
      <c r="GM33" s="150" t="str">
        <f>IFERROR(IF(GK33=0," ",IF(GK33=16," ",VLOOKUP(GK33,PROTOKOL!$A:$E,2)*GL33))/7.5*(7.5-GP33),"")</f>
        <v/>
      </c>
      <c r="GN33" s="151"/>
      <c r="GO33" s="152" t="str">
        <f>IF(GK33=0," ",IF(GK33=16," ",(GJ33-GM33-GN33)*VLOOKUP(GK33,PROTOKOL!$A:$E,5)))</f>
        <v xml:space="preserve"> </v>
      </c>
      <c r="GP33" s="153"/>
      <c r="GQ33" s="144" t="str">
        <f t="shared" si="166"/>
        <v xml:space="preserve"> </v>
      </c>
      <c r="GR33" s="454" t="str">
        <f t="shared" si="167"/>
        <v xml:space="preserve"> </v>
      </c>
      <c r="GS33" s="454"/>
      <c r="GT33" s="150"/>
      <c r="GU33" s="150"/>
      <c r="GV33" s="150"/>
      <c r="GW33" s="154" t="str">
        <f>IF(GU33=0," ",IF(GU33=16," ",VLOOKUP(GU33,PROTOKOL!$A:$E,2)*GV33))</f>
        <v xml:space="preserve"> </v>
      </c>
      <c r="GX33" s="151"/>
      <c r="GY33" s="152" t="str">
        <f>IF(GU33=0," ",IF(GU33=16," ",(GT33-GW33-GX33)*VLOOKUP(GU33,PROTOKOL!$A:$E,5)))</f>
        <v xml:space="preserve"> </v>
      </c>
      <c r="GZ33" s="155" t="str">
        <f t="shared" si="168"/>
        <v xml:space="preserve"> </v>
      </c>
      <c r="HA33" s="152" t="str">
        <f t="shared" si="169"/>
        <v xml:space="preserve"> </v>
      </c>
      <c r="HC33" s="138">
        <f t="shared" ref="HC33" si="2032">$A$33</f>
        <v>21</v>
      </c>
      <c r="HD33" s="444"/>
      <c r="HE33" s="150"/>
      <c r="HF33" s="150"/>
      <c r="HG33" s="150"/>
      <c r="HH33" s="150" t="str">
        <f>IFERROR(IF(HF33=0," ",IF(HF33=16," ",VLOOKUP(HF33,PROTOKOL!$A:$E,2)*HG33))/7.5*(7.5-HK33),"")</f>
        <v/>
      </c>
      <c r="HI33" s="151"/>
      <c r="HJ33" s="152" t="str">
        <f>IF(HF33=0," ",IF(HF33=16," ",(HE33-HH33-HI33)*VLOOKUP(HF33,PROTOKOL!$A:$E,5)))</f>
        <v xml:space="preserve"> </v>
      </c>
      <c r="HK33" s="153"/>
      <c r="HL33" s="144" t="str">
        <f t="shared" si="171"/>
        <v xml:space="preserve"> </v>
      </c>
      <c r="HM33" s="454" t="str">
        <f t="shared" si="172"/>
        <v xml:space="preserve"> </v>
      </c>
      <c r="HN33" s="454"/>
      <c r="HO33" s="150"/>
      <c r="HP33" s="150"/>
      <c r="HQ33" s="150"/>
      <c r="HR33" s="154" t="str">
        <f>IF(HP33=0," ",IF(HP33=16," ",VLOOKUP(HP33,PROTOKOL!$A:$E,2)*HQ33))</f>
        <v xml:space="preserve"> </v>
      </c>
      <c r="HS33" s="151"/>
      <c r="HT33" s="152" t="str">
        <f>IF(HP33=0," ",IF(HP33=16," ",(HO33-HR33-HS33)*VLOOKUP(HP33,PROTOKOL!$A:$E,5)))</f>
        <v xml:space="preserve"> </v>
      </c>
      <c r="HU33" s="155" t="str">
        <f t="shared" si="173"/>
        <v xml:space="preserve"> </v>
      </c>
      <c r="HV33" s="152" t="str">
        <f t="shared" si="174"/>
        <v xml:space="preserve"> </v>
      </c>
      <c r="HX33" s="138">
        <f t="shared" ref="HX33" si="2033">$A$33</f>
        <v>21</v>
      </c>
      <c r="HY33" s="444"/>
      <c r="HZ33" s="150"/>
      <c r="IA33" s="150"/>
      <c r="IB33" s="150"/>
      <c r="IC33" s="150" t="str">
        <f>IFERROR(IF(IA33=0," ",IF(IA33=16," ",VLOOKUP(IA33,PROTOKOL!$A:$E,2)*IB33))/7.5*(7.5-IF33),"")</f>
        <v/>
      </c>
      <c r="ID33" s="151"/>
      <c r="IE33" s="152" t="str">
        <f>IF(IA33=0," ",IF(IA33=16," ",(HZ33-IC33-ID33)*VLOOKUP(IA33,PROTOKOL!$A:$E,5)))</f>
        <v xml:space="preserve"> </v>
      </c>
      <c r="IF33" s="153"/>
      <c r="IG33" s="144" t="str">
        <f t="shared" si="176"/>
        <v xml:space="preserve"> </v>
      </c>
      <c r="IH33" s="454" t="str">
        <f t="shared" si="177"/>
        <v xml:space="preserve"> </v>
      </c>
      <c r="II33" s="454"/>
      <c r="IJ33" s="150"/>
      <c r="IK33" s="150"/>
      <c r="IL33" s="150"/>
      <c r="IM33" s="154" t="str">
        <f>IF(IK33=0," ",IF(IK33=16," ",VLOOKUP(IK33,PROTOKOL!$A:$E,2)*IL33))</f>
        <v xml:space="preserve"> </v>
      </c>
      <c r="IN33" s="151"/>
      <c r="IO33" s="152" t="str">
        <f>IF(IK33=0," ",IF(IK33=16," ",(IJ33-IM33-IN33)*VLOOKUP(IK33,PROTOKOL!$A:$E,5)))</f>
        <v xml:space="preserve"> </v>
      </c>
      <c r="IP33" s="155" t="str">
        <f t="shared" si="178"/>
        <v xml:space="preserve"> </v>
      </c>
      <c r="IQ33" s="152" t="str">
        <f t="shared" si="179"/>
        <v xml:space="preserve"> </v>
      </c>
      <c r="IS33" s="138">
        <f t="shared" ref="IS33" si="2034">$A$33</f>
        <v>21</v>
      </c>
      <c r="IT33" s="444"/>
      <c r="IU33" s="150"/>
      <c r="IV33" s="150"/>
      <c r="IW33" s="150"/>
      <c r="IX33" s="150" t="str">
        <f>IFERROR(IF(IV33=0," ",IF(IV33=16," ",VLOOKUP(IV33,PROTOKOL!$A:$E,2)*IW33))/7.5*(7.5-JA33),"")</f>
        <v/>
      </c>
      <c r="IY33" s="151"/>
      <c r="IZ33" s="152" t="str">
        <f>IF(IV33=0," ",IF(IV33=16," ",(IU33-IX33-IY33)*VLOOKUP(IV33,PROTOKOL!$A:$E,5)))</f>
        <v xml:space="preserve"> </v>
      </c>
      <c r="JA33" s="153"/>
      <c r="JB33" s="144" t="str">
        <f t="shared" si="181"/>
        <v xml:space="preserve"> </v>
      </c>
      <c r="JC33" s="454" t="str">
        <f t="shared" si="182"/>
        <v xml:space="preserve"> </v>
      </c>
      <c r="JD33" s="454"/>
      <c r="JE33" s="150"/>
      <c r="JF33" s="150"/>
      <c r="JG33" s="150"/>
      <c r="JH33" s="154" t="str">
        <f>IF(JF33=0," ",IF(JF33=16," ",VLOOKUP(JF33,PROTOKOL!$A:$E,2)*JG33))</f>
        <v xml:space="preserve"> </v>
      </c>
      <c r="JI33" s="151"/>
      <c r="JJ33" s="152" t="str">
        <f>IF(JF33=0," ",IF(JF33=16," ",(JE33-JH33-JI33)*VLOOKUP(JF33,PROTOKOL!$A:$E,5)))</f>
        <v xml:space="preserve"> </v>
      </c>
      <c r="JK33" s="155" t="str">
        <f t="shared" si="183"/>
        <v xml:space="preserve"> </v>
      </c>
      <c r="JL33" s="152" t="str">
        <f t="shared" si="184"/>
        <v xml:space="preserve"> </v>
      </c>
      <c r="JN33" s="138">
        <f t="shared" ref="JN33" si="2035">$A$33</f>
        <v>21</v>
      </c>
      <c r="JO33" s="444"/>
      <c r="JP33" s="150"/>
      <c r="JQ33" s="150"/>
      <c r="JR33" s="150"/>
      <c r="JS33" s="150" t="str">
        <f>IFERROR(IF(JQ33=0," ",IF(JQ33=16," ",VLOOKUP(JQ33,PROTOKOL!$A:$E,2)*JR33))/7.5*(7.5-JV33),"")</f>
        <v/>
      </c>
      <c r="JT33" s="151"/>
      <c r="JU33" s="152" t="str">
        <f>IF(JQ33=0," ",IF(JQ33=16," ",(JP33-JS33-JT33)*VLOOKUP(JQ33,PROTOKOL!$A:$E,5)))</f>
        <v xml:space="preserve"> </v>
      </c>
      <c r="JV33" s="153"/>
      <c r="JW33" s="144" t="str">
        <f t="shared" si="186"/>
        <v xml:space="preserve"> </v>
      </c>
      <c r="JX33" s="454" t="str">
        <f t="shared" si="187"/>
        <v xml:space="preserve"> </v>
      </c>
      <c r="JY33" s="454"/>
      <c r="JZ33" s="150"/>
      <c r="KA33" s="150"/>
      <c r="KB33" s="150"/>
      <c r="KC33" s="154" t="str">
        <f>IF(KA33=0," ",IF(KA33=16," ",VLOOKUP(KA33,PROTOKOL!$A:$E,2)*KB33))</f>
        <v xml:space="preserve"> </v>
      </c>
      <c r="KD33" s="151"/>
      <c r="KE33" s="152" t="str">
        <f>IF(KA33=0," ",IF(KA33=16," ",(JZ33-KC33-KD33)*VLOOKUP(KA33,PROTOKOL!$A:$E,5)))</f>
        <v xml:space="preserve"> </v>
      </c>
      <c r="KF33" s="155" t="str">
        <f t="shared" si="188"/>
        <v xml:space="preserve"> </v>
      </c>
      <c r="KG33" s="152" t="str">
        <f t="shared" si="189"/>
        <v xml:space="preserve"> </v>
      </c>
      <c r="KI33" s="138">
        <f t="shared" ref="KI33" si="2036">$A$33</f>
        <v>21</v>
      </c>
      <c r="KJ33" s="444"/>
      <c r="KK33" s="150"/>
      <c r="KL33" s="150"/>
      <c r="KM33" s="150"/>
      <c r="KN33" s="150" t="str">
        <f>IFERROR(IF(KL33=0," ",IF(KL33=16," ",VLOOKUP(KL33,PROTOKOL!$A:$E,2)*KM33))/7.5*(7.5-KQ33),"")</f>
        <v/>
      </c>
      <c r="KO33" s="151"/>
      <c r="KP33" s="152" t="str">
        <f>IF(KL33=0," ",IF(KL33=16," ",(KK33-KN33-KO33)*VLOOKUP(KL33,PROTOKOL!$A:$E,5)))</f>
        <v xml:space="preserve"> </v>
      </c>
      <c r="KQ33" s="153"/>
      <c r="KR33" s="144" t="str">
        <f t="shared" si="191"/>
        <v xml:space="preserve"> </v>
      </c>
      <c r="KS33" s="454" t="str">
        <f t="shared" si="192"/>
        <v xml:space="preserve"> </v>
      </c>
      <c r="KT33" s="454"/>
      <c r="KU33" s="150"/>
      <c r="KV33" s="150"/>
      <c r="KW33" s="150"/>
      <c r="KX33" s="154" t="str">
        <f>IF(KV33=0," ",IF(KV33=16," ",VLOOKUP(KV33,PROTOKOL!$A:$E,2)*KW33))</f>
        <v xml:space="preserve"> </v>
      </c>
      <c r="KY33" s="151"/>
      <c r="KZ33" s="152" t="str">
        <f>IF(KV33=0," ",IF(KV33=16," ",(KU33-KX33-KY33)*VLOOKUP(KV33,PROTOKOL!$A:$E,5)))</f>
        <v xml:space="preserve"> </v>
      </c>
      <c r="LA33" s="155" t="str">
        <f t="shared" si="193"/>
        <v xml:space="preserve"> </v>
      </c>
      <c r="LB33" s="152" t="str">
        <f t="shared" si="194"/>
        <v xml:space="preserve"> </v>
      </c>
      <c r="LD33" s="138">
        <f t="shared" ref="LD33" si="2037">$A$33</f>
        <v>21</v>
      </c>
      <c r="LE33" s="444"/>
      <c r="LF33" s="150"/>
      <c r="LG33" s="150"/>
      <c r="LH33" s="150"/>
      <c r="LI33" s="150" t="str">
        <f>IFERROR(IF(LG33=0," ",IF(LG33=16," ",VLOOKUP(LG33,PROTOKOL!$A:$E,2)*LH33))/7.5*(7.5-LL33),"")</f>
        <v/>
      </c>
      <c r="LJ33" s="151"/>
      <c r="LK33" s="152" t="str">
        <f>IF(LG33=0," ",IF(LG33=16," ",(LF33-LI33-LJ33)*VLOOKUP(LG33,PROTOKOL!$A:$E,5)))</f>
        <v xml:space="preserve"> </v>
      </c>
      <c r="LL33" s="153"/>
      <c r="LM33" s="144" t="str">
        <f t="shared" si="196"/>
        <v xml:space="preserve"> </v>
      </c>
      <c r="LN33" s="454" t="str">
        <f t="shared" si="197"/>
        <v xml:space="preserve"> </v>
      </c>
      <c r="LO33" s="454"/>
      <c r="LP33" s="150"/>
      <c r="LQ33" s="150"/>
      <c r="LR33" s="150"/>
      <c r="LS33" s="154" t="str">
        <f>IF(LQ33=0," ",IF(LQ33=16," ",VLOOKUP(LQ33,PROTOKOL!$A:$E,2)*LR33))</f>
        <v xml:space="preserve"> </v>
      </c>
      <c r="LT33" s="151"/>
      <c r="LU33" s="152" t="str">
        <f>IF(LQ33=0," ",IF(LQ33=16," ",(LP33-LS33-LT33)*VLOOKUP(LQ33,PROTOKOL!$A:$E,5)))</f>
        <v xml:space="preserve"> </v>
      </c>
      <c r="LV33" s="155" t="str">
        <f t="shared" si="198"/>
        <v xml:space="preserve"> </v>
      </c>
      <c r="LW33" s="152" t="str">
        <f t="shared" si="199"/>
        <v xml:space="preserve"> </v>
      </c>
      <c r="LY33" s="138">
        <f t="shared" ref="LY33" si="2038">$A$33</f>
        <v>21</v>
      </c>
      <c r="LZ33" s="444"/>
      <c r="MA33" s="150"/>
      <c r="MB33" s="150"/>
      <c r="MC33" s="150"/>
      <c r="MD33" s="150" t="str">
        <f>IFERROR(IF(MB33=0," ",IF(MB33=16," ",VLOOKUP(MB33,PROTOKOL!$A:$E,2)*MC33))/7.5*(7.5-MG33),"")</f>
        <v/>
      </c>
      <c r="ME33" s="151"/>
      <c r="MF33" s="152" t="str">
        <f>IF(MB33=0," ",IF(MB33=16," ",(MA33-MD33-ME33)*VLOOKUP(MB33,PROTOKOL!$A:$E,5)))</f>
        <v xml:space="preserve"> </v>
      </c>
      <c r="MG33" s="153"/>
      <c r="MH33" s="144" t="str">
        <f t="shared" si="201"/>
        <v xml:space="preserve"> </v>
      </c>
      <c r="MI33" s="454" t="str">
        <f t="shared" si="202"/>
        <v xml:space="preserve"> </v>
      </c>
      <c r="MJ33" s="454"/>
      <c r="MK33" s="150"/>
      <c r="ML33" s="150"/>
      <c r="MM33" s="150"/>
      <c r="MN33" s="154" t="str">
        <f>IF(ML33=0," ",IF(ML33=16," ",VLOOKUP(ML33,PROTOKOL!$A:$E,2)*MM33))</f>
        <v xml:space="preserve"> </v>
      </c>
      <c r="MO33" s="151"/>
      <c r="MP33" s="152" t="str">
        <f>IF(ML33=0," ",IF(ML33=16," ",(MK33-MN33-MO33)*VLOOKUP(ML33,PROTOKOL!$A:$E,5)))</f>
        <v xml:space="preserve"> </v>
      </c>
      <c r="MQ33" s="155" t="str">
        <f t="shared" si="203"/>
        <v xml:space="preserve"> </v>
      </c>
      <c r="MR33" s="152" t="str">
        <f t="shared" si="204"/>
        <v xml:space="preserve"> </v>
      </c>
      <c r="MT33" s="138">
        <f t="shared" ref="MT33" si="2039">$A$33</f>
        <v>21</v>
      </c>
      <c r="MU33" s="444"/>
      <c r="MV33" s="150"/>
      <c r="MW33" s="150"/>
      <c r="MX33" s="150"/>
      <c r="MY33" s="150" t="str">
        <f>IFERROR(IF(MW33=0," ",IF(MW33=16," ",VLOOKUP(MW33,PROTOKOL!$A:$E,2)*MX33))/7.5*(7.5-NB33),"")</f>
        <v/>
      </c>
      <c r="MZ33" s="151"/>
      <c r="NA33" s="152" t="str">
        <f>IF(MW33=0," ",IF(MW33=16," ",(MV33-MY33-MZ33)*VLOOKUP(MW33,PROTOKOL!$A:$E,5)))</f>
        <v xml:space="preserve"> </v>
      </c>
      <c r="NB33" s="153"/>
      <c r="NC33" s="144" t="str">
        <f t="shared" si="206"/>
        <v xml:space="preserve"> </v>
      </c>
      <c r="ND33" s="454" t="str">
        <f t="shared" si="207"/>
        <v xml:space="preserve"> </v>
      </c>
      <c r="NE33" s="454"/>
      <c r="NF33" s="150"/>
      <c r="NG33" s="150"/>
      <c r="NH33" s="150"/>
      <c r="NI33" s="154" t="str">
        <f>IF(NG33=0," ",IF(NG33=16," ",VLOOKUP(NG33,PROTOKOL!$A:$E,2)*NH33))</f>
        <v xml:space="preserve"> </v>
      </c>
      <c r="NJ33" s="151"/>
      <c r="NK33" s="152" t="str">
        <f>IF(NG33=0," ",IF(NG33=16," ",(NF33-NI33-NJ33)*VLOOKUP(NG33,PROTOKOL!$A:$E,5)))</f>
        <v xml:space="preserve"> </v>
      </c>
      <c r="NL33" s="155" t="str">
        <f t="shared" si="208"/>
        <v xml:space="preserve"> </v>
      </c>
      <c r="NM33" s="152" t="str">
        <f t="shared" si="209"/>
        <v xml:space="preserve"> </v>
      </c>
      <c r="NO33" s="138">
        <f t="shared" ref="NO33" si="2040">$A$33</f>
        <v>21</v>
      </c>
      <c r="NP33" s="444"/>
      <c r="NQ33" s="150"/>
      <c r="NR33" s="150"/>
      <c r="NS33" s="150"/>
      <c r="NT33" s="150" t="str">
        <f>IFERROR(IF(NR33=0," ",IF(NR33=16," ",VLOOKUP(NR33,PROTOKOL!$A:$E,2)*NS33))/7.5*(7.5-NW33),"")</f>
        <v/>
      </c>
      <c r="NU33" s="151"/>
      <c r="NV33" s="152" t="str">
        <f>IF(NR33=0," ",IF(NR33=16," ",(NQ33-NT33-NU33)*VLOOKUP(NR33,PROTOKOL!$A:$E,5)))</f>
        <v xml:space="preserve"> </v>
      </c>
      <c r="NW33" s="153"/>
      <c r="NX33" s="144" t="str">
        <f t="shared" si="211"/>
        <v xml:space="preserve"> </v>
      </c>
      <c r="NY33" s="454" t="str">
        <f t="shared" si="212"/>
        <v xml:space="preserve"> </v>
      </c>
      <c r="NZ33" s="454"/>
      <c r="OA33" s="150"/>
      <c r="OB33" s="150"/>
      <c r="OC33" s="150"/>
      <c r="OD33" s="154" t="str">
        <f>IF(OB33=0," ",IF(OB33=16," ",VLOOKUP(OB33,PROTOKOL!$A:$E,2)*OC33))</f>
        <v xml:space="preserve"> </v>
      </c>
      <c r="OE33" s="151"/>
      <c r="OF33" s="152" t="str">
        <f>IF(OB33=0," ",IF(OB33=16," ",(OA33-OD33-OE33)*VLOOKUP(OB33,PROTOKOL!$A:$E,5)))</f>
        <v xml:space="preserve"> </v>
      </c>
      <c r="OG33" s="155" t="str">
        <f t="shared" si="213"/>
        <v xml:space="preserve"> </v>
      </c>
      <c r="OH33" s="152" t="str">
        <f t="shared" si="214"/>
        <v xml:space="preserve"> </v>
      </c>
      <c r="OJ33" s="138">
        <f t="shared" ref="OJ33" si="2041">$A$33</f>
        <v>21</v>
      </c>
      <c r="OK33" s="444"/>
      <c r="OL33" s="150"/>
      <c r="OM33" s="150"/>
      <c r="ON33" s="150"/>
      <c r="OO33" s="150" t="str">
        <f>IFERROR(IF(OM33=0," ",IF(OM33=16," ",VLOOKUP(OM33,PROTOKOL!$A:$E,2)*ON33))/7.5*(7.5-OR33),"")</f>
        <v/>
      </c>
      <c r="OP33" s="151"/>
      <c r="OQ33" s="152" t="str">
        <f>IF(OM33=0," ",IF(OM33=16," ",(OL33-OO33-OP33)*VLOOKUP(OM33,PROTOKOL!$A:$E,5)))</f>
        <v xml:space="preserve"> </v>
      </c>
      <c r="OR33" s="153"/>
      <c r="OS33" s="144" t="str">
        <f t="shared" si="216"/>
        <v xml:space="preserve"> </v>
      </c>
      <c r="OT33" s="454" t="str">
        <f t="shared" si="217"/>
        <v xml:space="preserve"> </v>
      </c>
      <c r="OU33" s="454"/>
      <c r="OV33" s="150"/>
      <c r="OW33" s="150"/>
      <c r="OX33" s="150"/>
      <c r="OY33" s="154" t="str">
        <f>IF(OW33=0," ",IF(OW33=16," ",VLOOKUP(OW33,PROTOKOL!$A:$E,2)*OX33))</f>
        <v xml:space="preserve"> </v>
      </c>
      <c r="OZ33" s="151"/>
      <c r="PA33" s="152" t="str">
        <f>IF(OW33=0," ",IF(OW33=16," ",(OV33-OY33-OZ33)*VLOOKUP(OW33,PROTOKOL!$A:$E,5)))</f>
        <v xml:space="preserve"> </v>
      </c>
      <c r="PB33" s="155" t="str">
        <f t="shared" si="218"/>
        <v xml:space="preserve"> </v>
      </c>
      <c r="PC33" s="152" t="str">
        <f t="shared" si="219"/>
        <v xml:space="preserve"> </v>
      </c>
      <c r="PE33" s="138">
        <f t="shared" ref="PE33" si="2042">$A$33</f>
        <v>21</v>
      </c>
      <c r="PF33" s="444"/>
      <c r="PG33" s="150"/>
      <c r="PH33" s="150"/>
      <c r="PI33" s="150"/>
      <c r="PJ33" s="150" t="str">
        <f>IFERROR(IF(PH33=0," ",IF(PH33=16," ",VLOOKUP(PH33,PROTOKOL!$A:$E,2)*PI33))/7.5*(7.5-PM33),"")</f>
        <v/>
      </c>
      <c r="PK33" s="151"/>
      <c r="PL33" s="152" t="str">
        <f>IF(PH33=0," ",IF(PH33=16," ",(PG33-PJ33-PK33)*VLOOKUP(PH33,PROTOKOL!$A:$E,5)))</f>
        <v xml:space="preserve"> </v>
      </c>
      <c r="PM33" s="153"/>
      <c r="PN33" s="144" t="str">
        <f t="shared" si="221"/>
        <v xml:space="preserve"> </v>
      </c>
      <c r="PO33" s="454" t="str">
        <f t="shared" si="222"/>
        <v xml:space="preserve"> </v>
      </c>
      <c r="PP33" s="454"/>
      <c r="PQ33" s="150"/>
      <c r="PR33" s="150"/>
      <c r="PS33" s="150"/>
      <c r="PT33" s="154" t="str">
        <f>IF(PR33=0," ",IF(PR33=16," ",VLOOKUP(PR33,PROTOKOL!$A:$E,2)*PS33))</f>
        <v xml:space="preserve"> </v>
      </c>
      <c r="PU33" s="151"/>
      <c r="PV33" s="152" t="str">
        <f>IF(PR33=0," ",IF(PR33=16," ",(PQ33-PT33-PU33)*VLOOKUP(PR33,PROTOKOL!$A:$E,5)))</f>
        <v xml:space="preserve"> </v>
      </c>
      <c r="PW33" s="155" t="str">
        <f t="shared" si="223"/>
        <v xml:space="preserve"> </v>
      </c>
      <c r="PX33" s="152" t="str">
        <f t="shared" si="224"/>
        <v xml:space="preserve"> </v>
      </c>
      <c r="PZ33" s="138">
        <f t="shared" ref="PZ33" si="2043">$A$33</f>
        <v>21</v>
      </c>
      <c r="QA33" s="444"/>
      <c r="QB33" s="150"/>
      <c r="QC33" s="150"/>
      <c r="QD33" s="150"/>
      <c r="QE33" s="150" t="str">
        <f>IFERROR(IF(QC33=0," ",IF(QC33=16," ",VLOOKUP(QC33,PROTOKOL!$A:$E,2)*QD33))/7.5*(7.5-QH33),"")</f>
        <v/>
      </c>
      <c r="QF33" s="151"/>
      <c r="QG33" s="152" t="str">
        <f>IF(QC33=0," ",IF(QC33=16," ",(QB33-QE33-QF33)*VLOOKUP(QC33,PROTOKOL!$A:$E,5)))</f>
        <v xml:space="preserve"> </v>
      </c>
      <c r="QH33" s="153"/>
      <c r="QI33" s="144" t="str">
        <f t="shared" si="226"/>
        <v xml:space="preserve"> </v>
      </c>
      <c r="QJ33" s="454" t="str">
        <f t="shared" si="227"/>
        <v xml:space="preserve"> </v>
      </c>
      <c r="QK33" s="454"/>
      <c r="QL33" s="150"/>
      <c r="QM33" s="150"/>
      <c r="QN33" s="150"/>
      <c r="QO33" s="154" t="str">
        <f>IF(QM33=0," ",IF(QM33=16," ",VLOOKUP(QM33,PROTOKOL!$A:$E,2)*QN33))</f>
        <v xml:space="preserve"> </v>
      </c>
      <c r="QP33" s="151"/>
      <c r="QQ33" s="152" t="str">
        <f>IF(QM33=0," ",IF(QM33=16," ",(QL33-QO33-QP33)*VLOOKUP(QM33,PROTOKOL!$A:$E,5)))</f>
        <v xml:space="preserve"> </v>
      </c>
      <c r="QR33" s="155" t="str">
        <f t="shared" si="228"/>
        <v xml:space="preserve"> </v>
      </c>
      <c r="QS33" s="152" t="str">
        <f t="shared" si="229"/>
        <v xml:space="preserve"> </v>
      </c>
      <c r="QU33" s="138">
        <f t="shared" ref="QU33" si="2044">$A$33</f>
        <v>21</v>
      </c>
      <c r="QV33" s="444"/>
      <c r="QW33" s="150"/>
      <c r="QX33" s="150"/>
      <c r="QY33" s="150"/>
      <c r="QZ33" s="150" t="str">
        <f>IFERROR(IF(QX33=0," ",IF(QX33=16," ",VLOOKUP(QX33,PROTOKOL!$A:$E,2)*QY33))/7.5*(7.5-RC33),"")</f>
        <v/>
      </c>
      <c r="RA33" s="151"/>
      <c r="RB33" s="152" t="str">
        <f>IF(QX33=0," ",IF(QX33=16," ",(QW33-QZ33-RA33)*VLOOKUP(QX33,PROTOKOL!$A:$E,5)))</f>
        <v xml:space="preserve"> </v>
      </c>
      <c r="RC33" s="153"/>
      <c r="RD33" s="144" t="str">
        <f t="shared" si="231"/>
        <v xml:space="preserve"> </v>
      </c>
      <c r="RE33" s="454" t="str">
        <f t="shared" si="232"/>
        <v xml:space="preserve"> </v>
      </c>
      <c r="RF33" s="454"/>
      <c r="RG33" s="150"/>
      <c r="RH33" s="150"/>
      <c r="RI33" s="150"/>
      <c r="RJ33" s="154" t="str">
        <f>IF(RH33=0," ",IF(RH33=16," ",VLOOKUP(RH33,PROTOKOL!$A:$E,2)*RI33))</f>
        <v xml:space="preserve"> </v>
      </c>
      <c r="RK33" s="151"/>
      <c r="RL33" s="152" t="str">
        <f>IF(RH33=0," ",IF(RH33=16," ",(RG33-RJ33-RK33)*VLOOKUP(RH33,PROTOKOL!$A:$E,5)))</f>
        <v xml:space="preserve"> </v>
      </c>
      <c r="RM33" s="155" t="str">
        <f t="shared" si="233"/>
        <v xml:space="preserve"> </v>
      </c>
      <c r="RN33" s="152" t="str">
        <f t="shared" si="234"/>
        <v xml:space="preserve"> </v>
      </c>
      <c r="RP33" s="138">
        <f t="shared" ref="RP33" si="2045">$A$33</f>
        <v>21</v>
      </c>
      <c r="RQ33" s="444"/>
      <c r="RR33" s="150"/>
      <c r="RS33" s="150"/>
      <c r="RT33" s="150"/>
      <c r="RU33" s="150" t="str">
        <f>IFERROR(IF(RS33=0," ",IF(RS33=16," ",VLOOKUP(RS33,PROTOKOL!$A:$E,2)*RT33))/7.5*(7.5-RX33),"")</f>
        <v/>
      </c>
      <c r="RV33" s="151"/>
      <c r="RW33" s="152" t="str">
        <f>IF(RS33=0," ",IF(RS33=16," ",(RR33-RU33-RV33)*VLOOKUP(RS33,PROTOKOL!$A:$E,5)))</f>
        <v xml:space="preserve"> </v>
      </c>
      <c r="RX33" s="153"/>
      <c r="RY33" s="144" t="str">
        <f t="shared" si="236"/>
        <v xml:space="preserve"> </v>
      </c>
      <c r="RZ33" s="454" t="str">
        <f t="shared" si="237"/>
        <v xml:space="preserve"> </v>
      </c>
      <c r="SA33" s="454"/>
      <c r="SB33" s="150"/>
      <c r="SC33" s="150"/>
      <c r="SD33" s="150"/>
      <c r="SE33" s="154" t="str">
        <f>IF(SC33=0," ",IF(SC33=16," ",VLOOKUP(SC33,PROTOKOL!$A:$E,2)*SD33))</f>
        <v xml:space="preserve"> </v>
      </c>
      <c r="SF33" s="151"/>
      <c r="SG33" s="152" t="str">
        <f>IF(SC33=0," ",IF(SC33=16," ",(SB33-SE33-SF33)*VLOOKUP(SC33,PROTOKOL!$A:$E,5)))</f>
        <v xml:space="preserve"> </v>
      </c>
      <c r="SH33" s="155" t="str">
        <f t="shared" si="238"/>
        <v xml:space="preserve"> </v>
      </c>
      <c r="SI33" s="152" t="str">
        <f t="shared" si="239"/>
        <v xml:space="preserve"> </v>
      </c>
      <c r="SK33" s="138">
        <f t="shared" ref="SK33" si="2046">$A$33</f>
        <v>21</v>
      </c>
      <c r="SL33" s="444"/>
      <c r="SM33" s="150"/>
      <c r="SN33" s="150"/>
      <c r="SO33" s="150"/>
      <c r="SP33" s="150" t="str">
        <f>IFERROR(IF(SN33=0," ",IF(SN33=16," ",VLOOKUP(SN33,PROTOKOL!$A:$E,2)*SO33))/7.5*(7.5-SS33),"")</f>
        <v/>
      </c>
      <c r="SQ33" s="151"/>
      <c r="SR33" s="152" t="str">
        <f>IF(SN33=0," ",IF(SN33=16," ",(SM33-SP33-SQ33)*VLOOKUP(SN33,PROTOKOL!$A:$E,5)))</f>
        <v xml:space="preserve"> </v>
      </c>
      <c r="SS33" s="153"/>
      <c r="ST33" s="144" t="str">
        <f t="shared" si="241"/>
        <v xml:space="preserve"> </v>
      </c>
      <c r="SU33" s="454" t="str">
        <f t="shared" si="242"/>
        <v xml:space="preserve"> </v>
      </c>
      <c r="SV33" s="454"/>
      <c r="SW33" s="150"/>
      <c r="SX33" s="150"/>
      <c r="SY33" s="150"/>
      <c r="SZ33" s="154" t="str">
        <f>IF(SX33=0," ",IF(SX33=16," ",VLOOKUP(SX33,PROTOKOL!$A:$E,2)*SY33))</f>
        <v xml:space="preserve"> </v>
      </c>
      <c r="TA33" s="151"/>
      <c r="TB33" s="152" t="str">
        <f>IF(SX33=0," ",IF(SX33=16," ",(SW33-SZ33-TA33)*VLOOKUP(SX33,PROTOKOL!$A:$E,5)))</f>
        <v xml:space="preserve"> </v>
      </c>
      <c r="TC33" s="155" t="str">
        <f t="shared" si="243"/>
        <v xml:space="preserve"> </v>
      </c>
      <c r="TD33" s="152" t="str">
        <f t="shared" si="244"/>
        <v xml:space="preserve"> </v>
      </c>
      <c r="TF33" s="138">
        <f t="shared" ref="TF33" si="2047">$A$33</f>
        <v>21</v>
      </c>
      <c r="TG33" s="444"/>
      <c r="TH33" s="150"/>
      <c r="TI33" s="150"/>
      <c r="TJ33" s="150"/>
      <c r="TK33" s="150" t="str">
        <f>IFERROR(IF(TI33=0," ",IF(TI33=16," ",VLOOKUP(TI33,PROTOKOL!$A:$E,2)*TJ33))/7.5*(7.5-TN33),"")</f>
        <v/>
      </c>
      <c r="TL33" s="151"/>
      <c r="TM33" s="152" t="str">
        <f>IF(TI33=0," ",IF(TI33=16," ",(TH33-TK33-TL33)*VLOOKUP(TI33,PROTOKOL!$A:$E,5)))</f>
        <v xml:space="preserve"> </v>
      </c>
      <c r="TN33" s="153"/>
      <c r="TO33" s="144" t="str">
        <f t="shared" si="246"/>
        <v xml:space="preserve"> </v>
      </c>
      <c r="TP33" s="454" t="str">
        <f t="shared" si="247"/>
        <v xml:space="preserve"> </v>
      </c>
      <c r="TQ33" s="454"/>
      <c r="TR33" s="150"/>
      <c r="TS33" s="150"/>
      <c r="TT33" s="150"/>
      <c r="TU33" s="154" t="str">
        <f>IF(TS33=0," ",IF(TS33=16," ",VLOOKUP(TS33,PROTOKOL!$A:$E,2)*TT33))</f>
        <v xml:space="preserve"> </v>
      </c>
      <c r="TV33" s="151"/>
      <c r="TW33" s="152" t="str">
        <f>IF(TS33=0," ",IF(TS33=16," ",(TR33-TU33-TV33)*VLOOKUP(TS33,PROTOKOL!$A:$E,5)))</f>
        <v xml:space="preserve"> </v>
      </c>
      <c r="TX33" s="155" t="str">
        <f t="shared" si="248"/>
        <v xml:space="preserve"> </v>
      </c>
      <c r="TY33" s="152" t="str">
        <f t="shared" si="249"/>
        <v xml:space="preserve"> </v>
      </c>
      <c r="UA33" s="138">
        <f t="shared" ref="UA33" si="2048">$A$33</f>
        <v>21</v>
      </c>
      <c r="UB33" s="444"/>
      <c r="UC33" s="150"/>
      <c r="UD33" s="150"/>
      <c r="UE33" s="150"/>
      <c r="UF33" s="150" t="str">
        <f>IFERROR(IF(UD33=0," ",IF(UD33=16," ",VLOOKUP(UD33,PROTOKOL!$A:$E,2)*UE33))/7.5*(7.5-UI33),"")</f>
        <v/>
      </c>
      <c r="UG33" s="151"/>
      <c r="UH33" s="152" t="str">
        <f>IF(UD33=0," ",IF(UD33=16," ",(UC33-UF33-UG33)*VLOOKUP(UD33,PROTOKOL!$A:$E,5)))</f>
        <v xml:space="preserve"> </v>
      </c>
      <c r="UI33" s="153"/>
      <c r="UJ33" s="144" t="str">
        <f t="shared" si="251"/>
        <v xml:space="preserve"> </v>
      </c>
      <c r="UK33" s="454" t="str">
        <f t="shared" si="252"/>
        <v xml:space="preserve"> </v>
      </c>
      <c r="UL33" s="454"/>
      <c r="UM33" s="150"/>
      <c r="UN33" s="150"/>
      <c r="UO33" s="150"/>
      <c r="UP33" s="154" t="str">
        <f>IF(UN33=0," ",IF(UN33=16," ",VLOOKUP(UN33,PROTOKOL!$A:$E,2)*UO33))</f>
        <v xml:space="preserve"> </v>
      </c>
      <c r="UQ33" s="151"/>
      <c r="UR33" s="152" t="str">
        <f>IF(UN33=0," ",IF(UN33=16," ",(UM33-UP33-UQ33)*VLOOKUP(UN33,PROTOKOL!$A:$E,5)))</f>
        <v xml:space="preserve"> </v>
      </c>
      <c r="US33" s="155" t="str">
        <f t="shared" si="253"/>
        <v xml:space="preserve"> </v>
      </c>
      <c r="UT33" s="152" t="str">
        <f t="shared" si="254"/>
        <v xml:space="preserve"> </v>
      </c>
      <c r="UV33" s="138">
        <f t="shared" ref="UV33" si="2049">$A$33</f>
        <v>21</v>
      </c>
      <c r="UW33" s="444"/>
      <c r="UX33" s="150"/>
      <c r="UY33" s="150"/>
      <c r="UZ33" s="150"/>
      <c r="VA33" s="150" t="str">
        <f>IFERROR(IF(UY33=0," ",IF(UY33=16," ",VLOOKUP(UY33,PROTOKOL!$A:$E,2)*UZ33))/7.5*(7.5-VD33),"")</f>
        <v/>
      </c>
      <c r="VB33" s="151"/>
      <c r="VC33" s="152" t="str">
        <f>IF(UY33=0," ",IF(UY33=16," ",(UX33-VA33-VB33)*VLOOKUP(UY33,PROTOKOL!$A:$E,5)))</f>
        <v xml:space="preserve"> </v>
      </c>
      <c r="VD33" s="153"/>
      <c r="VE33" s="144" t="str">
        <f t="shared" si="256"/>
        <v xml:space="preserve"> </v>
      </c>
      <c r="VF33" s="454" t="str">
        <f t="shared" si="257"/>
        <v xml:space="preserve"> </v>
      </c>
      <c r="VG33" s="454"/>
      <c r="VH33" s="150"/>
      <c r="VI33" s="150"/>
      <c r="VJ33" s="150"/>
      <c r="VK33" s="154" t="str">
        <f>IF(VI33=0," ",IF(VI33=16," ",VLOOKUP(VI33,PROTOKOL!$A:$E,2)*VJ33))</f>
        <v xml:space="preserve"> </v>
      </c>
      <c r="VL33" s="151"/>
      <c r="VM33" s="152" t="str">
        <f>IF(VI33=0," ",IF(VI33=16," ",(VH33-VK33-VL33)*VLOOKUP(VI33,PROTOKOL!$A:$E,5)))</f>
        <v xml:space="preserve"> </v>
      </c>
      <c r="VN33" s="155" t="str">
        <f t="shared" si="258"/>
        <v xml:space="preserve"> </v>
      </c>
      <c r="VO33" s="152" t="str">
        <f t="shared" si="259"/>
        <v xml:space="preserve"> </v>
      </c>
      <c r="VQ33" s="138">
        <f t="shared" ref="VQ33" si="2050">$A$33</f>
        <v>21</v>
      </c>
      <c r="VR33" s="444"/>
      <c r="VS33" s="150"/>
      <c r="VT33" s="150"/>
      <c r="VU33" s="150"/>
      <c r="VV33" s="150" t="str">
        <f>IFERROR(IF(VT33=0," ",IF(VT33=16," ",VLOOKUP(VT33,PROTOKOL!$A:$E,2)*VU33))/7.5*(7.5-VY33),"")</f>
        <v/>
      </c>
      <c r="VW33" s="151"/>
      <c r="VX33" s="152" t="str">
        <f>IF(VT33=0," ",IF(VT33=16," ",(VS33-VV33-VW33)*VLOOKUP(VT33,PROTOKOL!$A:$E,5)))</f>
        <v xml:space="preserve"> </v>
      </c>
      <c r="VY33" s="153"/>
      <c r="VZ33" s="144" t="str">
        <f t="shared" si="261"/>
        <v xml:space="preserve"> </v>
      </c>
      <c r="WA33" s="454" t="str">
        <f t="shared" si="262"/>
        <v xml:space="preserve"> </v>
      </c>
      <c r="WB33" s="454"/>
      <c r="WC33" s="150"/>
      <c r="WD33" s="150"/>
      <c r="WE33" s="150"/>
      <c r="WF33" s="154" t="str">
        <f>IF(WD33=0," ",IF(WD33=16," ",VLOOKUP(WD33,PROTOKOL!$A:$E,2)*WE33))</f>
        <v xml:space="preserve"> </v>
      </c>
      <c r="WG33" s="151"/>
      <c r="WH33" s="152" t="str">
        <f>IF(WD33=0," ",IF(WD33=16," ",(WC33-WF33-WG33)*VLOOKUP(WD33,PROTOKOL!$A:$E,5)))</f>
        <v xml:space="preserve"> </v>
      </c>
      <c r="WI33" s="155" t="str">
        <f t="shared" si="263"/>
        <v xml:space="preserve"> </v>
      </c>
      <c r="WJ33" s="152" t="str">
        <f t="shared" si="264"/>
        <v xml:space="preserve"> </v>
      </c>
      <c r="WL33" s="138">
        <f t="shared" ref="WL33" si="2051">$A$33</f>
        <v>21</v>
      </c>
      <c r="WM33" s="444"/>
      <c r="WN33" s="150"/>
      <c r="WO33" s="150"/>
      <c r="WP33" s="150"/>
      <c r="WQ33" s="150" t="str">
        <f>IFERROR(IF(WO33=0," ",IF(WO33=16," ",VLOOKUP(WO33,PROTOKOL!$A:$E,2)*WP33))/7.5*(7.5-WT33),"")</f>
        <v/>
      </c>
      <c r="WR33" s="151"/>
      <c r="WS33" s="152" t="str">
        <f>IF(WO33=0," ",IF(WO33=16," ",(WN33-WQ33-WR33)*VLOOKUP(WO33,PROTOKOL!$A:$E,5)))</f>
        <v xml:space="preserve"> </v>
      </c>
      <c r="WT33" s="153"/>
      <c r="WU33" s="144" t="str">
        <f t="shared" si="266"/>
        <v xml:space="preserve"> </v>
      </c>
      <c r="WV33" s="454" t="str">
        <f t="shared" si="267"/>
        <v xml:space="preserve"> </v>
      </c>
      <c r="WW33" s="454"/>
      <c r="WX33" s="150"/>
      <c r="WY33" s="150"/>
      <c r="WZ33" s="150"/>
      <c r="XA33" s="154" t="str">
        <f>IF(WY33=0," ",IF(WY33=16," ",VLOOKUP(WY33,PROTOKOL!$A:$E,2)*WZ33))</f>
        <v xml:space="preserve"> </v>
      </c>
      <c r="XB33" s="151"/>
      <c r="XC33" s="152" t="str">
        <f>IF(WY33=0," ",IF(WY33=16," ",(WX33-XA33-XB33)*VLOOKUP(WY33,PROTOKOL!$A:$E,5)))</f>
        <v xml:space="preserve"> </v>
      </c>
      <c r="XD33" s="155" t="str">
        <f t="shared" si="268"/>
        <v xml:space="preserve"> </v>
      </c>
      <c r="XE33" s="152" t="str">
        <f t="shared" si="269"/>
        <v xml:space="preserve"> </v>
      </c>
      <c r="XG33" s="138">
        <f t="shared" ref="XG33" si="2052">$A$33</f>
        <v>21</v>
      </c>
      <c r="XH33" s="444"/>
      <c r="XI33" s="150"/>
      <c r="XJ33" s="150"/>
      <c r="XK33" s="150"/>
      <c r="XL33" s="150" t="str">
        <f>IFERROR(IF(XJ33=0," ",IF(XJ33=16," ",VLOOKUP(XJ33,PROTOKOL!$A:$E,2)*XK33))/7.5*(7.5-XO33),"")</f>
        <v/>
      </c>
      <c r="XM33" s="151"/>
      <c r="XN33" s="152" t="str">
        <f>IF(XJ33=0," ",IF(XJ33=16," ",(XI33-XL33-XM33)*VLOOKUP(XJ33,PROTOKOL!$A:$E,5)))</f>
        <v xml:space="preserve"> </v>
      </c>
      <c r="XO33" s="153"/>
      <c r="XP33" s="144" t="str">
        <f t="shared" si="271"/>
        <v xml:space="preserve"> </v>
      </c>
      <c r="XQ33" s="454" t="str">
        <f t="shared" si="272"/>
        <v xml:space="preserve"> </v>
      </c>
      <c r="XR33" s="454"/>
      <c r="XS33" s="150"/>
      <c r="XT33" s="150"/>
      <c r="XU33" s="150"/>
      <c r="XV33" s="154" t="str">
        <f>IF(XT33=0," ",IF(XT33=16," ",VLOOKUP(XT33,PROTOKOL!$A:$E,2)*XU33))</f>
        <v xml:space="preserve"> </v>
      </c>
      <c r="XW33" s="151"/>
      <c r="XX33" s="152" t="str">
        <f>IF(XT33=0," ",IF(XT33=16," ",(XS33-XV33-XW33)*VLOOKUP(XT33,PROTOKOL!$A:$E,5)))</f>
        <v xml:space="preserve"> </v>
      </c>
      <c r="XY33" s="155" t="str">
        <f t="shared" si="273"/>
        <v xml:space="preserve"> </v>
      </c>
      <c r="XZ33" s="152" t="str">
        <f t="shared" si="274"/>
        <v xml:space="preserve"> </v>
      </c>
      <c r="YB33" s="138">
        <f t="shared" ref="YB33" si="2053">$A$33</f>
        <v>21</v>
      </c>
      <c r="YC33" s="444"/>
      <c r="YD33" s="150"/>
      <c r="YE33" s="150"/>
      <c r="YF33" s="150"/>
      <c r="YG33" s="150" t="str">
        <f>IFERROR(IF(YE33=0," ",IF(YE33=16," ",VLOOKUP(YE33,PROTOKOL!$A:$E,2)*YF33))/7.5*(7.5-YJ33),"")</f>
        <v/>
      </c>
      <c r="YH33" s="151"/>
      <c r="YI33" s="152" t="str">
        <f>IF(YE33=0," ",IF(YE33=16," ",(YD33-YG33-YH33)*VLOOKUP(YE33,PROTOKOL!$A:$E,5)))</f>
        <v xml:space="preserve"> </v>
      </c>
      <c r="YJ33" s="153"/>
      <c r="YK33" s="144" t="str">
        <f t="shared" si="276"/>
        <v xml:space="preserve"> </v>
      </c>
      <c r="YL33" s="454" t="str">
        <f t="shared" si="277"/>
        <v xml:space="preserve"> </v>
      </c>
      <c r="YM33" s="454"/>
      <c r="YN33" s="150"/>
      <c r="YO33" s="150"/>
      <c r="YP33" s="150"/>
      <c r="YQ33" s="154" t="str">
        <f>IF(YO33=0," ",IF(YO33=16," ",VLOOKUP(YO33,PROTOKOL!$A:$E,2)*YP33))</f>
        <v xml:space="preserve"> </v>
      </c>
      <c r="YR33" s="151"/>
      <c r="YS33" s="152" t="str">
        <f>IF(YO33=0," ",IF(YO33=16," ",(YN33-YQ33-YR33)*VLOOKUP(YO33,PROTOKOL!$A:$E,5)))</f>
        <v xml:space="preserve"> </v>
      </c>
      <c r="YT33" s="155" t="str">
        <f t="shared" si="278"/>
        <v xml:space="preserve"> </v>
      </c>
      <c r="YU33" s="152" t="str">
        <f t="shared" si="279"/>
        <v xml:space="preserve"> </v>
      </c>
      <c r="YW33" s="138">
        <f t="shared" ref="YW33" si="2054">$A$33</f>
        <v>21</v>
      </c>
      <c r="YX33" s="444"/>
      <c r="YY33" s="150"/>
      <c r="YZ33" s="150"/>
      <c r="ZA33" s="150"/>
      <c r="ZB33" s="150" t="str">
        <f>IFERROR(IF(YZ33=0," ",IF(YZ33=16," ",VLOOKUP(YZ33,PROTOKOL!$A:$E,2)*ZA33))/7.5*(7.5-ZE33),"")</f>
        <v/>
      </c>
      <c r="ZC33" s="151"/>
      <c r="ZD33" s="152" t="str">
        <f>IF(YZ33=0," ",IF(YZ33=16," ",(YY33-ZB33-ZC33)*VLOOKUP(YZ33,PROTOKOL!$A:$E,5)))</f>
        <v xml:space="preserve"> </v>
      </c>
      <c r="ZE33" s="153"/>
      <c r="ZF33" s="144" t="str">
        <f t="shared" si="281"/>
        <v xml:space="preserve"> </v>
      </c>
      <c r="ZG33" s="454" t="str">
        <f t="shared" si="282"/>
        <v xml:space="preserve"> </v>
      </c>
      <c r="ZH33" s="454"/>
      <c r="ZI33" s="150"/>
      <c r="ZJ33" s="150"/>
      <c r="ZK33" s="150"/>
      <c r="ZL33" s="154" t="str">
        <f>IF(ZJ33=0," ",IF(ZJ33=16," ",VLOOKUP(ZJ33,PROTOKOL!$A:$E,2)*ZK33))</f>
        <v xml:space="preserve"> </v>
      </c>
      <c r="ZM33" s="151"/>
      <c r="ZN33" s="152" t="str">
        <f>IF(ZJ33=0," ",IF(ZJ33=16," ",(ZI33-ZL33-ZM33)*VLOOKUP(ZJ33,PROTOKOL!$A:$E,5)))</f>
        <v xml:space="preserve"> </v>
      </c>
      <c r="ZO33" s="155" t="str">
        <f t="shared" si="283"/>
        <v xml:space="preserve"> </v>
      </c>
      <c r="ZP33" s="152" t="str">
        <f t="shared" si="284"/>
        <v xml:space="preserve"> </v>
      </c>
      <c r="ZR33" s="138">
        <f t="shared" ref="ZR33" si="2055">$A$33</f>
        <v>21</v>
      </c>
      <c r="ZS33" s="444"/>
      <c r="ZT33" s="150"/>
      <c r="ZU33" s="150"/>
      <c r="ZV33" s="150"/>
      <c r="ZW33" s="150" t="str">
        <f>IFERROR(IF(ZU33=0," ",IF(ZU33=16," ",VLOOKUP(ZU33,PROTOKOL!$A:$E,2)*ZV33))/7.5*(7.5-ZZ33),"")</f>
        <v/>
      </c>
      <c r="ZX33" s="151"/>
      <c r="ZY33" s="152" t="str">
        <f>IF(ZU33=0," ",IF(ZU33=16," ",(ZT33-ZW33-ZX33)*VLOOKUP(ZU33,PROTOKOL!$A:$E,5)))</f>
        <v xml:space="preserve"> </v>
      </c>
      <c r="ZZ33" s="153"/>
      <c r="AAA33" s="144" t="str">
        <f t="shared" si="286"/>
        <v xml:space="preserve"> </v>
      </c>
      <c r="AAB33" s="454" t="str">
        <f t="shared" si="287"/>
        <v xml:space="preserve"> </v>
      </c>
      <c r="AAC33" s="454"/>
      <c r="AAD33" s="150"/>
      <c r="AAE33" s="150"/>
      <c r="AAF33" s="150"/>
      <c r="AAG33" s="154" t="str">
        <f>IF(AAE33=0," ",IF(AAE33=16," ",VLOOKUP(AAE33,PROTOKOL!$A:$E,2)*AAF33))</f>
        <v xml:space="preserve"> </v>
      </c>
      <c r="AAH33" s="151"/>
      <c r="AAI33" s="152" t="str">
        <f>IF(AAE33=0," ",IF(AAE33=16," ",(AAD33-AAG33-AAH33)*VLOOKUP(AAE33,PROTOKOL!$A:$E,5)))</f>
        <v xml:space="preserve"> </v>
      </c>
      <c r="AAJ33" s="155" t="str">
        <f t="shared" si="288"/>
        <v xml:space="preserve"> </v>
      </c>
      <c r="AAK33" s="152" t="str">
        <f t="shared" si="289"/>
        <v xml:space="preserve"> </v>
      </c>
      <c r="AAM33" s="138">
        <f t="shared" ref="AAM33" si="2056">$A$33</f>
        <v>21</v>
      </c>
      <c r="AAN33" s="444"/>
      <c r="AAO33" s="150"/>
      <c r="AAP33" s="150"/>
      <c r="AAQ33" s="150"/>
      <c r="AAR33" s="150" t="str">
        <f>IFERROR(IF(AAP33=0," ",IF(AAP33=16," ",VLOOKUP(AAP33,PROTOKOL!$A:$E,2)*AAQ33))/7.5*(7.5-AAU33),"")</f>
        <v/>
      </c>
      <c r="AAS33" s="151"/>
      <c r="AAT33" s="152" t="str">
        <f>IF(AAP33=0," ",IF(AAP33=16," ",(AAO33-AAR33-AAS33)*VLOOKUP(AAP33,PROTOKOL!$A:$E,5)))</f>
        <v xml:space="preserve"> </v>
      </c>
      <c r="AAU33" s="153"/>
      <c r="AAV33" s="144" t="str">
        <f t="shared" si="291"/>
        <v xml:space="preserve"> </v>
      </c>
      <c r="AAW33" s="454" t="str">
        <f t="shared" si="292"/>
        <v xml:space="preserve"> </v>
      </c>
      <c r="AAX33" s="454"/>
      <c r="AAY33" s="150"/>
      <c r="AAZ33" s="150"/>
      <c r="ABA33" s="150"/>
      <c r="ABB33" s="154" t="str">
        <f>IF(AAZ33=0," ",IF(AAZ33=16," ",VLOOKUP(AAZ33,PROTOKOL!$A:$E,2)*ABA33))</f>
        <v xml:space="preserve"> </v>
      </c>
      <c r="ABC33" s="151"/>
      <c r="ABD33" s="152" t="str">
        <f>IF(AAZ33=0," ",IF(AAZ33=16," ",(AAY33-ABB33-ABC33)*VLOOKUP(AAZ33,PROTOKOL!$A:$E,5)))</f>
        <v xml:space="preserve"> </v>
      </c>
      <c r="ABE33" s="155" t="str">
        <f t="shared" si="293"/>
        <v xml:space="preserve"> </v>
      </c>
      <c r="ABF33" s="152" t="str">
        <f t="shared" si="294"/>
        <v xml:space="preserve"> </v>
      </c>
      <c r="ABH33" s="138">
        <f t="shared" ref="ABH33" si="2057">$A$33</f>
        <v>21</v>
      </c>
      <c r="ABI33" s="444"/>
      <c r="ABJ33" s="150"/>
      <c r="ABK33" s="150"/>
      <c r="ABL33" s="150"/>
      <c r="ABM33" s="150" t="str">
        <f>IFERROR(IF(ABK33=0," ",IF(ABK33=16," ",VLOOKUP(ABK33,PROTOKOL!$A:$E,2)*ABL33))/7.5*(7.5-ABP33),"")</f>
        <v/>
      </c>
      <c r="ABN33" s="151"/>
      <c r="ABO33" s="152" t="str">
        <f>IF(ABK33=0," ",IF(ABK33=16," ",(ABJ33-ABM33-ABN33)*VLOOKUP(ABK33,PROTOKOL!$A:$E,5)))</f>
        <v xml:space="preserve"> </v>
      </c>
      <c r="ABP33" s="153"/>
      <c r="ABQ33" s="144" t="str">
        <f t="shared" si="296"/>
        <v xml:space="preserve"> </v>
      </c>
      <c r="ABR33" s="454" t="str">
        <f t="shared" si="297"/>
        <v xml:space="preserve"> </v>
      </c>
      <c r="ABS33" s="454"/>
      <c r="ABT33" s="150"/>
      <c r="ABU33" s="150"/>
      <c r="ABV33" s="150"/>
      <c r="ABW33" s="154" t="str">
        <f>IF(ABU33=0," ",IF(ABU33=16," ",VLOOKUP(ABU33,PROTOKOL!$A:$E,2)*ABV33))</f>
        <v xml:space="preserve"> </v>
      </c>
      <c r="ABX33" s="151"/>
      <c r="ABY33" s="152" t="str">
        <f>IF(ABU33=0," ",IF(ABU33=16," ",(ABT33-ABW33-ABX33)*VLOOKUP(ABU33,PROTOKOL!$A:$E,5)))</f>
        <v xml:space="preserve"> </v>
      </c>
      <c r="ABZ33" s="155" t="str">
        <f t="shared" si="298"/>
        <v xml:space="preserve"> </v>
      </c>
      <c r="ACA33" s="152" t="str">
        <f t="shared" si="299"/>
        <v xml:space="preserve"> </v>
      </c>
      <c r="ACC33" s="138">
        <f t="shared" ref="ACC33" si="2058">$A$33</f>
        <v>21</v>
      </c>
      <c r="ACD33" s="444"/>
      <c r="ACE33" s="150"/>
      <c r="ACF33" s="150"/>
      <c r="ACG33" s="150"/>
      <c r="ACH33" s="150" t="str">
        <f>IFERROR(IF(ACF33=0," ",IF(ACF33=16," ",VLOOKUP(ACF33,PROTOKOL!$A:$E,2)*ACG33))/7.5*(7.5-ACK33),"")</f>
        <v/>
      </c>
      <c r="ACI33" s="151"/>
      <c r="ACJ33" s="152" t="str">
        <f>IF(ACF33=0," ",IF(ACF33=16," ",(ACE33-ACH33-ACI33)*VLOOKUP(ACF33,PROTOKOL!$A:$E,5)))</f>
        <v xml:space="preserve"> </v>
      </c>
      <c r="ACK33" s="153"/>
      <c r="ACL33" s="144" t="str">
        <f t="shared" si="301"/>
        <v xml:space="preserve"> </v>
      </c>
      <c r="ACM33" s="454" t="str">
        <f t="shared" si="302"/>
        <v xml:space="preserve"> </v>
      </c>
      <c r="ACN33" s="454"/>
      <c r="ACO33" s="150"/>
      <c r="ACP33" s="150"/>
      <c r="ACQ33" s="150"/>
      <c r="ACR33" s="154" t="str">
        <f>IF(ACP33=0," ",IF(ACP33=16," ",VLOOKUP(ACP33,PROTOKOL!$A:$E,2)*ACQ33))</f>
        <v xml:space="preserve"> </v>
      </c>
      <c r="ACS33" s="151"/>
      <c r="ACT33" s="152" t="str">
        <f>IF(ACP33=0," ",IF(ACP33=16," ",(ACO33-ACR33-ACS33)*VLOOKUP(ACP33,PROTOKOL!$A:$E,5)))</f>
        <v xml:space="preserve"> </v>
      </c>
      <c r="ACU33" s="155" t="str">
        <f t="shared" si="303"/>
        <v xml:space="preserve"> </v>
      </c>
      <c r="ACV33" s="152" t="str">
        <f t="shared" si="304"/>
        <v xml:space="preserve"> </v>
      </c>
      <c r="ACX33" s="138">
        <f t="shared" ref="ACX33" si="2059">$A$33</f>
        <v>21</v>
      </c>
      <c r="ACY33" s="444"/>
      <c r="ACZ33" s="150"/>
      <c r="ADA33" s="150"/>
      <c r="ADB33" s="150"/>
      <c r="ADC33" s="150" t="str">
        <f>IFERROR(IF(ADA33=0," ",IF(ADA33=16," ",VLOOKUP(ADA33,PROTOKOL!$A:$E,2)*ADB33))/7.5*(7.5-ADF33),"")</f>
        <v/>
      </c>
      <c r="ADD33" s="151"/>
      <c r="ADE33" s="152" t="str">
        <f>IF(ADA33=0," ",IF(ADA33=16," ",(ACZ33-ADC33-ADD33)*VLOOKUP(ADA33,PROTOKOL!$A:$E,5)))</f>
        <v xml:space="preserve"> </v>
      </c>
      <c r="ADF33" s="153"/>
      <c r="ADG33" s="144" t="str">
        <f t="shared" si="306"/>
        <v xml:space="preserve"> </v>
      </c>
      <c r="ADH33" s="454" t="str">
        <f t="shared" si="307"/>
        <v xml:space="preserve"> </v>
      </c>
      <c r="ADI33" s="454"/>
      <c r="ADJ33" s="150"/>
      <c r="ADK33" s="150"/>
      <c r="ADL33" s="150"/>
      <c r="ADM33" s="154" t="str">
        <f>IF(ADK33=0," ",IF(ADK33=16," ",VLOOKUP(ADK33,PROTOKOL!$A:$E,2)*ADL33))</f>
        <v xml:space="preserve"> </v>
      </c>
      <c r="ADN33" s="151"/>
      <c r="ADO33" s="152" t="str">
        <f>IF(ADK33=0," ",IF(ADK33=16," ",(ADJ33-ADM33-ADN33)*VLOOKUP(ADK33,PROTOKOL!$A:$E,5)))</f>
        <v xml:space="preserve"> </v>
      </c>
      <c r="ADP33" s="155" t="str">
        <f t="shared" si="308"/>
        <v xml:space="preserve"> </v>
      </c>
      <c r="ADQ33" s="152" t="str">
        <f t="shared" si="309"/>
        <v xml:space="preserve"> </v>
      </c>
      <c r="ADS33" s="138">
        <f t="shared" ref="ADS33" si="2060">$A$33</f>
        <v>21</v>
      </c>
      <c r="ADT33" s="444"/>
      <c r="ADU33" s="150"/>
      <c r="ADV33" s="150"/>
      <c r="ADW33" s="150"/>
      <c r="ADX33" s="150" t="str">
        <f>IFERROR(IF(ADV33=0," ",IF(ADV33=16," ",VLOOKUP(ADV33,PROTOKOL!$A:$E,2)*ADW33))/7.5*(7.5-AEA33),"")</f>
        <v/>
      </c>
      <c r="ADY33" s="151"/>
      <c r="ADZ33" s="152" t="str">
        <f>IF(ADV33=0," ",IF(ADV33=16," ",(ADU33-ADX33-ADY33)*VLOOKUP(ADV33,PROTOKOL!$A:$E,5)))</f>
        <v xml:space="preserve"> </v>
      </c>
      <c r="AEA33" s="153"/>
      <c r="AEB33" s="144" t="str">
        <f t="shared" si="311"/>
        <v xml:space="preserve"> </v>
      </c>
      <c r="AEC33" s="454" t="str">
        <f t="shared" si="312"/>
        <v xml:space="preserve"> </v>
      </c>
      <c r="AED33" s="454"/>
      <c r="AEE33" s="150"/>
      <c r="AEF33" s="150"/>
      <c r="AEG33" s="150"/>
      <c r="AEH33" s="154" t="str">
        <f>IF(AEF33=0," ",IF(AEF33=16," ",VLOOKUP(AEF33,PROTOKOL!$A:$E,2)*AEG33))</f>
        <v xml:space="preserve"> </v>
      </c>
      <c r="AEI33" s="151"/>
      <c r="AEJ33" s="152" t="str">
        <f>IF(AEF33=0," ",IF(AEF33=16," ",(AEE33-AEH33-AEI33)*VLOOKUP(AEF33,PROTOKOL!$A:$E,5)))</f>
        <v xml:space="preserve"> </v>
      </c>
      <c r="AEK33" s="155" t="str">
        <f t="shared" si="313"/>
        <v xml:space="preserve"> </v>
      </c>
      <c r="AEL33" s="152" t="str">
        <f t="shared" si="314"/>
        <v xml:space="preserve"> </v>
      </c>
      <c r="AEN33" s="138">
        <f t="shared" ref="AEN33" si="2061">$A$33</f>
        <v>21</v>
      </c>
      <c r="AEO33" s="444"/>
      <c r="AEP33" s="150"/>
      <c r="AEQ33" s="150"/>
      <c r="AER33" s="150"/>
      <c r="AES33" s="150" t="str">
        <f>IFERROR(IF(AEQ33=0," ",IF(AEQ33=16," ",VLOOKUP(AEQ33,PROTOKOL!$A:$E,2)*AER33))/7.5*(7.5-AEV33),"")</f>
        <v/>
      </c>
      <c r="AET33" s="151"/>
      <c r="AEU33" s="152" t="str">
        <f>IF(AEQ33=0," ",IF(AEQ33=16," ",(AEP33-AES33-AET33)*VLOOKUP(AEQ33,PROTOKOL!$A:$E,5)))</f>
        <v xml:space="preserve"> </v>
      </c>
      <c r="AEV33" s="153"/>
      <c r="AEW33" s="144" t="str">
        <f t="shared" si="316"/>
        <v xml:space="preserve"> </v>
      </c>
      <c r="AEX33" s="454" t="str">
        <f t="shared" si="317"/>
        <v xml:space="preserve"> </v>
      </c>
      <c r="AEY33" s="454"/>
      <c r="AEZ33" s="150"/>
      <c r="AFA33" s="150"/>
      <c r="AFB33" s="150"/>
      <c r="AFC33" s="154" t="str">
        <f>IF(AFA33=0," ",IF(AFA33=16," ",VLOOKUP(AFA33,PROTOKOL!$A:$E,2)*AFB33))</f>
        <v xml:space="preserve"> </v>
      </c>
      <c r="AFD33" s="151"/>
      <c r="AFE33" s="152" t="str">
        <f>IF(AFA33=0," ",IF(AFA33=16," ",(AEZ33-AFC33-AFD33)*VLOOKUP(AFA33,PROTOKOL!$A:$E,5)))</f>
        <v xml:space="preserve"> </v>
      </c>
      <c r="AFF33" s="155" t="str">
        <f t="shared" si="318"/>
        <v xml:space="preserve"> </v>
      </c>
      <c r="AFG33" s="152" t="str">
        <f t="shared" si="319"/>
        <v xml:space="preserve"> </v>
      </c>
      <c r="AFI33" s="138">
        <f t="shared" ref="AFI33" si="2062">$A$33</f>
        <v>21</v>
      </c>
      <c r="AFJ33" s="444"/>
      <c r="AFK33" s="150"/>
      <c r="AFL33" s="150"/>
      <c r="AFM33" s="150"/>
      <c r="AFN33" s="150" t="str">
        <f>IFERROR(IF(AFL33=0," ",IF(AFL33=16," ",VLOOKUP(AFL33,PROTOKOL!$A:$E,2)*AFM33))/7.5*(7.5-AFQ33),"")</f>
        <v/>
      </c>
      <c r="AFO33" s="151"/>
      <c r="AFP33" s="152" t="str">
        <f>IF(AFL33=0," ",IF(AFL33=16," ",(AFK33-AFN33-AFO33)*VLOOKUP(AFL33,PROTOKOL!$A:$E,5)))</f>
        <v xml:space="preserve"> </v>
      </c>
      <c r="AFQ33" s="153"/>
      <c r="AFR33" s="144" t="str">
        <f t="shared" si="321"/>
        <v xml:space="preserve"> </v>
      </c>
      <c r="AFS33" s="454" t="str">
        <f t="shared" si="322"/>
        <v xml:space="preserve"> </v>
      </c>
      <c r="AFT33" s="454"/>
      <c r="AFU33" s="150"/>
      <c r="AFV33" s="150"/>
      <c r="AFW33" s="150"/>
      <c r="AFX33" s="154" t="str">
        <f>IF(AFV33=0," ",IF(AFV33=16," ",VLOOKUP(AFV33,PROTOKOL!$A:$E,2)*AFW33))</f>
        <v xml:space="preserve"> </v>
      </c>
      <c r="AFY33" s="151"/>
      <c r="AFZ33" s="152" t="str">
        <f>IF(AFV33=0," ",IF(AFV33=16," ",(AFU33-AFX33-AFY33)*VLOOKUP(AFV33,PROTOKOL!$A:$E,5)))</f>
        <v xml:space="preserve"> </v>
      </c>
      <c r="AGA33" s="155" t="str">
        <f t="shared" si="323"/>
        <v xml:space="preserve"> </v>
      </c>
      <c r="AGB33" s="152" t="str">
        <f t="shared" si="324"/>
        <v xml:space="preserve"> </v>
      </c>
      <c r="AGD33" s="138">
        <f t="shared" ref="AGD33" si="2063">$A$33</f>
        <v>21</v>
      </c>
      <c r="AGE33" s="444"/>
      <c r="AGF33" s="150"/>
      <c r="AGG33" s="150"/>
      <c r="AGH33" s="150"/>
      <c r="AGI33" s="150" t="str">
        <f>IFERROR(IF(AGG33=0," ",IF(AGG33=16," ",VLOOKUP(AGG33,PROTOKOL!$A:$E,2)*AGH33))/7.5*(7.5-AGL33),"")</f>
        <v/>
      </c>
      <c r="AGJ33" s="151"/>
      <c r="AGK33" s="152" t="str">
        <f>IF(AGG33=0," ",IF(AGG33=16," ",(AGF33-AGI33-AGJ33)*VLOOKUP(AGG33,PROTOKOL!$A:$E,5)))</f>
        <v xml:space="preserve"> </v>
      </c>
      <c r="AGL33" s="153"/>
      <c r="AGM33" s="144" t="str">
        <f t="shared" si="326"/>
        <v xml:space="preserve"> </v>
      </c>
      <c r="AGN33" s="454" t="str">
        <f t="shared" si="327"/>
        <v xml:space="preserve"> </v>
      </c>
      <c r="AGO33" s="454"/>
      <c r="AGP33" s="150"/>
      <c r="AGQ33" s="150"/>
      <c r="AGR33" s="150"/>
      <c r="AGS33" s="154" t="str">
        <f>IF(AGQ33=0," ",IF(AGQ33=16," ",VLOOKUP(AGQ33,PROTOKOL!$A:$E,2)*AGR33))</f>
        <v xml:space="preserve"> </v>
      </c>
      <c r="AGT33" s="151"/>
      <c r="AGU33" s="152" t="str">
        <f>IF(AGQ33=0," ",IF(AGQ33=16," ",(AGP33-AGS33-AGT33)*VLOOKUP(AGQ33,PROTOKOL!$A:$E,5)))</f>
        <v xml:space="preserve"> </v>
      </c>
      <c r="AGV33" s="155" t="str">
        <f t="shared" si="328"/>
        <v xml:space="preserve"> </v>
      </c>
      <c r="AGW33" s="152" t="str">
        <f t="shared" si="329"/>
        <v xml:space="preserve"> </v>
      </c>
      <c r="AGY33" s="138">
        <f t="shared" ref="AGY33" si="2064">$A$33</f>
        <v>21</v>
      </c>
      <c r="AGZ33" s="444"/>
      <c r="AHA33" s="150"/>
      <c r="AHB33" s="150"/>
      <c r="AHC33" s="150"/>
      <c r="AHD33" s="150" t="str">
        <f>IFERROR(IF(AHB33=0," ",IF(AHB33=16," ",VLOOKUP(AHB33,PROTOKOL!$A:$E,2)*AHC33))/7.5*(7.5-AHG33),"")</f>
        <v/>
      </c>
      <c r="AHE33" s="151"/>
      <c r="AHF33" s="152" t="str">
        <f>IF(AHB33=0," ",IF(AHB33=16," ",(AHA33-AHD33-AHE33)*VLOOKUP(AHB33,PROTOKOL!$A:$E,5)))</f>
        <v xml:space="preserve"> </v>
      </c>
      <c r="AHG33" s="153"/>
      <c r="AHH33" s="144" t="str">
        <f t="shared" si="331"/>
        <v xml:space="preserve"> </v>
      </c>
      <c r="AHI33" s="454" t="str">
        <f t="shared" si="332"/>
        <v xml:space="preserve"> </v>
      </c>
      <c r="AHJ33" s="454"/>
      <c r="AHK33" s="150"/>
      <c r="AHL33" s="150"/>
      <c r="AHM33" s="150"/>
      <c r="AHN33" s="154" t="str">
        <f>IF(AHL33=0," ",IF(AHL33=16," ",VLOOKUP(AHL33,PROTOKOL!$A:$E,2)*AHM33))</f>
        <v xml:space="preserve"> </v>
      </c>
      <c r="AHO33" s="151"/>
      <c r="AHP33" s="152" t="str">
        <f>IF(AHL33=0," ",IF(AHL33=16," ",(AHK33-AHN33-AHO33)*VLOOKUP(AHL33,PROTOKOL!$A:$E,5)))</f>
        <v xml:space="preserve"> </v>
      </c>
      <c r="AHQ33" s="155" t="str">
        <f t="shared" si="333"/>
        <v xml:space="preserve"> </v>
      </c>
      <c r="AHR33" s="152" t="str">
        <f t="shared" si="334"/>
        <v xml:space="preserve"> </v>
      </c>
      <c r="AHT33" s="138">
        <f t="shared" ref="AHT33" si="2065">$A$33</f>
        <v>21</v>
      </c>
      <c r="AHU33" s="444"/>
      <c r="AHV33" s="150"/>
      <c r="AHW33" s="150"/>
      <c r="AHX33" s="150"/>
      <c r="AHY33" s="150" t="str">
        <f>IFERROR(IF(AHW33=0," ",IF(AHW33=16," ",VLOOKUP(AHW33,PROTOKOL!$A:$E,2)*AHX33))/7.5*(7.5-AIB33),"")</f>
        <v/>
      </c>
      <c r="AHZ33" s="151"/>
      <c r="AIA33" s="152" t="str">
        <f>IF(AHW33=0," ",IF(AHW33=16," ",(AHV33-AHY33-AHZ33)*VLOOKUP(AHW33,PROTOKOL!$A:$E,5)))</f>
        <v xml:space="preserve"> </v>
      </c>
      <c r="AIB33" s="153"/>
      <c r="AIC33" s="144" t="str">
        <f t="shared" si="336"/>
        <v xml:space="preserve"> </v>
      </c>
      <c r="AID33" s="454" t="str">
        <f t="shared" si="337"/>
        <v xml:space="preserve"> </v>
      </c>
      <c r="AIE33" s="454"/>
      <c r="AIF33" s="150"/>
      <c r="AIG33" s="150"/>
      <c r="AIH33" s="150"/>
      <c r="AII33" s="154" t="str">
        <f>IF(AIG33=0," ",IF(AIG33=16," ",VLOOKUP(AIG33,PROTOKOL!$A:$E,2)*AIH33))</f>
        <v xml:space="preserve"> </v>
      </c>
      <c r="AIJ33" s="151"/>
      <c r="AIK33" s="152" t="str">
        <f>IF(AIG33=0," ",IF(AIG33=16," ",(AIF33-AII33-AIJ33)*VLOOKUP(AIG33,PROTOKOL!$A:$E,5)))</f>
        <v xml:space="preserve"> </v>
      </c>
      <c r="AIL33" s="155" t="str">
        <f t="shared" si="338"/>
        <v xml:space="preserve"> </v>
      </c>
      <c r="AIM33" s="152" t="str">
        <f t="shared" si="339"/>
        <v xml:space="preserve"> </v>
      </c>
      <c r="AIO33" s="138">
        <f t="shared" ref="AIO33" si="2066">$A$33</f>
        <v>21</v>
      </c>
      <c r="AIP33" s="444"/>
      <c r="AIQ33" s="150"/>
      <c r="AIR33" s="150"/>
      <c r="AIS33" s="150"/>
      <c r="AIT33" s="150" t="str">
        <f>IFERROR(IF(AIR33=0," ",IF(AIR33=16," ",VLOOKUP(AIR33,PROTOKOL!$A:$E,2)*AIS33))/7.5*(7.5-AIW33),"")</f>
        <v/>
      </c>
      <c r="AIU33" s="151"/>
      <c r="AIV33" s="152" t="str">
        <f>IF(AIR33=0," ",IF(AIR33=16," ",(AIQ33-AIT33-AIU33)*VLOOKUP(AIR33,PROTOKOL!$A:$E,5)))</f>
        <v xml:space="preserve"> </v>
      </c>
      <c r="AIW33" s="153"/>
      <c r="AIX33" s="144" t="str">
        <f t="shared" si="341"/>
        <v xml:space="preserve"> </v>
      </c>
      <c r="AIY33" s="454" t="str">
        <f t="shared" si="342"/>
        <v xml:space="preserve"> </v>
      </c>
      <c r="AIZ33" s="454"/>
      <c r="AJA33" s="150"/>
      <c r="AJB33" s="150"/>
      <c r="AJC33" s="150"/>
      <c r="AJD33" s="154" t="str">
        <f>IF(AJB33=0," ",IF(AJB33=16," ",VLOOKUP(AJB33,PROTOKOL!$A:$E,2)*AJC33))</f>
        <v xml:space="preserve"> </v>
      </c>
      <c r="AJE33" s="151"/>
      <c r="AJF33" s="152" t="str">
        <f>IF(AJB33=0," ",IF(AJB33=16," ",(AJA33-AJD33-AJE33)*VLOOKUP(AJB33,PROTOKOL!$A:$E,5)))</f>
        <v xml:space="preserve"> </v>
      </c>
      <c r="AJG33" s="155" t="str">
        <f t="shared" si="343"/>
        <v xml:space="preserve"> </v>
      </c>
      <c r="AJH33" s="152" t="str">
        <f t="shared" si="344"/>
        <v xml:space="preserve"> </v>
      </c>
      <c r="AJJ33" s="138">
        <f t="shared" ref="AJJ33" si="2067">$A$33</f>
        <v>21</v>
      </c>
      <c r="AJK33" s="444"/>
      <c r="AJL33" s="150"/>
      <c r="AJM33" s="150"/>
      <c r="AJN33" s="150"/>
      <c r="AJO33" s="150" t="str">
        <f>IFERROR(IF(AJM33=0," ",IF(AJM33=16," ",VLOOKUP(AJM33,PROTOKOL!$A:$E,2)*AJN33))/7.5*(7.5-AJR33),"")</f>
        <v/>
      </c>
      <c r="AJP33" s="151"/>
      <c r="AJQ33" s="152" t="str">
        <f>IF(AJM33=0," ",IF(AJM33=16," ",(AJL33-AJO33-AJP33)*VLOOKUP(AJM33,PROTOKOL!$A:$E,5)))</f>
        <v xml:space="preserve"> </v>
      </c>
      <c r="AJR33" s="153"/>
      <c r="AJS33" s="144" t="str">
        <f t="shared" si="346"/>
        <v xml:space="preserve"> </v>
      </c>
      <c r="AJT33" s="454" t="str">
        <f t="shared" si="347"/>
        <v xml:space="preserve"> </v>
      </c>
      <c r="AJU33" s="454"/>
      <c r="AJV33" s="150"/>
      <c r="AJW33" s="150"/>
      <c r="AJX33" s="150"/>
      <c r="AJY33" s="154" t="str">
        <f>IF(AJW33=0," ",IF(AJW33=16," ",VLOOKUP(AJW33,PROTOKOL!$A:$E,2)*AJX33))</f>
        <v xml:space="preserve"> </v>
      </c>
      <c r="AJZ33" s="151"/>
      <c r="AKA33" s="152" t="str">
        <f>IF(AJW33=0," ",IF(AJW33=16," ",(AJV33-AJY33-AJZ33)*VLOOKUP(AJW33,PROTOKOL!$A:$E,5)))</f>
        <v xml:space="preserve"> </v>
      </c>
      <c r="AKB33" s="155" t="str">
        <f t="shared" si="348"/>
        <v xml:space="preserve"> </v>
      </c>
      <c r="AKC33" s="152" t="str">
        <f t="shared" si="349"/>
        <v xml:space="preserve"> </v>
      </c>
      <c r="AKE33" s="138">
        <f t="shared" ref="AKE33" si="2068">$A$33</f>
        <v>21</v>
      </c>
      <c r="AKF33" s="444"/>
      <c r="AKG33" s="150"/>
      <c r="AKH33" s="150"/>
      <c r="AKI33" s="150"/>
      <c r="AKJ33" s="150" t="str">
        <f>IFERROR(IF(AKH33=0," ",IF(AKH33=16," ",VLOOKUP(AKH33,PROTOKOL!$A:$E,2)*AKI33))/7.5*(7.5-AKM33),"")</f>
        <v/>
      </c>
      <c r="AKK33" s="151"/>
      <c r="AKL33" s="152" t="str">
        <f>IF(AKH33=0," ",IF(AKH33=16," ",(AKG33-AKJ33-AKK33)*VLOOKUP(AKH33,PROTOKOL!$A:$E,5)))</f>
        <v xml:space="preserve"> </v>
      </c>
      <c r="AKM33" s="153"/>
      <c r="AKN33" s="144" t="str">
        <f t="shared" si="351"/>
        <v xml:space="preserve"> </v>
      </c>
      <c r="AKO33" s="454" t="str">
        <f t="shared" si="352"/>
        <v xml:space="preserve"> </v>
      </c>
      <c r="AKP33" s="454"/>
      <c r="AKQ33" s="150"/>
      <c r="AKR33" s="150"/>
      <c r="AKS33" s="150"/>
      <c r="AKT33" s="154" t="str">
        <f>IF(AKR33=0," ",IF(AKR33=16," ",VLOOKUP(AKR33,PROTOKOL!$A:$E,2)*AKS33))</f>
        <v xml:space="preserve"> </v>
      </c>
      <c r="AKU33" s="151"/>
      <c r="AKV33" s="152" t="str">
        <f>IF(AKR33=0," ",IF(AKR33=16," ",(AKQ33-AKT33-AKU33)*VLOOKUP(AKR33,PROTOKOL!$A:$E,5)))</f>
        <v xml:space="preserve"> </v>
      </c>
      <c r="AKW33" s="155" t="str">
        <f t="shared" si="353"/>
        <v xml:space="preserve"> </v>
      </c>
      <c r="AKX33" s="152" t="str">
        <f t="shared" si="354"/>
        <v xml:space="preserve"> </v>
      </c>
      <c r="AKZ33" s="138">
        <f t="shared" ref="AKZ33" si="2069">$A$33</f>
        <v>21</v>
      </c>
      <c r="ALA33" s="444"/>
      <c r="ALB33" s="150"/>
      <c r="ALC33" s="150"/>
      <c r="ALD33" s="150"/>
      <c r="ALE33" s="150" t="str">
        <f>IFERROR(IF(ALC33=0," ",IF(ALC33=16," ",VLOOKUP(ALC33,PROTOKOL!$A:$E,2)*ALD33))/7.5*(7.5-ALH33),"")</f>
        <v/>
      </c>
      <c r="ALF33" s="151"/>
      <c r="ALG33" s="152" t="str">
        <f>IF(ALC33=0," ",IF(ALC33=16," ",(ALB33-ALE33-ALF33)*VLOOKUP(ALC33,PROTOKOL!$A:$E,5)))</f>
        <v xml:space="preserve"> </v>
      </c>
      <c r="ALH33" s="153"/>
      <c r="ALI33" s="144" t="str">
        <f t="shared" si="356"/>
        <v xml:space="preserve"> </v>
      </c>
      <c r="ALJ33" s="454" t="str">
        <f t="shared" si="357"/>
        <v xml:space="preserve"> </v>
      </c>
      <c r="ALK33" s="454"/>
      <c r="ALL33" s="150"/>
      <c r="ALM33" s="150"/>
      <c r="ALN33" s="150"/>
      <c r="ALO33" s="154" t="str">
        <f>IF(ALM33=0," ",IF(ALM33=16," ",VLOOKUP(ALM33,PROTOKOL!$A:$E,2)*ALN33))</f>
        <v xml:space="preserve"> </v>
      </c>
      <c r="ALP33" s="151"/>
      <c r="ALQ33" s="152" t="str">
        <f>IF(ALM33=0," ",IF(ALM33=16," ",(ALL33-ALO33-ALP33)*VLOOKUP(ALM33,PROTOKOL!$A:$E,5)))</f>
        <v xml:space="preserve"> </v>
      </c>
      <c r="ALR33" s="155" t="str">
        <f t="shared" si="358"/>
        <v xml:space="preserve"> </v>
      </c>
      <c r="ALS33" s="152" t="str">
        <f t="shared" si="359"/>
        <v xml:space="preserve"> </v>
      </c>
      <c r="ALU33" s="138">
        <f t="shared" ref="ALU33" si="2070">$A$33</f>
        <v>21</v>
      </c>
      <c r="ALV33" s="444"/>
      <c r="ALW33" s="150"/>
      <c r="ALX33" s="150"/>
      <c r="ALY33" s="150"/>
      <c r="ALZ33" s="150" t="str">
        <f>IFERROR(IF(ALX33=0," ",IF(ALX33=16," ",VLOOKUP(ALX33,PROTOKOL!$A:$E,2)*ALY33))/7.5*(7.5-AMC33),"")</f>
        <v/>
      </c>
      <c r="AMA33" s="151"/>
      <c r="AMB33" s="152" t="str">
        <f>IF(ALX33=0," ",IF(ALX33=16," ",(ALW33-ALZ33-AMA33)*VLOOKUP(ALX33,PROTOKOL!$A:$E,5)))</f>
        <v xml:space="preserve"> </v>
      </c>
      <c r="AMC33" s="153"/>
      <c r="AMD33" s="144" t="str">
        <f t="shared" si="361"/>
        <v xml:space="preserve"> </v>
      </c>
      <c r="AME33" s="454" t="str">
        <f t="shared" si="362"/>
        <v xml:space="preserve"> </v>
      </c>
      <c r="AMF33" s="454"/>
      <c r="AMG33" s="150"/>
      <c r="AMH33" s="150"/>
      <c r="AMI33" s="150"/>
      <c r="AMJ33" s="154" t="str">
        <f>IF(AMH33=0," ",IF(AMH33=16," ",VLOOKUP(AMH33,PROTOKOL!$A:$E,2)*AMI33))</f>
        <v xml:space="preserve"> </v>
      </c>
      <c r="AMK33" s="151"/>
      <c r="AML33" s="152" t="str">
        <f>IF(AMH33=0," ",IF(AMH33=16," ",(AMG33-AMJ33-AMK33)*VLOOKUP(AMH33,PROTOKOL!$A:$E,5)))</f>
        <v xml:space="preserve"> </v>
      </c>
      <c r="AMM33" s="155" t="str">
        <f t="shared" si="363"/>
        <v xml:space="preserve"> </v>
      </c>
      <c r="AMN33" s="152" t="str">
        <f t="shared" si="364"/>
        <v xml:space="preserve"> </v>
      </c>
      <c r="AMP33" s="138">
        <f t="shared" ref="AMP33" si="2071">$A$33</f>
        <v>21</v>
      </c>
      <c r="AMQ33" s="444"/>
      <c r="AMR33" s="150"/>
      <c r="AMS33" s="150"/>
      <c r="AMT33" s="150"/>
      <c r="AMU33" s="150" t="str">
        <f>IFERROR(IF(AMS33=0," ",IF(AMS33=16," ",VLOOKUP(AMS33,PROTOKOL!$A:$E,2)*AMT33))/7.5*(7.5-AMX33),"")</f>
        <v/>
      </c>
      <c r="AMV33" s="151"/>
      <c r="AMW33" s="152" t="str">
        <f>IF(AMS33=0," ",IF(AMS33=16," ",(AMR33-AMU33-AMV33)*VLOOKUP(AMS33,PROTOKOL!$A:$E,5)))</f>
        <v xml:space="preserve"> </v>
      </c>
      <c r="AMX33" s="153"/>
      <c r="AMY33" s="144" t="str">
        <f t="shared" si="366"/>
        <v xml:space="preserve"> </v>
      </c>
      <c r="AMZ33" s="454" t="str">
        <f t="shared" si="367"/>
        <v xml:space="preserve"> </v>
      </c>
      <c r="ANA33" s="454"/>
      <c r="ANB33" s="150"/>
      <c r="ANC33" s="150"/>
      <c r="AND33" s="150"/>
      <c r="ANE33" s="154" t="str">
        <f>IF(ANC33=0," ",IF(ANC33=16," ",VLOOKUP(ANC33,PROTOKOL!$A:$E,2)*AND33))</f>
        <v xml:space="preserve"> </v>
      </c>
      <c r="ANF33" s="151"/>
      <c r="ANG33" s="152" t="str">
        <f>IF(ANC33=0," ",IF(ANC33=16," ",(ANB33-ANE33-ANF33)*VLOOKUP(ANC33,PROTOKOL!$A:$E,5)))</f>
        <v xml:space="preserve"> </v>
      </c>
      <c r="ANH33" s="155" t="str">
        <f t="shared" si="368"/>
        <v xml:space="preserve"> </v>
      </c>
      <c r="ANI33" s="152" t="str">
        <f t="shared" si="369"/>
        <v xml:space="preserve"> </v>
      </c>
      <c r="ANK33" s="138">
        <f t="shared" ref="ANK33" si="2072">$A$33</f>
        <v>21</v>
      </c>
      <c r="ANL33" s="444"/>
      <c r="ANM33" s="150"/>
      <c r="ANN33" s="150"/>
      <c r="ANO33" s="150"/>
      <c r="ANP33" s="150" t="str">
        <f>IFERROR(IF(ANN33=0," ",IF(ANN33=16," ",VLOOKUP(ANN33,PROTOKOL!$A:$E,2)*ANO33))/7.5*(7.5-ANS33),"")</f>
        <v/>
      </c>
      <c r="ANQ33" s="151"/>
      <c r="ANR33" s="152" t="str">
        <f>IF(ANN33=0," ",IF(ANN33=16," ",(ANM33-ANP33-ANQ33)*VLOOKUP(ANN33,PROTOKOL!$A:$E,5)))</f>
        <v xml:space="preserve"> </v>
      </c>
      <c r="ANS33" s="153"/>
      <c r="ANT33" s="144" t="str">
        <f t="shared" si="371"/>
        <v xml:space="preserve"> </v>
      </c>
      <c r="ANU33" s="454" t="str">
        <f t="shared" si="372"/>
        <v xml:space="preserve"> </v>
      </c>
      <c r="ANV33" s="454"/>
      <c r="ANW33" s="150"/>
      <c r="ANX33" s="150"/>
      <c r="ANY33" s="150"/>
      <c r="ANZ33" s="154" t="str">
        <f>IF(ANX33=0," ",IF(ANX33=16," ",VLOOKUP(ANX33,PROTOKOL!$A:$E,2)*ANY33))</f>
        <v xml:space="preserve"> </v>
      </c>
      <c r="AOA33" s="151"/>
      <c r="AOB33" s="152" t="str">
        <f>IF(ANX33=0," ",IF(ANX33=16," ",(ANW33-ANZ33-AOA33)*VLOOKUP(ANX33,PROTOKOL!$A:$E,5)))</f>
        <v xml:space="preserve"> </v>
      </c>
      <c r="AOC33" s="155" t="str">
        <f t="shared" si="373"/>
        <v xml:space="preserve"> </v>
      </c>
      <c r="AOD33" s="152" t="str">
        <f t="shared" si="374"/>
        <v xml:space="preserve"> </v>
      </c>
      <c r="AOF33" s="138">
        <f t="shared" ref="AOF33" si="2073">$A$33</f>
        <v>21</v>
      </c>
      <c r="AOG33" s="444"/>
      <c r="AOH33" s="150"/>
      <c r="AOI33" s="150"/>
      <c r="AOJ33" s="150"/>
      <c r="AOK33" s="150" t="str">
        <f>IFERROR(IF(AOI33=0," ",IF(AOI33=16," ",VLOOKUP(AOI33,PROTOKOL!$A:$E,2)*AOJ33))/7.5*(7.5-AON33),"")</f>
        <v/>
      </c>
      <c r="AOL33" s="151"/>
      <c r="AOM33" s="152" t="str">
        <f>IF(AOI33=0," ",IF(AOI33=16," ",(AOH33-AOK33-AOL33)*VLOOKUP(AOI33,PROTOKOL!$A:$E,5)))</f>
        <v xml:space="preserve"> </v>
      </c>
      <c r="AON33" s="153"/>
      <c r="AOO33" s="144" t="str">
        <f t="shared" si="376"/>
        <v xml:space="preserve"> </v>
      </c>
      <c r="AOP33" s="454" t="str">
        <f t="shared" si="377"/>
        <v xml:space="preserve"> </v>
      </c>
      <c r="AOQ33" s="454"/>
      <c r="AOR33" s="150"/>
      <c r="AOS33" s="150"/>
      <c r="AOT33" s="150"/>
      <c r="AOU33" s="154" t="str">
        <f>IF(AOS33=0," ",IF(AOS33=16," ",VLOOKUP(AOS33,PROTOKOL!$A:$E,2)*AOT33))</f>
        <v xml:space="preserve"> </v>
      </c>
      <c r="AOV33" s="151"/>
      <c r="AOW33" s="152" t="str">
        <f>IF(AOS33=0," ",IF(AOS33=16," ",(AOR33-AOU33-AOV33)*VLOOKUP(AOS33,PROTOKOL!$A:$E,5)))</f>
        <v xml:space="preserve"> </v>
      </c>
      <c r="AOX33" s="155" t="str">
        <f t="shared" si="378"/>
        <v xml:space="preserve"> </v>
      </c>
      <c r="AOY33" s="152" t="str">
        <f t="shared" si="379"/>
        <v xml:space="preserve"> </v>
      </c>
      <c r="APA33" s="138">
        <f t="shared" ref="APA33" si="2074">$A$33</f>
        <v>21</v>
      </c>
      <c r="APB33" s="444"/>
      <c r="APC33" s="150"/>
      <c r="APD33" s="150"/>
      <c r="APE33" s="150"/>
      <c r="APF33" s="150" t="str">
        <f>IFERROR(IF(APD33=0," ",IF(APD33=16," ",VLOOKUP(APD33,PROTOKOL!$A:$E,2)*APE33))/7.5*(7.5-API33),"")</f>
        <v/>
      </c>
      <c r="APG33" s="151"/>
      <c r="APH33" s="152" t="str">
        <f>IF(APD33=0," ",IF(APD33=16," ",(APC33-APF33-APG33)*VLOOKUP(APD33,PROTOKOL!$A:$E,5)))</f>
        <v xml:space="preserve"> </v>
      </c>
      <c r="API33" s="153"/>
      <c r="APJ33" s="144" t="str">
        <f t="shared" si="381"/>
        <v xml:space="preserve"> </v>
      </c>
      <c r="APK33" s="454" t="str">
        <f t="shared" si="382"/>
        <v xml:space="preserve"> </v>
      </c>
      <c r="APL33" s="454"/>
      <c r="APM33" s="150"/>
      <c r="APN33" s="150"/>
      <c r="APO33" s="150"/>
      <c r="APP33" s="154" t="str">
        <f>IF(APN33=0," ",IF(APN33=16," ",VLOOKUP(APN33,PROTOKOL!$A:$E,2)*APO33))</f>
        <v xml:space="preserve"> </v>
      </c>
      <c r="APQ33" s="151"/>
      <c r="APR33" s="152" t="str">
        <f>IF(APN33=0," ",IF(APN33=16," ",(APM33-APP33-APQ33)*VLOOKUP(APN33,PROTOKOL!$A:$E,5)))</f>
        <v xml:space="preserve"> </v>
      </c>
      <c r="APS33" s="155" t="str">
        <f t="shared" si="383"/>
        <v xml:space="preserve"> </v>
      </c>
      <c r="APT33" s="152" t="str">
        <f t="shared" si="384"/>
        <v xml:space="preserve"> </v>
      </c>
      <c r="APV33" s="138">
        <f t="shared" ref="APV33" si="2075">$A$33</f>
        <v>21</v>
      </c>
      <c r="APW33" s="444"/>
      <c r="APX33" s="150"/>
      <c r="APY33" s="150"/>
      <c r="APZ33" s="150"/>
      <c r="AQA33" s="150" t="str">
        <f>IFERROR(IF(APY33=0," ",IF(APY33=16," ",VLOOKUP(APY33,PROTOKOL!$A:$E,2)*APZ33))/7.5*(7.5-AQD33),"")</f>
        <v/>
      </c>
      <c r="AQB33" s="151"/>
      <c r="AQC33" s="152" t="str">
        <f>IF(APY33=0," ",IF(APY33=16," ",(APX33-AQA33-AQB33)*VLOOKUP(APY33,PROTOKOL!$A:$E,5)))</f>
        <v xml:space="preserve"> </v>
      </c>
      <c r="AQD33" s="153"/>
      <c r="AQE33" s="144" t="str">
        <f t="shared" si="386"/>
        <v xml:space="preserve"> </v>
      </c>
      <c r="AQF33" s="454" t="str">
        <f t="shared" si="387"/>
        <v xml:space="preserve"> </v>
      </c>
      <c r="AQG33" s="454"/>
      <c r="AQH33" s="150"/>
      <c r="AQI33" s="150"/>
      <c r="AQJ33" s="150"/>
      <c r="AQK33" s="154" t="str">
        <f>IF(AQI33=0," ",IF(AQI33=16," ",VLOOKUP(AQI33,PROTOKOL!$A:$E,2)*AQJ33))</f>
        <v xml:space="preserve"> </v>
      </c>
      <c r="AQL33" s="151"/>
      <c r="AQM33" s="152" t="str">
        <f>IF(AQI33=0," ",IF(AQI33=16," ",(AQH33-AQK33-AQL33)*VLOOKUP(AQI33,PROTOKOL!$A:$E,5)))</f>
        <v xml:space="preserve"> </v>
      </c>
      <c r="AQN33" s="155" t="str">
        <f t="shared" si="388"/>
        <v xml:space="preserve"> </v>
      </c>
      <c r="AQO33" s="152" t="str">
        <f t="shared" si="389"/>
        <v xml:space="preserve"> </v>
      </c>
      <c r="AQQ33" s="138">
        <f t="shared" ref="AQQ33" si="2076">$A$33</f>
        <v>21</v>
      </c>
      <c r="AQR33" s="444"/>
      <c r="AQS33" s="150"/>
      <c r="AQT33" s="150"/>
      <c r="AQU33" s="150"/>
      <c r="AQV33" s="150" t="str">
        <f>IFERROR(IF(AQT33=0," ",IF(AQT33=16," ",VLOOKUP(AQT33,PROTOKOL!$A:$E,2)*AQU33))/7.5*(7.5-AQY33),"")</f>
        <v/>
      </c>
      <c r="AQW33" s="151"/>
      <c r="AQX33" s="152" t="str">
        <f>IF(AQT33=0," ",IF(AQT33=16," ",(AQS33-AQV33-AQW33)*VLOOKUP(AQT33,PROTOKOL!$A:$E,5)))</f>
        <v xml:space="preserve"> </v>
      </c>
      <c r="AQY33" s="153"/>
      <c r="AQZ33" s="144" t="str">
        <f t="shared" si="391"/>
        <v xml:space="preserve"> </v>
      </c>
      <c r="ARA33" s="454" t="str">
        <f t="shared" si="392"/>
        <v xml:space="preserve"> </v>
      </c>
      <c r="ARB33" s="454"/>
      <c r="ARC33" s="150"/>
      <c r="ARD33" s="150"/>
      <c r="ARE33" s="150"/>
      <c r="ARF33" s="154" t="str">
        <f>IF(ARD33=0," ",IF(ARD33=16," ",VLOOKUP(ARD33,PROTOKOL!$A:$E,2)*ARE33))</f>
        <v xml:space="preserve"> </v>
      </c>
      <c r="ARG33" s="151"/>
      <c r="ARH33" s="152" t="str">
        <f>IF(ARD33=0," ",IF(ARD33=16," ",(ARC33-ARF33-ARG33)*VLOOKUP(ARD33,PROTOKOL!$A:$E,5)))</f>
        <v xml:space="preserve"> </v>
      </c>
      <c r="ARI33" s="155" t="str">
        <f t="shared" si="393"/>
        <v xml:space="preserve"> </v>
      </c>
      <c r="ARJ33" s="152" t="str">
        <f t="shared" si="394"/>
        <v xml:space="preserve"> </v>
      </c>
      <c r="ARL33" s="138">
        <f t="shared" ref="ARL33" si="2077">$A$33</f>
        <v>21</v>
      </c>
      <c r="ARM33" s="444"/>
      <c r="ARN33" s="150"/>
      <c r="ARO33" s="150"/>
      <c r="ARP33" s="150"/>
      <c r="ARQ33" s="150" t="str">
        <f>IFERROR(IF(ARO33=0," ",IF(ARO33=16," ",VLOOKUP(ARO33,PROTOKOL!$A:$E,2)*ARP33))/7.5*(7.5-ART33),"")</f>
        <v/>
      </c>
      <c r="ARR33" s="151"/>
      <c r="ARS33" s="152" t="str">
        <f>IF(ARO33=0," ",IF(ARO33=16," ",(ARN33-ARQ33-ARR33)*VLOOKUP(ARO33,PROTOKOL!$A:$E,5)))</f>
        <v xml:space="preserve"> </v>
      </c>
      <c r="ART33" s="153"/>
      <c r="ARU33" s="144" t="str">
        <f t="shared" si="396"/>
        <v xml:space="preserve"> </v>
      </c>
      <c r="ARV33" s="454" t="str">
        <f t="shared" si="397"/>
        <v xml:space="preserve"> </v>
      </c>
      <c r="ARW33" s="454"/>
      <c r="ARX33" s="150"/>
      <c r="ARY33" s="150"/>
      <c r="ARZ33" s="150"/>
      <c r="ASA33" s="154" t="str">
        <f>IF(ARY33=0," ",IF(ARY33=16," ",VLOOKUP(ARY33,PROTOKOL!$A:$E,2)*ARZ33))</f>
        <v xml:space="preserve"> </v>
      </c>
      <c r="ASB33" s="151"/>
      <c r="ASC33" s="152" t="str">
        <f>IF(ARY33=0," ",IF(ARY33=16," ",(ARX33-ASA33-ASB33)*VLOOKUP(ARY33,PROTOKOL!$A:$E,5)))</f>
        <v xml:space="preserve"> </v>
      </c>
      <c r="ASD33" s="155" t="str">
        <f t="shared" si="398"/>
        <v xml:space="preserve"> </v>
      </c>
      <c r="ASE33" s="152" t="str">
        <f t="shared" si="399"/>
        <v xml:space="preserve"> </v>
      </c>
      <c r="ASG33" s="138">
        <f t="shared" ref="ASG33" si="2078">$A$33</f>
        <v>21</v>
      </c>
      <c r="ASH33" s="444"/>
      <c r="ASI33" s="150"/>
      <c r="ASJ33" s="150"/>
      <c r="ASK33" s="150"/>
      <c r="ASL33" s="150" t="str">
        <f>IFERROR(IF(ASJ33=0," ",IF(ASJ33=16," ",VLOOKUP(ASJ33,PROTOKOL!$A:$E,2)*ASK33))/7.5*(7.5-ASO33),"")</f>
        <v/>
      </c>
      <c r="ASM33" s="151"/>
      <c r="ASN33" s="152" t="str">
        <f>IF(ASJ33=0," ",IF(ASJ33=16," ",(ASI33-ASL33-ASM33)*VLOOKUP(ASJ33,PROTOKOL!$A:$E,5)))</f>
        <v xml:space="preserve"> </v>
      </c>
      <c r="ASO33" s="153"/>
      <c r="ASP33" s="144" t="str">
        <f t="shared" si="401"/>
        <v xml:space="preserve"> </v>
      </c>
      <c r="ASQ33" s="454" t="str">
        <f t="shared" si="402"/>
        <v xml:space="preserve"> </v>
      </c>
      <c r="ASR33" s="454"/>
      <c r="ASS33" s="150"/>
      <c r="AST33" s="150"/>
      <c r="ASU33" s="150"/>
      <c r="ASV33" s="154" t="str">
        <f>IF(AST33=0," ",IF(AST33=16," ",VLOOKUP(AST33,PROTOKOL!$A:$E,2)*ASU33))</f>
        <v xml:space="preserve"> </v>
      </c>
      <c r="ASW33" s="151"/>
      <c r="ASX33" s="152" t="str">
        <f>IF(AST33=0," ",IF(AST33=16," ",(ASS33-ASV33-ASW33)*VLOOKUP(AST33,PROTOKOL!$A:$E,5)))</f>
        <v xml:space="preserve"> </v>
      </c>
      <c r="ASY33" s="155" t="str">
        <f t="shared" si="403"/>
        <v xml:space="preserve"> </v>
      </c>
      <c r="ASZ33" s="152" t="str">
        <f t="shared" si="404"/>
        <v xml:space="preserve"> </v>
      </c>
      <c r="ATB33" s="138">
        <f t="shared" ref="ATB33" si="2079">$A$33</f>
        <v>21</v>
      </c>
      <c r="ATC33" s="444"/>
      <c r="ATD33" s="150"/>
      <c r="ATE33" s="150"/>
      <c r="ATF33" s="150"/>
      <c r="ATG33" s="150" t="str">
        <f>IFERROR(IF(ATE33=0," ",IF(ATE33=16," ",VLOOKUP(ATE33,PROTOKOL!$A:$E,2)*ATF33))/7.5*(7.5-ATJ33),"")</f>
        <v/>
      </c>
      <c r="ATH33" s="151"/>
      <c r="ATI33" s="152" t="str">
        <f>IF(ATE33=0," ",IF(ATE33=16," ",(ATD33-ATG33-ATH33)*VLOOKUP(ATE33,PROTOKOL!$A:$E,5)))</f>
        <v xml:space="preserve"> </v>
      </c>
      <c r="ATJ33" s="153"/>
      <c r="ATK33" s="144" t="str">
        <f t="shared" si="406"/>
        <v xml:space="preserve"> </v>
      </c>
      <c r="ATL33" s="454" t="str">
        <f t="shared" si="407"/>
        <v xml:space="preserve"> </v>
      </c>
      <c r="ATM33" s="454"/>
      <c r="ATN33" s="150"/>
      <c r="ATO33" s="150"/>
      <c r="ATP33" s="150"/>
      <c r="ATQ33" s="154" t="str">
        <f>IF(ATO33=0," ",IF(ATO33=16," ",VLOOKUP(ATO33,PROTOKOL!$A:$E,2)*ATP33))</f>
        <v xml:space="preserve"> </v>
      </c>
      <c r="ATR33" s="151"/>
      <c r="ATS33" s="152" t="str">
        <f>IF(ATO33=0," ",IF(ATO33=16," ",(ATN33-ATQ33-ATR33)*VLOOKUP(ATO33,PROTOKOL!$A:$E,5)))</f>
        <v xml:space="preserve"> </v>
      </c>
      <c r="ATT33" s="155" t="str">
        <f t="shared" si="408"/>
        <v xml:space="preserve"> </v>
      </c>
      <c r="ATU33" s="152" t="str">
        <f t="shared" si="409"/>
        <v xml:space="preserve"> </v>
      </c>
      <c r="ATW33" s="138">
        <f t="shared" ref="ATW33" si="2080">$A$33</f>
        <v>21</v>
      </c>
      <c r="ATX33" s="444"/>
      <c r="ATY33" s="150"/>
      <c r="ATZ33" s="150"/>
      <c r="AUA33" s="150"/>
      <c r="AUB33" s="150" t="str">
        <f>IFERROR(IF(ATZ33=0," ",IF(ATZ33=16," ",VLOOKUP(ATZ33,PROTOKOL!$A:$E,2)*AUA33))/7.5*(7.5-AUE33),"")</f>
        <v/>
      </c>
      <c r="AUC33" s="151"/>
      <c r="AUD33" s="152" t="str">
        <f>IF(ATZ33=0," ",IF(ATZ33=16," ",(ATY33-AUB33-AUC33)*VLOOKUP(ATZ33,PROTOKOL!$A:$E,5)))</f>
        <v xml:space="preserve"> </v>
      </c>
      <c r="AUE33" s="153"/>
      <c r="AUF33" s="144" t="str">
        <f t="shared" si="411"/>
        <v xml:space="preserve"> </v>
      </c>
      <c r="AUG33" s="454" t="str">
        <f t="shared" si="412"/>
        <v xml:space="preserve"> </v>
      </c>
      <c r="AUH33" s="454"/>
      <c r="AUI33" s="150"/>
      <c r="AUJ33" s="150"/>
      <c r="AUK33" s="150"/>
      <c r="AUL33" s="154" t="str">
        <f>IF(AUJ33=0," ",IF(AUJ33=16," ",VLOOKUP(AUJ33,PROTOKOL!$A:$E,2)*AUK33))</f>
        <v xml:space="preserve"> </v>
      </c>
      <c r="AUM33" s="151"/>
      <c r="AUN33" s="152" t="str">
        <f>IF(AUJ33=0," ",IF(AUJ33=16," ",(AUI33-AUL33-AUM33)*VLOOKUP(AUJ33,PROTOKOL!$A:$E,5)))</f>
        <v xml:space="preserve"> </v>
      </c>
      <c r="AUO33" s="155" t="str">
        <f t="shared" si="413"/>
        <v xml:space="preserve"> </v>
      </c>
      <c r="AUP33" s="152" t="str">
        <f t="shared" si="414"/>
        <v xml:space="preserve"> </v>
      </c>
      <c r="AUR33" s="138">
        <f t="shared" ref="AUR33" si="2081">$A$33</f>
        <v>21</v>
      </c>
      <c r="AUS33" s="444"/>
      <c r="AUT33" s="150"/>
      <c r="AUU33" s="150"/>
      <c r="AUV33" s="150"/>
      <c r="AUW33" s="150" t="str">
        <f>IFERROR(IF(AUU33=0," ",IF(AUU33=16," ",VLOOKUP(AUU33,PROTOKOL!$A:$E,2)*AUV33))/7.5*(7.5-AUZ33),"")</f>
        <v/>
      </c>
      <c r="AUX33" s="151"/>
      <c r="AUY33" s="152" t="str">
        <f>IF(AUU33=0," ",IF(AUU33=16," ",(AUT33-AUW33-AUX33)*VLOOKUP(AUU33,PROTOKOL!$A:$E,5)))</f>
        <v xml:space="preserve"> </v>
      </c>
      <c r="AUZ33" s="153"/>
      <c r="AVA33" s="144" t="str">
        <f t="shared" si="416"/>
        <v xml:space="preserve"> </v>
      </c>
      <c r="AVB33" s="454" t="str">
        <f t="shared" si="417"/>
        <v xml:space="preserve"> </v>
      </c>
      <c r="AVC33" s="454"/>
      <c r="AVD33" s="150"/>
      <c r="AVE33" s="150"/>
      <c r="AVF33" s="150"/>
      <c r="AVG33" s="154" t="str">
        <f>IF(AVE33=0," ",IF(AVE33=16," ",VLOOKUP(AVE33,PROTOKOL!$A:$E,2)*AVF33))</f>
        <v xml:space="preserve"> </v>
      </c>
      <c r="AVH33" s="151"/>
      <c r="AVI33" s="152" t="str">
        <f>IF(AVE33=0," ",IF(AVE33=16," ",(AVD33-AVG33-AVH33)*VLOOKUP(AVE33,PROTOKOL!$A:$E,5)))</f>
        <v xml:space="preserve"> </v>
      </c>
      <c r="AVJ33" s="155" t="str">
        <f t="shared" si="418"/>
        <v xml:space="preserve"> </v>
      </c>
      <c r="AVK33" s="152" t="str">
        <f t="shared" si="419"/>
        <v xml:space="preserve"> </v>
      </c>
      <c r="AVM33" s="138">
        <f t="shared" ref="AVM33" si="2082">$A$33</f>
        <v>21</v>
      </c>
      <c r="AVN33" s="444"/>
      <c r="AVO33" s="150"/>
      <c r="AVP33" s="150"/>
      <c r="AVQ33" s="150"/>
      <c r="AVR33" s="150" t="str">
        <f>IFERROR(IF(AVP33=0," ",IF(AVP33=16," ",VLOOKUP(AVP33,PROTOKOL!$A:$E,2)*AVQ33))/7.5*(7.5-AVU33),"")</f>
        <v/>
      </c>
      <c r="AVS33" s="151"/>
      <c r="AVT33" s="152" t="str">
        <f>IF(AVP33=0," ",IF(AVP33=16," ",(AVO33-AVR33-AVS33)*VLOOKUP(AVP33,PROTOKOL!$A:$E,5)))</f>
        <v xml:space="preserve"> </v>
      </c>
      <c r="AVU33" s="153"/>
      <c r="AVV33" s="144" t="str">
        <f t="shared" si="421"/>
        <v xml:space="preserve"> </v>
      </c>
      <c r="AVW33" s="454" t="str">
        <f t="shared" si="422"/>
        <v xml:space="preserve"> </v>
      </c>
      <c r="AVX33" s="454"/>
      <c r="AVY33" s="150"/>
      <c r="AVZ33" s="150"/>
      <c r="AWA33" s="150"/>
      <c r="AWB33" s="154" t="str">
        <f>IF(AVZ33=0," ",IF(AVZ33=16," ",VLOOKUP(AVZ33,PROTOKOL!$A:$E,2)*AWA33))</f>
        <v xml:space="preserve"> </v>
      </c>
      <c r="AWC33" s="151"/>
      <c r="AWD33" s="152" t="str">
        <f>IF(AVZ33=0," ",IF(AVZ33=16," ",(AVY33-AWB33-AWC33)*VLOOKUP(AVZ33,PROTOKOL!$A:$E,5)))</f>
        <v xml:space="preserve"> </v>
      </c>
      <c r="AWE33" s="155" t="str">
        <f t="shared" si="423"/>
        <v xml:space="preserve"> </v>
      </c>
      <c r="AWF33" s="152" t="str">
        <f t="shared" si="424"/>
        <v xml:space="preserve"> </v>
      </c>
      <c r="AWH33" s="138">
        <f t="shared" ref="AWH33" si="2083">$A$33</f>
        <v>21</v>
      </c>
      <c r="AWI33" s="444"/>
      <c r="AWJ33" s="150"/>
      <c r="AWK33" s="150"/>
      <c r="AWL33" s="150"/>
      <c r="AWM33" s="150" t="str">
        <f>IFERROR(IF(AWK33=0," ",IF(AWK33=16," ",VLOOKUP(AWK33,PROTOKOL!$A:$E,2)*AWL33))/7.5*(7.5-AWP33),"")</f>
        <v/>
      </c>
      <c r="AWN33" s="151"/>
      <c r="AWO33" s="152" t="str">
        <f>IF(AWK33=0," ",IF(AWK33=16," ",(AWJ33-AWM33-AWN33)*VLOOKUP(AWK33,PROTOKOL!$A:$E,5)))</f>
        <v xml:space="preserve"> </v>
      </c>
      <c r="AWP33" s="153"/>
      <c r="AWQ33" s="144" t="str">
        <f t="shared" si="426"/>
        <v xml:space="preserve"> </v>
      </c>
      <c r="AWR33" s="454" t="str">
        <f t="shared" si="427"/>
        <v xml:space="preserve"> </v>
      </c>
      <c r="AWS33" s="454"/>
      <c r="AWT33" s="150"/>
      <c r="AWU33" s="150"/>
      <c r="AWV33" s="150"/>
      <c r="AWW33" s="154" t="str">
        <f>IF(AWU33=0," ",IF(AWU33=16," ",VLOOKUP(AWU33,PROTOKOL!$A:$E,2)*AWV33))</f>
        <v xml:space="preserve"> </v>
      </c>
      <c r="AWX33" s="151"/>
      <c r="AWY33" s="152" t="str">
        <f>IF(AWU33=0," ",IF(AWU33=16," ",(AWT33-AWW33-AWX33)*VLOOKUP(AWU33,PROTOKOL!$A:$E,5)))</f>
        <v xml:space="preserve"> </v>
      </c>
      <c r="AWZ33" s="155" t="str">
        <f t="shared" si="428"/>
        <v xml:space="preserve"> </v>
      </c>
      <c r="AXA33" s="152" t="str">
        <f t="shared" si="429"/>
        <v xml:space="preserve"> </v>
      </c>
      <c r="AXC33" s="138">
        <f t="shared" ref="AXC33" si="2084">$A$33</f>
        <v>21</v>
      </c>
      <c r="AXD33" s="444"/>
      <c r="AXE33" s="150"/>
      <c r="AXF33" s="150"/>
      <c r="AXG33" s="150"/>
      <c r="AXH33" s="150" t="str">
        <f>IFERROR(IF(AXF33=0," ",IF(AXF33=16," ",VLOOKUP(AXF33,PROTOKOL!$A:$E,2)*AXG33))/7.5*(7.5-AXK33),"")</f>
        <v/>
      </c>
      <c r="AXI33" s="151"/>
      <c r="AXJ33" s="152" t="str">
        <f>IF(AXF33=0," ",IF(AXF33=16," ",(AXE33-AXH33-AXI33)*VLOOKUP(AXF33,PROTOKOL!$A:$E,5)))</f>
        <v xml:space="preserve"> </v>
      </c>
      <c r="AXK33" s="153"/>
      <c r="AXL33" s="144" t="str">
        <f t="shared" si="431"/>
        <v xml:space="preserve"> </v>
      </c>
      <c r="AXM33" s="454" t="str">
        <f t="shared" si="432"/>
        <v xml:space="preserve"> </v>
      </c>
      <c r="AXN33" s="454"/>
      <c r="AXO33" s="150"/>
      <c r="AXP33" s="150"/>
      <c r="AXQ33" s="150"/>
      <c r="AXR33" s="154" t="str">
        <f>IF(AXP33=0," ",IF(AXP33=16," ",VLOOKUP(AXP33,PROTOKOL!$A:$E,2)*AXQ33))</f>
        <v xml:space="preserve"> </v>
      </c>
      <c r="AXS33" s="151"/>
      <c r="AXT33" s="152" t="str">
        <f>IF(AXP33=0," ",IF(AXP33=16," ",(AXO33-AXR33-AXS33)*VLOOKUP(AXP33,PROTOKOL!$A:$E,5)))</f>
        <v xml:space="preserve"> </v>
      </c>
      <c r="AXU33" s="155" t="str">
        <f t="shared" si="433"/>
        <v xml:space="preserve"> </v>
      </c>
      <c r="AXV33" s="152" t="str">
        <f t="shared" si="434"/>
        <v xml:space="preserve"> </v>
      </c>
      <c r="AXX33" s="138">
        <f t="shared" ref="AXX33" si="2085">$A$33</f>
        <v>21</v>
      </c>
      <c r="AXY33" s="444"/>
      <c r="AXZ33" s="150"/>
      <c r="AYA33" s="150"/>
      <c r="AYB33" s="150"/>
      <c r="AYC33" s="150" t="str">
        <f>IFERROR(IF(AYA33=0," ",IF(AYA33=16," ",VLOOKUP(AYA33,PROTOKOL!$A:$E,2)*AYB33))/7.5*(7.5-AYF33),"")</f>
        <v/>
      </c>
      <c r="AYD33" s="151"/>
      <c r="AYE33" s="152" t="str">
        <f>IF(AYA33=0," ",IF(AYA33=16," ",(AXZ33-AYC33-AYD33)*VLOOKUP(AYA33,PROTOKOL!$A:$E,5)))</f>
        <v xml:space="preserve"> </v>
      </c>
      <c r="AYF33" s="153"/>
      <c r="AYG33" s="144" t="str">
        <f t="shared" si="436"/>
        <v xml:space="preserve"> </v>
      </c>
      <c r="AYH33" s="454" t="str">
        <f t="shared" si="437"/>
        <v xml:space="preserve"> </v>
      </c>
      <c r="AYI33" s="454"/>
      <c r="AYJ33" s="150"/>
      <c r="AYK33" s="150"/>
      <c r="AYL33" s="150"/>
      <c r="AYM33" s="154" t="str">
        <f>IF(AYK33=0," ",IF(AYK33=16," ",VLOOKUP(AYK33,PROTOKOL!$A:$E,2)*AYL33))</f>
        <v xml:space="preserve"> </v>
      </c>
      <c r="AYN33" s="151"/>
      <c r="AYO33" s="152" t="str">
        <f>IF(AYK33=0," ",IF(AYK33=16," ",(AYJ33-AYM33-AYN33)*VLOOKUP(AYK33,PROTOKOL!$A:$E,5)))</f>
        <v xml:space="preserve"> </v>
      </c>
      <c r="AYP33" s="155" t="str">
        <f t="shared" si="438"/>
        <v xml:space="preserve"> </v>
      </c>
      <c r="AYQ33" s="152" t="str">
        <f t="shared" si="439"/>
        <v xml:space="preserve"> </v>
      </c>
      <c r="AYS33" s="138">
        <f t="shared" ref="AYS33" si="2086">$A$33</f>
        <v>21</v>
      </c>
      <c r="AYT33" s="444"/>
      <c r="AYU33" s="150"/>
      <c r="AYV33" s="150"/>
      <c r="AYW33" s="150"/>
      <c r="AYX33" s="150" t="str">
        <f>IFERROR(IF(AYV33=0," ",IF(AYV33=16," ",VLOOKUP(AYV33,PROTOKOL!$A:$E,2)*AYW33))/7.5*(7.5-AZA33),"")</f>
        <v/>
      </c>
      <c r="AYY33" s="151"/>
      <c r="AYZ33" s="152" t="str">
        <f>IF(AYV33=0," ",IF(AYV33=16," ",(AYU33-AYX33-AYY33)*VLOOKUP(AYV33,PROTOKOL!$A:$E,5)))</f>
        <v xml:space="preserve"> </v>
      </c>
      <c r="AZA33" s="153"/>
      <c r="AZB33" s="144" t="str">
        <f t="shared" si="441"/>
        <v xml:space="preserve"> </v>
      </c>
      <c r="AZC33" s="454" t="str">
        <f t="shared" si="442"/>
        <v xml:space="preserve"> </v>
      </c>
      <c r="AZD33" s="454"/>
      <c r="AZE33" s="150"/>
      <c r="AZF33" s="150"/>
      <c r="AZG33" s="150"/>
      <c r="AZH33" s="154" t="str">
        <f>IF(AZF33=0," ",IF(AZF33=16," ",VLOOKUP(AZF33,PROTOKOL!$A:$E,2)*AZG33))</f>
        <v xml:space="preserve"> </v>
      </c>
      <c r="AZI33" s="151"/>
      <c r="AZJ33" s="152" t="str">
        <f>IF(AZF33=0," ",IF(AZF33=16," ",(AZE33-AZH33-AZI33)*VLOOKUP(AZF33,PROTOKOL!$A:$E,5)))</f>
        <v xml:space="preserve"> </v>
      </c>
      <c r="AZK33" s="155" t="str">
        <f t="shared" si="443"/>
        <v xml:space="preserve"> </v>
      </c>
      <c r="AZL33" s="152" t="str">
        <f t="shared" si="444"/>
        <v xml:space="preserve"> </v>
      </c>
      <c r="AZN33" s="138">
        <f t="shared" ref="AZN33" si="2087">$A$33</f>
        <v>21</v>
      </c>
      <c r="AZO33" s="444"/>
      <c r="AZP33" s="150"/>
      <c r="AZQ33" s="150"/>
      <c r="AZR33" s="150"/>
      <c r="AZS33" s="150" t="str">
        <f>IFERROR(IF(AZQ33=0," ",IF(AZQ33=16," ",VLOOKUP(AZQ33,PROTOKOL!$A:$E,2)*AZR33))/7.5*(7.5-AZV33),"")</f>
        <v/>
      </c>
      <c r="AZT33" s="151"/>
      <c r="AZU33" s="152" t="str">
        <f>IF(AZQ33=0," ",IF(AZQ33=16," ",(AZP33-AZS33-AZT33)*VLOOKUP(AZQ33,PROTOKOL!$A:$E,5)))</f>
        <v xml:space="preserve"> </v>
      </c>
      <c r="AZV33" s="153"/>
      <c r="AZW33" s="144" t="str">
        <f t="shared" si="446"/>
        <v xml:space="preserve"> </v>
      </c>
      <c r="AZX33" s="454" t="str">
        <f t="shared" si="447"/>
        <v xml:space="preserve"> </v>
      </c>
      <c r="AZY33" s="454"/>
      <c r="AZZ33" s="150"/>
      <c r="BAA33" s="150"/>
      <c r="BAB33" s="150"/>
      <c r="BAC33" s="154" t="str">
        <f>IF(BAA33=0," ",IF(BAA33=16," ",VLOOKUP(BAA33,PROTOKOL!$A:$E,2)*BAB33))</f>
        <v xml:space="preserve"> </v>
      </c>
      <c r="BAD33" s="151"/>
      <c r="BAE33" s="152" t="str">
        <f>IF(BAA33=0," ",IF(BAA33=16," ",(AZZ33-BAC33-BAD33)*VLOOKUP(BAA33,PROTOKOL!$A:$E,5)))</f>
        <v xml:space="preserve"> </v>
      </c>
      <c r="BAF33" s="155" t="str">
        <f t="shared" si="448"/>
        <v xml:space="preserve"> </v>
      </c>
      <c r="BAG33" s="152" t="str">
        <f t="shared" si="449"/>
        <v xml:space="preserve"> </v>
      </c>
      <c r="BAI33" s="138">
        <f t="shared" ref="BAI33" si="2088">$A$33</f>
        <v>21</v>
      </c>
      <c r="BAJ33" s="444"/>
      <c r="BAK33" s="150"/>
      <c r="BAL33" s="150"/>
      <c r="BAM33" s="150"/>
      <c r="BAN33" s="150" t="str">
        <f>IFERROR(IF(BAL33=0," ",IF(BAL33=16," ",VLOOKUP(BAL33,PROTOKOL!$A:$E,2)*BAM33))/7.5*(7.5-BAQ33),"")</f>
        <v/>
      </c>
      <c r="BAO33" s="151"/>
      <c r="BAP33" s="152" t="str">
        <f>IF(BAL33=0," ",IF(BAL33=16," ",(BAK33-BAN33-BAO33)*VLOOKUP(BAL33,PROTOKOL!$A:$E,5)))</f>
        <v xml:space="preserve"> </v>
      </c>
      <c r="BAQ33" s="153"/>
      <c r="BAR33" s="144" t="str">
        <f t="shared" si="451"/>
        <v xml:space="preserve"> </v>
      </c>
      <c r="BAS33" s="454" t="str">
        <f t="shared" si="452"/>
        <v xml:space="preserve"> </v>
      </c>
      <c r="BAT33" s="454"/>
      <c r="BAU33" s="150"/>
      <c r="BAV33" s="150"/>
      <c r="BAW33" s="150"/>
      <c r="BAX33" s="154" t="str">
        <f>IF(BAV33=0," ",IF(BAV33=16," ",VLOOKUP(BAV33,PROTOKOL!$A:$E,2)*BAW33))</f>
        <v xml:space="preserve"> </v>
      </c>
      <c r="BAY33" s="151"/>
      <c r="BAZ33" s="152" t="str">
        <f>IF(BAV33=0," ",IF(BAV33=16," ",(BAU33-BAX33-BAY33)*VLOOKUP(BAV33,PROTOKOL!$A:$E,5)))</f>
        <v xml:space="preserve"> </v>
      </c>
      <c r="BBA33" s="155" t="str">
        <f t="shared" si="453"/>
        <v xml:space="preserve"> </v>
      </c>
      <c r="BBB33" s="152" t="str">
        <f t="shared" si="454"/>
        <v xml:space="preserve"> </v>
      </c>
    </row>
    <row r="34" spans="1:1406" x14ac:dyDescent="0.3">
      <c r="A34" s="138">
        <v>22</v>
      </c>
      <c r="B34" s="444"/>
      <c r="C34" s="150"/>
      <c r="D34" s="150"/>
      <c r="E34" s="150"/>
      <c r="F34" s="150" t="str">
        <f>IFERROR(IF(D34=0," ",IF(D34=16," ",VLOOKUP(D34,PROTOKOL!$A:$E,2)*E34))/7.5*(7.5-I34),"")</f>
        <v/>
      </c>
      <c r="G34" s="151"/>
      <c r="H34" s="152" t="str">
        <f>IF(D34=0," ",IF(D34=16," ",(C34-F34-G34)*VLOOKUP(D34,PROTOKOL!$A:$E,5)))</f>
        <v xml:space="preserve"> </v>
      </c>
      <c r="I34" s="153"/>
      <c r="J34" s="144" t="str">
        <f t="shared" si="455"/>
        <v xml:space="preserve"> </v>
      </c>
      <c r="K34" s="454" t="str">
        <f t="shared" si="456"/>
        <v xml:space="preserve"> </v>
      </c>
      <c r="L34" s="454"/>
      <c r="M34" s="150"/>
      <c r="N34" s="150"/>
      <c r="O34" s="150"/>
      <c r="P34" s="154" t="str">
        <f>IF(N34=0," ",IF(N34=16," ",VLOOKUP(N34,PROTOKOL!$A:$E,2)*O34))</f>
        <v xml:space="preserve"> </v>
      </c>
      <c r="Q34" s="151"/>
      <c r="R34" s="152" t="str">
        <f>IF(N34=0," ",IF(N34=16," ",(M34-P34-Q34)*VLOOKUP(N34,PROTOKOL!$A:$E,5)))</f>
        <v xml:space="preserve"> </v>
      </c>
      <c r="S34" s="155" t="str">
        <f t="shared" si="457"/>
        <v xml:space="preserve"> </v>
      </c>
      <c r="T34" s="152" t="str">
        <f t="shared" si="458"/>
        <v xml:space="preserve"> </v>
      </c>
      <c r="V34" s="138">
        <f>$A$34</f>
        <v>22</v>
      </c>
      <c r="W34" s="444"/>
      <c r="X34" s="150"/>
      <c r="Y34" s="150"/>
      <c r="Z34" s="150"/>
      <c r="AA34" s="150" t="str">
        <f>IFERROR(IF(Y34=0," ",IF(Y34=16," ",VLOOKUP(Y34,PROTOKOL!$A:$E,2)*Z34))/7.5*(7.5-AD34),"")</f>
        <v/>
      </c>
      <c r="AB34" s="151"/>
      <c r="AC34" s="152" t="str">
        <f>IF(Y34=0," ",IF(Y34=16," ",(X34-AA34-AB34)*VLOOKUP(Y34,PROTOKOL!$A:$E,5)))</f>
        <v xml:space="preserve"> </v>
      </c>
      <c r="AD34" s="153"/>
      <c r="AE34" s="144" t="str">
        <f t="shared" si="459"/>
        <v xml:space="preserve"> </v>
      </c>
      <c r="AF34" s="454" t="str">
        <f t="shared" si="460"/>
        <v xml:space="preserve"> </v>
      </c>
      <c r="AG34" s="454"/>
      <c r="AH34" s="150"/>
      <c r="AI34" s="150"/>
      <c r="AJ34" s="150"/>
      <c r="AK34" s="154" t="str">
        <f>IF(AI34=0," ",IF(AI34=16," ",VLOOKUP(AI34,PROTOKOL!$A:$E,2)*AJ34))</f>
        <v xml:space="preserve"> </v>
      </c>
      <c r="AL34" s="151"/>
      <c r="AM34" s="152" t="str">
        <f>IF(AI34=0," ",IF(AI34=16," ",(AH34-AK34-AL34)*VLOOKUP(AI34,PROTOKOL!$A:$E,5)))</f>
        <v xml:space="preserve"> </v>
      </c>
      <c r="AN34" s="155" t="str">
        <f t="shared" si="1698"/>
        <v xml:space="preserve"> </v>
      </c>
      <c r="AO34" s="152" t="str">
        <f t="shared" si="462"/>
        <v xml:space="preserve"> </v>
      </c>
      <c r="AQ34" s="138">
        <f t="shared" ref="AQ34" si="2089">$A$34</f>
        <v>22</v>
      </c>
      <c r="AR34" s="444"/>
      <c r="AS34" s="150"/>
      <c r="AT34" s="150"/>
      <c r="AU34" s="150"/>
      <c r="AV34" s="150" t="str">
        <f>IFERROR(IF(AT34=0," ",IF(AT34=16," ",VLOOKUP(AT34,PROTOKOL!$A:$E,2)*AU34))/7.5*(7.5-AY34),"")</f>
        <v/>
      </c>
      <c r="AW34" s="151"/>
      <c r="AX34" s="152" t="str">
        <f>IF(AT34=0," ",IF(AT34=16," ",(AS34-AV34-AW34)*VLOOKUP(AT34,PROTOKOL!$A:$E,5)))</f>
        <v xml:space="preserve"> </v>
      </c>
      <c r="AY34" s="153"/>
      <c r="AZ34" s="144" t="str">
        <f t="shared" si="131"/>
        <v xml:space="preserve"> </v>
      </c>
      <c r="BA34" s="454" t="str">
        <f t="shared" si="132"/>
        <v xml:space="preserve"> </v>
      </c>
      <c r="BB34" s="454"/>
      <c r="BC34" s="150"/>
      <c r="BD34" s="150"/>
      <c r="BE34" s="150"/>
      <c r="BF34" s="154" t="str">
        <f>IF(BD34=0," ",IF(BD34=16," ",VLOOKUP(BD34,PROTOKOL!$A:$E,2)*BE34))</f>
        <v xml:space="preserve"> </v>
      </c>
      <c r="BG34" s="151"/>
      <c r="BH34" s="152" t="str">
        <f>IF(BD34=0," ",IF(BD34=16," ",(BC34-BF34-BG34)*VLOOKUP(BD34,PROTOKOL!$A:$E,5)))</f>
        <v xml:space="preserve"> </v>
      </c>
      <c r="BI34" s="155" t="str">
        <f t="shared" si="133"/>
        <v xml:space="preserve"> </v>
      </c>
      <c r="BJ34" s="152" t="str">
        <f t="shared" si="134"/>
        <v xml:space="preserve"> </v>
      </c>
      <c r="BL34" s="138">
        <f t="shared" ref="BL34" si="2090">$A$34</f>
        <v>22</v>
      </c>
      <c r="BM34" s="444"/>
      <c r="BN34" s="150"/>
      <c r="BO34" s="150"/>
      <c r="BP34" s="150"/>
      <c r="BQ34" s="150" t="str">
        <f>IFERROR(IF(BO34=0," ",IF(BO34=16," ",VLOOKUP(BO34,PROTOKOL!$A:$E,2)*BP34))/7.5*(7.5-BT34),"")</f>
        <v/>
      </c>
      <c r="BR34" s="151"/>
      <c r="BS34" s="152" t="str">
        <f>IF(BO34=0," ",IF(BO34=16," ",(BN34-BQ34-BR34)*VLOOKUP(BO34,PROTOKOL!$A:$E,5)))</f>
        <v xml:space="preserve"> </v>
      </c>
      <c r="BT34" s="153"/>
      <c r="BU34" s="144" t="str">
        <f t="shared" si="136"/>
        <v xml:space="preserve"> </v>
      </c>
      <c r="BV34" s="454" t="str">
        <f t="shared" si="137"/>
        <v xml:space="preserve"> </v>
      </c>
      <c r="BW34" s="454"/>
      <c r="BX34" s="150"/>
      <c r="BY34" s="150"/>
      <c r="BZ34" s="150"/>
      <c r="CA34" s="154" t="str">
        <f>IF(BY34=0," ",IF(BY34=16," ",VLOOKUP(BY34,PROTOKOL!$A:$E,2)*BZ34))</f>
        <v xml:space="preserve"> </v>
      </c>
      <c r="CB34" s="151"/>
      <c r="CC34" s="152" t="str">
        <f>IF(BY34=0," ",IF(BY34=16," ",(BX34-CA34-CB34)*VLOOKUP(BY34,PROTOKOL!$A:$E,5)))</f>
        <v xml:space="preserve"> </v>
      </c>
      <c r="CD34" s="155" t="str">
        <f t="shared" si="138"/>
        <v xml:space="preserve"> </v>
      </c>
      <c r="CE34" s="152" t="str">
        <f t="shared" si="139"/>
        <v xml:space="preserve"> </v>
      </c>
      <c r="CG34" s="138">
        <f t="shared" ref="CG34" si="2091">$A$34</f>
        <v>22</v>
      </c>
      <c r="CH34" s="444"/>
      <c r="CI34" s="150"/>
      <c r="CJ34" s="150"/>
      <c r="CK34" s="150"/>
      <c r="CL34" s="150" t="str">
        <f>IFERROR(IF(CJ34=0," ",IF(CJ34=16," ",VLOOKUP(CJ34,PROTOKOL!$A:$E,2)*CK34))/7.5*(7.5-CO34),"")</f>
        <v/>
      </c>
      <c r="CM34" s="151"/>
      <c r="CN34" s="152" t="str">
        <f>IF(CJ34=0," ",IF(CJ34=16," ",(CI34-CL34-CM34)*VLOOKUP(CJ34,PROTOKOL!$A:$E,5)))</f>
        <v xml:space="preserve"> </v>
      </c>
      <c r="CO34" s="153"/>
      <c r="CP34" s="144" t="str">
        <f t="shared" si="141"/>
        <v xml:space="preserve"> </v>
      </c>
      <c r="CQ34" s="454" t="str">
        <f t="shared" si="142"/>
        <v xml:space="preserve"> </v>
      </c>
      <c r="CR34" s="454"/>
      <c r="CS34" s="150"/>
      <c r="CT34" s="150"/>
      <c r="CU34" s="150"/>
      <c r="CV34" s="154" t="str">
        <f>IF(CT34=0," ",IF(CT34=16," ",VLOOKUP(CT34,PROTOKOL!$A:$E,2)*CU34))</f>
        <v xml:space="preserve"> </v>
      </c>
      <c r="CW34" s="151"/>
      <c r="CX34" s="152" t="str">
        <f>IF(CT34=0," ",IF(CT34=16," ",(CS34-CV34-CW34)*VLOOKUP(CT34,PROTOKOL!$A:$E,5)))</f>
        <v xml:space="preserve"> </v>
      </c>
      <c r="CY34" s="155" t="str">
        <f t="shared" si="143"/>
        <v xml:space="preserve"> </v>
      </c>
      <c r="CZ34" s="152" t="str">
        <f t="shared" si="144"/>
        <v xml:space="preserve"> </v>
      </c>
      <c r="DB34" s="138">
        <f t="shared" ref="DB34" si="2092">$A$34</f>
        <v>22</v>
      </c>
      <c r="DC34" s="444"/>
      <c r="DD34" s="150"/>
      <c r="DE34" s="150"/>
      <c r="DF34" s="150"/>
      <c r="DG34" s="150" t="str">
        <f>IFERROR(IF(DE34=0," ",IF(DE34=16," ",VLOOKUP(DE34,PROTOKOL!$A:$E,2)*DF34))/7.5*(7.5-DJ34),"")</f>
        <v/>
      </c>
      <c r="DH34" s="151"/>
      <c r="DI34" s="152" t="str">
        <f>IF(DE34=0," ",IF(DE34=16," ",(DD34-DG34-DH34)*VLOOKUP(DE34,PROTOKOL!$A:$E,5)))</f>
        <v xml:space="preserve"> </v>
      </c>
      <c r="DJ34" s="153"/>
      <c r="DK34" s="144" t="str">
        <f t="shared" si="146"/>
        <v xml:space="preserve"> </v>
      </c>
      <c r="DL34" s="454" t="str">
        <f t="shared" si="147"/>
        <v xml:space="preserve"> </v>
      </c>
      <c r="DM34" s="454"/>
      <c r="DN34" s="150"/>
      <c r="DO34" s="150"/>
      <c r="DP34" s="150"/>
      <c r="DQ34" s="154" t="str">
        <f>IF(DO34=0," ",IF(DO34=16," ",VLOOKUP(DO34,PROTOKOL!$A:$E,2)*DP34))</f>
        <v xml:space="preserve"> </v>
      </c>
      <c r="DR34" s="151"/>
      <c r="DS34" s="152" t="str">
        <f>IF(DO34=0," ",IF(DO34=16," ",(DN34-DQ34-DR34)*VLOOKUP(DO34,PROTOKOL!$A:$E,5)))</f>
        <v xml:space="preserve"> </v>
      </c>
      <c r="DT34" s="155" t="str">
        <f t="shared" si="148"/>
        <v xml:space="preserve"> </v>
      </c>
      <c r="DU34" s="152" t="str">
        <f t="shared" si="149"/>
        <v xml:space="preserve"> </v>
      </c>
      <c r="DW34" s="138">
        <f t="shared" ref="DW34" si="2093">$A$34</f>
        <v>22</v>
      </c>
      <c r="DX34" s="444"/>
      <c r="DY34" s="150"/>
      <c r="DZ34" s="150"/>
      <c r="EA34" s="150"/>
      <c r="EB34" s="150" t="str">
        <f>IFERROR(IF(DZ34=0," ",IF(DZ34=16," ",VLOOKUP(DZ34,PROTOKOL!$A:$E,2)*EA34))/7.5*(7.5-EE34),"")</f>
        <v/>
      </c>
      <c r="EC34" s="151"/>
      <c r="ED34" s="152" t="str">
        <f>IF(DZ34=0," ",IF(DZ34=16," ",(DY34-EB34-EC34)*VLOOKUP(DZ34,PROTOKOL!$A:$E,5)))</f>
        <v xml:space="preserve"> </v>
      </c>
      <c r="EE34" s="153"/>
      <c r="EF34" s="144" t="str">
        <f t="shared" si="151"/>
        <v xml:space="preserve"> </v>
      </c>
      <c r="EG34" s="454" t="str">
        <f t="shared" si="152"/>
        <v xml:space="preserve"> </v>
      </c>
      <c r="EH34" s="454"/>
      <c r="EI34" s="150"/>
      <c r="EJ34" s="150"/>
      <c r="EK34" s="150"/>
      <c r="EL34" s="154" t="str">
        <f>IF(EJ34=0," ",IF(EJ34=16," ",VLOOKUP(EJ34,PROTOKOL!$A:$E,2)*EK34))</f>
        <v xml:space="preserve"> </v>
      </c>
      <c r="EM34" s="151"/>
      <c r="EN34" s="152" t="str">
        <f>IF(EJ34=0," ",IF(EJ34=16," ",(EI34-EL34-EM34)*VLOOKUP(EJ34,PROTOKOL!$A:$E,5)))</f>
        <v xml:space="preserve"> </v>
      </c>
      <c r="EO34" s="155" t="str">
        <f t="shared" si="153"/>
        <v xml:space="preserve"> </v>
      </c>
      <c r="EP34" s="152" t="str">
        <f t="shared" si="154"/>
        <v xml:space="preserve"> </v>
      </c>
      <c r="ER34" s="138">
        <f t="shared" ref="ER34" si="2094">$A$34</f>
        <v>22</v>
      </c>
      <c r="ES34" s="444"/>
      <c r="ET34" s="150"/>
      <c r="EU34" s="150"/>
      <c r="EV34" s="150"/>
      <c r="EW34" s="150" t="str">
        <f>IFERROR(IF(EU34=0," ",IF(EU34=16," ",VLOOKUP(EU34,PROTOKOL!$A:$E,2)*EV34))/7.5*(7.5-EZ34),"")</f>
        <v/>
      </c>
      <c r="EX34" s="151"/>
      <c r="EY34" s="152" t="str">
        <f>IF(EU34=0," ",IF(EU34=16," ",(ET34-EW34-EX34)*VLOOKUP(EU34,PROTOKOL!$A:$E,5)))</f>
        <v xml:space="preserve"> </v>
      </c>
      <c r="EZ34" s="153"/>
      <c r="FA34" s="144" t="str">
        <f t="shared" si="156"/>
        <v xml:space="preserve"> </v>
      </c>
      <c r="FB34" s="454" t="str">
        <f t="shared" si="157"/>
        <v xml:space="preserve"> </v>
      </c>
      <c r="FC34" s="454"/>
      <c r="FD34" s="150"/>
      <c r="FE34" s="150"/>
      <c r="FF34" s="150"/>
      <c r="FG34" s="154" t="str">
        <f>IF(FE34=0," ",IF(FE34=16," ",VLOOKUP(FE34,PROTOKOL!$A:$E,2)*FF34))</f>
        <v xml:space="preserve"> </v>
      </c>
      <c r="FH34" s="151"/>
      <c r="FI34" s="152" t="str">
        <f>IF(FE34=0," ",IF(FE34=16," ",(FD34-FG34-FH34)*VLOOKUP(FE34,PROTOKOL!$A:$E,5)))</f>
        <v xml:space="preserve"> </v>
      </c>
      <c r="FJ34" s="155" t="str">
        <f t="shared" si="158"/>
        <v xml:space="preserve"> </v>
      </c>
      <c r="FK34" s="152" t="str">
        <f t="shared" si="159"/>
        <v xml:space="preserve"> </v>
      </c>
      <c r="FM34" s="138">
        <f t="shared" ref="FM34" si="2095">$A$34</f>
        <v>22</v>
      </c>
      <c r="FN34" s="444"/>
      <c r="FO34" s="150"/>
      <c r="FP34" s="150"/>
      <c r="FQ34" s="150"/>
      <c r="FR34" s="150" t="str">
        <f>IFERROR(IF(FP34=0," ",IF(FP34=16," ",VLOOKUP(FP34,PROTOKOL!$A:$E,2)*FQ34))/7.5*(7.5-FU34),"")</f>
        <v/>
      </c>
      <c r="FS34" s="151"/>
      <c r="FT34" s="152" t="str">
        <f>IF(FP34=0," ",IF(FP34=16," ",(FO34-FR34-FS34)*VLOOKUP(FP34,PROTOKOL!$A:$E,5)))</f>
        <v xml:space="preserve"> </v>
      </c>
      <c r="FU34" s="153"/>
      <c r="FV34" s="144" t="str">
        <f t="shared" si="161"/>
        <v xml:space="preserve"> </v>
      </c>
      <c r="FW34" s="454" t="str">
        <f t="shared" si="162"/>
        <v xml:space="preserve"> </v>
      </c>
      <c r="FX34" s="454"/>
      <c r="FY34" s="150"/>
      <c r="FZ34" s="150"/>
      <c r="GA34" s="150"/>
      <c r="GB34" s="154" t="str">
        <f>IF(FZ34=0," ",IF(FZ34=16," ",VLOOKUP(FZ34,PROTOKOL!$A:$E,2)*GA34))</f>
        <v xml:space="preserve"> </v>
      </c>
      <c r="GC34" s="151"/>
      <c r="GD34" s="152" t="str">
        <f>IF(FZ34=0," ",IF(FZ34=16," ",(FY34-GB34-GC34)*VLOOKUP(FZ34,PROTOKOL!$A:$E,5)))</f>
        <v xml:space="preserve"> </v>
      </c>
      <c r="GE34" s="155" t="str">
        <f t="shared" si="163"/>
        <v xml:space="preserve"> </v>
      </c>
      <c r="GF34" s="152" t="str">
        <f t="shared" si="164"/>
        <v xml:space="preserve"> </v>
      </c>
      <c r="GH34" s="138">
        <f t="shared" ref="GH34" si="2096">$A$34</f>
        <v>22</v>
      </c>
      <c r="GI34" s="444"/>
      <c r="GJ34" s="150"/>
      <c r="GK34" s="150"/>
      <c r="GL34" s="150"/>
      <c r="GM34" s="150" t="str">
        <f>IFERROR(IF(GK34=0," ",IF(GK34=16," ",VLOOKUP(GK34,PROTOKOL!$A:$E,2)*GL34))/7.5*(7.5-GP34),"")</f>
        <v/>
      </c>
      <c r="GN34" s="151"/>
      <c r="GO34" s="152" t="str">
        <f>IF(GK34=0," ",IF(GK34=16," ",(GJ34-GM34-GN34)*VLOOKUP(GK34,PROTOKOL!$A:$E,5)))</f>
        <v xml:space="preserve"> </v>
      </c>
      <c r="GP34" s="153"/>
      <c r="GQ34" s="144" t="str">
        <f t="shared" si="166"/>
        <v xml:space="preserve"> </v>
      </c>
      <c r="GR34" s="454" t="str">
        <f t="shared" si="167"/>
        <v xml:space="preserve"> </v>
      </c>
      <c r="GS34" s="454"/>
      <c r="GT34" s="150"/>
      <c r="GU34" s="150"/>
      <c r="GV34" s="150"/>
      <c r="GW34" s="154" t="str">
        <f>IF(GU34=0," ",IF(GU34=16," ",VLOOKUP(GU34,PROTOKOL!$A:$E,2)*GV34))</f>
        <v xml:space="preserve"> </v>
      </c>
      <c r="GX34" s="151"/>
      <c r="GY34" s="152" t="str">
        <f>IF(GU34=0," ",IF(GU34=16," ",(GT34-GW34-GX34)*VLOOKUP(GU34,PROTOKOL!$A:$E,5)))</f>
        <v xml:space="preserve"> </v>
      </c>
      <c r="GZ34" s="155" t="str">
        <f t="shared" si="168"/>
        <v xml:space="preserve"> </v>
      </c>
      <c r="HA34" s="152" t="str">
        <f t="shared" si="169"/>
        <v xml:space="preserve"> </v>
      </c>
      <c r="HC34" s="138">
        <f t="shared" ref="HC34" si="2097">$A$34</f>
        <v>22</v>
      </c>
      <c r="HD34" s="444"/>
      <c r="HE34" s="150"/>
      <c r="HF34" s="150"/>
      <c r="HG34" s="150"/>
      <c r="HH34" s="150" t="str">
        <f>IFERROR(IF(HF34=0," ",IF(HF34=16," ",VLOOKUP(HF34,PROTOKOL!$A:$E,2)*HG34))/7.5*(7.5-HK34),"")</f>
        <v/>
      </c>
      <c r="HI34" s="151"/>
      <c r="HJ34" s="152" t="str">
        <f>IF(HF34=0," ",IF(HF34=16," ",(HE34-HH34-HI34)*VLOOKUP(HF34,PROTOKOL!$A:$E,5)))</f>
        <v xml:space="preserve"> </v>
      </c>
      <c r="HK34" s="153"/>
      <c r="HL34" s="144" t="str">
        <f t="shared" si="171"/>
        <v xml:space="preserve"> </v>
      </c>
      <c r="HM34" s="454" t="str">
        <f t="shared" si="172"/>
        <v xml:space="preserve"> </v>
      </c>
      <c r="HN34" s="454"/>
      <c r="HO34" s="150"/>
      <c r="HP34" s="150"/>
      <c r="HQ34" s="150"/>
      <c r="HR34" s="154" t="str">
        <f>IF(HP34=0," ",IF(HP34=16," ",VLOOKUP(HP34,PROTOKOL!$A:$E,2)*HQ34))</f>
        <v xml:space="preserve"> </v>
      </c>
      <c r="HS34" s="151"/>
      <c r="HT34" s="152" t="str">
        <f>IF(HP34=0," ",IF(HP34=16," ",(HO34-HR34-HS34)*VLOOKUP(HP34,PROTOKOL!$A:$E,5)))</f>
        <v xml:space="preserve"> </v>
      </c>
      <c r="HU34" s="155" t="str">
        <f t="shared" si="173"/>
        <v xml:space="preserve"> </v>
      </c>
      <c r="HV34" s="152" t="str">
        <f t="shared" si="174"/>
        <v xml:space="preserve"> </v>
      </c>
      <c r="HX34" s="138">
        <f t="shared" ref="HX34" si="2098">$A$34</f>
        <v>22</v>
      </c>
      <c r="HY34" s="444"/>
      <c r="HZ34" s="150"/>
      <c r="IA34" s="150"/>
      <c r="IB34" s="150"/>
      <c r="IC34" s="150" t="str">
        <f>IFERROR(IF(IA34=0," ",IF(IA34=16," ",VLOOKUP(IA34,PROTOKOL!$A:$E,2)*IB34))/7.5*(7.5-IF34),"")</f>
        <v/>
      </c>
      <c r="ID34" s="151"/>
      <c r="IE34" s="152" t="str">
        <f>IF(IA34=0," ",IF(IA34=16," ",(HZ34-IC34-ID34)*VLOOKUP(IA34,PROTOKOL!$A:$E,5)))</f>
        <v xml:space="preserve"> </v>
      </c>
      <c r="IF34" s="153"/>
      <c r="IG34" s="144" t="str">
        <f t="shared" si="176"/>
        <v xml:space="preserve"> </v>
      </c>
      <c r="IH34" s="454" t="str">
        <f t="shared" si="177"/>
        <v xml:space="preserve"> </v>
      </c>
      <c r="II34" s="454"/>
      <c r="IJ34" s="150"/>
      <c r="IK34" s="150"/>
      <c r="IL34" s="150"/>
      <c r="IM34" s="154" t="str">
        <f>IF(IK34=0," ",IF(IK34=16," ",VLOOKUP(IK34,PROTOKOL!$A:$E,2)*IL34))</f>
        <v xml:space="preserve"> </v>
      </c>
      <c r="IN34" s="151"/>
      <c r="IO34" s="152" t="str">
        <f>IF(IK34=0," ",IF(IK34=16," ",(IJ34-IM34-IN34)*VLOOKUP(IK34,PROTOKOL!$A:$E,5)))</f>
        <v xml:space="preserve"> </v>
      </c>
      <c r="IP34" s="155" t="str">
        <f t="shared" si="178"/>
        <v xml:space="preserve"> </v>
      </c>
      <c r="IQ34" s="152" t="str">
        <f t="shared" si="179"/>
        <v xml:space="preserve"> </v>
      </c>
      <c r="IS34" s="138">
        <f t="shared" ref="IS34" si="2099">$A$34</f>
        <v>22</v>
      </c>
      <c r="IT34" s="444"/>
      <c r="IU34" s="150"/>
      <c r="IV34" s="150"/>
      <c r="IW34" s="150"/>
      <c r="IX34" s="150" t="str">
        <f>IFERROR(IF(IV34=0," ",IF(IV34=16," ",VLOOKUP(IV34,PROTOKOL!$A:$E,2)*IW34))/7.5*(7.5-JA34),"")</f>
        <v/>
      </c>
      <c r="IY34" s="151"/>
      <c r="IZ34" s="152" t="str">
        <f>IF(IV34=0," ",IF(IV34=16," ",(IU34-IX34-IY34)*VLOOKUP(IV34,PROTOKOL!$A:$E,5)))</f>
        <v xml:space="preserve"> </v>
      </c>
      <c r="JA34" s="153"/>
      <c r="JB34" s="144" t="str">
        <f t="shared" si="181"/>
        <v xml:space="preserve"> </v>
      </c>
      <c r="JC34" s="454" t="str">
        <f t="shared" si="182"/>
        <v xml:space="preserve"> </v>
      </c>
      <c r="JD34" s="454"/>
      <c r="JE34" s="150"/>
      <c r="JF34" s="150"/>
      <c r="JG34" s="150"/>
      <c r="JH34" s="154" t="str">
        <f>IF(JF34=0," ",IF(JF34=16," ",VLOOKUP(JF34,PROTOKOL!$A:$E,2)*JG34))</f>
        <v xml:space="preserve"> </v>
      </c>
      <c r="JI34" s="151"/>
      <c r="JJ34" s="152" t="str">
        <f>IF(JF34=0," ",IF(JF34=16," ",(JE34-JH34-JI34)*VLOOKUP(JF34,PROTOKOL!$A:$E,5)))</f>
        <v xml:space="preserve"> </v>
      </c>
      <c r="JK34" s="155" t="str">
        <f t="shared" si="183"/>
        <v xml:space="preserve"> </v>
      </c>
      <c r="JL34" s="152" t="str">
        <f t="shared" si="184"/>
        <v xml:space="preserve"> </v>
      </c>
      <c r="JN34" s="138">
        <f t="shared" ref="JN34" si="2100">$A$34</f>
        <v>22</v>
      </c>
      <c r="JO34" s="444"/>
      <c r="JP34" s="150"/>
      <c r="JQ34" s="150"/>
      <c r="JR34" s="150"/>
      <c r="JS34" s="150" t="str">
        <f>IFERROR(IF(JQ34=0," ",IF(JQ34=16," ",VLOOKUP(JQ34,PROTOKOL!$A:$E,2)*JR34))/7.5*(7.5-JV34),"")</f>
        <v/>
      </c>
      <c r="JT34" s="151"/>
      <c r="JU34" s="152" t="str">
        <f>IF(JQ34=0," ",IF(JQ34=16," ",(JP34-JS34-JT34)*VLOOKUP(JQ34,PROTOKOL!$A:$E,5)))</f>
        <v xml:space="preserve"> </v>
      </c>
      <c r="JV34" s="153"/>
      <c r="JW34" s="144" t="str">
        <f t="shared" si="186"/>
        <v xml:space="preserve"> </v>
      </c>
      <c r="JX34" s="454" t="str">
        <f t="shared" si="187"/>
        <v xml:space="preserve"> </v>
      </c>
      <c r="JY34" s="454"/>
      <c r="JZ34" s="150"/>
      <c r="KA34" s="150"/>
      <c r="KB34" s="150"/>
      <c r="KC34" s="154" t="str">
        <f>IF(KA34=0," ",IF(KA34=16," ",VLOOKUP(KA34,PROTOKOL!$A:$E,2)*KB34))</f>
        <v xml:space="preserve"> </v>
      </c>
      <c r="KD34" s="151"/>
      <c r="KE34" s="152" t="str">
        <f>IF(KA34=0," ",IF(KA34=16," ",(JZ34-KC34-KD34)*VLOOKUP(KA34,PROTOKOL!$A:$E,5)))</f>
        <v xml:space="preserve"> </v>
      </c>
      <c r="KF34" s="155" t="str">
        <f t="shared" si="188"/>
        <v xml:space="preserve"> </v>
      </c>
      <c r="KG34" s="152" t="str">
        <f t="shared" si="189"/>
        <v xml:space="preserve"> </v>
      </c>
      <c r="KI34" s="138">
        <f t="shared" ref="KI34" si="2101">$A$34</f>
        <v>22</v>
      </c>
      <c r="KJ34" s="444"/>
      <c r="KK34" s="150"/>
      <c r="KL34" s="150"/>
      <c r="KM34" s="150"/>
      <c r="KN34" s="150" t="str">
        <f>IFERROR(IF(KL34=0," ",IF(KL34=16," ",VLOOKUP(KL34,PROTOKOL!$A:$E,2)*KM34))/7.5*(7.5-KQ34),"")</f>
        <v/>
      </c>
      <c r="KO34" s="151"/>
      <c r="KP34" s="152" t="str">
        <f>IF(KL34=0," ",IF(KL34=16," ",(KK34-KN34-KO34)*VLOOKUP(KL34,PROTOKOL!$A:$E,5)))</f>
        <v xml:space="preserve"> </v>
      </c>
      <c r="KQ34" s="153"/>
      <c r="KR34" s="144" t="str">
        <f t="shared" si="191"/>
        <v xml:space="preserve"> </v>
      </c>
      <c r="KS34" s="454" t="str">
        <f t="shared" si="192"/>
        <v xml:space="preserve"> </v>
      </c>
      <c r="KT34" s="454"/>
      <c r="KU34" s="150"/>
      <c r="KV34" s="150"/>
      <c r="KW34" s="150"/>
      <c r="KX34" s="154" t="str">
        <f>IF(KV34=0," ",IF(KV34=16," ",VLOOKUP(KV34,PROTOKOL!$A:$E,2)*KW34))</f>
        <v xml:space="preserve"> </v>
      </c>
      <c r="KY34" s="151"/>
      <c r="KZ34" s="152" t="str">
        <f>IF(KV34=0," ",IF(KV34=16," ",(KU34-KX34-KY34)*VLOOKUP(KV34,PROTOKOL!$A:$E,5)))</f>
        <v xml:space="preserve"> </v>
      </c>
      <c r="LA34" s="155" t="str">
        <f t="shared" si="193"/>
        <v xml:space="preserve"> </v>
      </c>
      <c r="LB34" s="152" t="str">
        <f t="shared" si="194"/>
        <v xml:space="preserve"> </v>
      </c>
      <c r="LD34" s="138">
        <f t="shared" ref="LD34" si="2102">$A$34</f>
        <v>22</v>
      </c>
      <c r="LE34" s="444"/>
      <c r="LF34" s="150"/>
      <c r="LG34" s="150"/>
      <c r="LH34" s="150"/>
      <c r="LI34" s="150" t="str">
        <f>IFERROR(IF(LG34=0," ",IF(LG34=16," ",VLOOKUP(LG34,PROTOKOL!$A:$E,2)*LH34))/7.5*(7.5-LL34),"")</f>
        <v/>
      </c>
      <c r="LJ34" s="151"/>
      <c r="LK34" s="152" t="str">
        <f>IF(LG34=0," ",IF(LG34=16," ",(LF34-LI34-LJ34)*VLOOKUP(LG34,PROTOKOL!$A:$E,5)))</f>
        <v xml:space="preserve"> </v>
      </c>
      <c r="LL34" s="153"/>
      <c r="LM34" s="144" t="str">
        <f t="shared" si="196"/>
        <v xml:space="preserve"> </v>
      </c>
      <c r="LN34" s="454" t="str">
        <f t="shared" si="197"/>
        <v xml:space="preserve"> </v>
      </c>
      <c r="LO34" s="454"/>
      <c r="LP34" s="150"/>
      <c r="LQ34" s="150"/>
      <c r="LR34" s="150"/>
      <c r="LS34" s="154" t="str">
        <f>IF(LQ34=0," ",IF(LQ34=16," ",VLOOKUP(LQ34,PROTOKOL!$A:$E,2)*LR34))</f>
        <v xml:space="preserve"> </v>
      </c>
      <c r="LT34" s="151"/>
      <c r="LU34" s="152" t="str">
        <f>IF(LQ34=0," ",IF(LQ34=16," ",(LP34-LS34-LT34)*VLOOKUP(LQ34,PROTOKOL!$A:$E,5)))</f>
        <v xml:space="preserve"> </v>
      </c>
      <c r="LV34" s="155" t="str">
        <f t="shared" si="198"/>
        <v xml:space="preserve"> </v>
      </c>
      <c r="LW34" s="152" t="str">
        <f t="shared" si="199"/>
        <v xml:space="preserve"> </v>
      </c>
      <c r="LY34" s="138">
        <f t="shared" ref="LY34" si="2103">$A$34</f>
        <v>22</v>
      </c>
      <c r="LZ34" s="444"/>
      <c r="MA34" s="150"/>
      <c r="MB34" s="150"/>
      <c r="MC34" s="150"/>
      <c r="MD34" s="150" t="str">
        <f>IFERROR(IF(MB34=0," ",IF(MB34=16," ",VLOOKUP(MB34,PROTOKOL!$A:$E,2)*MC34))/7.5*(7.5-MG34),"")</f>
        <v/>
      </c>
      <c r="ME34" s="151"/>
      <c r="MF34" s="152" t="str">
        <f>IF(MB34=0," ",IF(MB34=16," ",(MA34-MD34-ME34)*VLOOKUP(MB34,PROTOKOL!$A:$E,5)))</f>
        <v xml:space="preserve"> </v>
      </c>
      <c r="MG34" s="153"/>
      <c r="MH34" s="144" t="str">
        <f t="shared" si="201"/>
        <v xml:space="preserve"> </v>
      </c>
      <c r="MI34" s="454" t="str">
        <f t="shared" si="202"/>
        <v xml:space="preserve"> </v>
      </c>
      <c r="MJ34" s="454"/>
      <c r="MK34" s="150"/>
      <c r="ML34" s="150"/>
      <c r="MM34" s="150"/>
      <c r="MN34" s="154" t="str">
        <f>IF(ML34=0," ",IF(ML34=16," ",VLOOKUP(ML34,PROTOKOL!$A:$E,2)*MM34))</f>
        <v xml:space="preserve"> </v>
      </c>
      <c r="MO34" s="151"/>
      <c r="MP34" s="152" t="str">
        <f>IF(ML34=0," ",IF(ML34=16," ",(MK34-MN34-MO34)*VLOOKUP(ML34,PROTOKOL!$A:$E,5)))</f>
        <v xml:space="preserve"> </v>
      </c>
      <c r="MQ34" s="155" t="str">
        <f t="shared" si="203"/>
        <v xml:space="preserve"> </v>
      </c>
      <c r="MR34" s="152" t="str">
        <f t="shared" si="204"/>
        <v xml:space="preserve"> </v>
      </c>
      <c r="MT34" s="138">
        <f t="shared" ref="MT34" si="2104">$A$34</f>
        <v>22</v>
      </c>
      <c r="MU34" s="444"/>
      <c r="MV34" s="150"/>
      <c r="MW34" s="150"/>
      <c r="MX34" s="150"/>
      <c r="MY34" s="150" t="str">
        <f>IFERROR(IF(MW34=0," ",IF(MW34=16," ",VLOOKUP(MW34,PROTOKOL!$A:$E,2)*MX34))/7.5*(7.5-NB34),"")</f>
        <v/>
      </c>
      <c r="MZ34" s="151"/>
      <c r="NA34" s="152" t="str">
        <f>IF(MW34=0," ",IF(MW34=16," ",(MV34-MY34-MZ34)*VLOOKUP(MW34,PROTOKOL!$A:$E,5)))</f>
        <v xml:space="preserve"> </v>
      </c>
      <c r="NB34" s="153"/>
      <c r="NC34" s="144" t="str">
        <f t="shared" si="206"/>
        <v xml:space="preserve"> </v>
      </c>
      <c r="ND34" s="454" t="str">
        <f t="shared" si="207"/>
        <v xml:space="preserve"> </v>
      </c>
      <c r="NE34" s="454"/>
      <c r="NF34" s="150"/>
      <c r="NG34" s="150"/>
      <c r="NH34" s="150"/>
      <c r="NI34" s="154" t="str">
        <f>IF(NG34=0," ",IF(NG34=16," ",VLOOKUP(NG34,PROTOKOL!$A:$E,2)*NH34))</f>
        <v xml:space="preserve"> </v>
      </c>
      <c r="NJ34" s="151"/>
      <c r="NK34" s="152" t="str">
        <f>IF(NG34=0," ",IF(NG34=16," ",(NF34-NI34-NJ34)*VLOOKUP(NG34,PROTOKOL!$A:$E,5)))</f>
        <v xml:space="preserve"> </v>
      </c>
      <c r="NL34" s="155" t="str">
        <f t="shared" si="208"/>
        <v xml:space="preserve"> </v>
      </c>
      <c r="NM34" s="152" t="str">
        <f t="shared" si="209"/>
        <v xml:space="preserve"> </v>
      </c>
      <c r="NO34" s="138">
        <f t="shared" ref="NO34" si="2105">$A$34</f>
        <v>22</v>
      </c>
      <c r="NP34" s="444"/>
      <c r="NQ34" s="150"/>
      <c r="NR34" s="150"/>
      <c r="NS34" s="150"/>
      <c r="NT34" s="150" t="str">
        <f>IFERROR(IF(NR34=0," ",IF(NR34=16," ",VLOOKUP(NR34,PROTOKOL!$A:$E,2)*NS34))/7.5*(7.5-NW34),"")</f>
        <v/>
      </c>
      <c r="NU34" s="151"/>
      <c r="NV34" s="152" t="str">
        <f>IF(NR34=0," ",IF(NR34=16," ",(NQ34-NT34-NU34)*VLOOKUP(NR34,PROTOKOL!$A:$E,5)))</f>
        <v xml:space="preserve"> </v>
      </c>
      <c r="NW34" s="153"/>
      <c r="NX34" s="144" t="str">
        <f t="shared" si="211"/>
        <v xml:space="preserve"> </v>
      </c>
      <c r="NY34" s="454" t="str">
        <f t="shared" si="212"/>
        <v xml:space="preserve"> </v>
      </c>
      <c r="NZ34" s="454"/>
      <c r="OA34" s="150"/>
      <c r="OB34" s="150"/>
      <c r="OC34" s="150"/>
      <c r="OD34" s="154" t="str">
        <f>IF(OB34=0," ",IF(OB34=16," ",VLOOKUP(OB34,PROTOKOL!$A:$E,2)*OC34))</f>
        <v xml:space="preserve"> </v>
      </c>
      <c r="OE34" s="151"/>
      <c r="OF34" s="152" t="str">
        <f>IF(OB34=0," ",IF(OB34=16," ",(OA34-OD34-OE34)*VLOOKUP(OB34,PROTOKOL!$A:$E,5)))</f>
        <v xml:space="preserve"> </v>
      </c>
      <c r="OG34" s="155" t="str">
        <f t="shared" si="213"/>
        <v xml:space="preserve"> </v>
      </c>
      <c r="OH34" s="152" t="str">
        <f t="shared" si="214"/>
        <v xml:space="preserve"> </v>
      </c>
      <c r="OJ34" s="138">
        <f t="shared" ref="OJ34" si="2106">$A$34</f>
        <v>22</v>
      </c>
      <c r="OK34" s="444"/>
      <c r="OL34" s="150"/>
      <c r="OM34" s="150"/>
      <c r="ON34" s="150"/>
      <c r="OO34" s="150" t="str">
        <f>IFERROR(IF(OM34=0," ",IF(OM34=16," ",VLOOKUP(OM34,PROTOKOL!$A:$E,2)*ON34))/7.5*(7.5-OR34),"")</f>
        <v/>
      </c>
      <c r="OP34" s="151"/>
      <c r="OQ34" s="152" t="str">
        <f>IF(OM34=0," ",IF(OM34=16," ",(OL34-OO34-OP34)*VLOOKUP(OM34,PROTOKOL!$A:$E,5)))</f>
        <v xml:space="preserve"> </v>
      </c>
      <c r="OR34" s="153"/>
      <c r="OS34" s="144" t="str">
        <f t="shared" si="216"/>
        <v xml:space="preserve"> </v>
      </c>
      <c r="OT34" s="454" t="str">
        <f t="shared" si="217"/>
        <v xml:space="preserve"> </v>
      </c>
      <c r="OU34" s="454"/>
      <c r="OV34" s="150"/>
      <c r="OW34" s="150"/>
      <c r="OX34" s="150"/>
      <c r="OY34" s="154" t="str">
        <f>IF(OW34=0," ",IF(OW34=16," ",VLOOKUP(OW34,PROTOKOL!$A:$E,2)*OX34))</f>
        <v xml:space="preserve"> </v>
      </c>
      <c r="OZ34" s="151"/>
      <c r="PA34" s="152" t="str">
        <f>IF(OW34=0," ",IF(OW34=16," ",(OV34-OY34-OZ34)*VLOOKUP(OW34,PROTOKOL!$A:$E,5)))</f>
        <v xml:space="preserve"> </v>
      </c>
      <c r="PB34" s="155" t="str">
        <f t="shared" si="218"/>
        <v xml:space="preserve"> </v>
      </c>
      <c r="PC34" s="152" t="str">
        <f t="shared" si="219"/>
        <v xml:space="preserve"> </v>
      </c>
      <c r="PE34" s="138">
        <f t="shared" ref="PE34" si="2107">$A$34</f>
        <v>22</v>
      </c>
      <c r="PF34" s="444"/>
      <c r="PG34" s="150"/>
      <c r="PH34" s="150"/>
      <c r="PI34" s="150"/>
      <c r="PJ34" s="150" t="str">
        <f>IFERROR(IF(PH34=0," ",IF(PH34=16," ",VLOOKUP(PH34,PROTOKOL!$A:$E,2)*PI34))/7.5*(7.5-PM34),"")</f>
        <v/>
      </c>
      <c r="PK34" s="151"/>
      <c r="PL34" s="152" t="str">
        <f>IF(PH34=0," ",IF(PH34=16," ",(PG34-PJ34-PK34)*VLOOKUP(PH34,PROTOKOL!$A:$E,5)))</f>
        <v xml:space="preserve"> </v>
      </c>
      <c r="PM34" s="153"/>
      <c r="PN34" s="144" t="str">
        <f t="shared" si="221"/>
        <v xml:space="preserve"> </v>
      </c>
      <c r="PO34" s="454" t="str">
        <f t="shared" si="222"/>
        <v xml:space="preserve"> </v>
      </c>
      <c r="PP34" s="454"/>
      <c r="PQ34" s="150"/>
      <c r="PR34" s="150"/>
      <c r="PS34" s="150"/>
      <c r="PT34" s="154" t="str">
        <f>IF(PR34=0," ",IF(PR34=16," ",VLOOKUP(PR34,PROTOKOL!$A:$E,2)*PS34))</f>
        <v xml:space="preserve"> </v>
      </c>
      <c r="PU34" s="151"/>
      <c r="PV34" s="152" t="str">
        <f>IF(PR34=0," ",IF(PR34=16," ",(PQ34-PT34-PU34)*VLOOKUP(PR34,PROTOKOL!$A:$E,5)))</f>
        <v xml:space="preserve"> </v>
      </c>
      <c r="PW34" s="155" t="str">
        <f t="shared" si="223"/>
        <v xml:space="preserve"> </v>
      </c>
      <c r="PX34" s="152" t="str">
        <f t="shared" si="224"/>
        <v xml:space="preserve"> </v>
      </c>
      <c r="PZ34" s="138">
        <f t="shared" ref="PZ34" si="2108">$A$34</f>
        <v>22</v>
      </c>
      <c r="QA34" s="444"/>
      <c r="QB34" s="150"/>
      <c r="QC34" s="150"/>
      <c r="QD34" s="150"/>
      <c r="QE34" s="150" t="str">
        <f>IFERROR(IF(QC34=0," ",IF(QC34=16," ",VLOOKUP(QC34,PROTOKOL!$A:$E,2)*QD34))/7.5*(7.5-QH34),"")</f>
        <v/>
      </c>
      <c r="QF34" s="151"/>
      <c r="QG34" s="152" t="str">
        <f>IF(QC34=0," ",IF(QC34=16," ",(QB34-QE34-QF34)*VLOOKUP(QC34,PROTOKOL!$A:$E,5)))</f>
        <v xml:space="preserve"> </v>
      </c>
      <c r="QH34" s="153"/>
      <c r="QI34" s="144" t="str">
        <f t="shared" si="226"/>
        <v xml:space="preserve"> </v>
      </c>
      <c r="QJ34" s="454" t="str">
        <f t="shared" si="227"/>
        <v xml:space="preserve"> </v>
      </c>
      <c r="QK34" s="454"/>
      <c r="QL34" s="150"/>
      <c r="QM34" s="150"/>
      <c r="QN34" s="150"/>
      <c r="QO34" s="154" t="str">
        <f>IF(QM34=0," ",IF(QM34=16," ",VLOOKUP(QM34,PROTOKOL!$A:$E,2)*QN34))</f>
        <v xml:space="preserve"> </v>
      </c>
      <c r="QP34" s="151"/>
      <c r="QQ34" s="152" t="str">
        <f>IF(QM34=0," ",IF(QM34=16," ",(QL34-QO34-QP34)*VLOOKUP(QM34,PROTOKOL!$A:$E,5)))</f>
        <v xml:space="preserve"> </v>
      </c>
      <c r="QR34" s="155" t="str">
        <f t="shared" si="228"/>
        <v xml:space="preserve"> </v>
      </c>
      <c r="QS34" s="152" t="str">
        <f t="shared" si="229"/>
        <v xml:space="preserve"> </v>
      </c>
      <c r="QU34" s="138">
        <f t="shared" ref="QU34" si="2109">$A$34</f>
        <v>22</v>
      </c>
      <c r="QV34" s="444"/>
      <c r="QW34" s="150"/>
      <c r="QX34" s="150"/>
      <c r="QY34" s="150"/>
      <c r="QZ34" s="150" t="str">
        <f>IFERROR(IF(QX34=0," ",IF(QX34=16," ",VLOOKUP(QX34,PROTOKOL!$A:$E,2)*QY34))/7.5*(7.5-RC34),"")</f>
        <v/>
      </c>
      <c r="RA34" s="151"/>
      <c r="RB34" s="152" t="str">
        <f>IF(QX34=0," ",IF(QX34=16," ",(QW34-QZ34-RA34)*VLOOKUP(QX34,PROTOKOL!$A:$E,5)))</f>
        <v xml:space="preserve"> </v>
      </c>
      <c r="RC34" s="153"/>
      <c r="RD34" s="144" t="str">
        <f t="shared" si="231"/>
        <v xml:space="preserve"> </v>
      </c>
      <c r="RE34" s="454" t="str">
        <f t="shared" si="232"/>
        <v xml:space="preserve"> </v>
      </c>
      <c r="RF34" s="454"/>
      <c r="RG34" s="150"/>
      <c r="RH34" s="150"/>
      <c r="RI34" s="150"/>
      <c r="RJ34" s="154" t="str">
        <f>IF(RH34=0," ",IF(RH34=16," ",VLOOKUP(RH34,PROTOKOL!$A:$E,2)*RI34))</f>
        <v xml:space="preserve"> </v>
      </c>
      <c r="RK34" s="151"/>
      <c r="RL34" s="152" t="str">
        <f>IF(RH34=0," ",IF(RH34=16," ",(RG34-RJ34-RK34)*VLOOKUP(RH34,PROTOKOL!$A:$E,5)))</f>
        <v xml:space="preserve"> </v>
      </c>
      <c r="RM34" s="155" t="str">
        <f t="shared" si="233"/>
        <v xml:space="preserve"> </v>
      </c>
      <c r="RN34" s="152" t="str">
        <f t="shared" si="234"/>
        <v xml:space="preserve"> </v>
      </c>
      <c r="RP34" s="138">
        <f t="shared" ref="RP34" si="2110">$A$34</f>
        <v>22</v>
      </c>
      <c r="RQ34" s="444"/>
      <c r="RR34" s="150"/>
      <c r="RS34" s="150"/>
      <c r="RT34" s="150"/>
      <c r="RU34" s="150" t="str">
        <f>IFERROR(IF(RS34=0," ",IF(RS34=16," ",VLOOKUP(RS34,PROTOKOL!$A:$E,2)*RT34))/7.5*(7.5-RX34),"")</f>
        <v/>
      </c>
      <c r="RV34" s="151"/>
      <c r="RW34" s="152" t="str">
        <f>IF(RS34=0," ",IF(RS34=16," ",(RR34-RU34-RV34)*VLOOKUP(RS34,PROTOKOL!$A:$E,5)))</f>
        <v xml:space="preserve"> </v>
      </c>
      <c r="RX34" s="153"/>
      <c r="RY34" s="144" t="str">
        <f t="shared" si="236"/>
        <v xml:space="preserve"> </v>
      </c>
      <c r="RZ34" s="454" t="str">
        <f t="shared" si="237"/>
        <v xml:space="preserve"> </v>
      </c>
      <c r="SA34" s="454"/>
      <c r="SB34" s="150"/>
      <c r="SC34" s="150"/>
      <c r="SD34" s="150"/>
      <c r="SE34" s="154" t="str">
        <f>IF(SC34=0," ",IF(SC34=16," ",VLOOKUP(SC34,PROTOKOL!$A:$E,2)*SD34))</f>
        <v xml:space="preserve"> </v>
      </c>
      <c r="SF34" s="151"/>
      <c r="SG34" s="152" t="str">
        <f>IF(SC34=0," ",IF(SC34=16," ",(SB34-SE34-SF34)*VLOOKUP(SC34,PROTOKOL!$A:$E,5)))</f>
        <v xml:space="preserve"> </v>
      </c>
      <c r="SH34" s="155" t="str">
        <f t="shared" si="238"/>
        <v xml:space="preserve"> </v>
      </c>
      <c r="SI34" s="152" t="str">
        <f t="shared" si="239"/>
        <v xml:space="preserve"> </v>
      </c>
      <c r="SK34" s="138">
        <f t="shared" ref="SK34" si="2111">$A$34</f>
        <v>22</v>
      </c>
      <c r="SL34" s="444"/>
      <c r="SM34" s="150"/>
      <c r="SN34" s="150"/>
      <c r="SO34" s="150"/>
      <c r="SP34" s="150" t="str">
        <f>IFERROR(IF(SN34=0," ",IF(SN34=16," ",VLOOKUP(SN34,PROTOKOL!$A:$E,2)*SO34))/7.5*(7.5-SS34),"")</f>
        <v/>
      </c>
      <c r="SQ34" s="151"/>
      <c r="SR34" s="152" t="str">
        <f>IF(SN34=0," ",IF(SN34=16," ",(SM34-SP34-SQ34)*VLOOKUP(SN34,PROTOKOL!$A:$E,5)))</f>
        <v xml:space="preserve"> </v>
      </c>
      <c r="SS34" s="153"/>
      <c r="ST34" s="144" t="str">
        <f t="shared" si="241"/>
        <v xml:space="preserve"> </v>
      </c>
      <c r="SU34" s="454" t="str">
        <f t="shared" si="242"/>
        <v xml:space="preserve"> </v>
      </c>
      <c r="SV34" s="454"/>
      <c r="SW34" s="150"/>
      <c r="SX34" s="150"/>
      <c r="SY34" s="150"/>
      <c r="SZ34" s="154" t="str">
        <f>IF(SX34=0," ",IF(SX34=16," ",VLOOKUP(SX34,PROTOKOL!$A:$E,2)*SY34))</f>
        <v xml:space="preserve"> </v>
      </c>
      <c r="TA34" s="151"/>
      <c r="TB34" s="152" t="str">
        <f>IF(SX34=0," ",IF(SX34=16," ",(SW34-SZ34-TA34)*VLOOKUP(SX34,PROTOKOL!$A:$E,5)))</f>
        <v xml:space="preserve"> </v>
      </c>
      <c r="TC34" s="155" t="str">
        <f t="shared" si="243"/>
        <v xml:space="preserve"> </v>
      </c>
      <c r="TD34" s="152" t="str">
        <f t="shared" si="244"/>
        <v xml:space="preserve"> </v>
      </c>
      <c r="TF34" s="138">
        <f t="shared" ref="TF34" si="2112">$A$34</f>
        <v>22</v>
      </c>
      <c r="TG34" s="444"/>
      <c r="TH34" s="150"/>
      <c r="TI34" s="150"/>
      <c r="TJ34" s="150"/>
      <c r="TK34" s="150" t="str">
        <f>IFERROR(IF(TI34=0," ",IF(TI34=16," ",VLOOKUP(TI34,PROTOKOL!$A:$E,2)*TJ34))/7.5*(7.5-TN34),"")</f>
        <v/>
      </c>
      <c r="TL34" s="151"/>
      <c r="TM34" s="152" t="str">
        <f>IF(TI34=0," ",IF(TI34=16," ",(TH34-TK34-TL34)*VLOOKUP(TI34,PROTOKOL!$A:$E,5)))</f>
        <v xml:space="preserve"> </v>
      </c>
      <c r="TN34" s="153"/>
      <c r="TO34" s="144" t="str">
        <f t="shared" si="246"/>
        <v xml:space="preserve"> </v>
      </c>
      <c r="TP34" s="454" t="str">
        <f t="shared" si="247"/>
        <v xml:space="preserve"> </v>
      </c>
      <c r="TQ34" s="454"/>
      <c r="TR34" s="150"/>
      <c r="TS34" s="150"/>
      <c r="TT34" s="150"/>
      <c r="TU34" s="154" t="str">
        <f>IF(TS34=0," ",IF(TS34=16," ",VLOOKUP(TS34,PROTOKOL!$A:$E,2)*TT34))</f>
        <v xml:space="preserve"> </v>
      </c>
      <c r="TV34" s="151"/>
      <c r="TW34" s="152" t="str">
        <f>IF(TS34=0," ",IF(TS34=16," ",(TR34-TU34-TV34)*VLOOKUP(TS34,PROTOKOL!$A:$E,5)))</f>
        <v xml:space="preserve"> </v>
      </c>
      <c r="TX34" s="155" t="str">
        <f t="shared" si="248"/>
        <v xml:space="preserve"> </v>
      </c>
      <c r="TY34" s="152" t="str">
        <f t="shared" si="249"/>
        <v xml:space="preserve"> </v>
      </c>
      <c r="UA34" s="138">
        <f t="shared" ref="UA34" si="2113">$A$34</f>
        <v>22</v>
      </c>
      <c r="UB34" s="444"/>
      <c r="UC34" s="150"/>
      <c r="UD34" s="150"/>
      <c r="UE34" s="150"/>
      <c r="UF34" s="150" t="str">
        <f>IFERROR(IF(UD34=0," ",IF(UD34=16," ",VLOOKUP(UD34,PROTOKOL!$A:$E,2)*UE34))/7.5*(7.5-UI34),"")</f>
        <v/>
      </c>
      <c r="UG34" s="151"/>
      <c r="UH34" s="152" t="str">
        <f>IF(UD34=0," ",IF(UD34=16," ",(UC34-UF34-UG34)*VLOOKUP(UD34,PROTOKOL!$A:$E,5)))</f>
        <v xml:space="preserve"> </v>
      </c>
      <c r="UI34" s="153"/>
      <c r="UJ34" s="144" t="str">
        <f t="shared" si="251"/>
        <v xml:space="preserve"> </v>
      </c>
      <c r="UK34" s="454" t="str">
        <f t="shared" si="252"/>
        <v xml:space="preserve"> </v>
      </c>
      <c r="UL34" s="454"/>
      <c r="UM34" s="150"/>
      <c r="UN34" s="150"/>
      <c r="UO34" s="150"/>
      <c r="UP34" s="154" t="str">
        <f>IF(UN34=0," ",IF(UN34=16," ",VLOOKUP(UN34,PROTOKOL!$A:$E,2)*UO34))</f>
        <v xml:space="preserve"> </v>
      </c>
      <c r="UQ34" s="151"/>
      <c r="UR34" s="152" t="str">
        <f>IF(UN34=0," ",IF(UN34=16," ",(UM34-UP34-UQ34)*VLOOKUP(UN34,PROTOKOL!$A:$E,5)))</f>
        <v xml:space="preserve"> </v>
      </c>
      <c r="US34" s="155" t="str">
        <f t="shared" si="253"/>
        <v xml:space="preserve"> </v>
      </c>
      <c r="UT34" s="152" t="str">
        <f t="shared" si="254"/>
        <v xml:space="preserve"> </v>
      </c>
      <c r="UV34" s="138">
        <f t="shared" ref="UV34" si="2114">$A$34</f>
        <v>22</v>
      </c>
      <c r="UW34" s="444"/>
      <c r="UX34" s="150"/>
      <c r="UY34" s="150"/>
      <c r="UZ34" s="150"/>
      <c r="VA34" s="150" t="str">
        <f>IFERROR(IF(UY34=0," ",IF(UY34=16," ",VLOOKUP(UY34,PROTOKOL!$A:$E,2)*UZ34))/7.5*(7.5-VD34),"")</f>
        <v/>
      </c>
      <c r="VB34" s="151"/>
      <c r="VC34" s="152" t="str">
        <f>IF(UY34=0," ",IF(UY34=16," ",(UX34-VA34-VB34)*VLOOKUP(UY34,PROTOKOL!$A:$E,5)))</f>
        <v xml:space="preserve"> </v>
      </c>
      <c r="VD34" s="153"/>
      <c r="VE34" s="144" t="str">
        <f t="shared" si="256"/>
        <v xml:space="preserve"> </v>
      </c>
      <c r="VF34" s="454" t="str">
        <f t="shared" si="257"/>
        <v xml:space="preserve"> </v>
      </c>
      <c r="VG34" s="454"/>
      <c r="VH34" s="150"/>
      <c r="VI34" s="150"/>
      <c r="VJ34" s="150"/>
      <c r="VK34" s="154" t="str">
        <f>IF(VI34=0," ",IF(VI34=16," ",VLOOKUP(VI34,PROTOKOL!$A:$E,2)*VJ34))</f>
        <v xml:space="preserve"> </v>
      </c>
      <c r="VL34" s="151"/>
      <c r="VM34" s="152" t="str">
        <f>IF(VI34=0," ",IF(VI34=16," ",(VH34-VK34-VL34)*VLOOKUP(VI34,PROTOKOL!$A:$E,5)))</f>
        <v xml:space="preserve"> </v>
      </c>
      <c r="VN34" s="155" t="str">
        <f t="shared" si="258"/>
        <v xml:space="preserve"> </v>
      </c>
      <c r="VO34" s="152" t="str">
        <f t="shared" si="259"/>
        <v xml:space="preserve"> </v>
      </c>
      <c r="VQ34" s="138">
        <f t="shared" ref="VQ34" si="2115">$A$34</f>
        <v>22</v>
      </c>
      <c r="VR34" s="444"/>
      <c r="VS34" s="150"/>
      <c r="VT34" s="150"/>
      <c r="VU34" s="150"/>
      <c r="VV34" s="150" t="str">
        <f>IFERROR(IF(VT34=0," ",IF(VT34=16," ",VLOOKUP(VT34,PROTOKOL!$A:$E,2)*VU34))/7.5*(7.5-VY34),"")</f>
        <v/>
      </c>
      <c r="VW34" s="151"/>
      <c r="VX34" s="152" t="str">
        <f>IF(VT34=0," ",IF(VT34=16," ",(VS34-VV34-VW34)*VLOOKUP(VT34,PROTOKOL!$A:$E,5)))</f>
        <v xml:space="preserve"> </v>
      </c>
      <c r="VY34" s="153"/>
      <c r="VZ34" s="144" t="str">
        <f t="shared" si="261"/>
        <v xml:space="preserve"> </v>
      </c>
      <c r="WA34" s="454" t="str">
        <f t="shared" si="262"/>
        <v xml:space="preserve"> </v>
      </c>
      <c r="WB34" s="454"/>
      <c r="WC34" s="150"/>
      <c r="WD34" s="150"/>
      <c r="WE34" s="150"/>
      <c r="WF34" s="154" t="str">
        <f>IF(WD34=0," ",IF(WD34=16," ",VLOOKUP(WD34,PROTOKOL!$A:$E,2)*WE34))</f>
        <v xml:space="preserve"> </v>
      </c>
      <c r="WG34" s="151"/>
      <c r="WH34" s="152" t="str">
        <f>IF(WD34=0," ",IF(WD34=16," ",(WC34-WF34-WG34)*VLOOKUP(WD34,PROTOKOL!$A:$E,5)))</f>
        <v xml:space="preserve"> </v>
      </c>
      <c r="WI34" s="155" t="str">
        <f t="shared" si="263"/>
        <v xml:space="preserve"> </v>
      </c>
      <c r="WJ34" s="152" t="str">
        <f t="shared" si="264"/>
        <v xml:space="preserve"> </v>
      </c>
      <c r="WL34" s="138">
        <f t="shared" ref="WL34" si="2116">$A$34</f>
        <v>22</v>
      </c>
      <c r="WM34" s="444"/>
      <c r="WN34" s="150"/>
      <c r="WO34" s="150"/>
      <c r="WP34" s="150"/>
      <c r="WQ34" s="150" t="str">
        <f>IFERROR(IF(WO34=0," ",IF(WO34=16," ",VLOOKUP(WO34,PROTOKOL!$A:$E,2)*WP34))/7.5*(7.5-WT34),"")</f>
        <v/>
      </c>
      <c r="WR34" s="151"/>
      <c r="WS34" s="152" t="str">
        <f>IF(WO34=0," ",IF(WO34=16," ",(WN34-WQ34-WR34)*VLOOKUP(WO34,PROTOKOL!$A:$E,5)))</f>
        <v xml:space="preserve"> </v>
      </c>
      <c r="WT34" s="153"/>
      <c r="WU34" s="144" t="str">
        <f t="shared" si="266"/>
        <v xml:space="preserve"> </v>
      </c>
      <c r="WV34" s="454" t="str">
        <f t="shared" si="267"/>
        <v xml:space="preserve"> </v>
      </c>
      <c r="WW34" s="454"/>
      <c r="WX34" s="150"/>
      <c r="WY34" s="150"/>
      <c r="WZ34" s="150"/>
      <c r="XA34" s="154" t="str">
        <f>IF(WY34=0," ",IF(WY34=16," ",VLOOKUP(WY34,PROTOKOL!$A:$E,2)*WZ34))</f>
        <v xml:space="preserve"> </v>
      </c>
      <c r="XB34" s="151"/>
      <c r="XC34" s="152" t="str">
        <f>IF(WY34=0," ",IF(WY34=16," ",(WX34-XA34-XB34)*VLOOKUP(WY34,PROTOKOL!$A:$E,5)))</f>
        <v xml:space="preserve"> </v>
      </c>
      <c r="XD34" s="155" t="str">
        <f t="shared" si="268"/>
        <v xml:space="preserve"> </v>
      </c>
      <c r="XE34" s="152" t="str">
        <f t="shared" si="269"/>
        <v xml:space="preserve"> </v>
      </c>
      <c r="XG34" s="138">
        <f t="shared" ref="XG34" si="2117">$A$34</f>
        <v>22</v>
      </c>
      <c r="XH34" s="444"/>
      <c r="XI34" s="150"/>
      <c r="XJ34" s="150"/>
      <c r="XK34" s="150"/>
      <c r="XL34" s="150" t="str">
        <f>IFERROR(IF(XJ34=0," ",IF(XJ34=16," ",VLOOKUP(XJ34,PROTOKOL!$A:$E,2)*XK34))/7.5*(7.5-XO34),"")</f>
        <v/>
      </c>
      <c r="XM34" s="151"/>
      <c r="XN34" s="152" t="str">
        <f>IF(XJ34=0," ",IF(XJ34=16," ",(XI34-XL34-XM34)*VLOOKUP(XJ34,PROTOKOL!$A:$E,5)))</f>
        <v xml:space="preserve"> </v>
      </c>
      <c r="XO34" s="153"/>
      <c r="XP34" s="144" t="str">
        <f t="shared" si="271"/>
        <v xml:space="preserve"> </v>
      </c>
      <c r="XQ34" s="454" t="str">
        <f t="shared" si="272"/>
        <v xml:space="preserve"> </v>
      </c>
      <c r="XR34" s="454"/>
      <c r="XS34" s="150"/>
      <c r="XT34" s="150"/>
      <c r="XU34" s="150"/>
      <c r="XV34" s="154" t="str">
        <f>IF(XT34=0," ",IF(XT34=16," ",VLOOKUP(XT34,PROTOKOL!$A:$E,2)*XU34))</f>
        <v xml:space="preserve"> </v>
      </c>
      <c r="XW34" s="151"/>
      <c r="XX34" s="152" t="str">
        <f>IF(XT34=0," ",IF(XT34=16," ",(XS34-XV34-XW34)*VLOOKUP(XT34,PROTOKOL!$A:$E,5)))</f>
        <v xml:space="preserve"> </v>
      </c>
      <c r="XY34" s="155" t="str">
        <f t="shared" si="273"/>
        <v xml:space="preserve"> </v>
      </c>
      <c r="XZ34" s="152" t="str">
        <f t="shared" si="274"/>
        <v xml:space="preserve"> </v>
      </c>
      <c r="YB34" s="138">
        <f t="shared" ref="YB34" si="2118">$A$34</f>
        <v>22</v>
      </c>
      <c r="YC34" s="444"/>
      <c r="YD34" s="150"/>
      <c r="YE34" s="150"/>
      <c r="YF34" s="150"/>
      <c r="YG34" s="150" t="str">
        <f>IFERROR(IF(YE34=0," ",IF(YE34=16," ",VLOOKUP(YE34,PROTOKOL!$A:$E,2)*YF34))/7.5*(7.5-YJ34),"")</f>
        <v/>
      </c>
      <c r="YH34" s="151"/>
      <c r="YI34" s="152" t="str">
        <f>IF(YE34=0," ",IF(YE34=16," ",(YD34-YG34-YH34)*VLOOKUP(YE34,PROTOKOL!$A:$E,5)))</f>
        <v xml:space="preserve"> </v>
      </c>
      <c r="YJ34" s="153"/>
      <c r="YK34" s="144" t="str">
        <f t="shared" si="276"/>
        <v xml:space="preserve"> </v>
      </c>
      <c r="YL34" s="454" t="str">
        <f t="shared" si="277"/>
        <v xml:space="preserve"> </v>
      </c>
      <c r="YM34" s="454"/>
      <c r="YN34" s="150"/>
      <c r="YO34" s="150"/>
      <c r="YP34" s="150"/>
      <c r="YQ34" s="154" t="str">
        <f>IF(YO34=0," ",IF(YO34=16," ",VLOOKUP(YO34,PROTOKOL!$A:$E,2)*YP34))</f>
        <v xml:space="preserve"> </v>
      </c>
      <c r="YR34" s="151"/>
      <c r="YS34" s="152" t="str">
        <f>IF(YO34=0," ",IF(YO34=16," ",(YN34-YQ34-YR34)*VLOOKUP(YO34,PROTOKOL!$A:$E,5)))</f>
        <v xml:space="preserve"> </v>
      </c>
      <c r="YT34" s="155" t="str">
        <f t="shared" si="278"/>
        <v xml:space="preserve"> </v>
      </c>
      <c r="YU34" s="152" t="str">
        <f t="shared" si="279"/>
        <v xml:space="preserve"> </v>
      </c>
      <c r="YW34" s="138">
        <f t="shared" ref="YW34" si="2119">$A$34</f>
        <v>22</v>
      </c>
      <c r="YX34" s="444"/>
      <c r="YY34" s="150"/>
      <c r="YZ34" s="150"/>
      <c r="ZA34" s="150"/>
      <c r="ZB34" s="150" t="str">
        <f>IFERROR(IF(YZ34=0," ",IF(YZ34=16," ",VLOOKUP(YZ34,PROTOKOL!$A:$E,2)*ZA34))/7.5*(7.5-ZE34),"")</f>
        <v/>
      </c>
      <c r="ZC34" s="151"/>
      <c r="ZD34" s="152" t="str">
        <f>IF(YZ34=0," ",IF(YZ34=16," ",(YY34-ZB34-ZC34)*VLOOKUP(YZ34,PROTOKOL!$A:$E,5)))</f>
        <v xml:space="preserve"> </v>
      </c>
      <c r="ZE34" s="153"/>
      <c r="ZF34" s="144" t="str">
        <f t="shared" si="281"/>
        <v xml:space="preserve"> </v>
      </c>
      <c r="ZG34" s="454" t="str">
        <f t="shared" si="282"/>
        <v xml:space="preserve"> </v>
      </c>
      <c r="ZH34" s="454"/>
      <c r="ZI34" s="150"/>
      <c r="ZJ34" s="150"/>
      <c r="ZK34" s="150"/>
      <c r="ZL34" s="154" t="str">
        <f>IF(ZJ34=0," ",IF(ZJ34=16," ",VLOOKUP(ZJ34,PROTOKOL!$A:$E,2)*ZK34))</f>
        <v xml:space="preserve"> </v>
      </c>
      <c r="ZM34" s="151"/>
      <c r="ZN34" s="152" t="str">
        <f>IF(ZJ34=0," ",IF(ZJ34=16," ",(ZI34-ZL34-ZM34)*VLOOKUP(ZJ34,PROTOKOL!$A:$E,5)))</f>
        <v xml:space="preserve"> </v>
      </c>
      <c r="ZO34" s="155" t="str">
        <f t="shared" si="283"/>
        <v xml:space="preserve"> </v>
      </c>
      <c r="ZP34" s="152" t="str">
        <f t="shared" si="284"/>
        <v xml:space="preserve"> </v>
      </c>
      <c r="ZR34" s="138">
        <f t="shared" ref="ZR34" si="2120">$A$34</f>
        <v>22</v>
      </c>
      <c r="ZS34" s="444"/>
      <c r="ZT34" s="150"/>
      <c r="ZU34" s="150"/>
      <c r="ZV34" s="150"/>
      <c r="ZW34" s="150" t="str">
        <f>IFERROR(IF(ZU34=0," ",IF(ZU34=16," ",VLOOKUP(ZU34,PROTOKOL!$A:$E,2)*ZV34))/7.5*(7.5-ZZ34),"")</f>
        <v/>
      </c>
      <c r="ZX34" s="151"/>
      <c r="ZY34" s="152" t="str">
        <f>IF(ZU34=0," ",IF(ZU34=16," ",(ZT34-ZW34-ZX34)*VLOOKUP(ZU34,PROTOKOL!$A:$E,5)))</f>
        <v xml:space="preserve"> </v>
      </c>
      <c r="ZZ34" s="153"/>
      <c r="AAA34" s="144" t="str">
        <f t="shared" si="286"/>
        <v xml:space="preserve"> </v>
      </c>
      <c r="AAB34" s="454" t="str">
        <f t="shared" si="287"/>
        <v xml:space="preserve"> </v>
      </c>
      <c r="AAC34" s="454"/>
      <c r="AAD34" s="150"/>
      <c r="AAE34" s="150"/>
      <c r="AAF34" s="150"/>
      <c r="AAG34" s="154" t="str">
        <f>IF(AAE34=0," ",IF(AAE34=16," ",VLOOKUP(AAE34,PROTOKOL!$A:$E,2)*AAF34))</f>
        <v xml:space="preserve"> </v>
      </c>
      <c r="AAH34" s="151"/>
      <c r="AAI34" s="152" t="str">
        <f>IF(AAE34=0," ",IF(AAE34=16," ",(AAD34-AAG34-AAH34)*VLOOKUP(AAE34,PROTOKOL!$A:$E,5)))</f>
        <v xml:space="preserve"> </v>
      </c>
      <c r="AAJ34" s="155" t="str">
        <f t="shared" si="288"/>
        <v xml:space="preserve"> </v>
      </c>
      <c r="AAK34" s="152" t="str">
        <f t="shared" si="289"/>
        <v xml:space="preserve"> </v>
      </c>
      <c r="AAM34" s="138">
        <f t="shared" ref="AAM34" si="2121">$A$34</f>
        <v>22</v>
      </c>
      <c r="AAN34" s="444"/>
      <c r="AAO34" s="150"/>
      <c r="AAP34" s="150"/>
      <c r="AAQ34" s="150"/>
      <c r="AAR34" s="150" t="str">
        <f>IFERROR(IF(AAP34=0," ",IF(AAP34=16," ",VLOOKUP(AAP34,PROTOKOL!$A:$E,2)*AAQ34))/7.5*(7.5-AAU34),"")</f>
        <v/>
      </c>
      <c r="AAS34" s="151"/>
      <c r="AAT34" s="152" t="str">
        <f>IF(AAP34=0," ",IF(AAP34=16," ",(AAO34-AAR34-AAS34)*VLOOKUP(AAP34,PROTOKOL!$A:$E,5)))</f>
        <v xml:space="preserve"> </v>
      </c>
      <c r="AAU34" s="153"/>
      <c r="AAV34" s="144" t="str">
        <f t="shared" si="291"/>
        <v xml:space="preserve"> </v>
      </c>
      <c r="AAW34" s="454" t="str">
        <f t="shared" si="292"/>
        <v xml:space="preserve"> </v>
      </c>
      <c r="AAX34" s="454"/>
      <c r="AAY34" s="150"/>
      <c r="AAZ34" s="150"/>
      <c r="ABA34" s="150"/>
      <c r="ABB34" s="154" t="str">
        <f>IF(AAZ34=0," ",IF(AAZ34=16," ",VLOOKUP(AAZ34,PROTOKOL!$A:$E,2)*ABA34))</f>
        <v xml:space="preserve"> </v>
      </c>
      <c r="ABC34" s="151"/>
      <c r="ABD34" s="152" t="str">
        <f>IF(AAZ34=0," ",IF(AAZ34=16," ",(AAY34-ABB34-ABC34)*VLOOKUP(AAZ34,PROTOKOL!$A:$E,5)))</f>
        <v xml:space="preserve"> </v>
      </c>
      <c r="ABE34" s="155" t="str">
        <f t="shared" si="293"/>
        <v xml:space="preserve"> </v>
      </c>
      <c r="ABF34" s="152" t="str">
        <f t="shared" si="294"/>
        <v xml:space="preserve"> </v>
      </c>
      <c r="ABH34" s="138">
        <f t="shared" ref="ABH34" si="2122">$A$34</f>
        <v>22</v>
      </c>
      <c r="ABI34" s="444"/>
      <c r="ABJ34" s="150"/>
      <c r="ABK34" s="150"/>
      <c r="ABL34" s="150"/>
      <c r="ABM34" s="150" t="str">
        <f>IFERROR(IF(ABK34=0," ",IF(ABK34=16," ",VLOOKUP(ABK34,PROTOKOL!$A:$E,2)*ABL34))/7.5*(7.5-ABP34),"")</f>
        <v/>
      </c>
      <c r="ABN34" s="151"/>
      <c r="ABO34" s="152" t="str">
        <f>IF(ABK34=0," ",IF(ABK34=16," ",(ABJ34-ABM34-ABN34)*VLOOKUP(ABK34,PROTOKOL!$A:$E,5)))</f>
        <v xml:space="preserve"> </v>
      </c>
      <c r="ABP34" s="153"/>
      <c r="ABQ34" s="144" t="str">
        <f t="shared" si="296"/>
        <v xml:space="preserve"> </v>
      </c>
      <c r="ABR34" s="454" t="str">
        <f t="shared" si="297"/>
        <v xml:space="preserve"> </v>
      </c>
      <c r="ABS34" s="454"/>
      <c r="ABT34" s="150"/>
      <c r="ABU34" s="150"/>
      <c r="ABV34" s="150"/>
      <c r="ABW34" s="154" t="str">
        <f>IF(ABU34=0," ",IF(ABU34=16," ",VLOOKUP(ABU34,PROTOKOL!$A:$E,2)*ABV34))</f>
        <v xml:space="preserve"> </v>
      </c>
      <c r="ABX34" s="151"/>
      <c r="ABY34" s="152" t="str">
        <f>IF(ABU34=0," ",IF(ABU34=16," ",(ABT34-ABW34-ABX34)*VLOOKUP(ABU34,PROTOKOL!$A:$E,5)))</f>
        <v xml:space="preserve"> </v>
      </c>
      <c r="ABZ34" s="155" t="str">
        <f t="shared" si="298"/>
        <v xml:space="preserve"> </v>
      </c>
      <c r="ACA34" s="152" t="str">
        <f t="shared" si="299"/>
        <v xml:space="preserve"> </v>
      </c>
      <c r="ACC34" s="138">
        <f t="shared" ref="ACC34" si="2123">$A$34</f>
        <v>22</v>
      </c>
      <c r="ACD34" s="444"/>
      <c r="ACE34" s="150"/>
      <c r="ACF34" s="150"/>
      <c r="ACG34" s="150"/>
      <c r="ACH34" s="150" t="str">
        <f>IFERROR(IF(ACF34=0," ",IF(ACF34=16," ",VLOOKUP(ACF34,PROTOKOL!$A:$E,2)*ACG34))/7.5*(7.5-ACK34),"")</f>
        <v/>
      </c>
      <c r="ACI34" s="151"/>
      <c r="ACJ34" s="152" t="str">
        <f>IF(ACF34=0," ",IF(ACF34=16," ",(ACE34-ACH34-ACI34)*VLOOKUP(ACF34,PROTOKOL!$A:$E,5)))</f>
        <v xml:space="preserve"> </v>
      </c>
      <c r="ACK34" s="153"/>
      <c r="ACL34" s="144" t="str">
        <f t="shared" si="301"/>
        <v xml:space="preserve"> </v>
      </c>
      <c r="ACM34" s="454" t="str">
        <f t="shared" si="302"/>
        <v xml:space="preserve"> </v>
      </c>
      <c r="ACN34" s="454"/>
      <c r="ACO34" s="150"/>
      <c r="ACP34" s="150"/>
      <c r="ACQ34" s="150"/>
      <c r="ACR34" s="154" t="str">
        <f>IF(ACP34=0," ",IF(ACP34=16," ",VLOOKUP(ACP34,PROTOKOL!$A:$E,2)*ACQ34))</f>
        <v xml:space="preserve"> </v>
      </c>
      <c r="ACS34" s="151"/>
      <c r="ACT34" s="152" t="str">
        <f>IF(ACP34=0," ",IF(ACP34=16," ",(ACO34-ACR34-ACS34)*VLOOKUP(ACP34,PROTOKOL!$A:$E,5)))</f>
        <v xml:space="preserve"> </v>
      </c>
      <c r="ACU34" s="155" t="str">
        <f t="shared" si="303"/>
        <v xml:space="preserve"> </v>
      </c>
      <c r="ACV34" s="152" t="str">
        <f t="shared" si="304"/>
        <v xml:space="preserve"> </v>
      </c>
      <c r="ACX34" s="138">
        <f t="shared" ref="ACX34" si="2124">$A$34</f>
        <v>22</v>
      </c>
      <c r="ACY34" s="444"/>
      <c r="ACZ34" s="150"/>
      <c r="ADA34" s="150"/>
      <c r="ADB34" s="150"/>
      <c r="ADC34" s="150" t="str">
        <f>IFERROR(IF(ADA34=0," ",IF(ADA34=16," ",VLOOKUP(ADA34,PROTOKOL!$A:$E,2)*ADB34))/7.5*(7.5-ADF34),"")</f>
        <v/>
      </c>
      <c r="ADD34" s="151"/>
      <c r="ADE34" s="152" t="str">
        <f>IF(ADA34=0," ",IF(ADA34=16," ",(ACZ34-ADC34-ADD34)*VLOOKUP(ADA34,PROTOKOL!$A:$E,5)))</f>
        <v xml:space="preserve"> </v>
      </c>
      <c r="ADF34" s="153"/>
      <c r="ADG34" s="144" t="str">
        <f t="shared" si="306"/>
        <v xml:space="preserve"> </v>
      </c>
      <c r="ADH34" s="454" t="str">
        <f t="shared" si="307"/>
        <v xml:space="preserve"> </v>
      </c>
      <c r="ADI34" s="454"/>
      <c r="ADJ34" s="150"/>
      <c r="ADK34" s="150"/>
      <c r="ADL34" s="150"/>
      <c r="ADM34" s="154" t="str">
        <f>IF(ADK34=0," ",IF(ADK34=16," ",VLOOKUP(ADK34,PROTOKOL!$A:$E,2)*ADL34))</f>
        <v xml:space="preserve"> </v>
      </c>
      <c r="ADN34" s="151"/>
      <c r="ADO34" s="152" t="str">
        <f>IF(ADK34=0," ",IF(ADK34=16," ",(ADJ34-ADM34-ADN34)*VLOOKUP(ADK34,PROTOKOL!$A:$E,5)))</f>
        <v xml:space="preserve"> </v>
      </c>
      <c r="ADP34" s="155" t="str">
        <f t="shared" si="308"/>
        <v xml:space="preserve"> </v>
      </c>
      <c r="ADQ34" s="152" t="str">
        <f t="shared" si="309"/>
        <v xml:space="preserve"> </v>
      </c>
      <c r="ADS34" s="138">
        <f t="shared" ref="ADS34" si="2125">$A$34</f>
        <v>22</v>
      </c>
      <c r="ADT34" s="444"/>
      <c r="ADU34" s="150"/>
      <c r="ADV34" s="150"/>
      <c r="ADW34" s="150"/>
      <c r="ADX34" s="150" t="str">
        <f>IFERROR(IF(ADV34=0," ",IF(ADV34=16," ",VLOOKUP(ADV34,PROTOKOL!$A:$E,2)*ADW34))/7.5*(7.5-AEA34),"")</f>
        <v/>
      </c>
      <c r="ADY34" s="151"/>
      <c r="ADZ34" s="152" t="str">
        <f>IF(ADV34=0," ",IF(ADV34=16," ",(ADU34-ADX34-ADY34)*VLOOKUP(ADV34,PROTOKOL!$A:$E,5)))</f>
        <v xml:space="preserve"> </v>
      </c>
      <c r="AEA34" s="153"/>
      <c r="AEB34" s="144" t="str">
        <f t="shared" si="311"/>
        <v xml:space="preserve"> </v>
      </c>
      <c r="AEC34" s="454" t="str">
        <f t="shared" si="312"/>
        <v xml:space="preserve"> </v>
      </c>
      <c r="AED34" s="454"/>
      <c r="AEE34" s="150"/>
      <c r="AEF34" s="150"/>
      <c r="AEG34" s="150"/>
      <c r="AEH34" s="154" t="str">
        <f>IF(AEF34=0," ",IF(AEF34=16," ",VLOOKUP(AEF34,PROTOKOL!$A:$E,2)*AEG34))</f>
        <v xml:space="preserve"> </v>
      </c>
      <c r="AEI34" s="151"/>
      <c r="AEJ34" s="152" t="str">
        <f>IF(AEF34=0," ",IF(AEF34=16," ",(AEE34-AEH34-AEI34)*VLOOKUP(AEF34,PROTOKOL!$A:$E,5)))</f>
        <v xml:space="preserve"> </v>
      </c>
      <c r="AEK34" s="155" t="str">
        <f t="shared" si="313"/>
        <v xml:space="preserve"> </v>
      </c>
      <c r="AEL34" s="152" t="str">
        <f t="shared" si="314"/>
        <v xml:space="preserve"> </v>
      </c>
      <c r="AEN34" s="138">
        <f t="shared" ref="AEN34" si="2126">$A$34</f>
        <v>22</v>
      </c>
      <c r="AEO34" s="444"/>
      <c r="AEP34" s="150"/>
      <c r="AEQ34" s="150"/>
      <c r="AER34" s="150"/>
      <c r="AES34" s="150" t="str">
        <f>IFERROR(IF(AEQ34=0," ",IF(AEQ34=16," ",VLOOKUP(AEQ34,PROTOKOL!$A:$E,2)*AER34))/7.5*(7.5-AEV34),"")</f>
        <v/>
      </c>
      <c r="AET34" s="151"/>
      <c r="AEU34" s="152" t="str">
        <f>IF(AEQ34=0," ",IF(AEQ34=16," ",(AEP34-AES34-AET34)*VLOOKUP(AEQ34,PROTOKOL!$A:$E,5)))</f>
        <v xml:space="preserve"> </v>
      </c>
      <c r="AEV34" s="153"/>
      <c r="AEW34" s="144" t="str">
        <f t="shared" si="316"/>
        <v xml:space="preserve"> </v>
      </c>
      <c r="AEX34" s="454" t="str">
        <f t="shared" si="317"/>
        <v xml:space="preserve"> </v>
      </c>
      <c r="AEY34" s="454"/>
      <c r="AEZ34" s="150"/>
      <c r="AFA34" s="150"/>
      <c r="AFB34" s="150"/>
      <c r="AFC34" s="154" t="str">
        <f>IF(AFA34=0," ",IF(AFA34=16," ",VLOOKUP(AFA34,PROTOKOL!$A:$E,2)*AFB34))</f>
        <v xml:space="preserve"> </v>
      </c>
      <c r="AFD34" s="151"/>
      <c r="AFE34" s="152" t="str">
        <f>IF(AFA34=0," ",IF(AFA34=16," ",(AEZ34-AFC34-AFD34)*VLOOKUP(AFA34,PROTOKOL!$A:$E,5)))</f>
        <v xml:space="preserve"> </v>
      </c>
      <c r="AFF34" s="155" t="str">
        <f t="shared" si="318"/>
        <v xml:space="preserve"> </v>
      </c>
      <c r="AFG34" s="152" t="str">
        <f t="shared" si="319"/>
        <v xml:space="preserve"> </v>
      </c>
      <c r="AFI34" s="138">
        <f t="shared" ref="AFI34" si="2127">$A$34</f>
        <v>22</v>
      </c>
      <c r="AFJ34" s="444"/>
      <c r="AFK34" s="150"/>
      <c r="AFL34" s="150"/>
      <c r="AFM34" s="150"/>
      <c r="AFN34" s="150" t="str">
        <f>IFERROR(IF(AFL34=0," ",IF(AFL34=16," ",VLOOKUP(AFL34,PROTOKOL!$A:$E,2)*AFM34))/7.5*(7.5-AFQ34),"")</f>
        <v/>
      </c>
      <c r="AFO34" s="151"/>
      <c r="AFP34" s="152" t="str">
        <f>IF(AFL34=0," ",IF(AFL34=16," ",(AFK34-AFN34-AFO34)*VLOOKUP(AFL34,PROTOKOL!$A:$E,5)))</f>
        <v xml:space="preserve"> </v>
      </c>
      <c r="AFQ34" s="153"/>
      <c r="AFR34" s="144" t="str">
        <f t="shared" si="321"/>
        <v xml:space="preserve"> </v>
      </c>
      <c r="AFS34" s="454" t="str">
        <f t="shared" si="322"/>
        <v xml:space="preserve"> </v>
      </c>
      <c r="AFT34" s="454"/>
      <c r="AFU34" s="150"/>
      <c r="AFV34" s="150"/>
      <c r="AFW34" s="150"/>
      <c r="AFX34" s="154" t="str">
        <f>IF(AFV34=0," ",IF(AFV34=16," ",VLOOKUP(AFV34,PROTOKOL!$A:$E,2)*AFW34))</f>
        <v xml:space="preserve"> </v>
      </c>
      <c r="AFY34" s="151"/>
      <c r="AFZ34" s="152" t="str">
        <f>IF(AFV34=0," ",IF(AFV34=16," ",(AFU34-AFX34-AFY34)*VLOOKUP(AFV34,PROTOKOL!$A:$E,5)))</f>
        <v xml:space="preserve"> </v>
      </c>
      <c r="AGA34" s="155" t="str">
        <f t="shared" si="323"/>
        <v xml:space="preserve"> </v>
      </c>
      <c r="AGB34" s="152" t="str">
        <f t="shared" si="324"/>
        <v xml:space="preserve"> </v>
      </c>
      <c r="AGD34" s="138">
        <f t="shared" ref="AGD34" si="2128">$A$34</f>
        <v>22</v>
      </c>
      <c r="AGE34" s="444"/>
      <c r="AGF34" s="150"/>
      <c r="AGG34" s="150"/>
      <c r="AGH34" s="150"/>
      <c r="AGI34" s="150" t="str">
        <f>IFERROR(IF(AGG34=0," ",IF(AGG34=16," ",VLOOKUP(AGG34,PROTOKOL!$A:$E,2)*AGH34))/7.5*(7.5-AGL34),"")</f>
        <v/>
      </c>
      <c r="AGJ34" s="151"/>
      <c r="AGK34" s="152" t="str">
        <f>IF(AGG34=0," ",IF(AGG34=16," ",(AGF34-AGI34-AGJ34)*VLOOKUP(AGG34,PROTOKOL!$A:$E,5)))</f>
        <v xml:space="preserve"> </v>
      </c>
      <c r="AGL34" s="153"/>
      <c r="AGM34" s="144" t="str">
        <f t="shared" si="326"/>
        <v xml:space="preserve"> </v>
      </c>
      <c r="AGN34" s="454" t="str">
        <f t="shared" si="327"/>
        <v xml:space="preserve"> </v>
      </c>
      <c r="AGO34" s="454"/>
      <c r="AGP34" s="150"/>
      <c r="AGQ34" s="150"/>
      <c r="AGR34" s="150"/>
      <c r="AGS34" s="154" t="str">
        <f>IF(AGQ34=0," ",IF(AGQ34=16," ",VLOOKUP(AGQ34,PROTOKOL!$A:$E,2)*AGR34))</f>
        <v xml:space="preserve"> </v>
      </c>
      <c r="AGT34" s="151"/>
      <c r="AGU34" s="152" t="str">
        <f>IF(AGQ34=0," ",IF(AGQ34=16," ",(AGP34-AGS34-AGT34)*VLOOKUP(AGQ34,PROTOKOL!$A:$E,5)))</f>
        <v xml:space="preserve"> </v>
      </c>
      <c r="AGV34" s="155" t="str">
        <f t="shared" si="328"/>
        <v xml:space="preserve"> </v>
      </c>
      <c r="AGW34" s="152" t="str">
        <f t="shared" si="329"/>
        <v xml:space="preserve"> </v>
      </c>
      <c r="AGY34" s="138">
        <f t="shared" ref="AGY34" si="2129">$A$34</f>
        <v>22</v>
      </c>
      <c r="AGZ34" s="444"/>
      <c r="AHA34" s="150"/>
      <c r="AHB34" s="150"/>
      <c r="AHC34" s="150"/>
      <c r="AHD34" s="150" t="str">
        <f>IFERROR(IF(AHB34=0," ",IF(AHB34=16," ",VLOOKUP(AHB34,PROTOKOL!$A:$E,2)*AHC34))/7.5*(7.5-AHG34),"")</f>
        <v/>
      </c>
      <c r="AHE34" s="151"/>
      <c r="AHF34" s="152" t="str">
        <f>IF(AHB34=0," ",IF(AHB34=16," ",(AHA34-AHD34-AHE34)*VLOOKUP(AHB34,PROTOKOL!$A:$E,5)))</f>
        <v xml:space="preserve"> </v>
      </c>
      <c r="AHG34" s="153"/>
      <c r="AHH34" s="144" t="str">
        <f t="shared" si="331"/>
        <v xml:space="preserve"> </v>
      </c>
      <c r="AHI34" s="454" t="str">
        <f t="shared" si="332"/>
        <v xml:space="preserve"> </v>
      </c>
      <c r="AHJ34" s="454"/>
      <c r="AHK34" s="150"/>
      <c r="AHL34" s="150"/>
      <c r="AHM34" s="150"/>
      <c r="AHN34" s="154" t="str">
        <f>IF(AHL34=0," ",IF(AHL34=16," ",VLOOKUP(AHL34,PROTOKOL!$A:$E,2)*AHM34))</f>
        <v xml:space="preserve"> </v>
      </c>
      <c r="AHO34" s="151"/>
      <c r="AHP34" s="152" t="str">
        <f>IF(AHL34=0," ",IF(AHL34=16," ",(AHK34-AHN34-AHO34)*VLOOKUP(AHL34,PROTOKOL!$A:$E,5)))</f>
        <v xml:space="preserve"> </v>
      </c>
      <c r="AHQ34" s="155" t="str">
        <f t="shared" si="333"/>
        <v xml:space="preserve"> </v>
      </c>
      <c r="AHR34" s="152" t="str">
        <f t="shared" si="334"/>
        <v xml:space="preserve"> </v>
      </c>
      <c r="AHT34" s="138">
        <f t="shared" ref="AHT34" si="2130">$A$34</f>
        <v>22</v>
      </c>
      <c r="AHU34" s="444"/>
      <c r="AHV34" s="150"/>
      <c r="AHW34" s="150"/>
      <c r="AHX34" s="150"/>
      <c r="AHY34" s="150" t="str">
        <f>IFERROR(IF(AHW34=0," ",IF(AHW34=16," ",VLOOKUP(AHW34,PROTOKOL!$A:$E,2)*AHX34))/7.5*(7.5-AIB34),"")</f>
        <v/>
      </c>
      <c r="AHZ34" s="151"/>
      <c r="AIA34" s="152" t="str">
        <f>IF(AHW34=0," ",IF(AHW34=16," ",(AHV34-AHY34-AHZ34)*VLOOKUP(AHW34,PROTOKOL!$A:$E,5)))</f>
        <v xml:space="preserve"> </v>
      </c>
      <c r="AIB34" s="153"/>
      <c r="AIC34" s="144" t="str">
        <f t="shared" si="336"/>
        <v xml:space="preserve"> </v>
      </c>
      <c r="AID34" s="454" t="str">
        <f t="shared" si="337"/>
        <v xml:space="preserve"> </v>
      </c>
      <c r="AIE34" s="454"/>
      <c r="AIF34" s="150"/>
      <c r="AIG34" s="150"/>
      <c r="AIH34" s="150"/>
      <c r="AII34" s="154" t="str">
        <f>IF(AIG34=0," ",IF(AIG34=16," ",VLOOKUP(AIG34,PROTOKOL!$A:$E,2)*AIH34))</f>
        <v xml:space="preserve"> </v>
      </c>
      <c r="AIJ34" s="151"/>
      <c r="AIK34" s="152" t="str">
        <f>IF(AIG34=0," ",IF(AIG34=16," ",(AIF34-AII34-AIJ34)*VLOOKUP(AIG34,PROTOKOL!$A:$E,5)))</f>
        <v xml:space="preserve"> </v>
      </c>
      <c r="AIL34" s="155" t="str">
        <f t="shared" si="338"/>
        <v xml:space="preserve"> </v>
      </c>
      <c r="AIM34" s="152" t="str">
        <f t="shared" si="339"/>
        <v xml:space="preserve"> </v>
      </c>
      <c r="AIO34" s="138">
        <f t="shared" ref="AIO34" si="2131">$A$34</f>
        <v>22</v>
      </c>
      <c r="AIP34" s="444"/>
      <c r="AIQ34" s="150"/>
      <c r="AIR34" s="150"/>
      <c r="AIS34" s="150"/>
      <c r="AIT34" s="150" t="str">
        <f>IFERROR(IF(AIR34=0," ",IF(AIR34=16," ",VLOOKUP(AIR34,PROTOKOL!$A:$E,2)*AIS34))/7.5*(7.5-AIW34),"")</f>
        <v/>
      </c>
      <c r="AIU34" s="151"/>
      <c r="AIV34" s="152" t="str">
        <f>IF(AIR34=0," ",IF(AIR34=16," ",(AIQ34-AIT34-AIU34)*VLOOKUP(AIR34,PROTOKOL!$A:$E,5)))</f>
        <v xml:space="preserve"> </v>
      </c>
      <c r="AIW34" s="153"/>
      <c r="AIX34" s="144" t="str">
        <f t="shared" si="341"/>
        <v xml:space="preserve"> </v>
      </c>
      <c r="AIY34" s="454" t="str">
        <f t="shared" si="342"/>
        <v xml:space="preserve"> </v>
      </c>
      <c r="AIZ34" s="454"/>
      <c r="AJA34" s="150"/>
      <c r="AJB34" s="150"/>
      <c r="AJC34" s="150"/>
      <c r="AJD34" s="154" t="str">
        <f>IF(AJB34=0," ",IF(AJB34=16," ",VLOOKUP(AJB34,PROTOKOL!$A:$E,2)*AJC34))</f>
        <v xml:space="preserve"> </v>
      </c>
      <c r="AJE34" s="151"/>
      <c r="AJF34" s="152" t="str">
        <f>IF(AJB34=0," ",IF(AJB34=16," ",(AJA34-AJD34-AJE34)*VLOOKUP(AJB34,PROTOKOL!$A:$E,5)))</f>
        <v xml:space="preserve"> </v>
      </c>
      <c r="AJG34" s="155" t="str">
        <f t="shared" si="343"/>
        <v xml:space="preserve"> </v>
      </c>
      <c r="AJH34" s="152" t="str">
        <f t="shared" si="344"/>
        <v xml:space="preserve"> </v>
      </c>
      <c r="AJJ34" s="138">
        <f t="shared" ref="AJJ34" si="2132">$A$34</f>
        <v>22</v>
      </c>
      <c r="AJK34" s="444"/>
      <c r="AJL34" s="150"/>
      <c r="AJM34" s="150"/>
      <c r="AJN34" s="150"/>
      <c r="AJO34" s="150" t="str">
        <f>IFERROR(IF(AJM34=0," ",IF(AJM34=16," ",VLOOKUP(AJM34,PROTOKOL!$A:$E,2)*AJN34))/7.5*(7.5-AJR34),"")</f>
        <v/>
      </c>
      <c r="AJP34" s="151"/>
      <c r="AJQ34" s="152" t="str">
        <f>IF(AJM34=0," ",IF(AJM34=16," ",(AJL34-AJO34-AJP34)*VLOOKUP(AJM34,PROTOKOL!$A:$E,5)))</f>
        <v xml:space="preserve"> </v>
      </c>
      <c r="AJR34" s="153"/>
      <c r="AJS34" s="144" t="str">
        <f t="shared" si="346"/>
        <v xml:space="preserve"> </v>
      </c>
      <c r="AJT34" s="454" t="str">
        <f t="shared" si="347"/>
        <v xml:space="preserve"> </v>
      </c>
      <c r="AJU34" s="454"/>
      <c r="AJV34" s="150"/>
      <c r="AJW34" s="150"/>
      <c r="AJX34" s="150"/>
      <c r="AJY34" s="154" t="str">
        <f>IF(AJW34=0," ",IF(AJW34=16," ",VLOOKUP(AJW34,PROTOKOL!$A:$E,2)*AJX34))</f>
        <v xml:space="preserve"> </v>
      </c>
      <c r="AJZ34" s="151"/>
      <c r="AKA34" s="152" t="str">
        <f>IF(AJW34=0," ",IF(AJW34=16," ",(AJV34-AJY34-AJZ34)*VLOOKUP(AJW34,PROTOKOL!$A:$E,5)))</f>
        <v xml:space="preserve"> </v>
      </c>
      <c r="AKB34" s="155" t="str">
        <f t="shared" si="348"/>
        <v xml:space="preserve"> </v>
      </c>
      <c r="AKC34" s="152" t="str">
        <f t="shared" si="349"/>
        <v xml:space="preserve"> </v>
      </c>
      <c r="AKE34" s="138">
        <f t="shared" ref="AKE34" si="2133">$A$34</f>
        <v>22</v>
      </c>
      <c r="AKF34" s="444"/>
      <c r="AKG34" s="150"/>
      <c r="AKH34" s="150"/>
      <c r="AKI34" s="150"/>
      <c r="AKJ34" s="150" t="str">
        <f>IFERROR(IF(AKH34=0," ",IF(AKH34=16," ",VLOOKUP(AKH34,PROTOKOL!$A:$E,2)*AKI34))/7.5*(7.5-AKM34),"")</f>
        <v/>
      </c>
      <c r="AKK34" s="151"/>
      <c r="AKL34" s="152" t="str">
        <f>IF(AKH34=0," ",IF(AKH34=16," ",(AKG34-AKJ34-AKK34)*VLOOKUP(AKH34,PROTOKOL!$A:$E,5)))</f>
        <v xml:space="preserve"> </v>
      </c>
      <c r="AKM34" s="153"/>
      <c r="AKN34" s="144" t="str">
        <f t="shared" si="351"/>
        <v xml:space="preserve"> </v>
      </c>
      <c r="AKO34" s="454" t="str">
        <f t="shared" si="352"/>
        <v xml:space="preserve"> </v>
      </c>
      <c r="AKP34" s="454"/>
      <c r="AKQ34" s="150"/>
      <c r="AKR34" s="150"/>
      <c r="AKS34" s="150"/>
      <c r="AKT34" s="154" t="str">
        <f>IF(AKR34=0," ",IF(AKR34=16," ",VLOOKUP(AKR34,PROTOKOL!$A:$E,2)*AKS34))</f>
        <v xml:space="preserve"> </v>
      </c>
      <c r="AKU34" s="151"/>
      <c r="AKV34" s="152" t="str">
        <f>IF(AKR34=0," ",IF(AKR34=16," ",(AKQ34-AKT34-AKU34)*VLOOKUP(AKR34,PROTOKOL!$A:$E,5)))</f>
        <v xml:space="preserve"> </v>
      </c>
      <c r="AKW34" s="155" t="str">
        <f t="shared" si="353"/>
        <v xml:space="preserve"> </v>
      </c>
      <c r="AKX34" s="152" t="str">
        <f t="shared" si="354"/>
        <v xml:space="preserve"> </v>
      </c>
      <c r="AKZ34" s="138">
        <f t="shared" ref="AKZ34" si="2134">$A$34</f>
        <v>22</v>
      </c>
      <c r="ALA34" s="444"/>
      <c r="ALB34" s="150"/>
      <c r="ALC34" s="150"/>
      <c r="ALD34" s="150"/>
      <c r="ALE34" s="150" t="str">
        <f>IFERROR(IF(ALC34=0," ",IF(ALC34=16," ",VLOOKUP(ALC34,PROTOKOL!$A:$E,2)*ALD34))/7.5*(7.5-ALH34),"")</f>
        <v/>
      </c>
      <c r="ALF34" s="151"/>
      <c r="ALG34" s="152" t="str">
        <f>IF(ALC34=0," ",IF(ALC34=16," ",(ALB34-ALE34-ALF34)*VLOOKUP(ALC34,PROTOKOL!$A:$E,5)))</f>
        <v xml:space="preserve"> </v>
      </c>
      <c r="ALH34" s="153"/>
      <c r="ALI34" s="144" t="str">
        <f t="shared" si="356"/>
        <v xml:space="preserve"> </v>
      </c>
      <c r="ALJ34" s="454" t="str">
        <f t="shared" si="357"/>
        <v xml:space="preserve"> </v>
      </c>
      <c r="ALK34" s="454"/>
      <c r="ALL34" s="150"/>
      <c r="ALM34" s="150"/>
      <c r="ALN34" s="150"/>
      <c r="ALO34" s="154" t="str">
        <f>IF(ALM34=0," ",IF(ALM34=16," ",VLOOKUP(ALM34,PROTOKOL!$A:$E,2)*ALN34))</f>
        <v xml:space="preserve"> </v>
      </c>
      <c r="ALP34" s="151"/>
      <c r="ALQ34" s="152" t="str">
        <f>IF(ALM34=0," ",IF(ALM34=16," ",(ALL34-ALO34-ALP34)*VLOOKUP(ALM34,PROTOKOL!$A:$E,5)))</f>
        <v xml:space="preserve"> </v>
      </c>
      <c r="ALR34" s="155" t="str">
        <f t="shared" si="358"/>
        <v xml:space="preserve"> </v>
      </c>
      <c r="ALS34" s="152" t="str">
        <f t="shared" si="359"/>
        <v xml:space="preserve"> </v>
      </c>
      <c r="ALU34" s="138">
        <f t="shared" ref="ALU34" si="2135">$A$34</f>
        <v>22</v>
      </c>
      <c r="ALV34" s="444"/>
      <c r="ALW34" s="150"/>
      <c r="ALX34" s="150"/>
      <c r="ALY34" s="150"/>
      <c r="ALZ34" s="150" t="str">
        <f>IFERROR(IF(ALX34=0," ",IF(ALX34=16," ",VLOOKUP(ALX34,PROTOKOL!$A:$E,2)*ALY34))/7.5*(7.5-AMC34),"")</f>
        <v/>
      </c>
      <c r="AMA34" s="151"/>
      <c r="AMB34" s="152" t="str">
        <f>IF(ALX34=0," ",IF(ALX34=16," ",(ALW34-ALZ34-AMA34)*VLOOKUP(ALX34,PROTOKOL!$A:$E,5)))</f>
        <v xml:space="preserve"> </v>
      </c>
      <c r="AMC34" s="153"/>
      <c r="AMD34" s="144" t="str">
        <f t="shared" si="361"/>
        <v xml:space="preserve"> </v>
      </c>
      <c r="AME34" s="454" t="str">
        <f t="shared" si="362"/>
        <v xml:space="preserve"> </v>
      </c>
      <c r="AMF34" s="454"/>
      <c r="AMG34" s="150"/>
      <c r="AMH34" s="150"/>
      <c r="AMI34" s="150"/>
      <c r="AMJ34" s="154" t="str">
        <f>IF(AMH34=0," ",IF(AMH34=16," ",VLOOKUP(AMH34,PROTOKOL!$A:$E,2)*AMI34))</f>
        <v xml:space="preserve"> </v>
      </c>
      <c r="AMK34" s="151"/>
      <c r="AML34" s="152" t="str">
        <f>IF(AMH34=0," ",IF(AMH34=16," ",(AMG34-AMJ34-AMK34)*VLOOKUP(AMH34,PROTOKOL!$A:$E,5)))</f>
        <v xml:space="preserve"> </v>
      </c>
      <c r="AMM34" s="155" t="str">
        <f t="shared" si="363"/>
        <v xml:space="preserve"> </v>
      </c>
      <c r="AMN34" s="152" t="str">
        <f t="shared" si="364"/>
        <v xml:space="preserve"> </v>
      </c>
      <c r="AMP34" s="138">
        <f t="shared" ref="AMP34" si="2136">$A$34</f>
        <v>22</v>
      </c>
      <c r="AMQ34" s="444"/>
      <c r="AMR34" s="150"/>
      <c r="AMS34" s="150"/>
      <c r="AMT34" s="150"/>
      <c r="AMU34" s="150" t="str">
        <f>IFERROR(IF(AMS34=0," ",IF(AMS34=16," ",VLOOKUP(AMS34,PROTOKOL!$A:$E,2)*AMT34))/7.5*(7.5-AMX34),"")</f>
        <v/>
      </c>
      <c r="AMV34" s="151"/>
      <c r="AMW34" s="152" t="str">
        <f>IF(AMS34=0," ",IF(AMS34=16," ",(AMR34-AMU34-AMV34)*VLOOKUP(AMS34,PROTOKOL!$A:$E,5)))</f>
        <v xml:space="preserve"> </v>
      </c>
      <c r="AMX34" s="153"/>
      <c r="AMY34" s="144" t="str">
        <f t="shared" si="366"/>
        <v xml:space="preserve"> </v>
      </c>
      <c r="AMZ34" s="454" t="str">
        <f t="shared" si="367"/>
        <v xml:space="preserve"> </v>
      </c>
      <c r="ANA34" s="454"/>
      <c r="ANB34" s="150"/>
      <c r="ANC34" s="150"/>
      <c r="AND34" s="150"/>
      <c r="ANE34" s="154" t="str">
        <f>IF(ANC34=0," ",IF(ANC34=16," ",VLOOKUP(ANC34,PROTOKOL!$A:$E,2)*AND34))</f>
        <v xml:space="preserve"> </v>
      </c>
      <c r="ANF34" s="151"/>
      <c r="ANG34" s="152" t="str">
        <f>IF(ANC34=0," ",IF(ANC34=16," ",(ANB34-ANE34-ANF34)*VLOOKUP(ANC34,PROTOKOL!$A:$E,5)))</f>
        <v xml:space="preserve"> </v>
      </c>
      <c r="ANH34" s="155" t="str">
        <f t="shared" si="368"/>
        <v xml:space="preserve"> </v>
      </c>
      <c r="ANI34" s="152" t="str">
        <f t="shared" si="369"/>
        <v xml:space="preserve"> </v>
      </c>
      <c r="ANK34" s="138">
        <f t="shared" ref="ANK34" si="2137">$A$34</f>
        <v>22</v>
      </c>
      <c r="ANL34" s="444"/>
      <c r="ANM34" s="150"/>
      <c r="ANN34" s="150"/>
      <c r="ANO34" s="150"/>
      <c r="ANP34" s="150" t="str">
        <f>IFERROR(IF(ANN34=0," ",IF(ANN34=16," ",VLOOKUP(ANN34,PROTOKOL!$A:$E,2)*ANO34))/7.5*(7.5-ANS34),"")</f>
        <v/>
      </c>
      <c r="ANQ34" s="151"/>
      <c r="ANR34" s="152" t="str">
        <f>IF(ANN34=0," ",IF(ANN34=16," ",(ANM34-ANP34-ANQ34)*VLOOKUP(ANN34,PROTOKOL!$A:$E,5)))</f>
        <v xml:space="preserve"> </v>
      </c>
      <c r="ANS34" s="153"/>
      <c r="ANT34" s="144" t="str">
        <f t="shared" si="371"/>
        <v xml:space="preserve"> </v>
      </c>
      <c r="ANU34" s="454" t="str">
        <f t="shared" si="372"/>
        <v xml:space="preserve"> </v>
      </c>
      <c r="ANV34" s="454"/>
      <c r="ANW34" s="150"/>
      <c r="ANX34" s="150"/>
      <c r="ANY34" s="150"/>
      <c r="ANZ34" s="154" t="str">
        <f>IF(ANX34=0," ",IF(ANX34=16," ",VLOOKUP(ANX34,PROTOKOL!$A:$E,2)*ANY34))</f>
        <v xml:space="preserve"> </v>
      </c>
      <c r="AOA34" s="151"/>
      <c r="AOB34" s="152" t="str">
        <f>IF(ANX34=0," ",IF(ANX34=16," ",(ANW34-ANZ34-AOA34)*VLOOKUP(ANX34,PROTOKOL!$A:$E,5)))</f>
        <v xml:space="preserve"> </v>
      </c>
      <c r="AOC34" s="155" t="str">
        <f t="shared" si="373"/>
        <v xml:space="preserve"> </v>
      </c>
      <c r="AOD34" s="152" t="str">
        <f t="shared" si="374"/>
        <v xml:space="preserve"> </v>
      </c>
      <c r="AOF34" s="138">
        <f t="shared" ref="AOF34" si="2138">$A$34</f>
        <v>22</v>
      </c>
      <c r="AOG34" s="444"/>
      <c r="AOH34" s="150"/>
      <c r="AOI34" s="150"/>
      <c r="AOJ34" s="150"/>
      <c r="AOK34" s="150" t="str">
        <f>IFERROR(IF(AOI34=0," ",IF(AOI34=16," ",VLOOKUP(AOI34,PROTOKOL!$A:$E,2)*AOJ34))/7.5*(7.5-AON34),"")</f>
        <v/>
      </c>
      <c r="AOL34" s="151"/>
      <c r="AOM34" s="152" t="str">
        <f>IF(AOI34=0," ",IF(AOI34=16," ",(AOH34-AOK34-AOL34)*VLOOKUP(AOI34,PROTOKOL!$A:$E,5)))</f>
        <v xml:space="preserve"> </v>
      </c>
      <c r="AON34" s="153"/>
      <c r="AOO34" s="144" t="str">
        <f t="shared" si="376"/>
        <v xml:space="preserve"> </v>
      </c>
      <c r="AOP34" s="454" t="str">
        <f t="shared" si="377"/>
        <v xml:space="preserve"> </v>
      </c>
      <c r="AOQ34" s="454"/>
      <c r="AOR34" s="150"/>
      <c r="AOS34" s="150"/>
      <c r="AOT34" s="150"/>
      <c r="AOU34" s="154" t="str">
        <f>IF(AOS34=0," ",IF(AOS34=16," ",VLOOKUP(AOS34,PROTOKOL!$A:$E,2)*AOT34))</f>
        <v xml:space="preserve"> </v>
      </c>
      <c r="AOV34" s="151"/>
      <c r="AOW34" s="152" t="str">
        <f>IF(AOS34=0," ",IF(AOS34=16," ",(AOR34-AOU34-AOV34)*VLOOKUP(AOS34,PROTOKOL!$A:$E,5)))</f>
        <v xml:space="preserve"> </v>
      </c>
      <c r="AOX34" s="155" t="str">
        <f t="shared" si="378"/>
        <v xml:space="preserve"> </v>
      </c>
      <c r="AOY34" s="152" t="str">
        <f t="shared" si="379"/>
        <v xml:space="preserve"> </v>
      </c>
      <c r="APA34" s="138">
        <f t="shared" ref="APA34" si="2139">$A$34</f>
        <v>22</v>
      </c>
      <c r="APB34" s="444"/>
      <c r="APC34" s="150"/>
      <c r="APD34" s="150"/>
      <c r="APE34" s="150"/>
      <c r="APF34" s="150" t="str">
        <f>IFERROR(IF(APD34=0," ",IF(APD34=16," ",VLOOKUP(APD34,PROTOKOL!$A:$E,2)*APE34))/7.5*(7.5-API34),"")</f>
        <v/>
      </c>
      <c r="APG34" s="151"/>
      <c r="APH34" s="152" t="str">
        <f>IF(APD34=0," ",IF(APD34=16," ",(APC34-APF34-APG34)*VLOOKUP(APD34,PROTOKOL!$A:$E,5)))</f>
        <v xml:space="preserve"> </v>
      </c>
      <c r="API34" s="153"/>
      <c r="APJ34" s="144" t="str">
        <f t="shared" si="381"/>
        <v xml:space="preserve"> </v>
      </c>
      <c r="APK34" s="454" t="str">
        <f t="shared" si="382"/>
        <v xml:space="preserve"> </v>
      </c>
      <c r="APL34" s="454"/>
      <c r="APM34" s="150"/>
      <c r="APN34" s="150"/>
      <c r="APO34" s="150"/>
      <c r="APP34" s="154" t="str">
        <f>IF(APN34=0," ",IF(APN34=16," ",VLOOKUP(APN34,PROTOKOL!$A:$E,2)*APO34))</f>
        <v xml:space="preserve"> </v>
      </c>
      <c r="APQ34" s="151"/>
      <c r="APR34" s="152" t="str">
        <f>IF(APN34=0," ",IF(APN34=16," ",(APM34-APP34-APQ34)*VLOOKUP(APN34,PROTOKOL!$A:$E,5)))</f>
        <v xml:space="preserve"> </v>
      </c>
      <c r="APS34" s="155" t="str">
        <f t="shared" si="383"/>
        <v xml:space="preserve"> </v>
      </c>
      <c r="APT34" s="152" t="str">
        <f t="shared" si="384"/>
        <v xml:space="preserve"> </v>
      </c>
      <c r="APV34" s="138">
        <f t="shared" ref="APV34" si="2140">$A$34</f>
        <v>22</v>
      </c>
      <c r="APW34" s="444"/>
      <c r="APX34" s="150"/>
      <c r="APY34" s="150"/>
      <c r="APZ34" s="150"/>
      <c r="AQA34" s="150" t="str">
        <f>IFERROR(IF(APY34=0," ",IF(APY34=16," ",VLOOKUP(APY34,PROTOKOL!$A:$E,2)*APZ34))/7.5*(7.5-AQD34),"")</f>
        <v/>
      </c>
      <c r="AQB34" s="151"/>
      <c r="AQC34" s="152" t="str">
        <f>IF(APY34=0," ",IF(APY34=16," ",(APX34-AQA34-AQB34)*VLOOKUP(APY34,PROTOKOL!$A:$E,5)))</f>
        <v xml:space="preserve"> </v>
      </c>
      <c r="AQD34" s="153"/>
      <c r="AQE34" s="144" t="str">
        <f t="shared" si="386"/>
        <v xml:space="preserve"> </v>
      </c>
      <c r="AQF34" s="454" t="str">
        <f t="shared" si="387"/>
        <v xml:space="preserve"> </v>
      </c>
      <c r="AQG34" s="454"/>
      <c r="AQH34" s="150"/>
      <c r="AQI34" s="150"/>
      <c r="AQJ34" s="150"/>
      <c r="AQK34" s="154" t="str">
        <f>IF(AQI34=0," ",IF(AQI34=16," ",VLOOKUP(AQI34,PROTOKOL!$A:$E,2)*AQJ34))</f>
        <v xml:space="preserve"> </v>
      </c>
      <c r="AQL34" s="151"/>
      <c r="AQM34" s="152" t="str">
        <f>IF(AQI34=0," ",IF(AQI34=16," ",(AQH34-AQK34-AQL34)*VLOOKUP(AQI34,PROTOKOL!$A:$E,5)))</f>
        <v xml:space="preserve"> </v>
      </c>
      <c r="AQN34" s="155" t="str">
        <f t="shared" si="388"/>
        <v xml:space="preserve"> </v>
      </c>
      <c r="AQO34" s="152" t="str">
        <f t="shared" si="389"/>
        <v xml:space="preserve"> </v>
      </c>
      <c r="AQQ34" s="138">
        <f t="shared" ref="AQQ34" si="2141">$A$34</f>
        <v>22</v>
      </c>
      <c r="AQR34" s="444"/>
      <c r="AQS34" s="150"/>
      <c r="AQT34" s="150"/>
      <c r="AQU34" s="150"/>
      <c r="AQV34" s="150" t="str">
        <f>IFERROR(IF(AQT34=0," ",IF(AQT34=16," ",VLOOKUP(AQT34,PROTOKOL!$A:$E,2)*AQU34))/7.5*(7.5-AQY34),"")</f>
        <v/>
      </c>
      <c r="AQW34" s="151"/>
      <c r="AQX34" s="152" t="str">
        <f>IF(AQT34=0," ",IF(AQT34=16," ",(AQS34-AQV34-AQW34)*VLOOKUP(AQT34,PROTOKOL!$A:$E,5)))</f>
        <v xml:space="preserve"> </v>
      </c>
      <c r="AQY34" s="153"/>
      <c r="AQZ34" s="144" t="str">
        <f t="shared" si="391"/>
        <v xml:space="preserve"> </v>
      </c>
      <c r="ARA34" s="454" t="str">
        <f t="shared" si="392"/>
        <v xml:space="preserve"> </v>
      </c>
      <c r="ARB34" s="454"/>
      <c r="ARC34" s="150"/>
      <c r="ARD34" s="150"/>
      <c r="ARE34" s="150"/>
      <c r="ARF34" s="154" t="str">
        <f>IF(ARD34=0," ",IF(ARD34=16," ",VLOOKUP(ARD34,PROTOKOL!$A:$E,2)*ARE34))</f>
        <v xml:space="preserve"> </v>
      </c>
      <c r="ARG34" s="151"/>
      <c r="ARH34" s="152" t="str">
        <f>IF(ARD34=0," ",IF(ARD34=16," ",(ARC34-ARF34-ARG34)*VLOOKUP(ARD34,PROTOKOL!$A:$E,5)))</f>
        <v xml:space="preserve"> </v>
      </c>
      <c r="ARI34" s="155" t="str">
        <f t="shared" si="393"/>
        <v xml:space="preserve"> </v>
      </c>
      <c r="ARJ34" s="152" t="str">
        <f t="shared" si="394"/>
        <v xml:space="preserve"> </v>
      </c>
      <c r="ARL34" s="138">
        <f t="shared" ref="ARL34" si="2142">$A$34</f>
        <v>22</v>
      </c>
      <c r="ARM34" s="444"/>
      <c r="ARN34" s="150"/>
      <c r="ARO34" s="150"/>
      <c r="ARP34" s="150"/>
      <c r="ARQ34" s="150" t="str">
        <f>IFERROR(IF(ARO34=0," ",IF(ARO34=16," ",VLOOKUP(ARO34,PROTOKOL!$A:$E,2)*ARP34))/7.5*(7.5-ART34),"")</f>
        <v/>
      </c>
      <c r="ARR34" s="151"/>
      <c r="ARS34" s="152" t="str">
        <f>IF(ARO34=0," ",IF(ARO34=16," ",(ARN34-ARQ34-ARR34)*VLOOKUP(ARO34,PROTOKOL!$A:$E,5)))</f>
        <v xml:space="preserve"> </v>
      </c>
      <c r="ART34" s="153"/>
      <c r="ARU34" s="144" t="str">
        <f t="shared" si="396"/>
        <v xml:space="preserve"> </v>
      </c>
      <c r="ARV34" s="454" t="str">
        <f t="shared" si="397"/>
        <v xml:space="preserve"> </v>
      </c>
      <c r="ARW34" s="454"/>
      <c r="ARX34" s="150"/>
      <c r="ARY34" s="150"/>
      <c r="ARZ34" s="150"/>
      <c r="ASA34" s="154" t="str">
        <f>IF(ARY34=0," ",IF(ARY34=16," ",VLOOKUP(ARY34,PROTOKOL!$A:$E,2)*ARZ34))</f>
        <v xml:space="preserve"> </v>
      </c>
      <c r="ASB34" s="151"/>
      <c r="ASC34" s="152" t="str">
        <f>IF(ARY34=0," ",IF(ARY34=16," ",(ARX34-ASA34-ASB34)*VLOOKUP(ARY34,PROTOKOL!$A:$E,5)))</f>
        <v xml:space="preserve"> </v>
      </c>
      <c r="ASD34" s="155" t="str">
        <f t="shared" si="398"/>
        <v xml:space="preserve"> </v>
      </c>
      <c r="ASE34" s="152" t="str">
        <f t="shared" si="399"/>
        <v xml:space="preserve"> </v>
      </c>
      <c r="ASG34" s="138">
        <f t="shared" ref="ASG34" si="2143">$A$34</f>
        <v>22</v>
      </c>
      <c r="ASH34" s="444"/>
      <c r="ASI34" s="150"/>
      <c r="ASJ34" s="150"/>
      <c r="ASK34" s="150"/>
      <c r="ASL34" s="150" t="str">
        <f>IFERROR(IF(ASJ34=0," ",IF(ASJ34=16," ",VLOOKUP(ASJ34,PROTOKOL!$A:$E,2)*ASK34))/7.5*(7.5-ASO34),"")</f>
        <v/>
      </c>
      <c r="ASM34" s="151"/>
      <c r="ASN34" s="152" t="str">
        <f>IF(ASJ34=0," ",IF(ASJ34=16," ",(ASI34-ASL34-ASM34)*VLOOKUP(ASJ34,PROTOKOL!$A:$E,5)))</f>
        <v xml:space="preserve"> </v>
      </c>
      <c r="ASO34" s="153"/>
      <c r="ASP34" s="144" t="str">
        <f t="shared" si="401"/>
        <v xml:space="preserve"> </v>
      </c>
      <c r="ASQ34" s="454" t="str">
        <f t="shared" si="402"/>
        <v xml:space="preserve"> </v>
      </c>
      <c r="ASR34" s="454"/>
      <c r="ASS34" s="150"/>
      <c r="AST34" s="150"/>
      <c r="ASU34" s="150"/>
      <c r="ASV34" s="154" t="str">
        <f>IF(AST34=0," ",IF(AST34=16," ",VLOOKUP(AST34,PROTOKOL!$A:$E,2)*ASU34))</f>
        <v xml:space="preserve"> </v>
      </c>
      <c r="ASW34" s="151"/>
      <c r="ASX34" s="152" t="str">
        <f>IF(AST34=0," ",IF(AST34=16," ",(ASS34-ASV34-ASW34)*VLOOKUP(AST34,PROTOKOL!$A:$E,5)))</f>
        <v xml:space="preserve"> </v>
      </c>
      <c r="ASY34" s="155" t="str">
        <f t="shared" si="403"/>
        <v xml:space="preserve"> </v>
      </c>
      <c r="ASZ34" s="152" t="str">
        <f t="shared" si="404"/>
        <v xml:space="preserve"> </v>
      </c>
      <c r="ATB34" s="138">
        <f t="shared" ref="ATB34" si="2144">$A$34</f>
        <v>22</v>
      </c>
      <c r="ATC34" s="444"/>
      <c r="ATD34" s="150"/>
      <c r="ATE34" s="150"/>
      <c r="ATF34" s="150"/>
      <c r="ATG34" s="150" t="str">
        <f>IFERROR(IF(ATE34=0," ",IF(ATE34=16," ",VLOOKUP(ATE34,PROTOKOL!$A:$E,2)*ATF34))/7.5*(7.5-ATJ34),"")</f>
        <v/>
      </c>
      <c r="ATH34" s="151"/>
      <c r="ATI34" s="152" t="str">
        <f>IF(ATE34=0," ",IF(ATE34=16," ",(ATD34-ATG34-ATH34)*VLOOKUP(ATE34,PROTOKOL!$A:$E,5)))</f>
        <v xml:space="preserve"> </v>
      </c>
      <c r="ATJ34" s="153"/>
      <c r="ATK34" s="144" t="str">
        <f t="shared" si="406"/>
        <v xml:space="preserve"> </v>
      </c>
      <c r="ATL34" s="454" t="str">
        <f t="shared" si="407"/>
        <v xml:space="preserve"> </v>
      </c>
      <c r="ATM34" s="454"/>
      <c r="ATN34" s="150"/>
      <c r="ATO34" s="150"/>
      <c r="ATP34" s="150"/>
      <c r="ATQ34" s="154" t="str">
        <f>IF(ATO34=0," ",IF(ATO34=16," ",VLOOKUP(ATO34,PROTOKOL!$A:$E,2)*ATP34))</f>
        <v xml:space="preserve"> </v>
      </c>
      <c r="ATR34" s="151"/>
      <c r="ATS34" s="152" t="str">
        <f>IF(ATO34=0," ",IF(ATO34=16," ",(ATN34-ATQ34-ATR34)*VLOOKUP(ATO34,PROTOKOL!$A:$E,5)))</f>
        <v xml:space="preserve"> </v>
      </c>
      <c r="ATT34" s="155" t="str">
        <f t="shared" si="408"/>
        <v xml:space="preserve"> </v>
      </c>
      <c r="ATU34" s="152" t="str">
        <f t="shared" si="409"/>
        <v xml:space="preserve"> </v>
      </c>
      <c r="ATW34" s="138">
        <f t="shared" ref="ATW34" si="2145">$A$34</f>
        <v>22</v>
      </c>
      <c r="ATX34" s="444"/>
      <c r="ATY34" s="150"/>
      <c r="ATZ34" s="150"/>
      <c r="AUA34" s="150"/>
      <c r="AUB34" s="150" t="str">
        <f>IFERROR(IF(ATZ34=0," ",IF(ATZ34=16," ",VLOOKUP(ATZ34,PROTOKOL!$A:$E,2)*AUA34))/7.5*(7.5-AUE34),"")</f>
        <v/>
      </c>
      <c r="AUC34" s="151"/>
      <c r="AUD34" s="152" t="str">
        <f>IF(ATZ34=0," ",IF(ATZ34=16," ",(ATY34-AUB34-AUC34)*VLOOKUP(ATZ34,PROTOKOL!$A:$E,5)))</f>
        <v xml:space="preserve"> </v>
      </c>
      <c r="AUE34" s="153"/>
      <c r="AUF34" s="144" t="str">
        <f t="shared" si="411"/>
        <v xml:space="preserve"> </v>
      </c>
      <c r="AUG34" s="454" t="str">
        <f t="shared" si="412"/>
        <v xml:space="preserve"> </v>
      </c>
      <c r="AUH34" s="454"/>
      <c r="AUI34" s="150"/>
      <c r="AUJ34" s="150"/>
      <c r="AUK34" s="150"/>
      <c r="AUL34" s="154" t="str">
        <f>IF(AUJ34=0," ",IF(AUJ34=16," ",VLOOKUP(AUJ34,PROTOKOL!$A:$E,2)*AUK34))</f>
        <v xml:space="preserve"> </v>
      </c>
      <c r="AUM34" s="151"/>
      <c r="AUN34" s="152" t="str">
        <f>IF(AUJ34=0," ",IF(AUJ34=16," ",(AUI34-AUL34-AUM34)*VLOOKUP(AUJ34,PROTOKOL!$A:$E,5)))</f>
        <v xml:space="preserve"> </v>
      </c>
      <c r="AUO34" s="155" t="str">
        <f t="shared" si="413"/>
        <v xml:space="preserve"> </v>
      </c>
      <c r="AUP34" s="152" t="str">
        <f t="shared" si="414"/>
        <v xml:space="preserve"> </v>
      </c>
      <c r="AUR34" s="138">
        <f t="shared" ref="AUR34" si="2146">$A$34</f>
        <v>22</v>
      </c>
      <c r="AUS34" s="444"/>
      <c r="AUT34" s="150"/>
      <c r="AUU34" s="150"/>
      <c r="AUV34" s="150"/>
      <c r="AUW34" s="150" t="str">
        <f>IFERROR(IF(AUU34=0," ",IF(AUU34=16," ",VLOOKUP(AUU34,PROTOKOL!$A:$E,2)*AUV34))/7.5*(7.5-AUZ34),"")</f>
        <v/>
      </c>
      <c r="AUX34" s="151"/>
      <c r="AUY34" s="152" t="str">
        <f>IF(AUU34=0," ",IF(AUU34=16," ",(AUT34-AUW34-AUX34)*VLOOKUP(AUU34,PROTOKOL!$A:$E,5)))</f>
        <v xml:space="preserve"> </v>
      </c>
      <c r="AUZ34" s="153"/>
      <c r="AVA34" s="144" t="str">
        <f t="shared" si="416"/>
        <v xml:space="preserve"> </v>
      </c>
      <c r="AVB34" s="454" t="str">
        <f t="shared" si="417"/>
        <v xml:space="preserve"> </v>
      </c>
      <c r="AVC34" s="454"/>
      <c r="AVD34" s="150"/>
      <c r="AVE34" s="150"/>
      <c r="AVF34" s="150"/>
      <c r="AVG34" s="154" t="str">
        <f>IF(AVE34=0," ",IF(AVE34=16," ",VLOOKUP(AVE34,PROTOKOL!$A:$E,2)*AVF34))</f>
        <v xml:space="preserve"> </v>
      </c>
      <c r="AVH34" s="151"/>
      <c r="AVI34" s="152" t="str">
        <f>IF(AVE34=0," ",IF(AVE34=16," ",(AVD34-AVG34-AVH34)*VLOOKUP(AVE34,PROTOKOL!$A:$E,5)))</f>
        <v xml:space="preserve"> </v>
      </c>
      <c r="AVJ34" s="155" t="str">
        <f t="shared" si="418"/>
        <v xml:space="preserve"> </v>
      </c>
      <c r="AVK34" s="152" t="str">
        <f t="shared" si="419"/>
        <v xml:space="preserve"> </v>
      </c>
      <c r="AVM34" s="138">
        <f t="shared" ref="AVM34" si="2147">$A$34</f>
        <v>22</v>
      </c>
      <c r="AVN34" s="444"/>
      <c r="AVO34" s="150"/>
      <c r="AVP34" s="150"/>
      <c r="AVQ34" s="150"/>
      <c r="AVR34" s="150" t="str">
        <f>IFERROR(IF(AVP34=0," ",IF(AVP34=16," ",VLOOKUP(AVP34,PROTOKOL!$A:$E,2)*AVQ34))/7.5*(7.5-AVU34),"")</f>
        <v/>
      </c>
      <c r="AVS34" s="151"/>
      <c r="AVT34" s="152" t="str">
        <f>IF(AVP34=0," ",IF(AVP34=16," ",(AVO34-AVR34-AVS34)*VLOOKUP(AVP34,PROTOKOL!$A:$E,5)))</f>
        <v xml:space="preserve"> </v>
      </c>
      <c r="AVU34" s="153"/>
      <c r="AVV34" s="144" t="str">
        <f t="shared" si="421"/>
        <v xml:space="preserve"> </v>
      </c>
      <c r="AVW34" s="454" t="str">
        <f t="shared" si="422"/>
        <v xml:space="preserve"> </v>
      </c>
      <c r="AVX34" s="454"/>
      <c r="AVY34" s="150"/>
      <c r="AVZ34" s="150"/>
      <c r="AWA34" s="150"/>
      <c r="AWB34" s="154" t="str">
        <f>IF(AVZ34=0," ",IF(AVZ34=16," ",VLOOKUP(AVZ34,PROTOKOL!$A:$E,2)*AWA34))</f>
        <v xml:space="preserve"> </v>
      </c>
      <c r="AWC34" s="151"/>
      <c r="AWD34" s="152" t="str">
        <f>IF(AVZ34=0," ",IF(AVZ34=16," ",(AVY34-AWB34-AWC34)*VLOOKUP(AVZ34,PROTOKOL!$A:$E,5)))</f>
        <v xml:space="preserve"> </v>
      </c>
      <c r="AWE34" s="155" t="str">
        <f t="shared" si="423"/>
        <v xml:space="preserve"> </v>
      </c>
      <c r="AWF34" s="152" t="str">
        <f t="shared" si="424"/>
        <v xml:space="preserve"> </v>
      </c>
      <c r="AWH34" s="138">
        <f t="shared" ref="AWH34" si="2148">$A$34</f>
        <v>22</v>
      </c>
      <c r="AWI34" s="444"/>
      <c r="AWJ34" s="150"/>
      <c r="AWK34" s="150"/>
      <c r="AWL34" s="150"/>
      <c r="AWM34" s="150" t="str">
        <f>IFERROR(IF(AWK34=0," ",IF(AWK34=16," ",VLOOKUP(AWK34,PROTOKOL!$A:$E,2)*AWL34))/7.5*(7.5-AWP34),"")</f>
        <v/>
      </c>
      <c r="AWN34" s="151"/>
      <c r="AWO34" s="152" t="str">
        <f>IF(AWK34=0," ",IF(AWK34=16," ",(AWJ34-AWM34-AWN34)*VLOOKUP(AWK34,PROTOKOL!$A:$E,5)))</f>
        <v xml:space="preserve"> </v>
      </c>
      <c r="AWP34" s="153"/>
      <c r="AWQ34" s="144" t="str">
        <f t="shared" si="426"/>
        <v xml:space="preserve"> </v>
      </c>
      <c r="AWR34" s="454" t="str">
        <f t="shared" si="427"/>
        <v xml:space="preserve"> </v>
      </c>
      <c r="AWS34" s="454"/>
      <c r="AWT34" s="150"/>
      <c r="AWU34" s="150"/>
      <c r="AWV34" s="150"/>
      <c r="AWW34" s="154" t="str">
        <f>IF(AWU34=0," ",IF(AWU34=16," ",VLOOKUP(AWU34,PROTOKOL!$A:$E,2)*AWV34))</f>
        <v xml:space="preserve"> </v>
      </c>
      <c r="AWX34" s="151"/>
      <c r="AWY34" s="152" t="str">
        <f>IF(AWU34=0," ",IF(AWU34=16," ",(AWT34-AWW34-AWX34)*VLOOKUP(AWU34,PROTOKOL!$A:$E,5)))</f>
        <v xml:space="preserve"> </v>
      </c>
      <c r="AWZ34" s="155" t="str">
        <f t="shared" si="428"/>
        <v xml:space="preserve"> </v>
      </c>
      <c r="AXA34" s="152" t="str">
        <f t="shared" si="429"/>
        <v xml:space="preserve"> </v>
      </c>
      <c r="AXC34" s="138">
        <f t="shared" ref="AXC34" si="2149">$A$34</f>
        <v>22</v>
      </c>
      <c r="AXD34" s="444"/>
      <c r="AXE34" s="150"/>
      <c r="AXF34" s="150"/>
      <c r="AXG34" s="150"/>
      <c r="AXH34" s="150" t="str">
        <f>IFERROR(IF(AXF34=0," ",IF(AXF34=16," ",VLOOKUP(AXF34,PROTOKOL!$A:$E,2)*AXG34))/7.5*(7.5-AXK34),"")</f>
        <v/>
      </c>
      <c r="AXI34" s="151"/>
      <c r="AXJ34" s="152" t="str">
        <f>IF(AXF34=0," ",IF(AXF34=16," ",(AXE34-AXH34-AXI34)*VLOOKUP(AXF34,PROTOKOL!$A:$E,5)))</f>
        <v xml:space="preserve"> </v>
      </c>
      <c r="AXK34" s="153"/>
      <c r="AXL34" s="144" t="str">
        <f t="shared" si="431"/>
        <v xml:space="preserve"> </v>
      </c>
      <c r="AXM34" s="454" t="str">
        <f t="shared" si="432"/>
        <v xml:space="preserve"> </v>
      </c>
      <c r="AXN34" s="454"/>
      <c r="AXO34" s="150"/>
      <c r="AXP34" s="150"/>
      <c r="AXQ34" s="150"/>
      <c r="AXR34" s="154" t="str">
        <f>IF(AXP34=0," ",IF(AXP34=16," ",VLOOKUP(AXP34,PROTOKOL!$A:$E,2)*AXQ34))</f>
        <v xml:space="preserve"> </v>
      </c>
      <c r="AXS34" s="151"/>
      <c r="AXT34" s="152" t="str">
        <f>IF(AXP34=0," ",IF(AXP34=16," ",(AXO34-AXR34-AXS34)*VLOOKUP(AXP34,PROTOKOL!$A:$E,5)))</f>
        <v xml:space="preserve"> </v>
      </c>
      <c r="AXU34" s="155" t="str">
        <f t="shared" si="433"/>
        <v xml:space="preserve"> </v>
      </c>
      <c r="AXV34" s="152" t="str">
        <f t="shared" si="434"/>
        <v xml:space="preserve"> </v>
      </c>
      <c r="AXX34" s="138">
        <f t="shared" ref="AXX34" si="2150">$A$34</f>
        <v>22</v>
      </c>
      <c r="AXY34" s="444"/>
      <c r="AXZ34" s="150"/>
      <c r="AYA34" s="150"/>
      <c r="AYB34" s="150"/>
      <c r="AYC34" s="150" t="str">
        <f>IFERROR(IF(AYA34=0," ",IF(AYA34=16," ",VLOOKUP(AYA34,PROTOKOL!$A:$E,2)*AYB34))/7.5*(7.5-AYF34),"")</f>
        <v/>
      </c>
      <c r="AYD34" s="151"/>
      <c r="AYE34" s="152" t="str">
        <f>IF(AYA34=0," ",IF(AYA34=16," ",(AXZ34-AYC34-AYD34)*VLOOKUP(AYA34,PROTOKOL!$A:$E,5)))</f>
        <v xml:space="preserve"> </v>
      </c>
      <c r="AYF34" s="153"/>
      <c r="AYG34" s="144" t="str">
        <f t="shared" si="436"/>
        <v xml:space="preserve"> </v>
      </c>
      <c r="AYH34" s="454" t="str">
        <f t="shared" si="437"/>
        <v xml:space="preserve"> </v>
      </c>
      <c r="AYI34" s="454"/>
      <c r="AYJ34" s="150"/>
      <c r="AYK34" s="150"/>
      <c r="AYL34" s="150"/>
      <c r="AYM34" s="154" t="str">
        <f>IF(AYK34=0," ",IF(AYK34=16," ",VLOOKUP(AYK34,PROTOKOL!$A:$E,2)*AYL34))</f>
        <v xml:space="preserve"> </v>
      </c>
      <c r="AYN34" s="151"/>
      <c r="AYO34" s="152" t="str">
        <f>IF(AYK34=0," ",IF(AYK34=16," ",(AYJ34-AYM34-AYN34)*VLOOKUP(AYK34,PROTOKOL!$A:$E,5)))</f>
        <v xml:space="preserve"> </v>
      </c>
      <c r="AYP34" s="155" t="str">
        <f t="shared" si="438"/>
        <v xml:space="preserve"> </v>
      </c>
      <c r="AYQ34" s="152" t="str">
        <f t="shared" si="439"/>
        <v xml:space="preserve"> </v>
      </c>
      <c r="AYS34" s="138">
        <f t="shared" ref="AYS34" si="2151">$A$34</f>
        <v>22</v>
      </c>
      <c r="AYT34" s="444"/>
      <c r="AYU34" s="150"/>
      <c r="AYV34" s="150"/>
      <c r="AYW34" s="150"/>
      <c r="AYX34" s="150" t="str">
        <f>IFERROR(IF(AYV34=0," ",IF(AYV34=16," ",VLOOKUP(AYV34,PROTOKOL!$A:$E,2)*AYW34))/7.5*(7.5-AZA34),"")</f>
        <v/>
      </c>
      <c r="AYY34" s="151"/>
      <c r="AYZ34" s="152" t="str">
        <f>IF(AYV34=0," ",IF(AYV34=16," ",(AYU34-AYX34-AYY34)*VLOOKUP(AYV34,PROTOKOL!$A:$E,5)))</f>
        <v xml:space="preserve"> </v>
      </c>
      <c r="AZA34" s="153"/>
      <c r="AZB34" s="144" t="str">
        <f t="shared" si="441"/>
        <v xml:space="preserve"> </v>
      </c>
      <c r="AZC34" s="454" t="str">
        <f t="shared" si="442"/>
        <v xml:space="preserve"> </v>
      </c>
      <c r="AZD34" s="454"/>
      <c r="AZE34" s="150"/>
      <c r="AZF34" s="150"/>
      <c r="AZG34" s="150"/>
      <c r="AZH34" s="154" t="str">
        <f>IF(AZF34=0," ",IF(AZF34=16," ",VLOOKUP(AZF34,PROTOKOL!$A:$E,2)*AZG34))</f>
        <v xml:space="preserve"> </v>
      </c>
      <c r="AZI34" s="151"/>
      <c r="AZJ34" s="152" t="str">
        <f>IF(AZF34=0," ",IF(AZF34=16," ",(AZE34-AZH34-AZI34)*VLOOKUP(AZF34,PROTOKOL!$A:$E,5)))</f>
        <v xml:space="preserve"> </v>
      </c>
      <c r="AZK34" s="155" t="str">
        <f t="shared" si="443"/>
        <v xml:space="preserve"> </v>
      </c>
      <c r="AZL34" s="152" t="str">
        <f t="shared" si="444"/>
        <v xml:space="preserve"> </v>
      </c>
      <c r="AZN34" s="138">
        <f t="shared" ref="AZN34" si="2152">$A$34</f>
        <v>22</v>
      </c>
      <c r="AZO34" s="444"/>
      <c r="AZP34" s="150"/>
      <c r="AZQ34" s="150"/>
      <c r="AZR34" s="150"/>
      <c r="AZS34" s="150" t="str">
        <f>IFERROR(IF(AZQ34=0," ",IF(AZQ34=16," ",VLOOKUP(AZQ34,PROTOKOL!$A:$E,2)*AZR34))/7.5*(7.5-AZV34),"")</f>
        <v/>
      </c>
      <c r="AZT34" s="151"/>
      <c r="AZU34" s="152" t="str">
        <f>IF(AZQ34=0," ",IF(AZQ34=16," ",(AZP34-AZS34-AZT34)*VLOOKUP(AZQ34,PROTOKOL!$A:$E,5)))</f>
        <v xml:space="preserve"> </v>
      </c>
      <c r="AZV34" s="153"/>
      <c r="AZW34" s="144" t="str">
        <f t="shared" si="446"/>
        <v xml:space="preserve"> </v>
      </c>
      <c r="AZX34" s="454" t="str">
        <f t="shared" si="447"/>
        <v xml:space="preserve"> </v>
      </c>
      <c r="AZY34" s="454"/>
      <c r="AZZ34" s="150"/>
      <c r="BAA34" s="150"/>
      <c r="BAB34" s="150"/>
      <c r="BAC34" s="154" t="str">
        <f>IF(BAA34=0," ",IF(BAA34=16," ",VLOOKUP(BAA34,PROTOKOL!$A:$E,2)*BAB34))</f>
        <v xml:space="preserve"> </v>
      </c>
      <c r="BAD34" s="151"/>
      <c r="BAE34" s="152" t="str">
        <f>IF(BAA34=0," ",IF(BAA34=16," ",(AZZ34-BAC34-BAD34)*VLOOKUP(BAA34,PROTOKOL!$A:$E,5)))</f>
        <v xml:space="preserve"> </v>
      </c>
      <c r="BAF34" s="155" t="str">
        <f t="shared" si="448"/>
        <v xml:space="preserve"> </v>
      </c>
      <c r="BAG34" s="152" t="str">
        <f t="shared" si="449"/>
        <v xml:space="preserve"> </v>
      </c>
      <c r="BAI34" s="138">
        <f t="shared" ref="BAI34" si="2153">$A$34</f>
        <v>22</v>
      </c>
      <c r="BAJ34" s="444"/>
      <c r="BAK34" s="150"/>
      <c r="BAL34" s="150"/>
      <c r="BAM34" s="150"/>
      <c r="BAN34" s="150" t="str">
        <f>IFERROR(IF(BAL34=0," ",IF(BAL34=16," ",VLOOKUP(BAL34,PROTOKOL!$A:$E,2)*BAM34))/7.5*(7.5-BAQ34),"")</f>
        <v/>
      </c>
      <c r="BAO34" s="151"/>
      <c r="BAP34" s="152" t="str">
        <f>IF(BAL34=0," ",IF(BAL34=16," ",(BAK34-BAN34-BAO34)*VLOOKUP(BAL34,PROTOKOL!$A:$E,5)))</f>
        <v xml:space="preserve"> </v>
      </c>
      <c r="BAQ34" s="153"/>
      <c r="BAR34" s="144" t="str">
        <f t="shared" si="451"/>
        <v xml:space="preserve"> </v>
      </c>
      <c r="BAS34" s="454" t="str">
        <f t="shared" si="452"/>
        <v xml:space="preserve"> </v>
      </c>
      <c r="BAT34" s="454"/>
      <c r="BAU34" s="150"/>
      <c r="BAV34" s="150"/>
      <c r="BAW34" s="150"/>
      <c r="BAX34" s="154" t="str">
        <f>IF(BAV34=0," ",IF(BAV34=16," ",VLOOKUP(BAV34,PROTOKOL!$A:$E,2)*BAW34))</f>
        <v xml:space="preserve"> </v>
      </c>
      <c r="BAY34" s="151"/>
      <c r="BAZ34" s="152" t="str">
        <f>IF(BAV34=0," ",IF(BAV34=16," ",(BAU34-BAX34-BAY34)*VLOOKUP(BAV34,PROTOKOL!$A:$E,5)))</f>
        <v xml:space="preserve"> </v>
      </c>
      <c r="BBA34" s="155" t="str">
        <f t="shared" si="453"/>
        <v xml:space="preserve"> </v>
      </c>
      <c r="BBB34" s="152" t="str">
        <f t="shared" si="454"/>
        <v xml:space="preserve"> </v>
      </c>
    </row>
    <row r="35" spans="1:1406" x14ac:dyDescent="0.3">
      <c r="A35" s="138">
        <v>23</v>
      </c>
      <c r="B35" s="444"/>
      <c r="C35" s="150"/>
      <c r="D35" s="150"/>
      <c r="E35" s="150"/>
      <c r="F35" s="150" t="str">
        <f>IFERROR(IF(D35=0," ",IF(D35=16," ",VLOOKUP(D35,PROTOKOL!$A:$E,2)*E35))/7.5*(7.5-I35),"")</f>
        <v/>
      </c>
      <c r="G35" s="151"/>
      <c r="H35" s="152" t="str">
        <f>IF(D35=0," ",IF(D35=16," ",(C35-F35-G35)*VLOOKUP(D35,PROTOKOL!$A:$E,5)))</f>
        <v xml:space="preserve"> </v>
      </c>
      <c r="I35" s="153"/>
      <c r="J35" s="144" t="str">
        <f t="shared" si="455"/>
        <v xml:space="preserve"> </v>
      </c>
      <c r="K35" s="454" t="str">
        <f t="shared" si="456"/>
        <v xml:space="preserve"> </v>
      </c>
      <c r="L35" s="454"/>
      <c r="M35" s="150"/>
      <c r="N35" s="150"/>
      <c r="O35" s="150"/>
      <c r="P35" s="154" t="str">
        <f>IF(N35=0," ",IF(N35=16," ",VLOOKUP(N35,PROTOKOL!$A:$E,2)*O35))</f>
        <v xml:space="preserve"> </v>
      </c>
      <c r="Q35" s="151"/>
      <c r="R35" s="152" t="str">
        <f>IF(N35=0," ",IF(N35=16," ",(M35-P35-Q35)*VLOOKUP(N35,PROTOKOL!$A:$E,5)))</f>
        <v xml:space="preserve"> </v>
      </c>
      <c r="S35" s="155" t="str">
        <f t="shared" si="457"/>
        <v xml:space="preserve"> </v>
      </c>
      <c r="T35" s="152" t="str">
        <f t="shared" si="458"/>
        <v xml:space="preserve"> </v>
      </c>
      <c r="V35" s="138">
        <f>$A$35</f>
        <v>23</v>
      </c>
      <c r="W35" s="444"/>
      <c r="X35" s="150"/>
      <c r="Y35" s="150"/>
      <c r="Z35" s="150"/>
      <c r="AA35" s="150" t="str">
        <f>IFERROR(IF(Y35=0," ",IF(Y35=16," ",VLOOKUP(Y35,PROTOKOL!$A:$E,2)*Z35))/7.5*(7.5-AD35),"")</f>
        <v/>
      </c>
      <c r="AB35" s="151"/>
      <c r="AC35" s="152" t="str">
        <f>IF(Y35=0," ",IF(Y35=16," ",(X35-AA35-AB35)*VLOOKUP(Y35,PROTOKOL!$A:$E,5)))</f>
        <v xml:space="preserve"> </v>
      </c>
      <c r="AD35" s="153"/>
      <c r="AE35" s="144" t="str">
        <f t="shared" si="459"/>
        <v xml:space="preserve"> </v>
      </c>
      <c r="AF35" s="454" t="str">
        <f t="shared" si="460"/>
        <v xml:space="preserve"> </v>
      </c>
      <c r="AG35" s="454"/>
      <c r="AH35" s="150"/>
      <c r="AI35" s="150"/>
      <c r="AJ35" s="150"/>
      <c r="AK35" s="154" t="str">
        <f>IF(AI35=0," ",IF(AI35=16," ",VLOOKUP(AI35,PROTOKOL!$A:$E,2)*AJ35))</f>
        <v xml:space="preserve"> </v>
      </c>
      <c r="AL35" s="151"/>
      <c r="AM35" s="152" t="str">
        <f>IF(AI35=0," ",IF(AI35=16," ",(AH35-AK35-AL35)*VLOOKUP(AI35,PROTOKOL!$A:$E,5)))</f>
        <v xml:space="preserve"> </v>
      </c>
      <c r="AN35" s="155" t="str">
        <f t="shared" si="1698"/>
        <v xml:space="preserve"> </v>
      </c>
      <c r="AO35" s="152" t="str">
        <f t="shared" si="462"/>
        <v xml:space="preserve"> </v>
      </c>
      <c r="AQ35" s="138">
        <f t="shared" ref="AQ35" si="2154">$A$35</f>
        <v>23</v>
      </c>
      <c r="AR35" s="444"/>
      <c r="AS35" s="150"/>
      <c r="AT35" s="150"/>
      <c r="AU35" s="150"/>
      <c r="AV35" s="150" t="str">
        <f>IFERROR(IF(AT35=0," ",IF(AT35=16," ",VLOOKUP(AT35,PROTOKOL!$A:$E,2)*AU35))/7.5*(7.5-AY35),"")</f>
        <v/>
      </c>
      <c r="AW35" s="151"/>
      <c r="AX35" s="152" t="str">
        <f>IF(AT35=0," ",IF(AT35=16," ",(AS35-AV35-AW35)*VLOOKUP(AT35,PROTOKOL!$A:$E,5)))</f>
        <v xml:space="preserve"> </v>
      </c>
      <c r="AY35" s="153"/>
      <c r="AZ35" s="144" t="str">
        <f t="shared" si="131"/>
        <v xml:space="preserve"> </v>
      </c>
      <c r="BA35" s="454" t="str">
        <f t="shared" si="132"/>
        <v xml:space="preserve"> </v>
      </c>
      <c r="BB35" s="454"/>
      <c r="BC35" s="150"/>
      <c r="BD35" s="150"/>
      <c r="BE35" s="150"/>
      <c r="BF35" s="154" t="str">
        <f>IF(BD35=0," ",IF(BD35=16," ",VLOOKUP(BD35,PROTOKOL!$A:$E,2)*BE35))</f>
        <v xml:space="preserve"> </v>
      </c>
      <c r="BG35" s="151"/>
      <c r="BH35" s="152" t="str">
        <f>IF(BD35=0," ",IF(BD35=16," ",(BC35-BF35-BG35)*VLOOKUP(BD35,PROTOKOL!$A:$E,5)))</f>
        <v xml:space="preserve"> </v>
      </c>
      <c r="BI35" s="155" t="str">
        <f t="shared" si="133"/>
        <v xml:space="preserve"> </v>
      </c>
      <c r="BJ35" s="152" t="str">
        <f t="shared" si="134"/>
        <v xml:space="preserve"> </v>
      </c>
      <c r="BL35" s="138">
        <f t="shared" ref="BL35" si="2155">$A$35</f>
        <v>23</v>
      </c>
      <c r="BM35" s="444"/>
      <c r="BN35" s="150"/>
      <c r="BO35" s="150"/>
      <c r="BP35" s="150"/>
      <c r="BQ35" s="150" t="str">
        <f>IFERROR(IF(BO35=0," ",IF(BO35=16," ",VLOOKUP(BO35,PROTOKOL!$A:$E,2)*BP35))/7.5*(7.5-BT35),"")</f>
        <v/>
      </c>
      <c r="BR35" s="151"/>
      <c r="BS35" s="152" t="str">
        <f>IF(BO35=0," ",IF(BO35=16," ",(BN35-BQ35-BR35)*VLOOKUP(BO35,PROTOKOL!$A:$E,5)))</f>
        <v xml:space="preserve"> </v>
      </c>
      <c r="BT35" s="153"/>
      <c r="BU35" s="144" t="str">
        <f t="shared" si="136"/>
        <v xml:space="preserve"> </v>
      </c>
      <c r="BV35" s="454" t="str">
        <f t="shared" si="137"/>
        <v xml:space="preserve"> </v>
      </c>
      <c r="BW35" s="454"/>
      <c r="BX35" s="150"/>
      <c r="BY35" s="150"/>
      <c r="BZ35" s="150"/>
      <c r="CA35" s="154" t="str">
        <f>IF(BY35=0," ",IF(BY35=16," ",VLOOKUP(BY35,PROTOKOL!$A:$E,2)*BZ35))</f>
        <v xml:space="preserve"> </v>
      </c>
      <c r="CB35" s="151"/>
      <c r="CC35" s="152" t="str">
        <f>IF(BY35=0," ",IF(BY35=16," ",(BX35-CA35-CB35)*VLOOKUP(BY35,PROTOKOL!$A:$E,5)))</f>
        <v xml:space="preserve"> </v>
      </c>
      <c r="CD35" s="155" t="str">
        <f t="shared" si="138"/>
        <v xml:space="preserve"> </v>
      </c>
      <c r="CE35" s="152" t="str">
        <f t="shared" si="139"/>
        <v xml:space="preserve"> </v>
      </c>
      <c r="CG35" s="138">
        <f t="shared" ref="CG35" si="2156">$A$35</f>
        <v>23</v>
      </c>
      <c r="CH35" s="444"/>
      <c r="CI35" s="150"/>
      <c r="CJ35" s="150"/>
      <c r="CK35" s="150"/>
      <c r="CL35" s="150" t="str">
        <f>IFERROR(IF(CJ35=0," ",IF(CJ35=16," ",VLOOKUP(CJ35,PROTOKOL!$A:$E,2)*CK35))/7.5*(7.5-CO35),"")</f>
        <v/>
      </c>
      <c r="CM35" s="151"/>
      <c r="CN35" s="152" t="str">
        <f>IF(CJ35=0," ",IF(CJ35=16," ",(CI35-CL35-CM35)*VLOOKUP(CJ35,PROTOKOL!$A:$E,5)))</f>
        <v xml:space="preserve"> </v>
      </c>
      <c r="CO35" s="153"/>
      <c r="CP35" s="144" t="str">
        <f t="shared" si="141"/>
        <v xml:space="preserve"> </v>
      </c>
      <c r="CQ35" s="454" t="str">
        <f t="shared" si="142"/>
        <v xml:space="preserve"> </v>
      </c>
      <c r="CR35" s="454"/>
      <c r="CS35" s="150"/>
      <c r="CT35" s="150"/>
      <c r="CU35" s="150"/>
      <c r="CV35" s="154" t="str">
        <f>IF(CT35=0," ",IF(CT35=16," ",VLOOKUP(CT35,PROTOKOL!$A:$E,2)*CU35))</f>
        <v xml:space="preserve"> </v>
      </c>
      <c r="CW35" s="151"/>
      <c r="CX35" s="152" t="str">
        <f>IF(CT35=0," ",IF(CT35=16," ",(CS35-CV35-CW35)*VLOOKUP(CT35,PROTOKOL!$A:$E,5)))</f>
        <v xml:space="preserve"> </v>
      </c>
      <c r="CY35" s="155" t="str">
        <f t="shared" si="143"/>
        <v xml:space="preserve"> </v>
      </c>
      <c r="CZ35" s="152" t="str">
        <f t="shared" si="144"/>
        <v xml:space="preserve"> </v>
      </c>
      <c r="DB35" s="138">
        <f t="shared" ref="DB35" si="2157">$A$35</f>
        <v>23</v>
      </c>
      <c r="DC35" s="444"/>
      <c r="DD35" s="150"/>
      <c r="DE35" s="150"/>
      <c r="DF35" s="150"/>
      <c r="DG35" s="150" t="str">
        <f>IFERROR(IF(DE35=0," ",IF(DE35=16," ",VLOOKUP(DE35,PROTOKOL!$A:$E,2)*DF35))/7.5*(7.5-DJ35),"")</f>
        <v/>
      </c>
      <c r="DH35" s="151"/>
      <c r="DI35" s="152" t="str">
        <f>IF(DE35=0," ",IF(DE35=16," ",(DD35-DG35-DH35)*VLOOKUP(DE35,PROTOKOL!$A:$E,5)))</f>
        <v xml:space="preserve"> </v>
      </c>
      <c r="DJ35" s="153"/>
      <c r="DK35" s="144" t="str">
        <f t="shared" si="146"/>
        <v xml:space="preserve"> </v>
      </c>
      <c r="DL35" s="454" t="str">
        <f t="shared" si="147"/>
        <v xml:space="preserve"> </v>
      </c>
      <c r="DM35" s="454"/>
      <c r="DN35" s="150"/>
      <c r="DO35" s="150"/>
      <c r="DP35" s="150"/>
      <c r="DQ35" s="154" t="str">
        <f>IF(DO35=0," ",IF(DO35=16," ",VLOOKUP(DO35,PROTOKOL!$A:$E,2)*DP35))</f>
        <v xml:space="preserve"> </v>
      </c>
      <c r="DR35" s="151"/>
      <c r="DS35" s="152" t="str">
        <f>IF(DO35=0," ",IF(DO35=16," ",(DN35-DQ35-DR35)*VLOOKUP(DO35,PROTOKOL!$A:$E,5)))</f>
        <v xml:space="preserve"> </v>
      </c>
      <c r="DT35" s="155" t="str">
        <f t="shared" si="148"/>
        <v xml:space="preserve"> </v>
      </c>
      <c r="DU35" s="152" t="str">
        <f t="shared" si="149"/>
        <v xml:space="preserve"> </v>
      </c>
      <c r="DW35" s="138">
        <f t="shared" ref="DW35" si="2158">$A$35</f>
        <v>23</v>
      </c>
      <c r="DX35" s="444"/>
      <c r="DY35" s="150"/>
      <c r="DZ35" s="150"/>
      <c r="EA35" s="150"/>
      <c r="EB35" s="150" t="str">
        <f>IFERROR(IF(DZ35=0," ",IF(DZ35=16," ",VLOOKUP(DZ35,PROTOKOL!$A:$E,2)*EA35))/7.5*(7.5-EE35),"")</f>
        <v/>
      </c>
      <c r="EC35" s="151"/>
      <c r="ED35" s="152" t="str">
        <f>IF(DZ35=0," ",IF(DZ35=16," ",(DY35-EB35-EC35)*VLOOKUP(DZ35,PROTOKOL!$A:$E,5)))</f>
        <v xml:space="preserve"> </v>
      </c>
      <c r="EE35" s="153"/>
      <c r="EF35" s="144" t="str">
        <f t="shared" si="151"/>
        <v xml:space="preserve"> </v>
      </c>
      <c r="EG35" s="454" t="str">
        <f t="shared" si="152"/>
        <v xml:space="preserve"> </v>
      </c>
      <c r="EH35" s="454"/>
      <c r="EI35" s="150"/>
      <c r="EJ35" s="150"/>
      <c r="EK35" s="150"/>
      <c r="EL35" s="154" t="str">
        <f>IF(EJ35=0," ",IF(EJ35=16," ",VLOOKUP(EJ35,PROTOKOL!$A:$E,2)*EK35))</f>
        <v xml:space="preserve"> </v>
      </c>
      <c r="EM35" s="151"/>
      <c r="EN35" s="152" t="str">
        <f>IF(EJ35=0," ",IF(EJ35=16," ",(EI35-EL35-EM35)*VLOOKUP(EJ35,PROTOKOL!$A:$E,5)))</f>
        <v xml:space="preserve"> </v>
      </c>
      <c r="EO35" s="155" t="str">
        <f t="shared" si="153"/>
        <v xml:space="preserve"> </v>
      </c>
      <c r="EP35" s="152" t="str">
        <f t="shared" si="154"/>
        <v xml:space="preserve"> </v>
      </c>
      <c r="ER35" s="138">
        <f t="shared" ref="ER35" si="2159">$A$35</f>
        <v>23</v>
      </c>
      <c r="ES35" s="444"/>
      <c r="ET35" s="150"/>
      <c r="EU35" s="150"/>
      <c r="EV35" s="150"/>
      <c r="EW35" s="150" t="str">
        <f>IFERROR(IF(EU35=0," ",IF(EU35=16," ",VLOOKUP(EU35,PROTOKOL!$A:$E,2)*EV35))/7.5*(7.5-EZ35),"")</f>
        <v/>
      </c>
      <c r="EX35" s="151"/>
      <c r="EY35" s="152" t="str">
        <f>IF(EU35=0," ",IF(EU35=16," ",(ET35-EW35-EX35)*VLOOKUP(EU35,PROTOKOL!$A:$E,5)))</f>
        <v xml:space="preserve"> </v>
      </c>
      <c r="EZ35" s="153"/>
      <c r="FA35" s="144" t="str">
        <f t="shared" si="156"/>
        <v xml:space="preserve"> </v>
      </c>
      <c r="FB35" s="454" t="str">
        <f t="shared" si="157"/>
        <v xml:space="preserve"> </v>
      </c>
      <c r="FC35" s="454"/>
      <c r="FD35" s="150"/>
      <c r="FE35" s="150"/>
      <c r="FF35" s="150"/>
      <c r="FG35" s="154" t="str">
        <f>IF(FE35=0," ",IF(FE35=16," ",VLOOKUP(FE35,PROTOKOL!$A:$E,2)*FF35))</f>
        <v xml:space="preserve"> </v>
      </c>
      <c r="FH35" s="151"/>
      <c r="FI35" s="152" t="str">
        <f>IF(FE35=0," ",IF(FE35=16," ",(FD35-FG35-FH35)*VLOOKUP(FE35,PROTOKOL!$A:$E,5)))</f>
        <v xml:space="preserve"> </v>
      </c>
      <c r="FJ35" s="155" t="str">
        <f t="shared" si="158"/>
        <v xml:space="preserve"> </v>
      </c>
      <c r="FK35" s="152" t="str">
        <f t="shared" si="159"/>
        <v xml:space="preserve"> </v>
      </c>
      <c r="FM35" s="138">
        <f t="shared" ref="FM35" si="2160">$A$35</f>
        <v>23</v>
      </c>
      <c r="FN35" s="444"/>
      <c r="FO35" s="150"/>
      <c r="FP35" s="150"/>
      <c r="FQ35" s="150"/>
      <c r="FR35" s="150" t="str">
        <f>IFERROR(IF(FP35=0," ",IF(FP35=16," ",VLOOKUP(FP35,PROTOKOL!$A:$E,2)*FQ35))/7.5*(7.5-FU35),"")</f>
        <v/>
      </c>
      <c r="FS35" s="151"/>
      <c r="FT35" s="152" t="str">
        <f>IF(FP35=0," ",IF(FP35=16," ",(FO35-FR35-FS35)*VLOOKUP(FP35,PROTOKOL!$A:$E,5)))</f>
        <v xml:space="preserve"> </v>
      </c>
      <c r="FU35" s="153"/>
      <c r="FV35" s="144" t="str">
        <f t="shared" si="161"/>
        <v xml:space="preserve"> </v>
      </c>
      <c r="FW35" s="454" t="str">
        <f t="shared" si="162"/>
        <v xml:space="preserve"> </v>
      </c>
      <c r="FX35" s="454"/>
      <c r="FY35" s="150"/>
      <c r="FZ35" s="150"/>
      <c r="GA35" s="150"/>
      <c r="GB35" s="154" t="str">
        <f>IF(FZ35=0," ",IF(FZ35=16," ",VLOOKUP(FZ35,PROTOKOL!$A:$E,2)*GA35))</f>
        <v xml:space="preserve"> </v>
      </c>
      <c r="GC35" s="151"/>
      <c r="GD35" s="152" t="str">
        <f>IF(FZ35=0," ",IF(FZ35=16," ",(FY35-GB35-GC35)*VLOOKUP(FZ35,PROTOKOL!$A:$E,5)))</f>
        <v xml:space="preserve"> </v>
      </c>
      <c r="GE35" s="155" t="str">
        <f t="shared" si="163"/>
        <v xml:space="preserve"> </v>
      </c>
      <c r="GF35" s="152" t="str">
        <f t="shared" si="164"/>
        <v xml:space="preserve"> </v>
      </c>
      <c r="GH35" s="138">
        <f t="shared" ref="GH35" si="2161">$A$35</f>
        <v>23</v>
      </c>
      <c r="GI35" s="444"/>
      <c r="GJ35" s="150"/>
      <c r="GK35" s="150"/>
      <c r="GL35" s="150"/>
      <c r="GM35" s="150" t="str">
        <f>IFERROR(IF(GK35=0," ",IF(GK35=16," ",VLOOKUP(GK35,PROTOKOL!$A:$E,2)*GL35))/7.5*(7.5-GP35),"")</f>
        <v/>
      </c>
      <c r="GN35" s="151"/>
      <c r="GO35" s="152" t="str">
        <f>IF(GK35=0," ",IF(GK35=16," ",(GJ35-GM35-GN35)*VLOOKUP(GK35,PROTOKOL!$A:$E,5)))</f>
        <v xml:space="preserve"> </v>
      </c>
      <c r="GP35" s="153"/>
      <c r="GQ35" s="144" t="str">
        <f t="shared" si="166"/>
        <v xml:space="preserve"> </v>
      </c>
      <c r="GR35" s="454" t="str">
        <f t="shared" si="167"/>
        <v xml:space="preserve"> </v>
      </c>
      <c r="GS35" s="454"/>
      <c r="GT35" s="150"/>
      <c r="GU35" s="150"/>
      <c r="GV35" s="150"/>
      <c r="GW35" s="154" t="str">
        <f>IF(GU35=0," ",IF(GU35=16," ",VLOOKUP(GU35,PROTOKOL!$A:$E,2)*GV35))</f>
        <v xml:space="preserve"> </v>
      </c>
      <c r="GX35" s="151"/>
      <c r="GY35" s="152" t="str">
        <f>IF(GU35=0," ",IF(GU35=16," ",(GT35-GW35-GX35)*VLOOKUP(GU35,PROTOKOL!$A:$E,5)))</f>
        <v xml:space="preserve"> </v>
      </c>
      <c r="GZ35" s="155" t="str">
        <f t="shared" si="168"/>
        <v xml:space="preserve"> </v>
      </c>
      <c r="HA35" s="152" t="str">
        <f t="shared" si="169"/>
        <v xml:space="preserve"> </v>
      </c>
      <c r="HC35" s="138">
        <f t="shared" ref="HC35" si="2162">$A$35</f>
        <v>23</v>
      </c>
      <c r="HD35" s="444"/>
      <c r="HE35" s="150"/>
      <c r="HF35" s="150"/>
      <c r="HG35" s="150"/>
      <c r="HH35" s="150" t="str">
        <f>IFERROR(IF(HF35=0," ",IF(HF35=16," ",VLOOKUP(HF35,PROTOKOL!$A:$E,2)*HG35))/7.5*(7.5-HK35),"")</f>
        <v/>
      </c>
      <c r="HI35" s="151"/>
      <c r="HJ35" s="152" t="str">
        <f>IF(HF35=0," ",IF(HF35=16," ",(HE35-HH35-HI35)*VLOOKUP(HF35,PROTOKOL!$A:$E,5)))</f>
        <v xml:space="preserve"> </v>
      </c>
      <c r="HK35" s="153"/>
      <c r="HL35" s="144" t="str">
        <f t="shared" si="171"/>
        <v xml:space="preserve"> </v>
      </c>
      <c r="HM35" s="454" t="str">
        <f t="shared" si="172"/>
        <v xml:space="preserve"> </v>
      </c>
      <c r="HN35" s="454"/>
      <c r="HO35" s="150"/>
      <c r="HP35" s="150"/>
      <c r="HQ35" s="150"/>
      <c r="HR35" s="154" t="str">
        <f>IF(HP35=0," ",IF(HP35=16," ",VLOOKUP(HP35,PROTOKOL!$A:$E,2)*HQ35))</f>
        <v xml:space="preserve"> </v>
      </c>
      <c r="HS35" s="151"/>
      <c r="HT35" s="152" t="str">
        <f>IF(HP35=0," ",IF(HP35=16," ",(HO35-HR35-HS35)*VLOOKUP(HP35,PROTOKOL!$A:$E,5)))</f>
        <v xml:space="preserve"> </v>
      </c>
      <c r="HU35" s="155" t="str">
        <f t="shared" si="173"/>
        <v xml:space="preserve"> </v>
      </c>
      <c r="HV35" s="152" t="str">
        <f t="shared" si="174"/>
        <v xml:space="preserve"> </v>
      </c>
      <c r="HX35" s="138">
        <f t="shared" ref="HX35" si="2163">$A$35</f>
        <v>23</v>
      </c>
      <c r="HY35" s="444"/>
      <c r="HZ35" s="150"/>
      <c r="IA35" s="150"/>
      <c r="IB35" s="150"/>
      <c r="IC35" s="150" t="str">
        <f>IFERROR(IF(IA35=0," ",IF(IA35=16," ",VLOOKUP(IA35,PROTOKOL!$A:$E,2)*IB35))/7.5*(7.5-IF35),"")</f>
        <v/>
      </c>
      <c r="ID35" s="151"/>
      <c r="IE35" s="152" t="str">
        <f>IF(IA35=0," ",IF(IA35=16," ",(HZ35-IC35-ID35)*VLOOKUP(IA35,PROTOKOL!$A:$E,5)))</f>
        <v xml:space="preserve"> </v>
      </c>
      <c r="IF35" s="153"/>
      <c r="IG35" s="144" t="str">
        <f t="shared" si="176"/>
        <v xml:space="preserve"> </v>
      </c>
      <c r="IH35" s="454" t="str">
        <f t="shared" si="177"/>
        <v xml:space="preserve"> </v>
      </c>
      <c r="II35" s="454"/>
      <c r="IJ35" s="150"/>
      <c r="IK35" s="150"/>
      <c r="IL35" s="150"/>
      <c r="IM35" s="154" t="str">
        <f>IF(IK35=0," ",IF(IK35=16," ",VLOOKUP(IK35,PROTOKOL!$A:$E,2)*IL35))</f>
        <v xml:space="preserve"> </v>
      </c>
      <c r="IN35" s="151"/>
      <c r="IO35" s="152" t="str">
        <f>IF(IK35=0," ",IF(IK35=16," ",(IJ35-IM35-IN35)*VLOOKUP(IK35,PROTOKOL!$A:$E,5)))</f>
        <v xml:space="preserve"> </v>
      </c>
      <c r="IP35" s="155" t="str">
        <f t="shared" si="178"/>
        <v xml:space="preserve"> </v>
      </c>
      <c r="IQ35" s="152" t="str">
        <f t="shared" si="179"/>
        <v xml:space="preserve"> </v>
      </c>
      <c r="IS35" s="138">
        <f t="shared" ref="IS35" si="2164">$A$35</f>
        <v>23</v>
      </c>
      <c r="IT35" s="444"/>
      <c r="IU35" s="150"/>
      <c r="IV35" s="150"/>
      <c r="IW35" s="150"/>
      <c r="IX35" s="150" t="str">
        <f>IFERROR(IF(IV35=0," ",IF(IV35=16," ",VLOOKUP(IV35,PROTOKOL!$A:$E,2)*IW35))/7.5*(7.5-JA35),"")</f>
        <v/>
      </c>
      <c r="IY35" s="151"/>
      <c r="IZ35" s="152" t="str">
        <f>IF(IV35=0," ",IF(IV35=16," ",(IU35-IX35-IY35)*VLOOKUP(IV35,PROTOKOL!$A:$E,5)))</f>
        <v xml:space="preserve"> </v>
      </c>
      <c r="JA35" s="153"/>
      <c r="JB35" s="144" t="str">
        <f t="shared" si="181"/>
        <v xml:space="preserve"> </v>
      </c>
      <c r="JC35" s="454" t="str">
        <f t="shared" si="182"/>
        <v xml:space="preserve"> </v>
      </c>
      <c r="JD35" s="454"/>
      <c r="JE35" s="150"/>
      <c r="JF35" s="150"/>
      <c r="JG35" s="150"/>
      <c r="JH35" s="154" t="str">
        <f>IF(JF35=0," ",IF(JF35=16," ",VLOOKUP(JF35,PROTOKOL!$A:$E,2)*JG35))</f>
        <v xml:space="preserve"> </v>
      </c>
      <c r="JI35" s="151"/>
      <c r="JJ35" s="152" t="str">
        <f>IF(JF35=0," ",IF(JF35=16," ",(JE35-JH35-JI35)*VLOOKUP(JF35,PROTOKOL!$A:$E,5)))</f>
        <v xml:space="preserve"> </v>
      </c>
      <c r="JK35" s="155" t="str">
        <f t="shared" si="183"/>
        <v xml:space="preserve"> </v>
      </c>
      <c r="JL35" s="152" t="str">
        <f t="shared" si="184"/>
        <v xml:space="preserve"> </v>
      </c>
      <c r="JN35" s="138">
        <f t="shared" ref="JN35" si="2165">$A$35</f>
        <v>23</v>
      </c>
      <c r="JO35" s="444"/>
      <c r="JP35" s="150"/>
      <c r="JQ35" s="150"/>
      <c r="JR35" s="150"/>
      <c r="JS35" s="150" t="str">
        <f>IFERROR(IF(JQ35=0," ",IF(JQ35=16," ",VLOOKUP(JQ35,PROTOKOL!$A:$E,2)*JR35))/7.5*(7.5-JV35),"")</f>
        <v/>
      </c>
      <c r="JT35" s="151"/>
      <c r="JU35" s="152" t="str">
        <f>IF(JQ35=0," ",IF(JQ35=16," ",(JP35-JS35-JT35)*VLOOKUP(JQ35,PROTOKOL!$A:$E,5)))</f>
        <v xml:space="preserve"> </v>
      </c>
      <c r="JV35" s="153"/>
      <c r="JW35" s="144" t="str">
        <f t="shared" si="186"/>
        <v xml:space="preserve"> </v>
      </c>
      <c r="JX35" s="454" t="str">
        <f t="shared" si="187"/>
        <v xml:space="preserve"> </v>
      </c>
      <c r="JY35" s="454"/>
      <c r="JZ35" s="150"/>
      <c r="KA35" s="150"/>
      <c r="KB35" s="150"/>
      <c r="KC35" s="154" t="str">
        <f>IF(KA35=0," ",IF(KA35=16," ",VLOOKUP(KA35,PROTOKOL!$A:$E,2)*KB35))</f>
        <v xml:space="preserve"> </v>
      </c>
      <c r="KD35" s="151"/>
      <c r="KE35" s="152" t="str">
        <f>IF(KA35=0," ",IF(KA35=16," ",(JZ35-KC35-KD35)*VLOOKUP(KA35,PROTOKOL!$A:$E,5)))</f>
        <v xml:space="preserve"> </v>
      </c>
      <c r="KF35" s="155" t="str">
        <f t="shared" si="188"/>
        <v xml:space="preserve"> </v>
      </c>
      <c r="KG35" s="152" t="str">
        <f t="shared" si="189"/>
        <v xml:space="preserve"> </v>
      </c>
      <c r="KI35" s="138">
        <f t="shared" ref="KI35" si="2166">$A$35</f>
        <v>23</v>
      </c>
      <c r="KJ35" s="444"/>
      <c r="KK35" s="150"/>
      <c r="KL35" s="150"/>
      <c r="KM35" s="150"/>
      <c r="KN35" s="150" t="str">
        <f>IFERROR(IF(KL35=0," ",IF(KL35=16," ",VLOOKUP(KL35,PROTOKOL!$A:$E,2)*KM35))/7.5*(7.5-KQ35),"")</f>
        <v/>
      </c>
      <c r="KO35" s="151"/>
      <c r="KP35" s="152" t="str">
        <f>IF(KL35=0," ",IF(KL35=16," ",(KK35-KN35-KO35)*VLOOKUP(KL35,PROTOKOL!$A:$E,5)))</f>
        <v xml:space="preserve"> </v>
      </c>
      <c r="KQ35" s="153"/>
      <c r="KR35" s="144" t="str">
        <f t="shared" si="191"/>
        <v xml:space="preserve"> </v>
      </c>
      <c r="KS35" s="454" t="str">
        <f t="shared" si="192"/>
        <v xml:space="preserve"> </v>
      </c>
      <c r="KT35" s="454"/>
      <c r="KU35" s="150"/>
      <c r="KV35" s="150"/>
      <c r="KW35" s="150"/>
      <c r="KX35" s="154" t="str">
        <f>IF(KV35=0," ",IF(KV35=16," ",VLOOKUP(KV35,PROTOKOL!$A:$E,2)*KW35))</f>
        <v xml:space="preserve"> </v>
      </c>
      <c r="KY35" s="151"/>
      <c r="KZ35" s="152" t="str">
        <f>IF(KV35=0," ",IF(KV35=16," ",(KU35-KX35-KY35)*VLOOKUP(KV35,PROTOKOL!$A:$E,5)))</f>
        <v xml:space="preserve"> </v>
      </c>
      <c r="LA35" s="155" t="str">
        <f t="shared" si="193"/>
        <v xml:space="preserve"> </v>
      </c>
      <c r="LB35" s="152" t="str">
        <f t="shared" si="194"/>
        <v xml:space="preserve"> </v>
      </c>
      <c r="LD35" s="138">
        <f t="shared" ref="LD35" si="2167">$A$35</f>
        <v>23</v>
      </c>
      <c r="LE35" s="444"/>
      <c r="LF35" s="150"/>
      <c r="LG35" s="150"/>
      <c r="LH35" s="150"/>
      <c r="LI35" s="150" t="str">
        <f>IFERROR(IF(LG35=0," ",IF(LG35=16," ",VLOOKUP(LG35,PROTOKOL!$A:$E,2)*LH35))/7.5*(7.5-LL35),"")</f>
        <v/>
      </c>
      <c r="LJ35" s="151"/>
      <c r="LK35" s="152" t="str">
        <f>IF(LG35=0," ",IF(LG35=16," ",(LF35-LI35-LJ35)*VLOOKUP(LG35,PROTOKOL!$A:$E,5)))</f>
        <v xml:space="preserve"> </v>
      </c>
      <c r="LL35" s="153"/>
      <c r="LM35" s="144" t="str">
        <f t="shared" si="196"/>
        <v xml:space="preserve"> </v>
      </c>
      <c r="LN35" s="454" t="str">
        <f t="shared" si="197"/>
        <v xml:space="preserve"> </v>
      </c>
      <c r="LO35" s="454"/>
      <c r="LP35" s="150"/>
      <c r="LQ35" s="150"/>
      <c r="LR35" s="150"/>
      <c r="LS35" s="154" t="str">
        <f>IF(LQ35=0," ",IF(LQ35=16," ",VLOOKUP(LQ35,PROTOKOL!$A:$E,2)*LR35))</f>
        <v xml:space="preserve"> </v>
      </c>
      <c r="LT35" s="151"/>
      <c r="LU35" s="152" t="str">
        <f>IF(LQ35=0," ",IF(LQ35=16," ",(LP35-LS35-LT35)*VLOOKUP(LQ35,PROTOKOL!$A:$E,5)))</f>
        <v xml:space="preserve"> </v>
      </c>
      <c r="LV35" s="155" t="str">
        <f t="shared" si="198"/>
        <v xml:space="preserve"> </v>
      </c>
      <c r="LW35" s="152" t="str">
        <f t="shared" si="199"/>
        <v xml:space="preserve"> </v>
      </c>
      <c r="LY35" s="138">
        <f t="shared" ref="LY35" si="2168">$A$35</f>
        <v>23</v>
      </c>
      <c r="LZ35" s="444"/>
      <c r="MA35" s="150"/>
      <c r="MB35" s="150"/>
      <c r="MC35" s="150"/>
      <c r="MD35" s="150" t="str">
        <f>IFERROR(IF(MB35=0," ",IF(MB35=16," ",VLOOKUP(MB35,PROTOKOL!$A:$E,2)*MC35))/7.5*(7.5-MG35),"")</f>
        <v/>
      </c>
      <c r="ME35" s="151"/>
      <c r="MF35" s="152" t="str">
        <f>IF(MB35=0," ",IF(MB35=16," ",(MA35-MD35-ME35)*VLOOKUP(MB35,PROTOKOL!$A:$E,5)))</f>
        <v xml:space="preserve"> </v>
      </c>
      <c r="MG35" s="153"/>
      <c r="MH35" s="144" t="str">
        <f t="shared" si="201"/>
        <v xml:space="preserve"> </v>
      </c>
      <c r="MI35" s="454" t="str">
        <f t="shared" si="202"/>
        <v xml:space="preserve"> </v>
      </c>
      <c r="MJ35" s="454"/>
      <c r="MK35" s="150"/>
      <c r="ML35" s="150"/>
      <c r="MM35" s="150"/>
      <c r="MN35" s="154" t="str">
        <f>IF(ML35=0," ",IF(ML35=16," ",VLOOKUP(ML35,PROTOKOL!$A:$E,2)*MM35))</f>
        <v xml:space="preserve"> </v>
      </c>
      <c r="MO35" s="151"/>
      <c r="MP35" s="152" t="str">
        <f>IF(ML35=0," ",IF(ML35=16," ",(MK35-MN35-MO35)*VLOOKUP(ML35,PROTOKOL!$A:$E,5)))</f>
        <v xml:space="preserve"> </v>
      </c>
      <c r="MQ35" s="155" t="str">
        <f t="shared" si="203"/>
        <v xml:space="preserve"> </v>
      </c>
      <c r="MR35" s="152" t="str">
        <f t="shared" si="204"/>
        <v xml:space="preserve"> </v>
      </c>
      <c r="MT35" s="138">
        <f t="shared" ref="MT35" si="2169">$A$35</f>
        <v>23</v>
      </c>
      <c r="MU35" s="444"/>
      <c r="MV35" s="150"/>
      <c r="MW35" s="150"/>
      <c r="MX35" s="150"/>
      <c r="MY35" s="150" t="str">
        <f>IFERROR(IF(MW35=0," ",IF(MW35=16," ",VLOOKUP(MW35,PROTOKOL!$A:$E,2)*MX35))/7.5*(7.5-NB35),"")</f>
        <v/>
      </c>
      <c r="MZ35" s="151"/>
      <c r="NA35" s="152" t="str">
        <f>IF(MW35=0," ",IF(MW35=16," ",(MV35-MY35-MZ35)*VLOOKUP(MW35,PROTOKOL!$A:$E,5)))</f>
        <v xml:space="preserve"> </v>
      </c>
      <c r="NB35" s="153"/>
      <c r="NC35" s="144" t="str">
        <f t="shared" si="206"/>
        <v xml:space="preserve"> </v>
      </c>
      <c r="ND35" s="454" t="str">
        <f t="shared" si="207"/>
        <v xml:space="preserve"> </v>
      </c>
      <c r="NE35" s="454"/>
      <c r="NF35" s="150"/>
      <c r="NG35" s="150"/>
      <c r="NH35" s="150"/>
      <c r="NI35" s="154" t="str">
        <f>IF(NG35=0," ",IF(NG35=16," ",VLOOKUP(NG35,PROTOKOL!$A:$E,2)*NH35))</f>
        <v xml:space="preserve"> </v>
      </c>
      <c r="NJ35" s="151"/>
      <c r="NK35" s="152" t="str">
        <f>IF(NG35=0," ",IF(NG35=16," ",(NF35-NI35-NJ35)*VLOOKUP(NG35,PROTOKOL!$A:$E,5)))</f>
        <v xml:space="preserve"> </v>
      </c>
      <c r="NL35" s="155" t="str">
        <f t="shared" si="208"/>
        <v xml:space="preserve"> </v>
      </c>
      <c r="NM35" s="152" t="str">
        <f t="shared" si="209"/>
        <v xml:space="preserve"> </v>
      </c>
      <c r="NO35" s="138">
        <f t="shared" ref="NO35" si="2170">$A$35</f>
        <v>23</v>
      </c>
      <c r="NP35" s="444"/>
      <c r="NQ35" s="150"/>
      <c r="NR35" s="150"/>
      <c r="NS35" s="150"/>
      <c r="NT35" s="150" t="str">
        <f>IFERROR(IF(NR35=0," ",IF(NR35=16," ",VLOOKUP(NR35,PROTOKOL!$A:$E,2)*NS35))/7.5*(7.5-NW35),"")</f>
        <v/>
      </c>
      <c r="NU35" s="151"/>
      <c r="NV35" s="152" t="str">
        <f>IF(NR35=0," ",IF(NR35=16," ",(NQ35-NT35-NU35)*VLOOKUP(NR35,PROTOKOL!$A:$E,5)))</f>
        <v xml:space="preserve"> </v>
      </c>
      <c r="NW35" s="153"/>
      <c r="NX35" s="144" t="str">
        <f t="shared" si="211"/>
        <v xml:space="preserve"> </v>
      </c>
      <c r="NY35" s="454" t="str">
        <f t="shared" si="212"/>
        <v xml:space="preserve"> </v>
      </c>
      <c r="NZ35" s="454"/>
      <c r="OA35" s="150"/>
      <c r="OB35" s="150"/>
      <c r="OC35" s="150"/>
      <c r="OD35" s="154" t="str">
        <f>IF(OB35=0," ",IF(OB35=16," ",VLOOKUP(OB35,PROTOKOL!$A:$E,2)*OC35))</f>
        <v xml:space="preserve"> </v>
      </c>
      <c r="OE35" s="151"/>
      <c r="OF35" s="152" t="str">
        <f>IF(OB35=0," ",IF(OB35=16," ",(OA35-OD35-OE35)*VLOOKUP(OB35,PROTOKOL!$A:$E,5)))</f>
        <v xml:space="preserve"> </v>
      </c>
      <c r="OG35" s="155" t="str">
        <f t="shared" si="213"/>
        <v xml:space="preserve"> </v>
      </c>
      <c r="OH35" s="152" t="str">
        <f t="shared" si="214"/>
        <v xml:space="preserve"> </v>
      </c>
      <c r="OJ35" s="138">
        <f t="shared" ref="OJ35" si="2171">$A$35</f>
        <v>23</v>
      </c>
      <c r="OK35" s="444"/>
      <c r="OL35" s="150"/>
      <c r="OM35" s="150"/>
      <c r="ON35" s="150"/>
      <c r="OO35" s="150" t="str">
        <f>IFERROR(IF(OM35=0," ",IF(OM35=16," ",VLOOKUP(OM35,PROTOKOL!$A:$E,2)*ON35))/7.5*(7.5-OR35),"")</f>
        <v/>
      </c>
      <c r="OP35" s="151"/>
      <c r="OQ35" s="152" t="str">
        <f>IF(OM35=0," ",IF(OM35=16," ",(OL35-OO35-OP35)*VLOOKUP(OM35,PROTOKOL!$A:$E,5)))</f>
        <v xml:space="preserve"> </v>
      </c>
      <c r="OR35" s="153"/>
      <c r="OS35" s="144" t="str">
        <f t="shared" si="216"/>
        <v xml:space="preserve"> </v>
      </c>
      <c r="OT35" s="454" t="str">
        <f t="shared" si="217"/>
        <v xml:space="preserve"> </v>
      </c>
      <c r="OU35" s="454"/>
      <c r="OV35" s="150"/>
      <c r="OW35" s="150"/>
      <c r="OX35" s="150"/>
      <c r="OY35" s="154" t="str">
        <f>IF(OW35=0," ",IF(OW35=16," ",VLOOKUP(OW35,PROTOKOL!$A:$E,2)*OX35))</f>
        <v xml:space="preserve"> </v>
      </c>
      <c r="OZ35" s="151"/>
      <c r="PA35" s="152" t="str">
        <f>IF(OW35=0," ",IF(OW35=16," ",(OV35-OY35-OZ35)*VLOOKUP(OW35,PROTOKOL!$A:$E,5)))</f>
        <v xml:space="preserve"> </v>
      </c>
      <c r="PB35" s="155" t="str">
        <f t="shared" si="218"/>
        <v xml:space="preserve"> </v>
      </c>
      <c r="PC35" s="152" t="str">
        <f t="shared" si="219"/>
        <v xml:space="preserve"> </v>
      </c>
      <c r="PE35" s="138">
        <f t="shared" ref="PE35" si="2172">$A$35</f>
        <v>23</v>
      </c>
      <c r="PF35" s="444"/>
      <c r="PG35" s="150"/>
      <c r="PH35" s="150"/>
      <c r="PI35" s="150"/>
      <c r="PJ35" s="150" t="str">
        <f>IFERROR(IF(PH35=0," ",IF(PH35=16," ",VLOOKUP(PH35,PROTOKOL!$A:$E,2)*PI35))/7.5*(7.5-PM35),"")</f>
        <v/>
      </c>
      <c r="PK35" s="151"/>
      <c r="PL35" s="152" t="str">
        <f>IF(PH35=0," ",IF(PH35=16," ",(PG35-PJ35-PK35)*VLOOKUP(PH35,PROTOKOL!$A:$E,5)))</f>
        <v xml:space="preserve"> </v>
      </c>
      <c r="PM35" s="153"/>
      <c r="PN35" s="144" t="str">
        <f t="shared" si="221"/>
        <v xml:space="preserve"> </v>
      </c>
      <c r="PO35" s="454" t="str">
        <f t="shared" si="222"/>
        <v xml:space="preserve"> </v>
      </c>
      <c r="PP35" s="454"/>
      <c r="PQ35" s="150"/>
      <c r="PR35" s="150"/>
      <c r="PS35" s="150"/>
      <c r="PT35" s="154" t="str">
        <f>IF(PR35=0," ",IF(PR35=16," ",VLOOKUP(PR35,PROTOKOL!$A:$E,2)*PS35))</f>
        <v xml:space="preserve"> </v>
      </c>
      <c r="PU35" s="151"/>
      <c r="PV35" s="152" t="str">
        <f>IF(PR35=0," ",IF(PR35=16," ",(PQ35-PT35-PU35)*VLOOKUP(PR35,PROTOKOL!$A:$E,5)))</f>
        <v xml:space="preserve"> </v>
      </c>
      <c r="PW35" s="155" t="str">
        <f t="shared" si="223"/>
        <v xml:space="preserve"> </v>
      </c>
      <c r="PX35" s="152" t="str">
        <f t="shared" si="224"/>
        <v xml:space="preserve"> </v>
      </c>
      <c r="PZ35" s="138">
        <f t="shared" ref="PZ35" si="2173">$A$35</f>
        <v>23</v>
      </c>
      <c r="QA35" s="444"/>
      <c r="QB35" s="150"/>
      <c r="QC35" s="150"/>
      <c r="QD35" s="150"/>
      <c r="QE35" s="150" t="str">
        <f>IFERROR(IF(QC35=0," ",IF(QC35=16," ",VLOOKUP(QC35,PROTOKOL!$A:$E,2)*QD35))/7.5*(7.5-QH35),"")</f>
        <v/>
      </c>
      <c r="QF35" s="151"/>
      <c r="QG35" s="152" t="str">
        <f>IF(QC35=0," ",IF(QC35=16," ",(QB35-QE35-QF35)*VLOOKUP(QC35,PROTOKOL!$A:$E,5)))</f>
        <v xml:space="preserve"> </v>
      </c>
      <c r="QH35" s="153"/>
      <c r="QI35" s="144" t="str">
        <f t="shared" si="226"/>
        <v xml:space="preserve"> </v>
      </c>
      <c r="QJ35" s="454" t="str">
        <f t="shared" si="227"/>
        <v xml:space="preserve"> </v>
      </c>
      <c r="QK35" s="454"/>
      <c r="QL35" s="150"/>
      <c r="QM35" s="150"/>
      <c r="QN35" s="150"/>
      <c r="QO35" s="154" t="str">
        <f>IF(QM35=0," ",IF(QM35=16," ",VLOOKUP(QM35,PROTOKOL!$A:$E,2)*QN35))</f>
        <v xml:space="preserve"> </v>
      </c>
      <c r="QP35" s="151"/>
      <c r="QQ35" s="152" t="str">
        <f>IF(QM35=0," ",IF(QM35=16," ",(QL35-QO35-QP35)*VLOOKUP(QM35,PROTOKOL!$A:$E,5)))</f>
        <v xml:space="preserve"> </v>
      </c>
      <c r="QR35" s="155" t="str">
        <f t="shared" si="228"/>
        <v xml:space="preserve"> </v>
      </c>
      <c r="QS35" s="152" t="str">
        <f t="shared" si="229"/>
        <v xml:space="preserve"> </v>
      </c>
      <c r="QU35" s="138">
        <f t="shared" ref="QU35" si="2174">$A$35</f>
        <v>23</v>
      </c>
      <c r="QV35" s="444"/>
      <c r="QW35" s="150"/>
      <c r="QX35" s="150"/>
      <c r="QY35" s="150"/>
      <c r="QZ35" s="150" t="str">
        <f>IFERROR(IF(QX35=0," ",IF(QX35=16," ",VLOOKUP(QX35,PROTOKOL!$A:$E,2)*QY35))/7.5*(7.5-RC35),"")</f>
        <v/>
      </c>
      <c r="RA35" s="151"/>
      <c r="RB35" s="152" t="str">
        <f>IF(QX35=0," ",IF(QX35=16," ",(QW35-QZ35-RA35)*VLOOKUP(QX35,PROTOKOL!$A:$E,5)))</f>
        <v xml:space="preserve"> </v>
      </c>
      <c r="RC35" s="153"/>
      <c r="RD35" s="144" t="str">
        <f t="shared" si="231"/>
        <v xml:space="preserve"> </v>
      </c>
      <c r="RE35" s="454" t="str">
        <f t="shared" si="232"/>
        <v xml:space="preserve"> </v>
      </c>
      <c r="RF35" s="454"/>
      <c r="RG35" s="150"/>
      <c r="RH35" s="150"/>
      <c r="RI35" s="150"/>
      <c r="RJ35" s="154" t="str">
        <f>IF(RH35=0," ",IF(RH35=16," ",VLOOKUP(RH35,PROTOKOL!$A:$E,2)*RI35))</f>
        <v xml:space="preserve"> </v>
      </c>
      <c r="RK35" s="151"/>
      <c r="RL35" s="152" t="str">
        <f>IF(RH35=0," ",IF(RH35=16," ",(RG35-RJ35-RK35)*VLOOKUP(RH35,PROTOKOL!$A:$E,5)))</f>
        <v xml:space="preserve"> </v>
      </c>
      <c r="RM35" s="155" t="str">
        <f t="shared" si="233"/>
        <v xml:space="preserve"> </v>
      </c>
      <c r="RN35" s="152" t="str">
        <f t="shared" si="234"/>
        <v xml:space="preserve"> </v>
      </c>
      <c r="RP35" s="138">
        <f t="shared" ref="RP35" si="2175">$A$35</f>
        <v>23</v>
      </c>
      <c r="RQ35" s="444"/>
      <c r="RR35" s="150"/>
      <c r="RS35" s="150"/>
      <c r="RT35" s="150"/>
      <c r="RU35" s="150" t="str">
        <f>IFERROR(IF(RS35=0," ",IF(RS35=16," ",VLOOKUP(RS35,PROTOKOL!$A:$E,2)*RT35))/7.5*(7.5-RX35),"")</f>
        <v/>
      </c>
      <c r="RV35" s="151"/>
      <c r="RW35" s="152" t="str">
        <f>IF(RS35=0," ",IF(RS35=16," ",(RR35-RU35-RV35)*VLOOKUP(RS35,PROTOKOL!$A:$E,5)))</f>
        <v xml:space="preserve"> </v>
      </c>
      <c r="RX35" s="153"/>
      <c r="RY35" s="144" t="str">
        <f t="shared" si="236"/>
        <v xml:space="preserve"> </v>
      </c>
      <c r="RZ35" s="454" t="str">
        <f t="shared" si="237"/>
        <v xml:space="preserve"> </v>
      </c>
      <c r="SA35" s="454"/>
      <c r="SB35" s="150"/>
      <c r="SC35" s="150"/>
      <c r="SD35" s="150"/>
      <c r="SE35" s="154" t="str">
        <f>IF(SC35=0," ",IF(SC35=16," ",VLOOKUP(SC35,PROTOKOL!$A:$E,2)*SD35))</f>
        <v xml:space="preserve"> </v>
      </c>
      <c r="SF35" s="151"/>
      <c r="SG35" s="152" t="str">
        <f>IF(SC35=0," ",IF(SC35=16," ",(SB35-SE35-SF35)*VLOOKUP(SC35,PROTOKOL!$A:$E,5)))</f>
        <v xml:space="preserve"> </v>
      </c>
      <c r="SH35" s="155" t="str">
        <f t="shared" si="238"/>
        <v xml:space="preserve"> </v>
      </c>
      <c r="SI35" s="152" t="str">
        <f t="shared" si="239"/>
        <v xml:space="preserve"> </v>
      </c>
      <c r="SK35" s="138">
        <f t="shared" ref="SK35" si="2176">$A$35</f>
        <v>23</v>
      </c>
      <c r="SL35" s="444"/>
      <c r="SM35" s="150"/>
      <c r="SN35" s="150"/>
      <c r="SO35" s="150"/>
      <c r="SP35" s="150" t="str">
        <f>IFERROR(IF(SN35=0," ",IF(SN35=16," ",VLOOKUP(SN35,PROTOKOL!$A:$E,2)*SO35))/7.5*(7.5-SS35),"")</f>
        <v/>
      </c>
      <c r="SQ35" s="151"/>
      <c r="SR35" s="152" t="str">
        <f>IF(SN35=0," ",IF(SN35=16," ",(SM35-SP35-SQ35)*VLOOKUP(SN35,PROTOKOL!$A:$E,5)))</f>
        <v xml:space="preserve"> </v>
      </c>
      <c r="SS35" s="153"/>
      <c r="ST35" s="144" t="str">
        <f t="shared" si="241"/>
        <v xml:space="preserve"> </v>
      </c>
      <c r="SU35" s="454" t="str">
        <f t="shared" si="242"/>
        <v xml:space="preserve"> </v>
      </c>
      <c r="SV35" s="454"/>
      <c r="SW35" s="150"/>
      <c r="SX35" s="150"/>
      <c r="SY35" s="150"/>
      <c r="SZ35" s="154" t="str">
        <f>IF(SX35=0," ",IF(SX35=16," ",VLOOKUP(SX35,PROTOKOL!$A:$E,2)*SY35))</f>
        <v xml:space="preserve"> </v>
      </c>
      <c r="TA35" s="151"/>
      <c r="TB35" s="152" t="str">
        <f>IF(SX35=0," ",IF(SX35=16," ",(SW35-SZ35-TA35)*VLOOKUP(SX35,PROTOKOL!$A:$E,5)))</f>
        <v xml:space="preserve"> </v>
      </c>
      <c r="TC35" s="155" t="str">
        <f t="shared" si="243"/>
        <v xml:space="preserve"> </v>
      </c>
      <c r="TD35" s="152" t="str">
        <f t="shared" si="244"/>
        <v xml:space="preserve"> </v>
      </c>
      <c r="TF35" s="138">
        <f t="shared" ref="TF35" si="2177">$A$35</f>
        <v>23</v>
      </c>
      <c r="TG35" s="444"/>
      <c r="TH35" s="150"/>
      <c r="TI35" s="150"/>
      <c r="TJ35" s="150"/>
      <c r="TK35" s="150" t="str">
        <f>IFERROR(IF(TI35=0," ",IF(TI35=16," ",VLOOKUP(TI35,PROTOKOL!$A:$E,2)*TJ35))/7.5*(7.5-TN35),"")</f>
        <v/>
      </c>
      <c r="TL35" s="151"/>
      <c r="TM35" s="152" t="str">
        <f>IF(TI35=0," ",IF(TI35=16," ",(TH35-TK35-TL35)*VLOOKUP(TI35,PROTOKOL!$A:$E,5)))</f>
        <v xml:space="preserve"> </v>
      </c>
      <c r="TN35" s="153"/>
      <c r="TO35" s="144" t="str">
        <f t="shared" si="246"/>
        <v xml:space="preserve"> </v>
      </c>
      <c r="TP35" s="454" t="str">
        <f t="shared" si="247"/>
        <v xml:space="preserve"> </v>
      </c>
      <c r="TQ35" s="454"/>
      <c r="TR35" s="150"/>
      <c r="TS35" s="150"/>
      <c r="TT35" s="150"/>
      <c r="TU35" s="154" t="str">
        <f>IF(TS35=0," ",IF(TS35=16," ",VLOOKUP(TS35,PROTOKOL!$A:$E,2)*TT35))</f>
        <v xml:space="preserve"> </v>
      </c>
      <c r="TV35" s="151"/>
      <c r="TW35" s="152" t="str">
        <f>IF(TS35=0," ",IF(TS35=16," ",(TR35-TU35-TV35)*VLOOKUP(TS35,PROTOKOL!$A:$E,5)))</f>
        <v xml:space="preserve"> </v>
      </c>
      <c r="TX35" s="155" t="str">
        <f t="shared" si="248"/>
        <v xml:space="preserve"> </v>
      </c>
      <c r="TY35" s="152" t="str">
        <f t="shared" si="249"/>
        <v xml:space="preserve"> </v>
      </c>
      <c r="UA35" s="138">
        <f t="shared" ref="UA35" si="2178">$A$35</f>
        <v>23</v>
      </c>
      <c r="UB35" s="444"/>
      <c r="UC35" s="150"/>
      <c r="UD35" s="150"/>
      <c r="UE35" s="150"/>
      <c r="UF35" s="150" t="str">
        <f>IFERROR(IF(UD35=0," ",IF(UD35=16," ",VLOOKUP(UD35,PROTOKOL!$A:$E,2)*UE35))/7.5*(7.5-UI35),"")</f>
        <v/>
      </c>
      <c r="UG35" s="151"/>
      <c r="UH35" s="152" t="str">
        <f>IF(UD35=0," ",IF(UD35=16," ",(UC35-UF35-UG35)*VLOOKUP(UD35,PROTOKOL!$A:$E,5)))</f>
        <v xml:space="preserve"> </v>
      </c>
      <c r="UI35" s="153"/>
      <c r="UJ35" s="144" t="str">
        <f t="shared" si="251"/>
        <v xml:space="preserve"> </v>
      </c>
      <c r="UK35" s="454" t="str">
        <f t="shared" si="252"/>
        <v xml:space="preserve"> </v>
      </c>
      <c r="UL35" s="454"/>
      <c r="UM35" s="150"/>
      <c r="UN35" s="150"/>
      <c r="UO35" s="150"/>
      <c r="UP35" s="154" t="str">
        <f>IF(UN35=0," ",IF(UN35=16," ",VLOOKUP(UN35,PROTOKOL!$A:$E,2)*UO35))</f>
        <v xml:space="preserve"> </v>
      </c>
      <c r="UQ35" s="151"/>
      <c r="UR35" s="152" t="str">
        <f>IF(UN35=0," ",IF(UN35=16," ",(UM35-UP35-UQ35)*VLOOKUP(UN35,PROTOKOL!$A:$E,5)))</f>
        <v xml:space="preserve"> </v>
      </c>
      <c r="US35" s="155" t="str">
        <f t="shared" si="253"/>
        <v xml:space="preserve"> </v>
      </c>
      <c r="UT35" s="152" t="str">
        <f t="shared" si="254"/>
        <v xml:space="preserve"> </v>
      </c>
      <c r="UV35" s="138">
        <f t="shared" ref="UV35" si="2179">$A$35</f>
        <v>23</v>
      </c>
      <c r="UW35" s="444"/>
      <c r="UX35" s="150"/>
      <c r="UY35" s="150"/>
      <c r="UZ35" s="150"/>
      <c r="VA35" s="150" t="str">
        <f>IFERROR(IF(UY35=0," ",IF(UY35=16," ",VLOOKUP(UY35,PROTOKOL!$A:$E,2)*UZ35))/7.5*(7.5-VD35),"")</f>
        <v/>
      </c>
      <c r="VB35" s="151"/>
      <c r="VC35" s="152" t="str">
        <f>IF(UY35=0," ",IF(UY35=16," ",(UX35-VA35-VB35)*VLOOKUP(UY35,PROTOKOL!$A:$E,5)))</f>
        <v xml:space="preserve"> </v>
      </c>
      <c r="VD35" s="153"/>
      <c r="VE35" s="144" t="str">
        <f t="shared" si="256"/>
        <v xml:space="preserve"> </v>
      </c>
      <c r="VF35" s="454" t="str">
        <f t="shared" si="257"/>
        <v xml:space="preserve"> </v>
      </c>
      <c r="VG35" s="454"/>
      <c r="VH35" s="150"/>
      <c r="VI35" s="150"/>
      <c r="VJ35" s="150"/>
      <c r="VK35" s="154" t="str">
        <f>IF(VI35=0," ",IF(VI35=16," ",VLOOKUP(VI35,PROTOKOL!$A:$E,2)*VJ35))</f>
        <v xml:space="preserve"> </v>
      </c>
      <c r="VL35" s="151"/>
      <c r="VM35" s="152" t="str">
        <f>IF(VI35=0," ",IF(VI35=16," ",(VH35-VK35-VL35)*VLOOKUP(VI35,PROTOKOL!$A:$E,5)))</f>
        <v xml:space="preserve"> </v>
      </c>
      <c r="VN35" s="155" t="str">
        <f t="shared" si="258"/>
        <v xml:space="preserve"> </v>
      </c>
      <c r="VO35" s="152" t="str">
        <f t="shared" si="259"/>
        <v xml:space="preserve"> </v>
      </c>
      <c r="VQ35" s="138">
        <f t="shared" ref="VQ35" si="2180">$A$35</f>
        <v>23</v>
      </c>
      <c r="VR35" s="444"/>
      <c r="VS35" s="150"/>
      <c r="VT35" s="150"/>
      <c r="VU35" s="150"/>
      <c r="VV35" s="150" t="str">
        <f>IFERROR(IF(VT35=0," ",IF(VT35=16," ",VLOOKUP(VT35,PROTOKOL!$A:$E,2)*VU35))/7.5*(7.5-VY35),"")</f>
        <v/>
      </c>
      <c r="VW35" s="151"/>
      <c r="VX35" s="152" t="str">
        <f>IF(VT35=0," ",IF(VT35=16," ",(VS35-VV35-VW35)*VLOOKUP(VT35,PROTOKOL!$A:$E,5)))</f>
        <v xml:space="preserve"> </v>
      </c>
      <c r="VY35" s="153"/>
      <c r="VZ35" s="144" t="str">
        <f t="shared" si="261"/>
        <v xml:space="preserve"> </v>
      </c>
      <c r="WA35" s="454" t="str">
        <f t="shared" si="262"/>
        <v xml:space="preserve"> </v>
      </c>
      <c r="WB35" s="454"/>
      <c r="WC35" s="150"/>
      <c r="WD35" s="150"/>
      <c r="WE35" s="150"/>
      <c r="WF35" s="154" t="str">
        <f>IF(WD35=0," ",IF(WD35=16," ",VLOOKUP(WD35,PROTOKOL!$A:$E,2)*WE35))</f>
        <v xml:space="preserve"> </v>
      </c>
      <c r="WG35" s="151"/>
      <c r="WH35" s="152" t="str">
        <f>IF(WD35=0," ",IF(WD35=16," ",(WC35-WF35-WG35)*VLOOKUP(WD35,PROTOKOL!$A:$E,5)))</f>
        <v xml:space="preserve"> </v>
      </c>
      <c r="WI35" s="155" t="str">
        <f t="shared" si="263"/>
        <v xml:space="preserve"> </v>
      </c>
      <c r="WJ35" s="152" t="str">
        <f t="shared" si="264"/>
        <v xml:space="preserve"> </v>
      </c>
      <c r="WL35" s="138">
        <f t="shared" ref="WL35" si="2181">$A$35</f>
        <v>23</v>
      </c>
      <c r="WM35" s="444"/>
      <c r="WN35" s="150"/>
      <c r="WO35" s="150"/>
      <c r="WP35" s="150"/>
      <c r="WQ35" s="150" t="str">
        <f>IFERROR(IF(WO35=0," ",IF(WO35=16," ",VLOOKUP(WO35,PROTOKOL!$A:$E,2)*WP35))/7.5*(7.5-WT35),"")</f>
        <v/>
      </c>
      <c r="WR35" s="151"/>
      <c r="WS35" s="152" t="str">
        <f>IF(WO35=0," ",IF(WO35=16," ",(WN35-WQ35-WR35)*VLOOKUP(WO35,PROTOKOL!$A:$E,5)))</f>
        <v xml:space="preserve"> </v>
      </c>
      <c r="WT35" s="153"/>
      <c r="WU35" s="144" t="str">
        <f t="shared" si="266"/>
        <v xml:space="preserve"> </v>
      </c>
      <c r="WV35" s="454" t="str">
        <f t="shared" si="267"/>
        <v xml:space="preserve"> </v>
      </c>
      <c r="WW35" s="454"/>
      <c r="WX35" s="150"/>
      <c r="WY35" s="150"/>
      <c r="WZ35" s="150"/>
      <c r="XA35" s="154" t="str">
        <f>IF(WY35=0," ",IF(WY35=16," ",VLOOKUP(WY35,PROTOKOL!$A:$E,2)*WZ35))</f>
        <v xml:space="preserve"> </v>
      </c>
      <c r="XB35" s="151"/>
      <c r="XC35" s="152" t="str">
        <f>IF(WY35=0," ",IF(WY35=16," ",(WX35-XA35-XB35)*VLOOKUP(WY35,PROTOKOL!$A:$E,5)))</f>
        <v xml:space="preserve"> </v>
      </c>
      <c r="XD35" s="155" t="str">
        <f t="shared" si="268"/>
        <v xml:space="preserve"> </v>
      </c>
      <c r="XE35" s="152" t="str">
        <f t="shared" si="269"/>
        <v xml:space="preserve"> </v>
      </c>
      <c r="XG35" s="138">
        <f t="shared" ref="XG35" si="2182">$A$35</f>
        <v>23</v>
      </c>
      <c r="XH35" s="444"/>
      <c r="XI35" s="150"/>
      <c r="XJ35" s="150"/>
      <c r="XK35" s="150"/>
      <c r="XL35" s="150" t="str">
        <f>IFERROR(IF(XJ35=0," ",IF(XJ35=16," ",VLOOKUP(XJ35,PROTOKOL!$A:$E,2)*XK35))/7.5*(7.5-XO35),"")</f>
        <v/>
      </c>
      <c r="XM35" s="151"/>
      <c r="XN35" s="152" t="str">
        <f>IF(XJ35=0," ",IF(XJ35=16," ",(XI35-XL35-XM35)*VLOOKUP(XJ35,PROTOKOL!$A:$E,5)))</f>
        <v xml:space="preserve"> </v>
      </c>
      <c r="XO35" s="153"/>
      <c r="XP35" s="144" t="str">
        <f t="shared" si="271"/>
        <v xml:space="preserve"> </v>
      </c>
      <c r="XQ35" s="454" t="str">
        <f t="shared" si="272"/>
        <v xml:space="preserve"> </v>
      </c>
      <c r="XR35" s="454"/>
      <c r="XS35" s="150"/>
      <c r="XT35" s="150"/>
      <c r="XU35" s="150"/>
      <c r="XV35" s="154" t="str">
        <f>IF(XT35=0," ",IF(XT35=16," ",VLOOKUP(XT35,PROTOKOL!$A:$E,2)*XU35))</f>
        <v xml:space="preserve"> </v>
      </c>
      <c r="XW35" s="151"/>
      <c r="XX35" s="152" t="str">
        <f>IF(XT35=0," ",IF(XT35=16," ",(XS35-XV35-XW35)*VLOOKUP(XT35,PROTOKOL!$A:$E,5)))</f>
        <v xml:space="preserve"> </v>
      </c>
      <c r="XY35" s="155" t="str">
        <f t="shared" si="273"/>
        <v xml:space="preserve"> </v>
      </c>
      <c r="XZ35" s="152" t="str">
        <f t="shared" si="274"/>
        <v xml:space="preserve"> </v>
      </c>
      <c r="YB35" s="138">
        <f t="shared" ref="YB35" si="2183">$A$35</f>
        <v>23</v>
      </c>
      <c r="YC35" s="444"/>
      <c r="YD35" s="150"/>
      <c r="YE35" s="150"/>
      <c r="YF35" s="150"/>
      <c r="YG35" s="150" t="str">
        <f>IFERROR(IF(YE35=0," ",IF(YE35=16," ",VLOOKUP(YE35,PROTOKOL!$A:$E,2)*YF35))/7.5*(7.5-YJ35),"")</f>
        <v/>
      </c>
      <c r="YH35" s="151"/>
      <c r="YI35" s="152" t="str">
        <f>IF(YE35=0," ",IF(YE35=16," ",(YD35-YG35-YH35)*VLOOKUP(YE35,PROTOKOL!$A:$E,5)))</f>
        <v xml:space="preserve"> </v>
      </c>
      <c r="YJ35" s="153"/>
      <c r="YK35" s="144" t="str">
        <f t="shared" si="276"/>
        <v xml:space="preserve"> </v>
      </c>
      <c r="YL35" s="454" t="str">
        <f t="shared" si="277"/>
        <v xml:space="preserve"> </v>
      </c>
      <c r="YM35" s="454"/>
      <c r="YN35" s="150"/>
      <c r="YO35" s="150"/>
      <c r="YP35" s="150"/>
      <c r="YQ35" s="154" t="str">
        <f>IF(YO35=0," ",IF(YO35=16," ",VLOOKUP(YO35,PROTOKOL!$A:$E,2)*YP35))</f>
        <v xml:space="preserve"> </v>
      </c>
      <c r="YR35" s="151"/>
      <c r="YS35" s="152" t="str">
        <f>IF(YO35=0," ",IF(YO35=16," ",(YN35-YQ35-YR35)*VLOOKUP(YO35,PROTOKOL!$A:$E,5)))</f>
        <v xml:space="preserve"> </v>
      </c>
      <c r="YT35" s="155" t="str">
        <f t="shared" si="278"/>
        <v xml:space="preserve"> </v>
      </c>
      <c r="YU35" s="152" t="str">
        <f t="shared" si="279"/>
        <v xml:space="preserve"> </v>
      </c>
      <c r="YW35" s="138">
        <f t="shared" ref="YW35" si="2184">$A$35</f>
        <v>23</v>
      </c>
      <c r="YX35" s="444"/>
      <c r="YY35" s="150"/>
      <c r="YZ35" s="150"/>
      <c r="ZA35" s="150"/>
      <c r="ZB35" s="150" t="str">
        <f>IFERROR(IF(YZ35=0," ",IF(YZ35=16," ",VLOOKUP(YZ35,PROTOKOL!$A:$E,2)*ZA35))/7.5*(7.5-ZE35),"")</f>
        <v/>
      </c>
      <c r="ZC35" s="151"/>
      <c r="ZD35" s="152" t="str">
        <f>IF(YZ35=0," ",IF(YZ35=16," ",(YY35-ZB35-ZC35)*VLOOKUP(YZ35,PROTOKOL!$A:$E,5)))</f>
        <v xml:space="preserve"> </v>
      </c>
      <c r="ZE35" s="153"/>
      <c r="ZF35" s="144" t="str">
        <f t="shared" si="281"/>
        <v xml:space="preserve"> </v>
      </c>
      <c r="ZG35" s="454" t="str">
        <f t="shared" si="282"/>
        <v xml:space="preserve"> </v>
      </c>
      <c r="ZH35" s="454"/>
      <c r="ZI35" s="150"/>
      <c r="ZJ35" s="150"/>
      <c r="ZK35" s="150"/>
      <c r="ZL35" s="154" t="str">
        <f>IF(ZJ35=0," ",IF(ZJ35=16," ",VLOOKUP(ZJ35,PROTOKOL!$A:$E,2)*ZK35))</f>
        <v xml:space="preserve"> </v>
      </c>
      <c r="ZM35" s="151"/>
      <c r="ZN35" s="152" t="str">
        <f>IF(ZJ35=0," ",IF(ZJ35=16," ",(ZI35-ZL35-ZM35)*VLOOKUP(ZJ35,PROTOKOL!$A:$E,5)))</f>
        <v xml:space="preserve"> </v>
      </c>
      <c r="ZO35" s="155" t="str">
        <f t="shared" si="283"/>
        <v xml:space="preserve"> </v>
      </c>
      <c r="ZP35" s="152" t="str">
        <f t="shared" si="284"/>
        <v xml:space="preserve"> </v>
      </c>
      <c r="ZR35" s="138">
        <f t="shared" ref="ZR35" si="2185">$A$35</f>
        <v>23</v>
      </c>
      <c r="ZS35" s="444"/>
      <c r="ZT35" s="150"/>
      <c r="ZU35" s="150"/>
      <c r="ZV35" s="150"/>
      <c r="ZW35" s="150" t="str">
        <f>IFERROR(IF(ZU35=0," ",IF(ZU35=16," ",VLOOKUP(ZU35,PROTOKOL!$A:$E,2)*ZV35))/7.5*(7.5-ZZ35),"")</f>
        <v/>
      </c>
      <c r="ZX35" s="151"/>
      <c r="ZY35" s="152" t="str">
        <f>IF(ZU35=0," ",IF(ZU35=16," ",(ZT35-ZW35-ZX35)*VLOOKUP(ZU35,PROTOKOL!$A:$E,5)))</f>
        <v xml:space="preserve"> </v>
      </c>
      <c r="ZZ35" s="153"/>
      <c r="AAA35" s="144" t="str">
        <f t="shared" si="286"/>
        <v xml:space="preserve"> </v>
      </c>
      <c r="AAB35" s="454" t="str">
        <f t="shared" si="287"/>
        <v xml:space="preserve"> </v>
      </c>
      <c r="AAC35" s="454"/>
      <c r="AAD35" s="150"/>
      <c r="AAE35" s="150"/>
      <c r="AAF35" s="150"/>
      <c r="AAG35" s="154" t="str">
        <f>IF(AAE35=0," ",IF(AAE35=16," ",VLOOKUP(AAE35,PROTOKOL!$A:$E,2)*AAF35))</f>
        <v xml:space="preserve"> </v>
      </c>
      <c r="AAH35" s="151"/>
      <c r="AAI35" s="152" t="str">
        <f>IF(AAE35=0," ",IF(AAE35=16," ",(AAD35-AAG35-AAH35)*VLOOKUP(AAE35,PROTOKOL!$A:$E,5)))</f>
        <v xml:space="preserve"> </v>
      </c>
      <c r="AAJ35" s="155" t="str">
        <f t="shared" si="288"/>
        <v xml:space="preserve"> </v>
      </c>
      <c r="AAK35" s="152" t="str">
        <f t="shared" si="289"/>
        <v xml:space="preserve"> </v>
      </c>
      <c r="AAM35" s="138">
        <f t="shared" ref="AAM35" si="2186">$A$35</f>
        <v>23</v>
      </c>
      <c r="AAN35" s="444"/>
      <c r="AAO35" s="150"/>
      <c r="AAP35" s="150"/>
      <c r="AAQ35" s="150"/>
      <c r="AAR35" s="150" t="str">
        <f>IFERROR(IF(AAP35=0," ",IF(AAP35=16," ",VLOOKUP(AAP35,PROTOKOL!$A:$E,2)*AAQ35))/7.5*(7.5-AAU35),"")</f>
        <v/>
      </c>
      <c r="AAS35" s="151"/>
      <c r="AAT35" s="152" t="str">
        <f>IF(AAP35=0," ",IF(AAP35=16," ",(AAO35-AAR35-AAS35)*VLOOKUP(AAP35,PROTOKOL!$A:$E,5)))</f>
        <v xml:space="preserve"> </v>
      </c>
      <c r="AAU35" s="153"/>
      <c r="AAV35" s="144" t="str">
        <f t="shared" si="291"/>
        <v xml:space="preserve"> </v>
      </c>
      <c r="AAW35" s="454" t="str">
        <f t="shared" si="292"/>
        <v xml:space="preserve"> </v>
      </c>
      <c r="AAX35" s="454"/>
      <c r="AAY35" s="150"/>
      <c r="AAZ35" s="150"/>
      <c r="ABA35" s="150"/>
      <c r="ABB35" s="154" t="str">
        <f>IF(AAZ35=0," ",IF(AAZ35=16," ",VLOOKUP(AAZ35,PROTOKOL!$A:$E,2)*ABA35))</f>
        <v xml:space="preserve"> </v>
      </c>
      <c r="ABC35" s="151"/>
      <c r="ABD35" s="152" t="str">
        <f>IF(AAZ35=0," ",IF(AAZ35=16," ",(AAY35-ABB35-ABC35)*VLOOKUP(AAZ35,PROTOKOL!$A:$E,5)))</f>
        <v xml:space="preserve"> </v>
      </c>
      <c r="ABE35" s="155" t="str">
        <f t="shared" si="293"/>
        <v xml:space="preserve"> </v>
      </c>
      <c r="ABF35" s="152" t="str">
        <f t="shared" si="294"/>
        <v xml:space="preserve"> </v>
      </c>
      <c r="ABH35" s="138">
        <f t="shared" ref="ABH35" si="2187">$A$35</f>
        <v>23</v>
      </c>
      <c r="ABI35" s="444"/>
      <c r="ABJ35" s="150"/>
      <c r="ABK35" s="150"/>
      <c r="ABL35" s="150"/>
      <c r="ABM35" s="150" t="str">
        <f>IFERROR(IF(ABK35=0," ",IF(ABK35=16," ",VLOOKUP(ABK35,PROTOKOL!$A:$E,2)*ABL35))/7.5*(7.5-ABP35),"")</f>
        <v/>
      </c>
      <c r="ABN35" s="151"/>
      <c r="ABO35" s="152" t="str">
        <f>IF(ABK35=0," ",IF(ABK35=16," ",(ABJ35-ABM35-ABN35)*VLOOKUP(ABK35,PROTOKOL!$A:$E,5)))</f>
        <v xml:space="preserve"> </v>
      </c>
      <c r="ABP35" s="153"/>
      <c r="ABQ35" s="144" t="str">
        <f t="shared" si="296"/>
        <v xml:space="preserve"> </v>
      </c>
      <c r="ABR35" s="454" t="str">
        <f t="shared" si="297"/>
        <v xml:space="preserve"> </v>
      </c>
      <c r="ABS35" s="454"/>
      <c r="ABT35" s="150"/>
      <c r="ABU35" s="150"/>
      <c r="ABV35" s="150"/>
      <c r="ABW35" s="154" t="str">
        <f>IF(ABU35=0," ",IF(ABU35=16," ",VLOOKUP(ABU35,PROTOKOL!$A:$E,2)*ABV35))</f>
        <v xml:space="preserve"> </v>
      </c>
      <c r="ABX35" s="151"/>
      <c r="ABY35" s="152" t="str">
        <f>IF(ABU35=0," ",IF(ABU35=16," ",(ABT35-ABW35-ABX35)*VLOOKUP(ABU35,PROTOKOL!$A:$E,5)))</f>
        <v xml:space="preserve"> </v>
      </c>
      <c r="ABZ35" s="155" t="str">
        <f t="shared" si="298"/>
        <v xml:space="preserve"> </v>
      </c>
      <c r="ACA35" s="152" t="str">
        <f t="shared" si="299"/>
        <v xml:space="preserve"> </v>
      </c>
      <c r="ACC35" s="138">
        <f t="shared" ref="ACC35" si="2188">$A$35</f>
        <v>23</v>
      </c>
      <c r="ACD35" s="444"/>
      <c r="ACE35" s="150"/>
      <c r="ACF35" s="150"/>
      <c r="ACG35" s="150"/>
      <c r="ACH35" s="150" t="str">
        <f>IFERROR(IF(ACF35=0," ",IF(ACF35=16," ",VLOOKUP(ACF35,PROTOKOL!$A:$E,2)*ACG35))/7.5*(7.5-ACK35),"")</f>
        <v/>
      </c>
      <c r="ACI35" s="151"/>
      <c r="ACJ35" s="152" t="str">
        <f>IF(ACF35=0," ",IF(ACF35=16," ",(ACE35-ACH35-ACI35)*VLOOKUP(ACF35,PROTOKOL!$A:$E,5)))</f>
        <v xml:space="preserve"> </v>
      </c>
      <c r="ACK35" s="153"/>
      <c r="ACL35" s="144" t="str">
        <f t="shared" si="301"/>
        <v xml:space="preserve"> </v>
      </c>
      <c r="ACM35" s="454" t="str">
        <f t="shared" si="302"/>
        <v xml:space="preserve"> </v>
      </c>
      <c r="ACN35" s="454"/>
      <c r="ACO35" s="150"/>
      <c r="ACP35" s="150"/>
      <c r="ACQ35" s="150"/>
      <c r="ACR35" s="154" t="str">
        <f>IF(ACP35=0," ",IF(ACP35=16," ",VLOOKUP(ACP35,PROTOKOL!$A:$E,2)*ACQ35))</f>
        <v xml:space="preserve"> </v>
      </c>
      <c r="ACS35" s="151"/>
      <c r="ACT35" s="152" t="str">
        <f>IF(ACP35=0," ",IF(ACP35=16," ",(ACO35-ACR35-ACS35)*VLOOKUP(ACP35,PROTOKOL!$A:$E,5)))</f>
        <v xml:space="preserve"> </v>
      </c>
      <c r="ACU35" s="155" t="str">
        <f t="shared" si="303"/>
        <v xml:space="preserve"> </v>
      </c>
      <c r="ACV35" s="152" t="str">
        <f t="shared" si="304"/>
        <v xml:space="preserve"> </v>
      </c>
      <c r="ACX35" s="138">
        <f t="shared" ref="ACX35" si="2189">$A$35</f>
        <v>23</v>
      </c>
      <c r="ACY35" s="444"/>
      <c r="ACZ35" s="150"/>
      <c r="ADA35" s="150"/>
      <c r="ADB35" s="150"/>
      <c r="ADC35" s="150" t="str">
        <f>IFERROR(IF(ADA35=0," ",IF(ADA35=16," ",VLOOKUP(ADA35,PROTOKOL!$A:$E,2)*ADB35))/7.5*(7.5-ADF35),"")</f>
        <v/>
      </c>
      <c r="ADD35" s="151"/>
      <c r="ADE35" s="152" t="str">
        <f>IF(ADA35=0," ",IF(ADA35=16," ",(ACZ35-ADC35-ADD35)*VLOOKUP(ADA35,PROTOKOL!$A:$E,5)))</f>
        <v xml:space="preserve"> </v>
      </c>
      <c r="ADF35" s="153"/>
      <c r="ADG35" s="144" t="str">
        <f t="shared" si="306"/>
        <v xml:space="preserve"> </v>
      </c>
      <c r="ADH35" s="454" t="str">
        <f t="shared" si="307"/>
        <v xml:space="preserve"> </v>
      </c>
      <c r="ADI35" s="454"/>
      <c r="ADJ35" s="150"/>
      <c r="ADK35" s="150"/>
      <c r="ADL35" s="150"/>
      <c r="ADM35" s="154" t="str">
        <f>IF(ADK35=0," ",IF(ADK35=16," ",VLOOKUP(ADK35,PROTOKOL!$A:$E,2)*ADL35))</f>
        <v xml:space="preserve"> </v>
      </c>
      <c r="ADN35" s="151"/>
      <c r="ADO35" s="152" t="str">
        <f>IF(ADK35=0," ",IF(ADK35=16," ",(ADJ35-ADM35-ADN35)*VLOOKUP(ADK35,PROTOKOL!$A:$E,5)))</f>
        <v xml:space="preserve"> </v>
      </c>
      <c r="ADP35" s="155" t="str">
        <f t="shared" si="308"/>
        <v xml:space="preserve"> </v>
      </c>
      <c r="ADQ35" s="152" t="str">
        <f t="shared" si="309"/>
        <v xml:space="preserve"> </v>
      </c>
      <c r="ADS35" s="138">
        <f t="shared" ref="ADS35" si="2190">$A$35</f>
        <v>23</v>
      </c>
      <c r="ADT35" s="444"/>
      <c r="ADU35" s="150"/>
      <c r="ADV35" s="150"/>
      <c r="ADW35" s="150"/>
      <c r="ADX35" s="150" t="str">
        <f>IFERROR(IF(ADV35=0," ",IF(ADV35=16," ",VLOOKUP(ADV35,PROTOKOL!$A:$E,2)*ADW35))/7.5*(7.5-AEA35),"")</f>
        <v/>
      </c>
      <c r="ADY35" s="151"/>
      <c r="ADZ35" s="152" t="str">
        <f>IF(ADV35=0," ",IF(ADV35=16," ",(ADU35-ADX35-ADY35)*VLOOKUP(ADV35,PROTOKOL!$A:$E,5)))</f>
        <v xml:space="preserve"> </v>
      </c>
      <c r="AEA35" s="153"/>
      <c r="AEB35" s="144" t="str">
        <f t="shared" si="311"/>
        <v xml:space="preserve"> </v>
      </c>
      <c r="AEC35" s="454" t="str">
        <f t="shared" si="312"/>
        <v xml:space="preserve"> </v>
      </c>
      <c r="AED35" s="454"/>
      <c r="AEE35" s="150"/>
      <c r="AEF35" s="150"/>
      <c r="AEG35" s="150"/>
      <c r="AEH35" s="154" t="str">
        <f>IF(AEF35=0," ",IF(AEF35=16," ",VLOOKUP(AEF35,PROTOKOL!$A:$E,2)*AEG35))</f>
        <v xml:space="preserve"> </v>
      </c>
      <c r="AEI35" s="151"/>
      <c r="AEJ35" s="152" t="str">
        <f>IF(AEF35=0," ",IF(AEF35=16," ",(AEE35-AEH35-AEI35)*VLOOKUP(AEF35,PROTOKOL!$A:$E,5)))</f>
        <v xml:space="preserve"> </v>
      </c>
      <c r="AEK35" s="155" t="str">
        <f t="shared" si="313"/>
        <v xml:space="preserve"> </v>
      </c>
      <c r="AEL35" s="152" t="str">
        <f t="shared" si="314"/>
        <v xml:space="preserve"> </v>
      </c>
      <c r="AEN35" s="138">
        <f t="shared" ref="AEN35" si="2191">$A$35</f>
        <v>23</v>
      </c>
      <c r="AEO35" s="444"/>
      <c r="AEP35" s="150"/>
      <c r="AEQ35" s="150"/>
      <c r="AER35" s="150"/>
      <c r="AES35" s="150" t="str">
        <f>IFERROR(IF(AEQ35=0," ",IF(AEQ35=16," ",VLOOKUP(AEQ35,PROTOKOL!$A:$E,2)*AER35))/7.5*(7.5-AEV35),"")</f>
        <v/>
      </c>
      <c r="AET35" s="151"/>
      <c r="AEU35" s="152" t="str">
        <f>IF(AEQ35=0," ",IF(AEQ35=16," ",(AEP35-AES35-AET35)*VLOOKUP(AEQ35,PROTOKOL!$A:$E,5)))</f>
        <v xml:space="preserve"> </v>
      </c>
      <c r="AEV35" s="153"/>
      <c r="AEW35" s="144" t="str">
        <f t="shared" si="316"/>
        <v xml:space="preserve"> </v>
      </c>
      <c r="AEX35" s="454" t="str">
        <f t="shared" si="317"/>
        <v xml:space="preserve"> </v>
      </c>
      <c r="AEY35" s="454"/>
      <c r="AEZ35" s="150"/>
      <c r="AFA35" s="150"/>
      <c r="AFB35" s="150"/>
      <c r="AFC35" s="154" t="str">
        <f>IF(AFA35=0," ",IF(AFA35=16," ",VLOOKUP(AFA35,PROTOKOL!$A:$E,2)*AFB35))</f>
        <v xml:space="preserve"> </v>
      </c>
      <c r="AFD35" s="151"/>
      <c r="AFE35" s="152" t="str">
        <f>IF(AFA35=0," ",IF(AFA35=16," ",(AEZ35-AFC35-AFD35)*VLOOKUP(AFA35,PROTOKOL!$A:$E,5)))</f>
        <v xml:space="preserve"> </v>
      </c>
      <c r="AFF35" s="155" t="str">
        <f t="shared" si="318"/>
        <v xml:space="preserve"> </v>
      </c>
      <c r="AFG35" s="152" t="str">
        <f t="shared" si="319"/>
        <v xml:space="preserve"> </v>
      </c>
      <c r="AFI35" s="138">
        <f t="shared" ref="AFI35" si="2192">$A$35</f>
        <v>23</v>
      </c>
      <c r="AFJ35" s="444"/>
      <c r="AFK35" s="150"/>
      <c r="AFL35" s="150"/>
      <c r="AFM35" s="150"/>
      <c r="AFN35" s="150" t="str">
        <f>IFERROR(IF(AFL35=0," ",IF(AFL35=16," ",VLOOKUP(AFL35,PROTOKOL!$A:$E,2)*AFM35))/7.5*(7.5-AFQ35),"")</f>
        <v/>
      </c>
      <c r="AFO35" s="151"/>
      <c r="AFP35" s="152" t="str">
        <f>IF(AFL35=0," ",IF(AFL35=16," ",(AFK35-AFN35-AFO35)*VLOOKUP(AFL35,PROTOKOL!$A:$E,5)))</f>
        <v xml:space="preserve"> </v>
      </c>
      <c r="AFQ35" s="153"/>
      <c r="AFR35" s="144" t="str">
        <f t="shared" si="321"/>
        <v xml:space="preserve"> </v>
      </c>
      <c r="AFS35" s="454" t="str">
        <f t="shared" si="322"/>
        <v xml:space="preserve"> </v>
      </c>
      <c r="AFT35" s="454"/>
      <c r="AFU35" s="150"/>
      <c r="AFV35" s="150"/>
      <c r="AFW35" s="150"/>
      <c r="AFX35" s="154" t="str">
        <f>IF(AFV35=0," ",IF(AFV35=16," ",VLOOKUP(AFV35,PROTOKOL!$A:$E,2)*AFW35))</f>
        <v xml:space="preserve"> </v>
      </c>
      <c r="AFY35" s="151"/>
      <c r="AFZ35" s="152" t="str">
        <f>IF(AFV35=0," ",IF(AFV35=16," ",(AFU35-AFX35-AFY35)*VLOOKUP(AFV35,PROTOKOL!$A:$E,5)))</f>
        <v xml:space="preserve"> </v>
      </c>
      <c r="AGA35" s="155" t="str">
        <f t="shared" si="323"/>
        <v xml:space="preserve"> </v>
      </c>
      <c r="AGB35" s="152" t="str">
        <f t="shared" si="324"/>
        <v xml:space="preserve"> </v>
      </c>
      <c r="AGD35" s="138">
        <f t="shared" ref="AGD35" si="2193">$A$35</f>
        <v>23</v>
      </c>
      <c r="AGE35" s="444"/>
      <c r="AGF35" s="150"/>
      <c r="AGG35" s="150"/>
      <c r="AGH35" s="150"/>
      <c r="AGI35" s="150" t="str">
        <f>IFERROR(IF(AGG35=0," ",IF(AGG35=16," ",VLOOKUP(AGG35,PROTOKOL!$A:$E,2)*AGH35))/7.5*(7.5-AGL35),"")</f>
        <v/>
      </c>
      <c r="AGJ35" s="151"/>
      <c r="AGK35" s="152" t="str">
        <f>IF(AGG35=0," ",IF(AGG35=16," ",(AGF35-AGI35-AGJ35)*VLOOKUP(AGG35,PROTOKOL!$A:$E,5)))</f>
        <v xml:space="preserve"> </v>
      </c>
      <c r="AGL35" s="153"/>
      <c r="AGM35" s="144" t="str">
        <f t="shared" si="326"/>
        <v xml:space="preserve"> </v>
      </c>
      <c r="AGN35" s="454" t="str">
        <f t="shared" si="327"/>
        <v xml:space="preserve"> </v>
      </c>
      <c r="AGO35" s="454"/>
      <c r="AGP35" s="150"/>
      <c r="AGQ35" s="150"/>
      <c r="AGR35" s="150"/>
      <c r="AGS35" s="154" t="str">
        <f>IF(AGQ35=0," ",IF(AGQ35=16," ",VLOOKUP(AGQ35,PROTOKOL!$A:$E,2)*AGR35))</f>
        <v xml:space="preserve"> </v>
      </c>
      <c r="AGT35" s="151"/>
      <c r="AGU35" s="152" t="str">
        <f>IF(AGQ35=0," ",IF(AGQ35=16," ",(AGP35-AGS35-AGT35)*VLOOKUP(AGQ35,PROTOKOL!$A:$E,5)))</f>
        <v xml:space="preserve"> </v>
      </c>
      <c r="AGV35" s="155" t="str">
        <f t="shared" si="328"/>
        <v xml:space="preserve"> </v>
      </c>
      <c r="AGW35" s="152" t="str">
        <f t="shared" si="329"/>
        <v xml:space="preserve"> </v>
      </c>
      <c r="AGY35" s="138">
        <f t="shared" ref="AGY35" si="2194">$A$35</f>
        <v>23</v>
      </c>
      <c r="AGZ35" s="444"/>
      <c r="AHA35" s="150"/>
      <c r="AHB35" s="150"/>
      <c r="AHC35" s="150"/>
      <c r="AHD35" s="150" t="str">
        <f>IFERROR(IF(AHB35=0," ",IF(AHB35=16," ",VLOOKUP(AHB35,PROTOKOL!$A:$E,2)*AHC35))/7.5*(7.5-AHG35),"")</f>
        <v/>
      </c>
      <c r="AHE35" s="151"/>
      <c r="AHF35" s="152" t="str">
        <f>IF(AHB35=0," ",IF(AHB35=16," ",(AHA35-AHD35-AHE35)*VLOOKUP(AHB35,PROTOKOL!$A:$E,5)))</f>
        <v xml:space="preserve"> </v>
      </c>
      <c r="AHG35" s="153"/>
      <c r="AHH35" s="144" t="str">
        <f t="shared" si="331"/>
        <v xml:space="preserve"> </v>
      </c>
      <c r="AHI35" s="454" t="str">
        <f t="shared" si="332"/>
        <v xml:space="preserve"> </v>
      </c>
      <c r="AHJ35" s="454"/>
      <c r="AHK35" s="150"/>
      <c r="AHL35" s="150"/>
      <c r="AHM35" s="150"/>
      <c r="AHN35" s="154" t="str">
        <f>IF(AHL35=0," ",IF(AHL35=16," ",VLOOKUP(AHL35,PROTOKOL!$A:$E,2)*AHM35))</f>
        <v xml:space="preserve"> </v>
      </c>
      <c r="AHO35" s="151"/>
      <c r="AHP35" s="152" t="str">
        <f>IF(AHL35=0," ",IF(AHL35=16," ",(AHK35-AHN35-AHO35)*VLOOKUP(AHL35,PROTOKOL!$A:$E,5)))</f>
        <v xml:space="preserve"> </v>
      </c>
      <c r="AHQ35" s="155" t="str">
        <f t="shared" si="333"/>
        <v xml:space="preserve"> </v>
      </c>
      <c r="AHR35" s="152" t="str">
        <f t="shared" si="334"/>
        <v xml:space="preserve"> </v>
      </c>
      <c r="AHT35" s="138">
        <f t="shared" ref="AHT35" si="2195">$A$35</f>
        <v>23</v>
      </c>
      <c r="AHU35" s="444"/>
      <c r="AHV35" s="150"/>
      <c r="AHW35" s="150"/>
      <c r="AHX35" s="150"/>
      <c r="AHY35" s="150" t="str">
        <f>IFERROR(IF(AHW35=0," ",IF(AHW35=16," ",VLOOKUP(AHW35,PROTOKOL!$A:$E,2)*AHX35))/7.5*(7.5-AIB35),"")</f>
        <v/>
      </c>
      <c r="AHZ35" s="151"/>
      <c r="AIA35" s="152" t="str">
        <f>IF(AHW35=0," ",IF(AHW35=16," ",(AHV35-AHY35-AHZ35)*VLOOKUP(AHW35,PROTOKOL!$A:$E,5)))</f>
        <v xml:space="preserve"> </v>
      </c>
      <c r="AIB35" s="153"/>
      <c r="AIC35" s="144" t="str">
        <f t="shared" si="336"/>
        <v xml:space="preserve"> </v>
      </c>
      <c r="AID35" s="454" t="str">
        <f t="shared" si="337"/>
        <v xml:space="preserve"> </v>
      </c>
      <c r="AIE35" s="454"/>
      <c r="AIF35" s="150"/>
      <c r="AIG35" s="150"/>
      <c r="AIH35" s="150"/>
      <c r="AII35" s="154" t="str">
        <f>IF(AIG35=0," ",IF(AIG35=16," ",VLOOKUP(AIG35,PROTOKOL!$A:$E,2)*AIH35))</f>
        <v xml:space="preserve"> </v>
      </c>
      <c r="AIJ35" s="151"/>
      <c r="AIK35" s="152" t="str">
        <f>IF(AIG35=0," ",IF(AIG35=16," ",(AIF35-AII35-AIJ35)*VLOOKUP(AIG35,PROTOKOL!$A:$E,5)))</f>
        <v xml:space="preserve"> </v>
      </c>
      <c r="AIL35" s="155" t="str">
        <f t="shared" si="338"/>
        <v xml:space="preserve"> </v>
      </c>
      <c r="AIM35" s="152" t="str">
        <f t="shared" si="339"/>
        <v xml:space="preserve"> </v>
      </c>
      <c r="AIO35" s="138">
        <f t="shared" ref="AIO35" si="2196">$A$35</f>
        <v>23</v>
      </c>
      <c r="AIP35" s="444"/>
      <c r="AIQ35" s="150"/>
      <c r="AIR35" s="150"/>
      <c r="AIS35" s="150"/>
      <c r="AIT35" s="150" t="str">
        <f>IFERROR(IF(AIR35=0," ",IF(AIR35=16," ",VLOOKUP(AIR35,PROTOKOL!$A:$E,2)*AIS35))/7.5*(7.5-AIW35),"")</f>
        <v/>
      </c>
      <c r="AIU35" s="151"/>
      <c r="AIV35" s="152" t="str">
        <f>IF(AIR35=0," ",IF(AIR35=16," ",(AIQ35-AIT35-AIU35)*VLOOKUP(AIR35,PROTOKOL!$A:$E,5)))</f>
        <v xml:space="preserve"> </v>
      </c>
      <c r="AIW35" s="153"/>
      <c r="AIX35" s="144" t="str">
        <f t="shared" si="341"/>
        <v xml:space="preserve"> </v>
      </c>
      <c r="AIY35" s="454" t="str">
        <f t="shared" si="342"/>
        <v xml:space="preserve"> </v>
      </c>
      <c r="AIZ35" s="454"/>
      <c r="AJA35" s="150"/>
      <c r="AJB35" s="150"/>
      <c r="AJC35" s="150"/>
      <c r="AJD35" s="154" t="str">
        <f>IF(AJB35=0," ",IF(AJB35=16," ",VLOOKUP(AJB35,PROTOKOL!$A:$E,2)*AJC35))</f>
        <v xml:space="preserve"> </v>
      </c>
      <c r="AJE35" s="151"/>
      <c r="AJF35" s="152" t="str">
        <f>IF(AJB35=0," ",IF(AJB35=16," ",(AJA35-AJD35-AJE35)*VLOOKUP(AJB35,PROTOKOL!$A:$E,5)))</f>
        <v xml:space="preserve"> </v>
      </c>
      <c r="AJG35" s="155" t="str">
        <f t="shared" si="343"/>
        <v xml:space="preserve"> </v>
      </c>
      <c r="AJH35" s="152" t="str">
        <f t="shared" si="344"/>
        <v xml:space="preserve"> </v>
      </c>
      <c r="AJJ35" s="138">
        <f t="shared" ref="AJJ35" si="2197">$A$35</f>
        <v>23</v>
      </c>
      <c r="AJK35" s="444"/>
      <c r="AJL35" s="150"/>
      <c r="AJM35" s="150"/>
      <c r="AJN35" s="150"/>
      <c r="AJO35" s="150" t="str">
        <f>IFERROR(IF(AJM35=0," ",IF(AJM35=16," ",VLOOKUP(AJM35,PROTOKOL!$A:$E,2)*AJN35))/7.5*(7.5-AJR35),"")</f>
        <v/>
      </c>
      <c r="AJP35" s="151"/>
      <c r="AJQ35" s="152" t="str">
        <f>IF(AJM35=0," ",IF(AJM35=16," ",(AJL35-AJO35-AJP35)*VLOOKUP(AJM35,PROTOKOL!$A:$E,5)))</f>
        <v xml:space="preserve"> </v>
      </c>
      <c r="AJR35" s="153"/>
      <c r="AJS35" s="144" t="str">
        <f t="shared" si="346"/>
        <v xml:space="preserve"> </v>
      </c>
      <c r="AJT35" s="454" t="str">
        <f t="shared" si="347"/>
        <v xml:space="preserve"> </v>
      </c>
      <c r="AJU35" s="454"/>
      <c r="AJV35" s="150"/>
      <c r="AJW35" s="150"/>
      <c r="AJX35" s="150"/>
      <c r="AJY35" s="154" t="str">
        <f>IF(AJW35=0," ",IF(AJW35=16," ",VLOOKUP(AJW35,PROTOKOL!$A:$E,2)*AJX35))</f>
        <v xml:space="preserve"> </v>
      </c>
      <c r="AJZ35" s="151"/>
      <c r="AKA35" s="152" t="str">
        <f>IF(AJW35=0," ",IF(AJW35=16," ",(AJV35-AJY35-AJZ35)*VLOOKUP(AJW35,PROTOKOL!$A:$E,5)))</f>
        <v xml:space="preserve"> </v>
      </c>
      <c r="AKB35" s="155" t="str">
        <f t="shared" si="348"/>
        <v xml:space="preserve"> </v>
      </c>
      <c r="AKC35" s="152" t="str">
        <f t="shared" si="349"/>
        <v xml:space="preserve"> </v>
      </c>
      <c r="AKE35" s="138">
        <f t="shared" ref="AKE35" si="2198">$A$35</f>
        <v>23</v>
      </c>
      <c r="AKF35" s="444"/>
      <c r="AKG35" s="150"/>
      <c r="AKH35" s="150"/>
      <c r="AKI35" s="150"/>
      <c r="AKJ35" s="150" t="str">
        <f>IFERROR(IF(AKH35=0," ",IF(AKH35=16," ",VLOOKUP(AKH35,PROTOKOL!$A:$E,2)*AKI35))/7.5*(7.5-AKM35),"")</f>
        <v/>
      </c>
      <c r="AKK35" s="151"/>
      <c r="AKL35" s="152" t="str">
        <f>IF(AKH35=0," ",IF(AKH35=16," ",(AKG35-AKJ35-AKK35)*VLOOKUP(AKH35,PROTOKOL!$A:$E,5)))</f>
        <v xml:space="preserve"> </v>
      </c>
      <c r="AKM35" s="153"/>
      <c r="AKN35" s="144" t="str">
        <f t="shared" si="351"/>
        <v xml:space="preserve"> </v>
      </c>
      <c r="AKO35" s="454" t="str">
        <f t="shared" si="352"/>
        <v xml:space="preserve"> </v>
      </c>
      <c r="AKP35" s="454"/>
      <c r="AKQ35" s="150"/>
      <c r="AKR35" s="150"/>
      <c r="AKS35" s="150"/>
      <c r="AKT35" s="154" t="str">
        <f>IF(AKR35=0," ",IF(AKR35=16," ",VLOOKUP(AKR35,PROTOKOL!$A:$E,2)*AKS35))</f>
        <v xml:space="preserve"> </v>
      </c>
      <c r="AKU35" s="151"/>
      <c r="AKV35" s="152" t="str">
        <f>IF(AKR35=0," ",IF(AKR35=16," ",(AKQ35-AKT35-AKU35)*VLOOKUP(AKR35,PROTOKOL!$A:$E,5)))</f>
        <v xml:space="preserve"> </v>
      </c>
      <c r="AKW35" s="155" t="str">
        <f t="shared" si="353"/>
        <v xml:space="preserve"> </v>
      </c>
      <c r="AKX35" s="152" t="str">
        <f t="shared" si="354"/>
        <v xml:space="preserve"> </v>
      </c>
      <c r="AKZ35" s="138">
        <f t="shared" ref="AKZ35" si="2199">$A$35</f>
        <v>23</v>
      </c>
      <c r="ALA35" s="444"/>
      <c r="ALB35" s="150"/>
      <c r="ALC35" s="150"/>
      <c r="ALD35" s="150"/>
      <c r="ALE35" s="150" t="str">
        <f>IFERROR(IF(ALC35=0," ",IF(ALC35=16," ",VLOOKUP(ALC35,PROTOKOL!$A:$E,2)*ALD35))/7.5*(7.5-ALH35),"")</f>
        <v/>
      </c>
      <c r="ALF35" s="151"/>
      <c r="ALG35" s="152" t="str">
        <f>IF(ALC35=0," ",IF(ALC35=16," ",(ALB35-ALE35-ALF35)*VLOOKUP(ALC35,PROTOKOL!$A:$E,5)))</f>
        <v xml:space="preserve"> </v>
      </c>
      <c r="ALH35" s="153"/>
      <c r="ALI35" s="144" t="str">
        <f t="shared" si="356"/>
        <v xml:space="preserve"> </v>
      </c>
      <c r="ALJ35" s="454" t="str">
        <f t="shared" si="357"/>
        <v xml:space="preserve"> </v>
      </c>
      <c r="ALK35" s="454"/>
      <c r="ALL35" s="150"/>
      <c r="ALM35" s="150"/>
      <c r="ALN35" s="150"/>
      <c r="ALO35" s="154" t="str">
        <f>IF(ALM35=0," ",IF(ALM35=16," ",VLOOKUP(ALM35,PROTOKOL!$A:$E,2)*ALN35))</f>
        <v xml:space="preserve"> </v>
      </c>
      <c r="ALP35" s="151"/>
      <c r="ALQ35" s="152" t="str">
        <f>IF(ALM35=0," ",IF(ALM35=16," ",(ALL35-ALO35-ALP35)*VLOOKUP(ALM35,PROTOKOL!$A:$E,5)))</f>
        <v xml:space="preserve"> </v>
      </c>
      <c r="ALR35" s="155" t="str">
        <f t="shared" si="358"/>
        <v xml:space="preserve"> </v>
      </c>
      <c r="ALS35" s="152" t="str">
        <f t="shared" si="359"/>
        <v xml:space="preserve"> </v>
      </c>
      <c r="ALU35" s="138">
        <f t="shared" ref="ALU35" si="2200">$A$35</f>
        <v>23</v>
      </c>
      <c r="ALV35" s="444"/>
      <c r="ALW35" s="150"/>
      <c r="ALX35" s="150"/>
      <c r="ALY35" s="150"/>
      <c r="ALZ35" s="150" t="str">
        <f>IFERROR(IF(ALX35=0," ",IF(ALX35=16," ",VLOOKUP(ALX35,PROTOKOL!$A:$E,2)*ALY35))/7.5*(7.5-AMC35),"")</f>
        <v/>
      </c>
      <c r="AMA35" s="151"/>
      <c r="AMB35" s="152" t="str">
        <f>IF(ALX35=0," ",IF(ALX35=16," ",(ALW35-ALZ35-AMA35)*VLOOKUP(ALX35,PROTOKOL!$A:$E,5)))</f>
        <v xml:space="preserve"> </v>
      </c>
      <c r="AMC35" s="153"/>
      <c r="AMD35" s="144" t="str">
        <f t="shared" si="361"/>
        <v xml:space="preserve"> </v>
      </c>
      <c r="AME35" s="454" t="str">
        <f t="shared" si="362"/>
        <v xml:space="preserve"> </v>
      </c>
      <c r="AMF35" s="454"/>
      <c r="AMG35" s="150"/>
      <c r="AMH35" s="150"/>
      <c r="AMI35" s="150"/>
      <c r="AMJ35" s="154" t="str">
        <f>IF(AMH35=0," ",IF(AMH35=16," ",VLOOKUP(AMH35,PROTOKOL!$A:$E,2)*AMI35))</f>
        <v xml:space="preserve"> </v>
      </c>
      <c r="AMK35" s="151"/>
      <c r="AML35" s="152" t="str">
        <f>IF(AMH35=0," ",IF(AMH35=16," ",(AMG35-AMJ35-AMK35)*VLOOKUP(AMH35,PROTOKOL!$A:$E,5)))</f>
        <v xml:space="preserve"> </v>
      </c>
      <c r="AMM35" s="155" t="str">
        <f t="shared" si="363"/>
        <v xml:space="preserve"> </v>
      </c>
      <c r="AMN35" s="152" t="str">
        <f t="shared" si="364"/>
        <v xml:space="preserve"> </v>
      </c>
      <c r="AMP35" s="138">
        <f t="shared" ref="AMP35" si="2201">$A$35</f>
        <v>23</v>
      </c>
      <c r="AMQ35" s="444"/>
      <c r="AMR35" s="150"/>
      <c r="AMS35" s="150"/>
      <c r="AMT35" s="150"/>
      <c r="AMU35" s="150" t="str">
        <f>IFERROR(IF(AMS35=0," ",IF(AMS35=16," ",VLOOKUP(AMS35,PROTOKOL!$A:$E,2)*AMT35))/7.5*(7.5-AMX35),"")</f>
        <v/>
      </c>
      <c r="AMV35" s="151"/>
      <c r="AMW35" s="152" t="str">
        <f>IF(AMS35=0," ",IF(AMS35=16," ",(AMR35-AMU35-AMV35)*VLOOKUP(AMS35,PROTOKOL!$A:$E,5)))</f>
        <v xml:space="preserve"> </v>
      </c>
      <c r="AMX35" s="153"/>
      <c r="AMY35" s="144" t="str">
        <f t="shared" si="366"/>
        <v xml:space="preserve"> </v>
      </c>
      <c r="AMZ35" s="454" t="str">
        <f t="shared" si="367"/>
        <v xml:space="preserve"> </v>
      </c>
      <c r="ANA35" s="454"/>
      <c r="ANB35" s="150"/>
      <c r="ANC35" s="150"/>
      <c r="AND35" s="150"/>
      <c r="ANE35" s="154" t="str">
        <f>IF(ANC35=0," ",IF(ANC35=16," ",VLOOKUP(ANC35,PROTOKOL!$A:$E,2)*AND35))</f>
        <v xml:space="preserve"> </v>
      </c>
      <c r="ANF35" s="151"/>
      <c r="ANG35" s="152" t="str">
        <f>IF(ANC35=0," ",IF(ANC35=16," ",(ANB35-ANE35-ANF35)*VLOOKUP(ANC35,PROTOKOL!$A:$E,5)))</f>
        <v xml:space="preserve"> </v>
      </c>
      <c r="ANH35" s="155" t="str">
        <f t="shared" si="368"/>
        <v xml:space="preserve"> </v>
      </c>
      <c r="ANI35" s="152" t="str">
        <f t="shared" si="369"/>
        <v xml:space="preserve"> </v>
      </c>
      <c r="ANK35" s="138">
        <f t="shared" ref="ANK35" si="2202">$A$35</f>
        <v>23</v>
      </c>
      <c r="ANL35" s="444"/>
      <c r="ANM35" s="150"/>
      <c r="ANN35" s="150"/>
      <c r="ANO35" s="150"/>
      <c r="ANP35" s="150" t="str">
        <f>IFERROR(IF(ANN35=0," ",IF(ANN35=16," ",VLOOKUP(ANN35,PROTOKOL!$A:$E,2)*ANO35))/7.5*(7.5-ANS35),"")</f>
        <v/>
      </c>
      <c r="ANQ35" s="151"/>
      <c r="ANR35" s="152" t="str">
        <f>IF(ANN35=0," ",IF(ANN35=16," ",(ANM35-ANP35-ANQ35)*VLOOKUP(ANN35,PROTOKOL!$A:$E,5)))</f>
        <v xml:space="preserve"> </v>
      </c>
      <c r="ANS35" s="153"/>
      <c r="ANT35" s="144" t="str">
        <f t="shared" si="371"/>
        <v xml:space="preserve"> </v>
      </c>
      <c r="ANU35" s="454" t="str">
        <f t="shared" si="372"/>
        <v xml:space="preserve"> </v>
      </c>
      <c r="ANV35" s="454"/>
      <c r="ANW35" s="150"/>
      <c r="ANX35" s="150"/>
      <c r="ANY35" s="150"/>
      <c r="ANZ35" s="154" t="str">
        <f>IF(ANX35=0," ",IF(ANX35=16," ",VLOOKUP(ANX35,PROTOKOL!$A:$E,2)*ANY35))</f>
        <v xml:space="preserve"> </v>
      </c>
      <c r="AOA35" s="151"/>
      <c r="AOB35" s="152" t="str">
        <f>IF(ANX35=0," ",IF(ANX35=16," ",(ANW35-ANZ35-AOA35)*VLOOKUP(ANX35,PROTOKOL!$A:$E,5)))</f>
        <v xml:space="preserve"> </v>
      </c>
      <c r="AOC35" s="155" t="str">
        <f t="shared" si="373"/>
        <v xml:space="preserve"> </v>
      </c>
      <c r="AOD35" s="152" t="str">
        <f t="shared" si="374"/>
        <v xml:space="preserve"> </v>
      </c>
      <c r="AOF35" s="138">
        <f t="shared" ref="AOF35" si="2203">$A$35</f>
        <v>23</v>
      </c>
      <c r="AOG35" s="444"/>
      <c r="AOH35" s="150"/>
      <c r="AOI35" s="150"/>
      <c r="AOJ35" s="150"/>
      <c r="AOK35" s="150" t="str">
        <f>IFERROR(IF(AOI35=0," ",IF(AOI35=16," ",VLOOKUP(AOI35,PROTOKOL!$A:$E,2)*AOJ35))/7.5*(7.5-AON35),"")</f>
        <v/>
      </c>
      <c r="AOL35" s="151"/>
      <c r="AOM35" s="152" t="str">
        <f>IF(AOI35=0," ",IF(AOI35=16," ",(AOH35-AOK35-AOL35)*VLOOKUP(AOI35,PROTOKOL!$A:$E,5)))</f>
        <v xml:space="preserve"> </v>
      </c>
      <c r="AON35" s="153"/>
      <c r="AOO35" s="144" t="str">
        <f t="shared" si="376"/>
        <v xml:space="preserve"> </v>
      </c>
      <c r="AOP35" s="454" t="str">
        <f t="shared" si="377"/>
        <v xml:space="preserve"> </v>
      </c>
      <c r="AOQ35" s="454"/>
      <c r="AOR35" s="150"/>
      <c r="AOS35" s="150"/>
      <c r="AOT35" s="150"/>
      <c r="AOU35" s="154" t="str">
        <f>IF(AOS35=0," ",IF(AOS35=16," ",VLOOKUP(AOS35,PROTOKOL!$A:$E,2)*AOT35))</f>
        <v xml:space="preserve"> </v>
      </c>
      <c r="AOV35" s="151"/>
      <c r="AOW35" s="152" t="str">
        <f>IF(AOS35=0," ",IF(AOS35=16," ",(AOR35-AOU35-AOV35)*VLOOKUP(AOS35,PROTOKOL!$A:$E,5)))</f>
        <v xml:space="preserve"> </v>
      </c>
      <c r="AOX35" s="155" t="str">
        <f t="shared" si="378"/>
        <v xml:space="preserve"> </v>
      </c>
      <c r="AOY35" s="152" t="str">
        <f t="shared" si="379"/>
        <v xml:space="preserve"> </v>
      </c>
      <c r="APA35" s="138">
        <f t="shared" ref="APA35" si="2204">$A$35</f>
        <v>23</v>
      </c>
      <c r="APB35" s="444"/>
      <c r="APC35" s="150"/>
      <c r="APD35" s="150"/>
      <c r="APE35" s="150"/>
      <c r="APF35" s="150" t="str">
        <f>IFERROR(IF(APD35=0," ",IF(APD35=16," ",VLOOKUP(APD35,PROTOKOL!$A:$E,2)*APE35))/7.5*(7.5-API35),"")</f>
        <v/>
      </c>
      <c r="APG35" s="151"/>
      <c r="APH35" s="152" t="str">
        <f>IF(APD35=0," ",IF(APD35=16," ",(APC35-APF35-APG35)*VLOOKUP(APD35,PROTOKOL!$A:$E,5)))</f>
        <v xml:space="preserve"> </v>
      </c>
      <c r="API35" s="153"/>
      <c r="APJ35" s="144" t="str">
        <f t="shared" si="381"/>
        <v xml:space="preserve"> </v>
      </c>
      <c r="APK35" s="454" t="str">
        <f t="shared" si="382"/>
        <v xml:space="preserve"> </v>
      </c>
      <c r="APL35" s="454"/>
      <c r="APM35" s="150"/>
      <c r="APN35" s="150"/>
      <c r="APO35" s="150"/>
      <c r="APP35" s="154" t="str">
        <f>IF(APN35=0," ",IF(APN35=16," ",VLOOKUP(APN35,PROTOKOL!$A:$E,2)*APO35))</f>
        <v xml:space="preserve"> </v>
      </c>
      <c r="APQ35" s="151"/>
      <c r="APR35" s="152" t="str">
        <f>IF(APN35=0," ",IF(APN35=16," ",(APM35-APP35-APQ35)*VLOOKUP(APN35,PROTOKOL!$A:$E,5)))</f>
        <v xml:space="preserve"> </v>
      </c>
      <c r="APS35" s="155" t="str">
        <f t="shared" si="383"/>
        <v xml:space="preserve"> </v>
      </c>
      <c r="APT35" s="152" t="str">
        <f t="shared" si="384"/>
        <v xml:space="preserve"> </v>
      </c>
      <c r="APV35" s="138">
        <f t="shared" ref="APV35" si="2205">$A$35</f>
        <v>23</v>
      </c>
      <c r="APW35" s="444"/>
      <c r="APX35" s="150"/>
      <c r="APY35" s="150"/>
      <c r="APZ35" s="150"/>
      <c r="AQA35" s="150" t="str">
        <f>IFERROR(IF(APY35=0," ",IF(APY35=16," ",VLOOKUP(APY35,PROTOKOL!$A:$E,2)*APZ35))/7.5*(7.5-AQD35),"")</f>
        <v/>
      </c>
      <c r="AQB35" s="151"/>
      <c r="AQC35" s="152" t="str">
        <f>IF(APY35=0," ",IF(APY35=16," ",(APX35-AQA35-AQB35)*VLOOKUP(APY35,PROTOKOL!$A:$E,5)))</f>
        <v xml:space="preserve"> </v>
      </c>
      <c r="AQD35" s="153"/>
      <c r="AQE35" s="144" t="str">
        <f t="shared" si="386"/>
        <v xml:space="preserve"> </v>
      </c>
      <c r="AQF35" s="454" t="str">
        <f t="shared" si="387"/>
        <v xml:space="preserve"> </v>
      </c>
      <c r="AQG35" s="454"/>
      <c r="AQH35" s="150"/>
      <c r="AQI35" s="150"/>
      <c r="AQJ35" s="150"/>
      <c r="AQK35" s="154" t="str">
        <f>IF(AQI35=0," ",IF(AQI35=16," ",VLOOKUP(AQI35,PROTOKOL!$A:$E,2)*AQJ35))</f>
        <v xml:space="preserve"> </v>
      </c>
      <c r="AQL35" s="151"/>
      <c r="AQM35" s="152" t="str">
        <f>IF(AQI35=0," ",IF(AQI35=16," ",(AQH35-AQK35-AQL35)*VLOOKUP(AQI35,PROTOKOL!$A:$E,5)))</f>
        <v xml:space="preserve"> </v>
      </c>
      <c r="AQN35" s="155" t="str">
        <f t="shared" si="388"/>
        <v xml:space="preserve"> </v>
      </c>
      <c r="AQO35" s="152" t="str">
        <f t="shared" si="389"/>
        <v xml:space="preserve"> </v>
      </c>
      <c r="AQQ35" s="138">
        <f t="shared" ref="AQQ35" si="2206">$A$35</f>
        <v>23</v>
      </c>
      <c r="AQR35" s="444"/>
      <c r="AQS35" s="150"/>
      <c r="AQT35" s="150"/>
      <c r="AQU35" s="150"/>
      <c r="AQV35" s="150" t="str">
        <f>IFERROR(IF(AQT35=0," ",IF(AQT35=16," ",VLOOKUP(AQT35,PROTOKOL!$A:$E,2)*AQU35))/7.5*(7.5-AQY35),"")</f>
        <v/>
      </c>
      <c r="AQW35" s="151"/>
      <c r="AQX35" s="152" t="str">
        <f>IF(AQT35=0," ",IF(AQT35=16," ",(AQS35-AQV35-AQW35)*VLOOKUP(AQT35,PROTOKOL!$A:$E,5)))</f>
        <v xml:space="preserve"> </v>
      </c>
      <c r="AQY35" s="153"/>
      <c r="AQZ35" s="144" t="str">
        <f t="shared" si="391"/>
        <v xml:space="preserve"> </v>
      </c>
      <c r="ARA35" s="454" t="str">
        <f t="shared" si="392"/>
        <v xml:space="preserve"> </v>
      </c>
      <c r="ARB35" s="454"/>
      <c r="ARC35" s="150"/>
      <c r="ARD35" s="150"/>
      <c r="ARE35" s="150"/>
      <c r="ARF35" s="154" t="str">
        <f>IF(ARD35=0," ",IF(ARD35=16," ",VLOOKUP(ARD35,PROTOKOL!$A:$E,2)*ARE35))</f>
        <v xml:space="preserve"> </v>
      </c>
      <c r="ARG35" s="151"/>
      <c r="ARH35" s="152" t="str">
        <f>IF(ARD35=0," ",IF(ARD35=16," ",(ARC35-ARF35-ARG35)*VLOOKUP(ARD35,PROTOKOL!$A:$E,5)))</f>
        <v xml:space="preserve"> </v>
      </c>
      <c r="ARI35" s="155" t="str">
        <f t="shared" si="393"/>
        <v xml:space="preserve"> </v>
      </c>
      <c r="ARJ35" s="152" t="str">
        <f t="shared" si="394"/>
        <v xml:space="preserve"> </v>
      </c>
      <c r="ARL35" s="138">
        <f t="shared" ref="ARL35" si="2207">$A$35</f>
        <v>23</v>
      </c>
      <c r="ARM35" s="444"/>
      <c r="ARN35" s="150"/>
      <c r="ARO35" s="150"/>
      <c r="ARP35" s="150"/>
      <c r="ARQ35" s="150" t="str">
        <f>IFERROR(IF(ARO35=0," ",IF(ARO35=16," ",VLOOKUP(ARO35,PROTOKOL!$A:$E,2)*ARP35))/7.5*(7.5-ART35),"")</f>
        <v/>
      </c>
      <c r="ARR35" s="151"/>
      <c r="ARS35" s="152" t="str">
        <f>IF(ARO35=0," ",IF(ARO35=16," ",(ARN35-ARQ35-ARR35)*VLOOKUP(ARO35,PROTOKOL!$A:$E,5)))</f>
        <v xml:space="preserve"> </v>
      </c>
      <c r="ART35" s="153"/>
      <c r="ARU35" s="144" t="str">
        <f t="shared" si="396"/>
        <v xml:space="preserve"> </v>
      </c>
      <c r="ARV35" s="454" t="str">
        <f t="shared" si="397"/>
        <v xml:space="preserve"> </v>
      </c>
      <c r="ARW35" s="454"/>
      <c r="ARX35" s="150"/>
      <c r="ARY35" s="150"/>
      <c r="ARZ35" s="150"/>
      <c r="ASA35" s="154" t="str">
        <f>IF(ARY35=0," ",IF(ARY35=16," ",VLOOKUP(ARY35,PROTOKOL!$A:$E,2)*ARZ35))</f>
        <v xml:space="preserve"> </v>
      </c>
      <c r="ASB35" s="151"/>
      <c r="ASC35" s="152" t="str">
        <f>IF(ARY35=0," ",IF(ARY35=16," ",(ARX35-ASA35-ASB35)*VLOOKUP(ARY35,PROTOKOL!$A:$E,5)))</f>
        <v xml:space="preserve"> </v>
      </c>
      <c r="ASD35" s="155" t="str">
        <f t="shared" si="398"/>
        <v xml:space="preserve"> </v>
      </c>
      <c r="ASE35" s="152" t="str">
        <f t="shared" si="399"/>
        <v xml:space="preserve"> </v>
      </c>
      <c r="ASG35" s="138">
        <f t="shared" ref="ASG35" si="2208">$A$35</f>
        <v>23</v>
      </c>
      <c r="ASH35" s="444"/>
      <c r="ASI35" s="150"/>
      <c r="ASJ35" s="150"/>
      <c r="ASK35" s="150"/>
      <c r="ASL35" s="150" t="str">
        <f>IFERROR(IF(ASJ35=0," ",IF(ASJ35=16," ",VLOOKUP(ASJ35,PROTOKOL!$A:$E,2)*ASK35))/7.5*(7.5-ASO35),"")</f>
        <v/>
      </c>
      <c r="ASM35" s="151"/>
      <c r="ASN35" s="152" t="str">
        <f>IF(ASJ35=0," ",IF(ASJ35=16," ",(ASI35-ASL35-ASM35)*VLOOKUP(ASJ35,PROTOKOL!$A:$E,5)))</f>
        <v xml:space="preserve"> </v>
      </c>
      <c r="ASO35" s="153"/>
      <c r="ASP35" s="144" t="str">
        <f t="shared" si="401"/>
        <v xml:space="preserve"> </v>
      </c>
      <c r="ASQ35" s="454" t="str">
        <f t="shared" si="402"/>
        <v xml:space="preserve"> </v>
      </c>
      <c r="ASR35" s="454"/>
      <c r="ASS35" s="150"/>
      <c r="AST35" s="150"/>
      <c r="ASU35" s="150"/>
      <c r="ASV35" s="154" t="str">
        <f>IF(AST35=0," ",IF(AST35=16," ",VLOOKUP(AST35,PROTOKOL!$A:$E,2)*ASU35))</f>
        <v xml:space="preserve"> </v>
      </c>
      <c r="ASW35" s="151"/>
      <c r="ASX35" s="152" t="str">
        <f>IF(AST35=0," ",IF(AST35=16," ",(ASS35-ASV35-ASW35)*VLOOKUP(AST35,PROTOKOL!$A:$E,5)))</f>
        <v xml:space="preserve"> </v>
      </c>
      <c r="ASY35" s="155" t="str">
        <f t="shared" si="403"/>
        <v xml:space="preserve"> </v>
      </c>
      <c r="ASZ35" s="152" t="str">
        <f t="shared" si="404"/>
        <v xml:space="preserve"> </v>
      </c>
      <c r="ATB35" s="138">
        <f t="shared" ref="ATB35" si="2209">$A$35</f>
        <v>23</v>
      </c>
      <c r="ATC35" s="444"/>
      <c r="ATD35" s="150"/>
      <c r="ATE35" s="150"/>
      <c r="ATF35" s="150"/>
      <c r="ATG35" s="150" t="str">
        <f>IFERROR(IF(ATE35=0," ",IF(ATE35=16," ",VLOOKUP(ATE35,PROTOKOL!$A:$E,2)*ATF35))/7.5*(7.5-ATJ35),"")</f>
        <v/>
      </c>
      <c r="ATH35" s="151"/>
      <c r="ATI35" s="152" t="str">
        <f>IF(ATE35=0," ",IF(ATE35=16," ",(ATD35-ATG35-ATH35)*VLOOKUP(ATE35,PROTOKOL!$A:$E,5)))</f>
        <v xml:space="preserve"> </v>
      </c>
      <c r="ATJ35" s="153"/>
      <c r="ATK35" s="144" t="str">
        <f t="shared" si="406"/>
        <v xml:space="preserve"> </v>
      </c>
      <c r="ATL35" s="454" t="str">
        <f t="shared" si="407"/>
        <v xml:space="preserve"> </v>
      </c>
      <c r="ATM35" s="454"/>
      <c r="ATN35" s="150"/>
      <c r="ATO35" s="150"/>
      <c r="ATP35" s="150"/>
      <c r="ATQ35" s="154" t="str">
        <f>IF(ATO35=0," ",IF(ATO35=16," ",VLOOKUP(ATO35,PROTOKOL!$A:$E,2)*ATP35))</f>
        <v xml:space="preserve"> </v>
      </c>
      <c r="ATR35" s="151"/>
      <c r="ATS35" s="152" t="str">
        <f>IF(ATO35=0," ",IF(ATO35=16," ",(ATN35-ATQ35-ATR35)*VLOOKUP(ATO35,PROTOKOL!$A:$E,5)))</f>
        <v xml:space="preserve"> </v>
      </c>
      <c r="ATT35" s="155" t="str">
        <f t="shared" si="408"/>
        <v xml:space="preserve"> </v>
      </c>
      <c r="ATU35" s="152" t="str">
        <f t="shared" si="409"/>
        <v xml:space="preserve"> </v>
      </c>
      <c r="ATW35" s="138">
        <f t="shared" ref="ATW35" si="2210">$A$35</f>
        <v>23</v>
      </c>
      <c r="ATX35" s="444"/>
      <c r="ATY35" s="150"/>
      <c r="ATZ35" s="150"/>
      <c r="AUA35" s="150"/>
      <c r="AUB35" s="150" t="str">
        <f>IFERROR(IF(ATZ35=0," ",IF(ATZ35=16," ",VLOOKUP(ATZ35,PROTOKOL!$A:$E,2)*AUA35))/7.5*(7.5-AUE35),"")</f>
        <v/>
      </c>
      <c r="AUC35" s="151"/>
      <c r="AUD35" s="152" t="str">
        <f>IF(ATZ35=0," ",IF(ATZ35=16," ",(ATY35-AUB35-AUC35)*VLOOKUP(ATZ35,PROTOKOL!$A:$E,5)))</f>
        <v xml:space="preserve"> </v>
      </c>
      <c r="AUE35" s="153"/>
      <c r="AUF35" s="144" t="str">
        <f t="shared" si="411"/>
        <v xml:space="preserve"> </v>
      </c>
      <c r="AUG35" s="454" t="str">
        <f t="shared" si="412"/>
        <v xml:space="preserve"> </v>
      </c>
      <c r="AUH35" s="454"/>
      <c r="AUI35" s="150"/>
      <c r="AUJ35" s="150"/>
      <c r="AUK35" s="150"/>
      <c r="AUL35" s="154" t="str">
        <f>IF(AUJ35=0," ",IF(AUJ35=16," ",VLOOKUP(AUJ35,PROTOKOL!$A:$E,2)*AUK35))</f>
        <v xml:space="preserve"> </v>
      </c>
      <c r="AUM35" s="151"/>
      <c r="AUN35" s="152" t="str">
        <f>IF(AUJ35=0," ",IF(AUJ35=16," ",(AUI35-AUL35-AUM35)*VLOOKUP(AUJ35,PROTOKOL!$A:$E,5)))</f>
        <v xml:space="preserve"> </v>
      </c>
      <c r="AUO35" s="155" t="str">
        <f t="shared" si="413"/>
        <v xml:space="preserve"> </v>
      </c>
      <c r="AUP35" s="152" t="str">
        <f t="shared" si="414"/>
        <v xml:space="preserve"> </v>
      </c>
      <c r="AUR35" s="138">
        <f t="shared" ref="AUR35" si="2211">$A$35</f>
        <v>23</v>
      </c>
      <c r="AUS35" s="444"/>
      <c r="AUT35" s="150"/>
      <c r="AUU35" s="150"/>
      <c r="AUV35" s="150"/>
      <c r="AUW35" s="150" t="str">
        <f>IFERROR(IF(AUU35=0," ",IF(AUU35=16," ",VLOOKUP(AUU35,PROTOKOL!$A:$E,2)*AUV35))/7.5*(7.5-AUZ35),"")</f>
        <v/>
      </c>
      <c r="AUX35" s="151"/>
      <c r="AUY35" s="152" t="str">
        <f>IF(AUU35=0," ",IF(AUU35=16," ",(AUT35-AUW35-AUX35)*VLOOKUP(AUU35,PROTOKOL!$A:$E,5)))</f>
        <v xml:space="preserve"> </v>
      </c>
      <c r="AUZ35" s="153"/>
      <c r="AVA35" s="144" t="str">
        <f t="shared" si="416"/>
        <v xml:space="preserve"> </v>
      </c>
      <c r="AVB35" s="454" t="str">
        <f t="shared" si="417"/>
        <v xml:space="preserve"> </v>
      </c>
      <c r="AVC35" s="454"/>
      <c r="AVD35" s="150"/>
      <c r="AVE35" s="150"/>
      <c r="AVF35" s="150"/>
      <c r="AVG35" s="154" t="str">
        <f>IF(AVE35=0," ",IF(AVE35=16," ",VLOOKUP(AVE35,PROTOKOL!$A:$E,2)*AVF35))</f>
        <v xml:space="preserve"> </v>
      </c>
      <c r="AVH35" s="151"/>
      <c r="AVI35" s="152" t="str">
        <f>IF(AVE35=0," ",IF(AVE35=16," ",(AVD35-AVG35-AVH35)*VLOOKUP(AVE35,PROTOKOL!$A:$E,5)))</f>
        <v xml:space="preserve"> </v>
      </c>
      <c r="AVJ35" s="155" t="str">
        <f t="shared" si="418"/>
        <v xml:space="preserve"> </v>
      </c>
      <c r="AVK35" s="152" t="str">
        <f t="shared" si="419"/>
        <v xml:space="preserve"> </v>
      </c>
      <c r="AVM35" s="138">
        <f t="shared" ref="AVM35" si="2212">$A$35</f>
        <v>23</v>
      </c>
      <c r="AVN35" s="444"/>
      <c r="AVO35" s="150"/>
      <c r="AVP35" s="150"/>
      <c r="AVQ35" s="150"/>
      <c r="AVR35" s="150" t="str">
        <f>IFERROR(IF(AVP35=0," ",IF(AVP35=16," ",VLOOKUP(AVP35,PROTOKOL!$A:$E,2)*AVQ35))/7.5*(7.5-AVU35),"")</f>
        <v/>
      </c>
      <c r="AVS35" s="151"/>
      <c r="AVT35" s="152" t="str">
        <f>IF(AVP35=0," ",IF(AVP35=16," ",(AVO35-AVR35-AVS35)*VLOOKUP(AVP35,PROTOKOL!$A:$E,5)))</f>
        <v xml:space="preserve"> </v>
      </c>
      <c r="AVU35" s="153"/>
      <c r="AVV35" s="144" t="str">
        <f t="shared" si="421"/>
        <v xml:space="preserve"> </v>
      </c>
      <c r="AVW35" s="454" t="str">
        <f t="shared" si="422"/>
        <v xml:space="preserve"> </v>
      </c>
      <c r="AVX35" s="454"/>
      <c r="AVY35" s="150"/>
      <c r="AVZ35" s="150"/>
      <c r="AWA35" s="150"/>
      <c r="AWB35" s="154" t="str">
        <f>IF(AVZ35=0," ",IF(AVZ35=16," ",VLOOKUP(AVZ35,PROTOKOL!$A:$E,2)*AWA35))</f>
        <v xml:space="preserve"> </v>
      </c>
      <c r="AWC35" s="151"/>
      <c r="AWD35" s="152" t="str">
        <f>IF(AVZ35=0," ",IF(AVZ35=16," ",(AVY35-AWB35-AWC35)*VLOOKUP(AVZ35,PROTOKOL!$A:$E,5)))</f>
        <v xml:space="preserve"> </v>
      </c>
      <c r="AWE35" s="155" t="str">
        <f t="shared" si="423"/>
        <v xml:space="preserve"> </v>
      </c>
      <c r="AWF35" s="152" t="str">
        <f t="shared" si="424"/>
        <v xml:space="preserve"> </v>
      </c>
      <c r="AWH35" s="138">
        <f t="shared" ref="AWH35" si="2213">$A$35</f>
        <v>23</v>
      </c>
      <c r="AWI35" s="444"/>
      <c r="AWJ35" s="150"/>
      <c r="AWK35" s="150"/>
      <c r="AWL35" s="150"/>
      <c r="AWM35" s="150" t="str">
        <f>IFERROR(IF(AWK35=0," ",IF(AWK35=16," ",VLOOKUP(AWK35,PROTOKOL!$A:$E,2)*AWL35))/7.5*(7.5-AWP35),"")</f>
        <v/>
      </c>
      <c r="AWN35" s="151"/>
      <c r="AWO35" s="152" t="str">
        <f>IF(AWK35=0," ",IF(AWK35=16," ",(AWJ35-AWM35-AWN35)*VLOOKUP(AWK35,PROTOKOL!$A:$E,5)))</f>
        <v xml:space="preserve"> </v>
      </c>
      <c r="AWP35" s="153"/>
      <c r="AWQ35" s="144" t="str">
        <f t="shared" si="426"/>
        <v xml:space="preserve"> </v>
      </c>
      <c r="AWR35" s="454" t="str">
        <f t="shared" si="427"/>
        <v xml:space="preserve"> </v>
      </c>
      <c r="AWS35" s="454"/>
      <c r="AWT35" s="150"/>
      <c r="AWU35" s="150"/>
      <c r="AWV35" s="150"/>
      <c r="AWW35" s="154" t="str">
        <f>IF(AWU35=0," ",IF(AWU35=16," ",VLOOKUP(AWU35,PROTOKOL!$A:$E,2)*AWV35))</f>
        <v xml:space="preserve"> </v>
      </c>
      <c r="AWX35" s="151"/>
      <c r="AWY35" s="152" t="str">
        <f>IF(AWU35=0," ",IF(AWU35=16," ",(AWT35-AWW35-AWX35)*VLOOKUP(AWU35,PROTOKOL!$A:$E,5)))</f>
        <v xml:space="preserve"> </v>
      </c>
      <c r="AWZ35" s="155" t="str">
        <f t="shared" si="428"/>
        <v xml:space="preserve"> </v>
      </c>
      <c r="AXA35" s="152" t="str">
        <f t="shared" si="429"/>
        <v xml:space="preserve"> </v>
      </c>
      <c r="AXC35" s="138">
        <f t="shared" ref="AXC35" si="2214">$A$35</f>
        <v>23</v>
      </c>
      <c r="AXD35" s="444"/>
      <c r="AXE35" s="150"/>
      <c r="AXF35" s="150"/>
      <c r="AXG35" s="150"/>
      <c r="AXH35" s="150" t="str">
        <f>IFERROR(IF(AXF35=0," ",IF(AXF35=16," ",VLOOKUP(AXF35,PROTOKOL!$A:$E,2)*AXG35))/7.5*(7.5-AXK35),"")</f>
        <v/>
      </c>
      <c r="AXI35" s="151"/>
      <c r="AXJ35" s="152" t="str">
        <f>IF(AXF35=0," ",IF(AXF35=16," ",(AXE35-AXH35-AXI35)*VLOOKUP(AXF35,PROTOKOL!$A:$E,5)))</f>
        <v xml:space="preserve"> </v>
      </c>
      <c r="AXK35" s="153"/>
      <c r="AXL35" s="144" t="str">
        <f t="shared" si="431"/>
        <v xml:space="preserve"> </v>
      </c>
      <c r="AXM35" s="454" t="str">
        <f t="shared" si="432"/>
        <v xml:space="preserve"> </v>
      </c>
      <c r="AXN35" s="454"/>
      <c r="AXO35" s="150"/>
      <c r="AXP35" s="150"/>
      <c r="AXQ35" s="150"/>
      <c r="AXR35" s="154" t="str">
        <f>IF(AXP35=0," ",IF(AXP35=16," ",VLOOKUP(AXP35,PROTOKOL!$A:$E,2)*AXQ35))</f>
        <v xml:space="preserve"> </v>
      </c>
      <c r="AXS35" s="151"/>
      <c r="AXT35" s="152" t="str">
        <f>IF(AXP35=0," ",IF(AXP35=16," ",(AXO35-AXR35-AXS35)*VLOOKUP(AXP35,PROTOKOL!$A:$E,5)))</f>
        <v xml:space="preserve"> </v>
      </c>
      <c r="AXU35" s="155" t="str">
        <f t="shared" si="433"/>
        <v xml:space="preserve"> </v>
      </c>
      <c r="AXV35" s="152" t="str">
        <f t="shared" si="434"/>
        <v xml:space="preserve"> </v>
      </c>
      <c r="AXX35" s="138">
        <f t="shared" ref="AXX35" si="2215">$A$35</f>
        <v>23</v>
      </c>
      <c r="AXY35" s="444"/>
      <c r="AXZ35" s="150"/>
      <c r="AYA35" s="150"/>
      <c r="AYB35" s="150"/>
      <c r="AYC35" s="150" t="str">
        <f>IFERROR(IF(AYA35=0," ",IF(AYA35=16," ",VLOOKUP(AYA35,PROTOKOL!$A:$E,2)*AYB35))/7.5*(7.5-AYF35),"")</f>
        <v/>
      </c>
      <c r="AYD35" s="151"/>
      <c r="AYE35" s="152" t="str">
        <f>IF(AYA35=0," ",IF(AYA35=16," ",(AXZ35-AYC35-AYD35)*VLOOKUP(AYA35,PROTOKOL!$A:$E,5)))</f>
        <v xml:space="preserve"> </v>
      </c>
      <c r="AYF35" s="153"/>
      <c r="AYG35" s="144" t="str">
        <f t="shared" si="436"/>
        <v xml:space="preserve"> </v>
      </c>
      <c r="AYH35" s="454" t="str">
        <f t="shared" si="437"/>
        <v xml:space="preserve"> </v>
      </c>
      <c r="AYI35" s="454"/>
      <c r="AYJ35" s="150"/>
      <c r="AYK35" s="150"/>
      <c r="AYL35" s="150"/>
      <c r="AYM35" s="154" t="str">
        <f>IF(AYK35=0," ",IF(AYK35=16," ",VLOOKUP(AYK35,PROTOKOL!$A:$E,2)*AYL35))</f>
        <v xml:space="preserve"> </v>
      </c>
      <c r="AYN35" s="151"/>
      <c r="AYO35" s="152" t="str">
        <f>IF(AYK35=0," ",IF(AYK35=16," ",(AYJ35-AYM35-AYN35)*VLOOKUP(AYK35,PROTOKOL!$A:$E,5)))</f>
        <v xml:space="preserve"> </v>
      </c>
      <c r="AYP35" s="155" t="str">
        <f t="shared" si="438"/>
        <v xml:space="preserve"> </v>
      </c>
      <c r="AYQ35" s="152" t="str">
        <f t="shared" si="439"/>
        <v xml:space="preserve"> </v>
      </c>
      <c r="AYS35" s="138">
        <f t="shared" ref="AYS35" si="2216">$A$35</f>
        <v>23</v>
      </c>
      <c r="AYT35" s="444"/>
      <c r="AYU35" s="150"/>
      <c r="AYV35" s="150"/>
      <c r="AYW35" s="150"/>
      <c r="AYX35" s="150" t="str">
        <f>IFERROR(IF(AYV35=0," ",IF(AYV35=16," ",VLOOKUP(AYV35,PROTOKOL!$A:$E,2)*AYW35))/7.5*(7.5-AZA35),"")</f>
        <v/>
      </c>
      <c r="AYY35" s="151"/>
      <c r="AYZ35" s="152" t="str">
        <f>IF(AYV35=0," ",IF(AYV35=16," ",(AYU35-AYX35-AYY35)*VLOOKUP(AYV35,PROTOKOL!$A:$E,5)))</f>
        <v xml:space="preserve"> </v>
      </c>
      <c r="AZA35" s="153"/>
      <c r="AZB35" s="144" t="str">
        <f t="shared" si="441"/>
        <v xml:space="preserve"> </v>
      </c>
      <c r="AZC35" s="454" t="str">
        <f t="shared" si="442"/>
        <v xml:space="preserve"> </v>
      </c>
      <c r="AZD35" s="454"/>
      <c r="AZE35" s="150"/>
      <c r="AZF35" s="150"/>
      <c r="AZG35" s="150"/>
      <c r="AZH35" s="154" t="str">
        <f>IF(AZF35=0," ",IF(AZF35=16," ",VLOOKUP(AZF35,PROTOKOL!$A:$E,2)*AZG35))</f>
        <v xml:space="preserve"> </v>
      </c>
      <c r="AZI35" s="151"/>
      <c r="AZJ35" s="152" t="str">
        <f>IF(AZF35=0," ",IF(AZF35=16," ",(AZE35-AZH35-AZI35)*VLOOKUP(AZF35,PROTOKOL!$A:$E,5)))</f>
        <v xml:space="preserve"> </v>
      </c>
      <c r="AZK35" s="155" t="str">
        <f t="shared" si="443"/>
        <v xml:space="preserve"> </v>
      </c>
      <c r="AZL35" s="152" t="str">
        <f t="shared" si="444"/>
        <v xml:space="preserve"> </v>
      </c>
      <c r="AZN35" s="138">
        <f t="shared" ref="AZN35" si="2217">$A$35</f>
        <v>23</v>
      </c>
      <c r="AZO35" s="444"/>
      <c r="AZP35" s="150"/>
      <c r="AZQ35" s="150"/>
      <c r="AZR35" s="150"/>
      <c r="AZS35" s="150" t="str">
        <f>IFERROR(IF(AZQ35=0," ",IF(AZQ35=16," ",VLOOKUP(AZQ35,PROTOKOL!$A:$E,2)*AZR35))/7.5*(7.5-AZV35),"")</f>
        <v/>
      </c>
      <c r="AZT35" s="151"/>
      <c r="AZU35" s="152" t="str">
        <f>IF(AZQ35=0," ",IF(AZQ35=16," ",(AZP35-AZS35-AZT35)*VLOOKUP(AZQ35,PROTOKOL!$A:$E,5)))</f>
        <v xml:space="preserve"> </v>
      </c>
      <c r="AZV35" s="153"/>
      <c r="AZW35" s="144" t="str">
        <f t="shared" si="446"/>
        <v xml:space="preserve"> </v>
      </c>
      <c r="AZX35" s="454" t="str">
        <f t="shared" si="447"/>
        <v xml:space="preserve"> </v>
      </c>
      <c r="AZY35" s="454"/>
      <c r="AZZ35" s="150"/>
      <c r="BAA35" s="150"/>
      <c r="BAB35" s="150"/>
      <c r="BAC35" s="154" t="str">
        <f>IF(BAA35=0," ",IF(BAA35=16," ",VLOOKUP(BAA35,PROTOKOL!$A:$E,2)*BAB35))</f>
        <v xml:space="preserve"> </v>
      </c>
      <c r="BAD35" s="151"/>
      <c r="BAE35" s="152" t="str">
        <f>IF(BAA35=0," ",IF(BAA35=16," ",(AZZ35-BAC35-BAD35)*VLOOKUP(BAA35,PROTOKOL!$A:$E,5)))</f>
        <v xml:space="preserve"> </v>
      </c>
      <c r="BAF35" s="155" t="str">
        <f t="shared" si="448"/>
        <v xml:space="preserve"> </v>
      </c>
      <c r="BAG35" s="152" t="str">
        <f t="shared" si="449"/>
        <v xml:space="preserve"> </v>
      </c>
      <c r="BAI35" s="138">
        <f t="shared" ref="BAI35" si="2218">$A$35</f>
        <v>23</v>
      </c>
      <c r="BAJ35" s="444"/>
      <c r="BAK35" s="150"/>
      <c r="BAL35" s="150"/>
      <c r="BAM35" s="150"/>
      <c r="BAN35" s="150" t="str">
        <f>IFERROR(IF(BAL35=0," ",IF(BAL35=16," ",VLOOKUP(BAL35,PROTOKOL!$A:$E,2)*BAM35))/7.5*(7.5-BAQ35),"")</f>
        <v/>
      </c>
      <c r="BAO35" s="151"/>
      <c r="BAP35" s="152" t="str">
        <f>IF(BAL35=0," ",IF(BAL35=16," ",(BAK35-BAN35-BAO35)*VLOOKUP(BAL35,PROTOKOL!$A:$E,5)))</f>
        <v xml:space="preserve"> </v>
      </c>
      <c r="BAQ35" s="153"/>
      <c r="BAR35" s="144" t="str">
        <f t="shared" si="451"/>
        <v xml:space="preserve"> </v>
      </c>
      <c r="BAS35" s="454" t="str">
        <f t="shared" si="452"/>
        <v xml:space="preserve"> </v>
      </c>
      <c r="BAT35" s="454"/>
      <c r="BAU35" s="150"/>
      <c r="BAV35" s="150"/>
      <c r="BAW35" s="150"/>
      <c r="BAX35" s="154" t="str">
        <f>IF(BAV35=0," ",IF(BAV35=16," ",VLOOKUP(BAV35,PROTOKOL!$A:$E,2)*BAW35))</f>
        <v xml:space="preserve"> </v>
      </c>
      <c r="BAY35" s="151"/>
      <c r="BAZ35" s="152" t="str">
        <f>IF(BAV35=0," ",IF(BAV35=16," ",(BAU35-BAX35-BAY35)*VLOOKUP(BAV35,PROTOKOL!$A:$E,5)))</f>
        <v xml:space="preserve"> </v>
      </c>
      <c r="BBA35" s="155" t="str">
        <f t="shared" si="453"/>
        <v xml:space="preserve"> </v>
      </c>
      <c r="BBB35" s="152" t="str">
        <f t="shared" si="454"/>
        <v xml:space="preserve"> </v>
      </c>
    </row>
    <row r="36" spans="1:1406" x14ac:dyDescent="0.3">
      <c r="A36" s="138">
        <v>24</v>
      </c>
      <c r="B36" s="444"/>
      <c r="C36" s="150"/>
      <c r="D36" s="150"/>
      <c r="E36" s="150"/>
      <c r="F36" s="150" t="str">
        <f>IFERROR(IF(D36=0," ",IF(D36=16," ",VLOOKUP(D36,PROTOKOL!$A:$E,2)*E36))/7.5*(7.5-I36),"")</f>
        <v/>
      </c>
      <c r="G36" s="151"/>
      <c r="H36" s="152" t="str">
        <f>IF(D36=0," ",IF(D36=16," ",(C36-F36-G36)*VLOOKUP(D36,PROTOKOL!$A:$E,5)))</f>
        <v xml:space="preserve"> </v>
      </c>
      <c r="I36" s="153"/>
      <c r="J36" s="144" t="str">
        <f t="shared" si="455"/>
        <v xml:space="preserve"> </v>
      </c>
      <c r="K36" s="454" t="str">
        <f t="shared" si="456"/>
        <v xml:space="preserve"> </v>
      </c>
      <c r="L36" s="454"/>
      <c r="M36" s="150"/>
      <c r="N36" s="150"/>
      <c r="O36" s="150"/>
      <c r="P36" s="154" t="str">
        <f>IF(N36=0," ",IF(N36=16," ",VLOOKUP(N36,PROTOKOL!$A:$E,2)*O36))</f>
        <v xml:space="preserve"> </v>
      </c>
      <c r="Q36" s="151"/>
      <c r="R36" s="152" t="str">
        <f>IF(N36=0," ",IF(N36=16," ",(M36-P36-Q36)*VLOOKUP(N36,PROTOKOL!$A:$E,5)))</f>
        <v xml:space="preserve"> </v>
      </c>
      <c r="S36" s="155" t="str">
        <f t="shared" si="457"/>
        <v xml:space="preserve"> </v>
      </c>
      <c r="T36" s="152" t="str">
        <f t="shared" si="458"/>
        <v xml:space="preserve"> </v>
      </c>
      <c r="V36" s="138">
        <f>$A$36</f>
        <v>24</v>
      </c>
      <c r="W36" s="444"/>
      <c r="X36" s="150"/>
      <c r="Y36" s="150"/>
      <c r="Z36" s="150"/>
      <c r="AA36" s="150" t="str">
        <f>IFERROR(IF(Y36=0," ",IF(Y36=16," ",VLOOKUP(Y36,PROTOKOL!$A:$E,2)*Z36))/7.5*(7.5-AD36),"")</f>
        <v/>
      </c>
      <c r="AB36" s="151"/>
      <c r="AC36" s="152" t="str">
        <f>IF(Y36=0," ",IF(Y36=16," ",(X36-AA36-AB36)*VLOOKUP(Y36,PROTOKOL!$A:$E,5)))</f>
        <v xml:space="preserve"> </v>
      </c>
      <c r="AD36" s="153"/>
      <c r="AE36" s="144" t="str">
        <f t="shared" si="459"/>
        <v xml:space="preserve"> </v>
      </c>
      <c r="AF36" s="454" t="str">
        <f t="shared" si="460"/>
        <v xml:space="preserve"> </v>
      </c>
      <c r="AG36" s="454"/>
      <c r="AH36" s="150"/>
      <c r="AI36" s="150"/>
      <c r="AJ36" s="150"/>
      <c r="AK36" s="154" t="str">
        <f>IF(AI36=0," ",IF(AI36=16," ",VLOOKUP(AI36,PROTOKOL!$A:$E,2)*AJ36))</f>
        <v xml:space="preserve"> </v>
      </c>
      <c r="AL36" s="151"/>
      <c r="AM36" s="152" t="str">
        <f>IF(AI36=0," ",IF(AI36=16," ",(AH36-AK36-AL36)*VLOOKUP(AI36,PROTOKOL!$A:$E,5)))</f>
        <v xml:space="preserve"> </v>
      </c>
      <c r="AN36" s="155" t="str">
        <f t="shared" si="1698"/>
        <v xml:space="preserve"> </v>
      </c>
      <c r="AO36" s="152" t="str">
        <f t="shared" si="462"/>
        <v xml:space="preserve"> </v>
      </c>
      <c r="AQ36" s="138">
        <f t="shared" ref="AQ36" si="2219">$A$36</f>
        <v>24</v>
      </c>
      <c r="AR36" s="444"/>
      <c r="AS36" s="150"/>
      <c r="AT36" s="150"/>
      <c r="AU36" s="150"/>
      <c r="AV36" s="150" t="str">
        <f>IFERROR(IF(AT36=0," ",IF(AT36=16," ",VLOOKUP(AT36,PROTOKOL!$A:$E,2)*AU36))/7.5*(7.5-AY36),"")</f>
        <v/>
      </c>
      <c r="AW36" s="151"/>
      <c r="AX36" s="152" t="str">
        <f>IF(AT36=0," ",IF(AT36=16," ",(AS36-AV36-AW36)*VLOOKUP(AT36,PROTOKOL!$A:$E,5)))</f>
        <v xml:space="preserve"> </v>
      </c>
      <c r="AY36" s="153"/>
      <c r="AZ36" s="144" t="str">
        <f t="shared" si="131"/>
        <v xml:space="preserve"> </v>
      </c>
      <c r="BA36" s="454" t="str">
        <f t="shared" si="132"/>
        <v xml:space="preserve"> </v>
      </c>
      <c r="BB36" s="454"/>
      <c r="BC36" s="150"/>
      <c r="BD36" s="150"/>
      <c r="BE36" s="150"/>
      <c r="BF36" s="154" t="str">
        <f>IF(BD36=0," ",IF(BD36=16," ",VLOOKUP(BD36,PROTOKOL!$A:$E,2)*BE36))</f>
        <v xml:space="preserve"> </v>
      </c>
      <c r="BG36" s="151"/>
      <c r="BH36" s="152" t="str">
        <f>IF(BD36=0," ",IF(BD36=16," ",(BC36-BF36-BG36)*VLOOKUP(BD36,PROTOKOL!$A:$E,5)))</f>
        <v xml:space="preserve"> </v>
      </c>
      <c r="BI36" s="155" t="str">
        <f t="shared" si="133"/>
        <v xml:space="preserve"> </v>
      </c>
      <c r="BJ36" s="152" t="str">
        <f t="shared" si="134"/>
        <v xml:space="preserve"> </v>
      </c>
      <c r="BL36" s="138">
        <f t="shared" ref="BL36" si="2220">$A$36</f>
        <v>24</v>
      </c>
      <c r="BM36" s="444"/>
      <c r="BN36" s="150"/>
      <c r="BO36" s="150"/>
      <c r="BP36" s="150"/>
      <c r="BQ36" s="150" t="str">
        <f>IFERROR(IF(BO36=0," ",IF(BO36=16," ",VLOOKUP(BO36,PROTOKOL!$A:$E,2)*BP36))/7.5*(7.5-BT36),"")</f>
        <v/>
      </c>
      <c r="BR36" s="151"/>
      <c r="BS36" s="152" t="str">
        <f>IF(BO36=0," ",IF(BO36=16," ",(BN36-BQ36-BR36)*VLOOKUP(BO36,PROTOKOL!$A:$E,5)))</f>
        <v xml:space="preserve"> </v>
      </c>
      <c r="BT36" s="153"/>
      <c r="BU36" s="144" t="str">
        <f t="shared" si="136"/>
        <v xml:space="preserve"> </v>
      </c>
      <c r="BV36" s="454" t="str">
        <f t="shared" si="137"/>
        <v xml:space="preserve"> </v>
      </c>
      <c r="BW36" s="454"/>
      <c r="BX36" s="150"/>
      <c r="BY36" s="150"/>
      <c r="BZ36" s="150"/>
      <c r="CA36" s="154" t="str">
        <f>IF(BY36=0," ",IF(BY36=16," ",VLOOKUP(BY36,PROTOKOL!$A:$E,2)*BZ36))</f>
        <v xml:space="preserve"> </v>
      </c>
      <c r="CB36" s="151"/>
      <c r="CC36" s="152" t="str">
        <f>IF(BY36=0," ",IF(BY36=16," ",(BX36-CA36-CB36)*VLOOKUP(BY36,PROTOKOL!$A:$E,5)))</f>
        <v xml:space="preserve"> </v>
      </c>
      <c r="CD36" s="155" t="str">
        <f t="shared" si="138"/>
        <v xml:space="preserve"> </v>
      </c>
      <c r="CE36" s="152" t="str">
        <f t="shared" si="139"/>
        <v xml:space="preserve"> </v>
      </c>
      <c r="CG36" s="138">
        <f t="shared" ref="CG36" si="2221">$A$36</f>
        <v>24</v>
      </c>
      <c r="CH36" s="444"/>
      <c r="CI36" s="150"/>
      <c r="CJ36" s="150"/>
      <c r="CK36" s="150"/>
      <c r="CL36" s="150" t="str">
        <f>IFERROR(IF(CJ36=0," ",IF(CJ36=16," ",VLOOKUP(CJ36,PROTOKOL!$A:$E,2)*CK36))/7.5*(7.5-CO36),"")</f>
        <v/>
      </c>
      <c r="CM36" s="151"/>
      <c r="CN36" s="152" t="str">
        <f>IF(CJ36=0," ",IF(CJ36=16," ",(CI36-CL36-CM36)*VLOOKUP(CJ36,PROTOKOL!$A:$E,5)))</f>
        <v xml:space="preserve"> </v>
      </c>
      <c r="CO36" s="153"/>
      <c r="CP36" s="144" t="str">
        <f t="shared" si="141"/>
        <v xml:space="preserve"> </v>
      </c>
      <c r="CQ36" s="454" t="str">
        <f t="shared" si="142"/>
        <v xml:space="preserve"> </v>
      </c>
      <c r="CR36" s="454"/>
      <c r="CS36" s="150"/>
      <c r="CT36" s="150"/>
      <c r="CU36" s="150"/>
      <c r="CV36" s="154" t="str">
        <f>IF(CT36=0," ",IF(CT36=16," ",VLOOKUP(CT36,PROTOKOL!$A:$E,2)*CU36))</f>
        <v xml:space="preserve"> </v>
      </c>
      <c r="CW36" s="151"/>
      <c r="CX36" s="152" t="str">
        <f>IF(CT36=0," ",IF(CT36=16," ",(CS36-CV36-CW36)*VLOOKUP(CT36,PROTOKOL!$A:$E,5)))</f>
        <v xml:space="preserve"> </v>
      </c>
      <c r="CY36" s="155" t="str">
        <f t="shared" si="143"/>
        <v xml:space="preserve"> </v>
      </c>
      <c r="CZ36" s="152" t="str">
        <f t="shared" si="144"/>
        <v xml:space="preserve"> </v>
      </c>
      <c r="DB36" s="138">
        <f t="shared" ref="DB36" si="2222">$A$36</f>
        <v>24</v>
      </c>
      <c r="DC36" s="444"/>
      <c r="DD36" s="150"/>
      <c r="DE36" s="150"/>
      <c r="DF36" s="150"/>
      <c r="DG36" s="150" t="str">
        <f>IFERROR(IF(DE36=0," ",IF(DE36=16," ",VLOOKUP(DE36,PROTOKOL!$A:$E,2)*DF36))/7.5*(7.5-DJ36),"")</f>
        <v/>
      </c>
      <c r="DH36" s="151"/>
      <c r="DI36" s="152" t="str">
        <f>IF(DE36=0," ",IF(DE36=16," ",(DD36-DG36-DH36)*VLOOKUP(DE36,PROTOKOL!$A:$E,5)))</f>
        <v xml:space="preserve"> </v>
      </c>
      <c r="DJ36" s="153"/>
      <c r="DK36" s="144" t="str">
        <f t="shared" si="146"/>
        <v xml:space="preserve"> </v>
      </c>
      <c r="DL36" s="454" t="str">
        <f t="shared" si="147"/>
        <v xml:space="preserve"> </v>
      </c>
      <c r="DM36" s="454"/>
      <c r="DN36" s="150"/>
      <c r="DO36" s="150"/>
      <c r="DP36" s="150"/>
      <c r="DQ36" s="154" t="str">
        <f>IF(DO36=0," ",IF(DO36=16," ",VLOOKUP(DO36,PROTOKOL!$A:$E,2)*DP36))</f>
        <v xml:space="preserve"> </v>
      </c>
      <c r="DR36" s="151"/>
      <c r="DS36" s="152" t="str">
        <f>IF(DO36=0," ",IF(DO36=16," ",(DN36-DQ36-DR36)*VLOOKUP(DO36,PROTOKOL!$A:$E,5)))</f>
        <v xml:space="preserve"> </v>
      </c>
      <c r="DT36" s="155" t="str">
        <f t="shared" si="148"/>
        <v xml:space="preserve"> </v>
      </c>
      <c r="DU36" s="152" t="str">
        <f t="shared" si="149"/>
        <v xml:space="preserve"> </v>
      </c>
      <c r="DW36" s="138">
        <f t="shared" ref="DW36" si="2223">$A$36</f>
        <v>24</v>
      </c>
      <c r="DX36" s="444"/>
      <c r="DY36" s="150"/>
      <c r="DZ36" s="150"/>
      <c r="EA36" s="150"/>
      <c r="EB36" s="150" t="str">
        <f>IFERROR(IF(DZ36=0," ",IF(DZ36=16," ",VLOOKUP(DZ36,PROTOKOL!$A:$E,2)*EA36))/7.5*(7.5-EE36),"")</f>
        <v/>
      </c>
      <c r="EC36" s="151"/>
      <c r="ED36" s="152" t="str">
        <f>IF(DZ36=0," ",IF(DZ36=16," ",(DY36-EB36-EC36)*VLOOKUP(DZ36,PROTOKOL!$A:$E,5)))</f>
        <v xml:space="preserve"> </v>
      </c>
      <c r="EE36" s="153"/>
      <c r="EF36" s="144" t="str">
        <f t="shared" si="151"/>
        <v xml:space="preserve"> </v>
      </c>
      <c r="EG36" s="454" t="str">
        <f t="shared" si="152"/>
        <v xml:space="preserve"> </v>
      </c>
      <c r="EH36" s="454"/>
      <c r="EI36" s="150"/>
      <c r="EJ36" s="150"/>
      <c r="EK36" s="150"/>
      <c r="EL36" s="154" t="str">
        <f>IF(EJ36=0," ",IF(EJ36=16," ",VLOOKUP(EJ36,PROTOKOL!$A:$E,2)*EK36))</f>
        <v xml:space="preserve"> </v>
      </c>
      <c r="EM36" s="151"/>
      <c r="EN36" s="152" t="str">
        <f>IF(EJ36=0," ",IF(EJ36=16," ",(EI36-EL36-EM36)*VLOOKUP(EJ36,PROTOKOL!$A:$E,5)))</f>
        <v xml:space="preserve"> </v>
      </c>
      <c r="EO36" s="155" t="str">
        <f t="shared" si="153"/>
        <v xml:space="preserve"> </v>
      </c>
      <c r="EP36" s="152" t="str">
        <f t="shared" si="154"/>
        <v xml:space="preserve"> </v>
      </c>
      <c r="ER36" s="138">
        <f t="shared" ref="ER36" si="2224">$A$36</f>
        <v>24</v>
      </c>
      <c r="ES36" s="444"/>
      <c r="ET36" s="150"/>
      <c r="EU36" s="150"/>
      <c r="EV36" s="150"/>
      <c r="EW36" s="150" t="str">
        <f>IFERROR(IF(EU36=0," ",IF(EU36=16," ",VLOOKUP(EU36,PROTOKOL!$A:$E,2)*EV36))/7.5*(7.5-EZ36),"")</f>
        <v/>
      </c>
      <c r="EX36" s="151"/>
      <c r="EY36" s="152" t="str">
        <f>IF(EU36=0," ",IF(EU36=16," ",(ET36-EW36-EX36)*VLOOKUP(EU36,PROTOKOL!$A:$E,5)))</f>
        <v xml:space="preserve"> </v>
      </c>
      <c r="EZ36" s="153"/>
      <c r="FA36" s="144" t="str">
        <f t="shared" si="156"/>
        <v xml:space="preserve"> </v>
      </c>
      <c r="FB36" s="454" t="str">
        <f t="shared" si="157"/>
        <v xml:space="preserve"> </v>
      </c>
      <c r="FC36" s="454"/>
      <c r="FD36" s="150"/>
      <c r="FE36" s="150"/>
      <c r="FF36" s="150"/>
      <c r="FG36" s="154" t="str">
        <f>IF(FE36=0," ",IF(FE36=16," ",VLOOKUP(FE36,PROTOKOL!$A:$E,2)*FF36))</f>
        <v xml:space="preserve"> </v>
      </c>
      <c r="FH36" s="151"/>
      <c r="FI36" s="152" t="str">
        <f>IF(FE36=0," ",IF(FE36=16," ",(FD36-FG36-FH36)*VLOOKUP(FE36,PROTOKOL!$A:$E,5)))</f>
        <v xml:space="preserve"> </v>
      </c>
      <c r="FJ36" s="155" t="str">
        <f t="shared" si="158"/>
        <v xml:space="preserve"> </v>
      </c>
      <c r="FK36" s="152" t="str">
        <f t="shared" si="159"/>
        <v xml:space="preserve"> </v>
      </c>
      <c r="FM36" s="138">
        <f t="shared" ref="FM36" si="2225">$A$36</f>
        <v>24</v>
      </c>
      <c r="FN36" s="444"/>
      <c r="FO36" s="150"/>
      <c r="FP36" s="150"/>
      <c r="FQ36" s="150"/>
      <c r="FR36" s="150" t="str">
        <f>IFERROR(IF(FP36=0," ",IF(FP36=16," ",VLOOKUP(FP36,PROTOKOL!$A:$E,2)*FQ36))/7.5*(7.5-FU36),"")</f>
        <v/>
      </c>
      <c r="FS36" s="151"/>
      <c r="FT36" s="152" t="str">
        <f>IF(FP36=0," ",IF(FP36=16," ",(FO36-FR36-FS36)*VLOOKUP(FP36,PROTOKOL!$A:$E,5)))</f>
        <v xml:space="preserve"> </v>
      </c>
      <c r="FU36" s="153"/>
      <c r="FV36" s="144" t="str">
        <f t="shared" si="161"/>
        <v xml:space="preserve"> </v>
      </c>
      <c r="FW36" s="454" t="str">
        <f t="shared" si="162"/>
        <v xml:space="preserve"> </v>
      </c>
      <c r="FX36" s="454"/>
      <c r="FY36" s="150"/>
      <c r="FZ36" s="150"/>
      <c r="GA36" s="150"/>
      <c r="GB36" s="154" t="str">
        <f>IF(FZ36=0," ",IF(FZ36=16," ",VLOOKUP(FZ36,PROTOKOL!$A:$E,2)*GA36))</f>
        <v xml:space="preserve"> </v>
      </c>
      <c r="GC36" s="151"/>
      <c r="GD36" s="152" t="str">
        <f>IF(FZ36=0," ",IF(FZ36=16," ",(FY36-GB36-GC36)*VLOOKUP(FZ36,PROTOKOL!$A:$E,5)))</f>
        <v xml:space="preserve"> </v>
      </c>
      <c r="GE36" s="155" t="str">
        <f t="shared" si="163"/>
        <v xml:space="preserve"> </v>
      </c>
      <c r="GF36" s="152" t="str">
        <f t="shared" si="164"/>
        <v xml:space="preserve"> </v>
      </c>
      <c r="GH36" s="138">
        <f t="shared" ref="GH36" si="2226">$A$36</f>
        <v>24</v>
      </c>
      <c r="GI36" s="444"/>
      <c r="GJ36" s="150"/>
      <c r="GK36" s="150"/>
      <c r="GL36" s="150"/>
      <c r="GM36" s="150" t="str">
        <f>IFERROR(IF(GK36=0," ",IF(GK36=16," ",VLOOKUP(GK36,PROTOKOL!$A:$E,2)*GL36))/7.5*(7.5-GP36),"")</f>
        <v/>
      </c>
      <c r="GN36" s="151"/>
      <c r="GO36" s="152" t="str">
        <f>IF(GK36=0," ",IF(GK36=16," ",(GJ36-GM36-GN36)*VLOOKUP(GK36,PROTOKOL!$A:$E,5)))</f>
        <v xml:space="preserve"> </v>
      </c>
      <c r="GP36" s="153"/>
      <c r="GQ36" s="144" t="str">
        <f t="shared" si="166"/>
        <v xml:space="preserve"> </v>
      </c>
      <c r="GR36" s="454" t="str">
        <f t="shared" si="167"/>
        <v xml:space="preserve"> </v>
      </c>
      <c r="GS36" s="454"/>
      <c r="GT36" s="150"/>
      <c r="GU36" s="150"/>
      <c r="GV36" s="150"/>
      <c r="GW36" s="154" t="str">
        <f>IF(GU36=0," ",IF(GU36=16," ",VLOOKUP(GU36,PROTOKOL!$A:$E,2)*GV36))</f>
        <v xml:space="preserve"> </v>
      </c>
      <c r="GX36" s="151"/>
      <c r="GY36" s="152" t="str">
        <f>IF(GU36=0," ",IF(GU36=16," ",(GT36-GW36-GX36)*VLOOKUP(GU36,PROTOKOL!$A:$E,5)))</f>
        <v xml:space="preserve"> </v>
      </c>
      <c r="GZ36" s="155" t="str">
        <f t="shared" si="168"/>
        <v xml:space="preserve"> </v>
      </c>
      <c r="HA36" s="152" t="str">
        <f t="shared" si="169"/>
        <v xml:space="preserve"> </v>
      </c>
      <c r="HC36" s="138">
        <f t="shared" ref="HC36" si="2227">$A$36</f>
        <v>24</v>
      </c>
      <c r="HD36" s="444"/>
      <c r="HE36" s="150"/>
      <c r="HF36" s="150"/>
      <c r="HG36" s="150"/>
      <c r="HH36" s="150" t="str">
        <f>IFERROR(IF(HF36=0," ",IF(HF36=16," ",VLOOKUP(HF36,PROTOKOL!$A:$E,2)*HG36))/7.5*(7.5-HK36),"")</f>
        <v/>
      </c>
      <c r="HI36" s="151"/>
      <c r="HJ36" s="152" t="str">
        <f>IF(HF36=0," ",IF(HF36=16," ",(HE36-HH36-HI36)*VLOOKUP(HF36,PROTOKOL!$A:$E,5)))</f>
        <v xml:space="preserve"> </v>
      </c>
      <c r="HK36" s="153"/>
      <c r="HL36" s="144" t="str">
        <f t="shared" si="171"/>
        <v xml:space="preserve"> </v>
      </c>
      <c r="HM36" s="454" t="str">
        <f t="shared" si="172"/>
        <v xml:space="preserve"> </v>
      </c>
      <c r="HN36" s="454"/>
      <c r="HO36" s="150"/>
      <c r="HP36" s="150"/>
      <c r="HQ36" s="150"/>
      <c r="HR36" s="154" t="str">
        <f>IF(HP36=0," ",IF(HP36=16," ",VLOOKUP(HP36,PROTOKOL!$A:$E,2)*HQ36))</f>
        <v xml:space="preserve"> </v>
      </c>
      <c r="HS36" s="151"/>
      <c r="HT36" s="152" t="str">
        <f>IF(HP36=0," ",IF(HP36=16," ",(HO36-HR36-HS36)*VLOOKUP(HP36,PROTOKOL!$A:$E,5)))</f>
        <v xml:space="preserve"> </v>
      </c>
      <c r="HU36" s="155" t="str">
        <f t="shared" si="173"/>
        <v xml:space="preserve"> </v>
      </c>
      <c r="HV36" s="152" t="str">
        <f t="shared" si="174"/>
        <v xml:space="preserve"> </v>
      </c>
      <c r="HX36" s="138">
        <f t="shared" ref="HX36" si="2228">$A$36</f>
        <v>24</v>
      </c>
      <c r="HY36" s="444"/>
      <c r="HZ36" s="150"/>
      <c r="IA36" s="150"/>
      <c r="IB36" s="150"/>
      <c r="IC36" s="150" t="str">
        <f>IFERROR(IF(IA36=0," ",IF(IA36=16," ",VLOOKUP(IA36,PROTOKOL!$A:$E,2)*IB36))/7.5*(7.5-IF36),"")</f>
        <v/>
      </c>
      <c r="ID36" s="151"/>
      <c r="IE36" s="152" t="str">
        <f>IF(IA36=0," ",IF(IA36=16," ",(HZ36-IC36-ID36)*VLOOKUP(IA36,PROTOKOL!$A:$E,5)))</f>
        <v xml:space="preserve"> </v>
      </c>
      <c r="IF36" s="153"/>
      <c r="IG36" s="144" t="str">
        <f t="shared" si="176"/>
        <v xml:space="preserve"> </v>
      </c>
      <c r="IH36" s="454" t="str">
        <f t="shared" si="177"/>
        <v xml:space="preserve"> </v>
      </c>
      <c r="II36" s="454"/>
      <c r="IJ36" s="150"/>
      <c r="IK36" s="150"/>
      <c r="IL36" s="150"/>
      <c r="IM36" s="154" t="str">
        <f>IF(IK36=0," ",IF(IK36=16," ",VLOOKUP(IK36,PROTOKOL!$A:$E,2)*IL36))</f>
        <v xml:space="preserve"> </v>
      </c>
      <c r="IN36" s="151"/>
      <c r="IO36" s="152" t="str">
        <f>IF(IK36=0," ",IF(IK36=16," ",(IJ36-IM36-IN36)*VLOOKUP(IK36,PROTOKOL!$A:$E,5)))</f>
        <v xml:space="preserve"> </v>
      </c>
      <c r="IP36" s="155" t="str">
        <f t="shared" si="178"/>
        <v xml:space="preserve"> </v>
      </c>
      <c r="IQ36" s="152" t="str">
        <f t="shared" si="179"/>
        <v xml:space="preserve"> </v>
      </c>
      <c r="IS36" s="138">
        <f t="shared" ref="IS36" si="2229">$A$36</f>
        <v>24</v>
      </c>
      <c r="IT36" s="444"/>
      <c r="IU36" s="150"/>
      <c r="IV36" s="150"/>
      <c r="IW36" s="150"/>
      <c r="IX36" s="150" t="str">
        <f>IFERROR(IF(IV36=0," ",IF(IV36=16," ",VLOOKUP(IV36,PROTOKOL!$A:$E,2)*IW36))/7.5*(7.5-JA36),"")</f>
        <v/>
      </c>
      <c r="IY36" s="151"/>
      <c r="IZ36" s="152" t="str">
        <f>IF(IV36=0," ",IF(IV36=16," ",(IU36-IX36-IY36)*VLOOKUP(IV36,PROTOKOL!$A:$E,5)))</f>
        <v xml:space="preserve"> </v>
      </c>
      <c r="JA36" s="153"/>
      <c r="JB36" s="144" t="str">
        <f t="shared" si="181"/>
        <v xml:space="preserve"> </v>
      </c>
      <c r="JC36" s="454" t="str">
        <f t="shared" si="182"/>
        <v xml:space="preserve"> </v>
      </c>
      <c r="JD36" s="454"/>
      <c r="JE36" s="150"/>
      <c r="JF36" s="150"/>
      <c r="JG36" s="150"/>
      <c r="JH36" s="154" t="str">
        <f>IF(JF36=0," ",IF(JF36=16," ",VLOOKUP(JF36,PROTOKOL!$A:$E,2)*JG36))</f>
        <v xml:space="preserve"> </v>
      </c>
      <c r="JI36" s="151"/>
      <c r="JJ36" s="152" t="str">
        <f>IF(JF36=0," ",IF(JF36=16," ",(JE36-JH36-JI36)*VLOOKUP(JF36,PROTOKOL!$A:$E,5)))</f>
        <v xml:space="preserve"> </v>
      </c>
      <c r="JK36" s="155" t="str">
        <f t="shared" si="183"/>
        <v xml:space="preserve"> </v>
      </c>
      <c r="JL36" s="152" t="str">
        <f t="shared" si="184"/>
        <v xml:space="preserve"> </v>
      </c>
      <c r="JN36" s="138">
        <f t="shared" ref="JN36" si="2230">$A$36</f>
        <v>24</v>
      </c>
      <c r="JO36" s="444"/>
      <c r="JP36" s="150"/>
      <c r="JQ36" s="150"/>
      <c r="JR36" s="150"/>
      <c r="JS36" s="150" t="str">
        <f>IFERROR(IF(JQ36=0," ",IF(JQ36=16," ",VLOOKUP(JQ36,PROTOKOL!$A:$E,2)*JR36))/7.5*(7.5-JV36),"")</f>
        <v/>
      </c>
      <c r="JT36" s="151"/>
      <c r="JU36" s="152" t="str">
        <f>IF(JQ36=0," ",IF(JQ36=16," ",(JP36-JS36-JT36)*VLOOKUP(JQ36,PROTOKOL!$A:$E,5)))</f>
        <v xml:space="preserve"> </v>
      </c>
      <c r="JV36" s="153"/>
      <c r="JW36" s="144" t="str">
        <f t="shared" si="186"/>
        <v xml:space="preserve"> </v>
      </c>
      <c r="JX36" s="454" t="str">
        <f t="shared" si="187"/>
        <v xml:space="preserve"> </v>
      </c>
      <c r="JY36" s="454"/>
      <c r="JZ36" s="150"/>
      <c r="KA36" s="150"/>
      <c r="KB36" s="150"/>
      <c r="KC36" s="154" t="str">
        <f>IF(KA36=0," ",IF(KA36=16," ",VLOOKUP(KA36,PROTOKOL!$A:$E,2)*KB36))</f>
        <v xml:space="preserve"> </v>
      </c>
      <c r="KD36" s="151"/>
      <c r="KE36" s="152" t="str">
        <f>IF(KA36=0," ",IF(KA36=16," ",(JZ36-KC36-KD36)*VLOOKUP(KA36,PROTOKOL!$A:$E,5)))</f>
        <v xml:space="preserve"> </v>
      </c>
      <c r="KF36" s="155" t="str">
        <f t="shared" si="188"/>
        <v xml:space="preserve"> </v>
      </c>
      <c r="KG36" s="152" t="str">
        <f t="shared" si="189"/>
        <v xml:space="preserve"> </v>
      </c>
      <c r="KI36" s="138">
        <f t="shared" ref="KI36" si="2231">$A$36</f>
        <v>24</v>
      </c>
      <c r="KJ36" s="444"/>
      <c r="KK36" s="150"/>
      <c r="KL36" s="150"/>
      <c r="KM36" s="150"/>
      <c r="KN36" s="150" t="str">
        <f>IFERROR(IF(KL36=0," ",IF(KL36=16," ",VLOOKUP(KL36,PROTOKOL!$A:$E,2)*KM36))/7.5*(7.5-KQ36),"")</f>
        <v/>
      </c>
      <c r="KO36" s="151"/>
      <c r="KP36" s="152" t="str">
        <f>IF(KL36=0," ",IF(KL36=16," ",(KK36-KN36-KO36)*VLOOKUP(KL36,PROTOKOL!$A:$E,5)))</f>
        <v xml:space="preserve"> </v>
      </c>
      <c r="KQ36" s="153"/>
      <c r="KR36" s="144" t="str">
        <f t="shared" si="191"/>
        <v xml:space="preserve"> </v>
      </c>
      <c r="KS36" s="454" t="str">
        <f t="shared" si="192"/>
        <v xml:space="preserve"> </v>
      </c>
      <c r="KT36" s="454"/>
      <c r="KU36" s="150"/>
      <c r="KV36" s="150"/>
      <c r="KW36" s="150"/>
      <c r="KX36" s="154" t="str">
        <f>IF(KV36=0," ",IF(KV36=16," ",VLOOKUP(KV36,PROTOKOL!$A:$E,2)*KW36))</f>
        <v xml:space="preserve"> </v>
      </c>
      <c r="KY36" s="151"/>
      <c r="KZ36" s="152" t="str">
        <f>IF(KV36=0," ",IF(KV36=16," ",(KU36-KX36-KY36)*VLOOKUP(KV36,PROTOKOL!$A:$E,5)))</f>
        <v xml:space="preserve"> </v>
      </c>
      <c r="LA36" s="155" t="str">
        <f t="shared" si="193"/>
        <v xml:space="preserve"> </v>
      </c>
      <c r="LB36" s="152" t="str">
        <f t="shared" si="194"/>
        <v xml:space="preserve"> </v>
      </c>
      <c r="LD36" s="138">
        <f t="shared" ref="LD36" si="2232">$A$36</f>
        <v>24</v>
      </c>
      <c r="LE36" s="444"/>
      <c r="LF36" s="150"/>
      <c r="LG36" s="150"/>
      <c r="LH36" s="150"/>
      <c r="LI36" s="150" t="str">
        <f>IFERROR(IF(LG36=0," ",IF(LG36=16," ",VLOOKUP(LG36,PROTOKOL!$A:$E,2)*LH36))/7.5*(7.5-LL36),"")</f>
        <v/>
      </c>
      <c r="LJ36" s="151"/>
      <c r="LK36" s="152" t="str">
        <f>IF(LG36=0," ",IF(LG36=16," ",(LF36-LI36-LJ36)*VLOOKUP(LG36,PROTOKOL!$A:$E,5)))</f>
        <v xml:space="preserve"> </v>
      </c>
      <c r="LL36" s="153"/>
      <c r="LM36" s="144" t="str">
        <f t="shared" si="196"/>
        <v xml:space="preserve"> </v>
      </c>
      <c r="LN36" s="454" t="str">
        <f t="shared" si="197"/>
        <v xml:space="preserve"> </v>
      </c>
      <c r="LO36" s="454"/>
      <c r="LP36" s="150"/>
      <c r="LQ36" s="150"/>
      <c r="LR36" s="150"/>
      <c r="LS36" s="154" t="str">
        <f>IF(LQ36=0," ",IF(LQ36=16," ",VLOOKUP(LQ36,PROTOKOL!$A:$E,2)*LR36))</f>
        <v xml:space="preserve"> </v>
      </c>
      <c r="LT36" s="151"/>
      <c r="LU36" s="152" t="str">
        <f>IF(LQ36=0," ",IF(LQ36=16," ",(LP36-LS36-LT36)*VLOOKUP(LQ36,PROTOKOL!$A:$E,5)))</f>
        <v xml:space="preserve"> </v>
      </c>
      <c r="LV36" s="155" t="str">
        <f t="shared" si="198"/>
        <v xml:space="preserve"> </v>
      </c>
      <c r="LW36" s="152" t="str">
        <f t="shared" si="199"/>
        <v xml:space="preserve"> </v>
      </c>
      <c r="LY36" s="138">
        <f t="shared" ref="LY36" si="2233">$A$36</f>
        <v>24</v>
      </c>
      <c r="LZ36" s="444"/>
      <c r="MA36" s="150"/>
      <c r="MB36" s="150"/>
      <c r="MC36" s="150"/>
      <c r="MD36" s="150" t="str">
        <f>IFERROR(IF(MB36=0," ",IF(MB36=16," ",VLOOKUP(MB36,PROTOKOL!$A:$E,2)*MC36))/7.5*(7.5-MG36),"")</f>
        <v/>
      </c>
      <c r="ME36" s="151"/>
      <c r="MF36" s="152" t="str">
        <f>IF(MB36=0," ",IF(MB36=16," ",(MA36-MD36-ME36)*VLOOKUP(MB36,PROTOKOL!$A:$E,5)))</f>
        <v xml:space="preserve"> </v>
      </c>
      <c r="MG36" s="153"/>
      <c r="MH36" s="144" t="str">
        <f t="shared" si="201"/>
        <v xml:space="preserve"> </v>
      </c>
      <c r="MI36" s="454" t="str">
        <f t="shared" si="202"/>
        <v xml:space="preserve"> </v>
      </c>
      <c r="MJ36" s="454"/>
      <c r="MK36" s="150"/>
      <c r="ML36" s="150"/>
      <c r="MM36" s="150"/>
      <c r="MN36" s="154" t="str">
        <f>IF(ML36=0," ",IF(ML36=16," ",VLOOKUP(ML36,PROTOKOL!$A:$E,2)*MM36))</f>
        <v xml:space="preserve"> </v>
      </c>
      <c r="MO36" s="151"/>
      <c r="MP36" s="152" t="str">
        <f>IF(ML36=0," ",IF(ML36=16," ",(MK36-MN36-MO36)*VLOOKUP(ML36,PROTOKOL!$A:$E,5)))</f>
        <v xml:space="preserve"> </v>
      </c>
      <c r="MQ36" s="155" t="str">
        <f t="shared" si="203"/>
        <v xml:space="preserve"> </v>
      </c>
      <c r="MR36" s="152" t="str">
        <f t="shared" si="204"/>
        <v xml:space="preserve"> </v>
      </c>
      <c r="MT36" s="138">
        <f t="shared" ref="MT36" si="2234">$A$36</f>
        <v>24</v>
      </c>
      <c r="MU36" s="444"/>
      <c r="MV36" s="150"/>
      <c r="MW36" s="150"/>
      <c r="MX36" s="150"/>
      <c r="MY36" s="150" t="str">
        <f>IFERROR(IF(MW36=0," ",IF(MW36=16," ",VLOOKUP(MW36,PROTOKOL!$A:$E,2)*MX36))/7.5*(7.5-NB36),"")</f>
        <v/>
      </c>
      <c r="MZ36" s="151"/>
      <c r="NA36" s="152" t="str">
        <f>IF(MW36=0," ",IF(MW36=16," ",(MV36-MY36-MZ36)*VLOOKUP(MW36,PROTOKOL!$A:$E,5)))</f>
        <v xml:space="preserve"> </v>
      </c>
      <c r="NB36" s="153"/>
      <c r="NC36" s="144" t="str">
        <f t="shared" si="206"/>
        <v xml:space="preserve"> </v>
      </c>
      <c r="ND36" s="454" t="str">
        <f t="shared" si="207"/>
        <v xml:space="preserve"> </v>
      </c>
      <c r="NE36" s="454"/>
      <c r="NF36" s="150"/>
      <c r="NG36" s="150"/>
      <c r="NH36" s="150"/>
      <c r="NI36" s="154" t="str">
        <f>IF(NG36=0," ",IF(NG36=16," ",VLOOKUP(NG36,PROTOKOL!$A:$E,2)*NH36))</f>
        <v xml:space="preserve"> </v>
      </c>
      <c r="NJ36" s="151"/>
      <c r="NK36" s="152" t="str">
        <f>IF(NG36=0," ",IF(NG36=16," ",(NF36-NI36-NJ36)*VLOOKUP(NG36,PROTOKOL!$A:$E,5)))</f>
        <v xml:space="preserve"> </v>
      </c>
      <c r="NL36" s="155" t="str">
        <f t="shared" si="208"/>
        <v xml:space="preserve"> </v>
      </c>
      <c r="NM36" s="152" t="str">
        <f t="shared" si="209"/>
        <v xml:space="preserve"> </v>
      </c>
      <c r="NO36" s="138">
        <f t="shared" ref="NO36" si="2235">$A$36</f>
        <v>24</v>
      </c>
      <c r="NP36" s="444"/>
      <c r="NQ36" s="150"/>
      <c r="NR36" s="150"/>
      <c r="NS36" s="150"/>
      <c r="NT36" s="150" t="str">
        <f>IFERROR(IF(NR36=0," ",IF(NR36=16," ",VLOOKUP(NR36,PROTOKOL!$A:$E,2)*NS36))/7.5*(7.5-NW36),"")</f>
        <v/>
      </c>
      <c r="NU36" s="151"/>
      <c r="NV36" s="152" t="str">
        <f>IF(NR36=0," ",IF(NR36=16," ",(NQ36-NT36-NU36)*VLOOKUP(NR36,PROTOKOL!$A:$E,5)))</f>
        <v xml:space="preserve"> </v>
      </c>
      <c r="NW36" s="153"/>
      <c r="NX36" s="144" t="str">
        <f t="shared" si="211"/>
        <v xml:space="preserve"> </v>
      </c>
      <c r="NY36" s="454" t="str">
        <f t="shared" si="212"/>
        <v xml:space="preserve"> </v>
      </c>
      <c r="NZ36" s="454"/>
      <c r="OA36" s="150"/>
      <c r="OB36" s="150"/>
      <c r="OC36" s="150"/>
      <c r="OD36" s="154" t="str">
        <f>IF(OB36=0," ",IF(OB36=16," ",VLOOKUP(OB36,PROTOKOL!$A:$E,2)*OC36))</f>
        <v xml:space="preserve"> </v>
      </c>
      <c r="OE36" s="151"/>
      <c r="OF36" s="152" t="str">
        <f>IF(OB36=0," ",IF(OB36=16," ",(OA36-OD36-OE36)*VLOOKUP(OB36,PROTOKOL!$A:$E,5)))</f>
        <v xml:space="preserve"> </v>
      </c>
      <c r="OG36" s="155" t="str">
        <f t="shared" si="213"/>
        <v xml:space="preserve"> </v>
      </c>
      <c r="OH36" s="152" t="str">
        <f t="shared" si="214"/>
        <v xml:space="preserve"> </v>
      </c>
      <c r="OJ36" s="138">
        <f t="shared" ref="OJ36" si="2236">$A$36</f>
        <v>24</v>
      </c>
      <c r="OK36" s="444"/>
      <c r="OL36" s="150"/>
      <c r="OM36" s="150"/>
      <c r="ON36" s="150"/>
      <c r="OO36" s="150" t="str">
        <f>IFERROR(IF(OM36=0," ",IF(OM36=16," ",VLOOKUP(OM36,PROTOKOL!$A:$E,2)*ON36))/7.5*(7.5-OR36),"")</f>
        <v/>
      </c>
      <c r="OP36" s="151"/>
      <c r="OQ36" s="152" t="str">
        <f>IF(OM36=0," ",IF(OM36=16," ",(OL36-OO36-OP36)*VLOOKUP(OM36,PROTOKOL!$A:$E,5)))</f>
        <v xml:space="preserve"> </v>
      </c>
      <c r="OR36" s="153"/>
      <c r="OS36" s="144" t="str">
        <f t="shared" si="216"/>
        <v xml:space="preserve"> </v>
      </c>
      <c r="OT36" s="454" t="str">
        <f t="shared" si="217"/>
        <v xml:space="preserve"> </v>
      </c>
      <c r="OU36" s="454"/>
      <c r="OV36" s="150"/>
      <c r="OW36" s="150"/>
      <c r="OX36" s="150"/>
      <c r="OY36" s="154" t="str">
        <f>IF(OW36=0," ",IF(OW36=16," ",VLOOKUP(OW36,PROTOKOL!$A:$E,2)*OX36))</f>
        <v xml:space="preserve"> </v>
      </c>
      <c r="OZ36" s="151"/>
      <c r="PA36" s="152" t="str">
        <f>IF(OW36=0," ",IF(OW36=16," ",(OV36-OY36-OZ36)*VLOOKUP(OW36,PROTOKOL!$A:$E,5)))</f>
        <v xml:space="preserve"> </v>
      </c>
      <c r="PB36" s="155" t="str">
        <f t="shared" si="218"/>
        <v xml:space="preserve"> </v>
      </c>
      <c r="PC36" s="152" t="str">
        <f t="shared" si="219"/>
        <v xml:space="preserve"> </v>
      </c>
      <c r="PE36" s="138">
        <f t="shared" ref="PE36" si="2237">$A$36</f>
        <v>24</v>
      </c>
      <c r="PF36" s="444"/>
      <c r="PG36" s="150"/>
      <c r="PH36" s="150"/>
      <c r="PI36" s="150"/>
      <c r="PJ36" s="150" t="str">
        <f>IFERROR(IF(PH36=0," ",IF(PH36=16," ",VLOOKUP(PH36,PROTOKOL!$A:$E,2)*PI36))/7.5*(7.5-PM36),"")</f>
        <v/>
      </c>
      <c r="PK36" s="151"/>
      <c r="PL36" s="152" t="str">
        <f>IF(PH36=0," ",IF(PH36=16," ",(PG36-PJ36-PK36)*VLOOKUP(PH36,PROTOKOL!$A:$E,5)))</f>
        <v xml:space="preserve"> </v>
      </c>
      <c r="PM36" s="153"/>
      <c r="PN36" s="144" t="str">
        <f t="shared" si="221"/>
        <v xml:space="preserve"> </v>
      </c>
      <c r="PO36" s="454" t="str">
        <f t="shared" si="222"/>
        <v xml:space="preserve"> </v>
      </c>
      <c r="PP36" s="454"/>
      <c r="PQ36" s="150"/>
      <c r="PR36" s="150"/>
      <c r="PS36" s="150"/>
      <c r="PT36" s="154" t="str">
        <f>IF(PR36=0," ",IF(PR36=16," ",VLOOKUP(PR36,PROTOKOL!$A:$E,2)*PS36))</f>
        <v xml:space="preserve"> </v>
      </c>
      <c r="PU36" s="151"/>
      <c r="PV36" s="152" t="str">
        <f>IF(PR36=0," ",IF(PR36=16," ",(PQ36-PT36-PU36)*VLOOKUP(PR36,PROTOKOL!$A:$E,5)))</f>
        <v xml:space="preserve"> </v>
      </c>
      <c r="PW36" s="155" t="str">
        <f t="shared" si="223"/>
        <v xml:space="preserve"> </v>
      </c>
      <c r="PX36" s="152" t="str">
        <f t="shared" si="224"/>
        <v xml:space="preserve"> </v>
      </c>
      <c r="PZ36" s="138">
        <f t="shared" ref="PZ36" si="2238">$A$36</f>
        <v>24</v>
      </c>
      <c r="QA36" s="444"/>
      <c r="QB36" s="150"/>
      <c r="QC36" s="150"/>
      <c r="QD36" s="150"/>
      <c r="QE36" s="150" t="str">
        <f>IFERROR(IF(QC36=0," ",IF(QC36=16," ",VLOOKUP(QC36,PROTOKOL!$A:$E,2)*QD36))/7.5*(7.5-QH36),"")</f>
        <v/>
      </c>
      <c r="QF36" s="151"/>
      <c r="QG36" s="152" t="str">
        <f>IF(QC36=0," ",IF(QC36=16," ",(QB36-QE36-QF36)*VLOOKUP(QC36,PROTOKOL!$A:$E,5)))</f>
        <v xml:space="preserve"> </v>
      </c>
      <c r="QH36" s="153"/>
      <c r="QI36" s="144" t="str">
        <f t="shared" si="226"/>
        <v xml:space="preserve"> </v>
      </c>
      <c r="QJ36" s="454" t="str">
        <f t="shared" si="227"/>
        <v xml:space="preserve"> </v>
      </c>
      <c r="QK36" s="454"/>
      <c r="QL36" s="150"/>
      <c r="QM36" s="150"/>
      <c r="QN36" s="150"/>
      <c r="QO36" s="154" t="str">
        <f>IF(QM36=0," ",IF(QM36=16," ",VLOOKUP(QM36,PROTOKOL!$A:$E,2)*QN36))</f>
        <v xml:space="preserve"> </v>
      </c>
      <c r="QP36" s="151"/>
      <c r="QQ36" s="152" t="str">
        <f>IF(QM36=0," ",IF(QM36=16," ",(QL36-QO36-QP36)*VLOOKUP(QM36,PROTOKOL!$A:$E,5)))</f>
        <v xml:space="preserve"> </v>
      </c>
      <c r="QR36" s="155" t="str">
        <f t="shared" si="228"/>
        <v xml:space="preserve"> </v>
      </c>
      <c r="QS36" s="152" t="str">
        <f t="shared" si="229"/>
        <v xml:space="preserve"> </v>
      </c>
      <c r="QU36" s="138">
        <f t="shared" ref="QU36" si="2239">$A$36</f>
        <v>24</v>
      </c>
      <c r="QV36" s="444"/>
      <c r="QW36" s="150"/>
      <c r="QX36" s="150"/>
      <c r="QY36" s="150"/>
      <c r="QZ36" s="150" t="str">
        <f>IFERROR(IF(QX36=0," ",IF(QX36=16," ",VLOOKUP(QX36,PROTOKOL!$A:$E,2)*QY36))/7.5*(7.5-RC36),"")</f>
        <v/>
      </c>
      <c r="RA36" s="151"/>
      <c r="RB36" s="152" t="str">
        <f>IF(QX36=0," ",IF(QX36=16," ",(QW36-QZ36-RA36)*VLOOKUP(QX36,PROTOKOL!$A:$E,5)))</f>
        <v xml:space="preserve"> </v>
      </c>
      <c r="RC36" s="153"/>
      <c r="RD36" s="144" t="str">
        <f t="shared" si="231"/>
        <v xml:space="preserve"> </v>
      </c>
      <c r="RE36" s="454" t="str">
        <f t="shared" si="232"/>
        <v xml:space="preserve"> </v>
      </c>
      <c r="RF36" s="454"/>
      <c r="RG36" s="150"/>
      <c r="RH36" s="150"/>
      <c r="RI36" s="150"/>
      <c r="RJ36" s="154" t="str">
        <f>IF(RH36=0," ",IF(RH36=16," ",VLOOKUP(RH36,PROTOKOL!$A:$E,2)*RI36))</f>
        <v xml:space="preserve"> </v>
      </c>
      <c r="RK36" s="151"/>
      <c r="RL36" s="152" t="str">
        <f>IF(RH36=0," ",IF(RH36=16," ",(RG36-RJ36-RK36)*VLOOKUP(RH36,PROTOKOL!$A:$E,5)))</f>
        <v xml:space="preserve"> </v>
      </c>
      <c r="RM36" s="155" t="str">
        <f t="shared" si="233"/>
        <v xml:space="preserve"> </v>
      </c>
      <c r="RN36" s="152" t="str">
        <f t="shared" si="234"/>
        <v xml:space="preserve"> </v>
      </c>
      <c r="RP36" s="138">
        <f t="shared" ref="RP36" si="2240">$A$36</f>
        <v>24</v>
      </c>
      <c r="RQ36" s="444"/>
      <c r="RR36" s="150"/>
      <c r="RS36" s="150"/>
      <c r="RT36" s="150"/>
      <c r="RU36" s="150" t="str">
        <f>IFERROR(IF(RS36=0," ",IF(RS36=16," ",VLOOKUP(RS36,PROTOKOL!$A:$E,2)*RT36))/7.5*(7.5-RX36),"")</f>
        <v/>
      </c>
      <c r="RV36" s="151"/>
      <c r="RW36" s="152" t="str">
        <f>IF(RS36=0," ",IF(RS36=16," ",(RR36-RU36-RV36)*VLOOKUP(RS36,PROTOKOL!$A:$E,5)))</f>
        <v xml:space="preserve"> </v>
      </c>
      <c r="RX36" s="153"/>
      <c r="RY36" s="144" t="str">
        <f t="shared" si="236"/>
        <v xml:space="preserve"> </v>
      </c>
      <c r="RZ36" s="454" t="str">
        <f t="shared" si="237"/>
        <v xml:space="preserve"> </v>
      </c>
      <c r="SA36" s="454"/>
      <c r="SB36" s="150"/>
      <c r="SC36" s="150"/>
      <c r="SD36" s="150"/>
      <c r="SE36" s="154" t="str">
        <f>IF(SC36=0," ",IF(SC36=16," ",VLOOKUP(SC36,PROTOKOL!$A:$E,2)*SD36))</f>
        <v xml:space="preserve"> </v>
      </c>
      <c r="SF36" s="151"/>
      <c r="SG36" s="152" t="str">
        <f>IF(SC36=0," ",IF(SC36=16," ",(SB36-SE36-SF36)*VLOOKUP(SC36,PROTOKOL!$A:$E,5)))</f>
        <v xml:space="preserve"> </v>
      </c>
      <c r="SH36" s="155" t="str">
        <f t="shared" si="238"/>
        <v xml:space="preserve"> </v>
      </c>
      <c r="SI36" s="152" t="str">
        <f t="shared" si="239"/>
        <v xml:space="preserve"> </v>
      </c>
      <c r="SK36" s="138">
        <f t="shared" ref="SK36" si="2241">$A$36</f>
        <v>24</v>
      </c>
      <c r="SL36" s="444"/>
      <c r="SM36" s="150"/>
      <c r="SN36" s="150"/>
      <c r="SO36" s="150"/>
      <c r="SP36" s="150" t="str">
        <f>IFERROR(IF(SN36=0," ",IF(SN36=16," ",VLOOKUP(SN36,PROTOKOL!$A:$E,2)*SO36))/7.5*(7.5-SS36),"")</f>
        <v/>
      </c>
      <c r="SQ36" s="151"/>
      <c r="SR36" s="152" t="str">
        <f>IF(SN36=0," ",IF(SN36=16," ",(SM36-SP36-SQ36)*VLOOKUP(SN36,PROTOKOL!$A:$E,5)))</f>
        <v xml:space="preserve"> </v>
      </c>
      <c r="SS36" s="153"/>
      <c r="ST36" s="144" t="str">
        <f t="shared" si="241"/>
        <v xml:space="preserve"> </v>
      </c>
      <c r="SU36" s="454" t="str">
        <f t="shared" si="242"/>
        <v xml:space="preserve"> </v>
      </c>
      <c r="SV36" s="454"/>
      <c r="SW36" s="150"/>
      <c r="SX36" s="150"/>
      <c r="SY36" s="150"/>
      <c r="SZ36" s="154" t="str">
        <f>IF(SX36=0," ",IF(SX36=16," ",VLOOKUP(SX36,PROTOKOL!$A:$E,2)*SY36))</f>
        <v xml:space="preserve"> </v>
      </c>
      <c r="TA36" s="151"/>
      <c r="TB36" s="152" t="str">
        <f>IF(SX36=0," ",IF(SX36=16," ",(SW36-SZ36-TA36)*VLOOKUP(SX36,PROTOKOL!$A:$E,5)))</f>
        <v xml:space="preserve"> </v>
      </c>
      <c r="TC36" s="155" t="str">
        <f t="shared" si="243"/>
        <v xml:space="preserve"> </v>
      </c>
      <c r="TD36" s="152" t="str">
        <f t="shared" si="244"/>
        <v xml:space="preserve"> </v>
      </c>
      <c r="TF36" s="138">
        <f t="shared" ref="TF36" si="2242">$A$36</f>
        <v>24</v>
      </c>
      <c r="TG36" s="444"/>
      <c r="TH36" s="150"/>
      <c r="TI36" s="150"/>
      <c r="TJ36" s="150"/>
      <c r="TK36" s="150" t="str">
        <f>IFERROR(IF(TI36=0," ",IF(TI36=16," ",VLOOKUP(TI36,PROTOKOL!$A:$E,2)*TJ36))/7.5*(7.5-TN36),"")</f>
        <v/>
      </c>
      <c r="TL36" s="151"/>
      <c r="TM36" s="152" t="str">
        <f>IF(TI36=0," ",IF(TI36=16," ",(TH36-TK36-TL36)*VLOOKUP(TI36,PROTOKOL!$A:$E,5)))</f>
        <v xml:space="preserve"> </v>
      </c>
      <c r="TN36" s="153"/>
      <c r="TO36" s="144" t="str">
        <f t="shared" si="246"/>
        <v xml:space="preserve"> </v>
      </c>
      <c r="TP36" s="454" t="str">
        <f t="shared" si="247"/>
        <v xml:space="preserve"> </v>
      </c>
      <c r="TQ36" s="454"/>
      <c r="TR36" s="150"/>
      <c r="TS36" s="150"/>
      <c r="TT36" s="150"/>
      <c r="TU36" s="154" t="str">
        <f>IF(TS36=0," ",IF(TS36=16," ",VLOOKUP(TS36,PROTOKOL!$A:$E,2)*TT36))</f>
        <v xml:space="preserve"> </v>
      </c>
      <c r="TV36" s="151"/>
      <c r="TW36" s="152" t="str">
        <f>IF(TS36=0," ",IF(TS36=16," ",(TR36-TU36-TV36)*VLOOKUP(TS36,PROTOKOL!$A:$E,5)))</f>
        <v xml:space="preserve"> </v>
      </c>
      <c r="TX36" s="155" t="str">
        <f t="shared" si="248"/>
        <v xml:space="preserve"> </v>
      </c>
      <c r="TY36" s="152" t="str">
        <f t="shared" si="249"/>
        <v xml:space="preserve"> </v>
      </c>
      <c r="UA36" s="138">
        <f t="shared" ref="UA36" si="2243">$A$36</f>
        <v>24</v>
      </c>
      <c r="UB36" s="444"/>
      <c r="UC36" s="150"/>
      <c r="UD36" s="150"/>
      <c r="UE36" s="150"/>
      <c r="UF36" s="150" t="str">
        <f>IFERROR(IF(UD36=0," ",IF(UD36=16," ",VLOOKUP(UD36,PROTOKOL!$A:$E,2)*UE36))/7.5*(7.5-UI36),"")</f>
        <v/>
      </c>
      <c r="UG36" s="151"/>
      <c r="UH36" s="152" t="str">
        <f>IF(UD36=0," ",IF(UD36=16," ",(UC36-UF36-UG36)*VLOOKUP(UD36,PROTOKOL!$A:$E,5)))</f>
        <v xml:space="preserve"> </v>
      </c>
      <c r="UI36" s="153"/>
      <c r="UJ36" s="144" t="str">
        <f t="shared" si="251"/>
        <v xml:space="preserve"> </v>
      </c>
      <c r="UK36" s="454" t="str">
        <f t="shared" si="252"/>
        <v xml:space="preserve"> </v>
      </c>
      <c r="UL36" s="454"/>
      <c r="UM36" s="150"/>
      <c r="UN36" s="150"/>
      <c r="UO36" s="150"/>
      <c r="UP36" s="154" t="str">
        <f>IF(UN36=0," ",IF(UN36=16," ",VLOOKUP(UN36,PROTOKOL!$A:$E,2)*UO36))</f>
        <v xml:space="preserve"> </v>
      </c>
      <c r="UQ36" s="151"/>
      <c r="UR36" s="152" t="str">
        <f>IF(UN36=0," ",IF(UN36=16," ",(UM36-UP36-UQ36)*VLOOKUP(UN36,PROTOKOL!$A:$E,5)))</f>
        <v xml:space="preserve"> </v>
      </c>
      <c r="US36" s="155" t="str">
        <f t="shared" si="253"/>
        <v xml:space="preserve"> </v>
      </c>
      <c r="UT36" s="152" t="str">
        <f t="shared" si="254"/>
        <v xml:space="preserve"> </v>
      </c>
      <c r="UV36" s="138">
        <f t="shared" ref="UV36" si="2244">$A$36</f>
        <v>24</v>
      </c>
      <c r="UW36" s="444"/>
      <c r="UX36" s="150"/>
      <c r="UY36" s="150"/>
      <c r="UZ36" s="150"/>
      <c r="VA36" s="150" t="str">
        <f>IFERROR(IF(UY36=0," ",IF(UY36=16," ",VLOOKUP(UY36,PROTOKOL!$A:$E,2)*UZ36))/7.5*(7.5-VD36),"")</f>
        <v/>
      </c>
      <c r="VB36" s="151"/>
      <c r="VC36" s="152" t="str">
        <f>IF(UY36=0," ",IF(UY36=16," ",(UX36-VA36-VB36)*VLOOKUP(UY36,PROTOKOL!$A:$E,5)))</f>
        <v xml:space="preserve"> </v>
      </c>
      <c r="VD36" s="153"/>
      <c r="VE36" s="144" t="str">
        <f t="shared" si="256"/>
        <v xml:space="preserve"> </v>
      </c>
      <c r="VF36" s="454" t="str">
        <f t="shared" si="257"/>
        <v xml:space="preserve"> </v>
      </c>
      <c r="VG36" s="454"/>
      <c r="VH36" s="150"/>
      <c r="VI36" s="150"/>
      <c r="VJ36" s="150"/>
      <c r="VK36" s="154" t="str">
        <f>IF(VI36=0," ",IF(VI36=16," ",VLOOKUP(VI36,PROTOKOL!$A:$E,2)*VJ36))</f>
        <v xml:space="preserve"> </v>
      </c>
      <c r="VL36" s="151"/>
      <c r="VM36" s="152" t="str">
        <f>IF(VI36=0," ",IF(VI36=16," ",(VH36-VK36-VL36)*VLOOKUP(VI36,PROTOKOL!$A:$E,5)))</f>
        <v xml:space="preserve"> </v>
      </c>
      <c r="VN36" s="155" t="str">
        <f t="shared" si="258"/>
        <v xml:space="preserve"> </v>
      </c>
      <c r="VO36" s="152" t="str">
        <f t="shared" si="259"/>
        <v xml:space="preserve"> </v>
      </c>
      <c r="VQ36" s="138">
        <f t="shared" ref="VQ36" si="2245">$A$36</f>
        <v>24</v>
      </c>
      <c r="VR36" s="444"/>
      <c r="VS36" s="150"/>
      <c r="VT36" s="150"/>
      <c r="VU36" s="150"/>
      <c r="VV36" s="150" t="str">
        <f>IFERROR(IF(VT36=0," ",IF(VT36=16," ",VLOOKUP(VT36,PROTOKOL!$A:$E,2)*VU36))/7.5*(7.5-VY36),"")</f>
        <v/>
      </c>
      <c r="VW36" s="151"/>
      <c r="VX36" s="152" t="str">
        <f>IF(VT36=0," ",IF(VT36=16," ",(VS36-VV36-VW36)*VLOOKUP(VT36,PROTOKOL!$A:$E,5)))</f>
        <v xml:space="preserve"> </v>
      </c>
      <c r="VY36" s="153"/>
      <c r="VZ36" s="144" t="str">
        <f t="shared" si="261"/>
        <v xml:space="preserve"> </v>
      </c>
      <c r="WA36" s="454" t="str">
        <f t="shared" si="262"/>
        <v xml:space="preserve"> </v>
      </c>
      <c r="WB36" s="454"/>
      <c r="WC36" s="150"/>
      <c r="WD36" s="150"/>
      <c r="WE36" s="150"/>
      <c r="WF36" s="154" t="str">
        <f>IF(WD36=0," ",IF(WD36=16," ",VLOOKUP(WD36,PROTOKOL!$A:$E,2)*WE36))</f>
        <v xml:space="preserve"> </v>
      </c>
      <c r="WG36" s="151"/>
      <c r="WH36" s="152" t="str">
        <f>IF(WD36=0," ",IF(WD36=16," ",(WC36-WF36-WG36)*VLOOKUP(WD36,PROTOKOL!$A:$E,5)))</f>
        <v xml:space="preserve"> </v>
      </c>
      <c r="WI36" s="155" t="str">
        <f t="shared" si="263"/>
        <v xml:space="preserve"> </v>
      </c>
      <c r="WJ36" s="152" t="str">
        <f t="shared" si="264"/>
        <v xml:space="preserve"> </v>
      </c>
      <c r="WL36" s="138">
        <f t="shared" ref="WL36" si="2246">$A$36</f>
        <v>24</v>
      </c>
      <c r="WM36" s="444"/>
      <c r="WN36" s="150"/>
      <c r="WO36" s="150"/>
      <c r="WP36" s="150"/>
      <c r="WQ36" s="150" t="str">
        <f>IFERROR(IF(WO36=0," ",IF(WO36=16," ",VLOOKUP(WO36,PROTOKOL!$A:$E,2)*WP36))/7.5*(7.5-WT36),"")</f>
        <v/>
      </c>
      <c r="WR36" s="151"/>
      <c r="WS36" s="152" t="str">
        <f>IF(WO36=0," ",IF(WO36=16," ",(WN36-WQ36-WR36)*VLOOKUP(WO36,PROTOKOL!$A:$E,5)))</f>
        <v xml:space="preserve"> </v>
      </c>
      <c r="WT36" s="153"/>
      <c r="WU36" s="144" t="str">
        <f t="shared" si="266"/>
        <v xml:space="preserve"> </v>
      </c>
      <c r="WV36" s="454" t="str">
        <f t="shared" si="267"/>
        <v xml:space="preserve"> </v>
      </c>
      <c r="WW36" s="454"/>
      <c r="WX36" s="150"/>
      <c r="WY36" s="150"/>
      <c r="WZ36" s="150"/>
      <c r="XA36" s="154" t="str">
        <f>IF(WY36=0," ",IF(WY36=16," ",VLOOKUP(WY36,PROTOKOL!$A:$E,2)*WZ36))</f>
        <v xml:space="preserve"> </v>
      </c>
      <c r="XB36" s="151"/>
      <c r="XC36" s="152" t="str">
        <f>IF(WY36=0," ",IF(WY36=16," ",(WX36-XA36-XB36)*VLOOKUP(WY36,PROTOKOL!$A:$E,5)))</f>
        <v xml:space="preserve"> </v>
      </c>
      <c r="XD36" s="155" t="str">
        <f t="shared" si="268"/>
        <v xml:space="preserve"> </v>
      </c>
      <c r="XE36" s="152" t="str">
        <f t="shared" si="269"/>
        <v xml:space="preserve"> </v>
      </c>
      <c r="XG36" s="138">
        <f t="shared" ref="XG36" si="2247">$A$36</f>
        <v>24</v>
      </c>
      <c r="XH36" s="444"/>
      <c r="XI36" s="150"/>
      <c r="XJ36" s="150"/>
      <c r="XK36" s="150"/>
      <c r="XL36" s="150" t="str">
        <f>IFERROR(IF(XJ36=0," ",IF(XJ36=16," ",VLOOKUP(XJ36,PROTOKOL!$A:$E,2)*XK36))/7.5*(7.5-XO36),"")</f>
        <v/>
      </c>
      <c r="XM36" s="151"/>
      <c r="XN36" s="152" t="str">
        <f>IF(XJ36=0," ",IF(XJ36=16," ",(XI36-XL36-XM36)*VLOOKUP(XJ36,PROTOKOL!$A:$E,5)))</f>
        <v xml:space="preserve"> </v>
      </c>
      <c r="XO36" s="153"/>
      <c r="XP36" s="144" t="str">
        <f t="shared" si="271"/>
        <v xml:space="preserve"> </v>
      </c>
      <c r="XQ36" s="454" t="str">
        <f t="shared" si="272"/>
        <v xml:space="preserve"> </v>
      </c>
      <c r="XR36" s="454"/>
      <c r="XS36" s="150"/>
      <c r="XT36" s="150"/>
      <c r="XU36" s="150"/>
      <c r="XV36" s="154" t="str">
        <f>IF(XT36=0," ",IF(XT36=16," ",VLOOKUP(XT36,PROTOKOL!$A:$E,2)*XU36))</f>
        <v xml:space="preserve"> </v>
      </c>
      <c r="XW36" s="151"/>
      <c r="XX36" s="152" t="str">
        <f>IF(XT36=0," ",IF(XT36=16," ",(XS36-XV36-XW36)*VLOOKUP(XT36,PROTOKOL!$A:$E,5)))</f>
        <v xml:space="preserve"> </v>
      </c>
      <c r="XY36" s="155" t="str">
        <f t="shared" si="273"/>
        <v xml:space="preserve"> </v>
      </c>
      <c r="XZ36" s="152" t="str">
        <f t="shared" si="274"/>
        <v xml:space="preserve"> </v>
      </c>
      <c r="YB36" s="138">
        <f t="shared" ref="YB36" si="2248">$A$36</f>
        <v>24</v>
      </c>
      <c r="YC36" s="444"/>
      <c r="YD36" s="150"/>
      <c r="YE36" s="150"/>
      <c r="YF36" s="150"/>
      <c r="YG36" s="150" t="str">
        <f>IFERROR(IF(YE36=0," ",IF(YE36=16," ",VLOOKUP(YE36,PROTOKOL!$A:$E,2)*YF36))/7.5*(7.5-YJ36),"")</f>
        <v/>
      </c>
      <c r="YH36" s="151"/>
      <c r="YI36" s="152" t="str">
        <f>IF(YE36=0," ",IF(YE36=16," ",(YD36-YG36-YH36)*VLOOKUP(YE36,PROTOKOL!$A:$E,5)))</f>
        <v xml:space="preserve"> </v>
      </c>
      <c r="YJ36" s="153"/>
      <c r="YK36" s="144" t="str">
        <f t="shared" si="276"/>
        <v xml:space="preserve"> </v>
      </c>
      <c r="YL36" s="454" t="str">
        <f t="shared" si="277"/>
        <v xml:space="preserve"> </v>
      </c>
      <c r="YM36" s="454"/>
      <c r="YN36" s="150"/>
      <c r="YO36" s="150"/>
      <c r="YP36" s="150"/>
      <c r="YQ36" s="154" t="str">
        <f>IF(YO36=0," ",IF(YO36=16," ",VLOOKUP(YO36,PROTOKOL!$A:$E,2)*YP36))</f>
        <v xml:space="preserve"> </v>
      </c>
      <c r="YR36" s="151"/>
      <c r="YS36" s="152" t="str">
        <f>IF(YO36=0," ",IF(YO36=16," ",(YN36-YQ36-YR36)*VLOOKUP(YO36,PROTOKOL!$A:$E,5)))</f>
        <v xml:space="preserve"> </v>
      </c>
      <c r="YT36" s="155" t="str">
        <f t="shared" si="278"/>
        <v xml:space="preserve"> </v>
      </c>
      <c r="YU36" s="152" t="str">
        <f t="shared" si="279"/>
        <v xml:space="preserve"> </v>
      </c>
      <c r="YW36" s="138">
        <f t="shared" ref="YW36" si="2249">$A$36</f>
        <v>24</v>
      </c>
      <c r="YX36" s="444"/>
      <c r="YY36" s="150"/>
      <c r="YZ36" s="150"/>
      <c r="ZA36" s="150"/>
      <c r="ZB36" s="150" t="str">
        <f>IFERROR(IF(YZ36=0," ",IF(YZ36=16," ",VLOOKUP(YZ36,PROTOKOL!$A:$E,2)*ZA36))/7.5*(7.5-ZE36),"")</f>
        <v/>
      </c>
      <c r="ZC36" s="151"/>
      <c r="ZD36" s="152" t="str">
        <f>IF(YZ36=0," ",IF(YZ36=16," ",(YY36-ZB36-ZC36)*VLOOKUP(YZ36,PROTOKOL!$A:$E,5)))</f>
        <v xml:space="preserve"> </v>
      </c>
      <c r="ZE36" s="153"/>
      <c r="ZF36" s="144" t="str">
        <f t="shared" si="281"/>
        <v xml:space="preserve"> </v>
      </c>
      <c r="ZG36" s="454" t="str">
        <f t="shared" si="282"/>
        <v xml:space="preserve"> </v>
      </c>
      <c r="ZH36" s="454"/>
      <c r="ZI36" s="150"/>
      <c r="ZJ36" s="150"/>
      <c r="ZK36" s="150"/>
      <c r="ZL36" s="154" t="str">
        <f>IF(ZJ36=0," ",IF(ZJ36=16," ",VLOOKUP(ZJ36,PROTOKOL!$A:$E,2)*ZK36))</f>
        <v xml:space="preserve"> </v>
      </c>
      <c r="ZM36" s="151"/>
      <c r="ZN36" s="152" t="str">
        <f>IF(ZJ36=0," ",IF(ZJ36=16," ",(ZI36-ZL36-ZM36)*VLOOKUP(ZJ36,PROTOKOL!$A:$E,5)))</f>
        <v xml:space="preserve"> </v>
      </c>
      <c r="ZO36" s="155" t="str">
        <f t="shared" si="283"/>
        <v xml:space="preserve"> </v>
      </c>
      <c r="ZP36" s="152" t="str">
        <f t="shared" si="284"/>
        <v xml:space="preserve"> </v>
      </c>
      <c r="ZR36" s="138">
        <f t="shared" ref="ZR36" si="2250">$A$36</f>
        <v>24</v>
      </c>
      <c r="ZS36" s="444"/>
      <c r="ZT36" s="150"/>
      <c r="ZU36" s="150"/>
      <c r="ZV36" s="150"/>
      <c r="ZW36" s="150" t="str">
        <f>IFERROR(IF(ZU36=0," ",IF(ZU36=16," ",VLOOKUP(ZU36,PROTOKOL!$A:$E,2)*ZV36))/7.5*(7.5-ZZ36),"")</f>
        <v/>
      </c>
      <c r="ZX36" s="151"/>
      <c r="ZY36" s="152" t="str">
        <f>IF(ZU36=0," ",IF(ZU36=16," ",(ZT36-ZW36-ZX36)*VLOOKUP(ZU36,PROTOKOL!$A:$E,5)))</f>
        <v xml:space="preserve"> </v>
      </c>
      <c r="ZZ36" s="153"/>
      <c r="AAA36" s="144" t="str">
        <f t="shared" si="286"/>
        <v xml:space="preserve"> </v>
      </c>
      <c r="AAB36" s="454" t="str">
        <f t="shared" si="287"/>
        <v xml:space="preserve"> </v>
      </c>
      <c r="AAC36" s="454"/>
      <c r="AAD36" s="150"/>
      <c r="AAE36" s="150"/>
      <c r="AAF36" s="150"/>
      <c r="AAG36" s="154" t="str">
        <f>IF(AAE36=0," ",IF(AAE36=16," ",VLOOKUP(AAE36,PROTOKOL!$A:$E,2)*AAF36))</f>
        <v xml:space="preserve"> </v>
      </c>
      <c r="AAH36" s="151"/>
      <c r="AAI36" s="152" t="str">
        <f>IF(AAE36=0," ",IF(AAE36=16," ",(AAD36-AAG36-AAH36)*VLOOKUP(AAE36,PROTOKOL!$A:$E,5)))</f>
        <v xml:space="preserve"> </v>
      </c>
      <c r="AAJ36" s="155" t="str">
        <f t="shared" si="288"/>
        <v xml:space="preserve"> </v>
      </c>
      <c r="AAK36" s="152" t="str">
        <f t="shared" si="289"/>
        <v xml:space="preserve"> </v>
      </c>
      <c r="AAM36" s="138">
        <f t="shared" ref="AAM36" si="2251">$A$36</f>
        <v>24</v>
      </c>
      <c r="AAN36" s="444"/>
      <c r="AAO36" s="150"/>
      <c r="AAP36" s="150"/>
      <c r="AAQ36" s="150"/>
      <c r="AAR36" s="150" t="str">
        <f>IFERROR(IF(AAP36=0," ",IF(AAP36=16," ",VLOOKUP(AAP36,PROTOKOL!$A:$E,2)*AAQ36))/7.5*(7.5-AAU36),"")</f>
        <v/>
      </c>
      <c r="AAS36" s="151"/>
      <c r="AAT36" s="152" t="str">
        <f>IF(AAP36=0," ",IF(AAP36=16," ",(AAO36-AAR36-AAS36)*VLOOKUP(AAP36,PROTOKOL!$A:$E,5)))</f>
        <v xml:space="preserve"> </v>
      </c>
      <c r="AAU36" s="153"/>
      <c r="AAV36" s="144" t="str">
        <f t="shared" si="291"/>
        <v xml:space="preserve"> </v>
      </c>
      <c r="AAW36" s="454" t="str">
        <f t="shared" si="292"/>
        <v xml:space="preserve"> </v>
      </c>
      <c r="AAX36" s="454"/>
      <c r="AAY36" s="150"/>
      <c r="AAZ36" s="150"/>
      <c r="ABA36" s="150"/>
      <c r="ABB36" s="154" t="str">
        <f>IF(AAZ36=0," ",IF(AAZ36=16," ",VLOOKUP(AAZ36,PROTOKOL!$A:$E,2)*ABA36))</f>
        <v xml:space="preserve"> </v>
      </c>
      <c r="ABC36" s="151"/>
      <c r="ABD36" s="152" t="str">
        <f>IF(AAZ36=0," ",IF(AAZ36=16," ",(AAY36-ABB36-ABC36)*VLOOKUP(AAZ36,PROTOKOL!$A:$E,5)))</f>
        <v xml:space="preserve"> </v>
      </c>
      <c r="ABE36" s="155" t="str">
        <f t="shared" si="293"/>
        <v xml:space="preserve"> </v>
      </c>
      <c r="ABF36" s="152" t="str">
        <f t="shared" si="294"/>
        <v xml:space="preserve"> </v>
      </c>
      <c r="ABH36" s="138">
        <f t="shared" ref="ABH36" si="2252">$A$36</f>
        <v>24</v>
      </c>
      <c r="ABI36" s="444"/>
      <c r="ABJ36" s="150"/>
      <c r="ABK36" s="150"/>
      <c r="ABL36" s="150"/>
      <c r="ABM36" s="150" t="str">
        <f>IFERROR(IF(ABK36=0," ",IF(ABK36=16," ",VLOOKUP(ABK36,PROTOKOL!$A:$E,2)*ABL36))/7.5*(7.5-ABP36),"")</f>
        <v/>
      </c>
      <c r="ABN36" s="151"/>
      <c r="ABO36" s="152" t="str">
        <f>IF(ABK36=0," ",IF(ABK36=16," ",(ABJ36-ABM36-ABN36)*VLOOKUP(ABK36,PROTOKOL!$A:$E,5)))</f>
        <v xml:space="preserve"> </v>
      </c>
      <c r="ABP36" s="153"/>
      <c r="ABQ36" s="144" t="str">
        <f t="shared" si="296"/>
        <v xml:space="preserve"> </v>
      </c>
      <c r="ABR36" s="454" t="str">
        <f t="shared" si="297"/>
        <v xml:space="preserve"> </v>
      </c>
      <c r="ABS36" s="454"/>
      <c r="ABT36" s="150"/>
      <c r="ABU36" s="150"/>
      <c r="ABV36" s="150"/>
      <c r="ABW36" s="154" t="str">
        <f>IF(ABU36=0," ",IF(ABU36=16," ",VLOOKUP(ABU36,PROTOKOL!$A:$E,2)*ABV36))</f>
        <v xml:space="preserve"> </v>
      </c>
      <c r="ABX36" s="151"/>
      <c r="ABY36" s="152" t="str">
        <f>IF(ABU36=0," ",IF(ABU36=16," ",(ABT36-ABW36-ABX36)*VLOOKUP(ABU36,PROTOKOL!$A:$E,5)))</f>
        <v xml:space="preserve"> </v>
      </c>
      <c r="ABZ36" s="155" t="str">
        <f t="shared" si="298"/>
        <v xml:space="preserve"> </v>
      </c>
      <c r="ACA36" s="152" t="str">
        <f t="shared" si="299"/>
        <v xml:space="preserve"> </v>
      </c>
      <c r="ACC36" s="138">
        <f t="shared" ref="ACC36" si="2253">$A$36</f>
        <v>24</v>
      </c>
      <c r="ACD36" s="444"/>
      <c r="ACE36" s="150"/>
      <c r="ACF36" s="150"/>
      <c r="ACG36" s="150"/>
      <c r="ACH36" s="150" t="str">
        <f>IFERROR(IF(ACF36=0," ",IF(ACF36=16," ",VLOOKUP(ACF36,PROTOKOL!$A:$E,2)*ACG36))/7.5*(7.5-ACK36),"")</f>
        <v/>
      </c>
      <c r="ACI36" s="151"/>
      <c r="ACJ36" s="152" t="str">
        <f>IF(ACF36=0," ",IF(ACF36=16," ",(ACE36-ACH36-ACI36)*VLOOKUP(ACF36,PROTOKOL!$A:$E,5)))</f>
        <v xml:space="preserve"> </v>
      </c>
      <c r="ACK36" s="153"/>
      <c r="ACL36" s="144" t="str">
        <f t="shared" si="301"/>
        <v xml:space="preserve"> </v>
      </c>
      <c r="ACM36" s="454" t="str">
        <f t="shared" si="302"/>
        <v xml:space="preserve"> </v>
      </c>
      <c r="ACN36" s="454"/>
      <c r="ACO36" s="150"/>
      <c r="ACP36" s="150"/>
      <c r="ACQ36" s="150"/>
      <c r="ACR36" s="154" t="str">
        <f>IF(ACP36=0," ",IF(ACP36=16," ",VLOOKUP(ACP36,PROTOKOL!$A:$E,2)*ACQ36))</f>
        <v xml:space="preserve"> </v>
      </c>
      <c r="ACS36" s="151"/>
      <c r="ACT36" s="152" t="str">
        <f>IF(ACP36=0," ",IF(ACP36=16," ",(ACO36-ACR36-ACS36)*VLOOKUP(ACP36,PROTOKOL!$A:$E,5)))</f>
        <v xml:space="preserve"> </v>
      </c>
      <c r="ACU36" s="155" t="str">
        <f t="shared" si="303"/>
        <v xml:space="preserve"> </v>
      </c>
      <c r="ACV36" s="152" t="str">
        <f t="shared" si="304"/>
        <v xml:space="preserve"> </v>
      </c>
      <c r="ACX36" s="138">
        <f t="shared" ref="ACX36" si="2254">$A$36</f>
        <v>24</v>
      </c>
      <c r="ACY36" s="444"/>
      <c r="ACZ36" s="150"/>
      <c r="ADA36" s="150"/>
      <c r="ADB36" s="150"/>
      <c r="ADC36" s="150" t="str">
        <f>IFERROR(IF(ADA36=0," ",IF(ADA36=16," ",VLOOKUP(ADA36,PROTOKOL!$A:$E,2)*ADB36))/7.5*(7.5-ADF36),"")</f>
        <v/>
      </c>
      <c r="ADD36" s="151"/>
      <c r="ADE36" s="152" t="str">
        <f>IF(ADA36=0," ",IF(ADA36=16," ",(ACZ36-ADC36-ADD36)*VLOOKUP(ADA36,PROTOKOL!$A:$E,5)))</f>
        <v xml:space="preserve"> </v>
      </c>
      <c r="ADF36" s="153"/>
      <c r="ADG36" s="144" t="str">
        <f t="shared" si="306"/>
        <v xml:space="preserve"> </v>
      </c>
      <c r="ADH36" s="454" t="str">
        <f t="shared" si="307"/>
        <v xml:space="preserve"> </v>
      </c>
      <c r="ADI36" s="454"/>
      <c r="ADJ36" s="150"/>
      <c r="ADK36" s="150"/>
      <c r="ADL36" s="150"/>
      <c r="ADM36" s="154" t="str">
        <f>IF(ADK36=0," ",IF(ADK36=16," ",VLOOKUP(ADK36,PROTOKOL!$A:$E,2)*ADL36))</f>
        <v xml:space="preserve"> </v>
      </c>
      <c r="ADN36" s="151"/>
      <c r="ADO36" s="152" t="str">
        <f>IF(ADK36=0," ",IF(ADK36=16," ",(ADJ36-ADM36-ADN36)*VLOOKUP(ADK36,PROTOKOL!$A:$E,5)))</f>
        <v xml:space="preserve"> </v>
      </c>
      <c r="ADP36" s="155" t="str">
        <f t="shared" si="308"/>
        <v xml:space="preserve"> </v>
      </c>
      <c r="ADQ36" s="152" t="str">
        <f t="shared" si="309"/>
        <v xml:space="preserve"> </v>
      </c>
      <c r="ADS36" s="138">
        <f t="shared" ref="ADS36" si="2255">$A$36</f>
        <v>24</v>
      </c>
      <c r="ADT36" s="444"/>
      <c r="ADU36" s="150"/>
      <c r="ADV36" s="150"/>
      <c r="ADW36" s="150"/>
      <c r="ADX36" s="150" t="str">
        <f>IFERROR(IF(ADV36=0," ",IF(ADV36=16," ",VLOOKUP(ADV36,PROTOKOL!$A:$E,2)*ADW36))/7.5*(7.5-AEA36),"")</f>
        <v/>
      </c>
      <c r="ADY36" s="151"/>
      <c r="ADZ36" s="152" t="str">
        <f>IF(ADV36=0," ",IF(ADV36=16," ",(ADU36-ADX36-ADY36)*VLOOKUP(ADV36,PROTOKOL!$A:$E,5)))</f>
        <v xml:space="preserve"> </v>
      </c>
      <c r="AEA36" s="153"/>
      <c r="AEB36" s="144" t="str">
        <f t="shared" si="311"/>
        <v xml:space="preserve"> </v>
      </c>
      <c r="AEC36" s="454" t="str">
        <f t="shared" si="312"/>
        <v xml:space="preserve"> </v>
      </c>
      <c r="AED36" s="454"/>
      <c r="AEE36" s="150"/>
      <c r="AEF36" s="150"/>
      <c r="AEG36" s="150"/>
      <c r="AEH36" s="154" t="str">
        <f>IF(AEF36=0," ",IF(AEF36=16," ",VLOOKUP(AEF36,PROTOKOL!$A:$E,2)*AEG36))</f>
        <v xml:space="preserve"> </v>
      </c>
      <c r="AEI36" s="151"/>
      <c r="AEJ36" s="152" t="str">
        <f>IF(AEF36=0," ",IF(AEF36=16," ",(AEE36-AEH36-AEI36)*VLOOKUP(AEF36,PROTOKOL!$A:$E,5)))</f>
        <v xml:space="preserve"> </v>
      </c>
      <c r="AEK36" s="155" t="str">
        <f t="shared" si="313"/>
        <v xml:space="preserve"> </v>
      </c>
      <c r="AEL36" s="152" t="str">
        <f t="shared" si="314"/>
        <v xml:space="preserve"> </v>
      </c>
      <c r="AEN36" s="138">
        <f t="shared" ref="AEN36" si="2256">$A$36</f>
        <v>24</v>
      </c>
      <c r="AEO36" s="444"/>
      <c r="AEP36" s="150"/>
      <c r="AEQ36" s="150"/>
      <c r="AER36" s="150"/>
      <c r="AES36" s="150" t="str">
        <f>IFERROR(IF(AEQ36=0," ",IF(AEQ36=16," ",VLOOKUP(AEQ36,PROTOKOL!$A:$E,2)*AER36))/7.5*(7.5-AEV36),"")</f>
        <v/>
      </c>
      <c r="AET36" s="151"/>
      <c r="AEU36" s="152" t="str">
        <f>IF(AEQ36=0," ",IF(AEQ36=16," ",(AEP36-AES36-AET36)*VLOOKUP(AEQ36,PROTOKOL!$A:$E,5)))</f>
        <v xml:space="preserve"> </v>
      </c>
      <c r="AEV36" s="153"/>
      <c r="AEW36" s="144" t="str">
        <f t="shared" si="316"/>
        <v xml:space="preserve"> </v>
      </c>
      <c r="AEX36" s="454" t="str">
        <f t="shared" si="317"/>
        <v xml:space="preserve"> </v>
      </c>
      <c r="AEY36" s="454"/>
      <c r="AEZ36" s="150"/>
      <c r="AFA36" s="150"/>
      <c r="AFB36" s="150"/>
      <c r="AFC36" s="154" t="str">
        <f>IF(AFA36=0," ",IF(AFA36=16," ",VLOOKUP(AFA36,PROTOKOL!$A:$E,2)*AFB36))</f>
        <v xml:space="preserve"> </v>
      </c>
      <c r="AFD36" s="151"/>
      <c r="AFE36" s="152" t="str">
        <f>IF(AFA36=0," ",IF(AFA36=16," ",(AEZ36-AFC36-AFD36)*VLOOKUP(AFA36,PROTOKOL!$A:$E,5)))</f>
        <v xml:space="preserve"> </v>
      </c>
      <c r="AFF36" s="155" t="str">
        <f t="shared" si="318"/>
        <v xml:space="preserve"> </v>
      </c>
      <c r="AFG36" s="152" t="str">
        <f t="shared" si="319"/>
        <v xml:space="preserve"> </v>
      </c>
      <c r="AFI36" s="138">
        <f t="shared" ref="AFI36" si="2257">$A$36</f>
        <v>24</v>
      </c>
      <c r="AFJ36" s="444"/>
      <c r="AFK36" s="150"/>
      <c r="AFL36" s="150"/>
      <c r="AFM36" s="150"/>
      <c r="AFN36" s="150" t="str">
        <f>IFERROR(IF(AFL36=0," ",IF(AFL36=16," ",VLOOKUP(AFL36,PROTOKOL!$A:$E,2)*AFM36))/7.5*(7.5-AFQ36),"")</f>
        <v/>
      </c>
      <c r="AFO36" s="151"/>
      <c r="AFP36" s="152" t="str">
        <f>IF(AFL36=0," ",IF(AFL36=16," ",(AFK36-AFN36-AFO36)*VLOOKUP(AFL36,PROTOKOL!$A:$E,5)))</f>
        <v xml:space="preserve"> </v>
      </c>
      <c r="AFQ36" s="153"/>
      <c r="AFR36" s="144" t="str">
        <f t="shared" si="321"/>
        <v xml:space="preserve"> </v>
      </c>
      <c r="AFS36" s="454" t="str">
        <f t="shared" si="322"/>
        <v xml:space="preserve"> </v>
      </c>
      <c r="AFT36" s="454"/>
      <c r="AFU36" s="150"/>
      <c r="AFV36" s="150"/>
      <c r="AFW36" s="150"/>
      <c r="AFX36" s="154" t="str">
        <f>IF(AFV36=0," ",IF(AFV36=16," ",VLOOKUP(AFV36,PROTOKOL!$A:$E,2)*AFW36))</f>
        <v xml:space="preserve"> </v>
      </c>
      <c r="AFY36" s="151"/>
      <c r="AFZ36" s="152" t="str">
        <f>IF(AFV36=0," ",IF(AFV36=16," ",(AFU36-AFX36-AFY36)*VLOOKUP(AFV36,PROTOKOL!$A:$E,5)))</f>
        <v xml:space="preserve"> </v>
      </c>
      <c r="AGA36" s="155" t="str">
        <f t="shared" si="323"/>
        <v xml:space="preserve"> </v>
      </c>
      <c r="AGB36" s="152" t="str">
        <f t="shared" si="324"/>
        <v xml:space="preserve"> </v>
      </c>
      <c r="AGD36" s="138">
        <f t="shared" ref="AGD36" si="2258">$A$36</f>
        <v>24</v>
      </c>
      <c r="AGE36" s="444"/>
      <c r="AGF36" s="150"/>
      <c r="AGG36" s="150"/>
      <c r="AGH36" s="150"/>
      <c r="AGI36" s="150" t="str">
        <f>IFERROR(IF(AGG36=0," ",IF(AGG36=16," ",VLOOKUP(AGG36,PROTOKOL!$A:$E,2)*AGH36))/7.5*(7.5-AGL36),"")</f>
        <v/>
      </c>
      <c r="AGJ36" s="151"/>
      <c r="AGK36" s="152" t="str">
        <f>IF(AGG36=0," ",IF(AGG36=16," ",(AGF36-AGI36-AGJ36)*VLOOKUP(AGG36,PROTOKOL!$A:$E,5)))</f>
        <v xml:space="preserve"> </v>
      </c>
      <c r="AGL36" s="153"/>
      <c r="AGM36" s="144" t="str">
        <f t="shared" si="326"/>
        <v xml:space="preserve"> </v>
      </c>
      <c r="AGN36" s="454" t="str">
        <f t="shared" si="327"/>
        <v xml:space="preserve"> </v>
      </c>
      <c r="AGO36" s="454"/>
      <c r="AGP36" s="150"/>
      <c r="AGQ36" s="150"/>
      <c r="AGR36" s="150"/>
      <c r="AGS36" s="154" t="str">
        <f>IF(AGQ36=0," ",IF(AGQ36=16," ",VLOOKUP(AGQ36,PROTOKOL!$A:$E,2)*AGR36))</f>
        <v xml:space="preserve"> </v>
      </c>
      <c r="AGT36" s="151"/>
      <c r="AGU36" s="152" t="str">
        <f>IF(AGQ36=0," ",IF(AGQ36=16," ",(AGP36-AGS36-AGT36)*VLOOKUP(AGQ36,PROTOKOL!$A:$E,5)))</f>
        <v xml:space="preserve"> </v>
      </c>
      <c r="AGV36" s="155" t="str">
        <f t="shared" si="328"/>
        <v xml:space="preserve"> </v>
      </c>
      <c r="AGW36" s="152" t="str">
        <f t="shared" si="329"/>
        <v xml:space="preserve"> </v>
      </c>
      <c r="AGY36" s="138">
        <f t="shared" ref="AGY36" si="2259">$A$36</f>
        <v>24</v>
      </c>
      <c r="AGZ36" s="444"/>
      <c r="AHA36" s="150"/>
      <c r="AHB36" s="150"/>
      <c r="AHC36" s="150"/>
      <c r="AHD36" s="150" t="str">
        <f>IFERROR(IF(AHB36=0," ",IF(AHB36=16," ",VLOOKUP(AHB36,PROTOKOL!$A:$E,2)*AHC36))/7.5*(7.5-AHG36),"")</f>
        <v/>
      </c>
      <c r="AHE36" s="151"/>
      <c r="AHF36" s="152" t="str">
        <f>IF(AHB36=0," ",IF(AHB36=16," ",(AHA36-AHD36-AHE36)*VLOOKUP(AHB36,PROTOKOL!$A:$E,5)))</f>
        <v xml:space="preserve"> </v>
      </c>
      <c r="AHG36" s="153"/>
      <c r="AHH36" s="144" t="str">
        <f t="shared" si="331"/>
        <v xml:space="preserve"> </v>
      </c>
      <c r="AHI36" s="454" t="str">
        <f t="shared" si="332"/>
        <v xml:space="preserve"> </v>
      </c>
      <c r="AHJ36" s="454"/>
      <c r="AHK36" s="150"/>
      <c r="AHL36" s="150"/>
      <c r="AHM36" s="150"/>
      <c r="AHN36" s="154" t="str">
        <f>IF(AHL36=0," ",IF(AHL36=16," ",VLOOKUP(AHL36,PROTOKOL!$A:$E,2)*AHM36))</f>
        <v xml:space="preserve"> </v>
      </c>
      <c r="AHO36" s="151"/>
      <c r="AHP36" s="152" t="str">
        <f>IF(AHL36=0," ",IF(AHL36=16," ",(AHK36-AHN36-AHO36)*VLOOKUP(AHL36,PROTOKOL!$A:$E,5)))</f>
        <v xml:space="preserve"> </v>
      </c>
      <c r="AHQ36" s="155" t="str">
        <f t="shared" si="333"/>
        <v xml:space="preserve"> </v>
      </c>
      <c r="AHR36" s="152" t="str">
        <f t="shared" si="334"/>
        <v xml:space="preserve"> </v>
      </c>
      <c r="AHT36" s="138">
        <f t="shared" ref="AHT36" si="2260">$A$36</f>
        <v>24</v>
      </c>
      <c r="AHU36" s="444"/>
      <c r="AHV36" s="150"/>
      <c r="AHW36" s="150"/>
      <c r="AHX36" s="150"/>
      <c r="AHY36" s="150" t="str">
        <f>IFERROR(IF(AHW36=0," ",IF(AHW36=16," ",VLOOKUP(AHW36,PROTOKOL!$A:$E,2)*AHX36))/7.5*(7.5-AIB36),"")</f>
        <v/>
      </c>
      <c r="AHZ36" s="151"/>
      <c r="AIA36" s="152" t="str">
        <f>IF(AHW36=0," ",IF(AHW36=16," ",(AHV36-AHY36-AHZ36)*VLOOKUP(AHW36,PROTOKOL!$A:$E,5)))</f>
        <v xml:space="preserve"> </v>
      </c>
      <c r="AIB36" s="153"/>
      <c r="AIC36" s="144" t="str">
        <f t="shared" si="336"/>
        <v xml:space="preserve"> </v>
      </c>
      <c r="AID36" s="454" t="str">
        <f t="shared" si="337"/>
        <v xml:space="preserve"> </v>
      </c>
      <c r="AIE36" s="454"/>
      <c r="AIF36" s="150"/>
      <c r="AIG36" s="150"/>
      <c r="AIH36" s="150"/>
      <c r="AII36" s="154" t="str">
        <f>IF(AIG36=0," ",IF(AIG36=16," ",VLOOKUP(AIG36,PROTOKOL!$A:$E,2)*AIH36))</f>
        <v xml:space="preserve"> </v>
      </c>
      <c r="AIJ36" s="151"/>
      <c r="AIK36" s="152" t="str">
        <f>IF(AIG36=0," ",IF(AIG36=16," ",(AIF36-AII36-AIJ36)*VLOOKUP(AIG36,PROTOKOL!$A:$E,5)))</f>
        <v xml:space="preserve"> </v>
      </c>
      <c r="AIL36" s="155" t="str">
        <f t="shared" si="338"/>
        <v xml:space="preserve"> </v>
      </c>
      <c r="AIM36" s="152" t="str">
        <f t="shared" si="339"/>
        <v xml:space="preserve"> </v>
      </c>
      <c r="AIO36" s="138">
        <f t="shared" ref="AIO36" si="2261">$A$36</f>
        <v>24</v>
      </c>
      <c r="AIP36" s="444"/>
      <c r="AIQ36" s="150"/>
      <c r="AIR36" s="150"/>
      <c r="AIS36" s="150"/>
      <c r="AIT36" s="150" t="str">
        <f>IFERROR(IF(AIR36=0," ",IF(AIR36=16," ",VLOOKUP(AIR36,PROTOKOL!$A:$E,2)*AIS36))/7.5*(7.5-AIW36),"")</f>
        <v/>
      </c>
      <c r="AIU36" s="151"/>
      <c r="AIV36" s="152" t="str">
        <f>IF(AIR36=0," ",IF(AIR36=16," ",(AIQ36-AIT36-AIU36)*VLOOKUP(AIR36,PROTOKOL!$A:$E,5)))</f>
        <v xml:space="preserve"> </v>
      </c>
      <c r="AIW36" s="153"/>
      <c r="AIX36" s="144" t="str">
        <f t="shared" si="341"/>
        <v xml:space="preserve"> </v>
      </c>
      <c r="AIY36" s="454" t="str">
        <f t="shared" si="342"/>
        <v xml:space="preserve"> </v>
      </c>
      <c r="AIZ36" s="454"/>
      <c r="AJA36" s="150"/>
      <c r="AJB36" s="150"/>
      <c r="AJC36" s="150"/>
      <c r="AJD36" s="154" t="str">
        <f>IF(AJB36=0," ",IF(AJB36=16," ",VLOOKUP(AJB36,PROTOKOL!$A:$E,2)*AJC36))</f>
        <v xml:space="preserve"> </v>
      </c>
      <c r="AJE36" s="151"/>
      <c r="AJF36" s="152" t="str">
        <f>IF(AJB36=0," ",IF(AJB36=16," ",(AJA36-AJD36-AJE36)*VLOOKUP(AJB36,PROTOKOL!$A:$E,5)))</f>
        <v xml:space="preserve"> </v>
      </c>
      <c r="AJG36" s="155" t="str">
        <f t="shared" si="343"/>
        <v xml:space="preserve"> </v>
      </c>
      <c r="AJH36" s="152" t="str">
        <f t="shared" si="344"/>
        <v xml:space="preserve"> </v>
      </c>
      <c r="AJJ36" s="138">
        <f t="shared" ref="AJJ36" si="2262">$A$36</f>
        <v>24</v>
      </c>
      <c r="AJK36" s="444"/>
      <c r="AJL36" s="150"/>
      <c r="AJM36" s="150"/>
      <c r="AJN36" s="150"/>
      <c r="AJO36" s="150" t="str">
        <f>IFERROR(IF(AJM36=0," ",IF(AJM36=16," ",VLOOKUP(AJM36,PROTOKOL!$A:$E,2)*AJN36))/7.5*(7.5-AJR36),"")</f>
        <v/>
      </c>
      <c r="AJP36" s="151"/>
      <c r="AJQ36" s="152" t="str">
        <f>IF(AJM36=0," ",IF(AJM36=16," ",(AJL36-AJO36-AJP36)*VLOOKUP(AJM36,PROTOKOL!$A:$E,5)))</f>
        <v xml:space="preserve"> </v>
      </c>
      <c r="AJR36" s="153"/>
      <c r="AJS36" s="144" t="str">
        <f t="shared" si="346"/>
        <v xml:space="preserve"> </v>
      </c>
      <c r="AJT36" s="454" t="str">
        <f t="shared" si="347"/>
        <v xml:space="preserve"> </v>
      </c>
      <c r="AJU36" s="454"/>
      <c r="AJV36" s="150"/>
      <c r="AJW36" s="150"/>
      <c r="AJX36" s="150"/>
      <c r="AJY36" s="154" t="str">
        <f>IF(AJW36=0," ",IF(AJW36=16," ",VLOOKUP(AJW36,PROTOKOL!$A:$E,2)*AJX36))</f>
        <v xml:space="preserve"> </v>
      </c>
      <c r="AJZ36" s="151"/>
      <c r="AKA36" s="152" t="str">
        <f>IF(AJW36=0," ",IF(AJW36=16," ",(AJV36-AJY36-AJZ36)*VLOOKUP(AJW36,PROTOKOL!$A:$E,5)))</f>
        <v xml:space="preserve"> </v>
      </c>
      <c r="AKB36" s="155" t="str">
        <f t="shared" si="348"/>
        <v xml:space="preserve"> </v>
      </c>
      <c r="AKC36" s="152" t="str">
        <f t="shared" si="349"/>
        <v xml:space="preserve"> </v>
      </c>
      <c r="AKE36" s="138">
        <f t="shared" ref="AKE36" si="2263">$A$36</f>
        <v>24</v>
      </c>
      <c r="AKF36" s="444"/>
      <c r="AKG36" s="150"/>
      <c r="AKH36" s="150"/>
      <c r="AKI36" s="150"/>
      <c r="AKJ36" s="150" t="str">
        <f>IFERROR(IF(AKH36=0," ",IF(AKH36=16," ",VLOOKUP(AKH36,PROTOKOL!$A:$E,2)*AKI36))/7.5*(7.5-AKM36),"")</f>
        <v/>
      </c>
      <c r="AKK36" s="151"/>
      <c r="AKL36" s="152" t="str">
        <f>IF(AKH36=0," ",IF(AKH36=16," ",(AKG36-AKJ36-AKK36)*VLOOKUP(AKH36,PROTOKOL!$A:$E,5)))</f>
        <v xml:space="preserve"> </v>
      </c>
      <c r="AKM36" s="153"/>
      <c r="AKN36" s="144" t="str">
        <f t="shared" si="351"/>
        <v xml:space="preserve"> </v>
      </c>
      <c r="AKO36" s="454" t="str">
        <f t="shared" si="352"/>
        <v xml:space="preserve"> </v>
      </c>
      <c r="AKP36" s="454"/>
      <c r="AKQ36" s="150"/>
      <c r="AKR36" s="150"/>
      <c r="AKS36" s="150"/>
      <c r="AKT36" s="154" t="str">
        <f>IF(AKR36=0," ",IF(AKR36=16," ",VLOOKUP(AKR36,PROTOKOL!$A:$E,2)*AKS36))</f>
        <v xml:space="preserve"> </v>
      </c>
      <c r="AKU36" s="151"/>
      <c r="AKV36" s="152" t="str">
        <f>IF(AKR36=0," ",IF(AKR36=16," ",(AKQ36-AKT36-AKU36)*VLOOKUP(AKR36,PROTOKOL!$A:$E,5)))</f>
        <v xml:space="preserve"> </v>
      </c>
      <c r="AKW36" s="155" t="str">
        <f t="shared" si="353"/>
        <v xml:space="preserve"> </v>
      </c>
      <c r="AKX36" s="152" t="str">
        <f t="shared" si="354"/>
        <v xml:space="preserve"> </v>
      </c>
      <c r="AKZ36" s="138">
        <f t="shared" ref="AKZ36" si="2264">$A$36</f>
        <v>24</v>
      </c>
      <c r="ALA36" s="444"/>
      <c r="ALB36" s="150"/>
      <c r="ALC36" s="150"/>
      <c r="ALD36" s="150"/>
      <c r="ALE36" s="150" t="str">
        <f>IFERROR(IF(ALC36=0," ",IF(ALC36=16," ",VLOOKUP(ALC36,PROTOKOL!$A:$E,2)*ALD36))/7.5*(7.5-ALH36),"")</f>
        <v/>
      </c>
      <c r="ALF36" s="151"/>
      <c r="ALG36" s="152" t="str">
        <f>IF(ALC36=0," ",IF(ALC36=16," ",(ALB36-ALE36-ALF36)*VLOOKUP(ALC36,PROTOKOL!$A:$E,5)))</f>
        <v xml:space="preserve"> </v>
      </c>
      <c r="ALH36" s="153"/>
      <c r="ALI36" s="144" t="str">
        <f t="shared" si="356"/>
        <v xml:space="preserve"> </v>
      </c>
      <c r="ALJ36" s="454" t="str">
        <f t="shared" si="357"/>
        <v xml:space="preserve"> </v>
      </c>
      <c r="ALK36" s="454"/>
      <c r="ALL36" s="150"/>
      <c r="ALM36" s="150"/>
      <c r="ALN36" s="150"/>
      <c r="ALO36" s="154" t="str">
        <f>IF(ALM36=0," ",IF(ALM36=16," ",VLOOKUP(ALM36,PROTOKOL!$A:$E,2)*ALN36))</f>
        <v xml:space="preserve"> </v>
      </c>
      <c r="ALP36" s="151"/>
      <c r="ALQ36" s="152" t="str">
        <f>IF(ALM36=0," ",IF(ALM36=16," ",(ALL36-ALO36-ALP36)*VLOOKUP(ALM36,PROTOKOL!$A:$E,5)))</f>
        <v xml:space="preserve"> </v>
      </c>
      <c r="ALR36" s="155" t="str">
        <f t="shared" si="358"/>
        <v xml:space="preserve"> </v>
      </c>
      <c r="ALS36" s="152" t="str">
        <f t="shared" si="359"/>
        <v xml:space="preserve"> </v>
      </c>
      <c r="ALU36" s="138">
        <f t="shared" ref="ALU36" si="2265">$A$36</f>
        <v>24</v>
      </c>
      <c r="ALV36" s="444"/>
      <c r="ALW36" s="150"/>
      <c r="ALX36" s="150"/>
      <c r="ALY36" s="150"/>
      <c r="ALZ36" s="150" t="str">
        <f>IFERROR(IF(ALX36=0," ",IF(ALX36=16," ",VLOOKUP(ALX36,PROTOKOL!$A:$E,2)*ALY36))/7.5*(7.5-AMC36),"")</f>
        <v/>
      </c>
      <c r="AMA36" s="151"/>
      <c r="AMB36" s="152" t="str">
        <f>IF(ALX36=0," ",IF(ALX36=16," ",(ALW36-ALZ36-AMA36)*VLOOKUP(ALX36,PROTOKOL!$A:$E,5)))</f>
        <v xml:space="preserve"> </v>
      </c>
      <c r="AMC36" s="153"/>
      <c r="AMD36" s="144" t="str">
        <f t="shared" si="361"/>
        <v xml:space="preserve"> </v>
      </c>
      <c r="AME36" s="454" t="str">
        <f t="shared" si="362"/>
        <v xml:space="preserve"> </v>
      </c>
      <c r="AMF36" s="454"/>
      <c r="AMG36" s="150"/>
      <c r="AMH36" s="150"/>
      <c r="AMI36" s="150"/>
      <c r="AMJ36" s="154" t="str">
        <f>IF(AMH36=0," ",IF(AMH36=16," ",VLOOKUP(AMH36,PROTOKOL!$A:$E,2)*AMI36))</f>
        <v xml:space="preserve"> </v>
      </c>
      <c r="AMK36" s="151"/>
      <c r="AML36" s="152" t="str">
        <f>IF(AMH36=0," ",IF(AMH36=16," ",(AMG36-AMJ36-AMK36)*VLOOKUP(AMH36,PROTOKOL!$A:$E,5)))</f>
        <v xml:space="preserve"> </v>
      </c>
      <c r="AMM36" s="155" t="str">
        <f t="shared" si="363"/>
        <v xml:space="preserve"> </v>
      </c>
      <c r="AMN36" s="152" t="str">
        <f t="shared" si="364"/>
        <v xml:space="preserve"> </v>
      </c>
      <c r="AMP36" s="138">
        <f t="shared" ref="AMP36" si="2266">$A$36</f>
        <v>24</v>
      </c>
      <c r="AMQ36" s="444"/>
      <c r="AMR36" s="150"/>
      <c r="AMS36" s="150"/>
      <c r="AMT36" s="150"/>
      <c r="AMU36" s="150" t="str">
        <f>IFERROR(IF(AMS36=0," ",IF(AMS36=16," ",VLOOKUP(AMS36,PROTOKOL!$A:$E,2)*AMT36))/7.5*(7.5-AMX36),"")</f>
        <v/>
      </c>
      <c r="AMV36" s="151"/>
      <c r="AMW36" s="152" t="str">
        <f>IF(AMS36=0," ",IF(AMS36=16," ",(AMR36-AMU36-AMV36)*VLOOKUP(AMS36,PROTOKOL!$A:$E,5)))</f>
        <v xml:space="preserve"> </v>
      </c>
      <c r="AMX36" s="153"/>
      <c r="AMY36" s="144" t="str">
        <f t="shared" si="366"/>
        <v xml:space="preserve"> </v>
      </c>
      <c r="AMZ36" s="454" t="str">
        <f t="shared" si="367"/>
        <v xml:space="preserve"> </v>
      </c>
      <c r="ANA36" s="454"/>
      <c r="ANB36" s="150"/>
      <c r="ANC36" s="150"/>
      <c r="AND36" s="150"/>
      <c r="ANE36" s="154" t="str">
        <f>IF(ANC36=0," ",IF(ANC36=16," ",VLOOKUP(ANC36,PROTOKOL!$A:$E,2)*AND36))</f>
        <v xml:space="preserve"> </v>
      </c>
      <c r="ANF36" s="151"/>
      <c r="ANG36" s="152" t="str">
        <f>IF(ANC36=0," ",IF(ANC36=16," ",(ANB36-ANE36-ANF36)*VLOOKUP(ANC36,PROTOKOL!$A:$E,5)))</f>
        <v xml:space="preserve"> </v>
      </c>
      <c r="ANH36" s="155" t="str">
        <f t="shared" si="368"/>
        <v xml:space="preserve"> </v>
      </c>
      <c r="ANI36" s="152" t="str">
        <f t="shared" si="369"/>
        <v xml:space="preserve"> </v>
      </c>
      <c r="ANK36" s="138">
        <f t="shared" ref="ANK36" si="2267">$A$36</f>
        <v>24</v>
      </c>
      <c r="ANL36" s="444"/>
      <c r="ANM36" s="150"/>
      <c r="ANN36" s="150"/>
      <c r="ANO36" s="150"/>
      <c r="ANP36" s="150" t="str">
        <f>IFERROR(IF(ANN36=0," ",IF(ANN36=16," ",VLOOKUP(ANN36,PROTOKOL!$A:$E,2)*ANO36))/7.5*(7.5-ANS36),"")</f>
        <v/>
      </c>
      <c r="ANQ36" s="151"/>
      <c r="ANR36" s="152" t="str">
        <f>IF(ANN36=0," ",IF(ANN36=16," ",(ANM36-ANP36-ANQ36)*VLOOKUP(ANN36,PROTOKOL!$A:$E,5)))</f>
        <v xml:space="preserve"> </v>
      </c>
      <c r="ANS36" s="153"/>
      <c r="ANT36" s="144" t="str">
        <f t="shared" si="371"/>
        <v xml:space="preserve"> </v>
      </c>
      <c r="ANU36" s="454" t="str">
        <f t="shared" si="372"/>
        <v xml:space="preserve"> </v>
      </c>
      <c r="ANV36" s="454"/>
      <c r="ANW36" s="150"/>
      <c r="ANX36" s="150"/>
      <c r="ANY36" s="150"/>
      <c r="ANZ36" s="154" t="str">
        <f>IF(ANX36=0," ",IF(ANX36=16," ",VLOOKUP(ANX36,PROTOKOL!$A:$E,2)*ANY36))</f>
        <v xml:space="preserve"> </v>
      </c>
      <c r="AOA36" s="151"/>
      <c r="AOB36" s="152" t="str">
        <f>IF(ANX36=0," ",IF(ANX36=16," ",(ANW36-ANZ36-AOA36)*VLOOKUP(ANX36,PROTOKOL!$A:$E,5)))</f>
        <v xml:space="preserve"> </v>
      </c>
      <c r="AOC36" s="155" t="str">
        <f t="shared" si="373"/>
        <v xml:space="preserve"> </v>
      </c>
      <c r="AOD36" s="152" t="str">
        <f t="shared" si="374"/>
        <v xml:space="preserve"> </v>
      </c>
      <c r="AOF36" s="138">
        <f t="shared" ref="AOF36" si="2268">$A$36</f>
        <v>24</v>
      </c>
      <c r="AOG36" s="444"/>
      <c r="AOH36" s="150"/>
      <c r="AOI36" s="150"/>
      <c r="AOJ36" s="150"/>
      <c r="AOK36" s="150" t="str">
        <f>IFERROR(IF(AOI36=0," ",IF(AOI36=16," ",VLOOKUP(AOI36,PROTOKOL!$A:$E,2)*AOJ36))/7.5*(7.5-AON36),"")</f>
        <v/>
      </c>
      <c r="AOL36" s="151"/>
      <c r="AOM36" s="152" t="str">
        <f>IF(AOI36=0," ",IF(AOI36=16," ",(AOH36-AOK36-AOL36)*VLOOKUP(AOI36,PROTOKOL!$A:$E,5)))</f>
        <v xml:space="preserve"> </v>
      </c>
      <c r="AON36" s="153"/>
      <c r="AOO36" s="144" t="str">
        <f t="shared" si="376"/>
        <v xml:space="preserve"> </v>
      </c>
      <c r="AOP36" s="454" t="str">
        <f t="shared" si="377"/>
        <v xml:space="preserve"> </v>
      </c>
      <c r="AOQ36" s="454"/>
      <c r="AOR36" s="150"/>
      <c r="AOS36" s="150"/>
      <c r="AOT36" s="150"/>
      <c r="AOU36" s="154" t="str">
        <f>IF(AOS36=0," ",IF(AOS36=16," ",VLOOKUP(AOS36,PROTOKOL!$A:$E,2)*AOT36))</f>
        <v xml:space="preserve"> </v>
      </c>
      <c r="AOV36" s="151"/>
      <c r="AOW36" s="152" t="str">
        <f>IF(AOS36=0," ",IF(AOS36=16," ",(AOR36-AOU36-AOV36)*VLOOKUP(AOS36,PROTOKOL!$A:$E,5)))</f>
        <v xml:space="preserve"> </v>
      </c>
      <c r="AOX36" s="155" t="str">
        <f t="shared" si="378"/>
        <v xml:space="preserve"> </v>
      </c>
      <c r="AOY36" s="152" t="str">
        <f t="shared" si="379"/>
        <v xml:space="preserve"> </v>
      </c>
      <c r="APA36" s="138">
        <f t="shared" ref="APA36" si="2269">$A$36</f>
        <v>24</v>
      </c>
      <c r="APB36" s="444"/>
      <c r="APC36" s="150"/>
      <c r="APD36" s="150"/>
      <c r="APE36" s="150"/>
      <c r="APF36" s="150" t="str">
        <f>IFERROR(IF(APD36=0," ",IF(APD36=16," ",VLOOKUP(APD36,PROTOKOL!$A:$E,2)*APE36))/7.5*(7.5-API36),"")</f>
        <v/>
      </c>
      <c r="APG36" s="151"/>
      <c r="APH36" s="152" t="str">
        <f>IF(APD36=0," ",IF(APD36=16," ",(APC36-APF36-APG36)*VLOOKUP(APD36,PROTOKOL!$A:$E,5)))</f>
        <v xml:space="preserve"> </v>
      </c>
      <c r="API36" s="153"/>
      <c r="APJ36" s="144" t="str">
        <f t="shared" si="381"/>
        <v xml:space="preserve"> </v>
      </c>
      <c r="APK36" s="454" t="str">
        <f t="shared" si="382"/>
        <v xml:space="preserve"> </v>
      </c>
      <c r="APL36" s="454"/>
      <c r="APM36" s="150"/>
      <c r="APN36" s="150"/>
      <c r="APO36" s="150"/>
      <c r="APP36" s="154" t="str">
        <f>IF(APN36=0," ",IF(APN36=16," ",VLOOKUP(APN36,PROTOKOL!$A:$E,2)*APO36))</f>
        <v xml:space="preserve"> </v>
      </c>
      <c r="APQ36" s="151"/>
      <c r="APR36" s="152" t="str">
        <f>IF(APN36=0," ",IF(APN36=16," ",(APM36-APP36-APQ36)*VLOOKUP(APN36,PROTOKOL!$A:$E,5)))</f>
        <v xml:space="preserve"> </v>
      </c>
      <c r="APS36" s="155" t="str">
        <f t="shared" si="383"/>
        <v xml:space="preserve"> </v>
      </c>
      <c r="APT36" s="152" t="str">
        <f t="shared" si="384"/>
        <v xml:space="preserve"> </v>
      </c>
      <c r="APV36" s="138">
        <f t="shared" ref="APV36" si="2270">$A$36</f>
        <v>24</v>
      </c>
      <c r="APW36" s="444"/>
      <c r="APX36" s="150"/>
      <c r="APY36" s="150"/>
      <c r="APZ36" s="150"/>
      <c r="AQA36" s="150" t="str">
        <f>IFERROR(IF(APY36=0," ",IF(APY36=16," ",VLOOKUP(APY36,PROTOKOL!$A:$E,2)*APZ36))/7.5*(7.5-AQD36),"")</f>
        <v/>
      </c>
      <c r="AQB36" s="151"/>
      <c r="AQC36" s="152" t="str">
        <f>IF(APY36=0," ",IF(APY36=16," ",(APX36-AQA36-AQB36)*VLOOKUP(APY36,PROTOKOL!$A:$E,5)))</f>
        <v xml:space="preserve"> </v>
      </c>
      <c r="AQD36" s="153"/>
      <c r="AQE36" s="144" t="str">
        <f t="shared" si="386"/>
        <v xml:space="preserve"> </v>
      </c>
      <c r="AQF36" s="454" t="str">
        <f t="shared" si="387"/>
        <v xml:space="preserve"> </v>
      </c>
      <c r="AQG36" s="454"/>
      <c r="AQH36" s="150"/>
      <c r="AQI36" s="150"/>
      <c r="AQJ36" s="150"/>
      <c r="AQK36" s="154" t="str">
        <f>IF(AQI36=0," ",IF(AQI36=16," ",VLOOKUP(AQI36,PROTOKOL!$A:$E,2)*AQJ36))</f>
        <v xml:space="preserve"> </v>
      </c>
      <c r="AQL36" s="151"/>
      <c r="AQM36" s="152" t="str">
        <f>IF(AQI36=0," ",IF(AQI36=16," ",(AQH36-AQK36-AQL36)*VLOOKUP(AQI36,PROTOKOL!$A:$E,5)))</f>
        <v xml:space="preserve"> </v>
      </c>
      <c r="AQN36" s="155" t="str">
        <f t="shared" si="388"/>
        <v xml:space="preserve"> </v>
      </c>
      <c r="AQO36" s="152" t="str">
        <f t="shared" si="389"/>
        <v xml:space="preserve"> </v>
      </c>
      <c r="AQQ36" s="138">
        <f t="shared" ref="AQQ36" si="2271">$A$36</f>
        <v>24</v>
      </c>
      <c r="AQR36" s="444"/>
      <c r="AQS36" s="150"/>
      <c r="AQT36" s="150"/>
      <c r="AQU36" s="150"/>
      <c r="AQV36" s="150" t="str">
        <f>IFERROR(IF(AQT36=0," ",IF(AQT36=16," ",VLOOKUP(AQT36,PROTOKOL!$A:$E,2)*AQU36))/7.5*(7.5-AQY36),"")</f>
        <v/>
      </c>
      <c r="AQW36" s="151"/>
      <c r="AQX36" s="152" t="str">
        <f>IF(AQT36=0," ",IF(AQT36=16," ",(AQS36-AQV36-AQW36)*VLOOKUP(AQT36,PROTOKOL!$A:$E,5)))</f>
        <v xml:space="preserve"> </v>
      </c>
      <c r="AQY36" s="153"/>
      <c r="AQZ36" s="144" t="str">
        <f t="shared" si="391"/>
        <v xml:space="preserve"> </v>
      </c>
      <c r="ARA36" s="454" t="str">
        <f t="shared" si="392"/>
        <v xml:space="preserve"> </v>
      </c>
      <c r="ARB36" s="454"/>
      <c r="ARC36" s="150"/>
      <c r="ARD36" s="150"/>
      <c r="ARE36" s="150"/>
      <c r="ARF36" s="154" t="str">
        <f>IF(ARD36=0," ",IF(ARD36=16," ",VLOOKUP(ARD36,PROTOKOL!$A:$E,2)*ARE36))</f>
        <v xml:space="preserve"> </v>
      </c>
      <c r="ARG36" s="151"/>
      <c r="ARH36" s="152" t="str">
        <f>IF(ARD36=0," ",IF(ARD36=16," ",(ARC36-ARF36-ARG36)*VLOOKUP(ARD36,PROTOKOL!$A:$E,5)))</f>
        <v xml:space="preserve"> </v>
      </c>
      <c r="ARI36" s="155" t="str">
        <f t="shared" si="393"/>
        <v xml:space="preserve"> </v>
      </c>
      <c r="ARJ36" s="152" t="str">
        <f t="shared" si="394"/>
        <v xml:space="preserve"> </v>
      </c>
      <c r="ARL36" s="138">
        <f t="shared" ref="ARL36" si="2272">$A$36</f>
        <v>24</v>
      </c>
      <c r="ARM36" s="444"/>
      <c r="ARN36" s="150"/>
      <c r="ARO36" s="150"/>
      <c r="ARP36" s="150"/>
      <c r="ARQ36" s="150" t="str">
        <f>IFERROR(IF(ARO36=0," ",IF(ARO36=16," ",VLOOKUP(ARO36,PROTOKOL!$A:$E,2)*ARP36))/7.5*(7.5-ART36),"")</f>
        <v/>
      </c>
      <c r="ARR36" s="151"/>
      <c r="ARS36" s="152" t="str">
        <f>IF(ARO36=0," ",IF(ARO36=16," ",(ARN36-ARQ36-ARR36)*VLOOKUP(ARO36,PROTOKOL!$A:$E,5)))</f>
        <v xml:space="preserve"> </v>
      </c>
      <c r="ART36" s="153"/>
      <c r="ARU36" s="144" t="str">
        <f t="shared" si="396"/>
        <v xml:space="preserve"> </v>
      </c>
      <c r="ARV36" s="454" t="str">
        <f t="shared" si="397"/>
        <v xml:space="preserve"> </v>
      </c>
      <c r="ARW36" s="454"/>
      <c r="ARX36" s="150"/>
      <c r="ARY36" s="150"/>
      <c r="ARZ36" s="150"/>
      <c r="ASA36" s="154" t="str">
        <f>IF(ARY36=0," ",IF(ARY36=16," ",VLOOKUP(ARY36,PROTOKOL!$A:$E,2)*ARZ36))</f>
        <v xml:space="preserve"> </v>
      </c>
      <c r="ASB36" s="151"/>
      <c r="ASC36" s="152" t="str">
        <f>IF(ARY36=0," ",IF(ARY36=16," ",(ARX36-ASA36-ASB36)*VLOOKUP(ARY36,PROTOKOL!$A:$E,5)))</f>
        <v xml:space="preserve"> </v>
      </c>
      <c r="ASD36" s="155" t="str">
        <f t="shared" si="398"/>
        <v xml:space="preserve"> </v>
      </c>
      <c r="ASE36" s="152" t="str">
        <f t="shared" si="399"/>
        <v xml:space="preserve"> </v>
      </c>
      <c r="ASG36" s="138">
        <f t="shared" ref="ASG36" si="2273">$A$36</f>
        <v>24</v>
      </c>
      <c r="ASH36" s="444"/>
      <c r="ASI36" s="150"/>
      <c r="ASJ36" s="150"/>
      <c r="ASK36" s="150"/>
      <c r="ASL36" s="150" t="str">
        <f>IFERROR(IF(ASJ36=0," ",IF(ASJ36=16," ",VLOOKUP(ASJ36,PROTOKOL!$A:$E,2)*ASK36))/7.5*(7.5-ASO36),"")</f>
        <v/>
      </c>
      <c r="ASM36" s="151"/>
      <c r="ASN36" s="152" t="str">
        <f>IF(ASJ36=0," ",IF(ASJ36=16," ",(ASI36-ASL36-ASM36)*VLOOKUP(ASJ36,PROTOKOL!$A:$E,5)))</f>
        <v xml:space="preserve"> </v>
      </c>
      <c r="ASO36" s="153"/>
      <c r="ASP36" s="144" t="str">
        <f t="shared" si="401"/>
        <v xml:space="preserve"> </v>
      </c>
      <c r="ASQ36" s="454" t="str">
        <f t="shared" si="402"/>
        <v xml:space="preserve"> </v>
      </c>
      <c r="ASR36" s="454"/>
      <c r="ASS36" s="150"/>
      <c r="AST36" s="150"/>
      <c r="ASU36" s="150"/>
      <c r="ASV36" s="154" t="str">
        <f>IF(AST36=0," ",IF(AST36=16," ",VLOOKUP(AST36,PROTOKOL!$A:$E,2)*ASU36))</f>
        <v xml:space="preserve"> </v>
      </c>
      <c r="ASW36" s="151"/>
      <c r="ASX36" s="152" t="str">
        <f>IF(AST36=0," ",IF(AST36=16," ",(ASS36-ASV36-ASW36)*VLOOKUP(AST36,PROTOKOL!$A:$E,5)))</f>
        <v xml:space="preserve"> </v>
      </c>
      <c r="ASY36" s="155" t="str">
        <f t="shared" si="403"/>
        <v xml:space="preserve"> </v>
      </c>
      <c r="ASZ36" s="152" t="str">
        <f t="shared" si="404"/>
        <v xml:space="preserve"> </v>
      </c>
      <c r="ATB36" s="138">
        <f t="shared" ref="ATB36" si="2274">$A$36</f>
        <v>24</v>
      </c>
      <c r="ATC36" s="444"/>
      <c r="ATD36" s="150"/>
      <c r="ATE36" s="150"/>
      <c r="ATF36" s="150"/>
      <c r="ATG36" s="150" t="str">
        <f>IFERROR(IF(ATE36=0," ",IF(ATE36=16," ",VLOOKUP(ATE36,PROTOKOL!$A:$E,2)*ATF36))/7.5*(7.5-ATJ36),"")</f>
        <v/>
      </c>
      <c r="ATH36" s="151"/>
      <c r="ATI36" s="152" t="str">
        <f>IF(ATE36=0," ",IF(ATE36=16," ",(ATD36-ATG36-ATH36)*VLOOKUP(ATE36,PROTOKOL!$A:$E,5)))</f>
        <v xml:space="preserve"> </v>
      </c>
      <c r="ATJ36" s="153"/>
      <c r="ATK36" s="144" t="str">
        <f t="shared" si="406"/>
        <v xml:space="preserve"> </v>
      </c>
      <c r="ATL36" s="454" t="str">
        <f t="shared" si="407"/>
        <v xml:space="preserve"> </v>
      </c>
      <c r="ATM36" s="454"/>
      <c r="ATN36" s="150"/>
      <c r="ATO36" s="150"/>
      <c r="ATP36" s="150"/>
      <c r="ATQ36" s="154" t="str">
        <f>IF(ATO36=0," ",IF(ATO36=16," ",VLOOKUP(ATO36,PROTOKOL!$A:$E,2)*ATP36))</f>
        <v xml:space="preserve"> </v>
      </c>
      <c r="ATR36" s="151"/>
      <c r="ATS36" s="152" t="str">
        <f>IF(ATO36=0," ",IF(ATO36=16," ",(ATN36-ATQ36-ATR36)*VLOOKUP(ATO36,PROTOKOL!$A:$E,5)))</f>
        <v xml:space="preserve"> </v>
      </c>
      <c r="ATT36" s="155" t="str">
        <f t="shared" si="408"/>
        <v xml:space="preserve"> </v>
      </c>
      <c r="ATU36" s="152" t="str">
        <f t="shared" si="409"/>
        <v xml:space="preserve"> </v>
      </c>
      <c r="ATW36" s="138">
        <f t="shared" ref="ATW36" si="2275">$A$36</f>
        <v>24</v>
      </c>
      <c r="ATX36" s="444"/>
      <c r="ATY36" s="150"/>
      <c r="ATZ36" s="150"/>
      <c r="AUA36" s="150"/>
      <c r="AUB36" s="150" t="str">
        <f>IFERROR(IF(ATZ36=0," ",IF(ATZ36=16," ",VLOOKUP(ATZ36,PROTOKOL!$A:$E,2)*AUA36))/7.5*(7.5-AUE36),"")</f>
        <v/>
      </c>
      <c r="AUC36" s="151"/>
      <c r="AUD36" s="152" t="str">
        <f>IF(ATZ36=0," ",IF(ATZ36=16," ",(ATY36-AUB36-AUC36)*VLOOKUP(ATZ36,PROTOKOL!$A:$E,5)))</f>
        <v xml:space="preserve"> </v>
      </c>
      <c r="AUE36" s="153"/>
      <c r="AUF36" s="144" t="str">
        <f t="shared" si="411"/>
        <v xml:space="preserve"> </v>
      </c>
      <c r="AUG36" s="454" t="str">
        <f t="shared" si="412"/>
        <v xml:space="preserve"> </v>
      </c>
      <c r="AUH36" s="454"/>
      <c r="AUI36" s="150"/>
      <c r="AUJ36" s="150"/>
      <c r="AUK36" s="150"/>
      <c r="AUL36" s="154" t="str">
        <f>IF(AUJ36=0," ",IF(AUJ36=16," ",VLOOKUP(AUJ36,PROTOKOL!$A:$E,2)*AUK36))</f>
        <v xml:space="preserve"> </v>
      </c>
      <c r="AUM36" s="151"/>
      <c r="AUN36" s="152" t="str">
        <f>IF(AUJ36=0," ",IF(AUJ36=16," ",(AUI36-AUL36-AUM36)*VLOOKUP(AUJ36,PROTOKOL!$A:$E,5)))</f>
        <v xml:space="preserve"> </v>
      </c>
      <c r="AUO36" s="155" t="str">
        <f t="shared" si="413"/>
        <v xml:space="preserve"> </v>
      </c>
      <c r="AUP36" s="152" t="str">
        <f t="shared" si="414"/>
        <v xml:space="preserve"> </v>
      </c>
      <c r="AUR36" s="138">
        <f t="shared" ref="AUR36" si="2276">$A$36</f>
        <v>24</v>
      </c>
      <c r="AUS36" s="444"/>
      <c r="AUT36" s="150"/>
      <c r="AUU36" s="150"/>
      <c r="AUV36" s="150"/>
      <c r="AUW36" s="150" t="str">
        <f>IFERROR(IF(AUU36=0," ",IF(AUU36=16," ",VLOOKUP(AUU36,PROTOKOL!$A:$E,2)*AUV36))/7.5*(7.5-AUZ36),"")</f>
        <v/>
      </c>
      <c r="AUX36" s="151"/>
      <c r="AUY36" s="152" t="str">
        <f>IF(AUU36=0," ",IF(AUU36=16," ",(AUT36-AUW36-AUX36)*VLOOKUP(AUU36,PROTOKOL!$A:$E,5)))</f>
        <v xml:space="preserve"> </v>
      </c>
      <c r="AUZ36" s="153"/>
      <c r="AVA36" s="144" t="str">
        <f t="shared" si="416"/>
        <v xml:space="preserve"> </v>
      </c>
      <c r="AVB36" s="454" t="str">
        <f t="shared" si="417"/>
        <v xml:space="preserve"> </v>
      </c>
      <c r="AVC36" s="454"/>
      <c r="AVD36" s="150"/>
      <c r="AVE36" s="150"/>
      <c r="AVF36" s="150"/>
      <c r="AVG36" s="154" t="str">
        <f>IF(AVE36=0," ",IF(AVE36=16," ",VLOOKUP(AVE36,PROTOKOL!$A:$E,2)*AVF36))</f>
        <v xml:space="preserve"> </v>
      </c>
      <c r="AVH36" s="151"/>
      <c r="AVI36" s="152" t="str">
        <f>IF(AVE36=0," ",IF(AVE36=16," ",(AVD36-AVG36-AVH36)*VLOOKUP(AVE36,PROTOKOL!$A:$E,5)))</f>
        <v xml:space="preserve"> </v>
      </c>
      <c r="AVJ36" s="155" t="str">
        <f t="shared" si="418"/>
        <v xml:space="preserve"> </v>
      </c>
      <c r="AVK36" s="152" t="str">
        <f t="shared" si="419"/>
        <v xml:space="preserve"> </v>
      </c>
      <c r="AVM36" s="138">
        <f t="shared" ref="AVM36" si="2277">$A$36</f>
        <v>24</v>
      </c>
      <c r="AVN36" s="444"/>
      <c r="AVO36" s="150"/>
      <c r="AVP36" s="150"/>
      <c r="AVQ36" s="150"/>
      <c r="AVR36" s="150" t="str">
        <f>IFERROR(IF(AVP36=0," ",IF(AVP36=16," ",VLOOKUP(AVP36,PROTOKOL!$A:$E,2)*AVQ36))/7.5*(7.5-AVU36),"")</f>
        <v/>
      </c>
      <c r="AVS36" s="151"/>
      <c r="AVT36" s="152" t="str">
        <f>IF(AVP36=0," ",IF(AVP36=16," ",(AVO36-AVR36-AVS36)*VLOOKUP(AVP36,PROTOKOL!$A:$E,5)))</f>
        <v xml:space="preserve"> </v>
      </c>
      <c r="AVU36" s="153"/>
      <c r="AVV36" s="144" t="str">
        <f t="shared" si="421"/>
        <v xml:space="preserve"> </v>
      </c>
      <c r="AVW36" s="454" t="str">
        <f t="shared" si="422"/>
        <v xml:space="preserve"> </v>
      </c>
      <c r="AVX36" s="454"/>
      <c r="AVY36" s="150"/>
      <c r="AVZ36" s="150"/>
      <c r="AWA36" s="150"/>
      <c r="AWB36" s="154" t="str">
        <f>IF(AVZ36=0," ",IF(AVZ36=16," ",VLOOKUP(AVZ36,PROTOKOL!$A:$E,2)*AWA36))</f>
        <v xml:space="preserve"> </v>
      </c>
      <c r="AWC36" s="151"/>
      <c r="AWD36" s="152" t="str">
        <f>IF(AVZ36=0," ",IF(AVZ36=16," ",(AVY36-AWB36-AWC36)*VLOOKUP(AVZ36,PROTOKOL!$A:$E,5)))</f>
        <v xml:space="preserve"> </v>
      </c>
      <c r="AWE36" s="155" t="str">
        <f t="shared" si="423"/>
        <v xml:space="preserve"> </v>
      </c>
      <c r="AWF36" s="152" t="str">
        <f t="shared" si="424"/>
        <v xml:space="preserve"> </v>
      </c>
      <c r="AWH36" s="138">
        <f t="shared" ref="AWH36" si="2278">$A$36</f>
        <v>24</v>
      </c>
      <c r="AWI36" s="444"/>
      <c r="AWJ36" s="150"/>
      <c r="AWK36" s="150"/>
      <c r="AWL36" s="150"/>
      <c r="AWM36" s="150" t="str">
        <f>IFERROR(IF(AWK36=0," ",IF(AWK36=16," ",VLOOKUP(AWK36,PROTOKOL!$A:$E,2)*AWL36))/7.5*(7.5-AWP36),"")</f>
        <v/>
      </c>
      <c r="AWN36" s="151"/>
      <c r="AWO36" s="152" t="str">
        <f>IF(AWK36=0," ",IF(AWK36=16," ",(AWJ36-AWM36-AWN36)*VLOOKUP(AWK36,PROTOKOL!$A:$E,5)))</f>
        <v xml:space="preserve"> </v>
      </c>
      <c r="AWP36" s="153"/>
      <c r="AWQ36" s="144" t="str">
        <f t="shared" si="426"/>
        <v xml:space="preserve"> </v>
      </c>
      <c r="AWR36" s="454" t="str">
        <f t="shared" si="427"/>
        <v xml:space="preserve"> </v>
      </c>
      <c r="AWS36" s="454"/>
      <c r="AWT36" s="150"/>
      <c r="AWU36" s="150"/>
      <c r="AWV36" s="150"/>
      <c r="AWW36" s="154" t="str">
        <f>IF(AWU36=0," ",IF(AWU36=16," ",VLOOKUP(AWU36,PROTOKOL!$A:$E,2)*AWV36))</f>
        <v xml:space="preserve"> </v>
      </c>
      <c r="AWX36" s="151"/>
      <c r="AWY36" s="152" t="str">
        <f>IF(AWU36=0," ",IF(AWU36=16," ",(AWT36-AWW36-AWX36)*VLOOKUP(AWU36,PROTOKOL!$A:$E,5)))</f>
        <v xml:space="preserve"> </v>
      </c>
      <c r="AWZ36" s="155" t="str">
        <f t="shared" si="428"/>
        <v xml:space="preserve"> </v>
      </c>
      <c r="AXA36" s="152" t="str">
        <f t="shared" si="429"/>
        <v xml:space="preserve"> </v>
      </c>
      <c r="AXC36" s="138">
        <f t="shared" ref="AXC36" si="2279">$A$36</f>
        <v>24</v>
      </c>
      <c r="AXD36" s="444"/>
      <c r="AXE36" s="150"/>
      <c r="AXF36" s="150"/>
      <c r="AXG36" s="150"/>
      <c r="AXH36" s="150" t="str">
        <f>IFERROR(IF(AXF36=0," ",IF(AXF36=16," ",VLOOKUP(AXF36,PROTOKOL!$A:$E,2)*AXG36))/7.5*(7.5-AXK36),"")</f>
        <v/>
      </c>
      <c r="AXI36" s="151"/>
      <c r="AXJ36" s="152" t="str">
        <f>IF(AXF36=0," ",IF(AXF36=16," ",(AXE36-AXH36-AXI36)*VLOOKUP(AXF36,PROTOKOL!$A:$E,5)))</f>
        <v xml:space="preserve"> </v>
      </c>
      <c r="AXK36" s="153"/>
      <c r="AXL36" s="144" t="str">
        <f t="shared" si="431"/>
        <v xml:space="preserve"> </v>
      </c>
      <c r="AXM36" s="454" t="str">
        <f t="shared" si="432"/>
        <v xml:space="preserve"> </v>
      </c>
      <c r="AXN36" s="454"/>
      <c r="AXO36" s="150"/>
      <c r="AXP36" s="150"/>
      <c r="AXQ36" s="150"/>
      <c r="AXR36" s="154" t="str">
        <f>IF(AXP36=0," ",IF(AXP36=16," ",VLOOKUP(AXP36,PROTOKOL!$A:$E,2)*AXQ36))</f>
        <v xml:space="preserve"> </v>
      </c>
      <c r="AXS36" s="151"/>
      <c r="AXT36" s="152" t="str">
        <f>IF(AXP36=0," ",IF(AXP36=16," ",(AXO36-AXR36-AXS36)*VLOOKUP(AXP36,PROTOKOL!$A:$E,5)))</f>
        <v xml:space="preserve"> </v>
      </c>
      <c r="AXU36" s="155" t="str">
        <f t="shared" si="433"/>
        <v xml:space="preserve"> </v>
      </c>
      <c r="AXV36" s="152" t="str">
        <f t="shared" si="434"/>
        <v xml:space="preserve"> </v>
      </c>
      <c r="AXX36" s="138">
        <f t="shared" ref="AXX36" si="2280">$A$36</f>
        <v>24</v>
      </c>
      <c r="AXY36" s="444"/>
      <c r="AXZ36" s="150"/>
      <c r="AYA36" s="150"/>
      <c r="AYB36" s="150"/>
      <c r="AYC36" s="150" t="str">
        <f>IFERROR(IF(AYA36=0," ",IF(AYA36=16," ",VLOOKUP(AYA36,PROTOKOL!$A:$E,2)*AYB36))/7.5*(7.5-AYF36),"")</f>
        <v/>
      </c>
      <c r="AYD36" s="151"/>
      <c r="AYE36" s="152" t="str">
        <f>IF(AYA36=0," ",IF(AYA36=16," ",(AXZ36-AYC36-AYD36)*VLOOKUP(AYA36,PROTOKOL!$A:$E,5)))</f>
        <v xml:space="preserve"> </v>
      </c>
      <c r="AYF36" s="153"/>
      <c r="AYG36" s="144" t="str">
        <f t="shared" si="436"/>
        <v xml:space="preserve"> </v>
      </c>
      <c r="AYH36" s="454" t="str">
        <f t="shared" si="437"/>
        <v xml:space="preserve"> </v>
      </c>
      <c r="AYI36" s="454"/>
      <c r="AYJ36" s="150"/>
      <c r="AYK36" s="150"/>
      <c r="AYL36" s="150"/>
      <c r="AYM36" s="154" t="str">
        <f>IF(AYK36=0," ",IF(AYK36=16," ",VLOOKUP(AYK36,PROTOKOL!$A:$E,2)*AYL36))</f>
        <v xml:space="preserve"> </v>
      </c>
      <c r="AYN36" s="151"/>
      <c r="AYO36" s="152" t="str">
        <f>IF(AYK36=0," ",IF(AYK36=16," ",(AYJ36-AYM36-AYN36)*VLOOKUP(AYK36,PROTOKOL!$A:$E,5)))</f>
        <v xml:space="preserve"> </v>
      </c>
      <c r="AYP36" s="155" t="str">
        <f t="shared" si="438"/>
        <v xml:space="preserve"> </v>
      </c>
      <c r="AYQ36" s="152" t="str">
        <f t="shared" si="439"/>
        <v xml:space="preserve"> </v>
      </c>
      <c r="AYS36" s="138">
        <f t="shared" ref="AYS36" si="2281">$A$36</f>
        <v>24</v>
      </c>
      <c r="AYT36" s="444"/>
      <c r="AYU36" s="150"/>
      <c r="AYV36" s="150"/>
      <c r="AYW36" s="150"/>
      <c r="AYX36" s="150" t="str">
        <f>IFERROR(IF(AYV36=0," ",IF(AYV36=16," ",VLOOKUP(AYV36,PROTOKOL!$A:$E,2)*AYW36))/7.5*(7.5-AZA36),"")</f>
        <v/>
      </c>
      <c r="AYY36" s="151"/>
      <c r="AYZ36" s="152" t="str">
        <f>IF(AYV36=0," ",IF(AYV36=16," ",(AYU36-AYX36-AYY36)*VLOOKUP(AYV36,PROTOKOL!$A:$E,5)))</f>
        <v xml:space="preserve"> </v>
      </c>
      <c r="AZA36" s="153"/>
      <c r="AZB36" s="144" t="str">
        <f t="shared" si="441"/>
        <v xml:space="preserve"> </v>
      </c>
      <c r="AZC36" s="454" t="str">
        <f t="shared" si="442"/>
        <v xml:space="preserve"> </v>
      </c>
      <c r="AZD36" s="454"/>
      <c r="AZE36" s="150"/>
      <c r="AZF36" s="150"/>
      <c r="AZG36" s="150"/>
      <c r="AZH36" s="154" t="str">
        <f>IF(AZF36=0," ",IF(AZF36=16," ",VLOOKUP(AZF36,PROTOKOL!$A:$E,2)*AZG36))</f>
        <v xml:space="preserve"> </v>
      </c>
      <c r="AZI36" s="151"/>
      <c r="AZJ36" s="152" t="str">
        <f>IF(AZF36=0," ",IF(AZF36=16," ",(AZE36-AZH36-AZI36)*VLOOKUP(AZF36,PROTOKOL!$A:$E,5)))</f>
        <v xml:space="preserve"> </v>
      </c>
      <c r="AZK36" s="155" t="str">
        <f t="shared" si="443"/>
        <v xml:space="preserve"> </v>
      </c>
      <c r="AZL36" s="152" t="str">
        <f t="shared" si="444"/>
        <v xml:space="preserve"> </v>
      </c>
      <c r="AZN36" s="138">
        <f t="shared" ref="AZN36" si="2282">$A$36</f>
        <v>24</v>
      </c>
      <c r="AZO36" s="444"/>
      <c r="AZP36" s="150"/>
      <c r="AZQ36" s="150"/>
      <c r="AZR36" s="150"/>
      <c r="AZS36" s="150" t="str">
        <f>IFERROR(IF(AZQ36=0," ",IF(AZQ36=16," ",VLOOKUP(AZQ36,PROTOKOL!$A:$E,2)*AZR36))/7.5*(7.5-AZV36),"")</f>
        <v/>
      </c>
      <c r="AZT36" s="151"/>
      <c r="AZU36" s="152" t="str">
        <f>IF(AZQ36=0," ",IF(AZQ36=16," ",(AZP36-AZS36-AZT36)*VLOOKUP(AZQ36,PROTOKOL!$A:$E,5)))</f>
        <v xml:space="preserve"> </v>
      </c>
      <c r="AZV36" s="153"/>
      <c r="AZW36" s="144" t="str">
        <f t="shared" si="446"/>
        <v xml:space="preserve"> </v>
      </c>
      <c r="AZX36" s="454" t="str">
        <f t="shared" si="447"/>
        <v xml:space="preserve"> </v>
      </c>
      <c r="AZY36" s="454"/>
      <c r="AZZ36" s="150"/>
      <c r="BAA36" s="150"/>
      <c r="BAB36" s="150"/>
      <c r="BAC36" s="154" t="str">
        <f>IF(BAA36=0," ",IF(BAA36=16," ",VLOOKUP(BAA36,PROTOKOL!$A:$E,2)*BAB36))</f>
        <v xml:space="preserve"> </v>
      </c>
      <c r="BAD36" s="151"/>
      <c r="BAE36" s="152" t="str">
        <f>IF(BAA36=0," ",IF(BAA36=16," ",(AZZ36-BAC36-BAD36)*VLOOKUP(BAA36,PROTOKOL!$A:$E,5)))</f>
        <v xml:space="preserve"> </v>
      </c>
      <c r="BAF36" s="155" t="str">
        <f t="shared" si="448"/>
        <v xml:space="preserve"> </v>
      </c>
      <c r="BAG36" s="152" t="str">
        <f t="shared" si="449"/>
        <v xml:space="preserve"> </v>
      </c>
      <c r="BAI36" s="138">
        <f t="shared" ref="BAI36" si="2283">$A$36</f>
        <v>24</v>
      </c>
      <c r="BAJ36" s="444"/>
      <c r="BAK36" s="150"/>
      <c r="BAL36" s="150"/>
      <c r="BAM36" s="150"/>
      <c r="BAN36" s="150" t="str">
        <f>IFERROR(IF(BAL36=0," ",IF(BAL36=16," ",VLOOKUP(BAL36,PROTOKOL!$A:$E,2)*BAM36))/7.5*(7.5-BAQ36),"")</f>
        <v/>
      </c>
      <c r="BAO36" s="151"/>
      <c r="BAP36" s="152" t="str">
        <f>IF(BAL36=0," ",IF(BAL36=16," ",(BAK36-BAN36-BAO36)*VLOOKUP(BAL36,PROTOKOL!$A:$E,5)))</f>
        <v xml:space="preserve"> </v>
      </c>
      <c r="BAQ36" s="153"/>
      <c r="BAR36" s="144" t="str">
        <f t="shared" si="451"/>
        <v xml:space="preserve"> </v>
      </c>
      <c r="BAS36" s="454" t="str">
        <f t="shared" si="452"/>
        <v xml:space="preserve"> </v>
      </c>
      <c r="BAT36" s="454"/>
      <c r="BAU36" s="150"/>
      <c r="BAV36" s="150"/>
      <c r="BAW36" s="150"/>
      <c r="BAX36" s="154" t="str">
        <f>IF(BAV36=0," ",IF(BAV36=16," ",VLOOKUP(BAV36,PROTOKOL!$A:$E,2)*BAW36))</f>
        <v xml:space="preserve"> </v>
      </c>
      <c r="BAY36" s="151"/>
      <c r="BAZ36" s="152" t="str">
        <f>IF(BAV36=0," ",IF(BAV36=16," ",(BAU36-BAX36-BAY36)*VLOOKUP(BAV36,PROTOKOL!$A:$E,5)))</f>
        <v xml:space="preserve"> </v>
      </c>
      <c r="BBA36" s="155" t="str">
        <f t="shared" si="453"/>
        <v xml:space="preserve"> </v>
      </c>
      <c r="BBB36" s="152" t="str">
        <f t="shared" si="454"/>
        <v xml:space="preserve"> </v>
      </c>
    </row>
    <row r="37" spans="1:1406" x14ac:dyDescent="0.3">
      <c r="A37" s="138">
        <v>25</v>
      </c>
      <c r="B37" s="444"/>
      <c r="C37" s="150"/>
      <c r="D37" s="150"/>
      <c r="E37" s="150"/>
      <c r="F37" s="150" t="str">
        <f>IFERROR(IF(D37=0," ",IF(D37=16," ",VLOOKUP(D37,PROTOKOL!$A:$E,2)*E37))/7.5*(7.5-I37),"")</f>
        <v/>
      </c>
      <c r="G37" s="151"/>
      <c r="H37" s="152" t="str">
        <f>IF(D37=0," ",IF(D37=16," ",(C37-F37-G37)*VLOOKUP(D37,PROTOKOL!$A:$E,5)))</f>
        <v xml:space="preserve"> </v>
      </c>
      <c r="I37" s="153"/>
      <c r="J37" s="144" t="str">
        <f t="shared" si="455"/>
        <v xml:space="preserve"> </v>
      </c>
      <c r="K37" s="454" t="str">
        <f t="shared" si="456"/>
        <v xml:space="preserve"> </v>
      </c>
      <c r="L37" s="454"/>
      <c r="M37" s="455"/>
      <c r="N37" s="150"/>
      <c r="O37" s="150"/>
      <c r="P37" s="154" t="str">
        <f>IF(N37=0," ",IF(N37=16," ",VLOOKUP(N37,PROTOKOL!$A:$E,2)*O37))</f>
        <v xml:space="preserve"> </v>
      </c>
      <c r="Q37" s="151"/>
      <c r="R37" s="152" t="str">
        <f>IF(N37=0," ",IF(N37=16," ",(M37-P37-Q37)*VLOOKUP(N37,PROTOKOL!$A:$E,5)))</f>
        <v xml:space="preserve"> </v>
      </c>
      <c r="S37" s="155" t="str">
        <f t="shared" si="457"/>
        <v xml:space="preserve"> </v>
      </c>
      <c r="T37" s="152" t="str">
        <f t="shared" si="458"/>
        <v xml:space="preserve"> </v>
      </c>
      <c r="V37" s="138">
        <f>$A$37</f>
        <v>25</v>
      </c>
      <c r="W37" s="444"/>
      <c r="X37" s="150"/>
      <c r="Y37" s="150"/>
      <c r="Z37" s="150"/>
      <c r="AA37" s="150" t="str">
        <f>IFERROR(IF(Y37=0," ",IF(Y37=16," ",VLOOKUP(Y37,PROTOKOL!$A:$E,2)*Z37))/7.5*(7.5-AD37),"")</f>
        <v/>
      </c>
      <c r="AB37" s="151"/>
      <c r="AC37" s="152" t="str">
        <f>IF(Y37=0," ",IF(Y37=16," ",(X37-AA37-AB37)*VLOOKUP(Y37,PROTOKOL!$A:$E,5)))</f>
        <v xml:space="preserve"> </v>
      </c>
      <c r="AD37" s="153"/>
      <c r="AE37" s="144" t="str">
        <f t="shared" si="459"/>
        <v xml:space="preserve"> </v>
      </c>
      <c r="AF37" s="454" t="str">
        <f t="shared" si="460"/>
        <v xml:space="preserve"> </v>
      </c>
      <c r="AG37" s="454"/>
      <c r="AH37" s="455"/>
      <c r="AI37" s="150"/>
      <c r="AJ37" s="150"/>
      <c r="AK37" s="154" t="str">
        <f>IF(AI37=0," ",IF(AI37=16," ",VLOOKUP(AI37,PROTOKOL!$A:$E,2)*AJ37))</f>
        <v xml:space="preserve"> </v>
      </c>
      <c r="AL37" s="151"/>
      <c r="AM37" s="152" t="str">
        <f>IF(AI37=0," ",IF(AI37=16," ",(AH37-AK37-AL37)*VLOOKUP(AI37,PROTOKOL!$A:$E,5)))</f>
        <v xml:space="preserve"> </v>
      </c>
      <c r="AN37" s="155" t="str">
        <f t="shared" si="1698"/>
        <v xml:space="preserve"> </v>
      </c>
      <c r="AO37" s="152" t="str">
        <f t="shared" si="462"/>
        <v xml:space="preserve"> </v>
      </c>
      <c r="AQ37" s="138">
        <f t="shared" ref="AQ37" si="2284">$A$37</f>
        <v>25</v>
      </c>
      <c r="AR37" s="444"/>
      <c r="AS37" s="150"/>
      <c r="AT37" s="150"/>
      <c r="AU37" s="150"/>
      <c r="AV37" s="150" t="str">
        <f>IFERROR(IF(AT37=0," ",IF(AT37=16," ",VLOOKUP(AT37,PROTOKOL!$A:$E,2)*AU37))/7.5*(7.5-AY37),"")</f>
        <v/>
      </c>
      <c r="AW37" s="151"/>
      <c r="AX37" s="152" t="str">
        <f>IF(AT37=0," ",IF(AT37=16," ",(AS37-AV37-AW37)*VLOOKUP(AT37,PROTOKOL!$A:$E,5)))</f>
        <v xml:space="preserve"> </v>
      </c>
      <c r="AY37" s="153"/>
      <c r="AZ37" s="144" t="str">
        <f t="shared" si="131"/>
        <v xml:space="preserve"> </v>
      </c>
      <c r="BA37" s="454" t="str">
        <f t="shared" si="132"/>
        <v xml:space="preserve"> </v>
      </c>
      <c r="BB37" s="454"/>
      <c r="BC37" s="455"/>
      <c r="BD37" s="150"/>
      <c r="BE37" s="150"/>
      <c r="BF37" s="154" t="str">
        <f>IF(BD37=0," ",IF(BD37=16," ",VLOOKUP(BD37,PROTOKOL!$A:$E,2)*BE37))</f>
        <v xml:space="preserve"> </v>
      </c>
      <c r="BG37" s="151"/>
      <c r="BH37" s="152" t="str">
        <f>IF(BD37=0," ",IF(BD37=16," ",(BC37-BF37-BG37)*VLOOKUP(BD37,PROTOKOL!$A:$E,5)))</f>
        <v xml:space="preserve"> </v>
      </c>
      <c r="BI37" s="155" t="str">
        <f t="shared" si="133"/>
        <v xml:space="preserve"> </v>
      </c>
      <c r="BJ37" s="152" t="str">
        <f t="shared" si="134"/>
        <v xml:space="preserve"> </v>
      </c>
      <c r="BL37" s="138">
        <f t="shared" ref="BL37" si="2285">$A$37</f>
        <v>25</v>
      </c>
      <c r="BM37" s="444"/>
      <c r="BN37" s="150"/>
      <c r="BO37" s="150"/>
      <c r="BP37" s="150"/>
      <c r="BQ37" s="150" t="str">
        <f>IFERROR(IF(BO37=0," ",IF(BO37=16," ",VLOOKUP(BO37,PROTOKOL!$A:$E,2)*BP37))/7.5*(7.5-BT37),"")</f>
        <v/>
      </c>
      <c r="BR37" s="151"/>
      <c r="BS37" s="152" t="str">
        <f>IF(BO37=0," ",IF(BO37=16," ",(BN37-BQ37-BR37)*VLOOKUP(BO37,PROTOKOL!$A:$E,5)))</f>
        <v xml:space="preserve"> </v>
      </c>
      <c r="BT37" s="153"/>
      <c r="BU37" s="144" t="str">
        <f t="shared" si="136"/>
        <v xml:space="preserve"> </v>
      </c>
      <c r="BV37" s="454" t="str">
        <f t="shared" si="137"/>
        <v xml:space="preserve"> </v>
      </c>
      <c r="BW37" s="454"/>
      <c r="BX37" s="455"/>
      <c r="BY37" s="150"/>
      <c r="BZ37" s="150"/>
      <c r="CA37" s="154" t="str">
        <f>IF(BY37=0," ",IF(BY37=16," ",VLOOKUP(BY37,PROTOKOL!$A:$E,2)*BZ37))</f>
        <v xml:space="preserve"> </v>
      </c>
      <c r="CB37" s="151"/>
      <c r="CC37" s="152" t="str">
        <f>IF(BY37=0," ",IF(BY37=16," ",(BX37-CA37-CB37)*VLOOKUP(BY37,PROTOKOL!$A:$E,5)))</f>
        <v xml:space="preserve"> </v>
      </c>
      <c r="CD37" s="155" t="str">
        <f t="shared" si="138"/>
        <v xml:space="preserve"> </v>
      </c>
      <c r="CE37" s="152" t="str">
        <f t="shared" si="139"/>
        <v xml:space="preserve"> </v>
      </c>
      <c r="CG37" s="138">
        <f t="shared" ref="CG37" si="2286">$A$37</f>
        <v>25</v>
      </c>
      <c r="CH37" s="444"/>
      <c r="CI37" s="150"/>
      <c r="CJ37" s="150"/>
      <c r="CK37" s="150"/>
      <c r="CL37" s="150" t="str">
        <f>IFERROR(IF(CJ37=0," ",IF(CJ37=16," ",VLOOKUP(CJ37,PROTOKOL!$A:$E,2)*CK37))/7.5*(7.5-CO37),"")</f>
        <v/>
      </c>
      <c r="CM37" s="151"/>
      <c r="CN37" s="152" t="str">
        <f>IF(CJ37=0," ",IF(CJ37=16," ",(CI37-CL37-CM37)*VLOOKUP(CJ37,PROTOKOL!$A:$E,5)))</f>
        <v xml:space="preserve"> </v>
      </c>
      <c r="CO37" s="153"/>
      <c r="CP37" s="144" t="str">
        <f t="shared" si="141"/>
        <v xml:space="preserve"> </v>
      </c>
      <c r="CQ37" s="454" t="str">
        <f t="shared" si="142"/>
        <v xml:space="preserve"> </v>
      </c>
      <c r="CR37" s="454"/>
      <c r="CS37" s="455"/>
      <c r="CT37" s="150"/>
      <c r="CU37" s="150"/>
      <c r="CV37" s="154" t="str">
        <f>IF(CT37=0," ",IF(CT37=16," ",VLOOKUP(CT37,PROTOKOL!$A:$E,2)*CU37))</f>
        <v xml:space="preserve"> </v>
      </c>
      <c r="CW37" s="151"/>
      <c r="CX37" s="152" t="str">
        <f>IF(CT37=0," ",IF(CT37=16," ",(CS37-CV37-CW37)*VLOOKUP(CT37,PROTOKOL!$A:$E,5)))</f>
        <v xml:space="preserve"> </v>
      </c>
      <c r="CY37" s="155" t="str">
        <f t="shared" si="143"/>
        <v xml:space="preserve"> </v>
      </c>
      <c r="CZ37" s="152" t="str">
        <f t="shared" si="144"/>
        <v xml:space="preserve"> </v>
      </c>
      <c r="DB37" s="138">
        <f t="shared" ref="DB37" si="2287">$A$37</f>
        <v>25</v>
      </c>
      <c r="DC37" s="444"/>
      <c r="DD37" s="150"/>
      <c r="DE37" s="150"/>
      <c r="DF37" s="150"/>
      <c r="DG37" s="150" t="str">
        <f>IFERROR(IF(DE37=0," ",IF(DE37=16," ",VLOOKUP(DE37,PROTOKOL!$A:$E,2)*DF37))/7.5*(7.5-DJ37),"")</f>
        <v/>
      </c>
      <c r="DH37" s="151"/>
      <c r="DI37" s="152" t="str">
        <f>IF(DE37=0," ",IF(DE37=16," ",(DD37-DG37-DH37)*VLOOKUP(DE37,PROTOKOL!$A:$E,5)))</f>
        <v xml:space="preserve"> </v>
      </c>
      <c r="DJ37" s="153"/>
      <c r="DK37" s="144" t="str">
        <f t="shared" si="146"/>
        <v xml:space="preserve"> </v>
      </c>
      <c r="DL37" s="454" t="str">
        <f t="shared" si="147"/>
        <v xml:space="preserve"> </v>
      </c>
      <c r="DM37" s="454"/>
      <c r="DN37" s="455"/>
      <c r="DO37" s="150"/>
      <c r="DP37" s="150"/>
      <c r="DQ37" s="154" t="str">
        <f>IF(DO37=0," ",IF(DO37=16," ",VLOOKUP(DO37,PROTOKOL!$A:$E,2)*DP37))</f>
        <v xml:space="preserve"> </v>
      </c>
      <c r="DR37" s="151"/>
      <c r="DS37" s="152" t="str">
        <f>IF(DO37=0," ",IF(DO37=16," ",(DN37-DQ37-DR37)*VLOOKUP(DO37,PROTOKOL!$A:$E,5)))</f>
        <v xml:space="preserve"> </v>
      </c>
      <c r="DT37" s="155" t="str">
        <f t="shared" si="148"/>
        <v xml:space="preserve"> </v>
      </c>
      <c r="DU37" s="152" t="str">
        <f t="shared" si="149"/>
        <v xml:space="preserve"> </v>
      </c>
      <c r="DW37" s="138">
        <f t="shared" ref="DW37" si="2288">$A$37</f>
        <v>25</v>
      </c>
      <c r="DX37" s="444"/>
      <c r="DY37" s="150"/>
      <c r="DZ37" s="150"/>
      <c r="EA37" s="150"/>
      <c r="EB37" s="150" t="str">
        <f>IFERROR(IF(DZ37=0," ",IF(DZ37=16," ",VLOOKUP(DZ37,PROTOKOL!$A:$E,2)*EA37))/7.5*(7.5-EE37),"")</f>
        <v/>
      </c>
      <c r="EC37" s="151"/>
      <c r="ED37" s="152" t="str">
        <f>IF(DZ37=0," ",IF(DZ37=16," ",(DY37-EB37-EC37)*VLOOKUP(DZ37,PROTOKOL!$A:$E,5)))</f>
        <v xml:space="preserve"> </v>
      </c>
      <c r="EE37" s="153"/>
      <c r="EF37" s="144" t="str">
        <f t="shared" si="151"/>
        <v xml:space="preserve"> </v>
      </c>
      <c r="EG37" s="454" t="str">
        <f t="shared" si="152"/>
        <v xml:space="preserve"> </v>
      </c>
      <c r="EH37" s="454"/>
      <c r="EI37" s="455"/>
      <c r="EJ37" s="150"/>
      <c r="EK37" s="150"/>
      <c r="EL37" s="154" t="str">
        <f>IF(EJ37=0," ",IF(EJ37=16," ",VLOOKUP(EJ37,PROTOKOL!$A:$E,2)*EK37))</f>
        <v xml:space="preserve"> </v>
      </c>
      <c r="EM37" s="151"/>
      <c r="EN37" s="152" t="str">
        <f>IF(EJ37=0," ",IF(EJ37=16," ",(EI37-EL37-EM37)*VLOOKUP(EJ37,PROTOKOL!$A:$E,5)))</f>
        <v xml:space="preserve"> </v>
      </c>
      <c r="EO37" s="155" t="str">
        <f t="shared" si="153"/>
        <v xml:space="preserve"> </v>
      </c>
      <c r="EP37" s="152" t="str">
        <f t="shared" si="154"/>
        <v xml:space="preserve"> </v>
      </c>
      <c r="ER37" s="138">
        <f t="shared" ref="ER37" si="2289">$A$37</f>
        <v>25</v>
      </c>
      <c r="ES37" s="444"/>
      <c r="ET37" s="150"/>
      <c r="EU37" s="150"/>
      <c r="EV37" s="150"/>
      <c r="EW37" s="150" t="str">
        <f>IFERROR(IF(EU37=0," ",IF(EU37=16," ",VLOOKUP(EU37,PROTOKOL!$A:$E,2)*EV37))/7.5*(7.5-EZ37),"")</f>
        <v/>
      </c>
      <c r="EX37" s="151"/>
      <c r="EY37" s="152" t="str">
        <f>IF(EU37=0," ",IF(EU37=16," ",(ET37-EW37-EX37)*VLOOKUP(EU37,PROTOKOL!$A:$E,5)))</f>
        <v xml:space="preserve"> </v>
      </c>
      <c r="EZ37" s="153"/>
      <c r="FA37" s="144" t="str">
        <f t="shared" si="156"/>
        <v xml:space="preserve"> </v>
      </c>
      <c r="FB37" s="454" t="str">
        <f t="shared" si="157"/>
        <v xml:space="preserve"> </v>
      </c>
      <c r="FC37" s="454"/>
      <c r="FD37" s="455"/>
      <c r="FE37" s="150"/>
      <c r="FF37" s="150"/>
      <c r="FG37" s="154" t="str">
        <f>IF(FE37=0," ",IF(FE37=16," ",VLOOKUP(FE37,PROTOKOL!$A:$E,2)*FF37))</f>
        <v xml:space="preserve"> </v>
      </c>
      <c r="FH37" s="151"/>
      <c r="FI37" s="152" t="str">
        <f>IF(FE37=0," ",IF(FE37=16," ",(FD37-FG37-FH37)*VLOOKUP(FE37,PROTOKOL!$A:$E,5)))</f>
        <v xml:space="preserve"> </v>
      </c>
      <c r="FJ37" s="155" t="str">
        <f t="shared" si="158"/>
        <v xml:space="preserve"> </v>
      </c>
      <c r="FK37" s="152" t="str">
        <f t="shared" si="159"/>
        <v xml:space="preserve"> </v>
      </c>
      <c r="FM37" s="138">
        <f t="shared" ref="FM37" si="2290">$A$37</f>
        <v>25</v>
      </c>
      <c r="FN37" s="444"/>
      <c r="FO37" s="150"/>
      <c r="FP37" s="150"/>
      <c r="FQ37" s="150"/>
      <c r="FR37" s="150" t="str">
        <f>IFERROR(IF(FP37=0," ",IF(FP37=16," ",VLOOKUP(FP37,PROTOKOL!$A:$E,2)*FQ37))/7.5*(7.5-FU37),"")</f>
        <v/>
      </c>
      <c r="FS37" s="151"/>
      <c r="FT37" s="152" t="str">
        <f>IF(FP37=0," ",IF(FP37=16," ",(FO37-FR37-FS37)*VLOOKUP(FP37,PROTOKOL!$A:$E,5)))</f>
        <v xml:space="preserve"> </v>
      </c>
      <c r="FU37" s="153"/>
      <c r="FV37" s="144" t="str">
        <f t="shared" si="161"/>
        <v xml:space="preserve"> </v>
      </c>
      <c r="FW37" s="454" t="str">
        <f t="shared" si="162"/>
        <v xml:space="preserve"> </v>
      </c>
      <c r="FX37" s="454"/>
      <c r="FY37" s="455"/>
      <c r="FZ37" s="150"/>
      <c r="GA37" s="150"/>
      <c r="GB37" s="154" t="str">
        <f>IF(FZ37=0," ",IF(FZ37=16," ",VLOOKUP(FZ37,PROTOKOL!$A:$E,2)*GA37))</f>
        <v xml:space="preserve"> </v>
      </c>
      <c r="GC37" s="151"/>
      <c r="GD37" s="152" t="str">
        <f>IF(FZ37=0," ",IF(FZ37=16," ",(FY37-GB37-GC37)*VLOOKUP(FZ37,PROTOKOL!$A:$E,5)))</f>
        <v xml:space="preserve"> </v>
      </c>
      <c r="GE37" s="155" t="str">
        <f t="shared" si="163"/>
        <v xml:space="preserve"> </v>
      </c>
      <c r="GF37" s="152" t="str">
        <f t="shared" si="164"/>
        <v xml:space="preserve"> </v>
      </c>
      <c r="GH37" s="138">
        <f t="shared" ref="GH37" si="2291">$A$37</f>
        <v>25</v>
      </c>
      <c r="GI37" s="444"/>
      <c r="GJ37" s="150"/>
      <c r="GK37" s="150"/>
      <c r="GL37" s="150"/>
      <c r="GM37" s="150" t="str">
        <f>IFERROR(IF(GK37=0," ",IF(GK37=16," ",VLOOKUP(GK37,PROTOKOL!$A:$E,2)*GL37))/7.5*(7.5-GP37),"")</f>
        <v/>
      </c>
      <c r="GN37" s="151"/>
      <c r="GO37" s="152" t="str">
        <f>IF(GK37=0," ",IF(GK37=16," ",(GJ37-GM37-GN37)*VLOOKUP(GK37,PROTOKOL!$A:$E,5)))</f>
        <v xml:space="preserve"> </v>
      </c>
      <c r="GP37" s="153"/>
      <c r="GQ37" s="144" t="str">
        <f t="shared" si="166"/>
        <v xml:space="preserve"> </v>
      </c>
      <c r="GR37" s="454" t="str">
        <f t="shared" si="167"/>
        <v xml:space="preserve"> </v>
      </c>
      <c r="GS37" s="454"/>
      <c r="GT37" s="455"/>
      <c r="GU37" s="150"/>
      <c r="GV37" s="150"/>
      <c r="GW37" s="154" t="str">
        <f>IF(GU37=0," ",IF(GU37=16," ",VLOOKUP(GU37,PROTOKOL!$A:$E,2)*GV37))</f>
        <v xml:space="preserve"> </v>
      </c>
      <c r="GX37" s="151"/>
      <c r="GY37" s="152" t="str">
        <f>IF(GU37=0," ",IF(GU37=16," ",(GT37-GW37-GX37)*VLOOKUP(GU37,PROTOKOL!$A:$E,5)))</f>
        <v xml:space="preserve"> </v>
      </c>
      <c r="GZ37" s="155" t="str">
        <f t="shared" si="168"/>
        <v xml:space="preserve"> </v>
      </c>
      <c r="HA37" s="152" t="str">
        <f t="shared" si="169"/>
        <v xml:space="preserve"> </v>
      </c>
      <c r="HC37" s="138">
        <f t="shared" ref="HC37" si="2292">$A$37</f>
        <v>25</v>
      </c>
      <c r="HD37" s="444"/>
      <c r="HE37" s="150"/>
      <c r="HF37" s="150"/>
      <c r="HG37" s="150"/>
      <c r="HH37" s="150" t="str">
        <f>IFERROR(IF(HF37=0," ",IF(HF37=16," ",VLOOKUP(HF37,PROTOKOL!$A:$E,2)*HG37))/7.5*(7.5-HK37),"")</f>
        <v/>
      </c>
      <c r="HI37" s="151"/>
      <c r="HJ37" s="152" t="str">
        <f>IF(HF37=0," ",IF(HF37=16," ",(HE37-HH37-HI37)*VLOOKUP(HF37,PROTOKOL!$A:$E,5)))</f>
        <v xml:space="preserve"> </v>
      </c>
      <c r="HK37" s="153"/>
      <c r="HL37" s="144" t="str">
        <f t="shared" si="171"/>
        <v xml:space="preserve"> </v>
      </c>
      <c r="HM37" s="454" t="str">
        <f t="shared" si="172"/>
        <v xml:space="preserve"> </v>
      </c>
      <c r="HN37" s="454"/>
      <c r="HO37" s="455"/>
      <c r="HP37" s="150"/>
      <c r="HQ37" s="150"/>
      <c r="HR37" s="154" t="str">
        <f>IF(HP37=0," ",IF(HP37=16," ",VLOOKUP(HP37,PROTOKOL!$A:$E,2)*HQ37))</f>
        <v xml:space="preserve"> </v>
      </c>
      <c r="HS37" s="151"/>
      <c r="HT37" s="152" t="str">
        <f>IF(HP37=0," ",IF(HP37=16," ",(HO37-HR37-HS37)*VLOOKUP(HP37,PROTOKOL!$A:$E,5)))</f>
        <v xml:space="preserve"> </v>
      </c>
      <c r="HU37" s="155" t="str">
        <f t="shared" si="173"/>
        <v xml:space="preserve"> </v>
      </c>
      <c r="HV37" s="152" t="str">
        <f t="shared" si="174"/>
        <v xml:space="preserve"> </v>
      </c>
      <c r="HX37" s="138">
        <f t="shared" ref="HX37" si="2293">$A$37</f>
        <v>25</v>
      </c>
      <c r="HY37" s="444"/>
      <c r="HZ37" s="150"/>
      <c r="IA37" s="150"/>
      <c r="IB37" s="150"/>
      <c r="IC37" s="150" t="str">
        <f>IFERROR(IF(IA37=0," ",IF(IA37=16," ",VLOOKUP(IA37,PROTOKOL!$A:$E,2)*IB37))/7.5*(7.5-IF37),"")</f>
        <v/>
      </c>
      <c r="ID37" s="151"/>
      <c r="IE37" s="152" t="str">
        <f>IF(IA37=0," ",IF(IA37=16," ",(HZ37-IC37-ID37)*VLOOKUP(IA37,PROTOKOL!$A:$E,5)))</f>
        <v xml:space="preserve"> </v>
      </c>
      <c r="IF37" s="153"/>
      <c r="IG37" s="144" t="str">
        <f t="shared" si="176"/>
        <v xml:space="preserve"> </v>
      </c>
      <c r="IH37" s="454" t="str">
        <f t="shared" si="177"/>
        <v xml:space="preserve"> </v>
      </c>
      <c r="II37" s="454"/>
      <c r="IJ37" s="455"/>
      <c r="IK37" s="150"/>
      <c r="IL37" s="150"/>
      <c r="IM37" s="154" t="str">
        <f>IF(IK37=0," ",IF(IK37=16," ",VLOOKUP(IK37,PROTOKOL!$A:$E,2)*IL37))</f>
        <v xml:space="preserve"> </v>
      </c>
      <c r="IN37" s="151"/>
      <c r="IO37" s="152" t="str">
        <f>IF(IK37=0," ",IF(IK37=16," ",(IJ37-IM37-IN37)*VLOOKUP(IK37,PROTOKOL!$A:$E,5)))</f>
        <v xml:space="preserve"> </v>
      </c>
      <c r="IP37" s="155" t="str">
        <f t="shared" si="178"/>
        <v xml:space="preserve"> </v>
      </c>
      <c r="IQ37" s="152" t="str">
        <f t="shared" si="179"/>
        <v xml:space="preserve"> </v>
      </c>
      <c r="IS37" s="138">
        <f t="shared" ref="IS37" si="2294">$A$37</f>
        <v>25</v>
      </c>
      <c r="IT37" s="444"/>
      <c r="IU37" s="150"/>
      <c r="IV37" s="150"/>
      <c r="IW37" s="150"/>
      <c r="IX37" s="150" t="str">
        <f>IFERROR(IF(IV37=0," ",IF(IV37=16," ",VLOOKUP(IV37,PROTOKOL!$A:$E,2)*IW37))/7.5*(7.5-JA37),"")</f>
        <v/>
      </c>
      <c r="IY37" s="151"/>
      <c r="IZ37" s="152" t="str">
        <f>IF(IV37=0," ",IF(IV37=16," ",(IU37-IX37-IY37)*VLOOKUP(IV37,PROTOKOL!$A:$E,5)))</f>
        <v xml:space="preserve"> </v>
      </c>
      <c r="JA37" s="153"/>
      <c r="JB37" s="144" t="str">
        <f t="shared" si="181"/>
        <v xml:space="preserve"> </v>
      </c>
      <c r="JC37" s="454" t="str">
        <f t="shared" si="182"/>
        <v xml:space="preserve"> </v>
      </c>
      <c r="JD37" s="454"/>
      <c r="JE37" s="455"/>
      <c r="JF37" s="150"/>
      <c r="JG37" s="150"/>
      <c r="JH37" s="154" t="str">
        <f>IF(JF37=0," ",IF(JF37=16," ",VLOOKUP(JF37,PROTOKOL!$A:$E,2)*JG37))</f>
        <v xml:space="preserve"> </v>
      </c>
      <c r="JI37" s="151"/>
      <c r="JJ37" s="152" t="str">
        <f>IF(JF37=0," ",IF(JF37=16," ",(JE37-JH37-JI37)*VLOOKUP(JF37,PROTOKOL!$A:$E,5)))</f>
        <v xml:space="preserve"> </v>
      </c>
      <c r="JK37" s="155" t="str">
        <f t="shared" si="183"/>
        <v xml:space="preserve"> </v>
      </c>
      <c r="JL37" s="152" t="str">
        <f t="shared" si="184"/>
        <v xml:space="preserve"> </v>
      </c>
      <c r="JN37" s="138">
        <f t="shared" ref="JN37" si="2295">$A$37</f>
        <v>25</v>
      </c>
      <c r="JO37" s="444"/>
      <c r="JP37" s="150"/>
      <c r="JQ37" s="150"/>
      <c r="JR37" s="150"/>
      <c r="JS37" s="150" t="str">
        <f>IFERROR(IF(JQ37=0," ",IF(JQ37=16," ",VLOOKUP(JQ37,PROTOKOL!$A:$E,2)*JR37))/7.5*(7.5-JV37),"")</f>
        <v/>
      </c>
      <c r="JT37" s="151"/>
      <c r="JU37" s="152" t="str">
        <f>IF(JQ37=0," ",IF(JQ37=16," ",(JP37-JS37-JT37)*VLOOKUP(JQ37,PROTOKOL!$A:$E,5)))</f>
        <v xml:space="preserve"> </v>
      </c>
      <c r="JV37" s="153"/>
      <c r="JW37" s="144" t="str">
        <f t="shared" si="186"/>
        <v xml:space="preserve"> </v>
      </c>
      <c r="JX37" s="454" t="str">
        <f t="shared" si="187"/>
        <v xml:space="preserve"> </v>
      </c>
      <c r="JY37" s="454"/>
      <c r="JZ37" s="455"/>
      <c r="KA37" s="150"/>
      <c r="KB37" s="150"/>
      <c r="KC37" s="154" t="str">
        <f>IF(KA37=0," ",IF(KA37=16," ",VLOOKUP(KA37,PROTOKOL!$A:$E,2)*KB37))</f>
        <v xml:space="preserve"> </v>
      </c>
      <c r="KD37" s="151"/>
      <c r="KE37" s="152" t="str">
        <f>IF(KA37=0," ",IF(KA37=16," ",(JZ37-KC37-KD37)*VLOOKUP(KA37,PROTOKOL!$A:$E,5)))</f>
        <v xml:space="preserve"> </v>
      </c>
      <c r="KF37" s="155" t="str">
        <f t="shared" si="188"/>
        <v xml:space="preserve"> </v>
      </c>
      <c r="KG37" s="152" t="str">
        <f t="shared" si="189"/>
        <v xml:space="preserve"> </v>
      </c>
      <c r="KI37" s="138">
        <f t="shared" ref="KI37" si="2296">$A$37</f>
        <v>25</v>
      </c>
      <c r="KJ37" s="444"/>
      <c r="KK37" s="150"/>
      <c r="KL37" s="150"/>
      <c r="KM37" s="150"/>
      <c r="KN37" s="150" t="str">
        <f>IFERROR(IF(KL37=0," ",IF(KL37=16," ",VLOOKUP(KL37,PROTOKOL!$A:$E,2)*KM37))/7.5*(7.5-KQ37),"")</f>
        <v/>
      </c>
      <c r="KO37" s="151"/>
      <c r="KP37" s="152" t="str">
        <f>IF(KL37=0," ",IF(KL37=16," ",(KK37-KN37-KO37)*VLOOKUP(KL37,PROTOKOL!$A:$E,5)))</f>
        <v xml:space="preserve"> </v>
      </c>
      <c r="KQ37" s="153"/>
      <c r="KR37" s="144" t="str">
        <f t="shared" si="191"/>
        <v xml:space="preserve"> </v>
      </c>
      <c r="KS37" s="454" t="str">
        <f t="shared" si="192"/>
        <v xml:space="preserve"> </v>
      </c>
      <c r="KT37" s="454"/>
      <c r="KU37" s="455"/>
      <c r="KV37" s="150"/>
      <c r="KW37" s="150"/>
      <c r="KX37" s="154" t="str">
        <f>IF(KV37=0," ",IF(KV37=16," ",VLOOKUP(KV37,PROTOKOL!$A:$E,2)*KW37))</f>
        <v xml:space="preserve"> </v>
      </c>
      <c r="KY37" s="151"/>
      <c r="KZ37" s="152" t="str">
        <f>IF(KV37=0," ",IF(KV37=16," ",(KU37-KX37-KY37)*VLOOKUP(KV37,PROTOKOL!$A:$E,5)))</f>
        <v xml:space="preserve"> </v>
      </c>
      <c r="LA37" s="155" t="str">
        <f t="shared" si="193"/>
        <v xml:space="preserve"> </v>
      </c>
      <c r="LB37" s="152" t="str">
        <f t="shared" si="194"/>
        <v xml:space="preserve"> </v>
      </c>
      <c r="LD37" s="138">
        <f t="shared" ref="LD37" si="2297">$A$37</f>
        <v>25</v>
      </c>
      <c r="LE37" s="444"/>
      <c r="LF37" s="150"/>
      <c r="LG37" s="150"/>
      <c r="LH37" s="150"/>
      <c r="LI37" s="150" t="str">
        <f>IFERROR(IF(LG37=0," ",IF(LG37=16," ",VLOOKUP(LG37,PROTOKOL!$A:$E,2)*LH37))/7.5*(7.5-LL37),"")</f>
        <v/>
      </c>
      <c r="LJ37" s="151"/>
      <c r="LK37" s="152" t="str">
        <f>IF(LG37=0," ",IF(LG37=16," ",(LF37-LI37-LJ37)*VLOOKUP(LG37,PROTOKOL!$A:$E,5)))</f>
        <v xml:space="preserve"> </v>
      </c>
      <c r="LL37" s="153"/>
      <c r="LM37" s="144" t="str">
        <f t="shared" si="196"/>
        <v xml:space="preserve"> </v>
      </c>
      <c r="LN37" s="454" t="str">
        <f t="shared" si="197"/>
        <v xml:space="preserve"> </v>
      </c>
      <c r="LO37" s="454"/>
      <c r="LP37" s="455"/>
      <c r="LQ37" s="150"/>
      <c r="LR37" s="150"/>
      <c r="LS37" s="154" t="str">
        <f>IF(LQ37=0," ",IF(LQ37=16," ",VLOOKUP(LQ37,PROTOKOL!$A:$E,2)*LR37))</f>
        <v xml:space="preserve"> </v>
      </c>
      <c r="LT37" s="151"/>
      <c r="LU37" s="152" t="str">
        <f>IF(LQ37=0," ",IF(LQ37=16," ",(LP37-LS37-LT37)*VLOOKUP(LQ37,PROTOKOL!$A:$E,5)))</f>
        <v xml:space="preserve"> </v>
      </c>
      <c r="LV37" s="155" t="str">
        <f t="shared" si="198"/>
        <v xml:space="preserve"> </v>
      </c>
      <c r="LW37" s="152" t="str">
        <f t="shared" si="199"/>
        <v xml:space="preserve"> </v>
      </c>
      <c r="LY37" s="138">
        <f t="shared" ref="LY37" si="2298">$A$37</f>
        <v>25</v>
      </c>
      <c r="LZ37" s="444"/>
      <c r="MA37" s="150"/>
      <c r="MB37" s="150"/>
      <c r="MC37" s="150"/>
      <c r="MD37" s="150" t="str">
        <f>IFERROR(IF(MB37=0," ",IF(MB37=16," ",VLOOKUP(MB37,PROTOKOL!$A:$E,2)*MC37))/7.5*(7.5-MG37),"")</f>
        <v/>
      </c>
      <c r="ME37" s="151"/>
      <c r="MF37" s="152" t="str">
        <f>IF(MB37=0," ",IF(MB37=16," ",(MA37-MD37-ME37)*VLOOKUP(MB37,PROTOKOL!$A:$E,5)))</f>
        <v xml:space="preserve"> </v>
      </c>
      <c r="MG37" s="153"/>
      <c r="MH37" s="144" t="str">
        <f t="shared" si="201"/>
        <v xml:space="preserve"> </v>
      </c>
      <c r="MI37" s="454" t="str">
        <f t="shared" si="202"/>
        <v xml:space="preserve"> </v>
      </c>
      <c r="MJ37" s="454"/>
      <c r="MK37" s="455"/>
      <c r="ML37" s="150"/>
      <c r="MM37" s="150"/>
      <c r="MN37" s="154" t="str">
        <f>IF(ML37=0," ",IF(ML37=16," ",VLOOKUP(ML37,PROTOKOL!$A:$E,2)*MM37))</f>
        <v xml:space="preserve"> </v>
      </c>
      <c r="MO37" s="151"/>
      <c r="MP37" s="152" t="str">
        <f>IF(ML37=0," ",IF(ML37=16," ",(MK37-MN37-MO37)*VLOOKUP(ML37,PROTOKOL!$A:$E,5)))</f>
        <v xml:space="preserve"> </v>
      </c>
      <c r="MQ37" s="155" t="str">
        <f t="shared" si="203"/>
        <v xml:space="preserve"> </v>
      </c>
      <c r="MR37" s="152" t="str">
        <f t="shared" si="204"/>
        <v xml:space="preserve"> </v>
      </c>
      <c r="MT37" s="138">
        <f t="shared" ref="MT37" si="2299">$A$37</f>
        <v>25</v>
      </c>
      <c r="MU37" s="444"/>
      <c r="MV37" s="150"/>
      <c r="MW37" s="150"/>
      <c r="MX37" s="150"/>
      <c r="MY37" s="150" t="str">
        <f>IFERROR(IF(MW37=0," ",IF(MW37=16," ",VLOOKUP(MW37,PROTOKOL!$A:$E,2)*MX37))/7.5*(7.5-NB37),"")</f>
        <v/>
      </c>
      <c r="MZ37" s="151"/>
      <c r="NA37" s="152" t="str">
        <f>IF(MW37=0," ",IF(MW37=16," ",(MV37-MY37-MZ37)*VLOOKUP(MW37,PROTOKOL!$A:$E,5)))</f>
        <v xml:space="preserve"> </v>
      </c>
      <c r="NB37" s="153"/>
      <c r="NC37" s="144" t="str">
        <f t="shared" si="206"/>
        <v xml:space="preserve"> </v>
      </c>
      <c r="ND37" s="454" t="str">
        <f t="shared" si="207"/>
        <v xml:space="preserve"> </v>
      </c>
      <c r="NE37" s="454"/>
      <c r="NF37" s="455"/>
      <c r="NG37" s="150"/>
      <c r="NH37" s="150"/>
      <c r="NI37" s="154" t="str">
        <f>IF(NG37=0," ",IF(NG37=16," ",VLOOKUP(NG37,PROTOKOL!$A:$E,2)*NH37))</f>
        <v xml:space="preserve"> </v>
      </c>
      <c r="NJ37" s="151"/>
      <c r="NK37" s="152" t="str">
        <f>IF(NG37=0," ",IF(NG37=16," ",(NF37-NI37-NJ37)*VLOOKUP(NG37,PROTOKOL!$A:$E,5)))</f>
        <v xml:space="preserve"> </v>
      </c>
      <c r="NL37" s="155" t="str">
        <f t="shared" si="208"/>
        <v xml:space="preserve"> </v>
      </c>
      <c r="NM37" s="152" t="str">
        <f t="shared" si="209"/>
        <v xml:space="preserve"> </v>
      </c>
      <c r="NO37" s="138">
        <f t="shared" ref="NO37" si="2300">$A$37</f>
        <v>25</v>
      </c>
      <c r="NP37" s="444"/>
      <c r="NQ37" s="150"/>
      <c r="NR37" s="150"/>
      <c r="NS37" s="150"/>
      <c r="NT37" s="150" t="str">
        <f>IFERROR(IF(NR37=0," ",IF(NR37=16," ",VLOOKUP(NR37,PROTOKOL!$A:$E,2)*NS37))/7.5*(7.5-NW37),"")</f>
        <v/>
      </c>
      <c r="NU37" s="151"/>
      <c r="NV37" s="152" t="str">
        <f>IF(NR37=0," ",IF(NR37=16," ",(NQ37-NT37-NU37)*VLOOKUP(NR37,PROTOKOL!$A:$E,5)))</f>
        <v xml:space="preserve"> </v>
      </c>
      <c r="NW37" s="153"/>
      <c r="NX37" s="144" t="str">
        <f t="shared" si="211"/>
        <v xml:space="preserve"> </v>
      </c>
      <c r="NY37" s="454" t="str">
        <f t="shared" si="212"/>
        <v xml:space="preserve"> </v>
      </c>
      <c r="NZ37" s="454"/>
      <c r="OA37" s="455"/>
      <c r="OB37" s="150"/>
      <c r="OC37" s="150"/>
      <c r="OD37" s="154" t="str">
        <f>IF(OB37=0," ",IF(OB37=16," ",VLOOKUP(OB37,PROTOKOL!$A:$E,2)*OC37))</f>
        <v xml:space="preserve"> </v>
      </c>
      <c r="OE37" s="151"/>
      <c r="OF37" s="152" t="str">
        <f>IF(OB37=0," ",IF(OB37=16," ",(OA37-OD37-OE37)*VLOOKUP(OB37,PROTOKOL!$A:$E,5)))</f>
        <v xml:space="preserve"> </v>
      </c>
      <c r="OG37" s="155" t="str">
        <f t="shared" si="213"/>
        <v xml:space="preserve"> </v>
      </c>
      <c r="OH37" s="152" t="str">
        <f t="shared" si="214"/>
        <v xml:space="preserve"> </v>
      </c>
      <c r="OJ37" s="138">
        <f t="shared" ref="OJ37" si="2301">$A$37</f>
        <v>25</v>
      </c>
      <c r="OK37" s="444"/>
      <c r="OL37" s="150"/>
      <c r="OM37" s="150"/>
      <c r="ON37" s="150"/>
      <c r="OO37" s="150" t="str">
        <f>IFERROR(IF(OM37=0," ",IF(OM37=16," ",VLOOKUP(OM37,PROTOKOL!$A:$E,2)*ON37))/7.5*(7.5-OR37),"")</f>
        <v/>
      </c>
      <c r="OP37" s="151"/>
      <c r="OQ37" s="152" t="str">
        <f>IF(OM37=0," ",IF(OM37=16," ",(OL37-OO37-OP37)*VLOOKUP(OM37,PROTOKOL!$A:$E,5)))</f>
        <v xml:space="preserve"> </v>
      </c>
      <c r="OR37" s="153"/>
      <c r="OS37" s="144" t="str">
        <f t="shared" si="216"/>
        <v xml:space="preserve"> </v>
      </c>
      <c r="OT37" s="454" t="str">
        <f t="shared" si="217"/>
        <v xml:space="preserve"> </v>
      </c>
      <c r="OU37" s="454"/>
      <c r="OV37" s="455"/>
      <c r="OW37" s="150"/>
      <c r="OX37" s="150"/>
      <c r="OY37" s="154" t="str">
        <f>IF(OW37=0," ",IF(OW37=16," ",VLOOKUP(OW37,PROTOKOL!$A:$E,2)*OX37))</f>
        <v xml:space="preserve"> </v>
      </c>
      <c r="OZ37" s="151"/>
      <c r="PA37" s="152" t="str">
        <f>IF(OW37=0," ",IF(OW37=16," ",(OV37-OY37-OZ37)*VLOOKUP(OW37,PROTOKOL!$A:$E,5)))</f>
        <v xml:space="preserve"> </v>
      </c>
      <c r="PB37" s="155" t="str">
        <f t="shared" si="218"/>
        <v xml:space="preserve"> </v>
      </c>
      <c r="PC37" s="152" t="str">
        <f t="shared" si="219"/>
        <v xml:space="preserve"> </v>
      </c>
      <c r="PE37" s="138">
        <f t="shared" ref="PE37" si="2302">$A$37</f>
        <v>25</v>
      </c>
      <c r="PF37" s="444"/>
      <c r="PG37" s="150"/>
      <c r="PH37" s="150"/>
      <c r="PI37" s="150"/>
      <c r="PJ37" s="150" t="str">
        <f>IFERROR(IF(PH37=0," ",IF(PH37=16," ",VLOOKUP(PH37,PROTOKOL!$A:$E,2)*PI37))/7.5*(7.5-PM37),"")</f>
        <v/>
      </c>
      <c r="PK37" s="151"/>
      <c r="PL37" s="152" t="str">
        <f>IF(PH37=0," ",IF(PH37=16," ",(PG37-PJ37-PK37)*VLOOKUP(PH37,PROTOKOL!$A:$E,5)))</f>
        <v xml:space="preserve"> </v>
      </c>
      <c r="PM37" s="153"/>
      <c r="PN37" s="144" t="str">
        <f t="shared" si="221"/>
        <v xml:space="preserve"> </v>
      </c>
      <c r="PO37" s="454" t="str">
        <f t="shared" si="222"/>
        <v xml:space="preserve"> </v>
      </c>
      <c r="PP37" s="454"/>
      <c r="PQ37" s="455"/>
      <c r="PR37" s="150"/>
      <c r="PS37" s="150"/>
      <c r="PT37" s="154" t="str">
        <f>IF(PR37=0," ",IF(PR37=16," ",VLOOKUP(PR37,PROTOKOL!$A:$E,2)*PS37))</f>
        <v xml:space="preserve"> </v>
      </c>
      <c r="PU37" s="151"/>
      <c r="PV37" s="152" t="str">
        <f>IF(PR37=0," ",IF(PR37=16," ",(PQ37-PT37-PU37)*VLOOKUP(PR37,PROTOKOL!$A:$E,5)))</f>
        <v xml:space="preserve"> </v>
      </c>
      <c r="PW37" s="155" t="str">
        <f t="shared" si="223"/>
        <v xml:space="preserve"> </v>
      </c>
      <c r="PX37" s="152" t="str">
        <f t="shared" si="224"/>
        <v xml:space="preserve"> </v>
      </c>
      <c r="PZ37" s="138">
        <f t="shared" ref="PZ37" si="2303">$A$37</f>
        <v>25</v>
      </c>
      <c r="QA37" s="444"/>
      <c r="QB37" s="150"/>
      <c r="QC37" s="150"/>
      <c r="QD37" s="150"/>
      <c r="QE37" s="150" t="str">
        <f>IFERROR(IF(QC37=0," ",IF(QC37=16," ",VLOOKUP(QC37,PROTOKOL!$A:$E,2)*QD37))/7.5*(7.5-QH37),"")</f>
        <v/>
      </c>
      <c r="QF37" s="151"/>
      <c r="QG37" s="152" t="str">
        <f>IF(QC37=0," ",IF(QC37=16," ",(QB37-QE37-QF37)*VLOOKUP(QC37,PROTOKOL!$A:$E,5)))</f>
        <v xml:space="preserve"> </v>
      </c>
      <c r="QH37" s="153"/>
      <c r="QI37" s="144" t="str">
        <f t="shared" si="226"/>
        <v xml:space="preserve"> </v>
      </c>
      <c r="QJ37" s="454" t="str">
        <f t="shared" si="227"/>
        <v xml:space="preserve"> </v>
      </c>
      <c r="QK37" s="454"/>
      <c r="QL37" s="455"/>
      <c r="QM37" s="150"/>
      <c r="QN37" s="150"/>
      <c r="QO37" s="154" t="str">
        <f>IF(QM37=0," ",IF(QM37=16," ",VLOOKUP(QM37,PROTOKOL!$A:$E,2)*QN37))</f>
        <v xml:space="preserve"> </v>
      </c>
      <c r="QP37" s="151"/>
      <c r="QQ37" s="152" t="str">
        <f>IF(QM37=0," ",IF(QM37=16," ",(QL37-QO37-QP37)*VLOOKUP(QM37,PROTOKOL!$A:$E,5)))</f>
        <v xml:space="preserve"> </v>
      </c>
      <c r="QR37" s="155" t="str">
        <f t="shared" si="228"/>
        <v xml:space="preserve"> </v>
      </c>
      <c r="QS37" s="152" t="str">
        <f t="shared" si="229"/>
        <v xml:space="preserve"> </v>
      </c>
      <c r="QU37" s="138">
        <f t="shared" ref="QU37" si="2304">$A$37</f>
        <v>25</v>
      </c>
      <c r="QV37" s="444"/>
      <c r="QW37" s="150"/>
      <c r="QX37" s="150"/>
      <c r="QY37" s="150"/>
      <c r="QZ37" s="150" t="str">
        <f>IFERROR(IF(QX37=0," ",IF(QX37=16," ",VLOOKUP(QX37,PROTOKOL!$A:$E,2)*QY37))/7.5*(7.5-RC37),"")</f>
        <v/>
      </c>
      <c r="RA37" s="151"/>
      <c r="RB37" s="152" t="str">
        <f>IF(QX37=0," ",IF(QX37=16," ",(QW37-QZ37-RA37)*VLOOKUP(QX37,PROTOKOL!$A:$E,5)))</f>
        <v xml:space="preserve"> </v>
      </c>
      <c r="RC37" s="153"/>
      <c r="RD37" s="144" t="str">
        <f t="shared" si="231"/>
        <v xml:space="preserve"> </v>
      </c>
      <c r="RE37" s="454" t="str">
        <f t="shared" si="232"/>
        <v xml:space="preserve"> </v>
      </c>
      <c r="RF37" s="454"/>
      <c r="RG37" s="455"/>
      <c r="RH37" s="150"/>
      <c r="RI37" s="150"/>
      <c r="RJ37" s="154" t="str">
        <f>IF(RH37=0," ",IF(RH37=16," ",VLOOKUP(RH37,PROTOKOL!$A:$E,2)*RI37))</f>
        <v xml:space="preserve"> </v>
      </c>
      <c r="RK37" s="151"/>
      <c r="RL37" s="152" t="str">
        <f>IF(RH37=0," ",IF(RH37=16," ",(RG37-RJ37-RK37)*VLOOKUP(RH37,PROTOKOL!$A:$E,5)))</f>
        <v xml:space="preserve"> </v>
      </c>
      <c r="RM37" s="155" t="str">
        <f t="shared" si="233"/>
        <v xml:space="preserve"> </v>
      </c>
      <c r="RN37" s="152" t="str">
        <f t="shared" si="234"/>
        <v xml:space="preserve"> </v>
      </c>
      <c r="RP37" s="138">
        <f t="shared" ref="RP37" si="2305">$A$37</f>
        <v>25</v>
      </c>
      <c r="RQ37" s="444"/>
      <c r="RR37" s="150"/>
      <c r="RS37" s="150"/>
      <c r="RT37" s="150"/>
      <c r="RU37" s="150" t="str">
        <f>IFERROR(IF(RS37=0," ",IF(RS37=16," ",VLOOKUP(RS37,PROTOKOL!$A:$E,2)*RT37))/7.5*(7.5-RX37),"")</f>
        <v/>
      </c>
      <c r="RV37" s="151"/>
      <c r="RW37" s="152" t="str">
        <f>IF(RS37=0," ",IF(RS37=16," ",(RR37-RU37-RV37)*VLOOKUP(RS37,PROTOKOL!$A:$E,5)))</f>
        <v xml:space="preserve"> </v>
      </c>
      <c r="RX37" s="153"/>
      <c r="RY37" s="144" t="str">
        <f t="shared" si="236"/>
        <v xml:space="preserve"> </v>
      </c>
      <c r="RZ37" s="454" t="str">
        <f t="shared" si="237"/>
        <v xml:space="preserve"> </v>
      </c>
      <c r="SA37" s="454"/>
      <c r="SB37" s="455"/>
      <c r="SC37" s="150"/>
      <c r="SD37" s="150"/>
      <c r="SE37" s="154" t="str">
        <f>IF(SC37=0," ",IF(SC37=16," ",VLOOKUP(SC37,PROTOKOL!$A:$E,2)*SD37))</f>
        <v xml:space="preserve"> </v>
      </c>
      <c r="SF37" s="151"/>
      <c r="SG37" s="152" t="str">
        <f>IF(SC37=0," ",IF(SC37=16," ",(SB37-SE37-SF37)*VLOOKUP(SC37,PROTOKOL!$A:$E,5)))</f>
        <v xml:space="preserve"> </v>
      </c>
      <c r="SH37" s="155" t="str">
        <f t="shared" si="238"/>
        <v xml:space="preserve"> </v>
      </c>
      <c r="SI37" s="152" t="str">
        <f t="shared" si="239"/>
        <v xml:space="preserve"> </v>
      </c>
      <c r="SK37" s="138">
        <f t="shared" ref="SK37" si="2306">$A$37</f>
        <v>25</v>
      </c>
      <c r="SL37" s="444"/>
      <c r="SM37" s="150"/>
      <c r="SN37" s="150"/>
      <c r="SO37" s="150"/>
      <c r="SP37" s="150" t="str">
        <f>IFERROR(IF(SN37=0," ",IF(SN37=16," ",VLOOKUP(SN37,PROTOKOL!$A:$E,2)*SO37))/7.5*(7.5-SS37),"")</f>
        <v/>
      </c>
      <c r="SQ37" s="151"/>
      <c r="SR37" s="152" t="str">
        <f>IF(SN37=0," ",IF(SN37=16," ",(SM37-SP37-SQ37)*VLOOKUP(SN37,PROTOKOL!$A:$E,5)))</f>
        <v xml:space="preserve"> </v>
      </c>
      <c r="SS37" s="153"/>
      <c r="ST37" s="144" t="str">
        <f t="shared" si="241"/>
        <v xml:space="preserve"> </v>
      </c>
      <c r="SU37" s="454" t="str">
        <f t="shared" si="242"/>
        <v xml:space="preserve"> </v>
      </c>
      <c r="SV37" s="454"/>
      <c r="SW37" s="455"/>
      <c r="SX37" s="150"/>
      <c r="SY37" s="150"/>
      <c r="SZ37" s="154" t="str">
        <f>IF(SX37=0," ",IF(SX37=16," ",VLOOKUP(SX37,PROTOKOL!$A:$E,2)*SY37))</f>
        <v xml:space="preserve"> </v>
      </c>
      <c r="TA37" s="151"/>
      <c r="TB37" s="152" t="str">
        <f>IF(SX37=0," ",IF(SX37=16," ",(SW37-SZ37-TA37)*VLOOKUP(SX37,PROTOKOL!$A:$E,5)))</f>
        <v xml:space="preserve"> </v>
      </c>
      <c r="TC37" s="155" t="str">
        <f t="shared" si="243"/>
        <v xml:space="preserve"> </v>
      </c>
      <c r="TD37" s="152" t="str">
        <f t="shared" si="244"/>
        <v xml:space="preserve"> </v>
      </c>
      <c r="TF37" s="138">
        <f t="shared" ref="TF37" si="2307">$A$37</f>
        <v>25</v>
      </c>
      <c r="TG37" s="444"/>
      <c r="TH37" s="150"/>
      <c r="TI37" s="150"/>
      <c r="TJ37" s="150"/>
      <c r="TK37" s="150" t="str">
        <f>IFERROR(IF(TI37=0," ",IF(TI37=16," ",VLOOKUP(TI37,PROTOKOL!$A:$E,2)*TJ37))/7.5*(7.5-TN37),"")</f>
        <v/>
      </c>
      <c r="TL37" s="151"/>
      <c r="TM37" s="152" t="str">
        <f>IF(TI37=0," ",IF(TI37=16," ",(TH37-TK37-TL37)*VLOOKUP(TI37,PROTOKOL!$A:$E,5)))</f>
        <v xml:space="preserve"> </v>
      </c>
      <c r="TN37" s="153"/>
      <c r="TO37" s="144" t="str">
        <f t="shared" si="246"/>
        <v xml:space="preserve"> </v>
      </c>
      <c r="TP37" s="454" t="str">
        <f t="shared" si="247"/>
        <v xml:space="preserve"> </v>
      </c>
      <c r="TQ37" s="454"/>
      <c r="TR37" s="455"/>
      <c r="TS37" s="150"/>
      <c r="TT37" s="150"/>
      <c r="TU37" s="154" t="str">
        <f>IF(TS37=0," ",IF(TS37=16," ",VLOOKUP(TS37,PROTOKOL!$A:$E,2)*TT37))</f>
        <v xml:space="preserve"> </v>
      </c>
      <c r="TV37" s="151"/>
      <c r="TW37" s="152" t="str">
        <f>IF(TS37=0," ",IF(TS37=16," ",(TR37-TU37-TV37)*VLOOKUP(TS37,PROTOKOL!$A:$E,5)))</f>
        <v xml:space="preserve"> </v>
      </c>
      <c r="TX37" s="155" t="str">
        <f t="shared" si="248"/>
        <v xml:space="preserve"> </v>
      </c>
      <c r="TY37" s="152" t="str">
        <f t="shared" si="249"/>
        <v xml:space="preserve"> </v>
      </c>
      <c r="UA37" s="138">
        <f t="shared" ref="UA37" si="2308">$A$37</f>
        <v>25</v>
      </c>
      <c r="UB37" s="444"/>
      <c r="UC37" s="150"/>
      <c r="UD37" s="150"/>
      <c r="UE37" s="150"/>
      <c r="UF37" s="150" t="str">
        <f>IFERROR(IF(UD37=0," ",IF(UD37=16," ",VLOOKUP(UD37,PROTOKOL!$A:$E,2)*UE37))/7.5*(7.5-UI37),"")</f>
        <v/>
      </c>
      <c r="UG37" s="151"/>
      <c r="UH37" s="152" t="str">
        <f>IF(UD37=0," ",IF(UD37=16," ",(UC37-UF37-UG37)*VLOOKUP(UD37,PROTOKOL!$A:$E,5)))</f>
        <v xml:space="preserve"> </v>
      </c>
      <c r="UI37" s="153"/>
      <c r="UJ37" s="144" t="str">
        <f t="shared" si="251"/>
        <v xml:space="preserve"> </v>
      </c>
      <c r="UK37" s="454" t="str">
        <f t="shared" si="252"/>
        <v xml:space="preserve"> </v>
      </c>
      <c r="UL37" s="454"/>
      <c r="UM37" s="455"/>
      <c r="UN37" s="150"/>
      <c r="UO37" s="150"/>
      <c r="UP37" s="154" t="str">
        <f>IF(UN37=0," ",IF(UN37=16," ",VLOOKUP(UN37,PROTOKOL!$A:$E,2)*UO37))</f>
        <v xml:space="preserve"> </v>
      </c>
      <c r="UQ37" s="151"/>
      <c r="UR37" s="152" t="str">
        <f>IF(UN37=0," ",IF(UN37=16," ",(UM37-UP37-UQ37)*VLOOKUP(UN37,PROTOKOL!$A:$E,5)))</f>
        <v xml:space="preserve"> </v>
      </c>
      <c r="US37" s="155" t="str">
        <f t="shared" si="253"/>
        <v xml:space="preserve"> </v>
      </c>
      <c r="UT37" s="152" t="str">
        <f t="shared" si="254"/>
        <v xml:space="preserve"> </v>
      </c>
      <c r="UV37" s="138">
        <f t="shared" ref="UV37" si="2309">$A$37</f>
        <v>25</v>
      </c>
      <c r="UW37" s="444"/>
      <c r="UX37" s="150"/>
      <c r="UY37" s="150"/>
      <c r="UZ37" s="150"/>
      <c r="VA37" s="150" t="str">
        <f>IFERROR(IF(UY37=0," ",IF(UY37=16," ",VLOOKUP(UY37,PROTOKOL!$A:$E,2)*UZ37))/7.5*(7.5-VD37),"")</f>
        <v/>
      </c>
      <c r="VB37" s="151"/>
      <c r="VC37" s="152" t="str">
        <f>IF(UY37=0," ",IF(UY37=16," ",(UX37-VA37-VB37)*VLOOKUP(UY37,PROTOKOL!$A:$E,5)))</f>
        <v xml:space="preserve"> </v>
      </c>
      <c r="VD37" s="153"/>
      <c r="VE37" s="144" t="str">
        <f t="shared" si="256"/>
        <v xml:space="preserve"> </v>
      </c>
      <c r="VF37" s="454" t="str">
        <f t="shared" si="257"/>
        <v xml:space="preserve"> </v>
      </c>
      <c r="VG37" s="454"/>
      <c r="VH37" s="455"/>
      <c r="VI37" s="150"/>
      <c r="VJ37" s="150"/>
      <c r="VK37" s="154" t="str">
        <f>IF(VI37=0," ",IF(VI37=16," ",VLOOKUP(VI37,PROTOKOL!$A:$E,2)*VJ37))</f>
        <v xml:space="preserve"> </v>
      </c>
      <c r="VL37" s="151"/>
      <c r="VM37" s="152" t="str">
        <f>IF(VI37=0," ",IF(VI37=16," ",(VH37-VK37-VL37)*VLOOKUP(VI37,PROTOKOL!$A:$E,5)))</f>
        <v xml:space="preserve"> </v>
      </c>
      <c r="VN37" s="155" t="str">
        <f t="shared" si="258"/>
        <v xml:space="preserve"> </v>
      </c>
      <c r="VO37" s="152" t="str">
        <f t="shared" si="259"/>
        <v xml:space="preserve"> </v>
      </c>
      <c r="VQ37" s="138">
        <f t="shared" ref="VQ37" si="2310">$A$37</f>
        <v>25</v>
      </c>
      <c r="VR37" s="444"/>
      <c r="VS37" s="150"/>
      <c r="VT37" s="150"/>
      <c r="VU37" s="150"/>
      <c r="VV37" s="150" t="str">
        <f>IFERROR(IF(VT37=0," ",IF(VT37=16," ",VLOOKUP(VT37,PROTOKOL!$A:$E,2)*VU37))/7.5*(7.5-VY37),"")</f>
        <v/>
      </c>
      <c r="VW37" s="151"/>
      <c r="VX37" s="152" t="str">
        <f>IF(VT37=0," ",IF(VT37=16," ",(VS37-VV37-VW37)*VLOOKUP(VT37,PROTOKOL!$A:$E,5)))</f>
        <v xml:space="preserve"> </v>
      </c>
      <c r="VY37" s="153"/>
      <c r="VZ37" s="144" t="str">
        <f t="shared" si="261"/>
        <v xml:space="preserve"> </v>
      </c>
      <c r="WA37" s="454" t="str">
        <f t="shared" si="262"/>
        <v xml:space="preserve"> </v>
      </c>
      <c r="WB37" s="454"/>
      <c r="WC37" s="455"/>
      <c r="WD37" s="150"/>
      <c r="WE37" s="150"/>
      <c r="WF37" s="154" t="str">
        <f>IF(WD37=0," ",IF(WD37=16," ",VLOOKUP(WD37,PROTOKOL!$A:$E,2)*WE37))</f>
        <v xml:space="preserve"> </v>
      </c>
      <c r="WG37" s="151"/>
      <c r="WH37" s="152" t="str">
        <f>IF(WD37=0," ",IF(WD37=16," ",(WC37-WF37-WG37)*VLOOKUP(WD37,PROTOKOL!$A:$E,5)))</f>
        <v xml:space="preserve"> </v>
      </c>
      <c r="WI37" s="155" t="str">
        <f t="shared" si="263"/>
        <v xml:space="preserve"> </v>
      </c>
      <c r="WJ37" s="152" t="str">
        <f t="shared" si="264"/>
        <v xml:space="preserve"> </v>
      </c>
      <c r="WL37" s="138">
        <f t="shared" ref="WL37" si="2311">$A$37</f>
        <v>25</v>
      </c>
      <c r="WM37" s="444"/>
      <c r="WN37" s="150"/>
      <c r="WO37" s="150"/>
      <c r="WP37" s="150"/>
      <c r="WQ37" s="150" t="str">
        <f>IFERROR(IF(WO37=0," ",IF(WO37=16," ",VLOOKUP(WO37,PROTOKOL!$A:$E,2)*WP37))/7.5*(7.5-WT37),"")</f>
        <v/>
      </c>
      <c r="WR37" s="151"/>
      <c r="WS37" s="152" t="str">
        <f>IF(WO37=0," ",IF(WO37=16," ",(WN37-WQ37-WR37)*VLOOKUP(WO37,PROTOKOL!$A:$E,5)))</f>
        <v xml:space="preserve"> </v>
      </c>
      <c r="WT37" s="153"/>
      <c r="WU37" s="144" t="str">
        <f t="shared" si="266"/>
        <v xml:space="preserve"> </v>
      </c>
      <c r="WV37" s="454" t="str">
        <f t="shared" si="267"/>
        <v xml:space="preserve"> </v>
      </c>
      <c r="WW37" s="454"/>
      <c r="WX37" s="455"/>
      <c r="WY37" s="150"/>
      <c r="WZ37" s="150"/>
      <c r="XA37" s="154" t="str">
        <f>IF(WY37=0," ",IF(WY37=16," ",VLOOKUP(WY37,PROTOKOL!$A:$E,2)*WZ37))</f>
        <v xml:space="preserve"> </v>
      </c>
      <c r="XB37" s="151"/>
      <c r="XC37" s="152" t="str">
        <f>IF(WY37=0," ",IF(WY37=16," ",(WX37-XA37-XB37)*VLOOKUP(WY37,PROTOKOL!$A:$E,5)))</f>
        <v xml:space="preserve"> </v>
      </c>
      <c r="XD37" s="155" t="str">
        <f t="shared" si="268"/>
        <v xml:space="preserve"> </v>
      </c>
      <c r="XE37" s="152" t="str">
        <f t="shared" si="269"/>
        <v xml:space="preserve"> </v>
      </c>
      <c r="XG37" s="138">
        <f t="shared" ref="XG37" si="2312">$A$37</f>
        <v>25</v>
      </c>
      <c r="XH37" s="444"/>
      <c r="XI37" s="150"/>
      <c r="XJ37" s="150"/>
      <c r="XK37" s="150"/>
      <c r="XL37" s="150" t="str">
        <f>IFERROR(IF(XJ37=0," ",IF(XJ37=16," ",VLOOKUP(XJ37,PROTOKOL!$A:$E,2)*XK37))/7.5*(7.5-XO37),"")</f>
        <v/>
      </c>
      <c r="XM37" s="151"/>
      <c r="XN37" s="152" t="str">
        <f>IF(XJ37=0," ",IF(XJ37=16," ",(XI37-XL37-XM37)*VLOOKUP(XJ37,PROTOKOL!$A:$E,5)))</f>
        <v xml:space="preserve"> </v>
      </c>
      <c r="XO37" s="153"/>
      <c r="XP37" s="144" t="str">
        <f t="shared" si="271"/>
        <v xml:space="preserve"> </v>
      </c>
      <c r="XQ37" s="454" t="str">
        <f t="shared" si="272"/>
        <v xml:space="preserve"> </v>
      </c>
      <c r="XR37" s="454"/>
      <c r="XS37" s="455"/>
      <c r="XT37" s="150"/>
      <c r="XU37" s="150"/>
      <c r="XV37" s="154" t="str">
        <f>IF(XT37=0," ",IF(XT37=16," ",VLOOKUP(XT37,PROTOKOL!$A:$E,2)*XU37))</f>
        <v xml:space="preserve"> </v>
      </c>
      <c r="XW37" s="151"/>
      <c r="XX37" s="152" t="str">
        <f>IF(XT37=0," ",IF(XT37=16," ",(XS37-XV37-XW37)*VLOOKUP(XT37,PROTOKOL!$A:$E,5)))</f>
        <v xml:space="preserve"> </v>
      </c>
      <c r="XY37" s="155" t="str">
        <f t="shared" si="273"/>
        <v xml:space="preserve"> </v>
      </c>
      <c r="XZ37" s="152" t="str">
        <f t="shared" si="274"/>
        <v xml:space="preserve"> </v>
      </c>
      <c r="YB37" s="138">
        <f t="shared" ref="YB37" si="2313">$A$37</f>
        <v>25</v>
      </c>
      <c r="YC37" s="444"/>
      <c r="YD37" s="150"/>
      <c r="YE37" s="150"/>
      <c r="YF37" s="150"/>
      <c r="YG37" s="150" t="str">
        <f>IFERROR(IF(YE37=0," ",IF(YE37=16," ",VLOOKUP(YE37,PROTOKOL!$A:$E,2)*YF37))/7.5*(7.5-YJ37),"")</f>
        <v/>
      </c>
      <c r="YH37" s="151"/>
      <c r="YI37" s="152" t="str">
        <f>IF(YE37=0," ",IF(YE37=16," ",(YD37-YG37-YH37)*VLOOKUP(YE37,PROTOKOL!$A:$E,5)))</f>
        <v xml:space="preserve"> </v>
      </c>
      <c r="YJ37" s="153"/>
      <c r="YK37" s="144" t="str">
        <f t="shared" si="276"/>
        <v xml:space="preserve"> </v>
      </c>
      <c r="YL37" s="454" t="str">
        <f t="shared" si="277"/>
        <v xml:space="preserve"> </v>
      </c>
      <c r="YM37" s="454"/>
      <c r="YN37" s="455"/>
      <c r="YO37" s="150"/>
      <c r="YP37" s="150"/>
      <c r="YQ37" s="154" t="str">
        <f>IF(YO37=0," ",IF(YO37=16," ",VLOOKUP(YO37,PROTOKOL!$A:$E,2)*YP37))</f>
        <v xml:space="preserve"> </v>
      </c>
      <c r="YR37" s="151"/>
      <c r="YS37" s="152" t="str">
        <f>IF(YO37=0," ",IF(YO37=16," ",(YN37-YQ37-YR37)*VLOOKUP(YO37,PROTOKOL!$A:$E,5)))</f>
        <v xml:space="preserve"> </v>
      </c>
      <c r="YT37" s="155" t="str">
        <f t="shared" si="278"/>
        <v xml:space="preserve"> </v>
      </c>
      <c r="YU37" s="152" t="str">
        <f t="shared" si="279"/>
        <v xml:space="preserve"> </v>
      </c>
      <c r="YW37" s="138">
        <f t="shared" ref="YW37" si="2314">$A$37</f>
        <v>25</v>
      </c>
      <c r="YX37" s="444"/>
      <c r="YY37" s="150"/>
      <c r="YZ37" s="150"/>
      <c r="ZA37" s="150"/>
      <c r="ZB37" s="150" t="str">
        <f>IFERROR(IF(YZ37=0," ",IF(YZ37=16," ",VLOOKUP(YZ37,PROTOKOL!$A:$E,2)*ZA37))/7.5*(7.5-ZE37),"")</f>
        <v/>
      </c>
      <c r="ZC37" s="151"/>
      <c r="ZD37" s="152" t="str">
        <f>IF(YZ37=0," ",IF(YZ37=16," ",(YY37-ZB37-ZC37)*VLOOKUP(YZ37,PROTOKOL!$A:$E,5)))</f>
        <v xml:space="preserve"> </v>
      </c>
      <c r="ZE37" s="153"/>
      <c r="ZF37" s="144" t="str">
        <f t="shared" si="281"/>
        <v xml:space="preserve"> </v>
      </c>
      <c r="ZG37" s="454" t="str">
        <f t="shared" si="282"/>
        <v xml:space="preserve"> </v>
      </c>
      <c r="ZH37" s="454"/>
      <c r="ZI37" s="455"/>
      <c r="ZJ37" s="150"/>
      <c r="ZK37" s="150"/>
      <c r="ZL37" s="154" t="str">
        <f>IF(ZJ37=0," ",IF(ZJ37=16," ",VLOOKUP(ZJ37,PROTOKOL!$A:$E,2)*ZK37))</f>
        <v xml:space="preserve"> </v>
      </c>
      <c r="ZM37" s="151"/>
      <c r="ZN37" s="152" t="str">
        <f>IF(ZJ37=0," ",IF(ZJ37=16," ",(ZI37-ZL37-ZM37)*VLOOKUP(ZJ37,PROTOKOL!$A:$E,5)))</f>
        <v xml:space="preserve"> </v>
      </c>
      <c r="ZO37" s="155" t="str">
        <f t="shared" si="283"/>
        <v xml:space="preserve"> </v>
      </c>
      <c r="ZP37" s="152" t="str">
        <f t="shared" si="284"/>
        <v xml:space="preserve"> </v>
      </c>
      <c r="ZR37" s="138">
        <f t="shared" ref="ZR37" si="2315">$A$37</f>
        <v>25</v>
      </c>
      <c r="ZS37" s="444"/>
      <c r="ZT37" s="150"/>
      <c r="ZU37" s="150"/>
      <c r="ZV37" s="150"/>
      <c r="ZW37" s="150" t="str">
        <f>IFERROR(IF(ZU37=0," ",IF(ZU37=16," ",VLOOKUP(ZU37,PROTOKOL!$A:$E,2)*ZV37))/7.5*(7.5-ZZ37),"")</f>
        <v/>
      </c>
      <c r="ZX37" s="151"/>
      <c r="ZY37" s="152" t="str">
        <f>IF(ZU37=0," ",IF(ZU37=16," ",(ZT37-ZW37-ZX37)*VLOOKUP(ZU37,PROTOKOL!$A:$E,5)))</f>
        <v xml:space="preserve"> </v>
      </c>
      <c r="ZZ37" s="153"/>
      <c r="AAA37" s="144" t="str">
        <f t="shared" si="286"/>
        <v xml:space="preserve"> </v>
      </c>
      <c r="AAB37" s="454" t="str">
        <f t="shared" si="287"/>
        <v xml:space="preserve"> </v>
      </c>
      <c r="AAC37" s="454"/>
      <c r="AAD37" s="455"/>
      <c r="AAE37" s="150"/>
      <c r="AAF37" s="150"/>
      <c r="AAG37" s="154" t="str">
        <f>IF(AAE37=0," ",IF(AAE37=16," ",VLOOKUP(AAE37,PROTOKOL!$A:$E,2)*AAF37))</f>
        <v xml:space="preserve"> </v>
      </c>
      <c r="AAH37" s="151"/>
      <c r="AAI37" s="152" t="str">
        <f>IF(AAE37=0," ",IF(AAE37=16," ",(AAD37-AAG37-AAH37)*VLOOKUP(AAE37,PROTOKOL!$A:$E,5)))</f>
        <v xml:space="preserve"> </v>
      </c>
      <c r="AAJ37" s="155" t="str">
        <f t="shared" si="288"/>
        <v xml:space="preserve"> </v>
      </c>
      <c r="AAK37" s="152" t="str">
        <f t="shared" si="289"/>
        <v xml:space="preserve"> </v>
      </c>
      <c r="AAM37" s="138">
        <f t="shared" ref="AAM37" si="2316">$A$37</f>
        <v>25</v>
      </c>
      <c r="AAN37" s="444"/>
      <c r="AAO37" s="150"/>
      <c r="AAP37" s="150"/>
      <c r="AAQ37" s="150"/>
      <c r="AAR37" s="150" t="str">
        <f>IFERROR(IF(AAP37=0," ",IF(AAP37=16," ",VLOOKUP(AAP37,PROTOKOL!$A:$E,2)*AAQ37))/7.5*(7.5-AAU37),"")</f>
        <v/>
      </c>
      <c r="AAS37" s="151"/>
      <c r="AAT37" s="152" t="str">
        <f>IF(AAP37=0," ",IF(AAP37=16," ",(AAO37-AAR37-AAS37)*VLOOKUP(AAP37,PROTOKOL!$A:$E,5)))</f>
        <v xml:space="preserve"> </v>
      </c>
      <c r="AAU37" s="153"/>
      <c r="AAV37" s="144" t="str">
        <f t="shared" si="291"/>
        <v xml:space="preserve"> </v>
      </c>
      <c r="AAW37" s="454" t="str">
        <f t="shared" si="292"/>
        <v xml:space="preserve"> </v>
      </c>
      <c r="AAX37" s="454"/>
      <c r="AAY37" s="455"/>
      <c r="AAZ37" s="150"/>
      <c r="ABA37" s="150"/>
      <c r="ABB37" s="154" t="str">
        <f>IF(AAZ37=0," ",IF(AAZ37=16," ",VLOOKUP(AAZ37,PROTOKOL!$A:$E,2)*ABA37))</f>
        <v xml:space="preserve"> </v>
      </c>
      <c r="ABC37" s="151"/>
      <c r="ABD37" s="152" t="str">
        <f>IF(AAZ37=0," ",IF(AAZ37=16," ",(AAY37-ABB37-ABC37)*VLOOKUP(AAZ37,PROTOKOL!$A:$E,5)))</f>
        <v xml:space="preserve"> </v>
      </c>
      <c r="ABE37" s="155" t="str">
        <f t="shared" si="293"/>
        <v xml:space="preserve"> </v>
      </c>
      <c r="ABF37" s="152" t="str">
        <f t="shared" si="294"/>
        <v xml:space="preserve"> </v>
      </c>
      <c r="ABH37" s="138">
        <f t="shared" ref="ABH37" si="2317">$A$37</f>
        <v>25</v>
      </c>
      <c r="ABI37" s="444"/>
      <c r="ABJ37" s="150"/>
      <c r="ABK37" s="150"/>
      <c r="ABL37" s="150"/>
      <c r="ABM37" s="150" t="str">
        <f>IFERROR(IF(ABK37=0," ",IF(ABK37=16," ",VLOOKUP(ABK37,PROTOKOL!$A:$E,2)*ABL37))/7.5*(7.5-ABP37),"")</f>
        <v/>
      </c>
      <c r="ABN37" s="151"/>
      <c r="ABO37" s="152" t="str">
        <f>IF(ABK37=0," ",IF(ABK37=16," ",(ABJ37-ABM37-ABN37)*VLOOKUP(ABK37,PROTOKOL!$A:$E,5)))</f>
        <v xml:space="preserve"> </v>
      </c>
      <c r="ABP37" s="153"/>
      <c r="ABQ37" s="144" t="str">
        <f t="shared" si="296"/>
        <v xml:space="preserve"> </v>
      </c>
      <c r="ABR37" s="454" t="str">
        <f t="shared" si="297"/>
        <v xml:space="preserve"> </v>
      </c>
      <c r="ABS37" s="454"/>
      <c r="ABT37" s="455"/>
      <c r="ABU37" s="150"/>
      <c r="ABV37" s="150"/>
      <c r="ABW37" s="154" t="str">
        <f>IF(ABU37=0," ",IF(ABU37=16," ",VLOOKUP(ABU37,PROTOKOL!$A:$E,2)*ABV37))</f>
        <v xml:space="preserve"> </v>
      </c>
      <c r="ABX37" s="151"/>
      <c r="ABY37" s="152" t="str">
        <f>IF(ABU37=0," ",IF(ABU37=16," ",(ABT37-ABW37-ABX37)*VLOOKUP(ABU37,PROTOKOL!$A:$E,5)))</f>
        <v xml:space="preserve"> </v>
      </c>
      <c r="ABZ37" s="155" t="str">
        <f t="shared" si="298"/>
        <v xml:space="preserve"> </v>
      </c>
      <c r="ACA37" s="152" t="str">
        <f t="shared" si="299"/>
        <v xml:space="preserve"> </v>
      </c>
      <c r="ACC37" s="138">
        <f t="shared" ref="ACC37" si="2318">$A$37</f>
        <v>25</v>
      </c>
      <c r="ACD37" s="444"/>
      <c r="ACE37" s="150"/>
      <c r="ACF37" s="150"/>
      <c r="ACG37" s="150"/>
      <c r="ACH37" s="150" t="str">
        <f>IFERROR(IF(ACF37=0," ",IF(ACF37=16," ",VLOOKUP(ACF37,PROTOKOL!$A:$E,2)*ACG37))/7.5*(7.5-ACK37),"")</f>
        <v/>
      </c>
      <c r="ACI37" s="151"/>
      <c r="ACJ37" s="152" t="str">
        <f>IF(ACF37=0," ",IF(ACF37=16," ",(ACE37-ACH37-ACI37)*VLOOKUP(ACF37,PROTOKOL!$A:$E,5)))</f>
        <v xml:space="preserve"> </v>
      </c>
      <c r="ACK37" s="153"/>
      <c r="ACL37" s="144" t="str">
        <f t="shared" si="301"/>
        <v xml:space="preserve"> </v>
      </c>
      <c r="ACM37" s="454" t="str">
        <f t="shared" si="302"/>
        <v xml:space="preserve"> </v>
      </c>
      <c r="ACN37" s="454"/>
      <c r="ACO37" s="455"/>
      <c r="ACP37" s="150"/>
      <c r="ACQ37" s="150"/>
      <c r="ACR37" s="154" t="str">
        <f>IF(ACP37=0," ",IF(ACP37=16," ",VLOOKUP(ACP37,PROTOKOL!$A:$E,2)*ACQ37))</f>
        <v xml:space="preserve"> </v>
      </c>
      <c r="ACS37" s="151"/>
      <c r="ACT37" s="152" t="str">
        <f>IF(ACP37=0," ",IF(ACP37=16," ",(ACO37-ACR37-ACS37)*VLOOKUP(ACP37,PROTOKOL!$A:$E,5)))</f>
        <v xml:space="preserve"> </v>
      </c>
      <c r="ACU37" s="155" t="str">
        <f t="shared" si="303"/>
        <v xml:space="preserve"> </v>
      </c>
      <c r="ACV37" s="152" t="str">
        <f t="shared" si="304"/>
        <v xml:space="preserve"> </v>
      </c>
      <c r="ACX37" s="138">
        <f t="shared" ref="ACX37" si="2319">$A$37</f>
        <v>25</v>
      </c>
      <c r="ACY37" s="444"/>
      <c r="ACZ37" s="150"/>
      <c r="ADA37" s="150"/>
      <c r="ADB37" s="150"/>
      <c r="ADC37" s="150" t="str">
        <f>IFERROR(IF(ADA37=0," ",IF(ADA37=16," ",VLOOKUP(ADA37,PROTOKOL!$A:$E,2)*ADB37))/7.5*(7.5-ADF37),"")</f>
        <v/>
      </c>
      <c r="ADD37" s="151"/>
      <c r="ADE37" s="152" t="str">
        <f>IF(ADA37=0," ",IF(ADA37=16," ",(ACZ37-ADC37-ADD37)*VLOOKUP(ADA37,PROTOKOL!$A:$E,5)))</f>
        <v xml:space="preserve"> </v>
      </c>
      <c r="ADF37" s="153"/>
      <c r="ADG37" s="144" t="str">
        <f t="shared" si="306"/>
        <v xml:space="preserve"> </v>
      </c>
      <c r="ADH37" s="454" t="str">
        <f t="shared" si="307"/>
        <v xml:space="preserve"> </v>
      </c>
      <c r="ADI37" s="454"/>
      <c r="ADJ37" s="455"/>
      <c r="ADK37" s="150"/>
      <c r="ADL37" s="150"/>
      <c r="ADM37" s="154" t="str">
        <f>IF(ADK37=0," ",IF(ADK37=16," ",VLOOKUP(ADK37,PROTOKOL!$A:$E,2)*ADL37))</f>
        <v xml:space="preserve"> </v>
      </c>
      <c r="ADN37" s="151"/>
      <c r="ADO37" s="152" t="str">
        <f>IF(ADK37=0," ",IF(ADK37=16," ",(ADJ37-ADM37-ADN37)*VLOOKUP(ADK37,PROTOKOL!$A:$E,5)))</f>
        <v xml:space="preserve"> </v>
      </c>
      <c r="ADP37" s="155" t="str">
        <f t="shared" si="308"/>
        <v xml:space="preserve"> </v>
      </c>
      <c r="ADQ37" s="152" t="str">
        <f t="shared" si="309"/>
        <v xml:space="preserve"> </v>
      </c>
      <c r="ADS37" s="138">
        <f t="shared" ref="ADS37" si="2320">$A$37</f>
        <v>25</v>
      </c>
      <c r="ADT37" s="444"/>
      <c r="ADU37" s="150"/>
      <c r="ADV37" s="150"/>
      <c r="ADW37" s="150"/>
      <c r="ADX37" s="150" t="str">
        <f>IFERROR(IF(ADV37=0," ",IF(ADV37=16," ",VLOOKUP(ADV37,PROTOKOL!$A:$E,2)*ADW37))/7.5*(7.5-AEA37),"")</f>
        <v/>
      </c>
      <c r="ADY37" s="151"/>
      <c r="ADZ37" s="152" t="str">
        <f>IF(ADV37=0," ",IF(ADV37=16," ",(ADU37-ADX37-ADY37)*VLOOKUP(ADV37,PROTOKOL!$A:$E,5)))</f>
        <v xml:space="preserve"> </v>
      </c>
      <c r="AEA37" s="153"/>
      <c r="AEB37" s="144" t="str">
        <f t="shared" si="311"/>
        <v xml:space="preserve"> </v>
      </c>
      <c r="AEC37" s="454" t="str">
        <f t="shared" si="312"/>
        <v xml:space="preserve"> </v>
      </c>
      <c r="AED37" s="454"/>
      <c r="AEE37" s="455"/>
      <c r="AEF37" s="150"/>
      <c r="AEG37" s="150"/>
      <c r="AEH37" s="154" t="str">
        <f>IF(AEF37=0," ",IF(AEF37=16," ",VLOOKUP(AEF37,PROTOKOL!$A:$E,2)*AEG37))</f>
        <v xml:space="preserve"> </v>
      </c>
      <c r="AEI37" s="151"/>
      <c r="AEJ37" s="152" t="str">
        <f>IF(AEF37=0," ",IF(AEF37=16," ",(AEE37-AEH37-AEI37)*VLOOKUP(AEF37,PROTOKOL!$A:$E,5)))</f>
        <v xml:space="preserve"> </v>
      </c>
      <c r="AEK37" s="155" t="str">
        <f t="shared" si="313"/>
        <v xml:space="preserve"> </v>
      </c>
      <c r="AEL37" s="152" t="str">
        <f t="shared" si="314"/>
        <v xml:space="preserve"> </v>
      </c>
      <c r="AEN37" s="138">
        <f t="shared" ref="AEN37" si="2321">$A$37</f>
        <v>25</v>
      </c>
      <c r="AEO37" s="444"/>
      <c r="AEP37" s="150"/>
      <c r="AEQ37" s="150"/>
      <c r="AER37" s="150"/>
      <c r="AES37" s="150" t="str">
        <f>IFERROR(IF(AEQ37=0," ",IF(AEQ37=16," ",VLOOKUP(AEQ37,PROTOKOL!$A:$E,2)*AER37))/7.5*(7.5-AEV37),"")</f>
        <v/>
      </c>
      <c r="AET37" s="151"/>
      <c r="AEU37" s="152" t="str">
        <f>IF(AEQ37=0," ",IF(AEQ37=16," ",(AEP37-AES37-AET37)*VLOOKUP(AEQ37,PROTOKOL!$A:$E,5)))</f>
        <v xml:space="preserve"> </v>
      </c>
      <c r="AEV37" s="153"/>
      <c r="AEW37" s="144" t="str">
        <f t="shared" si="316"/>
        <v xml:space="preserve"> </v>
      </c>
      <c r="AEX37" s="454" t="str">
        <f t="shared" si="317"/>
        <v xml:space="preserve"> </v>
      </c>
      <c r="AEY37" s="454"/>
      <c r="AEZ37" s="455"/>
      <c r="AFA37" s="150"/>
      <c r="AFB37" s="150"/>
      <c r="AFC37" s="154" t="str">
        <f>IF(AFA37=0," ",IF(AFA37=16," ",VLOOKUP(AFA37,PROTOKOL!$A:$E,2)*AFB37))</f>
        <v xml:space="preserve"> </v>
      </c>
      <c r="AFD37" s="151"/>
      <c r="AFE37" s="152" t="str">
        <f>IF(AFA37=0," ",IF(AFA37=16," ",(AEZ37-AFC37-AFD37)*VLOOKUP(AFA37,PROTOKOL!$A:$E,5)))</f>
        <v xml:space="preserve"> </v>
      </c>
      <c r="AFF37" s="155" t="str">
        <f t="shared" si="318"/>
        <v xml:space="preserve"> </v>
      </c>
      <c r="AFG37" s="152" t="str">
        <f t="shared" si="319"/>
        <v xml:space="preserve"> </v>
      </c>
      <c r="AFI37" s="138">
        <f t="shared" ref="AFI37" si="2322">$A$37</f>
        <v>25</v>
      </c>
      <c r="AFJ37" s="444"/>
      <c r="AFK37" s="150"/>
      <c r="AFL37" s="150"/>
      <c r="AFM37" s="150"/>
      <c r="AFN37" s="150" t="str">
        <f>IFERROR(IF(AFL37=0," ",IF(AFL37=16," ",VLOOKUP(AFL37,PROTOKOL!$A:$E,2)*AFM37))/7.5*(7.5-AFQ37),"")</f>
        <v/>
      </c>
      <c r="AFO37" s="151"/>
      <c r="AFP37" s="152" t="str">
        <f>IF(AFL37=0," ",IF(AFL37=16," ",(AFK37-AFN37-AFO37)*VLOOKUP(AFL37,PROTOKOL!$A:$E,5)))</f>
        <v xml:space="preserve"> </v>
      </c>
      <c r="AFQ37" s="153"/>
      <c r="AFR37" s="144" t="str">
        <f t="shared" si="321"/>
        <v xml:space="preserve"> </v>
      </c>
      <c r="AFS37" s="454" t="str">
        <f t="shared" si="322"/>
        <v xml:space="preserve"> </v>
      </c>
      <c r="AFT37" s="454"/>
      <c r="AFU37" s="455"/>
      <c r="AFV37" s="150"/>
      <c r="AFW37" s="150"/>
      <c r="AFX37" s="154" t="str">
        <f>IF(AFV37=0," ",IF(AFV37=16," ",VLOOKUP(AFV37,PROTOKOL!$A:$E,2)*AFW37))</f>
        <v xml:space="preserve"> </v>
      </c>
      <c r="AFY37" s="151"/>
      <c r="AFZ37" s="152" t="str">
        <f>IF(AFV37=0," ",IF(AFV37=16," ",(AFU37-AFX37-AFY37)*VLOOKUP(AFV37,PROTOKOL!$A:$E,5)))</f>
        <v xml:space="preserve"> </v>
      </c>
      <c r="AGA37" s="155" t="str">
        <f t="shared" si="323"/>
        <v xml:space="preserve"> </v>
      </c>
      <c r="AGB37" s="152" t="str">
        <f t="shared" si="324"/>
        <v xml:space="preserve"> </v>
      </c>
      <c r="AGD37" s="138">
        <f t="shared" ref="AGD37" si="2323">$A$37</f>
        <v>25</v>
      </c>
      <c r="AGE37" s="444"/>
      <c r="AGF37" s="150"/>
      <c r="AGG37" s="150"/>
      <c r="AGH37" s="150"/>
      <c r="AGI37" s="150" t="str">
        <f>IFERROR(IF(AGG37=0," ",IF(AGG37=16," ",VLOOKUP(AGG37,PROTOKOL!$A:$E,2)*AGH37))/7.5*(7.5-AGL37),"")</f>
        <v/>
      </c>
      <c r="AGJ37" s="151"/>
      <c r="AGK37" s="152" t="str">
        <f>IF(AGG37=0," ",IF(AGG37=16," ",(AGF37-AGI37-AGJ37)*VLOOKUP(AGG37,PROTOKOL!$A:$E,5)))</f>
        <v xml:space="preserve"> </v>
      </c>
      <c r="AGL37" s="153"/>
      <c r="AGM37" s="144" t="str">
        <f t="shared" si="326"/>
        <v xml:space="preserve"> </v>
      </c>
      <c r="AGN37" s="454" t="str">
        <f t="shared" si="327"/>
        <v xml:space="preserve"> </v>
      </c>
      <c r="AGO37" s="454"/>
      <c r="AGP37" s="455"/>
      <c r="AGQ37" s="150"/>
      <c r="AGR37" s="150"/>
      <c r="AGS37" s="154" t="str">
        <f>IF(AGQ37=0," ",IF(AGQ37=16," ",VLOOKUP(AGQ37,PROTOKOL!$A:$E,2)*AGR37))</f>
        <v xml:space="preserve"> </v>
      </c>
      <c r="AGT37" s="151"/>
      <c r="AGU37" s="152" t="str">
        <f>IF(AGQ37=0," ",IF(AGQ37=16," ",(AGP37-AGS37-AGT37)*VLOOKUP(AGQ37,PROTOKOL!$A:$E,5)))</f>
        <v xml:space="preserve"> </v>
      </c>
      <c r="AGV37" s="155" t="str">
        <f t="shared" si="328"/>
        <v xml:space="preserve"> </v>
      </c>
      <c r="AGW37" s="152" t="str">
        <f t="shared" si="329"/>
        <v xml:space="preserve"> </v>
      </c>
      <c r="AGY37" s="138">
        <f t="shared" ref="AGY37" si="2324">$A$37</f>
        <v>25</v>
      </c>
      <c r="AGZ37" s="444"/>
      <c r="AHA37" s="150"/>
      <c r="AHB37" s="150"/>
      <c r="AHC37" s="150"/>
      <c r="AHD37" s="150" t="str">
        <f>IFERROR(IF(AHB37=0," ",IF(AHB37=16," ",VLOOKUP(AHB37,PROTOKOL!$A:$E,2)*AHC37))/7.5*(7.5-AHG37),"")</f>
        <v/>
      </c>
      <c r="AHE37" s="151"/>
      <c r="AHF37" s="152" t="str">
        <f>IF(AHB37=0," ",IF(AHB37=16," ",(AHA37-AHD37-AHE37)*VLOOKUP(AHB37,PROTOKOL!$A:$E,5)))</f>
        <v xml:space="preserve"> </v>
      </c>
      <c r="AHG37" s="153"/>
      <c r="AHH37" s="144" t="str">
        <f t="shared" si="331"/>
        <v xml:space="preserve"> </v>
      </c>
      <c r="AHI37" s="454" t="str">
        <f t="shared" si="332"/>
        <v xml:space="preserve"> </v>
      </c>
      <c r="AHJ37" s="454"/>
      <c r="AHK37" s="455"/>
      <c r="AHL37" s="150"/>
      <c r="AHM37" s="150"/>
      <c r="AHN37" s="154" t="str">
        <f>IF(AHL37=0," ",IF(AHL37=16," ",VLOOKUP(AHL37,PROTOKOL!$A:$E,2)*AHM37))</f>
        <v xml:space="preserve"> </v>
      </c>
      <c r="AHO37" s="151"/>
      <c r="AHP37" s="152" t="str">
        <f>IF(AHL37=0," ",IF(AHL37=16," ",(AHK37-AHN37-AHO37)*VLOOKUP(AHL37,PROTOKOL!$A:$E,5)))</f>
        <v xml:space="preserve"> </v>
      </c>
      <c r="AHQ37" s="155" t="str">
        <f t="shared" si="333"/>
        <v xml:space="preserve"> </v>
      </c>
      <c r="AHR37" s="152" t="str">
        <f t="shared" si="334"/>
        <v xml:space="preserve"> </v>
      </c>
      <c r="AHT37" s="138">
        <f t="shared" ref="AHT37" si="2325">$A$37</f>
        <v>25</v>
      </c>
      <c r="AHU37" s="444"/>
      <c r="AHV37" s="150"/>
      <c r="AHW37" s="150"/>
      <c r="AHX37" s="150"/>
      <c r="AHY37" s="150" t="str">
        <f>IFERROR(IF(AHW37=0," ",IF(AHW37=16," ",VLOOKUP(AHW37,PROTOKOL!$A:$E,2)*AHX37))/7.5*(7.5-AIB37),"")</f>
        <v/>
      </c>
      <c r="AHZ37" s="151"/>
      <c r="AIA37" s="152" t="str">
        <f>IF(AHW37=0," ",IF(AHW37=16," ",(AHV37-AHY37-AHZ37)*VLOOKUP(AHW37,PROTOKOL!$A:$E,5)))</f>
        <v xml:space="preserve"> </v>
      </c>
      <c r="AIB37" s="153"/>
      <c r="AIC37" s="144" t="str">
        <f t="shared" si="336"/>
        <v xml:space="preserve"> </v>
      </c>
      <c r="AID37" s="454" t="str">
        <f t="shared" si="337"/>
        <v xml:space="preserve"> </v>
      </c>
      <c r="AIE37" s="454"/>
      <c r="AIF37" s="455"/>
      <c r="AIG37" s="150"/>
      <c r="AIH37" s="150"/>
      <c r="AII37" s="154" t="str">
        <f>IF(AIG37=0," ",IF(AIG37=16," ",VLOOKUP(AIG37,PROTOKOL!$A:$E,2)*AIH37))</f>
        <v xml:space="preserve"> </v>
      </c>
      <c r="AIJ37" s="151"/>
      <c r="AIK37" s="152" t="str">
        <f>IF(AIG37=0," ",IF(AIG37=16," ",(AIF37-AII37-AIJ37)*VLOOKUP(AIG37,PROTOKOL!$A:$E,5)))</f>
        <v xml:space="preserve"> </v>
      </c>
      <c r="AIL37" s="155" t="str">
        <f t="shared" si="338"/>
        <v xml:space="preserve"> </v>
      </c>
      <c r="AIM37" s="152" t="str">
        <f t="shared" si="339"/>
        <v xml:space="preserve"> </v>
      </c>
      <c r="AIO37" s="138">
        <f t="shared" ref="AIO37" si="2326">$A$37</f>
        <v>25</v>
      </c>
      <c r="AIP37" s="444"/>
      <c r="AIQ37" s="150"/>
      <c r="AIR37" s="150"/>
      <c r="AIS37" s="150"/>
      <c r="AIT37" s="150" t="str">
        <f>IFERROR(IF(AIR37=0," ",IF(AIR37=16," ",VLOOKUP(AIR37,PROTOKOL!$A:$E,2)*AIS37))/7.5*(7.5-AIW37),"")</f>
        <v/>
      </c>
      <c r="AIU37" s="151"/>
      <c r="AIV37" s="152" t="str">
        <f>IF(AIR37=0," ",IF(AIR37=16," ",(AIQ37-AIT37-AIU37)*VLOOKUP(AIR37,PROTOKOL!$A:$E,5)))</f>
        <v xml:space="preserve"> </v>
      </c>
      <c r="AIW37" s="153"/>
      <c r="AIX37" s="144" t="str">
        <f t="shared" si="341"/>
        <v xml:space="preserve"> </v>
      </c>
      <c r="AIY37" s="454" t="str">
        <f t="shared" si="342"/>
        <v xml:space="preserve"> </v>
      </c>
      <c r="AIZ37" s="454"/>
      <c r="AJA37" s="455"/>
      <c r="AJB37" s="150"/>
      <c r="AJC37" s="150"/>
      <c r="AJD37" s="154" t="str">
        <f>IF(AJB37=0," ",IF(AJB37=16," ",VLOOKUP(AJB37,PROTOKOL!$A:$E,2)*AJC37))</f>
        <v xml:space="preserve"> </v>
      </c>
      <c r="AJE37" s="151"/>
      <c r="AJF37" s="152" t="str">
        <f>IF(AJB37=0," ",IF(AJB37=16," ",(AJA37-AJD37-AJE37)*VLOOKUP(AJB37,PROTOKOL!$A:$E,5)))</f>
        <v xml:space="preserve"> </v>
      </c>
      <c r="AJG37" s="155" t="str">
        <f t="shared" si="343"/>
        <v xml:space="preserve"> </v>
      </c>
      <c r="AJH37" s="152" t="str">
        <f t="shared" si="344"/>
        <v xml:space="preserve"> </v>
      </c>
      <c r="AJJ37" s="138">
        <f t="shared" ref="AJJ37" si="2327">$A$37</f>
        <v>25</v>
      </c>
      <c r="AJK37" s="444"/>
      <c r="AJL37" s="150"/>
      <c r="AJM37" s="150"/>
      <c r="AJN37" s="150"/>
      <c r="AJO37" s="150" t="str">
        <f>IFERROR(IF(AJM37=0," ",IF(AJM37=16," ",VLOOKUP(AJM37,PROTOKOL!$A:$E,2)*AJN37))/7.5*(7.5-AJR37),"")</f>
        <v/>
      </c>
      <c r="AJP37" s="151"/>
      <c r="AJQ37" s="152" t="str">
        <f>IF(AJM37=0," ",IF(AJM37=16," ",(AJL37-AJO37-AJP37)*VLOOKUP(AJM37,PROTOKOL!$A:$E,5)))</f>
        <v xml:space="preserve"> </v>
      </c>
      <c r="AJR37" s="153"/>
      <c r="AJS37" s="144" t="str">
        <f t="shared" si="346"/>
        <v xml:space="preserve"> </v>
      </c>
      <c r="AJT37" s="454" t="str">
        <f t="shared" si="347"/>
        <v xml:space="preserve"> </v>
      </c>
      <c r="AJU37" s="454"/>
      <c r="AJV37" s="455"/>
      <c r="AJW37" s="150"/>
      <c r="AJX37" s="150"/>
      <c r="AJY37" s="154" t="str">
        <f>IF(AJW37=0," ",IF(AJW37=16," ",VLOOKUP(AJW37,PROTOKOL!$A:$E,2)*AJX37))</f>
        <v xml:space="preserve"> </v>
      </c>
      <c r="AJZ37" s="151"/>
      <c r="AKA37" s="152" t="str">
        <f>IF(AJW37=0," ",IF(AJW37=16," ",(AJV37-AJY37-AJZ37)*VLOOKUP(AJW37,PROTOKOL!$A:$E,5)))</f>
        <v xml:space="preserve"> </v>
      </c>
      <c r="AKB37" s="155" t="str">
        <f t="shared" si="348"/>
        <v xml:space="preserve"> </v>
      </c>
      <c r="AKC37" s="152" t="str">
        <f t="shared" si="349"/>
        <v xml:space="preserve"> </v>
      </c>
      <c r="AKE37" s="138">
        <f t="shared" ref="AKE37" si="2328">$A$37</f>
        <v>25</v>
      </c>
      <c r="AKF37" s="444"/>
      <c r="AKG37" s="150"/>
      <c r="AKH37" s="150"/>
      <c r="AKI37" s="150"/>
      <c r="AKJ37" s="150" t="str">
        <f>IFERROR(IF(AKH37=0," ",IF(AKH37=16," ",VLOOKUP(AKH37,PROTOKOL!$A:$E,2)*AKI37))/7.5*(7.5-AKM37),"")</f>
        <v/>
      </c>
      <c r="AKK37" s="151"/>
      <c r="AKL37" s="152" t="str">
        <f>IF(AKH37=0," ",IF(AKH37=16," ",(AKG37-AKJ37-AKK37)*VLOOKUP(AKH37,PROTOKOL!$A:$E,5)))</f>
        <v xml:space="preserve"> </v>
      </c>
      <c r="AKM37" s="153"/>
      <c r="AKN37" s="144" t="str">
        <f t="shared" si="351"/>
        <v xml:space="preserve"> </v>
      </c>
      <c r="AKO37" s="454" t="str">
        <f t="shared" si="352"/>
        <v xml:space="preserve"> </v>
      </c>
      <c r="AKP37" s="454"/>
      <c r="AKQ37" s="455"/>
      <c r="AKR37" s="150"/>
      <c r="AKS37" s="150"/>
      <c r="AKT37" s="154" t="str">
        <f>IF(AKR37=0," ",IF(AKR37=16," ",VLOOKUP(AKR37,PROTOKOL!$A:$E,2)*AKS37))</f>
        <v xml:space="preserve"> </v>
      </c>
      <c r="AKU37" s="151"/>
      <c r="AKV37" s="152" t="str">
        <f>IF(AKR37=0," ",IF(AKR37=16," ",(AKQ37-AKT37-AKU37)*VLOOKUP(AKR37,PROTOKOL!$A:$E,5)))</f>
        <v xml:space="preserve"> </v>
      </c>
      <c r="AKW37" s="155" t="str">
        <f t="shared" si="353"/>
        <v xml:space="preserve"> </v>
      </c>
      <c r="AKX37" s="152" t="str">
        <f t="shared" si="354"/>
        <v xml:space="preserve"> </v>
      </c>
      <c r="AKZ37" s="138">
        <f t="shared" ref="AKZ37" si="2329">$A$37</f>
        <v>25</v>
      </c>
      <c r="ALA37" s="444"/>
      <c r="ALB37" s="150"/>
      <c r="ALC37" s="150"/>
      <c r="ALD37" s="150"/>
      <c r="ALE37" s="150" t="str">
        <f>IFERROR(IF(ALC37=0," ",IF(ALC37=16," ",VLOOKUP(ALC37,PROTOKOL!$A:$E,2)*ALD37))/7.5*(7.5-ALH37),"")</f>
        <v/>
      </c>
      <c r="ALF37" s="151"/>
      <c r="ALG37" s="152" t="str">
        <f>IF(ALC37=0," ",IF(ALC37=16," ",(ALB37-ALE37-ALF37)*VLOOKUP(ALC37,PROTOKOL!$A:$E,5)))</f>
        <v xml:space="preserve"> </v>
      </c>
      <c r="ALH37" s="153"/>
      <c r="ALI37" s="144" t="str">
        <f t="shared" si="356"/>
        <v xml:space="preserve"> </v>
      </c>
      <c r="ALJ37" s="454" t="str">
        <f t="shared" si="357"/>
        <v xml:space="preserve"> </v>
      </c>
      <c r="ALK37" s="454"/>
      <c r="ALL37" s="455"/>
      <c r="ALM37" s="150"/>
      <c r="ALN37" s="150"/>
      <c r="ALO37" s="154" t="str">
        <f>IF(ALM37=0," ",IF(ALM37=16," ",VLOOKUP(ALM37,PROTOKOL!$A:$E,2)*ALN37))</f>
        <v xml:space="preserve"> </v>
      </c>
      <c r="ALP37" s="151"/>
      <c r="ALQ37" s="152" t="str">
        <f>IF(ALM37=0," ",IF(ALM37=16," ",(ALL37-ALO37-ALP37)*VLOOKUP(ALM37,PROTOKOL!$A:$E,5)))</f>
        <v xml:space="preserve"> </v>
      </c>
      <c r="ALR37" s="155" t="str">
        <f t="shared" si="358"/>
        <v xml:space="preserve"> </v>
      </c>
      <c r="ALS37" s="152" t="str">
        <f t="shared" si="359"/>
        <v xml:space="preserve"> </v>
      </c>
      <c r="ALU37" s="138">
        <f t="shared" ref="ALU37" si="2330">$A$37</f>
        <v>25</v>
      </c>
      <c r="ALV37" s="444"/>
      <c r="ALW37" s="150"/>
      <c r="ALX37" s="150"/>
      <c r="ALY37" s="150"/>
      <c r="ALZ37" s="150" t="str">
        <f>IFERROR(IF(ALX37=0," ",IF(ALX37=16," ",VLOOKUP(ALX37,PROTOKOL!$A:$E,2)*ALY37))/7.5*(7.5-AMC37),"")</f>
        <v/>
      </c>
      <c r="AMA37" s="151"/>
      <c r="AMB37" s="152" t="str">
        <f>IF(ALX37=0," ",IF(ALX37=16," ",(ALW37-ALZ37-AMA37)*VLOOKUP(ALX37,PROTOKOL!$A:$E,5)))</f>
        <v xml:space="preserve"> </v>
      </c>
      <c r="AMC37" s="153"/>
      <c r="AMD37" s="144" t="str">
        <f t="shared" si="361"/>
        <v xml:space="preserve"> </v>
      </c>
      <c r="AME37" s="454" t="str">
        <f t="shared" si="362"/>
        <v xml:space="preserve"> </v>
      </c>
      <c r="AMF37" s="454"/>
      <c r="AMG37" s="455"/>
      <c r="AMH37" s="150"/>
      <c r="AMI37" s="150"/>
      <c r="AMJ37" s="154" t="str">
        <f>IF(AMH37=0," ",IF(AMH37=16," ",VLOOKUP(AMH37,PROTOKOL!$A:$E,2)*AMI37))</f>
        <v xml:space="preserve"> </v>
      </c>
      <c r="AMK37" s="151"/>
      <c r="AML37" s="152" t="str">
        <f>IF(AMH37=0," ",IF(AMH37=16," ",(AMG37-AMJ37-AMK37)*VLOOKUP(AMH37,PROTOKOL!$A:$E,5)))</f>
        <v xml:space="preserve"> </v>
      </c>
      <c r="AMM37" s="155" t="str">
        <f t="shared" si="363"/>
        <v xml:space="preserve"> </v>
      </c>
      <c r="AMN37" s="152" t="str">
        <f t="shared" si="364"/>
        <v xml:space="preserve"> </v>
      </c>
      <c r="AMP37" s="138">
        <f t="shared" ref="AMP37" si="2331">$A$37</f>
        <v>25</v>
      </c>
      <c r="AMQ37" s="444"/>
      <c r="AMR37" s="150"/>
      <c r="AMS37" s="150"/>
      <c r="AMT37" s="150"/>
      <c r="AMU37" s="150" t="str">
        <f>IFERROR(IF(AMS37=0," ",IF(AMS37=16," ",VLOOKUP(AMS37,PROTOKOL!$A:$E,2)*AMT37))/7.5*(7.5-AMX37),"")</f>
        <v/>
      </c>
      <c r="AMV37" s="151"/>
      <c r="AMW37" s="152" t="str">
        <f>IF(AMS37=0," ",IF(AMS37=16," ",(AMR37-AMU37-AMV37)*VLOOKUP(AMS37,PROTOKOL!$A:$E,5)))</f>
        <v xml:space="preserve"> </v>
      </c>
      <c r="AMX37" s="153"/>
      <c r="AMY37" s="144" t="str">
        <f t="shared" si="366"/>
        <v xml:space="preserve"> </v>
      </c>
      <c r="AMZ37" s="454" t="str">
        <f t="shared" si="367"/>
        <v xml:space="preserve"> </v>
      </c>
      <c r="ANA37" s="454"/>
      <c r="ANB37" s="455"/>
      <c r="ANC37" s="150"/>
      <c r="AND37" s="150"/>
      <c r="ANE37" s="154" t="str">
        <f>IF(ANC37=0," ",IF(ANC37=16," ",VLOOKUP(ANC37,PROTOKOL!$A:$E,2)*AND37))</f>
        <v xml:space="preserve"> </v>
      </c>
      <c r="ANF37" s="151"/>
      <c r="ANG37" s="152" t="str">
        <f>IF(ANC37=0," ",IF(ANC37=16," ",(ANB37-ANE37-ANF37)*VLOOKUP(ANC37,PROTOKOL!$A:$E,5)))</f>
        <v xml:space="preserve"> </v>
      </c>
      <c r="ANH37" s="155" t="str">
        <f t="shared" si="368"/>
        <v xml:space="preserve"> </v>
      </c>
      <c r="ANI37" s="152" t="str">
        <f t="shared" si="369"/>
        <v xml:space="preserve"> </v>
      </c>
      <c r="ANK37" s="138">
        <f t="shared" ref="ANK37" si="2332">$A$37</f>
        <v>25</v>
      </c>
      <c r="ANL37" s="444"/>
      <c r="ANM37" s="150"/>
      <c r="ANN37" s="150"/>
      <c r="ANO37" s="150"/>
      <c r="ANP37" s="150" t="str">
        <f>IFERROR(IF(ANN37=0," ",IF(ANN37=16," ",VLOOKUP(ANN37,PROTOKOL!$A:$E,2)*ANO37))/7.5*(7.5-ANS37),"")</f>
        <v/>
      </c>
      <c r="ANQ37" s="151"/>
      <c r="ANR37" s="152" t="str">
        <f>IF(ANN37=0," ",IF(ANN37=16," ",(ANM37-ANP37-ANQ37)*VLOOKUP(ANN37,PROTOKOL!$A:$E,5)))</f>
        <v xml:space="preserve"> </v>
      </c>
      <c r="ANS37" s="153"/>
      <c r="ANT37" s="144" t="str">
        <f t="shared" si="371"/>
        <v xml:space="preserve"> </v>
      </c>
      <c r="ANU37" s="454" t="str">
        <f t="shared" si="372"/>
        <v xml:space="preserve"> </v>
      </c>
      <c r="ANV37" s="454"/>
      <c r="ANW37" s="455"/>
      <c r="ANX37" s="150"/>
      <c r="ANY37" s="150"/>
      <c r="ANZ37" s="154" t="str">
        <f>IF(ANX37=0," ",IF(ANX37=16," ",VLOOKUP(ANX37,PROTOKOL!$A:$E,2)*ANY37))</f>
        <v xml:space="preserve"> </v>
      </c>
      <c r="AOA37" s="151"/>
      <c r="AOB37" s="152" t="str">
        <f>IF(ANX37=0," ",IF(ANX37=16," ",(ANW37-ANZ37-AOA37)*VLOOKUP(ANX37,PROTOKOL!$A:$E,5)))</f>
        <v xml:space="preserve"> </v>
      </c>
      <c r="AOC37" s="155" t="str">
        <f t="shared" si="373"/>
        <v xml:space="preserve"> </v>
      </c>
      <c r="AOD37" s="152" t="str">
        <f t="shared" si="374"/>
        <v xml:space="preserve"> </v>
      </c>
      <c r="AOF37" s="138">
        <f t="shared" ref="AOF37" si="2333">$A$37</f>
        <v>25</v>
      </c>
      <c r="AOG37" s="444"/>
      <c r="AOH37" s="150"/>
      <c r="AOI37" s="150"/>
      <c r="AOJ37" s="150"/>
      <c r="AOK37" s="150" t="str">
        <f>IFERROR(IF(AOI37=0," ",IF(AOI37=16," ",VLOOKUP(AOI37,PROTOKOL!$A:$E,2)*AOJ37))/7.5*(7.5-AON37),"")</f>
        <v/>
      </c>
      <c r="AOL37" s="151"/>
      <c r="AOM37" s="152" t="str">
        <f>IF(AOI37=0," ",IF(AOI37=16," ",(AOH37-AOK37-AOL37)*VLOOKUP(AOI37,PROTOKOL!$A:$E,5)))</f>
        <v xml:space="preserve"> </v>
      </c>
      <c r="AON37" s="153"/>
      <c r="AOO37" s="144" t="str">
        <f t="shared" si="376"/>
        <v xml:space="preserve"> </v>
      </c>
      <c r="AOP37" s="454" t="str">
        <f t="shared" si="377"/>
        <v xml:space="preserve"> </v>
      </c>
      <c r="AOQ37" s="454"/>
      <c r="AOR37" s="455"/>
      <c r="AOS37" s="150"/>
      <c r="AOT37" s="150"/>
      <c r="AOU37" s="154" t="str">
        <f>IF(AOS37=0," ",IF(AOS37=16," ",VLOOKUP(AOS37,PROTOKOL!$A:$E,2)*AOT37))</f>
        <v xml:space="preserve"> </v>
      </c>
      <c r="AOV37" s="151"/>
      <c r="AOW37" s="152" t="str">
        <f>IF(AOS37=0," ",IF(AOS37=16," ",(AOR37-AOU37-AOV37)*VLOOKUP(AOS37,PROTOKOL!$A:$E,5)))</f>
        <v xml:space="preserve"> </v>
      </c>
      <c r="AOX37" s="155" t="str">
        <f t="shared" si="378"/>
        <v xml:space="preserve"> </v>
      </c>
      <c r="AOY37" s="152" t="str">
        <f t="shared" si="379"/>
        <v xml:space="preserve"> </v>
      </c>
      <c r="APA37" s="138">
        <f t="shared" ref="APA37" si="2334">$A$37</f>
        <v>25</v>
      </c>
      <c r="APB37" s="444"/>
      <c r="APC37" s="150"/>
      <c r="APD37" s="150"/>
      <c r="APE37" s="150"/>
      <c r="APF37" s="150" t="str">
        <f>IFERROR(IF(APD37=0," ",IF(APD37=16," ",VLOOKUP(APD37,PROTOKOL!$A:$E,2)*APE37))/7.5*(7.5-API37),"")</f>
        <v/>
      </c>
      <c r="APG37" s="151"/>
      <c r="APH37" s="152" t="str">
        <f>IF(APD37=0," ",IF(APD37=16," ",(APC37-APF37-APG37)*VLOOKUP(APD37,PROTOKOL!$A:$E,5)))</f>
        <v xml:space="preserve"> </v>
      </c>
      <c r="API37" s="153"/>
      <c r="APJ37" s="144" t="str">
        <f t="shared" si="381"/>
        <v xml:space="preserve"> </v>
      </c>
      <c r="APK37" s="454" t="str">
        <f t="shared" si="382"/>
        <v xml:space="preserve"> </v>
      </c>
      <c r="APL37" s="454"/>
      <c r="APM37" s="455"/>
      <c r="APN37" s="150"/>
      <c r="APO37" s="150"/>
      <c r="APP37" s="154" t="str">
        <f>IF(APN37=0," ",IF(APN37=16," ",VLOOKUP(APN37,PROTOKOL!$A:$E,2)*APO37))</f>
        <v xml:space="preserve"> </v>
      </c>
      <c r="APQ37" s="151"/>
      <c r="APR37" s="152" t="str">
        <f>IF(APN37=0," ",IF(APN37=16," ",(APM37-APP37-APQ37)*VLOOKUP(APN37,PROTOKOL!$A:$E,5)))</f>
        <v xml:space="preserve"> </v>
      </c>
      <c r="APS37" s="155" t="str">
        <f t="shared" si="383"/>
        <v xml:space="preserve"> </v>
      </c>
      <c r="APT37" s="152" t="str">
        <f t="shared" si="384"/>
        <v xml:space="preserve"> </v>
      </c>
      <c r="APV37" s="138">
        <f t="shared" ref="APV37" si="2335">$A$37</f>
        <v>25</v>
      </c>
      <c r="APW37" s="444"/>
      <c r="APX37" s="150"/>
      <c r="APY37" s="150"/>
      <c r="APZ37" s="150"/>
      <c r="AQA37" s="150" t="str">
        <f>IFERROR(IF(APY37=0," ",IF(APY37=16," ",VLOOKUP(APY37,PROTOKOL!$A:$E,2)*APZ37))/7.5*(7.5-AQD37),"")</f>
        <v/>
      </c>
      <c r="AQB37" s="151"/>
      <c r="AQC37" s="152" t="str">
        <f>IF(APY37=0," ",IF(APY37=16," ",(APX37-AQA37-AQB37)*VLOOKUP(APY37,PROTOKOL!$A:$E,5)))</f>
        <v xml:space="preserve"> </v>
      </c>
      <c r="AQD37" s="153"/>
      <c r="AQE37" s="144" t="str">
        <f t="shared" si="386"/>
        <v xml:space="preserve"> </v>
      </c>
      <c r="AQF37" s="454" t="str">
        <f t="shared" si="387"/>
        <v xml:space="preserve"> </v>
      </c>
      <c r="AQG37" s="454"/>
      <c r="AQH37" s="455"/>
      <c r="AQI37" s="150"/>
      <c r="AQJ37" s="150"/>
      <c r="AQK37" s="154" t="str">
        <f>IF(AQI37=0," ",IF(AQI37=16," ",VLOOKUP(AQI37,PROTOKOL!$A:$E,2)*AQJ37))</f>
        <v xml:space="preserve"> </v>
      </c>
      <c r="AQL37" s="151"/>
      <c r="AQM37" s="152" t="str">
        <f>IF(AQI37=0," ",IF(AQI37=16," ",(AQH37-AQK37-AQL37)*VLOOKUP(AQI37,PROTOKOL!$A:$E,5)))</f>
        <v xml:space="preserve"> </v>
      </c>
      <c r="AQN37" s="155" t="str">
        <f t="shared" si="388"/>
        <v xml:space="preserve"> </v>
      </c>
      <c r="AQO37" s="152" t="str">
        <f t="shared" si="389"/>
        <v xml:space="preserve"> </v>
      </c>
      <c r="AQQ37" s="138">
        <f t="shared" ref="AQQ37" si="2336">$A$37</f>
        <v>25</v>
      </c>
      <c r="AQR37" s="444"/>
      <c r="AQS37" s="150"/>
      <c r="AQT37" s="150"/>
      <c r="AQU37" s="150"/>
      <c r="AQV37" s="150" t="str">
        <f>IFERROR(IF(AQT37=0," ",IF(AQT37=16," ",VLOOKUP(AQT37,PROTOKOL!$A:$E,2)*AQU37))/7.5*(7.5-AQY37),"")</f>
        <v/>
      </c>
      <c r="AQW37" s="151"/>
      <c r="AQX37" s="152" t="str">
        <f>IF(AQT37=0," ",IF(AQT37=16," ",(AQS37-AQV37-AQW37)*VLOOKUP(AQT37,PROTOKOL!$A:$E,5)))</f>
        <v xml:space="preserve"> </v>
      </c>
      <c r="AQY37" s="153"/>
      <c r="AQZ37" s="144" t="str">
        <f t="shared" si="391"/>
        <v xml:space="preserve"> </v>
      </c>
      <c r="ARA37" s="454" t="str">
        <f t="shared" si="392"/>
        <v xml:space="preserve"> </v>
      </c>
      <c r="ARB37" s="454"/>
      <c r="ARC37" s="455"/>
      <c r="ARD37" s="150"/>
      <c r="ARE37" s="150"/>
      <c r="ARF37" s="154" t="str">
        <f>IF(ARD37=0," ",IF(ARD37=16," ",VLOOKUP(ARD37,PROTOKOL!$A:$E,2)*ARE37))</f>
        <v xml:space="preserve"> </v>
      </c>
      <c r="ARG37" s="151"/>
      <c r="ARH37" s="152" t="str">
        <f>IF(ARD37=0," ",IF(ARD37=16," ",(ARC37-ARF37-ARG37)*VLOOKUP(ARD37,PROTOKOL!$A:$E,5)))</f>
        <v xml:space="preserve"> </v>
      </c>
      <c r="ARI37" s="155" t="str">
        <f t="shared" si="393"/>
        <v xml:space="preserve"> </v>
      </c>
      <c r="ARJ37" s="152" t="str">
        <f t="shared" si="394"/>
        <v xml:space="preserve"> </v>
      </c>
      <c r="ARL37" s="138">
        <f t="shared" ref="ARL37" si="2337">$A$37</f>
        <v>25</v>
      </c>
      <c r="ARM37" s="444"/>
      <c r="ARN37" s="150"/>
      <c r="ARO37" s="150"/>
      <c r="ARP37" s="150"/>
      <c r="ARQ37" s="150" t="str">
        <f>IFERROR(IF(ARO37=0," ",IF(ARO37=16," ",VLOOKUP(ARO37,PROTOKOL!$A:$E,2)*ARP37))/7.5*(7.5-ART37),"")</f>
        <v/>
      </c>
      <c r="ARR37" s="151"/>
      <c r="ARS37" s="152" t="str">
        <f>IF(ARO37=0," ",IF(ARO37=16," ",(ARN37-ARQ37-ARR37)*VLOOKUP(ARO37,PROTOKOL!$A:$E,5)))</f>
        <v xml:space="preserve"> </v>
      </c>
      <c r="ART37" s="153"/>
      <c r="ARU37" s="144" t="str">
        <f t="shared" si="396"/>
        <v xml:space="preserve"> </v>
      </c>
      <c r="ARV37" s="454" t="str">
        <f t="shared" si="397"/>
        <v xml:space="preserve"> </v>
      </c>
      <c r="ARW37" s="454"/>
      <c r="ARX37" s="455"/>
      <c r="ARY37" s="150"/>
      <c r="ARZ37" s="150"/>
      <c r="ASA37" s="154" t="str">
        <f>IF(ARY37=0," ",IF(ARY37=16," ",VLOOKUP(ARY37,PROTOKOL!$A:$E,2)*ARZ37))</f>
        <v xml:space="preserve"> </v>
      </c>
      <c r="ASB37" s="151"/>
      <c r="ASC37" s="152" t="str">
        <f>IF(ARY37=0," ",IF(ARY37=16," ",(ARX37-ASA37-ASB37)*VLOOKUP(ARY37,PROTOKOL!$A:$E,5)))</f>
        <v xml:space="preserve"> </v>
      </c>
      <c r="ASD37" s="155" t="str">
        <f t="shared" si="398"/>
        <v xml:space="preserve"> </v>
      </c>
      <c r="ASE37" s="152" t="str">
        <f t="shared" si="399"/>
        <v xml:space="preserve"> </v>
      </c>
      <c r="ASG37" s="138">
        <f t="shared" ref="ASG37" si="2338">$A$37</f>
        <v>25</v>
      </c>
      <c r="ASH37" s="444"/>
      <c r="ASI37" s="150"/>
      <c r="ASJ37" s="150"/>
      <c r="ASK37" s="150"/>
      <c r="ASL37" s="150" t="str">
        <f>IFERROR(IF(ASJ37=0," ",IF(ASJ37=16," ",VLOOKUP(ASJ37,PROTOKOL!$A:$E,2)*ASK37))/7.5*(7.5-ASO37),"")</f>
        <v/>
      </c>
      <c r="ASM37" s="151"/>
      <c r="ASN37" s="152" t="str">
        <f>IF(ASJ37=0," ",IF(ASJ37=16," ",(ASI37-ASL37-ASM37)*VLOOKUP(ASJ37,PROTOKOL!$A:$E,5)))</f>
        <v xml:space="preserve"> </v>
      </c>
      <c r="ASO37" s="153"/>
      <c r="ASP37" s="144" t="str">
        <f t="shared" si="401"/>
        <v xml:space="preserve"> </v>
      </c>
      <c r="ASQ37" s="454" t="str">
        <f t="shared" si="402"/>
        <v xml:space="preserve"> </v>
      </c>
      <c r="ASR37" s="454"/>
      <c r="ASS37" s="455"/>
      <c r="AST37" s="150"/>
      <c r="ASU37" s="150"/>
      <c r="ASV37" s="154" t="str">
        <f>IF(AST37=0," ",IF(AST37=16," ",VLOOKUP(AST37,PROTOKOL!$A:$E,2)*ASU37))</f>
        <v xml:space="preserve"> </v>
      </c>
      <c r="ASW37" s="151"/>
      <c r="ASX37" s="152" t="str">
        <f>IF(AST37=0," ",IF(AST37=16," ",(ASS37-ASV37-ASW37)*VLOOKUP(AST37,PROTOKOL!$A:$E,5)))</f>
        <v xml:space="preserve"> </v>
      </c>
      <c r="ASY37" s="155" t="str">
        <f t="shared" si="403"/>
        <v xml:space="preserve"> </v>
      </c>
      <c r="ASZ37" s="152" t="str">
        <f t="shared" si="404"/>
        <v xml:space="preserve"> </v>
      </c>
      <c r="ATB37" s="138">
        <f t="shared" ref="ATB37" si="2339">$A$37</f>
        <v>25</v>
      </c>
      <c r="ATC37" s="444"/>
      <c r="ATD37" s="150"/>
      <c r="ATE37" s="150"/>
      <c r="ATF37" s="150"/>
      <c r="ATG37" s="150" t="str">
        <f>IFERROR(IF(ATE37=0," ",IF(ATE37=16," ",VLOOKUP(ATE37,PROTOKOL!$A:$E,2)*ATF37))/7.5*(7.5-ATJ37),"")</f>
        <v/>
      </c>
      <c r="ATH37" s="151"/>
      <c r="ATI37" s="152" t="str">
        <f>IF(ATE37=0," ",IF(ATE37=16," ",(ATD37-ATG37-ATH37)*VLOOKUP(ATE37,PROTOKOL!$A:$E,5)))</f>
        <v xml:space="preserve"> </v>
      </c>
      <c r="ATJ37" s="153"/>
      <c r="ATK37" s="144" t="str">
        <f t="shared" si="406"/>
        <v xml:space="preserve"> </v>
      </c>
      <c r="ATL37" s="454" t="str">
        <f t="shared" si="407"/>
        <v xml:space="preserve"> </v>
      </c>
      <c r="ATM37" s="454"/>
      <c r="ATN37" s="455"/>
      <c r="ATO37" s="150"/>
      <c r="ATP37" s="150"/>
      <c r="ATQ37" s="154" t="str">
        <f>IF(ATO37=0," ",IF(ATO37=16," ",VLOOKUP(ATO37,PROTOKOL!$A:$E,2)*ATP37))</f>
        <v xml:space="preserve"> </v>
      </c>
      <c r="ATR37" s="151"/>
      <c r="ATS37" s="152" t="str">
        <f>IF(ATO37=0," ",IF(ATO37=16," ",(ATN37-ATQ37-ATR37)*VLOOKUP(ATO37,PROTOKOL!$A:$E,5)))</f>
        <v xml:space="preserve"> </v>
      </c>
      <c r="ATT37" s="155" t="str">
        <f t="shared" si="408"/>
        <v xml:space="preserve"> </v>
      </c>
      <c r="ATU37" s="152" t="str">
        <f t="shared" si="409"/>
        <v xml:space="preserve"> </v>
      </c>
      <c r="ATW37" s="138">
        <f t="shared" ref="ATW37" si="2340">$A$37</f>
        <v>25</v>
      </c>
      <c r="ATX37" s="444"/>
      <c r="ATY37" s="150"/>
      <c r="ATZ37" s="150"/>
      <c r="AUA37" s="150"/>
      <c r="AUB37" s="150" t="str">
        <f>IFERROR(IF(ATZ37=0," ",IF(ATZ37=16," ",VLOOKUP(ATZ37,PROTOKOL!$A:$E,2)*AUA37))/7.5*(7.5-AUE37),"")</f>
        <v/>
      </c>
      <c r="AUC37" s="151"/>
      <c r="AUD37" s="152" t="str">
        <f>IF(ATZ37=0," ",IF(ATZ37=16," ",(ATY37-AUB37-AUC37)*VLOOKUP(ATZ37,PROTOKOL!$A:$E,5)))</f>
        <v xml:space="preserve"> </v>
      </c>
      <c r="AUE37" s="153"/>
      <c r="AUF37" s="144" t="str">
        <f t="shared" si="411"/>
        <v xml:space="preserve"> </v>
      </c>
      <c r="AUG37" s="454" t="str">
        <f t="shared" si="412"/>
        <v xml:space="preserve"> </v>
      </c>
      <c r="AUH37" s="454"/>
      <c r="AUI37" s="455"/>
      <c r="AUJ37" s="150"/>
      <c r="AUK37" s="150"/>
      <c r="AUL37" s="154" t="str">
        <f>IF(AUJ37=0," ",IF(AUJ37=16," ",VLOOKUP(AUJ37,PROTOKOL!$A:$E,2)*AUK37))</f>
        <v xml:space="preserve"> </v>
      </c>
      <c r="AUM37" s="151"/>
      <c r="AUN37" s="152" t="str">
        <f>IF(AUJ37=0," ",IF(AUJ37=16," ",(AUI37-AUL37-AUM37)*VLOOKUP(AUJ37,PROTOKOL!$A:$E,5)))</f>
        <v xml:space="preserve"> </v>
      </c>
      <c r="AUO37" s="155" t="str">
        <f t="shared" si="413"/>
        <v xml:space="preserve"> </v>
      </c>
      <c r="AUP37" s="152" t="str">
        <f t="shared" si="414"/>
        <v xml:space="preserve"> </v>
      </c>
      <c r="AUR37" s="138">
        <f t="shared" ref="AUR37" si="2341">$A$37</f>
        <v>25</v>
      </c>
      <c r="AUS37" s="444"/>
      <c r="AUT37" s="150"/>
      <c r="AUU37" s="150"/>
      <c r="AUV37" s="150"/>
      <c r="AUW37" s="150" t="str">
        <f>IFERROR(IF(AUU37=0," ",IF(AUU37=16," ",VLOOKUP(AUU37,PROTOKOL!$A:$E,2)*AUV37))/7.5*(7.5-AUZ37),"")</f>
        <v/>
      </c>
      <c r="AUX37" s="151"/>
      <c r="AUY37" s="152" t="str">
        <f>IF(AUU37=0," ",IF(AUU37=16," ",(AUT37-AUW37-AUX37)*VLOOKUP(AUU37,PROTOKOL!$A:$E,5)))</f>
        <v xml:space="preserve"> </v>
      </c>
      <c r="AUZ37" s="153"/>
      <c r="AVA37" s="144" t="str">
        <f t="shared" si="416"/>
        <v xml:space="preserve"> </v>
      </c>
      <c r="AVB37" s="454" t="str">
        <f t="shared" si="417"/>
        <v xml:space="preserve"> </v>
      </c>
      <c r="AVC37" s="454"/>
      <c r="AVD37" s="455"/>
      <c r="AVE37" s="150"/>
      <c r="AVF37" s="150"/>
      <c r="AVG37" s="154" t="str">
        <f>IF(AVE37=0," ",IF(AVE37=16," ",VLOOKUP(AVE37,PROTOKOL!$A:$E,2)*AVF37))</f>
        <v xml:space="preserve"> </v>
      </c>
      <c r="AVH37" s="151"/>
      <c r="AVI37" s="152" t="str">
        <f>IF(AVE37=0," ",IF(AVE37=16," ",(AVD37-AVG37-AVH37)*VLOOKUP(AVE37,PROTOKOL!$A:$E,5)))</f>
        <v xml:space="preserve"> </v>
      </c>
      <c r="AVJ37" s="155" t="str">
        <f t="shared" si="418"/>
        <v xml:space="preserve"> </v>
      </c>
      <c r="AVK37" s="152" t="str">
        <f t="shared" si="419"/>
        <v xml:space="preserve"> </v>
      </c>
      <c r="AVM37" s="138">
        <f t="shared" ref="AVM37" si="2342">$A$37</f>
        <v>25</v>
      </c>
      <c r="AVN37" s="444"/>
      <c r="AVO37" s="150"/>
      <c r="AVP37" s="150"/>
      <c r="AVQ37" s="150"/>
      <c r="AVR37" s="150" t="str">
        <f>IFERROR(IF(AVP37=0," ",IF(AVP37=16," ",VLOOKUP(AVP37,PROTOKOL!$A:$E,2)*AVQ37))/7.5*(7.5-AVU37),"")</f>
        <v/>
      </c>
      <c r="AVS37" s="151"/>
      <c r="AVT37" s="152" t="str">
        <f>IF(AVP37=0," ",IF(AVP37=16," ",(AVO37-AVR37-AVS37)*VLOOKUP(AVP37,PROTOKOL!$A:$E,5)))</f>
        <v xml:space="preserve"> </v>
      </c>
      <c r="AVU37" s="153"/>
      <c r="AVV37" s="144" t="str">
        <f t="shared" si="421"/>
        <v xml:space="preserve"> </v>
      </c>
      <c r="AVW37" s="454" t="str">
        <f t="shared" si="422"/>
        <v xml:space="preserve"> </v>
      </c>
      <c r="AVX37" s="454"/>
      <c r="AVY37" s="455"/>
      <c r="AVZ37" s="150"/>
      <c r="AWA37" s="150"/>
      <c r="AWB37" s="154" t="str">
        <f>IF(AVZ37=0," ",IF(AVZ37=16," ",VLOOKUP(AVZ37,PROTOKOL!$A:$E,2)*AWA37))</f>
        <v xml:space="preserve"> </v>
      </c>
      <c r="AWC37" s="151"/>
      <c r="AWD37" s="152" t="str">
        <f>IF(AVZ37=0," ",IF(AVZ37=16," ",(AVY37-AWB37-AWC37)*VLOOKUP(AVZ37,PROTOKOL!$A:$E,5)))</f>
        <v xml:space="preserve"> </v>
      </c>
      <c r="AWE37" s="155" t="str">
        <f t="shared" si="423"/>
        <v xml:space="preserve"> </v>
      </c>
      <c r="AWF37" s="152" t="str">
        <f t="shared" si="424"/>
        <v xml:space="preserve"> </v>
      </c>
      <c r="AWH37" s="138">
        <f t="shared" ref="AWH37" si="2343">$A$37</f>
        <v>25</v>
      </c>
      <c r="AWI37" s="444"/>
      <c r="AWJ37" s="150"/>
      <c r="AWK37" s="150"/>
      <c r="AWL37" s="150"/>
      <c r="AWM37" s="150" t="str">
        <f>IFERROR(IF(AWK37=0," ",IF(AWK37=16," ",VLOOKUP(AWK37,PROTOKOL!$A:$E,2)*AWL37))/7.5*(7.5-AWP37),"")</f>
        <v/>
      </c>
      <c r="AWN37" s="151"/>
      <c r="AWO37" s="152" t="str">
        <f>IF(AWK37=0," ",IF(AWK37=16," ",(AWJ37-AWM37-AWN37)*VLOOKUP(AWK37,PROTOKOL!$A:$E,5)))</f>
        <v xml:space="preserve"> </v>
      </c>
      <c r="AWP37" s="153"/>
      <c r="AWQ37" s="144" t="str">
        <f t="shared" si="426"/>
        <v xml:space="preserve"> </v>
      </c>
      <c r="AWR37" s="454" t="str">
        <f t="shared" si="427"/>
        <v xml:space="preserve"> </v>
      </c>
      <c r="AWS37" s="454"/>
      <c r="AWT37" s="455"/>
      <c r="AWU37" s="150"/>
      <c r="AWV37" s="150"/>
      <c r="AWW37" s="154" t="str">
        <f>IF(AWU37=0," ",IF(AWU37=16," ",VLOOKUP(AWU37,PROTOKOL!$A:$E,2)*AWV37))</f>
        <v xml:space="preserve"> </v>
      </c>
      <c r="AWX37" s="151"/>
      <c r="AWY37" s="152" t="str">
        <f>IF(AWU37=0," ",IF(AWU37=16," ",(AWT37-AWW37-AWX37)*VLOOKUP(AWU37,PROTOKOL!$A:$E,5)))</f>
        <v xml:space="preserve"> </v>
      </c>
      <c r="AWZ37" s="155" t="str">
        <f t="shared" si="428"/>
        <v xml:space="preserve"> </v>
      </c>
      <c r="AXA37" s="152" t="str">
        <f t="shared" si="429"/>
        <v xml:space="preserve"> </v>
      </c>
      <c r="AXC37" s="138">
        <f t="shared" ref="AXC37" si="2344">$A$37</f>
        <v>25</v>
      </c>
      <c r="AXD37" s="444"/>
      <c r="AXE37" s="150"/>
      <c r="AXF37" s="150"/>
      <c r="AXG37" s="150"/>
      <c r="AXH37" s="150" t="str">
        <f>IFERROR(IF(AXF37=0," ",IF(AXF37=16," ",VLOOKUP(AXF37,PROTOKOL!$A:$E,2)*AXG37))/7.5*(7.5-AXK37),"")</f>
        <v/>
      </c>
      <c r="AXI37" s="151"/>
      <c r="AXJ37" s="152" t="str">
        <f>IF(AXF37=0," ",IF(AXF37=16," ",(AXE37-AXH37-AXI37)*VLOOKUP(AXF37,PROTOKOL!$A:$E,5)))</f>
        <v xml:space="preserve"> </v>
      </c>
      <c r="AXK37" s="153"/>
      <c r="AXL37" s="144" t="str">
        <f t="shared" si="431"/>
        <v xml:space="preserve"> </v>
      </c>
      <c r="AXM37" s="454" t="str">
        <f t="shared" si="432"/>
        <v xml:space="preserve"> </v>
      </c>
      <c r="AXN37" s="454"/>
      <c r="AXO37" s="455"/>
      <c r="AXP37" s="150"/>
      <c r="AXQ37" s="150"/>
      <c r="AXR37" s="154" t="str">
        <f>IF(AXP37=0," ",IF(AXP37=16," ",VLOOKUP(AXP37,PROTOKOL!$A:$E,2)*AXQ37))</f>
        <v xml:space="preserve"> </v>
      </c>
      <c r="AXS37" s="151"/>
      <c r="AXT37" s="152" t="str">
        <f>IF(AXP37=0," ",IF(AXP37=16," ",(AXO37-AXR37-AXS37)*VLOOKUP(AXP37,PROTOKOL!$A:$E,5)))</f>
        <v xml:space="preserve"> </v>
      </c>
      <c r="AXU37" s="155" t="str">
        <f t="shared" si="433"/>
        <v xml:space="preserve"> </v>
      </c>
      <c r="AXV37" s="152" t="str">
        <f t="shared" si="434"/>
        <v xml:space="preserve"> </v>
      </c>
      <c r="AXX37" s="138">
        <f t="shared" ref="AXX37" si="2345">$A$37</f>
        <v>25</v>
      </c>
      <c r="AXY37" s="444"/>
      <c r="AXZ37" s="150"/>
      <c r="AYA37" s="150"/>
      <c r="AYB37" s="150"/>
      <c r="AYC37" s="150" t="str">
        <f>IFERROR(IF(AYA37=0," ",IF(AYA37=16," ",VLOOKUP(AYA37,PROTOKOL!$A:$E,2)*AYB37))/7.5*(7.5-AYF37),"")</f>
        <v/>
      </c>
      <c r="AYD37" s="151"/>
      <c r="AYE37" s="152" t="str">
        <f>IF(AYA37=0," ",IF(AYA37=16," ",(AXZ37-AYC37-AYD37)*VLOOKUP(AYA37,PROTOKOL!$A:$E,5)))</f>
        <v xml:space="preserve"> </v>
      </c>
      <c r="AYF37" s="153"/>
      <c r="AYG37" s="144" t="str">
        <f t="shared" si="436"/>
        <v xml:space="preserve"> </v>
      </c>
      <c r="AYH37" s="454" t="str">
        <f t="shared" si="437"/>
        <v xml:space="preserve"> </v>
      </c>
      <c r="AYI37" s="454"/>
      <c r="AYJ37" s="455"/>
      <c r="AYK37" s="150"/>
      <c r="AYL37" s="150"/>
      <c r="AYM37" s="154" t="str">
        <f>IF(AYK37=0," ",IF(AYK37=16," ",VLOOKUP(AYK37,PROTOKOL!$A:$E,2)*AYL37))</f>
        <v xml:space="preserve"> </v>
      </c>
      <c r="AYN37" s="151"/>
      <c r="AYO37" s="152" t="str">
        <f>IF(AYK37=0," ",IF(AYK37=16," ",(AYJ37-AYM37-AYN37)*VLOOKUP(AYK37,PROTOKOL!$A:$E,5)))</f>
        <v xml:space="preserve"> </v>
      </c>
      <c r="AYP37" s="155" t="str">
        <f t="shared" si="438"/>
        <v xml:space="preserve"> </v>
      </c>
      <c r="AYQ37" s="152" t="str">
        <f t="shared" si="439"/>
        <v xml:space="preserve"> </v>
      </c>
      <c r="AYS37" s="138">
        <f t="shared" ref="AYS37" si="2346">$A$37</f>
        <v>25</v>
      </c>
      <c r="AYT37" s="444"/>
      <c r="AYU37" s="150"/>
      <c r="AYV37" s="150"/>
      <c r="AYW37" s="150"/>
      <c r="AYX37" s="150" t="str">
        <f>IFERROR(IF(AYV37=0," ",IF(AYV37=16," ",VLOOKUP(AYV37,PROTOKOL!$A:$E,2)*AYW37))/7.5*(7.5-AZA37),"")</f>
        <v/>
      </c>
      <c r="AYY37" s="151"/>
      <c r="AYZ37" s="152" t="str">
        <f>IF(AYV37=0," ",IF(AYV37=16," ",(AYU37-AYX37-AYY37)*VLOOKUP(AYV37,PROTOKOL!$A:$E,5)))</f>
        <v xml:space="preserve"> </v>
      </c>
      <c r="AZA37" s="153"/>
      <c r="AZB37" s="144" t="str">
        <f t="shared" si="441"/>
        <v xml:space="preserve"> </v>
      </c>
      <c r="AZC37" s="454" t="str">
        <f t="shared" si="442"/>
        <v xml:space="preserve"> </v>
      </c>
      <c r="AZD37" s="454"/>
      <c r="AZE37" s="455"/>
      <c r="AZF37" s="150"/>
      <c r="AZG37" s="150"/>
      <c r="AZH37" s="154" t="str">
        <f>IF(AZF37=0," ",IF(AZF37=16," ",VLOOKUP(AZF37,PROTOKOL!$A:$E,2)*AZG37))</f>
        <v xml:space="preserve"> </v>
      </c>
      <c r="AZI37" s="151"/>
      <c r="AZJ37" s="152" t="str">
        <f>IF(AZF37=0," ",IF(AZF37=16," ",(AZE37-AZH37-AZI37)*VLOOKUP(AZF37,PROTOKOL!$A:$E,5)))</f>
        <v xml:space="preserve"> </v>
      </c>
      <c r="AZK37" s="155" t="str">
        <f t="shared" si="443"/>
        <v xml:space="preserve"> </v>
      </c>
      <c r="AZL37" s="152" t="str">
        <f t="shared" si="444"/>
        <v xml:space="preserve"> </v>
      </c>
      <c r="AZN37" s="138">
        <f t="shared" ref="AZN37" si="2347">$A$37</f>
        <v>25</v>
      </c>
      <c r="AZO37" s="444"/>
      <c r="AZP37" s="150"/>
      <c r="AZQ37" s="150"/>
      <c r="AZR37" s="150"/>
      <c r="AZS37" s="150" t="str">
        <f>IFERROR(IF(AZQ37=0," ",IF(AZQ37=16," ",VLOOKUP(AZQ37,PROTOKOL!$A:$E,2)*AZR37))/7.5*(7.5-AZV37),"")</f>
        <v/>
      </c>
      <c r="AZT37" s="151"/>
      <c r="AZU37" s="152" t="str">
        <f>IF(AZQ37=0," ",IF(AZQ37=16," ",(AZP37-AZS37-AZT37)*VLOOKUP(AZQ37,PROTOKOL!$A:$E,5)))</f>
        <v xml:space="preserve"> </v>
      </c>
      <c r="AZV37" s="153"/>
      <c r="AZW37" s="144" t="str">
        <f t="shared" si="446"/>
        <v xml:space="preserve"> </v>
      </c>
      <c r="AZX37" s="454" t="str">
        <f t="shared" si="447"/>
        <v xml:space="preserve"> </v>
      </c>
      <c r="AZY37" s="454"/>
      <c r="AZZ37" s="455"/>
      <c r="BAA37" s="150"/>
      <c r="BAB37" s="150"/>
      <c r="BAC37" s="154" t="str">
        <f>IF(BAA37=0," ",IF(BAA37=16," ",VLOOKUP(BAA37,PROTOKOL!$A:$E,2)*BAB37))</f>
        <v xml:space="preserve"> </v>
      </c>
      <c r="BAD37" s="151"/>
      <c r="BAE37" s="152" t="str">
        <f>IF(BAA37=0," ",IF(BAA37=16," ",(AZZ37-BAC37-BAD37)*VLOOKUP(BAA37,PROTOKOL!$A:$E,5)))</f>
        <v xml:space="preserve"> </v>
      </c>
      <c r="BAF37" s="155" t="str">
        <f t="shared" si="448"/>
        <v xml:space="preserve"> </v>
      </c>
      <c r="BAG37" s="152" t="str">
        <f t="shared" si="449"/>
        <v xml:space="preserve"> </v>
      </c>
      <c r="BAI37" s="138">
        <f t="shared" ref="BAI37" si="2348">$A$37</f>
        <v>25</v>
      </c>
      <c r="BAJ37" s="444"/>
      <c r="BAK37" s="150"/>
      <c r="BAL37" s="150"/>
      <c r="BAM37" s="150"/>
      <c r="BAN37" s="150" t="str">
        <f>IFERROR(IF(BAL37=0," ",IF(BAL37=16," ",VLOOKUP(BAL37,PROTOKOL!$A:$E,2)*BAM37))/7.5*(7.5-BAQ37),"")</f>
        <v/>
      </c>
      <c r="BAO37" s="151"/>
      <c r="BAP37" s="152" t="str">
        <f>IF(BAL37=0," ",IF(BAL37=16," ",(BAK37-BAN37-BAO37)*VLOOKUP(BAL37,PROTOKOL!$A:$E,5)))</f>
        <v xml:space="preserve"> </v>
      </c>
      <c r="BAQ37" s="153"/>
      <c r="BAR37" s="144" t="str">
        <f t="shared" si="451"/>
        <v xml:space="preserve"> </v>
      </c>
      <c r="BAS37" s="454" t="str">
        <f t="shared" si="452"/>
        <v xml:space="preserve"> </v>
      </c>
      <c r="BAT37" s="454"/>
      <c r="BAU37" s="455"/>
      <c r="BAV37" s="150"/>
      <c r="BAW37" s="150"/>
      <c r="BAX37" s="154" t="str">
        <f>IF(BAV37=0," ",IF(BAV37=16," ",VLOOKUP(BAV37,PROTOKOL!$A:$E,2)*BAW37))</f>
        <v xml:space="preserve"> </v>
      </c>
      <c r="BAY37" s="151"/>
      <c r="BAZ37" s="152" t="str">
        <f>IF(BAV37=0," ",IF(BAV37=16," ",(BAU37-BAX37-BAY37)*VLOOKUP(BAV37,PROTOKOL!$A:$E,5)))</f>
        <v xml:space="preserve"> </v>
      </c>
      <c r="BBA37" s="155" t="str">
        <f t="shared" si="453"/>
        <v xml:space="preserve"> </v>
      </c>
      <c r="BBB37" s="152" t="str">
        <f t="shared" si="454"/>
        <v xml:space="preserve"> </v>
      </c>
    </row>
    <row r="38" spans="1:1406" ht="15" thickBot="1" x14ac:dyDescent="0.35">
      <c r="A38" s="138">
        <v>26</v>
      </c>
      <c r="B38" s="445"/>
      <c r="C38" s="150"/>
      <c r="D38" s="150"/>
      <c r="E38" s="150"/>
      <c r="F38" s="150" t="str">
        <f>IFERROR(IF(D38=0," ",IF(D38=16," ",VLOOKUP(D38,PROTOKOL!$A:$E,2)*E38))/7.5*(7.5-I38),"")</f>
        <v/>
      </c>
      <c r="G38" s="151"/>
      <c r="H38" s="152" t="str">
        <f>IF(D38=0," ",IF(D38=16," ",(C38-F38-G38)*VLOOKUP(D38,PROTOKOL!$A:$E,5)))</f>
        <v xml:space="preserve"> </v>
      </c>
      <c r="I38" s="153"/>
      <c r="J38" s="144" t="str">
        <f t="shared" si="455"/>
        <v xml:space="preserve"> </v>
      </c>
      <c r="K38" s="454" t="str">
        <f t="shared" si="456"/>
        <v xml:space="preserve"> </v>
      </c>
      <c r="L38" s="454"/>
      <c r="M38" s="150"/>
      <c r="N38" s="150"/>
      <c r="O38" s="150"/>
      <c r="P38" s="154" t="str">
        <f>IF(N38=0," ",IF(N38=16," ",VLOOKUP(N38,PROTOKOL!$A:$E,2)*O38))</f>
        <v xml:space="preserve"> </v>
      </c>
      <c r="Q38" s="151"/>
      <c r="R38" s="152" t="str">
        <f>IF(N38=0," ",IF(N38=16," ",(M38-P38-Q38)*VLOOKUP(N38,PROTOKOL!$A:$E,5)))</f>
        <v xml:space="preserve"> </v>
      </c>
      <c r="S38" s="155" t="str">
        <f t="shared" si="457"/>
        <v xml:space="preserve"> </v>
      </c>
      <c r="T38" s="152" t="str">
        <f t="shared" si="458"/>
        <v xml:space="preserve"> </v>
      </c>
      <c r="V38" s="138">
        <f t="shared" ref="V38" si="2349">A38</f>
        <v>26</v>
      </c>
      <c r="W38" s="445"/>
      <c r="X38" s="150"/>
      <c r="Y38" s="150"/>
      <c r="Z38" s="150"/>
      <c r="AA38" s="150" t="str">
        <f>IFERROR(IF(Y38=0," ",IF(Y38=16," ",VLOOKUP(Y38,PROTOKOL!$A:$E,2)*Z38))/7.5*(7.5-AD38),"")</f>
        <v/>
      </c>
      <c r="AB38" s="151"/>
      <c r="AC38" s="152" t="str">
        <f>IF(Y38=0," ",IF(Y38=16," ",(X38-AA38-AB38)*VLOOKUP(Y38,PROTOKOL!$A:$E,5)))</f>
        <v xml:space="preserve"> </v>
      </c>
      <c r="AD38" s="153"/>
      <c r="AE38" s="144" t="str">
        <f t="shared" si="459"/>
        <v xml:space="preserve"> </v>
      </c>
      <c r="AF38" s="454" t="str">
        <f t="shared" si="460"/>
        <v xml:space="preserve"> </v>
      </c>
      <c r="AG38" s="454"/>
      <c r="AH38" s="150"/>
      <c r="AI38" s="150"/>
      <c r="AJ38" s="150"/>
      <c r="AK38" s="154" t="str">
        <f>IF(AI38=0," ",IF(AI38=16," ",VLOOKUP(AI38,PROTOKOL!$A:$E,2)*AJ38))</f>
        <v xml:space="preserve"> </v>
      </c>
      <c r="AL38" s="151"/>
      <c r="AM38" s="152" t="str">
        <f>IF(AI38=0," ",IF(AI38=16," ",(AH38-AK38-AL38)*VLOOKUP(AI38,PROTOKOL!$A:$E,5)))</f>
        <v xml:space="preserve"> </v>
      </c>
      <c r="AN38" s="155" t="str">
        <f t="shared" si="1698"/>
        <v xml:space="preserve"> </v>
      </c>
      <c r="AO38" s="152" t="str">
        <f t="shared" si="462"/>
        <v xml:space="preserve"> </v>
      </c>
      <c r="AQ38" s="138">
        <f t="shared" ref="AQ38" si="2350">V38</f>
        <v>26</v>
      </c>
      <c r="AR38" s="445"/>
      <c r="AS38" s="150"/>
      <c r="AT38" s="150"/>
      <c r="AU38" s="150"/>
      <c r="AV38" s="150" t="str">
        <f>IFERROR(IF(AT38=0," ",IF(AT38=16," ",VLOOKUP(AT38,PROTOKOL!$A:$E,2)*AU38))/7.5*(7.5-AY38),"")</f>
        <v/>
      </c>
      <c r="AW38" s="151"/>
      <c r="AX38" s="152" t="str">
        <f>IF(AT38=0," ",IF(AT38=16," ",(AS38-AV38-AW38)*VLOOKUP(AT38,PROTOKOL!$A:$E,5)))</f>
        <v xml:space="preserve"> </v>
      </c>
      <c r="AY38" s="153"/>
      <c r="AZ38" s="144" t="str">
        <f t="shared" si="131"/>
        <v xml:space="preserve"> </v>
      </c>
      <c r="BA38" s="454" t="str">
        <f t="shared" si="132"/>
        <v xml:space="preserve"> </v>
      </c>
      <c r="BB38" s="454"/>
      <c r="BC38" s="150"/>
      <c r="BD38" s="150"/>
      <c r="BE38" s="150"/>
      <c r="BF38" s="154" t="str">
        <f>IF(BD38=0," ",IF(BD38=16," ",VLOOKUP(BD38,PROTOKOL!$A:$E,2)*BE38))</f>
        <v xml:space="preserve"> </v>
      </c>
      <c r="BG38" s="151"/>
      <c r="BH38" s="152" t="str">
        <f>IF(BD38=0," ",IF(BD38=16," ",(BC38-BF38-BG38)*VLOOKUP(BD38,PROTOKOL!$A:$E,5)))</f>
        <v xml:space="preserve"> </v>
      </c>
      <c r="BI38" s="155" t="str">
        <f t="shared" si="133"/>
        <v xml:space="preserve"> </v>
      </c>
      <c r="BJ38" s="152" t="str">
        <f t="shared" si="134"/>
        <v xml:space="preserve"> </v>
      </c>
      <c r="BL38" s="138">
        <f t="shared" ref="BL38" si="2351">AQ38</f>
        <v>26</v>
      </c>
      <c r="BM38" s="445"/>
      <c r="BN38" s="150"/>
      <c r="BO38" s="150"/>
      <c r="BP38" s="150"/>
      <c r="BQ38" s="150" t="str">
        <f>IFERROR(IF(BO38=0," ",IF(BO38=16," ",VLOOKUP(BO38,PROTOKOL!$A:$E,2)*BP38))/7.5*(7.5-BT38),"")</f>
        <v/>
      </c>
      <c r="BR38" s="151"/>
      <c r="BS38" s="152" t="str">
        <f>IF(BO38=0," ",IF(BO38=16," ",(BN38-BQ38-BR38)*VLOOKUP(BO38,PROTOKOL!$A:$E,5)))</f>
        <v xml:space="preserve"> </v>
      </c>
      <c r="BT38" s="153"/>
      <c r="BU38" s="144" t="str">
        <f t="shared" si="136"/>
        <v xml:space="preserve"> </v>
      </c>
      <c r="BV38" s="454" t="str">
        <f t="shared" si="137"/>
        <v xml:space="preserve"> </v>
      </c>
      <c r="BW38" s="454"/>
      <c r="BX38" s="150"/>
      <c r="BY38" s="150"/>
      <c r="BZ38" s="150"/>
      <c r="CA38" s="154" t="str">
        <f>IF(BY38=0," ",IF(BY38=16," ",VLOOKUP(BY38,PROTOKOL!$A:$E,2)*BZ38))</f>
        <v xml:space="preserve"> </v>
      </c>
      <c r="CB38" s="151"/>
      <c r="CC38" s="152" t="str">
        <f>IF(BY38=0," ",IF(BY38=16," ",(BX38-CA38-CB38)*VLOOKUP(BY38,PROTOKOL!$A:$E,5)))</f>
        <v xml:space="preserve"> </v>
      </c>
      <c r="CD38" s="155" t="str">
        <f t="shared" si="138"/>
        <v xml:space="preserve"> </v>
      </c>
      <c r="CE38" s="152" t="str">
        <f t="shared" si="139"/>
        <v xml:space="preserve"> </v>
      </c>
      <c r="CG38" s="138">
        <f t="shared" ref="CG38" si="2352">BL38</f>
        <v>26</v>
      </c>
      <c r="CH38" s="445"/>
      <c r="CI38" s="150"/>
      <c r="CJ38" s="150"/>
      <c r="CK38" s="150"/>
      <c r="CL38" s="150" t="str">
        <f>IFERROR(IF(CJ38=0," ",IF(CJ38=16," ",VLOOKUP(CJ38,PROTOKOL!$A:$E,2)*CK38))/7.5*(7.5-CO38),"")</f>
        <v/>
      </c>
      <c r="CM38" s="151"/>
      <c r="CN38" s="152" t="str">
        <f>IF(CJ38=0," ",IF(CJ38=16," ",(CI38-CL38-CM38)*VLOOKUP(CJ38,PROTOKOL!$A:$E,5)))</f>
        <v xml:space="preserve"> </v>
      </c>
      <c r="CO38" s="153"/>
      <c r="CP38" s="144" t="str">
        <f t="shared" si="141"/>
        <v xml:space="preserve"> </v>
      </c>
      <c r="CQ38" s="454" t="str">
        <f t="shared" si="142"/>
        <v xml:space="preserve"> </v>
      </c>
      <c r="CR38" s="454"/>
      <c r="CS38" s="150"/>
      <c r="CT38" s="150"/>
      <c r="CU38" s="150"/>
      <c r="CV38" s="154" t="str">
        <f>IF(CT38=0," ",IF(CT38=16," ",VLOOKUP(CT38,PROTOKOL!$A:$E,2)*CU38))</f>
        <v xml:space="preserve"> </v>
      </c>
      <c r="CW38" s="151"/>
      <c r="CX38" s="152" t="str">
        <f>IF(CT38=0," ",IF(CT38=16," ",(CS38-CV38-CW38)*VLOOKUP(CT38,PROTOKOL!$A:$E,5)))</f>
        <v xml:space="preserve"> </v>
      </c>
      <c r="CY38" s="155" t="str">
        <f t="shared" si="143"/>
        <v xml:space="preserve"> </v>
      </c>
      <c r="CZ38" s="152" t="str">
        <f t="shared" si="144"/>
        <v xml:space="preserve"> </v>
      </c>
      <c r="DB38" s="138">
        <f t="shared" ref="DB38" si="2353">CG38</f>
        <v>26</v>
      </c>
      <c r="DC38" s="445"/>
      <c r="DD38" s="150"/>
      <c r="DE38" s="150"/>
      <c r="DF38" s="150"/>
      <c r="DG38" s="150" t="str">
        <f>IFERROR(IF(DE38=0," ",IF(DE38=16," ",VLOOKUP(DE38,PROTOKOL!$A:$E,2)*DF38))/7.5*(7.5-DJ38),"")</f>
        <v/>
      </c>
      <c r="DH38" s="151"/>
      <c r="DI38" s="152" t="str">
        <f>IF(DE38=0," ",IF(DE38=16," ",(DD38-DG38-DH38)*VLOOKUP(DE38,PROTOKOL!$A:$E,5)))</f>
        <v xml:space="preserve"> </v>
      </c>
      <c r="DJ38" s="153"/>
      <c r="DK38" s="144" t="str">
        <f t="shared" si="146"/>
        <v xml:space="preserve"> </v>
      </c>
      <c r="DL38" s="454" t="str">
        <f t="shared" si="147"/>
        <v xml:space="preserve"> </v>
      </c>
      <c r="DM38" s="454"/>
      <c r="DN38" s="150"/>
      <c r="DO38" s="150"/>
      <c r="DP38" s="150"/>
      <c r="DQ38" s="154" t="str">
        <f>IF(DO38=0," ",IF(DO38=16," ",VLOOKUP(DO38,PROTOKOL!$A:$E,2)*DP38))</f>
        <v xml:space="preserve"> </v>
      </c>
      <c r="DR38" s="151"/>
      <c r="DS38" s="152" t="str">
        <f>IF(DO38=0," ",IF(DO38=16," ",(DN38-DQ38-DR38)*VLOOKUP(DO38,PROTOKOL!$A:$E,5)))</f>
        <v xml:space="preserve"> </v>
      </c>
      <c r="DT38" s="155" t="str">
        <f t="shared" si="148"/>
        <v xml:space="preserve"> </v>
      </c>
      <c r="DU38" s="152" t="str">
        <f t="shared" si="149"/>
        <v xml:space="preserve"> </v>
      </c>
      <c r="DW38" s="138">
        <f t="shared" ref="DW38" si="2354">DB38</f>
        <v>26</v>
      </c>
      <c r="DX38" s="445"/>
      <c r="DY38" s="150"/>
      <c r="DZ38" s="150"/>
      <c r="EA38" s="150"/>
      <c r="EB38" s="150" t="str">
        <f>IFERROR(IF(DZ38=0," ",IF(DZ38=16," ",VLOOKUP(DZ38,PROTOKOL!$A:$E,2)*EA38))/7.5*(7.5-EE38),"")</f>
        <v/>
      </c>
      <c r="EC38" s="151"/>
      <c r="ED38" s="152" t="str">
        <f>IF(DZ38=0," ",IF(DZ38=16," ",(DY38-EB38-EC38)*VLOOKUP(DZ38,PROTOKOL!$A:$E,5)))</f>
        <v xml:space="preserve"> </v>
      </c>
      <c r="EE38" s="153"/>
      <c r="EF38" s="144" t="str">
        <f t="shared" si="151"/>
        <v xml:space="preserve"> </v>
      </c>
      <c r="EG38" s="454" t="str">
        <f t="shared" si="152"/>
        <v xml:space="preserve"> </v>
      </c>
      <c r="EH38" s="454"/>
      <c r="EI38" s="150"/>
      <c r="EJ38" s="150"/>
      <c r="EK38" s="150"/>
      <c r="EL38" s="154" t="str">
        <f>IF(EJ38=0," ",IF(EJ38=16," ",VLOOKUP(EJ38,PROTOKOL!$A:$E,2)*EK38))</f>
        <v xml:space="preserve"> </v>
      </c>
      <c r="EM38" s="151"/>
      <c r="EN38" s="152" t="str">
        <f>IF(EJ38=0," ",IF(EJ38=16," ",(EI38-EL38-EM38)*VLOOKUP(EJ38,PROTOKOL!$A:$E,5)))</f>
        <v xml:space="preserve"> </v>
      </c>
      <c r="EO38" s="155" t="str">
        <f t="shared" si="153"/>
        <v xml:space="preserve"> </v>
      </c>
      <c r="EP38" s="152" t="str">
        <f t="shared" si="154"/>
        <v xml:space="preserve"> </v>
      </c>
      <c r="ER38" s="138">
        <f t="shared" ref="ER38" si="2355">DW38</f>
        <v>26</v>
      </c>
      <c r="ES38" s="445"/>
      <c r="ET38" s="150"/>
      <c r="EU38" s="150"/>
      <c r="EV38" s="150"/>
      <c r="EW38" s="150" t="str">
        <f>IFERROR(IF(EU38=0," ",IF(EU38=16," ",VLOOKUP(EU38,PROTOKOL!$A:$E,2)*EV38))/7.5*(7.5-EZ38),"")</f>
        <v/>
      </c>
      <c r="EX38" s="151"/>
      <c r="EY38" s="152" t="str">
        <f>IF(EU38=0," ",IF(EU38=16," ",(ET38-EW38-EX38)*VLOOKUP(EU38,PROTOKOL!$A:$E,5)))</f>
        <v xml:space="preserve"> </v>
      </c>
      <c r="EZ38" s="153"/>
      <c r="FA38" s="144" t="str">
        <f t="shared" si="156"/>
        <v xml:space="preserve"> </v>
      </c>
      <c r="FB38" s="454" t="str">
        <f t="shared" si="157"/>
        <v xml:space="preserve"> </v>
      </c>
      <c r="FC38" s="454"/>
      <c r="FD38" s="150"/>
      <c r="FE38" s="150"/>
      <c r="FF38" s="150"/>
      <c r="FG38" s="154" t="str">
        <f>IF(FE38=0," ",IF(FE38=16," ",VLOOKUP(FE38,PROTOKOL!$A:$E,2)*FF38))</f>
        <v xml:space="preserve"> </v>
      </c>
      <c r="FH38" s="151"/>
      <c r="FI38" s="152" t="str">
        <f>IF(FE38=0," ",IF(FE38=16," ",(FD38-FG38-FH38)*VLOOKUP(FE38,PROTOKOL!$A:$E,5)))</f>
        <v xml:space="preserve"> </v>
      </c>
      <c r="FJ38" s="155" t="str">
        <f t="shared" si="158"/>
        <v xml:space="preserve"> </v>
      </c>
      <c r="FK38" s="152" t="str">
        <f t="shared" si="159"/>
        <v xml:space="preserve"> </v>
      </c>
      <c r="FM38" s="138">
        <f t="shared" ref="FM38" si="2356">ER38</f>
        <v>26</v>
      </c>
      <c r="FN38" s="445"/>
      <c r="FO38" s="150"/>
      <c r="FP38" s="150"/>
      <c r="FQ38" s="150"/>
      <c r="FR38" s="150" t="str">
        <f>IFERROR(IF(FP38=0," ",IF(FP38=16," ",VLOOKUP(FP38,PROTOKOL!$A:$E,2)*FQ38))/7.5*(7.5-FU38),"")</f>
        <v/>
      </c>
      <c r="FS38" s="151"/>
      <c r="FT38" s="152" t="str">
        <f>IF(FP38=0," ",IF(FP38=16," ",(FO38-FR38-FS38)*VLOOKUP(FP38,PROTOKOL!$A:$E,5)))</f>
        <v xml:space="preserve"> </v>
      </c>
      <c r="FU38" s="153"/>
      <c r="FV38" s="144" t="str">
        <f t="shared" si="161"/>
        <v xml:space="preserve"> </v>
      </c>
      <c r="FW38" s="454" t="str">
        <f t="shared" si="162"/>
        <v xml:space="preserve"> </v>
      </c>
      <c r="FX38" s="454"/>
      <c r="FY38" s="150"/>
      <c r="FZ38" s="150"/>
      <c r="GA38" s="150"/>
      <c r="GB38" s="154" t="str">
        <f>IF(FZ38=0," ",IF(FZ38=16," ",VLOOKUP(FZ38,PROTOKOL!$A:$E,2)*GA38))</f>
        <v xml:space="preserve"> </v>
      </c>
      <c r="GC38" s="151"/>
      <c r="GD38" s="152" t="str">
        <f>IF(FZ38=0," ",IF(FZ38=16," ",(FY38-GB38-GC38)*VLOOKUP(FZ38,PROTOKOL!$A:$E,5)))</f>
        <v xml:space="preserve"> </v>
      </c>
      <c r="GE38" s="155" t="str">
        <f t="shared" si="163"/>
        <v xml:space="preserve"> </v>
      </c>
      <c r="GF38" s="152" t="str">
        <f t="shared" si="164"/>
        <v xml:space="preserve"> </v>
      </c>
      <c r="GH38" s="138">
        <f t="shared" ref="GH38" si="2357">FM38</f>
        <v>26</v>
      </c>
      <c r="GI38" s="445"/>
      <c r="GJ38" s="150"/>
      <c r="GK38" s="150"/>
      <c r="GL38" s="150"/>
      <c r="GM38" s="150" t="str">
        <f>IFERROR(IF(GK38=0," ",IF(GK38=16," ",VLOOKUP(GK38,PROTOKOL!$A:$E,2)*GL38))/7.5*(7.5-GP38),"")</f>
        <v/>
      </c>
      <c r="GN38" s="151"/>
      <c r="GO38" s="152" t="str">
        <f>IF(GK38=0," ",IF(GK38=16," ",(GJ38-GM38-GN38)*VLOOKUP(GK38,PROTOKOL!$A:$E,5)))</f>
        <v xml:space="preserve"> </v>
      </c>
      <c r="GP38" s="153"/>
      <c r="GQ38" s="144" t="str">
        <f t="shared" si="166"/>
        <v xml:space="preserve"> </v>
      </c>
      <c r="GR38" s="454" t="str">
        <f t="shared" si="167"/>
        <v xml:space="preserve"> </v>
      </c>
      <c r="GS38" s="454"/>
      <c r="GT38" s="150"/>
      <c r="GU38" s="150"/>
      <c r="GV38" s="150"/>
      <c r="GW38" s="154" t="str">
        <f>IF(GU38=0," ",IF(GU38=16," ",VLOOKUP(GU38,PROTOKOL!$A:$E,2)*GV38))</f>
        <v xml:space="preserve"> </v>
      </c>
      <c r="GX38" s="151"/>
      <c r="GY38" s="152" t="str">
        <f>IF(GU38=0," ",IF(GU38=16," ",(GT38-GW38-GX38)*VLOOKUP(GU38,PROTOKOL!$A:$E,5)))</f>
        <v xml:space="preserve"> </v>
      </c>
      <c r="GZ38" s="155" t="str">
        <f t="shared" si="168"/>
        <v xml:space="preserve"> </v>
      </c>
      <c r="HA38" s="152" t="str">
        <f t="shared" si="169"/>
        <v xml:space="preserve"> </v>
      </c>
      <c r="HC38" s="138">
        <f t="shared" ref="HC38" si="2358">GH38</f>
        <v>26</v>
      </c>
      <c r="HD38" s="445"/>
      <c r="HE38" s="150"/>
      <c r="HF38" s="150"/>
      <c r="HG38" s="150"/>
      <c r="HH38" s="150" t="str">
        <f>IFERROR(IF(HF38=0," ",IF(HF38=16," ",VLOOKUP(HF38,PROTOKOL!$A:$E,2)*HG38))/7.5*(7.5-HK38),"")</f>
        <v/>
      </c>
      <c r="HI38" s="151"/>
      <c r="HJ38" s="152" t="str">
        <f>IF(HF38=0," ",IF(HF38=16," ",(HE38-HH38-HI38)*VLOOKUP(HF38,PROTOKOL!$A:$E,5)))</f>
        <v xml:space="preserve"> </v>
      </c>
      <c r="HK38" s="153"/>
      <c r="HL38" s="144" t="str">
        <f t="shared" si="171"/>
        <v xml:space="preserve"> </v>
      </c>
      <c r="HM38" s="454" t="str">
        <f t="shared" si="172"/>
        <v xml:space="preserve"> </v>
      </c>
      <c r="HN38" s="454"/>
      <c r="HO38" s="150"/>
      <c r="HP38" s="150"/>
      <c r="HQ38" s="150"/>
      <c r="HR38" s="154" t="str">
        <f>IF(HP38=0," ",IF(HP38=16," ",VLOOKUP(HP38,PROTOKOL!$A:$E,2)*HQ38))</f>
        <v xml:space="preserve"> </v>
      </c>
      <c r="HS38" s="151"/>
      <c r="HT38" s="152" t="str">
        <f>IF(HP38=0," ",IF(HP38=16," ",(HO38-HR38-HS38)*VLOOKUP(HP38,PROTOKOL!$A:$E,5)))</f>
        <v xml:space="preserve"> </v>
      </c>
      <c r="HU38" s="155" t="str">
        <f t="shared" si="173"/>
        <v xml:space="preserve"> </v>
      </c>
      <c r="HV38" s="152" t="str">
        <f t="shared" si="174"/>
        <v xml:space="preserve"> </v>
      </c>
      <c r="HX38" s="138">
        <f t="shared" ref="HX38" si="2359">HC38</f>
        <v>26</v>
      </c>
      <c r="HY38" s="445"/>
      <c r="HZ38" s="150"/>
      <c r="IA38" s="150"/>
      <c r="IB38" s="150"/>
      <c r="IC38" s="150" t="str">
        <f>IFERROR(IF(IA38=0," ",IF(IA38=16," ",VLOOKUP(IA38,PROTOKOL!$A:$E,2)*IB38))/7.5*(7.5-IF38),"")</f>
        <v/>
      </c>
      <c r="ID38" s="151"/>
      <c r="IE38" s="152" t="str">
        <f>IF(IA38=0," ",IF(IA38=16," ",(HZ38-IC38-ID38)*VLOOKUP(IA38,PROTOKOL!$A:$E,5)))</f>
        <v xml:space="preserve"> </v>
      </c>
      <c r="IF38" s="153"/>
      <c r="IG38" s="144" t="str">
        <f t="shared" si="176"/>
        <v xml:space="preserve"> </v>
      </c>
      <c r="IH38" s="454" t="str">
        <f t="shared" si="177"/>
        <v xml:space="preserve"> </v>
      </c>
      <c r="II38" s="454"/>
      <c r="IJ38" s="150"/>
      <c r="IK38" s="150"/>
      <c r="IL38" s="150"/>
      <c r="IM38" s="154" t="str">
        <f>IF(IK38=0," ",IF(IK38=16," ",VLOOKUP(IK38,PROTOKOL!$A:$E,2)*IL38))</f>
        <v xml:space="preserve"> </v>
      </c>
      <c r="IN38" s="151"/>
      <c r="IO38" s="152" t="str">
        <f>IF(IK38=0," ",IF(IK38=16," ",(IJ38-IM38-IN38)*VLOOKUP(IK38,PROTOKOL!$A:$E,5)))</f>
        <v xml:space="preserve"> </v>
      </c>
      <c r="IP38" s="155" t="str">
        <f t="shared" si="178"/>
        <v xml:space="preserve"> </v>
      </c>
      <c r="IQ38" s="152" t="str">
        <f t="shared" si="179"/>
        <v xml:space="preserve"> </v>
      </c>
      <c r="IS38" s="138">
        <f t="shared" ref="IS38" si="2360">HX38</f>
        <v>26</v>
      </c>
      <c r="IT38" s="445"/>
      <c r="IU38" s="150"/>
      <c r="IV38" s="150"/>
      <c r="IW38" s="150"/>
      <c r="IX38" s="150" t="str">
        <f>IFERROR(IF(IV38=0," ",IF(IV38=16," ",VLOOKUP(IV38,PROTOKOL!$A:$E,2)*IW38))/7.5*(7.5-JA38),"")</f>
        <v/>
      </c>
      <c r="IY38" s="151"/>
      <c r="IZ38" s="152" t="str">
        <f>IF(IV38=0," ",IF(IV38=16," ",(IU38-IX38-IY38)*VLOOKUP(IV38,PROTOKOL!$A:$E,5)))</f>
        <v xml:space="preserve"> </v>
      </c>
      <c r="JA38" s="153"/>
      <c r="JB38" s="144" t="str">
        <f t="shared" si="181"/>
        <v xml:space="preserve"> </v>
      </c>
      <c r="JC38" s="454" t="str">
        <f t="shared" si="182"/>
        <v xml:space="preserve"> </v>
      </c>
      <c r="JD38" s="454"/>
      <c r="JE38" s="150"/>
      <c r="JF38" s="150"/>
      <c r="JG38" s="150"/>
      <c r="JH38" s="154" t="str">
        <f>IF(JF38=0," ",IF(JF38=16," ",VLOOKUP(JF38,PROTOKOL!$A:$E,2)*JG38))</f>
        <v xml:space="preserve"> </v>
      </c>
      <c r="JI38" s="151"/>
      <c r="JJ38" s="152" t="str">
        <f>IF(JF38=0," ",IF(JF38=16," ",(JE38-JH38-JI38)*VLOOKUP(JF38,PROTOKOL!$A:$E,5)))</f>
        <v xml:space="preserve"> </v>
      </c>
      <c r="JK38" s="155" t="str">
        <f t="shared" si="183"/>
        <v xml:space="preserve"> </v>
      </c>
      <c r="JL38" s="152" t="str">
        <f t="shared" si="184"/>
        <v xml:space="preserve"> </v>
      </c>
      <c r="JN38" s="138">
        <f t="shared" ref="JN38" si="2361">IS38</f>
        <v>26</v>
      </c>
      <c r="JO38" s="445"/>
      <c r="JP38" s="150"/>
      <c r="JQ38" s="150"/>
      <c r="JR38" s="150"/>
      <c r="JS38" s="150" t="str">
        <f>IFERROR(IF(JQ38=0," ",IF(JQ38=16," ",VLOOKUP(JQ38,PROTOKOL!$A:$E,2)*JR38))/7.5*(7.5-JV38),"")</f>
        <v/>
      </c>
      <c r="JT38" s="151"/>
      <c r="JU38" s="152" t="str">
        <f>IF(JQ38=0," ",IF(JQ38=16," ",(JP38-JS38-JT38)*VLOOKUP(JQ38,PROTOKOL!$A:$E,5)))</f>
        <v xml:space="preserve"> </v>
      </c>
      <c r="JV38" s="153"/>
      <c r="JW38" s="144" t="str">
        <f t="shared" si="186"/>
        <v xml:space="preserve"> </v>
      </c>
      <c r="JX38" s="454" t="str">
        <f t="shared" si="187"/>
        <v xml:space="preserve"> </v>
      </c>
      <c r="JY38" s="454"/>
      <c r="JZ38" s="150"/>
      <c r="KA38" s="150"/>
      <c r="KB38" s="150"/>
      <c r="KC38" s="154" t="str">
        <f>IF(KA38=0," ",IF(KA38=16," ",VLOOKUP(KA38,PROTOKOL!$A:$E,2)*KB38))</f>
        <v xml:space="preserve"> </v>
      </c>
      <c r="KD38" s="151"/>
      <c r="KE38" s="152" t="str">
        <f>IF(KA38=0," ",IF(KA38=16," ",(JZ38-KC38-KD38)*VLOOKUP(KA38,PROTOKOL!$A:$E,5)))</f>
        <v xml:space="preserve"> </v>
      </c>
      <c r="KF38" s="155" t="str">
        <f t="shared" si="188"/>
        <v xml:space="preserve"> </v>
      </c>
      <c r="KG38" s="152" t="str">
        <f t="shared" si="189"/>
        <v xml:space="preserve"> </v>
      </c>
      <c r="KI38" s="138">
        <f t="shared" ref="KI38" si="2362">JN38</f>
        <v>26</v>
      </c>
      <c r="KJ38" s="445"/>
      <c r="KK38" s="150"/>
      <c r="KL38" s="150"/>
      <c r="KM38" s="150"/>
      <c r="KN38" s="150" t="str">
        <f>IFERROR(IF(KL38=0," ",IF(KL38=16," ",VLOOKUP(KL38,PROTOKOL!$A:$E,2)*KM38))/7.5*(7.5-KQ38),"")</f>
        <v/>
      </c>
      <c r="KO38" s="151"/>
      <c r="KP38" s="152" t="str">
        <f>IF(KL38=0," ",IF(KL38=16," ",(KK38-KN38-KO38)*VLOOKUP(KL38,PROTOKOL!$A:$E,5)))</f>
        <v xml:space="preserve"> </v>
      </c>
      <c r="KQ38" s="153"/>
      <c r="KR38" s="144" t="str">
        <f t="shared" si="191"/>
        <v xml:space="preserve"> </v>
      </c>
      <c r="KS38" s="454" t="str">
        <f t="shared" si="192"/>
        <v xml:space="preserve"> </v>
      </c>
      <c r="KT38" s="454"/>
      <c r="KU38" s="150"/>
      <c r="KV38" s="150"/>
      <c r="KW38" s="150"/>
      <c r="KX38" s="154" t="str">
        <f>IF(KV38=0," ",IF(KV38=16," ",VLOOKUP(KV38,PROTOKOL!$A:$E,2)*KW38))</f>
        <v xml:space="preserve"> </v>
      </c>
      <c r="KY38" s="151"/>
      <c r="KZ38" s="152" t="str">
        <f>IF(KV38=0," ",IF(KV38=16," ",(KU38-KX38-KY38)*VLOOKUP(KV38,PROTOKOL!$A:$E,5)))</f>
        <v xml:space="preserve"> </v>
      </c>
      <c r="LA38" s="155" t="str">
        <f t="shared" si="193"/>
        <v xml:space="preserve"> </v>
      </c>
      <c r="LB38" s="152" t="str">
        <f t="shared" si="194"/>
        <v xml:space="preserve"> </v>
      </c>
      <c r="LD38" s="138">
        <f t="shared" ref="LD38" si="2363">KI38</f>
        <v>26</v>
      </c>
      <c r="LE38" s="445"/>
      <c r="LF38" s="150"/>
      <c r="LG38" s="150"/>
      <c r="LH38" s="150"/>
      <c r="LI38" s="150" t="str">
        <f>IFERROR(IF(LG38=0," ",IF(LG38=16," ",VLOOKUP(LG38,PROTOKOL!$A:$E,2)*LH38))/7.5*(7.5-LL38),"")</f>
        <v/>
      </c>
      <c r="LJ38" s="151"/>
      <c r="LK38" s="152" t="str">
        <f>IF(LG38=0," ",IF(LG38=16," ",(LF38-LI38-LJ38)*VLOOKUP(LG38,PROTOKOL!$A:$E,5)))</f>
        <v xml:space="preserve"> </v>
      </c>
      <c r="LL38" s="153"/>
      <c r="LM38" s="144" t="str">
        <f t="shared" si="196"/>
        <v xml:space="preserve"> </v>
      </c>
      <c r="LN38" s="454" t="str">
        <f t="shared" si="197"/>
        <v xml:space="preserve"> </v>
      </c>
      <c r="LO38" s="454"/>
      <c r="LP38" s="150"/>
      <c r="LQ38" s="150"/>
      <c r="LR38" s="150"/>
      <c r="LS38" s="154" t="str">
        <f>IF(LQ38=0," ",IF(LQ38=16," ",VLOOKUP(LQ38,PROTOKOL!$A:$E,2)*LR38))</f>
        <v xml:space="preserve"> </v>
      </c>
      <c r="LT38" s="151"/>
      <c r="LU38" s="152" t="str">
        <f>IF(LQ38=0," ",IF(LQ38=16," ",(LP38-LS38-LT38)*VLOOKUP(LQ38,PROTOKOL!$A:$E,5)))</f>
        <v xml:space="preserve"> </v>
      </c>
      <c r="LV38" s="155" t="str">
        <f t="shared" si="198"/>
        <v xml:space="preserve"> </v>
      </c>
      <c r="LW38" s="152" t="str">
        <f t="shared" si="199"/>
        <v xml:space="preserve"> </v>
      </c>
      <c r="LY38" s="138">
        <f t="shared" ref="LY38" si="2364">LD38</f>
        <v>26</v>
      </c>
      <c r="LZ38" s="445"/>
      <c r="MA38" s="150"/>
      <c r="MB38" s="150"/>
      <c r="MC38" s="150"/>
      <c r="MD38" s="150" t="str">
        <f>IFERROR(IF(MB38=0," ",IF(MB38=16," ",VLOOKUP(MB38,PROTOKOL!$A:$E,2)*MC38))/7.5*(7.5-MG38),"")</f>
        <v/>
      </c>
      <c r="ME38" s="151"/>
      <c r="MF38" s="152" t="str">
        <f>IF(MB38=0," ",IF(MB38=16," ",(MA38-MD38-ME38)*VLOOKUP(MB38,PROTOKOL!$A:$E,5)))</f>
        <v xml:space="preserve"> </v>
      </c>
      <c r="MG38" s="153"/>
      <c r="MH38" s="144" t="str">
        <f t="shared" si="201"/>
        <v xml:space="preserve"> </v>
      </c>
      <c r="MI38" s="454" t="str">
        <f t="shared" si="202"/>
        <v xml:space="preserve"> </v>
      </c>
      <c r="MJ38" s="454"/>
      <c r="MK38" s="150"/>
      <c r="ML38" s="150"/>
      <c r="MM38" s="150"/>
      <c r="MN38" s="154" t="str">
        <f>IF(ML38=0," ",IF(ML38=16," ",VLOOKUP(ML38,PROTOKOL!$A:$E,2)*MM38))</f>
        <v xml:space="preserve"> </v>
      </c>
      <c r="MO38" s="151"/>
      <c r="MP38" s="152" t="str">
        <f>IF(ML38=0," ",IF(ML38=16," ",(MK38-MN38-MO38)*VLOOKUP(ML38,PROTOKOL!$A:$E,5)))</f>
        <v xml:space="preserve"> </v>
      </c>
      <c r="MQ38" s="155" t="str">
        <f t="shared" si="203"/>
        <v xml:space="preserve"> </v>
      </c>
      <c r="MR38" s="152" t="str">
        <f t="shared" si="204"/>
        <v xml:space="preserve"> </v>
      </c>
      <c r="MT38" s="138">
        <f t="shared" ref="MT38" si="2365">LY38</f>
        <v>26</v>
      </c>
      <c r="MU38" s="445"/>
      <c r="MV38" s="150"/>
      <c r="MW38" s="150"/>
      <c r="MX38" s="150"/>
      <c r="MY38" s="150" t="str">
        <f>IFERROR(IF(MW38=0," ",IF(MW38=16," ",VLOOKUP(MW38,PROTOKOL!$A:$E,2)*MX38))/7.5*(7.5-NB38),"")</f>
        <v/>
      </c>
      <c r="MZ38" s="151"/>
      <c r="NA38" s="152" t="str">
        <f>IF(MW38=0," ",IF(MW38=16," ",(MV38-MY38-MZ38)*VLOOKUP(MW38,PROTOKOL!$A:$E,5)))</f>
        <v xml:space="preserve"> </v>
      </c>
      <c r="NB38" s="153"/>
      <c r="NC38" s="144" t="str">
        <f t="shared" si="206"/>
        <v xml:space="preserve"> </v>
      </c>
      <c r="ND38" s="454" t="str">
        <f t="shared" si="207"/>
        <v xml:space="preserve"> </v>
      </c>
      <c r="NE38" s="454"/>
      <c r="NF38" s="150"/>
      <c r="NG38" s="150"/>
      <c r="NH38" s="150"/>
      <c r="NI38" s="154" t="str">
        <f>IF(NG38=0," ",IF(NG38=16," ",VLOOKUP(NG38,PROTOKOL!$A:$E,2)*NH38))</f>
        <v xml:space="preserve"> </v>
      </c>
      <c r="NJ38" s="151"/>
      <c r="NK38" s="152" t="str">
        <f>IF(NG38=0," ",IF(NG38=16," ",(NF38-NI38-NJ38)*VLOOKUP(NG38,PROTOKOL!$A:$E,5)))</f>
        <v xml:space="preserve"> </v>
      </c>
      <c r="NL38" s="155" t="str">
        <f t="shared" si="208"/>
        <v xml:space="preserve"> </v>
      </c>
      <c r="NM38" s="152" t="str">
        <f t="shared" si="209"/>
        <v xml:space="preserve"> </v>
      </c>
      <c r="NO38" s="138">
        <f t="shared" ref="NO38" si="2366">MT38</f>
        <v>26</v>
      </c>
      <c r="NP38" s="445"/>
      <c r="NQ38" s="150"/>
      <c r="NR38" s="150"/>
      <c r="NS38" s="150"/>
      <c r="NT38" s="150" t="str">
        <f>IFERROR(IF(NR38=0," ",IF(NR38=16," ",VLOOKUP(NR38,PROTOKOL!$A:$E,2)*NS38))/7.5*(7.5-NW38),"")</f>
        <v/>
      </c>
      <c r="NU38" s="151"/>
      <c r="NV38" s="152" t="str">
        <f>IF(NR38=0," ",IF(NR38=16," ",(NQ38-NT38-NU38)*VLOOKUP(NR38,PROTOKOL!$A:$E,5)))</f>
        <v xml:space="preserve"> </v>
      </c>
      <c r="NW38" s="153"/>
      <c r="NX38" s="144" t="str">
        <f t="shared" si="211"/>
        <v xml:space="preserve"> </v>
      </c>
      <c r="NY38" s="454" t="str">
        <f t="shared" si="212"/>
        <v xml:space="preserve"> </v>
      </c>
      <c r="NZ38" s="454"/>
      <c r="OA38" s="150"/>
      <c r="OB38" s="150"/>
      <c r="OC38" s="150"/>
      <c r="OD38" s="154" t="str">
        <f>IF(OB38=0," ",IF(OB38=16," ",VLOOKUP(OB38,PROTOKOL!$A:$E,2)*OC38))</f>
        <v xml:space="preserve"> </v>
      </c>
      <c r="OE38" s="151"/>
      <c r="OF38" s="152" t="str">
        <f>IF(OB38=0," ",IF(OB38=16," ",(OA38-OD38-OE38)*VLOOKUP(OB38,PROTOKOL!$A:$E,5)))</f>
        <v xml:space="preserve"> </v>
      </c>
      <c r="OG38" s="155" t="str">
        <f t="shared" si="213"/>
        <v xml:space="preserve"> </v>
      </c>
      <c r="OH38" s="152" t="str">
        <f t="shared" si="214"/>
        <v xml:space="preserve"> </v>
      </c>
      <c r="OJ38" s="138">
        <f t="shared" ref="OJ38" si="2367">NO38</f>
        <v>26</v>
      </c>
      <c r="OK38" s="445"/>
      <c r="OL38" s="150"/>
      <c r="OM38" s="150"/>
      <c r="ON38" s="150"/>
      <c r="OO38" s="150" t="str">
        <f>IFERROR(IF(OM38=0," ",IF(OM38=16," ",VLOOKUP(OM38,PROTOKOL!$A:$E,2)*ON38))/7.5*(7.5-OR38),"")</f>
        <v/>
      </c>
      <c r="OP38" s="151"/>
      <c r="OQ38" s="152" t="str">
        <f>IF(OM38=0," ",IF(OM38=16," ",(OL38-OO38-OP38)*VLOOKUP(OM38,PROTOKOL!$A:$E,5)))</f>
        <v xml:space="preserve"> </v>
      </c>
      <c r="OR38" s="153"/>
      <c r="OS38" s="144" t="str">
        <f t="shared" si="216"/>
        <v xml:space="preserve"> </v>
      </c>
      <c r="OT38" s="454" t="str">
        <f t="shared" si="217"/>
        <v xml:space="preserve"> </v>
      </c>
      <c r="OU38" s="454"/>
      <c r="OV38" s="150"/>
      <c r="OW38" s="150"/>
      <c r="OX38" s="150"/>
      <c r="OY38" s="154" t="str">
        <f>IF(OW38=0," ",IF(OW38=16," ",VLOOKUP(OW38,PROTOKOL!$A:$E,2)*OX38))</f>
        <v xml:space="preserve"> </v>
      </c>
      <c r="OZ38" s="151"/>
      <c r="PA38" s="152" t="str">
        <f>IF(OW38=0," ",IF(OW38=16," ",(OV38-OY38-OZ38)*VLOOKUP(OW38,PROTOKOL!$A:$E,5)))</f>
        <v xml:space="preserve"> </v>
      </c>
      <c r="PB38" s="155" t="str">
        <f t="shared" si="218"/>
        <v xml:space="preserve"> </v>
      </c>
      <c r="PC38" s="152" t="str">
        <f t="shared" si="219"/>
        <v xml:space="preserve"> </v>
      </c>
      <c r="PE38" s="138">
        <f t="shared" ref="PE38" si="2368">OJ38</f>
        <v>26</v>
      </c>
      <c r="PF38" s="445"/>
      <c r="PG38" s="150"/>
      <c r="PH38" s="150"/>
      <c r="PI38" s="150"/>
      <c r="PJ38" s="150" t="str">
        <f>IFERROR(IF(PH38=0," ",IF(PH38=16," ",VLOOKUP(PH38,PROTOKOL!$A:$E,2)*PI38))/7.5*(7.5-PM38),"")</f>
        <v/>
      </c>
      <c r="PK38" s="151"/>
      <c r="PL38" s="152" t="str">
        <f>IF(PH38=0," ",IF(PH38=16," ",(PG38-PJ38-PK38)*VLOOKUP(PH38,PROTOKOL!$A:$E,5)))</f>
        <v xml:space="preserve"> </v>
      </c>
      <c r="PM38" s="153"/>
      <c r="PN38" s="144" t="str">
        <f t="shared" si="221"/>
        <v xml:space="preserve"> </v>
      </c>
      <c r="PO38" s="454" t="str">
        <f t="shared" si="222"/>
        <v xml:space="preserve"> </v>
      </c>
      <c r="PP38" s="454"/>
      <c r="PQ38" s="150"/>
      <c r="PR38" s="150"/>
      <c r="PS38" s="150"/>
      <c r="PT38" s="154" t="str">
        <f>IF(PR38=0," ",IF(PR38=16," ",VLOOKUP(PR38,PROTOKOL!$A:$E,2)*PS38))</f>
        <v xml:space="preserve"> </v>
      </c>
      <c r="PU38" s="151"/>
      <c r="PV38" s="152" t="str">
        <f>IF(PR38=0," ",IF(PR38=16," ",(PQ38-PT38-PU38)*VLOOKUP(PR38,PROTOKOL!$A:$E,5)))</f>
        <v xml:space="preserve"> </v>
      </c>
      <c r="PW38" s="155" t="str">
        <f t="shared" si="223"/>
        <v xml:space="preserve"> </v>
      </c>
      <c r="PX38" s="152" t="str">
        <f t="shared" si="224"/>
        <v xml:space="preserve"> </v>
      </c>
      <c r="PZ38" s="138">
        <f t="shared" ref="PZ38" si="2369">PE38</f>
        <v>26</v>
      </c>
      <c r="QA38" s="445"/>
      <c r="QB38" s="150"/>
      <c r="QC38" s="150"/>
      <c r="QD38" s="150"/>
      <c r="QE38" s="150" t="str">
        <f>IFERROR(IF(QC38=0," ",IF(QC38=16," ",VLOOKUP(QC38,PROTOKOL!$A:$E,2)*QD38))/7.5*(7.5-QH38),"")</f>
        <v/>
      </c>
      <c r="QF38" s="151"/>
      <c r="QG38" s="152" t="str">
        <f>IF(QC38=0," ",IF(QC38=16," ",(QB38-QE38-QF38)*VLOOKUP(QC38,PROTOKOL!$A:$E,5)))</f>
        <v xml:space="preserve"> </v>
      </c>
      <c r="QH38" s="153"/>
      <c r="QI38" s="144" t="str">
        <f t="shared" si="226"/>
        <v xml:space="preserve"> </v>
      </c>
      <c r="QJ38" s="454" t="str">
        <f t="shared" si="227"/>
        <v xml:space="preserve"> </v>
      </c>
      <c r="QK38" s="454"/>
      <c r="QL38" s="150"/>
      <c r="QM38" s="150"/>
      <c r="QN38" s="150"/>
      <c r="QO38" s="154" t="str">
        <f>IF(QM38=0," ",IF(QM38=16," ",VLOOKUP(QM38,PROTOKOL!$A:$E,2)*QN38))</f>
        <v xml:space="preserve"> </v>
      </c>
      <c r="QP38" s="151"/>
      <c r="QQ38" s="152" t="str">
        <f>IF(QM38=0," ",IF(QM38=16," ",(QL38-QO38-QP38)*VLOOKUP(QM38,PROTOKOL!$A:$E,5)))</f>
        <v xml:space="preserve"> </v>
      </c>
      <c r="QR38" s="155" t="str">
        <f t="shared" si="228"/>
        <v xml:space="preserve"> </v>
      </c>
      <c r="QS38" s="152" t="str">
        <f t="shared" si="229"/>
        <v xml:space="preserve"> </v>
      </c>
      <c r="QU38" s="138">
        <f t="shared" ref="QU38" si="2370">PZ38</f>
        <v>26</v>
      </c>
      <c r="QV38" s="445"/>
      <c r="QW38" s="150"/>
      <c r="QX38" s="150"/>
      <c r="QY38" s="150"/>
      <c r="QZ38" s="150" t="str">
        <f>IFERROR(IF(QX38=0," ",IF(QX38=16," ",VLOOKUP(QX38,PROTOKOL!$A:$E,2)*QY38))/7.5*(7.5-RC38),"")</f>
        <v/>
      </c>
      <c r="RA38" s="151"/>
      <c r="RB38" s="152" t="str">
        <f>IF(QX38=0," ",IF(QX38=16," ",(QW38-QZ38-RA38)*VLOOKUP(QX38,PROTOKOL!$A:$E,5)))</f>
        <v xml:space="preserve"> </v>
      </c>
      <c r="RC38" s="153"/>
      <c r="RD38" s="144" t="str">
        <f t="shared" si="231"/>
        <v xml:space="preserve"> </v>
      </c>
      <c r="RE38" s="454" t="str">
        <f t="shared" si="232"/>
        <v xml:space="preserve"> </v>
      </c>
      <c r="RF38" s="454"/>
      <c r="RG38" s="150"/>
      <c r="RH38" s="150"/>
      <c r="RI38" s="150"/>
      <c r="RJ38" s="154" t="str">
        <f>IF(RH38=0," ",IF(RH38=16," ",VLOOKUP(RH38,PROTOKOL!$A:$E,2)*RI38))</f>
        <v xml:space="preserve"> </v>
      </c>
      <c r="RK38" s="151"/>
      <c r="RL38" s="152" t="str">
        <f>IF(RH38=0," ",IF(RH38=16," ",(RG38-RJ38-RK38)*VLOOKUP(RH38,PROTOKOL!$A:$E,5)))</f>
        <v xml:space="preserve"> </v>
      </c>
      <c r="RM38" s="155" t="str">
        <f t="shared" si="233"/>
        <v xml:space="preserve"> </v>
      </c>
      <c r="RN38" s="152" t="str">
        <f t="shared" si="234"/>
        <v xml:space="preserve"> </v>
      </c>
      <c r="RP38" s="138">
        <f t="shared" ref="RP38" si="2371">QU38</f>
        <v>26</v>
      </c>
      <c r="RQ38" s="445"/>
      <c r="RR38" s="150"/>
      <c r="RS38" s="150"/>
      <c r="RT38" s="150"/>
      <c r="RU38" s="150" t="str">
        <f>IFERROR(IF(RS38=0," ",IF(RS38=16," ",VLOOKUP(RS38,PROTOKOL!$A:$E,2)*RT38))/7.5*(7.5-RX38),"")</f>
        <v/>
      </c>
      <c r="RV38" s="151"/>
      <c r="RW38" s="152" t="str">
        <f>IF(RS38=0," ",IF(RS38=16," ",(RR38-RU38-RV38)*VLOOKUP(RS38,PROTOKOL!$A:$E,5)))</f>
        <v xml:space="preserve"> </v>
      </c>
      <c r="RX38" s="153"/>
      <c r="RY38" s="144" t="str">
        <f t="shared" si="236"/>
        <v xml:space="preserve"> </v>
      </c>
      <c r="RZ38" s="454" t="str">
        <f t="shared" si="237"/>
        <v xml:space="preserve"> </v>
      </c>
      <c r="SA38" s="454"/>
      <c r="SB38" s="150"/>
      <c r="SC38" s="150"/>
      <c r="SD38" s="150"/>
      <c r="SE38" s="154" t="str">
        <f>IF(SC38=0," ",IF(SC38=16," ",VLOOKUP(SC38,PROTOKOL!$A:$E,2)*SD38))</f>
        <v xml:space="preserve"> </v>
      </c>
      <c r="SF38" s="151"/>
      <c r="SG38" s="152" t="str">
        <f>IF(SC38=0," ",IF(SC38=16," ",(SB38-SE38-SF38)*VLOOKUP(SC38,PROTOKOL!$A:$E,5)))</f>
        <v xml:space="preserve"> </v>
      </c>
      <c r="SH38" s="155" t="str">
        <f t="shared" si="238"/>
        <v xml:space="preserve"> </v>
      </c>
      <c r="SI38" s="152" t="str">
        <f t="shared" si="239"/>
        <v xml:space="preserve"> </v>
      </c>
      <c r="SK38" s="138">
        <f t="shared" ref="SK38" si="2372">RP38</f>
        <v>26</v>
      </c>
      <c r="SL38" s="445"/>
      <c r="SM38" s="150"/>
      <c r="SN38" s="150"/>
      <c r="SO38" s="150"/>
      <c r="SP38" s="150" t="str">
        <f>IFERROR(IF(SN38=0," ",IF(SN38=16," ",VLOOKUP(SN38,PROTOKOL!$A:$E,2)*SO38))/7.5*(7.5-SS38),"")</f>
        <v/>
      </c>
      <c r="SQ38" s="151"/>
      <c r="SR38" s="152" t="str">
        <f>IF(SN38=0," ",IF(SN38=16," ",(SM38-SP38-SQ38)*VLOOKUP(SN38,PROTOKOL!$A:$E,5)))</f>
        <v xml:space="preserve"> </v>
      </c>
      <c r="SS38" s="153"/>
      <c r="ST38" s="144" t="str">
        <f t="shared" si="241"/>
        <v xml:space="preserve"> </v>
      </c>
      <c r="SU38" s="454" t="str">
        <f t="shared" si="242"/>
        <v xml:space="preserve"> </v>
      </c>
      <c r="SV38" s="454"/>
      <c r="SW38" s="150"/>
      <c r="SX38" s="150"/>
      <c r="SY38" s="150"/>
      <c r="SZ38" s="154" t="str">
        <f>IF(SX38=0," ",IF(SX38=16," ",VLOOKUP(SX38,PROTOKOL!$A:$E,2)*SY38))</f>
        <v xml:space="preserve"> </v>
      </c>
      <c r="TA38" s="151"/>
      <c r="TB38" s="152" t="str">
        <f>IF(SX38=0," ",IF(SX38=16," ",(SW38-SZ38-TA38)*VLOOKUP(SX38,PROTOKOL!$A:$E,5)))</f>
        <v xml:space="preserve"> </v>
      </c>
      <c r="TC38" s="155" t="str">
        <f t="shared" si="243"/>
        <v xml:space="preserve"> </v>
      </c>
      <c r="TD38" s="152" t="str">
        <f t="shared" si="244"/>
        <v xml:space="preserve"> </v>
      </c>
      <c r="TF38" s="138">
        <f t="shared" ref="TF38" si="2373">SK38</f>
        <v>26</v>
      </c>
      <c r="TG38" s="445"/>
      <c r="TH38" s="150"/>
      <c r="TI38" s="150"/>
      <c r="TJ38" s="150"/>
      <c r="TK38" s="150" t="str">
        <f>IFERROR(IF(TI38=0," ",IF(TI38=16," ",VLOOKUP(TI38,PROTOKOL!$A:$E,2)*TJ38))/7.5*(7.5-TN38),"")</f>
        <v/>
      </c>
      <c r="TL38" s="151"/>
      <c r="TM38" s="152" t="str">
        <f>IF(TI38=0," ",IF(TI38=16," ",(TH38-TK38-TL38)*VLOOKUP(TI38,PROTOKOL!$A:$E,5)))</f>
        <v xml:space="preserve"> </v>
      </c>
      <c r="TN38" s="153"/>
      <c r="TO38" s="144" t="str">
        <f t="shared" si="246"/>
        <v xml:space="preserve"> </v>
      </c>
      <c r="TP38" s="454" t="str">
        <f t="shared" si="247"/>
        <v xml:space="preserve"> </v>
      </c>
      <c r="TQ38" s="454"/>
      <c r="TR38" s="150"/>
      <c r="TS38" s="150"/>
      <c r="TT38" s="150"/>
      <c r="TU38" s="154" t="str">
        <f>IF(TS38=0," ",IF(TS38=16," ",VLOOKUP(TS38,PROTOKOL!$A:$E,2)*TT38))</f>
        <v xml:space="preserve"> </v>
      </c>
      <c r="TV38" s="151"/>
      <c r="TW38" s="152" t="str">
        <f>IF(TS38=0," ",IF(TS38=16," ",(TR38-TU38-TV38)*VLOOKUP(TS38,PROTOKOL!$A:$E,5)))</f>
        <v xml:space="preserve"> </v>
      </c>
      <c r="TX38" s="155" t="str">
        <f t="shared" si="248"/>
        <v xml:space="preserve"> </v>
      </c>
      <c r="TY38" s="152" t="str">
        <f t="shared" si="249"/>
        <v xml:space="preserve"> </v>
      </c>
      <c r="UA38" s="138">
        <f t="shared" ref="UA38" si="2374">TF38</f>
        <v>26</v>
      </c>
      <c r="UB38" s="445"/>
      <c r="UC38" s="150"/>
      <c r="UD38" s="150"/>
      <c r="UE38" s="150"/>
      <c r="UF38" s="150" t="str">
        <f>IFERROR(IF(UD38=0," ",IF(UD38=16," ",VLOOKUP(UD38,PROTOKOL!$A:$E,2)*UE38))/7.5*(7.5-UI38),"")</f>
        <v/>
      </c>
      <c r="UG38" s="151"/>
      <c r="UH38" s="152" t="str">
        <f>IF(UD38=0," ",IF(UD38=16," ",(UC38-UF38-UG38)*VLOOKUP(UD38,PROTOKOL!$A:$E,5)))</f>
        <v xml:space="preserve"> </v>
      </c>
      <c r="UI38" s="153"/>
      <c r="UJ38" s="144" t="str">
        <f t="shared" si="251"/>
        <v xml:space="preserve"> </v>
      </c>
      <c r="UK38" s="454" t="str">
        <f t="shared" si="252"/>
        <v xml:space="preserve"> </v>
      </c>
      <c r="UL38" s="454"/>
      <c r="UM38" s="150"/>
      <c r="UN38" s="150"/>
      <c r="UO38" s="150"/>
      <c r="UP38" s="154" t="str">
        <f>IF(UN38=0," ",IF(UN38=16," ",VLOOKUP(UN38,PROTOKOL!$A:$E,2)*UO38))</f>
        <v xml:space="preserve"> </v>
      </c>
      <c r="UQ38" s="151"/>
      <c r="UR38" s="152" t="str">
        <f>IF(UN38=0," ",IF(UN38=16," ",(UM38-UP38-UQ38)*VLOOKUP(UN38,PROTOKOL!$A:$E,5)))</f>
        <v xml:space="preserve"> </v>
      </c>
      <c r="US38" s="155" t="str">
        <f t="shared" si="253"/>
        <v xml:space="preserve"> </v>
      </c>
      <c r="UT38" s="152" t="str">
        <f t="shared" si="254"/>
        <v xml:space="preserve"> </v>
      </c>
      <c r="UV38" s="138">
        <f t="shared" ref="UV38" si="2375">UA38</f>
        <v>26</v>
      </c>
      <c r="UW38" s="445"/>
      <c r="UX38" s="150"/>
      <c r="UY38" s="150"/>
      <c r="UZ38" s="150"/>
      <c r="VA38" s="150" t="str">
        <f>IFERROR(IF(UY38=0," ",IF(UY38=16," ",VLOOKUP(UY38,PROTOKOL!$A:$E,2)*UZ38))/7.5*(7.5-VD38),"")</f>
        <v/>
      </c>
      <c r="VB38" s="151"/>
      <c r="VC38" s="152" t="str">
        <f>IF(UY38=0," ",IF(UY38=16," ",(UX38-VA38-VB38)*VLOOKUP(UY38,PROTOKOL!$A:$E,5)))</f>
        <v xml:space="preserve"> </v>
      </c>
      <c r="VD38" s="153"/>
      <c r="VE38" s="144" t="str">
        <f t="shared" si="256"/>
        <v xml:space="preserve"> </v>
      </c>
      <c r="VF38" s="454" t="str">
        <f t="shared" si="257"/>
        <v xml:space="preserve"> </v>
      </c>
      <c r="VG38" s="454"/>
      <c r="VH38" s="150"/>
      <c r="VI38" s="150"/>
      <c r="VJ38" s="150"/>
      <c r="VK38" s="154" t="str">
        <f>IF(VI38=0," ",IF(VI38=16," ",VLOOKUP(VI38,PROTOKOL!$A:$E,2)*VJ38))</f>
        <v xml:space="preserve"> </v>
      </c>
      <c r="VL38" s="151"/>
      <c r="VM38" s="152" t="str">
        <f>IF(VI38=0," ",IF(VI38=16," ",(VH38-VK38-VL38)*VLOOKUP(VI38,PROTOKOL!$A:$E,5)))</f>
        <v xml:space="preserve"> </v>
      </c>
      <c r="VN38" s="155" t="str">
        <f t="shared" si="258"/>
        <v xml:space="preserve"> </v>
      </c>
      <c r="VO38" s="152" t="str">
        <f t="shared" si="259"/>
        <v xml:space="preserve"> </v>
      </c>
      <c r="VQ38" s="138">
        <f t="shared" ref="VQ38" si="2376">UV38</f>
        <v>26</v>
      </c>
      <c r="VR38" s="445"/>
      <c r="VS38" s="150"/>
      <c r="VT38" s="150"/>
      <c r="VU38" s="150"/>
      <c r="VV38" s="150" t="str">
        <f>IFERROR(IF(VT38=0," ",IF(VT38=16," ",VLOOKUP(VT38,PROTOKOL!$A:$E,2)*VU38))/7.5*(7.5-VY38),"")</f>
        <v/>
      </c>
      <c r="VW38" s="151"/>
      <c r="VX38" s="152" t="str">
        <f>IF(VT38=0," ",IF(VT38=16," ",(VS38-VV38-VW38)*VLOOKUP(VT38,PROTOKOL!$A:$E,5)))</f>
        <v xml:space="preserve"> </v>
      </c>
      <c r="VY38" s="153"/>
      <c r="VZ38" s="144" t="str">
        <f t="shared" si="261"/>
        <v xml:space="preserve"> </v>
      </c>
      <c r="WA38" s="454" t="str">
        <f t="shared" si="262"/>
        <v xml:space="preserve"> </v>
      </c>
      <c r="WB38" s="454"/>
      <c r="WC38" s="150"/>
      <c r="WD38" s="150"/>
      <c r="WE38" s="150"/>
      <c r="WF38" s="154" t="str">
        <f>IF(WD38=0," ",IF(WD38=16," ",VLOOKUP(WD38,PROTOKOL!$A:$E,2)*WE38))</f>
        <v xml:space="preserve"> </v>
      </c>
      <c r="WG38" s="151"/>
      <c r="WH38" s="152" t="str">
        <f>IF(WD38=0," ",IF(WD38=16," ",(WC38-WF38-WG38)*VLOOKUP(WD38,PROTOKOL!$A:$E,5)))</f>
        <v xml:space="preserve"> </v>
      </c>
      <c r="WI38" s="155" t="str">
        <f t="shared" si="263"/>
        <v xml:space="preserve"> </v>
      </c>
      <c r="WJ38" s="152" t="str">
        <f t="shared" si="264"/>
        <v xml:space="preserve"> </v>
      </c>
      <c r="WL38" s="138">
        <f t="shared" ref="WL38" si="2377">VQ38</f>
        <v>26</v>
      </c>
      <c r="WM38" s="445"/>
      <c r="WN38" s="150"/>
      <c r="WO38" s="150"/>
      <c r="WP38" s="150"/>
      <c r="WQ38" s="150" t="str">
        <f>IFERROR(IF(WO38=0," ",IF(WO38=16," ",VLOOKUP(WO38,PROTOKOL!$A:$E,2)*WP38))/7.5*(7.5-WT38),"")</f>
        <v/>
      </c>
      <c r="WR38" s="151"/>
      <c r="WS38" s="152" t="str">
        <f>IF(WO38=0," ",IF(WO38=16," ",(WN38-WQ38-WR38)*VLOOKUP(WO38,PROTOKOL!$A:$E,5)))</f>
        <v xml:space="preserve"> </v>
      </c>
      <c r="WT38" s="153"/>
      <c r="WU38" s="144" t="str">
        <f t="shared" si="266"/>
        <v xml:space="preserve"> </v>
      </c>
      <c r="WV38" s="454" t="str">
        <f t="shared" si="267"/>
        <v xml:space="preserve"> </v>
      </c>
      <c r="WW38" s="454"/>
      <c r="WX38" s="150"/>
      <c r="WY38" s="150"/>
      <c r="WZ38" s="150"/>
      <c r="XA38" s="154" t="str">
        <f>IF(WY38=0," ",IF(WY38=16," ",VLOOKUP(WY38,PROTOKOL!$A:$E,2)*WZ38))</f>
        <v xml:space="preserve"> </v>
      </c>
      <c r="XB38" s="151"/>
      <c r="XC38" s="152" t="str">
        <f>IF(WY38=0," ",IF(WY38=16," ",(WX38-XA38-XB38)*VLOOKUP(WY38,PROTOKOL!$A:$E,5)))</f>
        <v xml:space="preserve"> </v>
      </c>
      <c r="XD38" s="155" t="str">
        <f t="shared" si="268"/>
        <v xml:space="preserve"> </v>
      </c>
      <c r="XE38" s="152" t="str">
        <f t="shared" si="269"/>
        <v xml:space="preserve"> </v>
      </c>
      <c r="XG38" s="138">
        <f t="shared" ref="XG38" si="2378">WL38</f>
        <v>26</v>
      </c>
      <c r="XH38" s="445"/>
      <c r="XI38" s="150"/>
      <c r="XJ38" s="150"/>
      <c r="XK38" s="150"/>
      <c r="XL38" s="150" t="str">
        <f>IFERROR(IF(XJ38=0," ",IF(XJ38=16," ",VLOOKUP(XJ38,PROTOKOL!$A:$E,2)*XK38))/7.5*(7.5-XO38),"")</f>
        <v/>
      </c>
      <c r="XM38" s="151"/>
      <c r="XN38" s="152" t="str">
        <f>IF(XJ38=0," ",IF(XJ38=16," ",(XI38-XL38-XM38)*VLOOKUP(XJ38,PROTOKOL!$A:$E,5)))</f>
        <v xml:space="preserve"> </v>
      </c>
      <c r="XO38" s="153"/>
      <c r="XP38" s="144" t="str">
        <f t="shared" si="271"/>
        <v xml:space="preserve"> </v>
      </c>
      <c r="XQ38" s="454" t="str">
        <f t="shared" si="272"/>
        <v xml:space="preserve"> </v>
      </c>
      <c r="XR38" s="454"/>
      <c r="XS38" s="150"/>
      <c r="XT38" s="150"/>
      <c r="XU38" s="150"/>
      <c r="XV38" s="154" t="str">
        <f>IF(XT38=0," ",IF(XT38=16," ",VLOOKUP(XT38,PROTOKOL!$A:$E,2)*XU38))</f>
        <v xml:space="preserve"> </v>
      </c>
      <c r="XW38" s="151"/>
      <c r="XX38" s="152" t="str">
        <f>IF(XT38=0," ",IF(XT38=16," ",(XS38-XV38-XW38)*VLOOKUP(XT38,PROTOKOL!$A:$E,5)))</f>
        <v xml:space="preserve"> </v>
      </c>
      <c r="XY38" s="155" t="str">
        <f t="shared" si="273"/>
        <v xml:space="preserve"> </v>
      </c>
      <c r="XZ38" s="152" t="str">
        <f t="shared" si="274"/>
        <v xml:space="preserve"> </v>
      </c>
      <c r="YB38" s="138">
        <f t="shared" ref="YB38" si="2379">XG38</f>
        <v>26</v>
      </c>
      <c r="YC38" s="445"/>
      <c r="YD38" s="150"/>
      <c r="YE38" s="150"/>
      <c r="YF38" s="150"/>
      <c r="YG38" s="150" t="str">
        <f>IFERROR(IF(YE38=0," ",IF(YE38=16," ",VLOOKUP(YE38,PROTOKOL!$A:$E,2)*YF38))/7.5*(7.5-YJ38),"")</f>
        <v/>
      </c>
      <c r="YH38" s="151"/>
      <c r="YI38" s="152" t="str">
        <f>IF(YE38=0," ",IF(YE38=16," ",(YD38-YG38-YH38)*VLOOKUP(YE38,PROTOKOL!$A:$E,5)))</f>
        <v xml:space="preserve"> </v>
      </c>
      <c r="YJ38" s="153"/>
      <c r="YK38" s="144" t="str">
        <f t="shared" si="276"/>
        <v xml:space="preserve"> </v>
      </c>
      <c r="YL38" s="454" t="str">
        <f t="shared" si="277"/>
        <v xml:space="preserve"> </v>
      </c>
      <c r="YM38" s="454"/>
      <c r="YN38" s="150"/>
      <c r="YO38" s="150"/>
      <c r="YP38" s="150"/>
      <c r="YQ38" s="154" t="str">
        <f>IF(YO38=0," ",IF(YO38=16," ",VLOOKUP(YO38,PROTOKOL!$A:$E,2)*YP38))</f>
        <v xml:space="preserve"> </v>
      </c>
      <c r="YR38" s="151"/>
      <c r="YS38" s="152" t="str">
        <f>IF(YO38=0," ",IF(YO38=16," ",(YN38-YQ38-YR38)*VLOOKUP(YO38,PROTOKOL!$A:$E,5)))</f>
        <v xml:space="preserve"> </v>
      </c>
      <c r="YT38" s="155" t="str">
        <f t="shared" si="278"/>
        <v xml:space="preserve"> </v>
      </c>
      <c r="YU38" s="152" t="str">
        <f t="shared" si="279"/>
        <v xml:space="preserve"> </v>
      </c>
      <c r="YW38" s="138">
        <f t="shared" ref="YW38" si="2380">YB38</f>
        <v>26</v>
      </c>
      <c r="YX38" s="445"/>
      <c r="YY38" s="150"/>
      <c r="YZ38" s="150"/>
      <c r="ZA38" s="150"/>
      <c r="ZB38" s="150" t="str">
        <f>IFERROR(IF(YZ38=0," ",IF(YZ38=16," ",VLOOKUP(YZ38,PROTOKOL!$A:$E,2)*ZA38))/7.5*(7.5-ZE38),"")</f>
        <v/>
      </c>
      <c r="ZC38" s="151"/>
      <c r="ZD38" s="152" t="str">
        <f>IF(YZ38=0," ",IF(YZ38=16," ",(YY38-ZB38-ZC38)*VLOOKUP(YZ38,PROTOKOL!$A:$E,5)))</f>
        <v xml:space="preserve"> </v>
      </c>
      <c r="ZE38" s="153"/>
      <c r="ZF38" s="144" t="str">
        <f t="shared" si="281"/>
        <v xml:space="preserve"> </v>
      </c>
      <c r="ZG38" s="454" t="str">
        <f t="shared" si="282"/>
        <v xml:space="preserve"> </v>
      </c>
      <c r="ZH38" s="454"/>
      <c r="ZI38" s="150"/>
      <c r="ZJ38" s="150"/>
      <c r="ZK38" s="150"/>
      <c r="ZL38" s="154" t="str">
        <f>IF(ZJ38=0," ",IF(ZJ38=16," ",VLOOKUP(ZJ38,PROTOKOL!$A:$E,2)*ZK38))</f>
        <v xml:space="preserve"> </v>
      </c>
      <c r="ZM38" s="151"/>
      <c r="ZN38" s="152" t="str">
        <f>IF(ZJ38=0," ",IF(ZJ38=16," ",(ZI38-ZL38-ZM38)*VLOOKUP(ZJ38,PROTOKOL!$A:$E,5)))</f>
        <v xml:space="preserve"> </v>
      </c>
      <c r="ZO38" s="155" t="str">
        <f t="shared" si="283"/>
        <v xml:space="preserve"> </v>
      </c>
      <c r="ZP38" s="152" t="str">
        <f t="shared" si="284"/>
        <v xml:space="preserve"> </v>
      </c>
      <c r="ZR38" s="138">
        <f t="shared" ref="ZR38" si="2381">YW38</f>
        <v>26</v>
      </c>
      <c r="ZS38" s="445"/>
      <c r="ZT38" s="150"/>
      <c r="ZU38" s="150"/>
      <c r="ZV38" s="150"/>
      <c r="ZW38" s="150" t="str">
        <f>IFERROR(IF(ZU38=0," ",IF(ZU38=16," ",VLOOKUP(ZU38,PROTOKOL!$A:$E,2)*ZV38))/7.5*(7.5-ZZ38),"")</f>
        <v/>
      </c>
      <c r="ZX38" s="151"/>
      <c r="ZY38" s="152" t="str">
        <f>IF(ZU38=0," ",IF(ZU38=16," ",(ZT38-ZW38-ZX38)*VLOOKUP(ZU38,PROTOKOL!$A:$E,5)))</f>
        <v xml:space="preserve"> </v>
      </c>
      <c r="ZZ38" s="153"/>
      <c r="AAA38" s="144" t="str">
        <f t="shared" si="286"/>
        <v xml:space="preserve"> </v>
      </c>
      <c r="AAB38" s="454" t="str">
        <f t="shared" si="287"/>
        <v xml:space="preserve"> </v>
      </c>
      <c r="AAC38" s="454"/>
      <c r="AAD38" s="150"/>
      <c r="AAE38" s="150"/>
      <c r="AAF38" s="150"/>
      <c r="AAG38" s="154" t="str">
        <f>IF(AAE38=0," ",IF(AAE38=16," ",VLOOKUP(AAE38,PROTOKOL!$A:$E,2)*AAF38))</f>
        <v xml:space="preserve"> </v>
      </c>
      <c r="AAH38" s="151"/>
      <c r="AAI38" s="152" t="str">
        <f>IF(AAE38=0," ",IF(AAE38=16," ",(AAD38-AAG38-AAH38)*VLOOKUP(AAE38,PROTOKOL!$A:$E,5)))</f>
        <v xml:space="preserve"> </v>
      </c>
      <c r="AAJ38" s="155" t="str">
        <f t="shared" si="288"/>
        <v xml:space="preserve"> </v>
      </c>
      <c r="AAK38" s="152" t="str">
        <f t="shared" si="289"/>
        <v xml:space="preserve"> </v>
      </c>
      <c r="AAM38" s="138">
        <f t="shared" ref="AAM38" si="2382">ZR38</f>
        <v>26</v>
      </c>
      <c r="AAN38" s="445"/>
      <c r="AAO38" s="150"/>
      <c r="AAP38" s="150"/>
      <c r="AAQ38" s="150"/>
      <c r="AAR38" s="150" t="str">
        <f>IFERROR(IF(AAP38=0," ",IF(AAP38=16," ",VLOOKUP(AAP38,PROTOKOL!$A:$E,2)*AAQ38))/7.5*(7.5-AAU38),"")</f>
        <v/>
      </c>
      <c r="AAS38" s="151"/>
      <c r="AAT38" s="152" t="str">
        <f>IF(AAP38=0," ",IF(AAP38=16," ",(AAO38-AAR38-AAS38)*VLOOKUP(AAP38,PROTOKOL!$A:$E,5)))</f>
        <v xml:space="preserve"> </v>
      </c>
      <c r="AAU38" s="153"/>
      <c r="AAV38" s="144" t="str">
        <f t="shared" si="291"/>
        <v xml:space="preserve"> </v>
      </c>
      <c r="AAW38" s="454" t="str">
        <f t="shared" si="292"/>
        <v xml:space="preserve"> </v>
      </c>
      <c r="AAX38" s="454"/>
      <c r="AAY38" s="150"/>
      <c r="AAZ38" s="150"/>
      <c r="ABA38" s="150"/>
      <c r="ABB38" s="154" t="str">
        <f>IF(AAZ38=0," ",IF(AAZ38=16," ",VLOOKUP(AAZ38,PROTOKOL!$A:$E,2)*ABA38))</f>
        <v xml:space="preserve"> </v>
      </c>
      <c r="ABC38" s="151"/>
      <c r="ABD38" s="152" t="str">
        <f>IF(AAZ38=0," ",IF(AAZ38=16," ",(AAY38-ABB38-ABC38)*VLOOKUP(AAZ38,PROTOKOL!$A:$E,5)))</f>
        <v xml:space="preserve"> </v>
      </c>
      <c r="ABE38" s="155" t="str">
        <f t="shared" si="293"/>
        <v xml:space="preserve"> </v>
      </c>
      <c r="ABF38" s="152" t="str">
        <f t="shared" si="294"/>
        <v xml:space="preserve"> </v>
      </c>
      <c r="ABH38" s="138">
        <f t="shared" ref="ABH38" si="2383">AAM38</f>
        <v>26</v>
      </c>
      <c r="ABI38" s="445"/>
      <c r="ABJ38" s="150"/>
      <c r="ABK38" s="150"/>
      <c r="ABL38" s="150"/>
      <c r="ABM38" s="150" t="str">
        <f>IFERROR(IF(ABK38=0," ",IF(ABK38=16," ",VLOOKUP(ABK38,PROTOKOL!$A:$E,2)*ABL38))/7.5*(7.5-ABP38),"")</f>
        <v/>
      </c>
      <c r="ABN38" s="151"/>
      <c r="ABO38" s="152" t="str">
        <f>IF(ABK38=0," ",IF(ABK38=16," ",(ABJ38-ABM38-ABN38)*VLOOKUP(ABK38,PROTOKOL!$A:$E,5)))</f>
        <v xml:space="preserve"> </v>
      </c>
      <c r="ABP38" s="153"/>
      <c r="ABQ38" s="144" t="str">
        <f t="shared" si="296"/>
        <v xml:space="preserve"> </v>
      </c>
      <c r="ABR38" s="454" t="str">
        <f t="shared" si="297"/>
        <v xml:space="preserve"> </v>
      </c>
      <c r="ABS38" s="454"/>
      <c r="ABT38" s="150"/>
      <c r="ABU38" s="150"/>
      <c r="ABV38" s="150"/>
      <c r="ABW38" s="154" t="str">
        <f>IF(ABU38=0," ",IF(ABU38=16," ",VLOOKUP(ABU38,PROTOKOL!$A:$E,2)*ABV38))</f>
        <v xml:space="preserve"> </v>
      </c>
      <c r="ABX38" s="151"/>
      <c r="ABY38" s="152" t="str">
        <f>IF(ABU38=0," ",IF(ABU38=16," ",(ABT38-ABW38-ABX38)*VLOOKUP(ABU38,PROTOKOL!$A:$E,5)))</f>
        <v xml:space="preserve"> </v>
      </c>
      <c r="ABZ38" s="155" t="str">
        <f t="shared" si="298"/>
        <v xml:space="preserve"> </v>
      </c>
      <c r="ACA38" s="152" t="str">
        <f t="shared" si="299"/>
        <v xml:space="preserve"> </v>
      </c>
      <c r="ACC38" s="138">
        <f t="shared" ref="ACC38" si="2384">ABH38</f>
        <v>26</v>
      </c>
      <c r="ACD38" s="445"/>
      <c r="ACE38" s="150"/>
      <c r="ACF38" s="150"/>
      <c r="ACG38" s="150"/>
      <c r="ACH38" s="150" t="str">
        <f>IFERROR(IF(ACF38=0," ",IF(ACF38=16," ",VLOOKUP(ACF38,PROTOKOL!$A:$E,2)*ACG38))/7.5*(7.5-ACK38),"")</f>
        <v/>
      </c>
      <c r="ACI38" s="151"/>
      <c r="ACJ38" s="152" t="str">
        <f>IF(ACF38=0," ",IF(ACF38=16," ",(ACE38-ACH38-ACI38)*VLOOKUP(ACF38,PROTOKOL!$A:$E,5)))</f>
        <v xml:space="preserve"> </v>
      </c>
      <c r="ACK38" s="153"/>
      <c r="ACL38" s="144" t="str">
        <f t="shared" si="301"/>
        <v xml:space="preserve"> </v>
      </c>
      <c r="ACM38" s="454" t="str">
        <f t="shared" si="302"/>
        <v xml:space="preserve"> </v>
      </c>
      <c r="ACN38" s="454"/>
      <c r="ACO38" s="150"/>
      <c r="ACP38" s="150"/>
      <c r="ACQ38" s="150"/>
      <c r="ACR38" s="154" t="str">
        <f>IF(ACP38=0," ",IF(ACP38=16," ",VLOOKUP(ACP38,PROTOKOL!$A:$E,2)*ACQ38))</f>
        <v xml:space="preserve"> </v>
      </c>
      <c r="ACS38" s="151"/>
      <c r="ACT38" s="152" t="str">
        <f>IF(ACP38=0," ",IF(ACP38=16," ",(ACO38-ACR38-ACS38)*VLOOKUP(ACP38,PROTOKOL!$A:$E,5)))</f>
        <v xml:space="preserve"> </v>
      </c>
      <c r="ACU38" s="155" t="str">
        <f t="shared" si="303"/>
        <v xml:space="preserve"> </v>
      </c>
      <c r="ACV38" s="152" t="str">
        <f t="shared" si="304"/>
        <v xml:space="preserve"> </v>
      </c>
      <c r="ACX38" s="138">
        <f t="shared" ref="ACX38" si="2385">ACC38</f>
        <v>26</v>
      </c>
      <c r="ACY38" s="445"/>
      <c r="ACZ38" s="150"/>
      <c r="ADA38" s="150"/>
      <c r="ADB38" s="150"/>
      <c r="ADC38" s="150" t="str">
        <f>IFERROR(IF(ADA38=0," ",IF(ADA38=16," ",VLOOKUP(ADA38,PROTOKOL!$A:$E,2)*ADB38))/7.5*(7.5-ADF38),"")</f>
        <v/>
      </c>
      <c r="ADD38" s="151"/>
      <c r="ADE38" s="152" t="str">
        <f>IF(ADA38=0," ",IF(ADA38=16," ",(ACZ38-ADC38-ADD38)*VLOOKUP(ADA38,PROTOKOL!$A:$E,5)))</f>
        <v xml:space="preserve"> </v>
      </c>
      <c r="ADF38" s="153"/>
      <c r="ADG38" s="144" t="str">
        <f t="shared" si="306"/>
        <v xml:space="preserve"> </v>
      </c>
      <c r="ADH38" s="454" t="str">
        <f t="shared" si="307"/>
        <v xml:space="preserve"> </v>
      </c>
      <c r="ADI38" s="454"/>
      <c r="ADJ38" s="150"/>
      <c r="ADK38" s="150"/>
      <c r="ADL38" s="150"/>
      <c r="ADM38" s="154" t="str">
        <f>IF(ADK38=0," ",IF(ADK38=16," ",VLOOKUP(ADK38,PROTOKOL!$A:$E,2)*ADL38))</f>
        <v xml:space="preserve"> </v>
      </c>
      <c r="ADN38" s="151"/>
      <c r="ADO38" s="152" t="str">
        <f>IF(ADK38=0," ",IF(ADK38=16," ",(ADJ38-ADM38-ADN38)*VLOOKUP(ADK38,PROTOKOL!$A:$E,5)))</f>
        <v xml:space="preserve"> </v>
      </c>
      <c r="ADP38" s="155" t="str">
        <f t="shared" si="308"/>
        <v xml:space="preserve"> </v>
      </c>
      <c r="ADQ38" s="152" t="str">
        <f t="shared" si="309"/>
        <v xml:space="preserve"> </v>
      </c>
      <c r="ADS38" s="138">
        <f t="shared" ref="ADS38" si="2386">ACX38</f>
        <v>26</v>
      </c>
      <c r="ADT38" s="445"/>
      <c r="ADU38" s="150"/>
      <c r="ADV38" s="150"/>
      <c r="ADW38" s="150"/>
      <c r="ADX38" s="150" t="str">
        <f>IFERROR(IF(ADV38=0," ",IF(ADV38=16," ",VLOOKUP(ADV38,PROTOKOL!$A:$E,2)*ADW38))/7.5*(7.5-AEA38),"")</f>
        <v/>
      </c>
      <c r="ADY38" s="151"/>
      <c r="ADZ38" s="152" t="str">
        <f>IF(ADV38=0," ",IF(ADV38=16," ",(ADU38-ADX38-ADY38)*VLOOKUP(ADV38,PROTOKOL!$A:$E,5)))</f>
        <v xml:space="preserve"> </v>
      </c>
      <c r="AEA38" s="153"/>
      <c r="AEB38" s="144" t="str">
        <f t="shared" si="311"/>
        <v xml:space="preserve"> </v>
      </c>
      <c r="AEC38" s="454" t="str">
        <f t="shared" si="312"/>
        <v xml:space="preserve"> </v>
      </c>
      <c r="AED38" s="454"/>
      <c r="AEE38" s="150"/>
      <c r="AEF38" s="150"/>
      <c r="AEG38" s="150"/>
      <c r="AEH38" s="154" t="str">
        <f>IF(AEF38=0," ",IF(AEF38=16," ",VLOOKUP(AEF38,PROTOKOL!$A:$E,2)*AEG38))</f>
        <v xml:space="preserve"> </v>
      </c>
      <c r="AEI38" s="151"/>
      <c r="AEJ38" s="152" t="str">
        <f>IF(AEF38=0," ",IF(AEF38=16," ",(AEE38-AEH38-AEI38)*VLOOKUP(AEF38,PROTOKOL!$A:$E,5)))</f>
        <v xml:space="preserve"> </v>
      </c>
      <c r="AEK38" s="155" t="str">
        <f t="shared" si="313"/>
        <v xml:space="preserve"> </v>
      </c>
      <c r="AEL38" s="152" t="str">
        <f t="shared" si="314"/>
        <v xml:space="preserve"> </v>
      </c>
      <c r="AEN38" s="138">
        <f t="shared" ref="AEN38" si="2387">ADS38</f>
        <v>26</v>
      </c>
      <c r="AEO38" s="445"/>
      <c r="AEP38" s="150"/>
      <c r="AEQ38" s="150"/>
      <c r="AER38" s="150"/>
      <c r="AES38" s="150" t="str">
        <f>IFERROR(IF(AEQ38=0," ",IF(AEQ38=16," ",VLOOKUP(AEQ38,PROTOKOL!$A:$E,2)*AER38))/7.5*(7.5-AEV38),"")</f>
        <v/>
      </c>
      <c r="AET38" s="151"/>
      <c r="AEU38" s="152" t="str">
        <f>IF(AEQ38=0," ",IF(AEQ38=16," ",(AEP38-AES38-AET38)*VLOOKUP(AEQ38,PROTOKOL!$A:$E,5)))</f>
        <v xml:space="preserve"> </v>
      </c>
      <c r="AEV38" s="153"/>
      <c r="AEW38" s="144" t="str">
        <f t="shared" si="316"/>
        <v xml:space="preserve"> </v>
      </c>
      <c r="AEX38" s="454" t="str">
        <f t="shared" si="317"/>
        <v xml:space="preserve"> </v>
      </c>
      <c r="AEY38" s="454"/>
      <c r="AEZ38" s="150"/>
      <c r="AFA38" s="150"/>
      <c r="AFB38" s="150"/>
      <c r="AFC38" s="154" t="str">
        <f>IF(AFA38=0," ",IF(AFA38=16," ",VLOOKUP(AFA38,PROTOKOL!$A:$E,2)*AFB38))</f>
        <v xml:space="preserve"> </v>
      </c>
      <c r="AFD38" s="151"/>
      <c r="AFE38" s="152" t="str">
        <f>IF(AFA38=0," ",IF(AFA38=16," ",(AEZ38-AFC38-AFD38)*VLOOKUP(AFA38,PROTOKOL!$A:$E,5)))</f>
        <v xml:space="preserve"> </v>
      </c>
      <c r="AFF38" s="155" t="str">
        <f t="shared" si="318"/>
        <v xml:space="preserve"> </v>
      </c>
      <c r="AFG38" s="152" t="str">
        <f t="shared" si="319"/>
        <v xml:space="preserve"> </v>
      </c>
      <c r="AFI38" s="138">
        <f t="shared" ref="AFI38" si="2388">AEN38</f>
        <v>26</v>
      </c>
      <c r="AFJ38" s="445"/>
      <c r="AFK38" s="150"/>
      <c r="AFL38" s="150"/>
      <c r="AFM38" s="150"/>
      <c r="AFN38" s="150" t="str">
        <f>IFERROR(IF(AFL38=0," ",IF(AFL38=16," ",VLOOKUP(AFL38,PROTOKOL!$A:$E,2)*AFM38))/7.5*(7.5-AFQ38),"")</f>
        <v/>
      </c>
      <c r="AFO38" s="151"/>
      <c r="AFP38" s="152" t="str">
        <f>IF(AFL38=0," ",IF(AFL38=16," ",(AFK38-AFN38-AFO38)*VLOOKUP(AFL38,PROTOKOL!$A:$E,5)))</f>
        <v xml:space="preserve"> </v>
      </c>
      <c r="AFQ38" s="153"/>
      <c r="AFR38" s="144" t="str">
        <f t="shared" si="321"/>
        <v xml:space="preserve"> </v>
      </c>
      <c r="AFS38" s="454" t="str">
        <f t="shared" si="322"/>
        <v xml:space="preserve"> </v>
      </c>
      <c r="AFT38" s="454"/>
      <c r="AFU38" s="150"/>
      <c r="AFV38" s="150"/>
      <c r="AFW38" s="150"/>
      <c r="AFX38" s="154" t="str">
        <f>IF(AFV38=0," ",IF(AFV38=16," ",VLOOKUP(AFV38,PROTOKOL!$A:$E,2)*AFW38))</f>
        <v xml:space="preserve"> </v>
      </c>
      <c r="AFY38" s="151"/>
      <c r="AFZ38" s="152" t="str">
        <f>IF(AFV38=0," ",IF(AFV38=16," ",(AFU38-AFX38-AFY38)*VLOOKUP(AFV38,PROTOKOL!$A:$E,5)))</f>
        <v xml:space="preserve"> </v>
      </c>
      <c r="AGA38" s="155" t="str">
        <f t="shared" si="323"/>
        <v xml:space="preserve"> </v>
      </c>
      <c r="AGB38" s="152" t="str">
        <f t="shared" si="324"/>
        <v xml:space="preserve"> </v>
      </c>
      <c r="AGD38" s="138">
        <f t="shared" ref="AGD38" si="2389">AFI38</f>
        <v>26</v>
      </c>
      <c r="AGE38" s="445"/>
      <c r="AGF38" s="150"/>
      <c r="AGG38" s="150"/>
      <c r="AGH38" s="150"/>
      <c r="AGI38" s="150" t="str">
        <f>IFERROR(IF(AGG38=0," ",IF(AGG38=16," ",VLOOKUP(AGG38,PROTOKOL!$A:$E,2)*AGH38))/7.5*(7.5-AGL38),"")</f>
        <v/>
      </c>
      <c r="AGJ38" s="151"/>
      <c r="AGK38" s="152" t="str">
        <f>IF(AGG38=0," ",IF(AGG38=16," ",(AGF38-AGI38-AGJ38)*VLOOKUP(AGG38,PROTOKOL!$A:$E,5)))</f>
        <v xml:space="preserve"> </v>
      </c>
      <c r="AGL38" s="153"/>
      <c r="AGM38" s="144" t="str">
        <f t="shared" si="326"/>
        <v xml:space="preserve"> </v>
      </c>
      <c r="AGN38" s="454" t="str">
        <f t="shared" si="327"/>
        <v xml:space="preserve"> </v>
      </c>
      <c r="AGO38" s="454"/>
      <c r="AGP38" s="150"/>
      <c r="AGQ38" s="150"/>
      <c r="AGR38" s="150"/>
      <c r="AGS38" s="154" t="str">
        <f>IF(AGQ38=0," ",IF(AGQ38=16," ",VLOOKUP(AGQ38,PROTOKOL!$A:$E,2)*AGR38))</f>
        <v xml:space="preserve"> </v>
      </c>
      <c r="AGT38" s="151"/>
      <c r="AGU38" s="152" t="str">
        <f>IF(AGQ38=0," ",IF(AGQ38=16," ",(AGP38-AGS38-AGT38)*VLOOKUP(AGQ38,PROTOKOL!$A:$E,5)))</f>
        <v xml:space="preserve"> </v>
      </c>
      <c r="AGV38" s="155" t="str">
        <f t="shared" si="328"/>
        <v xml:space="preserve"> </v>
      </c>
      <c r="AGW38" s="152" t="str">
        <f t="shared" si="329"/>
        <v xml:space="preserve"> </v>
      </c>
      <c r="AGY38" s="138">
        <f t="shared" ref="AGY38" si="2390">AGD38</f>
        <v>26</v>
      </c>
      <c r="AGZ38" s="445"/>
      <c r="AHA38" s="150"/>
      <c r="AHB38" s="150"/>
      <c r="AHC38" s="150"/>
      <c r="AHD38" s="150" t="str">
        <f>IFERROR(IF(AHB38=0," ",IF(AHB38=16," ",VLOOKUP(AHB38,PROTOKOL!$A:$E,2)*AHC38))/7.5*(7.5-AHG38),"")</f>
        <v/>
      </c>
      <c r="AHE38" s="151"/>
      <c r="AHF38" s="152" t="str">
        <f>IF(AHB38=0," ",IF(AHB38=16," ",(AHA38-AHD38-AHE38)*VLOOKUP(AHB38,PROTOKOL!$A:$E,5)))</f>
        <v xml:space="preserve"> </v>
      </c>
      <c r="AHG38" s="153"/>
      <c r="AHH38" s="144" t="str">
        <f t="shared" si="331"/>
        <v xml:space="preserve"> </v>
      </c>
      <c r="AHI38" s="454" t="str">
        <f t="shared" si="332"/>
        <v xml:space="preserve"> </v>
      </c>
      <c r="AHJ38" s="454"/>
      <c r="AHK38" s="150"/>
      <c r="AHL38" s="150"/>
      <c r="AHM38" s="150"/>
      <c r="AHN38" s="154" t="str">
        <f>IF(AHL38=0," ",IF(AHL38=16," ",VLOOKUP(AHL38,PROTOKOL!$A:$E,2)*AHM38))</f>
        <v xml:space="preserve"> </v>
      </c>
      <c r="AHO38" s="151"/>
      <c r="AHP38" s="152" t="str">
        <f>IF(AHL38=0," ",IF(AHL38=16," ",(AHK38-AHN38-AHO38)*VLOOKUP(AHL38,PROTOKOL!$A:$E,5)))</f>
        <v xml:space="preserve"> </v>
      </c>
      <c r="AHQ38" s="155" t="str">
        <f t="shared" si="333"/>
        <v xml:space="preserve"> </v>
      </c>
      <c r="AHR38" s="152" t="str">
        <f t="shared" si="334"/>
        <v xml:space="preserve"> </v>
      </c>
      <c r="AHT38" s="138">
        <f t="shared" ref="AHT38" si="2391">AGY38</f>
        <v>26</v>
      </c>
      <c r="AHU38" s="445"/>
      <c r="AHV38" s="150"/>
      <c r="AHW38" s="150"/>
      <c r="AHX38" s="150"/>
      <c r="AHY38" s="150" t="str">
        <f>IFERROR(IF(AHW38=0," ",IF(AHW38=16," ",VLOOKUP(AHW38,PROTOKOL!$A:$E,2)*AHX38))/7.5*(7.5-AIB38),"")</f>
        <v/>
      </c>
      <c r="AHZ38" s="151"/>
      <c r="AIA38" s="152" t="str">
        <f>IF(AHW38=0," ",IF(AHW38=16," ",(AHV38-AHY38-AHZ38)*VLOOKUP(AHW38,PROTOKOL!$A:$E,5)))</f>
        <v xml:space="preserve"> </v>
      </c>
      <c r="AIB38" s="153"/>
      <c r="AIC38" s="144" t="str">
        <f t="shared" si="336"/>
        <v xml:space="preserve"> </v>
      </c>
      <c r="AID38" s="454" t="str">
        <f t="shared" si="337"/>
        <v xml:space="preserve"> </v>
      </c>
      <c r="AIE38" s="454"/>
      <c r="AIF38" s="150"/>
      <c r="AIG38" s="150"/>
      <c r="AIH38" s="150"/>
      <c r="AII38" s="154" t="str">
        <f>IF(AIG38=0," ",IF(AIG38=16," ",VLOOKUP(AIG38,PROTOKOL!$A:$E,2)*AIH38))</f>
        <v xml:space="preserve"> </v>
      </c>
      <c r="AIJ38" s="151"/>
      <c r="AIK38" s="152" t="str">
        <f>IF(AIG38=0," ",IF(AIG38=16," ",(AIF38-AII38-AIJ38)*VLOOKUP(AIG38,PROTOKOL!$A:$E,5)))</f>
        <v xml:space="preserve"> </v>
      </c>
      <c r="AIL38" s="155" t="str">
        <f t="shared" si="338"/>
        <v xml:space="preserve"> </v>
      </c>
      <c r="AIM38" s="152" t="str">
        <f t="shared" si="339"/>
        <v xml:space="preserve"> </v>
      </c>
      <c r="AIO38" s="138">
        <f t="shared" ref="AIO38" si="2392">AHT38</f>
        <v>26</v>
      </c>
      <c r="AIP38" s="445"/>
      <c r="AIQ38" s="150"/>
      <c r="AIR38" s="150"/>
      <c r="AIS38" s="150"/>
      <c r="AIT38" s="150" t="str">
        <f>IFERROR(IF(AIR38=0," ",IF(AIR38=16," ",VLOOKUP(AIR38,PROTOKOL!$A:$E,2)*AIS38))/7.5*(7.5-AIW38),"")</f>
        <v/>
      </c>
      <c r="AIU38" s="151"/>
      <c r="AIV38" s="152" t="str">
        <f>IF(AIR38=0," ",IF(AIR38=16," ",(AIQ38-AIT38-AIU38)*VLOOKUP(AIR38,PROTOKOL!$A:$E,5)))</f>
        <v xml:space="preserve"> </v>
      </c>
      <c r="AIW38" s="153"/>
      <c r="AIX38" s="144" t="str">
        <f t="shared" si="341"/>
        <v xml:space="preserve"> </v>
      </c>
      <c r="AIY38" s="454" t="str">
        <f t="shared" si="342"/>
        <v xml:space="preserve"> </v>
      </c>
      <c r="AIZ38" s="454"/>
      <c r="AJA38" s="150"/>
      <c r="AJB38" s="150"/>
      <c r="AJC38" s="150"/>
      <c r="AJD38" s="154" t="str">
        <f>IF(AJB38=0," ",IF(AJB38=16," ",VLOOKUP(AJB38,PROTOKOL!$A:$E,2)*AJC38))</f>
        <v xml:space="preserve"> </v>
      </c>
      <c r="AJE38" s="151"/>
      <c r="AJF38" s="152" t="str">
        <f>IF(AJB38=0," ",IF(AJB38=16," ",(AJA38-AJD38-AJE38)*VLOOKUP(AJB38,PROTOKOL!$A:$E,5)))</f>
        <v xml:space="preserve"> </v>
      </c>
      <c r="AJG38" s="155" t="str">
        <f t="shared" si="343"/>
        <v xml:space="preserve"> </v>
      </c>
      <c r="AJH38" s="152" t="str">
        <f t="shared" si="344"/>
        <v xml:space="preserve"> </v>
      </c>
      <c r="AJJ38" s="138">
        <f t="shared" ref="AJJ38" si="2393">AIO38</f>
        <v>26</v>
      </c>
      <c r="AJK38" s="445"/>
      <c r="AJL38" s="150"/>
      <c r="AJM38" s="150"/>
      <c r="AJN38" s="150"/>
      <c r="AJO38" s="150" t="str">
        <f>IFERROR(IF(AJM38=0," ",IF(AJM38=16," ",VLOOKUP(AJM38,PROTOKOL!$A:$E,2)*AJN38))/7.5*(7.5-AJR38),"")</f>
        <v/>
      </c>
      <c r="AJP38" s="151"/>
      <c r="AJQ38" s="152" t="str">
        <f>IF(AJM38=0," ",IF(AJM38=16," ",(AJL38-AJO38-AJP38)*VLOOKUP(AJM38,PROTOKOL!$A:$E,5)))</f>
        <v xml:space="preserve"> </v>
      </c>
      <c r="AJR38" s="153"/>
      <c r="AJS38" s="144" t="str">
        <f t="shared" si="346"/>
        <v xml:space="preserve"> </v>
      </c>
      <c r="AJT38" s="454" t="str">
        <f t="shared" si="347"/>
        <v xml:space="preserve"> </v>
      </c>
      <c r="AJU38" s="454"/>
      <c r="AJV38" s="150"/>
      <c r="AJW38" s="150"/>
      <c r="AJX38" s="150"/>
      <c r="AJY38" s="154" t="str">
        <f>IF(AJW38=0," ",IF(AJW38=16," ",VLOOKUP(AJW38,PROTOKOL!$A:$E,2)*AJX38))</f>
        <v xml:space="preserve"> </v>
      </c>
      <c r="AJZ38" s="151"/>
      <c r="AKA38" s="152" t="str">
        <f>IF(AJW38=0," ",IF(AJW38=16," ",(AJV38-AJY38-AJZ38)*VLOOKUP(AJW38,PROTOKOL!$A:$E,5)))</f>
        <v xml:space="preserve"> </v>
      </c>
      <c r="AKB38" s="155" t="str">
        <f t="shared" si="348"/>
        <v xml:space="preserve"> </v>
      </c>
      <c r="AKC38" s="152" t="str">
        <f t="shared" si="349"/>
        <v xml:space="preserve"> </v>
      </c>
      <c r="AKE38" s="138">
        <f t="shared" ref="AKE38" si="2394">AJJ38</f>
        <v>26</v>
      </c>
      <c r="AKF38" s="445"/>
      <c r="AKG38" s="150"/>
      <c r="AKH38" s="150"/>
      <c r="AKI38" s="150"/>
      <c r="AKJ38" s="150" t="str">
        <f>IFERROR(IF(AKH38=0," ",IF(AKH38=16," ",VLOOKUP(AKH38,PROTOKOL!$A:$E,2)*AKI38))/7.5*(7.5-AKM38),"")</f>
        <v/>
      </c>
      <c r="AKK38" s="151"/>
      <c r="AKL38" s="152" t="str">
        <f>IF(AKH38=0," ",IF(AKH38=16," ",(AKG38-AKJ38-AKK38)*VLOOKUP(AKH38,PROTOKOL!$A:$E,5)))</f>
        <v xml:space="preserve"> </v>
      </c>
      <c r="AKM38" s="153"/>
      <c r="AKN38" s="144" t="str">
        <f t="shared" si="351"/>
        <v xml:space="preserve"> </v>
      </c>
      <c r="AKO38" s="454" t="str">
        <f t="shared" si="352"/>
        <v xml:space="preserve"> </v>
      </c>
      <c r="AKP38" s="454"/>
      <c r="AKQ38" s="150"/>
      <c r="AKR38" s="150"/>
      <c r="AKS38" s="150"/>
      <c r="AKT38" s="154" t="str">
        <f>IF(AKR38=0," ",IF(AKR38=16," ",VLOOKUP(AKR38,PROTOKOL!$A:$E,2)*AKS38))</f>
        <v xml:space="preserve"> </v>
      </c>
      <c r="AKU38" s="151"/>
      <c r="AKV38" s="152" t="str">
        <f>IF(AKR38=0," ",IF(AKR38=16," ",(AKQ38-AKT38-AKU38)*VLOOKUP(AKR38,PROTOKOL!$A:$E,5)))</f>
        <v xml:space="preserve"> </v>
      </c>
      <c r="AKW38" s="155" t="str">
        <f t="shared" si="353"/>
        <v xml:space="preserve"> </v>
      </c>
      <c r="AKX38" s="152" t="str">
        <f t="shared" si="354"/>
        <v xml:space="preserve"> </v>
      </c>
      <c r="AKZ38" s="138">
        <f t="shared" ref="AKZ38" si="2395">AKE38</f>
        <v>26</v>
      </c>
      <c r="ALA38" s="445"/>
      <c r="ALB38" s="150"/>
      <c r="ALC38" s="150"/>
      <c r="ALD38" s="150"/>
      <c r="ALE38" s="150" t="str">
        <f>IFERROR(IF(ALC38=0," ",IF(ALC38=16," ",VLOOKUP(ALC38,PROTOKOL!$A:$E,2)*ALD38))/7.5*(7.5-ALH38),"")</f>
        <v/>
      </c>
      <c r="ALF38" s="151"/>
      <c r="ALG38" s="152" t="str">
        <f>IF(ALC38=0," ",IF(ALC38=16," ",(ALB38-ALE38-ALF38)*VLOOKUP(ALC38,PROTOKOL!$A:$E,5)))</f>
        <v xml:space="preserve"> </v>
      </c>
      <c r="ALH38" s="153"/>
      <c r="ALI38" s="144" t="str">
        <f t="shared" si="356"/>
        <v xml:space="preserve"> </v>
      </c>
      <c r="ALJ38" s="454" t="str">
        <f t="shared" si="357"/>
        <v xml:space="preserve"> </v>
      </c>
      <c r="ALK38" s="454"/>
      <c r="ALL38" s="150"/>
      <c r="ALM38" s="150"/>
      <c r="ALN38" s="150"/>
      <c r="ALO38" s="154" t="str">
        <f>IF(ALM38=0," ",IF(ALM38=16," ",VLOOKUP(ALM38,PROTOKOL!$A:$E,2)*ALN38))</f>
        <v xml:space="preserve"> </v>
      </c>
      <c r="ALP38" s="151"/>
      <c r="ALQ38" s="152" t="str">
        <f>IF(ALM38=0," ",IF(ALM38=16," ",(ALL38-ALO38-ALP38)*VLOOKUP(ALM38,PROTOKOL!$A:$E,5)))</f>
        <v xml:space="preserve"> </v>
      </c>
      <c r="ALR38" s="155" t="str">
        <f t="shared" si="358"/>
        <v xml:space="preserve"> </v>
      </c>
      <c r="ALS38" s="152" t="str">
        <f t="shared" si="359"/>
        <v xml:space="preserve"> </v>
      </c>
      <c r="ALU38" s="138">
        <f t="shared" ref="ALU38" si="2396">AKZ38</f>
        <v>26</v>
      </c>
      <c r="ALV38" s="445"/>
      <c r="ALW38" s="150"/>
      <c r="ALX38" s="150"/>
      <c r="ALY38" s="150"/>
      <c r="ALZ38" s="150" t="str">
        <f>IFERROR(IF(ALX38=0," ",IF(ALX38=16," ",VLOOKUP(ALX38,PROTOKOL!$A:$E,2)*ALY38))/7.5*(7.5-AMC38),"")</f>
        <v/>
      </c>
      <c r="AMA38" s="151"/>
      <c r="AMB38" s="152" t="str">
        <f>IF(ALX38=0," ",IF(ALX38=16," ",(ALW38-ALZ38-AMA38)*VLOOKUP(ALX38,PROTOKOL!$A:$E,5)))</f>
        <v xml:space="preserve"> </v>
      </c>
      <c r="AMC38" s="153"/>
      <c r="AMD38" s="144" t="str">
        <f t="shared" si="361"/>
        <v xml:space="preserve"> </v>
      </c>
      <c r="AME38" s="454" t="str">
        <f t="shared" si="362"/>
        <v xml:space="preserve"> </v>
      </c>
      <c r="AMF38" s="454"/>
      <c r="AMG38" s="150"/>
      <c r="AMH38" s="150"/>
      <c r="AMI38" s="150"/>
      <c r="AMJ38" s="154" t="str">
        <f>IF(AMH38=0," ",IF(AMH38=16," ",VLOOKUP(AMH38,PROTOKOL!$A:$E,2)*AMI38))</f>
        <v xml:space="preserve"> </v>
      </c>
      <c r="AMK38" s="151"/>
      <c r="AML38" s="152" t="str">
        <f>IF(AMH38=0," ",IF(AMH38=16," ",(AMG38-AMJ38-AMK38)*VLOOKUP(AMH38,PROTOKOL!$A:$E,5)))</f>
        <v xml:space="preserve"> </v>
      </c>
      <c r="AMM38" s="155" t="str">
        <f t="shared" si="363"/>
        <v xml:space="preserve"> </v>
      </c>
      <c r="AMN38" s="152" t="str">
        <f t="shared" si="364"/>
        <v xml:space="preserve"> </v>
      </c>
      <c r="AMP38" s="138">
        <f t="shared" ref="AMP38" si="2397">ALU38</f>
        <v>26</v>
      </c>
      <c r="AMQ38" s="445"/>
      <c r="AMR38" s="150"/>
      <c r="AMS38" s="150"/>
      <c r="AMT38" s="150"/>
      <c r="AMU38" s="150" t="str">
        <f>IFERROR(IF(AMS38=0," ",IF(AMS38=16," ",VLOOKUP(AMS38,PROTOKOL!$A:$E,2)*AMT38))/7.5*(7.5-AMX38),"")</f>
        <v/>
      </c>
      <c r="AMV38" s="151"/>
      <c r="AMW38" s="152" t="str">
        <f>IF(AMS38=0," ",IF(AMS38=16," ",(AMR38-AMU38-AMV38)*VLOOKUP(AMS38,PROTOKOL!$A:$E,5)))</f>
        <v xml:space="preserve"> </v>
      </c>
      <c r="AMX38" s="153"/>
      <c r="AMY38" s="144" t="str">
        <f t="shared" si="366"/>
        <v xml:space="preserve"> </v>
      </c>
      <c r="AMZ38" s="454" t="str">
        <f t="shared" si="367"/>
        <v xml:space="preserve"> </v>
      </c>
      <c r="ANA38" s="454"/>
      <c r="ANB38" s="150"/>
      <c r="ANC38" s="150"/>
      <c r="AND38" s="150"/>
      <c r="ANE38" s="154" t="str">
        <f>IF(ANC38=0," ",IF(ANC38=16," ",VLOOKUP(ANC38,PROTOKOL!$A:$E,2)*AND38))</f>
        <v xml:space="preserve"> </v>
      </c>
      <c r="ANF38" s="151"/>
      <c r="ANG38" s="152" t="str">
        <f>IF(ANC38=0," ",IF(ANC38=16," ",(ANB38-ANE38-ANF38)*VLOOKUP(ANC38,PROTOKOL!$A:$E,5)))</f>
        <v xml:space="preserve"> </v>
      </c>
      <c r="ANH38" s="155" t="str">
        <f t="shared" si="368"/>
        <v xml:space="preserve"> </v>
      </c>
      <c r="ANI38" s="152" t="str">
        <f t="shared" si="369"/>
        <v xml:space="preserve"> </v>
      </c>
      <c r="ANK38" s="138">
        <f t="shared" ref="ANK38" si="2398">AMP38</f>
        <v>26</v>
      </c>
      <c r="ANL38" s="445"/>
      <c r="ANM38" s="150"/>
      <c r="ANN38" s="150"/>
      <c r="ANO38" s="150"/>
      <c r="ANP38" s="150" t="str">
        <f>IFERROR(IF(ANN38=0," ",IF(ANN38=16," ",VLOOKUP(ANN38,PROTOKOL!$A:$E,2)*ANO38))/7.5*(7.5-ANS38),"")</f>
        <v/>
      </c>
      <c r="ANQ38" s="151"/>
      <c r="ANR38" s="152" t="str">
        <f>IF(ANN38=0," ",IF(ANN38=16," ",(ANM38-ANP38-ANQ38)*VLOOKUP(ANN38,PROTOKOL!$A:$E,5)))</f>
        <v xml:space="preserve"> </v>
      </c>
      <c r="ANS38" s="153"/>
      <c r="ANT38" s="144" t="str">
        <f t="shared" si="371"/>
        <v xml:space="preserve"> </v>
      </c>
      <c r="ANU38" s="454" t="str">
        <f t="shared" si="372"/>
        <v xml:space="preserve"> </v>
      </c>
      <c r="ANV38" s="454"/>
      <c r="ANW38" s="150"/>
      <c r="ANX38" s="150"/>
      <c r="ANY38" s="150"/>
      <c r="ANZ38" s="154" t="str">
        <f>IF(ANX38=0," ",IF(ANX38=16," ",VLOOKUP(ANX38,PROTOKOL!$A:$E,2)*ANY38))</f>
        <v xml:space="preserve"> </v>
      </c>
      <c r="AOA38" s="151"/>
      <c r="AOB38" s="152" t="str">
        <f>IF(ANX38=0," ",IF(ANX38=16," ",(ANW38-ANZ38-AOA38)*VLOOKUP(ANX38,PROTOKOL!$A:$E,5)))</f>
        <v xml:space="preserve"> </v>
      </c>
      <c r="AOC38" s="155" t="str">
        <f t="shared" si="373"/>
        <v xml:space="preserve"> </v>
      </c>
      <c r="AOD38" s="152" t="str">
        <f t="shared" si="374"/>
        <v xml:space="preserve"> </v>
      </c>
      <c r="AOF38" s="138">
        <f t="shared" ref="AOF38" si="2399">ANK38</f>
        <v>26</v>
      </c>
      <c r="AOG38" s="445"/>
      <c r="AOH38" s="150"/>
      <c r="AOI38" s="150"/>
      <c r="AOJ38" s="150"/>
      <c r="AOK38" s="150" t="str">
        <f>IFERROR(IF(AOI38=0," ",IF(AOI38=16," ",VLOOKUP(AOI38,PROTOKOL!$A:$E,2)*AOJ38))/7.5*(7.5-AON38),"")</f>
        <v/>
      </c>
      <c r="AOL38" s="151"/>
      <c r="AOM38" s="152" t="str">
        <f>IF(AOI38=0," ",IF(AOI38=16," ",(AOH38-AOK38-AOL38)*VLOOKUP(AOI38,PROTOKOL!$A:$E,5)))</f>
        <v xml:space="preserve"> </v>
      </c>
      <c r="AON38" s="153"/>
      <c r="AOO38" s="144" t="str">
        <f t="shared" si="376"/>
        <v xml:space="preserve"> </v>
      </c>
      <c r="AOP38" s="454" t="str">
        <f t="shared" si="377"/>
        <v xml:space="preserve"> </v>
      </c>
      <c r="AOQ38" s="454"/>
      <c r="AOR38" s="150"/>
      <c r="AOS38" s="150"/>
      <c r="AOT38" s="150"/>
      <c r="AOU38" s="154" t="str">
        <f>IF(AOS38=0," ",IF(AOS38=16," ",VLOOKUP(AOS38,PROTOKOL!$A:$E,2)*AOT38))</f>
        <v xml:space="preserve"> </v>
      </c>
      <c r="AOV38" s="151"/>
      <c r="AOW38" s="152" t="str">
        <f>IF(AOS38=0," ",IF(AOS38=16," ",(AOR38-AOU38-AOV38)*VLOOKUP(AOS38,PROTOKOL!$A:$E,5)))</f>
        <v xml:space="preserve"> </v>
      </c>
      <c r="AOX38" s="155" t="str">
        <f t="shared" si="378"/>
        <v xml:space="preserve"> </v>
      </c>
      <c r="AOY38" s="152" t="str">
        <f t="shared" si="379"/>
        <v xml:space="preserve"> </v>
      </c>
      <c r="APA38" s="138">
        <f t="shared" ref="APA38" si="2400">AOF38</f>
        <v>26</v>
      </c>
      <c r="APB38" s="445"/>
      <c r="APC38" s="150"/>
      <c r="APD38" s="150"/>
      <c r="APE38" s="150"/>
      <c r="APF38" s="150" t="str">
        <f>IFERROR(IF(APD38=0," ",IF(APD38=16," ",VLOOKUP(APD38,PROTOKOL!$A:$E,2)*APE38))/7.5*(7.5-API38),"")</f>
        <v/>
      </c>
      <c r="APG38" s="151"/>
      <c r="APH38" s="152" t="str">
        <f>IF(APD38=0," ",IF(APD38=16," ",(APC38-APF38-APG38)*VLOOKUP(APD38,PROTOKOL!$A:$E,5)))</f>
        <v xml:space="preserve"> </v>
      </c>
      <c r="API38" s="153"/>
      <c r="APJ38" s="144" t="str">
        <f t="shared" si="381"/>
        <v xml:space="preserve"> </v>
      </c>
      <c r="APK38" s="454" t="str">
        <f t="shared" si="382"/>
        <v xml:space="preserve"> </v>
      </c>
      <c r="APL38" s="454"/>
      <c r="APM38" s="150"/>
      <c r="APN38" s="150"/>
      <c r="APO38" s="150"/>
      <c r="APP38" s="154" t="str">
        <f>IF(APN38=0," ",IF(APN38=16," ",VLOOKUP(APN38,PROTOKOL!$A:$E,2)*APO38))</f>
        <v xml:space="preserve"> </v>
      </c>
      <c r="APQ38" s="151"/>
      <c r="APR38" s="152" t="str">
        <f>IF(APN38=0," ",IF(APN38=16," ",(APM38-APP38-APQ38)*VLOOKUP(APN38,PROTOKOL!$A:$E,5)))</f>
        <v xml:space="preserve"> </v>
      </c>
      <c r="APS38" s="155" t="str">
        <f t="shared" si="383"/>
        <v xml:space="preserve"> </v>
      </c>
      <c r="APT38" s="152" t="str">
        <f t="shared" si="384"/>
        <v xml:space="preserve"> </v>
      </c>
      <c r="APV38" s="138">
        <f t="shared" ref="APV38" si="2401">APA38</f>
        <v>26</v>
      </c>
      <c r="APW38" s="445"/>
      <c r="APX38" s="150"/>
      <c r="APY38" s="150"/>
      <c r="APZ38" s="150"/>
      <c r="AQA38" s="150" t="str">
        <f>IFERROR(IF(APY38=0," ",IF(APY38=16," ",VLOOKUP(APY38,PROTOKOL!$A:$E,2)*APZ38))/7.5*(7.5-AQD38),"")</f>
        <v/>
      </c>
      <c r="AQB38" s="151"/>
      <c r="AQC38" s="152" t="str">
        <f>IF(APY38=0," ",IF(APY38=16," ",(APX38-AQA38-AQB38)*VLOOKUP(APY38,PROTOKOL!$A:$E,5)))</f>
        <v xml:space="preserve"> </v>
      </c>
      <c r="AQD38" s="153"/>
      <c r="AQE38" s="144" t="str">
        <f t="shared" si="386"/>
        <v xml:space="preserve"> </v>
      </c>
      <c r="AQF38" s="454" t="str">
        <f t="shared" si="387"/>
        <v xml:space="preserve"> </v>
      </c>
      <c r="AQG38" s="454"/>
      <c r="AQH38" s="150"/>
      <c r="AQI38" s="150"/>
      <c r="AQJ38" s="150"/>
      <c r="AQK38" s="154" t="str">
        <f>IF(AQI38=0," ",IF(AQI38=16," ",VLOOKUP(AQI38,PROTOKOL!$A:$E,2)*AQJ38))</f>
        <v xml:space="preserve"> </v>
      </c>
      <c r="AQL38" s="151"/>
      <c r="AQM38" s="152" t="str">
        <f>IF(AQI38=0," ",IF(AQI38=16," ",(AQH38-AQK38-AQL38)*VLOOKUP(AQI38,PROTOKOL!$A:$E,5)))</f>
        <v xml:space="preserve"> </v>
      </c>
      <c r="AQN38" s="155" t="str">
        <f t="shared" si="388"/>
        <v xml:space="preserve"> </v>
      </c>
      <c r="AQO38" s="152" t="str">
        <f t="shared" si="389"/>
        <v xml:space="preserve"> </v>
      </c>
      <c r="AQQ38" s="138">
        <f t="shared" ref="AQQ38" si="2402">APV38</f>
        <v>26</v>
      </c>
      <c r="AQR38" s="445"/>
      <c r="AQS38" s="150"/>
      <c r="AQT38" s="150"/>
      <c r="AQU38" s="150"/>
      <c r="AQV38" s="150" t="str">
        <f>IFERROR(IF(AQT38=0," ",IF(AQT38=16," ",VLOOKUP(AQT38,PROTOKOL!$A:$E,2)*AQU38))/7.5*(7.5-AQY38),"")</f>
        <v/>
      </c>
      <c r="AQW38" s="151"/>
      <c r="AQX38" s="152" t="str">
        <f>IF(AQT38=0," ",IF(AQT38=16," ",(AQS38-AQV38-AQW38)*VLOOKUP(AQT38,PROTOKOL!$A:$E,5)))</f>
        <v xml:space="preserve"> </v>
      </c>
      <c r="AQY38" s="153"/>
      <c r="AQZ38" s="144" t="str">
        <f t="shared" si="391"/>
        <v xml:space="preserve"> </v>
      </c>
      <c r="ARA38" s="454" t="str">
        <f t="shared" si="392"/>
        <v xml:space="preserve"> </v>
      </c>
      <c r="ARB38" s="454"/>
      <c r="ARC38" s="150"/>
      <c r="ARD38" s="150"/>
      <c r="ARE38" s="150"/>
      <c r="ARF38" s="154" t="str">
        <f>IF(ARD38=0," ",IF(ARD38=16," ",VLOOKUP(ARD38,PROTOKOL!$A:$E,2)*ARE38))</f>
        <v xml:space="preserve"> </v>
      </c>
      <c r="ARG38" s="151"/>
      <c r="ARH38" s="152" t="str">
        <f>IF(ARD38=0," ",IF(ARD38=16," ",(ARC38-ARF38-ARG38)*VLOOKUP(ARD38,PROTOKOL!$A:$E,5)))</f>
        <v xml:space="preserve"> </v>
      </c>
      <c r="ARI38" s="155" t="str">
        <f t="shared" si="393"/>
        <v xml:space="preserve"> </v>
      </c>
      <c r="ARJ38" s="152" t="str">
        <f t="shared" si="394"/>
        <v xml:space="preserve"> </v>
      </c>
      <c r="ARL38" s="138">
        <f t="shared" ref="ARL38" si="2403">AQQ38</f>
        <v>26</v>
      </c>
      <c r="ARM38" s="445"/>
      <c r="ARN38" s="150"/>
      <c r="ARO38" s="150"/>
      <c r="ARP38" s="150"/>
      <c r="ARQ38" s="150" t="str">
        <f>IFERROR(IF(ARO38=0," ",IF(ARO38=16," ",VLOOKUP(ARO38,PROTOKOL!$A:$E,2)*ARP38))/7.5*(7.5-ART38),"")</f>
        <v/>
      </c>
      <c r="ARR38" s="151"/>
      <c r="ARS38" s="152" t="str">
        <f>IF(ARO38=0," ",IF(ARO38=16," ",(ARN38-ARQ38-ARR38)*VLOOKUP(ARO38,PROTOKOL!$A:$E,5)))</f>
        <v xml:space="preserve"> </v>
      </c>
      <c r="ART38" s="153"/>
      <c r="ARU38" s="144" t="str">
        <f t="shared" si="396"/>
        <v xml:space="preserve"> </v>
      </c>
      <c r="ARV38" s="454" t="str">
        <f t="shared" si="397"/>
        <v xml:space="preserve"> </v>
      </c>
      <c r="ARW38" s="454"/>
      <c r="ARX38" s="150"/>
      <c r="ARY38" s="150"/>
      <c r="ARZ38" s="150"/>
      <c r="ASA38" s="154" t="str">
        <f>IF(ARY38=0," ",IF(ARY38=16," ",VLOOKUP(ARY38,PROTOKOL!$A:$E,2)*ARZ38))</f>
        <v xml:space="preserve"> </v>
      </c>
      <c r="ASB38" s="151"/>
      <c r="ASC38" s="152" t="str">
        <f>IF(ARY38=0," ",IF(ARY38=16," ",(ARX38-ASA38-ASB38)*VLOOKUP(ARY38,PROTOKOL!$A:$E,5)))</f>
        <v xml:space="preserve"> </v>
      </c>
      <c r="ASD38" s="155" t="str">
        <f t="shared" si="398"/>
        <v xml:space="preserve"> </v>
      </c>
      <c r="ASE38" s="152" t="str">
        <f t="shared" si="399"/>
        <v xml:space="preserve"> </v>
      </c>
      <c r="ASG38" s="138">
        <f t="shared" ref="ASG38" si="2404">ARL38</f>
        <v>26</v>
      </c>
      <c r="ASH38" s="445"/>
      <c r="ASI38" s="150"/>
      <c r="ASJ38" s="150"/>
      <c r="ASK38" s="150"/>
      <c r="ASL38" s="150" t="str">
        <f>IFERROR(IF(ASJ38=0," ",IF(ASJ38=16," ",VLOOKUP(ASJ38,PROTOKOL!$A:$E,2)*ASK38))/7.5*(7.5-ASO38),"")</f>
        <v/>
      </c>
      <c r="ASM38" s="151"/>
      <c r="ASN38" s="152" t="str">
        <f>IF(ASJ38=0," ",IF(ASJ38=16," ",(ASI38-ASL38-ASM38)*VLOOKUP(ASJ38,PROTOKOL!$A:$E,5)))</f>
        <v xml:space="preserve"> </v>
      </c>
      <c r="ASO38" s="153"/>
      <c r="ASP38" s="144" t="str">
        <f t="shared" si="401"/>
        <v xml:space="preserve"> </v>
      </c>
      <c r="ASQ38" s="454" t="str">
        <f t="shared" si="402"/>
        <v xml:space="preserve"> </v>
      </c>
      <c r="ASR38" s="454"/>
      <c r="ASS38" s="150"/>
      <c r="AST38" s="150"/>
      <c r="ASU38" s="150"/>
      <c r="ASV38" s="154" t="str">
        <f>IF(AST38=0," ",IF(AST38=16," ",VLOOKUP(AST38,PROTOKOL!$A:$E,2)*ASU38))</f>
        <v xml:space="preserve"> </v>
      </c>
      <c r="ASW38" s="151"/>
      <c r="ASX38" s="152" t="str">
        <f>IF(AST38=0," ",IF(AST38=16," ",(ASS38-ASV38-ASW38)*VLOOKUP(AST38,PROTOKOL!$A:$E,5)))</f>
        <v xml:space="preserve"> </v>
      </c>
      <c r="ASY38" s="155" t="str">
        <f t="shared" si="403"/>
        <v xml:space="preserve"> </v>
      </c>
      <c r="ASZ38" s="152" t="str">
        <f t="shared" si="404"/>
        <v xml:space="preserve"> </v>
      </c>
      <c r="ATB38" s="138">
        <f t="shared" ref="ATB38" si="2405">ASG38</f>
        <v>26</v>
      </c>
      <c r="ATC38" s="445"/>
      <c r="ATD38" s="150"/>
      <c r="ATE38" s="150"/>
      <c r="ATF38" s="150"/>
      <c r="ATG38" s="150" t="str">
        <f>IFERROR(IF(ATE38=0," ",IF(ATE38=16," ",VLOOKUP(ATE38,PROTOKOL!$A:$E,2)*ATF38))/7.5*(7.5-ATJ38),"")</f>
        <v/>
      </c>
      <c r="ATH38" s="151"/>
      <c r="ATI38" s="152" t="str">
        <f>IF(ATE38=0," ",IF(ATE38=16," ",(ATD38-ATG38-ATH38)*VLOOKUP(ATE38,PROTOKOL!$A:$E,5)))</f>
        <v xml:space="preserve"> </v>
      </c>
      <c r="ATJ38" s="153"/>
      <c r="ATK38" s="144" t="str">
        <f t="shared" si="406"/>
        <v xml:space="preserve"> </v>
      </c>
      <c r="ATL38" s="454" t="str">
        <f t="shared" si="407"/>
        <v xml:space="preserve"> </v>
      </c>
      <c r="ATM38" s="454"/>
      <c r="ATN38" s="150"/>
      <c r="ATO38" s="150"/>
      <c r="ATP38" s="150"/>
      <c r="ATQ38" s="154" t="str">
        <f>IF(ATO38=0," ",IF(ATO38=16," ",VLOOKUP(ATO38,PROTOKOL!$A:$E,2)*ATP38))</f>
        <v xml:space="preserve"> </v>
      </c>
      <c r="ATR38" s="151"/>
      <c r="ATS38" s="152" t="str">
        <f>IF(ATO38=0," ",IF(ATO38=16," ",(ATN38-ATQ38-ATR38)*VLOOKUP(ATO38,PROTOKOL!$A:$E,5)))</f>
        <v xml:space="preserve"> </v>
      </c>
      <c r="ATT38" s="155" t="str">
        <f t="shared" si="408"/>
        <v xml:space="preserve"> </v>
      </c>
      <c r="ATU38" s="152" t="str">
        <f t="shared" si="409"/>
        <v xml:space="preserve"> </v>
      </c>
      <c r="ATW38" s="138">
        <f t="shared" ref="ATW38" si="2406">ATB38</f>
        <v>26</v>
      </c>
      <c r="ATX38" s="445"/>
      <c r="ATY38" s="150"/>
      <c r="ATZ38" s="150"/>
      <c r="AUA38" s="150"/>
      <c r="AUB38" s="150" t="str">
        <f>IFERROR(IF(ATZ38=0," ",IF(ATZ38=16," ",VLOOKUP(ATZ38,PROTOKOL!$A:$E,2)*AUA38))/7.5*(7.5-AUE38),"")</f>
        <v/>
      </c>
      <c r="AUC38" s="151"/>
      <c r="AUD38" s="152" t="str">
        <f>IF(ATZ38=0," ",IF(ATZ38=16," ",(ATY38-AUB38-AUC38)*VLOOKUP(ATZ38,PROTOKOL!$A:$E,5)))</f>
        <v xml:space="preserve"> </v>
      </c>
      <c r="AUE38" s="153"/>
      <c r="AUF38" s="144" t="str">
        <f t="shared" si="411"/>
        <v xml:space="preserve"> </v>
      </c>
      <c r="AUG38" s="454" t="str">
        <f t="shared" si="412"/>
        <v xml:space="preserve"> </v>
      </c>
      <c r="AUH38" s="454"/>
      <c r="AUI38" s="150"/>
      <c r="AUJ38" s="150"/>
      <c r="AUK38" s="150"/>
      <c r="AUL38" s="154" t="str">
        <f>IF(AUJ38=0," ",IF(AUJ38=16," ",VLOOKUP(AUJ38,PROTOKOL!$A:$E,2)*AUK38))</f>
        <v xml:space="preserve"> </v>
      </c>
      <c r="AUM38" s="151"/>
      <c r="AUN38" s="152" t="str">
        <f>IF(AUJ38=0," ",IF(AUJ38=16," ",(AUI38-AUL38-AUM38)*VLOOKUP(AUJ38,PROTOKOL!$A:$E,5)))</f>
        <v xml:space="preserve"> </v>
      </c>
      <c r="AUO38" s="155" t="str">
        <f t="shared" si="413"/>
        <v xml:space="preserve"> </v>
      </c>
      <c r="AUP38" s="152" t="str">
        <f t="shared" si="414"/>
        <v xml:space="preserve"> </v>
      </c>
      <c r="AUR38" s="138">
        <f t="shared" ref="AUR38" si="2407">ATW38</f>
        <v>26</v>
      </c>
      <c r="AUS38" s="445"/>
      <c r="AUT38" s="150"/>
      <c r="AUU38" s="150"/>
      <c r="AUV38" s="150"/>
      <c r="AUW38" s="150" t="str">
        <f>IFERROR(IF(AUU38=0," ",IF(AUU38=16," ",VLOOKUP(AUU38,PROTOKOL!$A:$E,2)*AUV38))/7.5*(7.5-AUZ38),"")</f>
        <v/>
      </c>
      <c r="AUX38" s="151"/>
      <c r="AUY38" s="152" t="str">
        <f>IF(AUU38=0," ",IF(AUU38=16," ",(AUT38-AUW38-AUX38)*VLOOKUP(AUU38,PROTOKOL!$A:$E,5)))</f>
        <v xml:space="preserve"> </v>
      </c>
      <c r="AUZ38" s="153"/>
      <c r="AVA38" s="144" t="str">
        <f t="shared" si="416"/>
        <v xml:space="preserve"> </v>
      </c>
      <c r="AVB38" s="454" t="str">
        <f t="shared" si="417"/>
        <v xml:space="preserve"> </v>
      </c>
      <c r="AVC38" s="454"/>
      <c r="AVD38" s="150"/>
      <c r="AVE38" s="150"/>
      <c r="AVF38" s="150"/>
      <c r="AVG38" s="154" t="str">
        <f>IF(AVE38=0," ",IF(AVE38=16," ",VLOOKUP(AVE38,PROTOKOL!$A:$E,2)*AVF38))</f>
        <v xml:space="preserve"> </v>
      </c>
      <c r="AVH38" s="151"/>
      <c r="AVI38" s="152" t="str">
        <f>IF(AVE38=0," ",IF(AVE38=16," ",(AVD38-AVG38-AVH38)*VLOOKUP(AVE38,PROTOKOL!$A:$E,5)))</f>
        <v xml:space="preserve"> </v>
      </c>
      <c r="AVJ38" s="155" t="str">
        <f t="shared" si="418"/>
        <v xml:space="preserve"> </v>
      </c>
      <c r="AVK38" s="152" t="str">
        <f t="shared" si="419"/>
        <v xml:space="preserve"> </v>
      </c>
      <c r="AVM38" s="138">
        <f t="shared" ref="AVM38" si="2408">AUR38</f>
        <v>26</v>
      </c>
      <c r="AVN38" s="445"/>
      <c r="AVO38" s="150"/>
      <c r="AVP38" s="150"/>
      <c r="AVQ38" s="150"/>
      <c r="AVR38" s="150" t="str">
        <f>IFERROR(IF(AVP38=0," ",IF(AVP38=16," ",VLOOKUP(AVP38,PROTOKOL!$A:$E,2)*AVQ38))/7.5*(7.5-AVU38),"")</f>
        <v/>
      </c>
      <c r="AVS38" s="151"/>
      <c r="AVT38" s="152" t="str">
        <f>IF(AVP38=0," ",IF(AVP38=16," ",(AVO38-AVR38-AVS38)*VLOOKUP(AVP38,PROTOKOL!$A:$E,5)))</f>
        <v xml:space="preserve"> </v>
      </c>
      <c r="AVU38" s="153"/>
      <c r="AVV38" s="144" t="str">
        <f t="shared" si="421"/>
        <v xml:space="preserve"> </v>
      </c>
      <c r="AVW38" s="454" t="str">
        <f t="shared" si="422"/>
        <v xml:space="preserve"> </v>
      </c>
      <c r="AVX38" s="454"/>
      <c r="AVY38" s="150"/>
      <c r="AVZ38" s="150"/>
      <c r="AWA38" s="150"/>
      <c r="AWB38" s="154" t="str">
        <f>IF(AVZ38=0," ",IF(AVZ38=16," ",VLOOKUP(AVZ38,PROTOKOL!$A:$E,2)*AWA38))</f>
        <v xml:space="preserve"> </v>
      </c>
      <c r="AWC38" s="151"/>
      <c r="AWD38" s="152" t="str">
        <f>IF(AVZ38=0," ",IF(AVZ38=16," ",(AVY38-AWB38-AWC38)*VLOOKUP(AVZ38,PROTOKOL!$A:$E,5)))</f>
        <v xml:space="preserve"> </v>
      </c>
      <c r="AWE38" s="155" t="str">
        <f t="shared" si="423"/>
        <v xml:space="preserve"> </v>
      </c>
      <c r="AWF38" s="152" t="str">
        <f t="shared" si="424"/>
        <v xml:space="preserve"> </v>
      </c>
      <c r="AWH38" s="138">
        <f t="shared" ref="AWH38" si="2409">AVM38</f>
        <v>26</v>
      </c>
      <c r="AWI38" s="445"/>
      <c r="AWJ38" s="150"/>
      <c r="AWK38" s="150"/>
      <c r="AWL38" s="150"/>
      <c r="AWM38" s="150" t="str">
        <f>IFERROR(IF(AWK38=0," ",IF(AWK38=16," ",VLOOKUP(AWK38,PROTOKOL!$A:$E,2)*AWL38))/7.5*(7.5-AWP38),"")</f>
        <v/>
      </c>
      <c r="AWN38" s="151"/>
      <c r="AWO38" s="152" t="str">
        <f>IF(AWK38=0," ",IF(AWK38=16," ",(AWJ38-AWM38-AWN38)*VLOOKUP(AWK38,PROTOKOL!$A:$E,5)))</f>
        <v xml:space="preserve"> </v>
      </c>
      <c r="AWP38" s="153"/>
      <c r="AWQ38" s="144" t="str">
        <f t="shared" si="426"/>
        <v xml:space="preserve"> </v>
      </c>
      <c r="AWR38" s="454" t="str">
        <f t="shared" si="427"/>
        <v xml:space="preserve"> </v>
      </c>
      <c r="AWS38" s="454"/>
      <c r="AWT38" s="150"/>
      <c r="AWU38" s="150"/>
      <c r="AWV38" s="150"/>
      <c r="AWW38" s="154" t="str">
        <f>IF(AWU38=0," ",IF(AWU38=16," ",VLOOKUP(AWU38,PROTOKOL!$A:$E,2)*AWV38))</f>
        <v xml:space="preserve"> </v>
      </c>
      <c r="AWX38" s="151"/>
      <c r="AWY38" s="152" t="str">
        <f>IF(AWU38=0," ",IF(AWU38=16," ",(AWT38-AWW38-AWX38)*VLOOKUP(AWU38,PROTOKOL!$A:$E,5)))</f>
        <v xml:space="preserve"> </v>
      </c>
      <c r="AWZ38" s="155" t="str">
        <f t="shared" si="428"/>
        <v xml:space="preserve"> </v>
      </c>
      <c r="AXA38" s="152" t="str">
        <f t="shared" si="429"/>
        <v xml:space="preserve"> </v>
      </c>
      <c r="AXC38" s="138">
        <f t="shared" ref="AXC38" si="2410">AWH38</f>
        <v>26</v>
      </c>
      <c r="AXD38" s="445"/>
      <c r="AXE38" s="150"/>
      <c r="AXF38" s="150"/>
      <c r="AXG38" s="150"/>
      <c r="AXH38" s="150" t="str">
        <f>IFERROR(IF(AXF38=0," ",IF(AXF38=16," ",VLOOKUP(AXF38,PROTOKOL!$A:$E,2)*AXG38))/7.5*(7.5-AXK38),"")</f>
        <v/>
      </c>
      <c r="AXI38" s="151"/>
      <c r="AXJ38" s="152" t="str">
        <f>IF(AXF38=0," ",IF(AXF38=16," ",(AXE38-AXH38-AXI38)*VLOOKUP(AXF38,PROTOKOL!$A:$E,5)))</f>
        <v xml:space="preserve"> </v>
      </c>
      <c r="AXK38" s="153"/>
      <c r="AXL38" s="144" t="str">
        <f t="shared" si="431"/>
        <v xml:space="preserve"> </v>
      </c>
      <c r="AXM38" s="454" t="str">
        <f t="shared" si="432"/>
        <v xml:space="preserve"> </v>
      </c>
      <c r="AXN38" s="454"/>
      <c r="AXO38" s="150"/>
      <c r="AXP38" s="150"/>
      <c r="AXQ38" s="150"/>
      <c r="AXR38" s="154" t="str">
        <f>IF(AXP38=0," ",IF(AXP38=16," ",VLOOKUP(AXP38,PROTOKOL!$A:$E,2)*AXQ38))</f>
        <v xml:space="preserve"> </v>
      </c>
      <c r="AXS38" s="151"/>
      <c r="AXT38" s="152" t="str">
        <f>IF(AXP38=0," ",IF(AXP38=16," ",(AXO38-AXR38-AXS38)*VLOOKUP(AXP38,PROTOKOL!$A:$E,5)))</f>
        <v xml:space="preserve"> </v>
      </c>
      <c r="AXU38" s="155" t="str">
        <f t="shared" si="433"/>
        <v xml:space="preserve"> </v>
      </c>
      <c r="AXV38" s="152" t="str">
        <f t="shared" si="434"/>
        <v xml:space="preserve"> </v>
      </c>
      <c r="AXX38" s="138">
        <f t="shared" ref="AXX38" si="2411">AXC38</f>
        <v>26</v>
      </c>
      <c r="AXY38" s="445"/>
      <c r="AXZ38" s="150"/>
      <c r="AYA38" s="150"/>
      <c r="AYB38" s="150"/>
      <c r="AYC38" s="150" t="str">
        <f>IFERROR(IF(AYA38=0," ",IF(AYA38=16," ",VLOOKUP(AYA38,PROTOKOL!$A:$E,2)*AYB38))/7.5*(7.5-AYF38),"")</f>
        <v/>
      </c>
      <c r="AYD38" s="151"/>
      <c r="AYE38" s="152" t="str">
        <f>IF(AYA38=0," ",IF(AYA38=16," ",(AXZ38-AYC38-AYD38)*VLOOKUP(AYA38,PROTOKOL!$A:$E,5)))</f>
        <v xml:space="preserve"> </v>
      </c>
      <c r="AYF38" s="153"/>
      <c r="AYG38" s="144" t="str">
        <f t="shared" si="436"/>
        <v xml:space="preserve"> </v>
      </c>
      <c r="AYH38" s="454" t="str">
        <f t="shared" si="437"/>
        <v xml:space="preserve"> </v>
      </c>
      <c r="AYI38" s="454"/>
      <c r="AYJ38" s="150"/>
      <c r="AYK38" s="150"/>
      <c r="AYL38" s="150"/>
      <c r="AYM38" s="154" t="str">
        <f>IF(AYK38=0," ",IF(AYK38=16," ",VLOOKUP(AYK38,PROTOKOL!$A:$E,2)*AYL38))</f>
        <v xml:space="preserve"> </v>
      </c>
      <c r="AYN38" s="151"/>
      <c r="AYO38" s="152" t="str">
        <f>IF(AYK38=0," ",IF(AYK38=16," ",(AYJ38-AYM38-AYN38)*VLOOKUP(AYK38,PROTOKOL!$A:$E,5)))</f>
        <v xml:space="preserve"> </v>
      </c>
      <c r="AYP38" s="155" t="str">
        <f t="shared" si="438"/>
        <v xml:space="preserve"> </v>
      </c>
      <c r="AYQ38" s="152" t="str">
        <f t="shared" si="439"/>
        <v xml:space="preserve"> </v>
      </c>
      <c r="AYS38" s="138">
        <f t="shared" ref="AYS38" si="2412">AXX38</f>
        <v>26</v>
      </c>
      <c r="AYT38" s="445"/>
      <c r="AYU38" s="150"/>
      <c r="AYV38" s="150"/>
      <c r="AYW38" s="150"/>
      <c r="AYX38" s="150" t="str">
        <f>IFERROR(IF(AYV38=0," ",IF(AYV38=16," ",VLOOKUP(AYV38,PROTOKOL!$A:$E,2)*AYW38))/7.5*(7.5-AZA38),"")</f>
        <v/>
      </c>
      <c r="AYY38" s="151"/>
      <c r="AYZ38" s="152" t="str">
        <f>IF(AYV38=0," ",IF(AYV38=16," ",(AYU38-AYX38-AYY38)*VLOOKUP(AYV38,PROTOKOL!$A:$E,5)))</f>
        <v xml:space="preserve"> </v>
      </c>
      <c r="AZA38" s="153"/>
      <c r="AZB38" s="144" t="str">
        <f t="shared" si="441"/>
        <v xml:space="preserve"> </v>
      </c>
      <c r="AZC38" s="454" t="str">
        <f t="shared" si="442"/>
        <v xml:space="preserve"> </v>
      </c>
      <c r="AZD38" s="454"/>
      <c r="AZE38" s="150"/>
      <c r="AZF38" s="150"/>
      <c r="AZG38" s="150"/>
      <c r="AZH38" s="154" t="str">
        <f>IF(AZF38=0," ",IF(AZF38=16," ",VLOOKUP(AZF38,PROTOKOL!$A:$E,2)*AZG38))</f>
        <v xml:space="preserve"> </v>
      </c>
      <c r="AZI38" s="151"/>
      <c r="AZJ38" s="152" t="str">
        <f>IF(AZF38=0," ",IF(AZF38=16," ",(AZE38-AZH38-AZI38)*VLOOKUP(AZF38,PROTOKOL!$A:$E,5)))</f>
        <v xml:space="preserve"> </v>
      </c>
      <c r="AZK38" s="155" t="str">
        <f t="shared" si="443"/>
        <v xml:space="preserve"> </v>
      </c>
      <c r="AZL38" s="152" t="str">
        <f t="shared" si="444"/>
        <v xml:space="preserve"> </v>
      </c>
      <c r="AZN38" s="138">
        <f t="shared" ref="AZN38" si="2413">AYS38</f>
        <v>26</v>
      </c>
      <c r="AZO38" s="445"/>
      <c r="AZP38" s="150"/>
      <c r="AZQ38" s="150"/>
      <c r="AZR38" s="150"/>
      <c r="AZS38" s="150" t="str">
        <f>IFERROR(IF(AZQ38=0," ",IF(AZQ38=16," ",VLOOKUP(AZQ38,PROTOKOL!$A:$E,2)*AZR38))/7.5*(7.5-AZV38),"")</f>
        <v/>
      </c>
      <c r="AZT38" s="151"/>
      <c r="AZU38" s="152" t="str">
        <f>IF(AZQ38=0," ",IF(AZQ38=16," ",(AZP38-AZS38-AZT38)*VLOOKUP(AZQ38,PROTOKOL!$A:$E,5)))</f>
        <v xml:space="preserve"> </v>
      </c>
      <c r="AZV38" s="153"/>
      <c r="AZW38" s="144" t="str">
        <f t="shared" si="446"/>
        <v xml:space="preserve"> </v>
      </c>
      <c r="AZX38" s="454" t="str">
        <f t="shared" si="447"/>
        <v xml:space="preserve"> </v>
      </c>
      <c r="AZY38" s="454"/>
      <c r="AZZ38" s="150"/>
      <c r="BAA38" s="150"/>
      <c r="BAB38" s="150"/>
      <c r="BAC38" s="154" t="str">
        <f>IF(BAA38=0," ",IF(BAA38=16," ",VLOOKUP(BAA38,PROTOKOL!$A:$E,2)*BAB38))</f>
        <v xml:space="preserve"> </v>
      </c>
      <c r="BAD38" s="151"/>
      <c r="BAE38" s="152" t="str">
        <f>IF(BAA38=0," ",IF(BAA38=16," ",(AZZ38-BAC38-BAD38)*VLOOKUP(BAA38,PROTOKOL!$A:$E,5)))</f>
        <v xml:space="preserve"> </v>
      </c>
      <c r="BAF38" s="155" t="str">
        <f t="shared" si="448"/>
        <v xml:space="preserve"> </v>
      </c>
      <c r="BAG38" s="152" t="str">
        <f t="shared" si="449"/>
        <v xml:space="preserve"> </v>
      </c>
      <c r="BAI38" s="138">
        <f t="shared" ref="BAI38" si="2414">AZN38</f>
        <v>26</v>
      </c>
      <c r="BAJ38" s="445"/>
      <c r="BAK38" s="150"/>
      <c r="BAL38" s="150"/>
      <c r="BAM38" s="150"/>
      <c r="BAN38" s="150" t="str">
        <f>IFERROR(IF(BAL38=0," ",IF(BAL38=16," ",VLOOKUP(BAL38,PROTOKOL!$A:$E,2)*BAM38))/7.5*(7.5-BAQ38),"")</f>
        <v/>
      </c>
      <c r="BAO38" s="151"/>
      <c r="BAP38" s="152" t="str">
        <f>IF(BAL38=0," ",IF(BAL38=16," ",(BAK38-BAN38-BAO38)*VLOOKUP(BAL38,PROTOKOL!$A:$E,5)))</f>
        <v xml:space="preserve"> </v>
      </c>
      <c r="BAQ38" s="153"/>
      <c r="BAR38" s="144" t="str">
        <f t="shared" si="451"/>
        <v xml:space="preserve"> </v>
      </c>
      <c r="BAS38" s="454" t="str">
        <f t="shared" si="452"/>
        <v xml:space="preserve"> </v>
      </c>
      <c r="BAT38" s="454"/>
      <c r="BAU38" s="150"/>
      <c r="BAV38" s="150"/>
      <c r="BAW38" s="150"/>
      <c r="BAX38" s="154" t="str">
        <f>IF(BAV38=0," ",IF(BAV38=16," ",VLOOKUP(BAV38,PROTOKOL!$A:$E,2)*BAW38))</f>
        <v xml:space="preserve"> </v>
      </c>
      <c r="BAY38" s="151"/>
      <c r="BAZ38" s="152" t="str">
        <f>IF(BAV38=0," ",IF(BAV38=16," ",(BAU38-BAX38-BAY38)*VLOOKUP(BAV38,PROTOKOL!$A:$E,5)))</f>
        <v xml:space="preserve"> </v>
      </c>
      <c r="BBA38" s="155" t="str">
        <f t="shared" si="453"/>
        <v xml:space="preserve"> </v>
      </c>
      <c r="BBB38" s="152" t="str">
        <f t="shared" si="454"/>
        <v xml:space="preserve"> </v>
      </c>
    </row>
    <row r="39" spans="1:1406" ht="15" thickBot="1" x14ac:dyDescent="0.35">
      <c r="A39" s="473" t="s">
        <v>15</v>
      </c>
      <c r="B39" s="474"/>
      <c r="C39" s="475"/>
      <c r="D39" s="476"/>
      <c r="E39" s="167">
        <f>SUM(E8:E38)</f>
        <v>0</v>
      </c>
      <c r="F39" s="168"/>
      <c r="G39" s="169"/>
      <c r="H39" s="451">
        <f>SUM(H8:H38)</f>
        <v>0</v>
      </c>
      <c r="I39" s="452">
        <f>SUM(I8:I38)</f>
        <v>0</v>
      </c>
      <c r="J39" s="453">
        <f>SUM(J8:J38)</f>
        <v>0</v>
      </c>
      <c r="K39" s="453">
        <f>SUM(K8:K38)</f>
        <v>0</v>
      </c>
      <c r="L39" s="460"/>
      <c r="M39" s="171"/>
      <c r="N39" s="171"/>
      <c r="O39" s="172">
        <f>SUM(O8:O38)</f>
        <v>0</v>
      </c>
      <c r="P39" s="173"/>
      <c r="Q39" s="171"/>
      <c r="R39" s="174"/>
      <c r="S39" s="175">
        <f>SUM(S8:S38)</f>
        <v>0</v>
      </c>
      <c r="T39" s="176">
        <f>SUM(T8:T38)</f>
        <v>0</v>
      </c>
      <c r="V39" s="473" t="s">
        <v>15</v>
      </c>
      <c r="W39" s="474"/>
      <c r="X39" s="475"/>
      <c r="Y39" s="476"/>
      <c r="Z39" s="167">
        <f>SUM(Z8:Z38)</f>
        <v>0</v>
      </c>
      <c r="AA39" s="168"/>
      <c r="AB39" s="169"/>
      <c r="AC39" s="451">
        <f>SUM(AC8:AC38)</f>
        <v>0</v>
      </c>
      <c r="AD39" s="452">
        <f>SUM(AD8:AD38)</f>
        <v>0</v>
      </c>
      <c r="AE39" s="453">
        <f>SUM(AE8:AE38)</f>
        <v>0</v>
      </c>
      <c r="AF39" s="453">
        <f>SUM(AF8:AF38)</f>
        <v>0</v>
      </c>
      <c r="AG39" s="460"/>
      <c r="AH39" s="171"/>
      <c r="AI39" s="171"/>
      <c r="AJ39" s="172">
        <f>SUM(AJ8:AJ38)</f>
        <v>0</v>
      </c>
      <c r="AK39" s="173"/>
      <c r="AL39" s="171"/>
      <c r="AM39" s="174"/>
      <c r="AN39" s="175">
        <f>SUM(AN8:AN38)</f>
        <v>0</v>
      </c>
      <c r="AO39" s="176">
        <f>SUM(AO8:AO38)</f>
        <v>0</v>
      </c>
      <c r="AQ39" s="473" t="s">
        <v>15</v>
      </c>
      <c r="AR39" s="474"/>
      <c r="AS39" s="475"/>
      <c r="AT39" s="476"/>
      <c r="AU39" s="167">
        <f t="shared" ref="AU39" si="2415">SUM(AU8:AU38)</f>
        <v>0</v>
      </c>
      <c r="AV39" s="168"/>
      <c r="AW39" s="169"/>
      <c r="AX39" s="451">
        <f t="shared" ref="AX39:BA39" si="2416">SUM(AX8:AX38)</f>
        <v>0</v>
      </c>
      <c r="AY39" s="452">
        <f t="shared" si="2416"/>
        <v>0</v>
      </c>
      <c r="AZ39" s="453">
        <f t="shared" si="2416"/>
        <v>0</v>
      </c>
      <c r="BA39" s="453">
        <f t="shared" si="2416"/>
        <v>0</v>
      </c>
      <c r="BB39" s="460"/>
      <c r="BC39" s="171"/>
      <c r="BD39" s="171"/>
      <c r="BE39" s="172">
        <f t="shared" ref="BE39" si="2417">SUM(BE8:BE38)</f>
        <v>0</v>
      </c>
      <c r="BF39" s="173"/>
      <c r="BG39" s="171"/>
      <c r="BH39" s="174"/>
      <c r="BI39" s="175">
        <f t="shared" ref="BI39:BJ39" si="2418">SUM(BI8:BI38)</f>
        <v>0</v>
      </c>
      <c r="BJ39" s="176">
        <f t="shared" si="2418"/>
        <v>0</v>
      </c>
      <c r="BL39" s="473" t="s">
        <v>15</v>
      </c>
      <c r="BM39" s="474"/>
      <c r="BN39" s="475"/>
      <c r="BO39" s="476"/>
      <c r="BP39" s="167">
        <f t="shared" ref="BP39" si="2419">SUM(BP8:BP38)</f>
        <v>0</v>
      </c>
      <c r="BQ39" s="168"/>
      <c r="BR39" s="169"/>
      <c r="BS39" s="451">
        <f t="shared" ref="BS39:BV39" si="2420">SUM(BS8:BS38)</f>
        <v>0</v>
      </c>
      <c r="BT39" s="452">
        <f t="shared" si="2420"/>
        <v>0</v>
      </c>
      <c r="BU39" s="453">
        <f t="shared" si="2420"/>
        <v>0</v>
      </c>
      <c r="BV39" s="453">
        <f t="shared" si="2420"/>
        <v>0</v>
      </c>
      <c r="BW39" s="460"/>
      <c r="BX39" s="171"/>
      <c r="BY39" s="171"/>
      <c r="BZ39" s="172">
        <f t="shared" ref="BZ39" si="2421">SUM(BZ8:BZ38)</f>
        <v>0</v>
      </c>
      <c r="CA39" s="173"/>
      <c r="CB39" s="171"/>
      <c r="CC39" s="174"/>
      <c r="CD39" s="175">
        <f t="shared" ref="CD39:CE39" si="2422">SUM(CD8:CD38)</f>
        <v>0</v>
      </c>
      <c r="CE39" s="176">
        <f t="shared" si="2422"/>
        <v>0</v>
      </c>
      <c r="CG39" s="473" t="s">
        <v>15</v>
      </c>
      <c r="CH39" s="474"/>
      <c r="CI39" s="475"/>
      <c r="CJ39" s="476"/>
      <c r="CK39" s="167">
        <f t="shared" ref="CK39" si="2423">SUM(CK8:CK38)</f>
        <v>0</v>
      </c>
      <c r="CL39" s="168"/>
      <c r="CM39" s="169"/>
      <c r="CN39" s="451">
        <f t="shared" ref="CN39:CQ39" si="2424">SUM(CN8:CN38)</f>
        <v>0</v>
      </c>
      <c r="CO39" s="452">
        <f t="shared" si="2424"/>
        <v>0</v>
      </c>
      <c r="CP39" s="453">
        <f t="shared" si="2424"/>
        <v>0</v>
      </c>
      <c r="CQ39" s="453">
        <f t="shared" si="2424"/>
        <v>0</v>
      </c>
      <c r="CR39" s="460"/>
      <c r="CS39" s="171"/>
      <c r="CT39" s="171"/>
      <c r="CU39" s="172">
        <f t="shared" ref="CU39" si="2425">SUM(CU8:CU38)</f>
        <v>0</v>
      </c>
      <c r="CV39" s="173"/>
      <c r="CW39" s="171"/>
      <c r="CX39" s="174"/>
      <c r="CY39" s="175">
        <f t="shared" ref="CY39:CZ39" si="2426">SUM(CY8:CY38)</f>
        <v>0</v>
      </c>
      <c r="CZ39" s="176">
        <f t="shared" si="2426"/>
        <v>0</v>
      </c>
      <c r="DB39" s="473" t="s">
        <v>15</v>
      </c>
      <c r="DC39" s="474"/>
      <c r="DD39" s="475"/>
      <c r="DE39" s="476"/>
      <c r="DF39" s="167">
        <f t="shared" ref="DF39" si="2427">SUM(DF8:DF38)</f>
        <v>0</v>
      </c>
      <c r="DG39" s="168"/>
      <c r="DH39" s="169"/>
      <c r="DI39" s="451">
        <f t="shared" ref="DI39:DL39" si="2428">SUM(DI8:DI38)</f>
        <v>0</v>
      </c>
      <c r="DJ39" s="452">
        <f t="shared" si="2428"/>
        <v>0</v>
      </c>
      <c r="DK39" s="453">
        <f t="shared" si="2428"/>
        <v>0</v>
      </c>
      <c r="DL39" s="453">
        <f t="shared" si="2428"/>
        <v>0</v>
      </c>
      <c r="DM39" s="460"/>
      <c r="DN39" s="171"/>
      <c r="DO39" s="171"/>
      <c r="DP39" s="172">
        <f t="shared" ref="DP39" si="2429">SUM(DP8:DP38)</f>
        <v>0</v>
      </c>
      <c r="DQ39" s="173"/>
      <c r="DR39" s="171"/>
      <c r="DS39" s="174"/>
      <c r="DT39" s="175">
        <f t="shared" ref="DT39:DU39" si="2430">SUM(DT8:DT38)</f>
        <v>0</v>
      </c>
      <c r="DU39" s="176">
        <f t="shared" si="2430"/>
        <v>0</v>
      </c>
      <c r="DW39" s="473" t="s">
        <v>15</v>
      </c>
      <c r="DX39" s="474"/>
      <c r="DY39" s="475"/>
      <c r="DZ39" s="476"/>
      <c r="EA39" s="167">
        <f t="shared" ref="EA39" si="2431">SUM(EA8:EA38)</f>
        <v>0</v>
      </c>
      <c r="EB39" s="168"/>
      <c r="EC39" s="169"/>
      <c r="ED39" s="451">
        <f t="shared" ref="ED39:EG39" si="2432">SUM(ED8:ED38)</f>
        <v>0</v>
      </c>
      <c r="EE39" s="452">
        <f t="shared" si="2432"/>
        <v>0</v>
      </c>
      <c r="EF39" s="453">
        <f t="shared" si="2432"/>
        <v>0</v>
      </c>
      <c r="EG39" s="453">
        <f t="shared" si="2432"/>
        <v>0</v>
      </c>
      <c r="EH39" s="460"/>
      <c r="EI39" s="171"/>
      <c r="EJ39" s="171"/>
      <c r="EK39" s="172">
        <f t="shared" ref="EK39" si="2433">SUM(EK8:EK38)</f>
        <v>0</v>
      </c>
      <c r="EL39" s="173"/>
      <c r="EM39" s="171"/>
      <c r="EN39" s="174"/>
      <c r="EO39" s="175">
        <f t="shared" ref="EO39:EP39" si="2434">SUM(EO8:EO38)</f>
        <v>0</v>
      </c>
      <c r="EP39" s="176">
        <f t="shared" si="2434"/>
        <v>0</v>
      </c>
      <c r="ER39" s="473" t="s">
        <v>15</v>
      </c>
      <c r="ES39" s="474"/>
      <c r="ET39" s="475"/>
      <c r="EU39" s="476"/>
      <c r="EV39" s="167">
        <f t="shared" ref="EV39" si="2435">SUM(EV8:EV38)</f>
        <v>0</v>
      </c>
      <c r="EW39" s="168"/>
      <c r="EX39" s="169"/>
      <c r="EY39" s="451">
        <f t="shared" ref="EY39:FB39" si="2436">SUM(EY8:EY38)</f>
        <v>0</v>
      </c>
      <c r="EZ39" s="452">
        <f t="shared" si="2436"/>
        <v>0</v>
      </c>
      <c r="FA39" s="453">
        <f t="shared" si="2436"/>
        <v>0</v>
      </c>
      <c r="FB39" s="453">
        <f t="shared" si="2436"/>
        <v>0</v>
      </c>
      <c r="FC39" s="460"/>
      <c r="FD39" s="171"/>
      <c r="FE39" s="171"/>
      <c r="FF39" s="172">
        <f t="shared" ref="FF39" si="2437">SUM(FF8:FF38)</f>
        <v>0</v>
      </c>
      <c r="FG39" s="173"/>
      <c r="FH39" s="171"/>
      <c r="FI39" s="174"/>
      <c r="FJ39" s="175">
        <f t="shared" ref="FJ39:FK39" si="2438">SUM(FJ8:FJ38)</f>
        <v>0</v>
      </c>
      <c r="FK39" s="176">
        <f t="shared" si="2438"/>
        <v>0</v>
      </c>
      <c r="FM39" s="473" t="s">
        <v>15</v>
      </c>
      <c r="FN39" s="474"/>
      <c r="FO39" s="475"/>
      <c r="FP39" s="476"/>
      <c r="FQ39" s="167">
        <f t="shared" ref="FQ39" si="2439">SUM(FQ8:FQ38)</f>
        <v>0</v>
      </c>
      <c r="FR39" s="168"/>
      <c r="FS39" s="169"/>
      <c r="FT39" s="451">
        <f t="shared" ref="FT39:FW39" si="2440">SUM(FT8:FT38)</f>
        <v>0</v>
      </c>
      <c r="FU39" s="452">
        <f t="shared" si="2440"/>
        <v>0</v>
      </c>
      <c r="FV39" s="453">
        <f t="shared" si="2440"/>
        <v>0</v>
      </c>
      <c r="FW39" s="453">
        <f t="shared" si="2440"/>
        <v>0</v>
      </c>
      <c r="FX39" s="460"/>
      <c r="FY39" s="171"/>
      <c r="FZ39" s="171"/>
      <c r="GA39" s="172">
        <f t="shared" ref="GA39" si="2441">SUM(GA8:GA38)</f>
        <v>0</v>
      </c>
      <c r="GB39" s="173"/>
      <c r="GC39" s="171"/>
      <c r="GD39" s="174"/>
      <c r="GE39" s="175">
        <f t="shared" ref="GE39:GF39" si="2442">SUM(GE8:GE38)</f>
        <v>0</v>
      </c>
      <c r="GF39" s="176">
        <f t="shared" si="2442"/>
        <v>0</v>
      </c>
      <c r="GH39" s="473" t="s">
        <v>15</v>
      </c>
      <c r="GI39" s="474"/>
      <c r="GJ39" s="475"/>
      <c r="GK39" s="476"/>
      <c r="GL39" s="167">
        <f t="shared" ref="GL39" si="2443">SUM(GL8:GL38)</f>
        <v>0</v>
      </c>
      <c r="GM39" s="168"/>
      <c r="GN39" s="169"/>
      <c r="GO39" s="451">
        <f t="shared" ref="GO39:GR39" si="2444">SUM(GO8:GO38)</f>
        <v>0</v>
      </c>
      <c r="GP39" s="452">
        <f t="shared" si="2444"/>
        <v>0</v>
      </c>
      <c r="GQ39" s="453">
        <f t="shared" si="2444"/>
        <v>0</v>
      </c>
      <c r="GR39" s="453">
        <f t="shared" si="2444"/>
        <v>0</v>
      </c>
      <c r="GS39" s="460"/>
      <c r="GT39" s="171"/>
      <c r="GU39" s="171"/>
      <c r="GV39" s="172">
        <f t="shared" ref="GV39" si="2445">SUM(GV8:GV38)</f>
        <v>0</v>
      </c>
      <c r="GW39" s="173"/>
      <c r="GX39" s="171"/>
      <c r="GY39" s="174"/>
      <c r="GZ39" s="175">
        <f t="shared" ref="GZ39:HA39" si="2446">SUM(GZ8:GZ38)</f>
        <v>0</v>
      </c>
      <c r="HA39" s="176">
        <f t="shared" si="2446"/>
        <v>0</v>
      </c>
      <c r="HC39" s="473" t="s">
        <v>15</v>
      </c>
      <c r="HD39" s="474"/>
      <c r="HE39" s="475"/>
      <c r="HF39" s="476"/>
      <c r="HG39" s="167">
        <f t="shared" ref="HG39" si="2447">SUM(HG8:HG38)</f>
        <v>0</v>
      </c>
      <c r="HH39" s="168"/>
      <c r="HI39" s="169"/>
      <c r="HJ39" s="451">
        <f t="shared" ref="HJ39:HM39" si="2448">SUM(HJ8:HJ38)</f>
        <v>0</v>
      </c>
      <c r="HK39" s="452">
        <f t="shared" si="2448"/>
        <v>0</v>
      </c>
      <c r="HL39" s="453">
        <f t="shared" si="2448"/>
        <v>0</v>
      </c>
      <c r="HM39" s="453">
        <f t="shared" si="2448"/>
        <v>0</v>
      </c>
      <c r="HN39" s="460"/>
      <c r="HO39" s="171"/>
      <c r="HP39" s="171"/>
      <c r="HQ39" s="172">
        <f t="shared" ref="HQ39" si="2449">SUM(HQ8:HQ38)</f>
        <v>0</v>
      </c>
      <c r="HR39" s="173"/>
      <c r="HS39" s="171"/>
      <c r="HT39" s="174"/>
      <c r="HU39" s="175">
        <f t="shared" ref="HU39:HV39" si="2450">SUM(HU8:HU38)</f>
        <v>0</v>
      </c>
      <c r="HV39" s="176">
        <f t="shared" si="2450"/>
        <v>0</v>
      </c>
      <c r="HX39" s="473" t="s">
        <v>15</v>
      </c>
      <c r="HY39" s="474"/>
      <c r="HZ39" s="475"/>
      <c r="IA39" s="476"/>
      <c r="IB39" s="167">
        <f t="shared" ref="IB39" si="2451">SUM(IB8:IB38)</f>
        <v>0</v>
      </c>
      <c r="IC39" s="168"/>
      <c r="ID39" s="169"/>
      <c r="IE39" s="451">
        <f t="shared" ref="IE39:IH39" si="2452">SUM(IE8:IE38)</f>
        <v>0</v>
      </c>
      <c r="IF39" s="452">
        <f t="shared" si="2452"/>
        <v>0</v>
      </c>
      <c r="IG39" s="453">
        <f t="shared" si="2452"/>
        <v>0</v>
      </c>
      <c r="IH39" s="453">
        <f t="shared" si="2452"/>
        <v>0</v>
      </c>
      <c r="II39" s="460"/>
      <c r="IJ39" s="171"/>
      <c r="IK39" s="171"/>
      <c r="IL39" s="172">
        <f t="shared" ref="IL39" si="2453">SUM(IL8:IL38)</f>
        <v>0</v>
      </c>
      <c r="IM39" s="173"/>
      <c r="IN39" s="171"/>
      <c r="IO39" s="174"/>
      <c r="IP39" s="175">
        <f t="shared" ref="IP39:IQ39" si="2454">SUM(IP8:IP38)</f>
        <v>0</v>
      </c>
      <c r="IQ39" s="176">
        <f t="shared" si="2454"/>
        <v>0</v>
      </c>
      <c r="IS39" s="473" t="s">
        <v>15</v>
      </c>
      <c r="IT39" s="474"/>
      <c r="IU39" s="475"/>
      <c r="IV39" s="476"/>
      <c r="IW39" s="167">
        <f t="shared" ref="IW39" si="2455">SUM(IW8:IW38)</f>
        <v>0</v>
      </c>
      <c r="IX39" s="168"/>
      <c r="IY39" s="169"/>
      <c r="IZ39" s="451">
        <f t="shared" ref="IZ39:JC39" si="2456">SUM(IZ8:IZ38)</f>
        <v>0</v>
      </c>
      <c r="JA39" s="452">
        <f t="shared" si="2456"/>
        <v>0</v>
      </c>
      <c r="JB39" s="453">
        <f t="shared" si="2456"/>
        <v>0</v>
      </c>
      <c r="JC39" s="453">
        <f t="shared" si="2456"/>
        <v>0</v>
      </c>
      <c r="JD39" s="460"/>
      <c r="JE39" s="171"/>
      <c r="JF39" s="171"/>
      <c r="JG39" s="172">
        <f t="shared" ref="JG39" si="2457">SUM(JG8:JG38)</f>
        <v>0</v>
      </c>
      <c r="JH39" s="173"/>
      <c r="JI39" s="171"/>
      <c r="JJ39" s="174"/>
      <c r="JK39" s="175">
        <f t="shared" ref="JK39:JL39" si="2458">SUM(JK8:JK38)</f>
        <v>0</v>
      </c>
      <c r="JL39" s="176">
        <f t="shared" si="2458"/>
        <v>0</v>
      </c>
      <c r="JN39" s="473" t="s">
        <v>15</v>
      </c>
      <c r="JO39" s="474"/>
      <c r="JP39" s="475"/>
      <c r="JQ39" s="476"/>
      <c r="JR39" s="167">
        <f t="shared" ref="JR39" si="2459">SUM(JR8:JR38)</f>
        <v>0</v>
      </c>
      <c r="JS39" s="168"/>
      <c r="JT39" s="169"/>
      <c r="JU39" s="451">
        <f t="shared" ref="JU39:JX39" si="2460">SUM(JU8:JU38)</f>
        <v>0</v>
      </c>
      <c r="JV39" s="452">
        <f t="shared" si="2460"/>
        <v>0</v>
      </c>
      <c r="JW39" s="453">
        <f t="shared" si="2460"/>
        <v>0</v>
      </c>
      <c r="JX39" s="453">
        <f t="shared" si="2460"/>
        <v>0</v>
      </c>
      <c r="JY39" s="460"/>
      <c r="JZ39" s="171"/>
      <c r="KA39" s="171"/>
      <c r="KB39" s="172">
        <f t="shared" ref="KB39" si="2461">SUM(KB8:KB38)</f>
        <v>0</v>
      </c>
      <c r="KC39" s="173"/>
      <c r="KD39" s="171"/>
      <c r="KE39" s="174"/>
      <c r="KF39" s="175">
        <f t="shared" ref="KF39:KG39" si="2462">SUM(KF8:KF38)</f>
        <v>0</v>
      </c>
      <c r="KG39" s="176">
        <f t="shared" si="2462"/>
        <v>0</v>
      </c>
      <c r="KI39" s="473" t="s">
        <v>15</v>
      </c>
      <c r="KJ39" s="474"/>
      <c r="KK39" s="475"/>
      <c r="KL39" s="476"/>
      <c r="KM39" s="167">
        <f t="shared" ref="KM39" si="2463">SUM(KM8:KM38)</f>
        <v>0</v>
      </c>
      <c r="KN39" s="168"/>
      <c r="KO39" s="169"/>
      <c r="KP39" s="451">
        <f t="shared" ref="KP39:KS39" si="2464">SUM(KP8:KP38)</f>
        <v>0</v>
      </c>
      <c r="KQ39" s="452">
        <f t="shared" si="2464"/>
        <v>0</v>
      </c>
      <c r="KR39" s="453">
        <f t="shared" si="2464"/>
        <v>0</v>
      </c>
      <c r="KS39" s="453">
        <f t="shared" si="2464"/>
        <v>0</v>
      </c>
      <c r="KT39" s="460"/>
      <c r="KU39" s="171"/>
      <c r="KV39" s="171"/>
      <c r="KW39" s="172">
        <f t="shared" ref="KW39" si="2465">SUM(KW8:KW38)</f>
        <v>0</v>
      </c>
      <c r="KX39" s="173"/>
      <c r="KY39" s="171"/>
      <c r="KZ39" s="174"/>
      <c r="LA39" s="175">
        <f t="shared" ref="LA39:LB39" si="2466">SUM(LA8:LA38)</f>
        <v>0</v>
      </c>
      <c r="LB39" s="176">
        <f t="shared" si="2466"/>
        <v>0</v>
      </c>
      <c r="LD39" s="473" t="s">
        <v>15</v>
      </c>
      <c r="LE39" s="474"/>
      <c r="LF39" s="475"/>
      <c r="LG39" s="476"/>
      <c r="LH39" s="167">
        <f t="shared" ref="LH39" si="2467">SUM(LH8:LH38)</f>
        <v>0</v>
      </c>
      <c r="LI39" s="168"/>
      <c r="LJ39" s="169"/>
      <c r="LK39" s="451">
        <f t="shared" ref="LK39:LN39" si="2468">SUM(LK8:LK38)</f>
        <v>0</v>
      </c>
      <c r="LL39" s="452">
        <f t="shared" si="2468"/>
        <v>0</v>
      </c>
      <c r="LM39" s="453">
        <f t="shared" si="2468"/>
        <v>0</v>
      </c>
      <c r="LN39" s="453">
        <f t="shared" si="2468"/>
        <v>0</v>
      </c>
      <c r="LO39" s="460"/>
      <c r="LP39" s="171"/>
      <c r="LQ39" s="171"/>
      <c r="LR39" s="172">
        <f t="shared" ref="LR39" si="2469">SUM(LR8:LR38)</f>
        <v>0</v>
      </c>
      <c r="LS39" s="173"/>
      <c r="LT39" s="171"/>
      <c r="LU39" s="174"/>
      <c r="LV39" s="175">
        <f t="shared" ref="LV39:LW39" si="2470">SUM(LV8:LV38)</f>
        <v>0</v>
      </c>
      <c r="LW39" s="176">
        <f t="shared" si="2470"/>
        <v>0</v>
      </c>
      <c r="LY39" s="473" t="s">
        <v>15</v>
      </c>
      <c r="LZ39" s="474"/>
      <c r="MA39" s="475"/>
      <c r="MB39" s="476"/>
      <c r="MC39" s="167">
        <f t="shared" ref="MC39" si="2471">SUM(MC8:MC38)</f>
        <v>0</v>
      </c>
      <c r="MD39" s="168"/>
      <c r="ME39" s="169"/>
      <c r="MF39" s="451">
        <f t="shared" ref="MF39:MI39" si="2472">SUM(MF8:MF38)</f>
        <v>0</v>
      </c>
      <c r="MG39" s="452">
        <f t="shared" si="2472"/>
        <v>0</v>
      </c>
      <c r="MH39" s="453">
        <f t="shared" si="2472"/>
        <v>0</v>
      </c>
      <c r="MI39" s="453">
        <f t="shared" si="2472"/>
        <v>0</v>
      </c>
      <c r="MJ39" s="460"/>
      <c r="MK39" s="171"/>
      <c r="ML39" s="171"/>
      <c r="MM39" s="172">
        <f t="shared" ref="MM39" si="2473">SUM(MM8:MM38)</f>
        <v>0</v>
      </c>
      <c r="MN39" s="173"/>
      <c r="MO39" s="171"/>
      <c r="MP39" s="174"/>
      <c r="MQ39" s="175">
        <f t="shared" ref="MQ39:MR39" si="2474">SUM(MQ8:MQ38)</f>
        <v>0</v>
      </c>
      <c r="MR39" s="176">
        <f t="shared" si="2474"/>
        <v>0</v>
      </c>
      <c r="MT39" s="473" t="s">
        <v>15</v>
      </c>
      <c r="MU39" s="474"/>
      <c r="MV39" s="475"/>
      <c r="MW39" s="476"/>
      <c r="MX39" s="167">
        <f t="shared" ref="MX39" si="2475">SUM(MX8:MX38)</f>
        <v>0</v>
      </c>
      <c r="MY39" s="168"/>
      <c r="MZ39" s="169"/>
      <c r="NA39" s="451">
        <f t="shared" ref="NA39:ND39" si="2476">SUM(NA8:NA38)</f>
        <v>0</v>
      </c>
      <c r="NB39" s="452">
        <f t="shared" si="2476"/>
        <v>0</v>
      </c>
      <c r="NC39" s="453">
        <f t="shared" si="2476"/>
        <v>0</v>
      </c>
      <c r="ND39" s="453">
        <f t="shared" si="2476"/>
        <v>0</v>
      </c>
      <c r="NE39" s="460"/>
      <c r="NF39" s="171"/>
      <c r="NG39" s="171"/>
      <c r="NH39" s="172">
        <f t="shared" ref="NH39" si="2477">SUM(NH8:NH38)</f>
        <v>0</v>
      </c>
      <c r="NI39" s="173"/>
      <c r="NJ39" s="171"/>
      <c r="NK39" s="174"/>
      <c r="NL39" s="175">
        <f t="shared" ref="NL39:NM39" si="2478">SUM(NL8:NL38)</f>
        <v>0</v>
      </c>
      <c r="NM39" s="176">
        <f t="shared" si="2478"/>
        <v>0</v>
      </c>
      <c r="NO39" s="473" t="s">
        <v>15</v>
      </c>
      <c r="NP39" s="474"/>
      <c r="NQ39" s="475"/>
      <c r="NR39" s="476"/>
      <c r="NS39" s="167">
        <f t="shared" ref="NS39" si="2479">SUM(NS8:NS38)</f>
        <v>0</v>
      </c>
      <c r="NT39" s="168"/>
      <c r="NU39" s="169"/>
      <c r="NV39" s="451">
        <f t="shared" ref="NV39:NY39" si="2480">SUM(NV8:NV38)</f>
        <v>0</v>
      </c>
      <c r="NW39" s="452">
        <f t="shared" si="2480"/>
        <v>0</v>
      </c>
      <c r="NX39" s="453">
        <f t="shared" si="2480"/>
        <v>0</v>
      </c>
      <c r="NY39" s="453">
        <f t="shared" si="2480"/>
        <v>0</v>
      </c>
      <c r="NZ39" s="460"/>
      <c r="OA39" s="171"/>
      <c r="OB39" s="171"/>
      <c r="OC39" s="172">
        <f t="shared" ref="OC39" si="2481">SUM(OC8:OC38)</f>
        <v>0</v>
      </c>
      <c r="OD39" s="173"/>
      <c r="OE39" s="171"/>
      <c r="OF39" s="174"/>
      <c r="OG39" s="175">
        <f t="shared" ref="OG39:OH39" si="2482">SUM(OG8:OG38)</f>
        <v>0</v>
      </c>
      <c r="OH39" s="176">
        <f t="shared" si="2482"/>
        <v>0</v>
      </c>
      <c r="OJ39" s="473" t="s">
        <v>15</v>
      </c>
      <c r="OK39" s="474"/>
      <c r="OL39" s="475"/>
      <c r="OM39" s="476"/>
      <c r="ON39" s="167">
        <f t="shared" ref="ON39" si="2483">SUM(ON8:ON38)</f>
        <v>0</v>
      </c>
      <c r="OO39" s="168"/>
      <c r="OP39" s="169"/>
      <c r="OQ39" s="451">
        <f t="shared" ref="OQ39:OT39" si="2484">SUM(OQ8:OQ38)</f>
        <v>0</v>
      </c>
      <c r="OR39" s="452">
        <f t="shared" si="2484"/>
        <v>0</v>
      </c>
      <c r="OS39" s="453">
        <f t="shared" si="2484"/>
        <v>0</v>
      </c>
      <c r="OT39" s="453">
        <f t="shared" si="2484"/>
        <v>0</v>
      </c>
      <c r="OU39" s="460"/>
      <c r="OV39" s="171"/>
      <c r="OW39" s="171"/>
      <c r="OX39" s="172">
        <f t="shared" ref="OX39" si="2485">SUM(OX8:OX38)</f>
        <v>0</v>
      </c>
      <c r="OY39" s="173"/>
      <c r="OZ39" s="171"/>
      <c r="PA39" s="174"/>
      <c r="PB39" s="175">
        <f t="shared" ref="PB39:PC39" si="2486">SUM(PB8:PB38)</f>
        <v>0</v>
      </c>
      <c r="PC39" s="176">
        <f t="shared" si="2486"/>
        <v>0</v>
      </c>
      <c r="PE39" s="473" t="s">
        <v>15</v>
      </c>
      <c r="PF39" s="474"/>
      <c r="PG39" s="475"/>
      <c r="PH39" s="476"/>
      <c r="PI39" s="167">
        <f t="shared" ref="PI39" si="2487">SUM(PI8:PI38)</f>
        <v>0</v>
      </c>
      <c r="PJ39" s="168"/>
      <c r="PK39" s="169"/>
      <c r="PL39" s="451">
        <f t="shared" ref="PL39:PO39" si="2488">SUM(PL8:PL38)</f>
        <v>0</v>
      </c>
      <c r="PM39" s="452">
        <f t="shared" si="2488"/>
        <v>0</v>
      </c>
      <c r="PN39" s="453">
        <f t="shared" si="2488"/>
        <v>0</v>
      </c>
      <c r="PO39" s="453">
        <f t="shared" si="2488"/>
        <v>0</v>
      </c>
      <c r="PP39" s="460"/>
      <c r="PQ39" s="171"/>
      <c r="PR39" s="171"/>
      <c r="PS39" s="172">
        <f t="shared" ref="PS39" si="2489">SUM(PS8:PS38)</f>
        <v>0</v>
      </c>
      <c r="PT39" s="173"/>
      <c r="PU39" s="171"/>
      <c r="PV39" s="174"/>
      <c r="PW39" s="175">
        <f t="shared" ref="PW39:PX39" si="2490">SUM(PW8:PW38)</f>
        <v>0</v>
      </c>
      <c r="PX39" s="176">
        <f t="shared" si="2490"/>
        <v>0</v>
      </c>
      <c r="PZ39" s="473" t="s">
        <v>15</v>
      </c>
      <c r="QA39" s="474"/>
      <c r="QB39" s="475"/>
      <c r="QC39" s="476"/>
      <c r="QD39" s="167">
        <f t="shared" ref="QD39" si="2491">SUM(QD8:QD38)</f>
        <v>0</v>
      </c>
      <c r="QE39" s="168"/>
      <c r="QF39" s="169"/>
      <c r="QG39" s="451">
        <f t="shared" ref="QG39:QJ39" si="2492">SUM(QG8:QG38)</f>
        <v>0</v>
      </c>
      <c r="QH39" s="452">
        <f t="shared" si="2492"/>
        <v>0</v>
      </c>
      <c r="QI39" s="453">
        <f t="shared" si="2492"/>
        <v>0</v>
      </c>
      <c r="QJ39" s="453">
        <f t="shared" si="2492"/>
        <v>0</v>
      </c>
      <c r="QK39" s="460"/>
      <c r="QL39" s="171"/>
      <c r="QM39" s="171"/>
      <c r="QN39" s="172">
        <f t="shared" ref="QN39" si="2493">SUM(QN8:QN38)</f>
        <v>0</v>
      </c>
      <c r="QO39" s="173"/>
      <c r="QP39" s="171"/>
      <c r="QQ39" s="174"/>
      <c r="QR39" s="175">
        <f t="shared" ref="QR39:QS39" si="2494">SUM(QR8:QR38)</f>
        <v>0</v>
      </c>
      <c r="QS39" s="176">
        <f t="shared" si="2494"/>
        <v>0</v>
      </c>
      <c r="QU39" s="473" t="s">
        <v>15</v>
      </c>
      <c r="QV39" s="474"/>
      <c r="QW39" s="475"/>
      <c r="QX39" s="476"/>
      <c r="QY39" s="167">
        <f t="shared" ref="QY39" si="2495">SUM(QY8:QY38)</f>
        <v>0</v>
      </c>
      <c r="QZ39" s="168"/>
      <c r="RA39" s="169"/>
      <c r="RB39" s="451">
        <f t="shared" ref="RB39:RE39" si="2496">SUM(RB8:RB38)</f>
        <v>0</v>
      </c>
      <c r="RC39" s="452">
        <f t="shared" si="2496"/>
        <v>0</v>
      </c>
      <c r="RD39" s="453">
        <f t="shared" si="2496"/>
        <v>0</v>
      </c>
      <c r="RE39" s="453">
        <f t="shared" si="2496"/>
        <v>0</v>
      </c>
      <c r="RF39" s="460"/>
      <c r="RG39" s="171"/>
      <c r="RH39" s="171"/>
      <c r="RI39" s="172">
        <f t="shared" ref="RI39" si="2497">SUM(RI8:RI38)</f>
        <v>0</v>
      </c>
      <c r="RJ39" s="173"/>
      <c r="RK39" s="171"/>
      <c r="RL39" s="174"/>
      <c r="RM39" s="175">
        <f t="shared" ref="RM39:RN39" si="2498">SUM(RM8:RM38)</f>
        <v>0</v>
      </c>
      <c r="RN39" s="176">
        <f t="shared" si="2498"/>
        <v>0</v>
      </c>
      <c r="RP39" s="473" t="s">
        <v>15</v>
      </c>
      <c r="RQ39" s="474"/>
      <c r="RR39" s="475"/>
      <c r="RS39" s="476"/>
      <c r="RT39" s="167">
        <f t="shared" ref="RT39" si="2499">SUM(RT8:RT38)</f>
        <v>0</v>
      </c>
      <c r="RU39" s="168"/>
      <c r="RV39" s="169"/>
      <c r="RW39" s="451">
        <f t="shared" ref="RW39:RZ39" si="2500">SUM(RW8:RW38)</f>
        <v>0</v>
      </c>
      <c r="RX39" s="452">
        <f t="shared" si="2500"/>
        <v>0</v>
      </c>
      <c r="RY39" s="453">
        <f t="shared" si="2500"/>
        <v>0</v>
      </c>
      <c r="RZ39" s="453">
        <f t="shared" si="2500"/>
        <v>0</v>
      </c>
      <c r="SA39" s="460"/>
      <c r="SB39" s="171"/>
      <c r="SC39" s="171"/>
      <c r="SD39" s="172">
        <f t="shared" ref="SD39" si="2501">SUM(SD8:SD38)</f>
        <v>0</v>
      </c>
      <c r="SE39" s="173"/>
      <c r="SF39" s="171"/>
      <c r="SG39" s="174"/>
      <c r="SH39" s="175">
        <f t="shared" ref="SH39:SI39" si="2502">SUM(SH8:SH38)</f>
        <v>0</v>
      </c>
      <c r="SI39" s="176">
        <f t="shared" si="2502"/>
        <v>0</v>
      </c>
      <c r="SK39" s="473" t="s">
        <v>15</v>
      </c>
      <c r="SL39" s="474"/>
      <c r="SM39" s="475"/>
      <c r="SN39" s="476"/>
      <c r="SO39" s="167">
        <f t="shared" ref="SO39" si="2503">SUM(SO8:SO38)</f>
        <v>0</v>
      </c>
      <c r="SP39" s="168"/>
      <c r="SQ39" s="169"/>
      <c r="SR39" s="451">
        <f t="shared" ref="SR39:SU39" si="2504">SUM(SR8:SR38)</f>
        <v>0</v>
      </c>
      <c r="SS39" s="452">
        <f t="shared" si="2504"/>
        <v>0</v>
      </c>
      <c r="ST39" s="453">
        <f t="shared" si="2504"/>
        <v>0</v>
      </c>
      <c r="SU39" s="453">
        <f t="shared" si="2504"/>
        <v>0</v>
      </c>
      <c r="SV39" s="460"/>
      <c r="SW39" s="171"/>
      <c r="SX39" s="171"/>
      <c r="SY39" s="172">
        <f t="shared" ref="SY39" si="2505">SUM(SY8:SY38)</f>
        <v>0</v>
      </c>
      <c r="SZ39" s="173"/>
      <c r="TA39" s="171"/>
      <c r="TB39" s="174"/>
      <c r="TC39" s="175">
        <f t="shared" ref="TC39:TD39" si="2506">SUM(TC8:TC38)</f>
        <v>0</v>
      </c>
      <c r="TD39" s="176">
        <f t="shared" si="2506"/>
        <v>0</v>
      </c>
      <c r="TF39" s="473" t="s">
        <v>15</v>
      </c>
      <c r="TG39" s="474"/>
      <c r="TH39" s="475"/>
      <c r="TI39" s="476"/>
      <c r="TJ39" s="167">
        <f t="shared" ref="TJ39" si="2507">SUM(TJ8:TJ38)</f>
        <v>0</v>
      </c>
      <c r="TK39" s="168"/>
      <c r="TL39" s="169"/>
      <c r="TM39" s="451">
        <f t="shared" ref="TM39:TP39" si="2508">SUM(TM8:TM38)</f>
        <v>0</v>
      </c>
      <c r="TN39" s="452">
        <f t="shared" si="2508"/>
        <v>0</v>
      </c>
      <c r="TO39" s="453">
        <f t="shared" si="2508"/>
        <v>0</v>
      </c>
      <c r="TP39" s="453">
        <f t="shared" si="2508"/>
        <v>0</v>
      </c>
      <c r="TQ39" s="460"/>
      <c r="TR39" s="171"/>
      <c r="TS39" s="171"/>
      <c r="TT39" s="172">
        <f t="shared" ref="TT39" si="2509">SUM(TT8:TT38)</f>
        <v>0</v>
      </c>
      <c r="TU39" s="173"/>
      <c r="TV39" s="171"/>
      <c r="TW39" s="174"/>
      <c r="TX39" s="175">
        <f t="shared" ref="TX39:TY39" si="2510">SUM(TX8:TX38)</f>
        <v>0</v>
      </c>
      <c r="TY39" s="176">
        <f t="shared" si="2510"/>
        <v>0</v>
      </c>
      <c r="UA39" s="473" t="s">
        <v>15</v>
      </c>
      <c r="UB39" s="474"/>
      <c r="UC39" s="475"/>
      <c r="UD39" s="476"/>
      <c r="UE39" s="167">
        <f t="shared" ref="UE39" si="2511">SUM(UE8:UE38)</f>
        <v>0</v>
      </c>
      <c r="UF39" s="168"/>
      <c r="UG39" s="169"/>
      <c r="UH39" s="451">
        <f t="shared" ref="UH39:UK39" si="2512">SUM(UH8:UH38)</f>
        <v>0</v>
      </c>
      <c r="UI39" s="452">
        <f t="shared" si="2512"/>
        <v>0</v>
      </c>
      <c r="UJ39" s="453">
        <f t="shared" si="2512"/>
        <v>0</v>
      </c>
      <c r="UK39" s="453">
        <f t="shared" si="2512"/>
        <v>0</v>
      </c>
      <c r="UL39" s="460"/>
      <c r="UM39" s="171"/>
      <c r="UN39" s="171"/>
      <c r="UO39" s="172">
        <f t="shared" ref="UO39" si="2513">SUM(UO8:UO38)</f>
        <v>0</v>
      </c>
      <c r="UP39" s="173"/>
      <c r="UQ39" s="171"/>
      <c r="UR39" s="174"/>
      <c r="US39" s="175">
        <f t="shared" ref="US39:UT39" si="2514">SUM(US8:US38)</f>
        <v>0</v>
      </c>
      <c r="UT39" s="176">
        <f t="shared" si="2514"/>
        <v>0</v>
      </c>
      <c r="UV39" s="473" t="s">
        <v>15</v>
      </c>
      <c r="UW39" s="474"/>
      <c r="UX39" s="475"/>
      <c r="UY39" s="476"/>
      <c r="UZ39" s="167">
        <f t="shared" ref="UZ39" si="2515">SUM(UZ8:UZ38)</f>
        <v>0</v>
      </c>
      <c r="VA39" s="168"/>
      <c r="VB39" s="169"/>
      <c r="VC39" s="451">
        <f t="shared" ref="VC39:VF39" si="2516">SUM(VC8:VC38)</f>
        <v>0</v>
      </c>
      <c r="VD39" s="452">
        <f t="shared" si="2516"/>
        <v>0</v>
      </c>
      <c r="VE39" s="453">
        <f t="shared" si="2516"/>
        <v>0</v>
      </c>
      <c r="VF39" s="453">
        <f t="shared" si="2516"/>
        <v>0</v>
      </c>
      <c r="VG39" s="460"/>
      <c r="VH39" s="171"/>
      <c r="VI39" s="171"/>
      <c r="VJ39" s="172">
        <f t="shared" ref="VJ39" si="2517">SUM(VJ8:VJ38)</f>
        <v>0</v>
      </c>
      <c r="VK39" s="173"/>
      <c r="VL39" s="171"/>
      <c r="VM39" s="174"/>
      <c r="VN39" s="175">
        <f t="shared" ref="VN39:VO39" si="2518">SUM(VN8:VN38)</f>
        <v>0</v>
      </c>
      <c r="VO39" s="176">
        <f t="shared" si="2518"/>
        <v>0</v>
      </c>
      <c r="VQ39" s="473" t="s">
        <v>15</v>
      </c>
      <c r="VR39" s="474"/>
      <c r="VS39" s="475"/>
      <c r="VT39" s="476"/>
      <c r="VU39" s="167">
        <f t="shared" ref="VU39" si="2519">SUM(VU8:VU38)</f>
        <v>0</v>
      </c>
      <c r="VV39" s="168"/>
      <c r="VW39" s="169"/>
      <c r="VX39" s="451">
        <f t="shared" ref="VX39:WA39" si="2520">SUM(VX8:VX38)</f>
        <v>0</v>
      </c>
      <c r="VY39" s="452">
        <f t="shared" si="2520"/>
        <v>0</v>
      </c>
      <c r="VZ39" s="453">
        <f t="shared" si="2520"/>
        <v>0</v>
      </c>
      <c r="WA39" s="453">
        <f t="shared" si="2520"/>
        <v>0</v>
      </c>
      <c r="WB39" s="460"/>
      <c r="WC39" s="171"/>
      <c r="WD39" s="171"/>
      <c r="WE39" s="172">
        <f t="shared" ref="WE39" si="2521">SUM(WE8:WE38)</f>
        <v>0</v>
      </c>
      <c r="WF39" s="173"/>
      <c r="WG39" s="171"/>
      <c r="WH39" s="174"/>
      <c r="WI39" s="175">
        <f t="shared" ref="WI39:WJ39" si="2522">SUM(WI8:WI38)</f>
        <v>0</v>
      </c>
      <c r="WJ39" s="176">
        <f t="shared" si="2522"/>
        <v>0</v>
      </c>
      <c r="WL39" s="473" t="s">
        <v>15</v>
      </c>
      <c r="WM39" s="474"/>
      <c r="WN39" s="475"/>
      <c r="WO39" s="476"/>
      <c r="WP39" s="167">
        <f t="shared" ref="WP39" si="2523">SUM(WP8:WP38)</f>
        <v>0</v>
      </c>
      <c r="WQ39" s="168"/>
      <c r="WR39" s="169"/>
      <c r="WS39" s="451">
        <f t="shared" ref="WS39:WV39" si="2524">SUM(WS8:WS38)</f>
        <v>0</v>
      </c>
      <c r="WT39" s="452">
        <f t="shared" si="2524"/>
        <v>0</v>
      </c>
      <c r="WU39" s="453">
        <f t="shared" si="2524"/>
        <v>0</v>
      </c>
      <c r="WV39" s="453">
        <f t="shared" si="2524"/>
        <v>0</v>
      </c>
      <c r="WW39" s="460"/>
      <c r="WX39" s="171"/>
      <c r="WY39" s="171"/>
      <c r="WZ39" s="172">
        <f t="shared" ref="WZ39" si="2525">SUM(WZ8:WZ38)</f>
        <v>0</v>
      </c>
      <c r="XA39" s="173"/>
      <c r="XB39" s="171"/>
      <c r="XC39" s="174"/>
      <c r="XD39" s="175">
        <f t="shared" ref="XD39:XE39" si="2526">SUM(XD8:XD38)</f>
        <v>0</v>
      </c>
      <c r="XE39" s="176">
        <f t="shared" si="2526"/>
        <v>0</v>
      </c>
      <c r="XG39" s="473" t="s">
        <v>15</v>
      </c>
      <c r="XH39" s="474"/>
      <c r="XI39" s="475"/>
      <c r="XJ39" s="476"/>
      <c r="XK39" s="167">
        <f t="shared" ref="XK39" si="2527">SUM(XK8:XK38)</f>
        <v>0</v>
      </c>
      <c r="XL39" s="168"/>
      <c r="XM39" s="169"/>
      <c r="XN39" s="451">
        <f t="shared" ref="XN39:XQ39" si="2528">SUM(XN8:XN38)</f>
        <v>0</v>
      </c>
      <c r="XO39" s="452">
        <f t="shared" si="2528"/>
        <v>0</v>
      </c>
      <c r="XP39" s="453">
        <f t="shared" si="2528"/>
        <v>0</v>
      </c>
      <c r="XQ39" s="453">
        <f t="shared" si="2528"/>
        <v>0</v>
      </c>
      <c r="XR39" s="460"/>
      <c r="XS39" s="171"/>
      <c r="XT39" s="171"/>
      <c r="XU39" s="172">
        <f t="shared" ref="XU39" si="2529">SUM(XU8:XU38)</f>
        <v>0</v>
      </c>
      <c r="XV39" s="173"/>
      <c r="XW39" s="171"/>
      <c r="XX39" s="174"/>
      <c r="XY39" s="175">
        <f t="shared" ref="XY39:XZ39" si="2530">SUM(XY8:XY38)</f>
        <v>0</v>
      </c>
      <c r="XZ39" s="176">
        <f t="shared" si="2530"/>
        <v>0</v>
      </c>
      <c r="YB39" s="473" t="s">
        <v>15</v>
      </c>
      <c r="YC39" s="474"/>
      <c r="YD39" s="475"/>
      <c r="YE39" s="476"/>
      <c r="YF39" s="167">
        <f t="shared" ref="YF39" si="2531">SUM(YF8:YF38)</f>
        <v>0</v>
      </c>
      <c r="YG39" s="168"/>
      <c r="YH39" s="169"/>
      <c r="YI39" s="451">
        <f t="shared" ref="YI39:YL39" si="2532">SUM(YI8:YI38)</f>
        <v>0</v>
      </c>
      <c r="YJ39" s="452">
        <f t="shared" si="2532"/>
        <v>0</v>
      </c>
      <c r="YK39" s="453">
        <f t="shared" si="2532"/>
        <v>0</v>
      </c>
      <c r="YL39" s="453">
        <f t="shared" si="2532"/>
        <v>0</v>
      </c>
      <c r="YM39" s="460"/>
      <c r="YN39" s="171"/>
      <c r="YO39" s="171"/>
      <c r="YP39" s="172">
        <f t="shared" ref="YP39" si="2533">SUM(YP8:YP38)</f>
        <v>0</v>
      </c>
      <c r="YQ39" s="173"/>
      <c r="YR39" s="171"/>
      <c r="YS39" s="174"/>
      <c r="YT39" s="175">
        <f t="shared" ref="YT39:YU39" si="2534">SUM(YT8:YT38)</f>
        <v>0</v>
      </c>
      <c r="YU39" s="176">
        <f t="shared" si="2534"/>
        <v>0</v>
      </c>
      <c r="YW39" s="473" t="s">
        <v>15</v>
      </c>
      <c r="YX39" s="474"/>
      <c r="YY39" s="475"/>
      <c r="YZ39" s="476"/>
      <c r="ZA39" s="167">
        <f t="shared" ref="ZA39" si="2535">SUM(ZA8:ZA38)</f>
        <v>0</v>
      </c>
      <c r="ZB39" s="168"/>
      <c r="ZC39" s="169"/>
      <c r="ZD39" s="451">
        <f t="shared" ref="ZD39:ZG39" si="2536">SUM(ZD8:ZD38)</f>
        <v>0</v>
      </c>
      <c r="ZE39" s="452">
        <f t="shared" si="2536"/>
        <v>0</v>
      </c>
      <c r="ZF39" s="453">
        <f t="shared" si="2536"/>
        <v>0</v>
      </c>
      <c r="ZG39" s="453">
        <f t="shared" si="2536"/>
        <v>0</v>
      </c>
      <c r="ZH39" s="460"/>
      <c r="ZI39" s="171"/>
      <c r="ZJ39" s="171"/>
      <c r="ZK39" s="172">
        <f t="shared" ref="ZK39" si="2537">SUM(ZK8:ZK38)</f>
        <v>0</v>
      </c>
      <c r="ZL39" s="173"/>
      <c r="ZM39" s="171"/>
      <c r="ZN39" s="174"/>
      <c r="ZO39" s="175">
        <f t="shared" ref="ZO39:ZP39" si="2538">SUM(ZO8:ZO38)</f>
        <v>0</v>
      </c>
      <c r="ZP39" s="176">
        <f t="shared" si="2538"/>
        <v>0</v>
      </c>
      <c r="ZR39" s="473" t="s">
        <v>15</v>
      </c>
      <c r="ZS39" s="474"/>
      <c r="ZT39" s="475"/>
      <c r="ZU39" s="476"/>
      <c r="ZV39" s="167">
        <f t="shared" ref="ZV39" si="2539">SUM(ZV8:ZV38)</f>
        <v>0</v>
      </c>
      <c r="ZW39" s="168"/>
      <c r="ZX39" s="169"/>
      <c r="ZY39" s="451">
        <f t="shared" ref="ZY39:AAB39" si="2540">SUM(ZY8:ZY38)</f>
        <v>0</v>
      </c>
      <c r="ZZ39" s="452">
        <f t="shared" si="2540"/>
        <v>0</v>
      </c>
      <c r="AAA39" s="453">
        <f t="shared" si="2540"/>
        <v>0</v>
      </c>
      <c r="AAB39" s="453">
        <f t="shared" si="2540"/>
        <v>0</v>
      </c>
      <c r="AAC39" s="460"/>
      <c r="AAD39" s="171"/>
      <c r="AAE39" s="171"/>
      <c r="AAF39" s="172">
        <f t="shared" ref="AAF39" si="2541">SUM(AAF8:AAF38)</f>
        <v>0</v>
      </c>
      <c r="AAG39" s="173"/>
      <c r="AAH39" s="171"/>
      <c r="AAI39" s="174"/>
      <c r="AAJ39" s="175">
        <f t="shared" ref="AAJ39:AAK39" si="2542">SUM(AAJ8:AAJ38)</f>
        <v>0</v>
      </c>
      <c r="AAK39" s="176">
        <f t="shared" si="2542"/>
        <v>0</v>
      </c>
      <c r="AAM39" s="473" t="s">
        <v>15</v>
      </c>
      <c r="AAN39" s="474"/>
      <c r="AAO39" s="475"/>
      <c r="AAP39" s="476"/>
      <c r="AAQ39" s="167">
        <f t="shared" ref="AAQ39" si="2543">SUM(AAQ8:AAQ38)</f>
        <v>0</v>
      </c>
      <c r="AAR39" s="168"/>
      <c r="AAS39" s="169"/>
      <c r="AAT39" s="451">
        <f t="shared" ref="AAT39:AAW39" si="2544">SUM(AAT8:AAT38)</f>
        <v>0</v>
      </c>
      <c r="AAU39" s="452">
        <f t="shared" si="2544"/>
        <v>0</v>
      </c>
      <c r="AAV39" s="453">
        <f t="shared" si="2544"/>
        <v>0</v>
      </c>
      <c r="AAW39" s="453">
        <f t="shared" si="2544"/>
        <v>0</v>
      </c>
      <c r="AAX39" s="460"/>
      <c r="AAY39" s="171"/>
      <c r="AAZ39" s="171"/>
      <c r="ABA39" s="172">
        <f t="shared" ref="ABA39" si="2545">SUM(ABA8:ABA38)</f>
        <v>0</v>
      </c>
      <c r="ABB39" s="173"/>
      <c r="ABC39" s="171"/>
      <c r="ABD39" s="174"/>
      <c r="ABE39" s="175">
        <f t="shared" ref="ABE39:ABF39" si="2546">SUM(ABE8:ABE38)</f>
        <v>0</v>
      </c>
      <c r="ABF39" s="176">
        <f t="shared" si="2546"/>
        <v>0</v>
      </c>
      <c r="ABH39" s="473" t="s">
        <v>15</v>
      </c>
      <c r="ABI39" s="474"/>
      <c r="ABJ39" s="475"/>
      <c r="ABK39" s="476"/>
      <c r="ABL39" s="167">
        <f t="shared" ref="ABL39" si="2547">SUM(ABL8:ABL38)</f>
        <v>0</v>
      </c>
      <c r="ABM39" s="168"/>
      <c r="ABN39" s="169"/>
      <c r="ABO39" s="451">
        <f t="shared" ref="ABO39:ABR39" si="2548">SUM(ABO8:ABO38)</f>
        <v>0</v>
      </c>
      <c r="ABP39" s="452">
        <f t="shared" si="2548"/>
        <v>0</v>
      </c>
      <c r="ABQ39" s="453">
        <f t="shared" si="2548"/>
        <v>0</v>
      </c>
      <c r="ABR39" s="453">
        <f t="shared" si="2548"/>
        <v>0</v>
      </c>
      <c r="ABS39" s="460"/>
      <c r="ABT39" s="171"/>
      <c r="ABU39" s="171"/>
      <c r="ABV39" s="172">
        <f t="shared" ref="ABV39" si="2549">SUM(ABV8:ABV38)</f>
        <v>0</v>
      </c>
      <c r="ABW39" s="173"/>
      <c r="ABX39" s="171"/>
      <c r="ABY39" s="174"/>
      <c r="ABZ39" s="175">
        <f t="shared" ref="ABZ39:ACA39" si="2550">SUM(ABZ8:ABZ38)</f>
        <v>0</v>
      </c>
      <c r="ACA39" s="176">
        <f t="shared" si="2550"/>
        <v>0</v>
      </c>
      <c r="ACC39" s="473" t="s">
        <v>15</v>
      </c>
      <c r="ACD39" s="474"/>
      <c r="ACE39" s="475"/>
      <c r="ACF39" s="476"/>
      <c r="ACG39" s="167">
        <f t="shared" ref="ACG39" si="2551">SUM(ACG8:ACG38)</f>
        <v>0</v>
      </c>
      <c r="ACH39" s="168"/>
      <c r="ACI39" s="169"/>
      <c r="ACJ39" s="451">
        <f t="shared" ref="ACJ39:ACM39" si="2552">SUM(ACJ8:ACJ38)</f>
        <v>0</v>
      </c>
      <c r="ACK39" s="452">
        <f t="shared" si="2552"/>
        <v>0</v>
      </c>
      <c r="ACL39" s="453">
        <f t="shared" si="2552"/>
        <v>0</v>
      </c>
      <c r="ACM39" s="453">
        <f t="shared" si="2552"/>
        <v>0</v>
      </c>
      <c r="ACN39" s="460"/>
      <c r="ACO39" s="171"/>
      <c r="ACP39" s="171"/>
      <c r="ACQ39" s="172">
        <f t="shared" ref="ACQ39" si="2553">SUM(ACQ8:ACQ38)</f>
        <v>0</v>
      </c>
      <c r="ACR39" s="173"/>
      <c r="ACS39" s="171"/>
      <c r="ACT39" s="174"/>
      <c r="ACU39" s="175">
        <f t="shared" ref="ACU39:ACV39" si="2554">SUM(ACU8:ACU38)</f>
        <v>0</v>
      </c>
      <c r="ACV39" s="176">
        <f t="shared" si="2554"/>
        <v>0</v>
      </c>
      <c r="ACX39" s="473" t="s">
        <v>15</v>
      </c>
      <c r="ACY39" s="474"/>
      <c r="ACZ39" s="475"/>
      <c r="ADA39" s="476"/>
      <c r="ADB39" s="167">
        <f t="shared" ref="ADB39" si="2555">SUM(ADB8:ADB38)</f>
        <v>0</v>
      </c>
      <c r="ADC39" s="168"/>
      <c r="ADD39" s="169"/>
      <c r="ADE39" s="451">
        <f t="shared" ref="ADE39:ADH39" si="2556">SUM(ADE8:ADE38)</f>
        <v>0</v>
      </c>
      <c r="ADF39" s="452">
        <f t="shared" si="2556"/>
        <v>0</v>
      </c>
      <c r="ADG39" s="453">
        <f t="shared" si="2556"/>
        <v>0</v>
      </c>
      <c r="ADH39" s="453">
        <f t="shared" si="2556"/>
        <v>0</v>
      </c>
      <c r="ADI39" s="460"/>
      <c r="ADJ39" s="171"/>
      <c r="ADK39" s="171"/>
      <c r="ADL39" s="172">
        <f t="shared" ref="ADL39" si="2557">SUM(ADL8:ADL38)</f>
        <v>0</v>
      </c>
      <c r="ADM39" s="173"/>
      <c r="ADN39" s="171"/>
      <c r="ADO39" s="174"/>
      <c r="ADP39" s="175">
        <f t="shared" ref="ADP39:ADQ39" si="2558">SUM(ADP8:ADP38)</f>
        <v>0</v>
      </c>
      <c r="ADQ39" s="176">
        <f t="shared" si="2558"/>
        <v>0</v>
      </c>
      <c r="ADS39" s="473" t="s">
        <v>15</v>
      </c>
      <c r="ADT39" s="474"/>
      <c r="ADU39" s="475"/>
      <c r="ADV39" s="476"/>
      <c r="ADW39" s="167">
        <f t="shared" ref="ADW39" si="2559">SUM(ADW8:ADW38)</f>
        <v>0</v>
      </c>
      <c r="ADX39" s="168"/>
      <c r="ADY39" s="169"/>
      <c r="ADZ39" s="451">
        <f t="shared" ref="ADZ39:AEC39" si="2560">SUM(ADZ8:ADZ38)</f>
        <v>0</v>
      </c>
      <c r="AEA39" s="452">
        <f t="shared" si="2560"/>
        <v>0</v>
      </c>
      <c r="AEB39" s="453">
        <f t="shared" si="2560"/>
        <v>0</v>
      </c>
      <c r="AEC39" s="453">
        <f t="shared" si="2560"/>
        <v>0</v>
      </c>
      <c r="AED39" s="460"/>
      <c r="AEE39" s="171"/>
      <c r="AEF39" s="171"/>
      <c r="AEG39" s="172">
        <f t="shared" ref="AEG39" si="2561">SUM(AEG8:AEG38)</f>
        <v>0</v>
      </c>
      <c r="AEH39" s="173"/>
      <c r="AEI39" s="171"/>
      <c r="AEJ39" s="174"/>
      <c r="AEK39" s="175">
        <f t="shared" ref="AEK39:AEL39" si="2562">SUM(AEK8:AEK38)</f>
        <v>0</v>
      </c>
      <c r="AEL39" s="176">
        <f t="shared" si="2562"/>
        <v>0</v>
      </c>
      <c r="AEN39" s="473" t="s">
        <v>15</v>
      </c>
      <c r="AEO39" s="474"/>
      <c r="AEP39" s="475"/>
      <c r="AEQ39" s="476"/>
      <c r="AER39" s="167">
        <f t="shared" ref="AER39" si="2563">SUM(AER8:AER38)</f>
        <v>0</v>
      </c>
      <c r="AES39" s="168"/>
      <c r="AET39" s="169"/>
      <c r="AEU39" s="451">
        <f t="shared" ref="AEU39:AEX39" si="2564">SUM(AEU8:AEU38)</f>
        <v>0</v>
      </c>
      <c r="AEV39" s="452">
        <f t="shared" si="2564"/>
        <v>0</v>
      </c>
      <c r="AEW39" s="453">
        <f t="shared" si="2564"/>
        <v>0</v>
      </c>
      <c r="AEX39" s="453">
        <f t="shared" si="2564"/>
        <v>0</v>
      </c>
      <c r="AEY39" s="460"/>
      <c r="AEZ39" s="171"/>
      <c r="AFA39" s="171"/>
      <c r="AFB39" s="172">
        <f t="shared" ref="AFB39" si="2565">SUM(AFB8:AFB38)</f>
        <v>0</v>
      </c>
      <c r="AFC39" s="173"/>
      <c r="AFD39" s="171"/>
      <c r="AFE39" s="174"/>
      <c r="AFF39" s="175">
        <f t="shared" ref="AFF39:AFG39" si="2566">SUM(AFF8:AFF38)</f>
        <v>0</v>
      </c>
      <c r="AFG39" s="176">
        <f t="shared" si="2566"/>
        <v>0</v>
      </c>
      <c r="AFI39" s="473" t="s">
        <v>15</v>
      </c>
      <c r="AFJ39" s="474"/>
      <c r="AFK39" s="475"/>
      <c r="AFL39" s="476"/>
      <c r="AFM39" s="167">
        <f t="shared" ref="AFM39" si="2567">SUM(AFM8:AFM38)</f>
        <v>0</v>
      </c>
      <c r="AFN39" s="168"/>
      <c r="AFO39" s="169"/>
      <c r="AFP39" s="451">
        <f t="shared" ref="AFP39:AFS39" si="2568">SUM(AFP8:AFP38)</f>
        <v>0</v>
      </c>
      <c r="AFQ39" s="452">
        <f t="shared" si="2568"/>
        <v>0</v>
      </c>
      <c r="AFR39" s="453">
        <f t="shared" si="2568"/>
        <v>0</v>
      </c>
      <c r="AFS39" s="453">
        <f t="shared" si="2568"/>
        <v>0</v>
      </c>
      <c r="AFT39" s="460"/>
      <c r="AFU39" s="171"/>
      <c r="AFV39" s="171"/>
      <c r="AFW39" s="172">
        <f t="shared" ref="AFW39" si="2569">SUM(AFW8:AFW38)</f>
        <v>0</v>
      </c>
      <c r="AFX39" s="173"/>
      <c r="AFY39" s="171"/>
      <c r="AFZ39" s="174"/>
      <c r="AGA39" s="175">
        <f t="shared" ref="AGA39:AGB39" si="2570">SUM(AGA8:AGA38)</f>
        <v>0</v>
      </c>
      <c r="AGB39" s="176">
        <f t="shared" si="2570"/>
        <v>0</v>
      </c>
      <c r="AGD39" s="473" t="s">
        <v>15</v>
      </c>
      <c r="AGE39" s="474"/>
      <c r="AGF39" s="475"/>
      <c r="AGG39" s="476"/>
      <c r="AGH39" s="167">
        <f t="shared" ref="AGH39" si="2571">SUM(AGH8:AGH38)</f>
        <v>0</v>
      </c>
      <c r="AGI39" s="168"/>
      <c r="AGJ39" s="169"/>
      <c r="AGK39" s="451">
        <f t="shared" ref="AGK39:AGN39" si="2572">SUM(AGK8:AGK38)</f>
        <v>0</v>
      </c>
      <c r="AGL39" s="452">
        <f t="shared" si="2572"/>
        <v>0</v>
      </c>
      <c r="AGM39" s="453">
        <f t="shared" si="2572"/>
        <v>0</v>
      </c>
      <c r="AGN39" s="453">
        <f t="shared" si="2572"/>
        <v>0</v>
      </c>
      <c r="AGO39" s="460"/>
      <c r="AGP39" s="171"/>
      <c r="AGQ39" s="171"/>
      <c r="AGR39" s="172">
        <f t="shared" ref="AGR39" si="2573">SUM(AGR8:AGR38)</f>
        <v>0</v>
      </c>
      <c r="AGS39" s="173"/>
      <c r="AGT39" s="171"/>
      <c r="AGU39" s="174"/>
      <c r="AGV39" s="175">
        <f t="shared" ref="AGV39:AGW39" si="2574">SUM(AGV8:AGV38)</f>
        <v>0</v>
      </c>
      <c r="AGW39" s="176">
        <f t="shared" si="2574"/>
        <v>0</v>
      </c>
      <c r="AGY39" s="473" t="s">
        <v>15</v>
      </c>
      <c r="AGZ39" s="474"/>
      <c r="AHA39" s="475"/>
      <c r="AHB39" s="476"/>
      <c r="AHC39" s="167">
        <f t="shared" ref="AHC39" si="2575">SUM(AHC8:AHC38)</f>
        <v>0</v>
      </c>
      <c r="AHD39" s="168"/>
      <c r="AHE39" s="169"/>
      <c r="AHF39" s="451">
        <f t="shared" ref="AHF39:AHI39" si="2576">SUM(AHF8:AHF38)</f>
        <v>0</v>
      </c>
      <c r="AHG39" s="452">
        <f t="shared" si="2576"/>
        <v>0</v>
      </c>
      <c r="AHH39" s="453">
        <f t="shared" si="2576"/>
        <v>0</v>
      </c>
      <c r="AHI39" s="453">
        <f t="shared" si="2576"/>
        <v>0</v>
      </c>
      <c r="AHJ39" s="460"/>
      <c r="AHK39" s="171"/>
      <c r="AHL39" s="171"/>
      <c r="AHM39" s="172">
        <f t="shared" ref="AHM39" si="2577">SUM(AHM8:AHM38)</f>
        <v>0</v>
      </c>
      <c r="AHN39" s="173"/>
      <c r="AHO39" s="171"/>
      <c r="AHP39" s="174"/>
      <c r="AHQ39" s="175">
        <f t="shared" ref="AHQ39:AHR39" si="2578">SUM(AHQ8:AHQ38)</f>
        <v>0</v>
      </c>
      <c r="AHR39" s="176">
        <f t="shared" si="2578"/>
        <v>0</v>
      </c>
      <c r="AHT39" s="473" t="s">
        <v>15</v>
      </c>
      <c r="AHU39" s="474"/>
      <c r="AHV39" s="475"/>
      <c r="AHW39" s="476"/>
      <c r="AHX39" s="167">
        <f t="shared" ref="AHX39" si="2579">SUM(AHX8:AHX38)</f>
        <v>0</v>
      </c>
      <c r="AHY39" s="168"/>
      <c r="AHZ39" s="169"/>
      <c r="AIA39" s="451">
        <f t="shared" ref="AIA39:AID39" si="2580">SUM(AIA8:AIA38)</f>
        <v>0</v>
      </c>
      <c r="AIB39" s="452">
        <f t="shared" si="2580"/>
        <v>0</v>
      </c>
      <c r="AIC39" s="453">
        <f t="shared" si="2580"/>
        <v>0</v>
      </c>
      <c r="AID39" s="453">
        <f t="shared" si="2580"/>
        <v>0</v>
      </c>
      <c r="AIE39" s="460"/>
      <c r="AIF39" s="171"/>
      <c r="AIG39" s="171"/>
      <c r="AIH39" s="172">
        <f t="shared" ref="AIH39" si="2581">SUM(AIH8:AIH38)</f>
        <v>0</v>
      </c>
      <c r="AII39" s="173"/>
      <c r="AIJ39" s="171"/>
      <c r="AIK39" s="174"/>
      <c r="AIL39" s="175">
        <f t="shared" ref="AIL39:AIM39" si="2582">SUM(AIL8:AIL38)</f>
        <v>0</v>
      </c>
      <c r="AIM39" s="176">
        <f t="shared" si="2582"/>
        <v>0</v>
      </c>
      <c r="AIO39" s="473" t="s">
        <v>15</v>
      </c>
      <c r="AIP39" s="474"/>
      <c r="AIQ39" s="475"/>
      <c r="AIR39" s="476"/>
      <c r="AIS39" s="167">
        <f t="shared" ref="AIS39" si="2583">SUM(AIS8:AIS38)</f>
        <v>0</v>
      </c>
      <c r="AIT39" s="168"/>
      <c r="AIU39" s="169"/>
      <c r="AIV39" s="451">
        <f t="shared" ref="AIV39:AIY39" si="2584">SUM(AIV8:AIV38)</f>
        <v>0</v>
      </c>
      <c r="AIW39" s="452">
        <f t="shared" si="2584"/>
        <v>0</v>
      </c>
      <c r="AIX39" s="453">
        <f t="shared" si="2584"/>
        <v>0</v>
      </c>
      <c r="AIY39" s="453">
        <f t="shared" si="2584"/>
        <v>0</v>
      </c>
      <c r="AIZ39" s="460"/>
      <c r="AJA39" s="171"/>
      <c r="AJB39" s="171"/>
      <c r="AJC39" s="172">
        <f t="shared" ref="AJC39" si="2585">SUM(AJC8:AJC38)</f>
        <v>0</v>
      </c>
      <c r="AJD39" s="173"/>
      <c r="AJE39" s="171"/>
      <c r="AJF39" s="174"/>
      <c r="AJG39" s="175">
        <f t="shared" ref="AJG39:AJH39" si="2586">SUM(AJG8:AJG38)</f>
        <v>0</v>
      </c>
      <c r="AJH39" s="176">
        <f t="shared" si="2586"/>
        <v>0</v>
      </c>
      <c r="AJJ39" s="473" t="s">
        <v>15</v>
      </c>
      <c r="AJK39" s="474"/>
      <c r="AJL39" s="475"/>
      <c r="AJM39" s="476"/>
      <c r="AJN39" s="167">
        <f t="shared" ref="AJN39" si="2587">SUM(AJN8:AJN38)</f>
        <v>0</v>
      </c>
      <c r="AJO39" s="168"/>
      <c r="AJP39" s="169"/>
      <c r="AJQ39" s="451">
        <f t="shared" ref="AJQ39:AJT39" si="2588">SUM(AJQ8:AJQ38)</f>
        <v>0</v>
      </c>
      <c r="AJR39" s="452">
        <f t="shared" si="2588"/>
        <v>0</v>
      </c>
      <c r="AJS39" s="453">
        <f t="shared" si="2588"/>
        <v>0</v>
      </c>
      <c r="AJT39" s="453">
        <f t="shared" si="2588"/>
        <v>0</v>
      </c>
      <c r="AJU39" s="460"/>
      <c r="AJV39" s="171"/>
      <c r="AJW39" s="171"/>
      <c r="AJX39" s="172">
        <f t="shared" ref="AJX39" si="2589">SUM(AJX8:AJX38)</f>
        <v>0</v>
      </c>
      <c r="AJY39" s="173"/>
      <c r="AJZ39" s="171"/>
      <c r="AKA39" s="174"/>
      <c r="AKB39" s="175">
        <f t="shared" ref="AKB39:AKC39" si="2590">SUM(AKB8:AKB38)</f>
        <v>0</v>
      </c>
      <c r="AKC39" s="176">
        <f t="shared" si="2590"/>
        <v>0</v>
      </c>
      <c r="AKE39" s="473" t="s">
        <v>15</v>
      </c>
      <c r="AKF39" s="474"/>
      <c r="AKG39" s="475"/>
      <c r="AKH39" s="476"/>
      <c r="AKI39" s="167">
        <f t="shared" ref="AKI39" si="2591">SUM(AKI8:AKI38)</f>
        <v>0</v>
      </c>
      <c r="AKJ39" s="168"/>
      <c r="AKK39" s="169"/>
      <c r="AKL39" s="451">
        <f t="shared" ref="AKL39:AKO39" si="2592">SUM(AKL8:AKL38)</f>
        <v>0</v>
      </c>
      <c r="AKM39" s="452">
        <f t="shared" si="2592"/>
        <v>0</v>
      </c>
      <c r="AKN39" s="453">
        <f t="shared" si="2592"/>
        <v>0</v>
      </c>
      <c r="AKO39" s="453">
        <f t="shared" si="2592"/>
        <v>0</v>
      </c>
      <c r="AKP39" s="460"/>
      <c r="AKQ39" s="171"/>
      <c r="AKR39" s="171"/>
      <c r="AKS39" s="172">
        <f t="shared" ref="AKS39" si="2593">SUM(AKS8:AKS38)</f>
        <v>0</v>
      </c>
      <c r="AKT39" s="173"/>
      <c r="AKU39" s="171"/>
      <c r="AKV39" s="174"/>
      <c r="AKW39" s="175">
        <f t="shared" ref="AKW39:AKX39" si="2594">SUM(AKW8:AKW38)</f>
        <v>0</v>
      </c>
      <c r="AKX39" s="176">
        <f t="shared" si="2594"/>
        <v>0</v>
      </c>
      <c r="AKZ39" s="473" t="s">
        <v>15</v>
      </c>
      <c r="ALA39" s="474"/>
      <c r="ALB39" s="475"/>
      <c r="ALC39" s="476"/>
      <c r="ALD39" s="167">
        <f t="shared" ref="ALD39" si="2595">SUM(ALD8:ALD38)</f>
        <v>0</v>
      </c>
      <c r="ALE39" s="168"/>
      <c r="ALF39" s="169"/>
      <c r="ALG39" s="451">
        <f t="shared" ref="ALG39:ALJ39" si="2596">SUM(ALG8:ALG38)</f>
        <v>0</v>
      </c>
      <c r="ALH39" s="452">
        <f t="shared" si="2596"/>
        <v>0</v>
      </c>
      <c r="ALI39" s="453">
        <f t="shared" si="2596"/>
        <v>0</v>
      </c>
      <c r="ALJ39" s="453">
        <f t="shared" si="2596"/>
        <v>0</v>
      </c>
      <c r="ALK39" s="460"/>
      <c r="ALL39" s="171"/>
      <c r="ALM39" s="171"/>
      <c r="ALN39" s="172">
        <f t="shared" ref="ALN39" si="2597">SUM(ALN8:ALN38)</f>
        <v>0</v>
      </c>
      <c r="ALO39" s="173"/>
      <c r="ALP39" s="171"/>
      <c r="ALQ39" s="174"/>
      <c r="ALR39" s="175">
        <f t="shared" ref="ALR39:ALS39" si="2598">SUM(ALR8:ALR38)</f>
        <v>0</v>
      </c>
      <c r="ALS39" s="176">
        <f t="shared" si="2598"/>
        <v>0</v>
      </c>
      <c r="ALU39" s="473" t="s">
        <v>15</v>
      </c>
      <c r="ALV39" s="474"/>
      <c r="ALW39" s="475"/>
      <c r="ALX39" s="476"/>
      <c r="ALY39" s="167">
        <f t="shared" ref="ALY39" si="2599">SUM(ALY8:ALY38)</f>
        <v>0</v>
      </c>
      <c r="ALZ39" s="168"/>
      <c r="AMA39" s="169"/>
      <c r="AMB39" s="451">
        <f t="shared" ref="AMB39:AME39" si="2600">SUM(AMB8:AMB38)</f>
        <v>0</v>
      </c>
      <c r="AMC39" s="452">
        <f t="shared" si="2600"/>
        <v>0</v>
      </c>
      <c r="AMD39" s="453">
        <f t="shared" si="2600"/>
        <v>0</v>
      </c>
      <c r="AME39" s="453">
        <f t="shared" si="2600"/>
        <v>0</v>
      </c>
      <c r="AMF39" s="460"/>
      <c r="AMG39" s="171"/>
      <c r="AMH39" s="171"/>
      <c r="AMI39" s="172">
        <f t="shared" ref="AMI39" si="2601">SUM(AMI8:AMI38)</f>
        <v>0</v>
      </c>
      <c r="AMJ39" s="173"/>
      <c r="AMK39" s="171"/>
      <c r="AML39" s="174"/>
      <c r="AMM39" s="175">
        <f t="shared" ref="AMM39:AMN39" si="2602">SUM(AMM8:AMM38)</f>
        <v>0</v>
      </c>
      <c r="AMN39" s="176">
        <f t="shared" si="2602"/>
        <v>0</v>
      </c>
      <c r="AMP39" s="473" t="s">
        <v>15</v>
      </c>
      <c r="AMQ39" s="474"/>
      <c r="AMR39" s="475"/>
      <c r="AMS39" s="476"/>
      <c r="AMT39" s="167">
        <f t="shared" ref="AMT39" si="2603">SUM(AMT8:AMT38)</f>
        <v>0</v>
      </c>
      <c r="AMU39" s="168"/>
      <c r="AMV39" s="169"/>
      <c r="AMW39" s="451">
        <f t="shared" ref="AMW39:AMZ39" si="2604">SUM(AMW8:AMW38)</f>
        <v>0</v>
      </c>
      <c r="AMX39" s="452">
        <f t="shared" si="2604"/>
        <v>0</v>
      </c>
      <c r="AMY39" s="453">
        <f t="shared" si="2604"/>
        <v>0</v>
      </c>
      <c r="AMZ39" s="453">
        <f t="shared" si="2604"/>
        <v>0</v>
      </c>
      <c r="ANA39" s="460"/>
      <c r="ANB39" s="171"/>
      <c r="ANC39" s="171"/>
      <c r="AND39" s="172">
        <f t="shared" ref="AND39" si="2605">SUM(AND8:AND38)</f>
        <v>0</v>
      </c>
      <c r="ANE39" s="173"/>
      <c r="ANF39" s="171"/>
      <c r="ANG39" s="174"/>
      <c r="ANH39" s="175">
        <f t="shared" ref="ANH39:ANI39" si="2606">SUM(ANH8:ANH38)</f>
        <v>0</v>
      </c>
      <c r="ANI39" s="176">
        <f t="shared" si="2606"/>
        <v>0</v>
      </c>
      <c r="ANK39" s="473" t="s">
        <v>15</v>
      </c>
      <c r="ANL39" s="474"/>
      <c r="ANM39" s="475"/>
      <c r="ANN39" s="476"/>
      <c r="ANO39" s="167">
        <f t="shared" ref="ANO39" si="2607">SUM(ANO8:ANO38)</f>
        <v>0</v>
      </c>
      <c r="ANP39" s="168"/>
      <c r="ANQ39" s="169"/>
      <c r="ANR39" s="451">
        <f t="shared" ref="ANR39:ANU39" si="2608">SUM(ANR8:ANR38)</f>
        <v>0</v>
      </c>
      <c r="ANS39" s="452">
        <f t="shared" si="2608"/>
        <v>0</v>
      </c>
      <c r="ANT39" s="453">
        <f t="shared" si="2608"/>
        <v>0</v>
      </c>
      <c r="ANU39" s="453">
        <f t="shared" si="2608"/>
        <v>0</v>
      </c>
      <c r="ANV39" s="460"/>
      <c r="ANW39" s="171"/>
      <c r="ANX39" s="171"/>
      <c r="ANY39" s="172">
        <f t="shared" ref="ANY39" si="2609">SUM(ANY8:ANY38)</f>
        <v>0</v>
      </c>
      <c r="ANZ39" s="173"/>
      <c r="AOA39" s="171"/>
      <c r="AOB39" s="174"/>
      <c r="AOC39" s="175">
        <f t="shared" ref="AOC39:AOD39" si="2610">SUM(AOC8:AOC38)</f>
        <v>0</v>
      </c>
      <c r="AOD39" s="176">
        <f t="shared" si="2610"/>
        <v>0</v>
      </c>
      <c r="AOF39" s="473" t="s">
        <v>15</v>
      </c>
      <c r="AOG39" s="474"/>
      <c r="AOH39" s="475"/>
      <c r="AOI39" s="476"/>
      <c r="AOJ39" s="167">
        <f t="shared" ref="AOJ39" si="2611">SUM(AOJ8:AOJ38)</f>
        <v>0</v>
      </c>
      <c r="AOK39" s="168"/>
      <c r="AOL39" s="169"/>
      <c r="AOM39" s="451">
        <f t="shared" ref="AOM39:AOP39" si="2612">SUM(AOM8:AOM38)</f>
        <v>0</v>
      </c>
      <c r="AON39" s="452">
        <f t="shared" si="2612"/>
        <v>0</v>
      </c>
      <c r="AOO39" s="453">
        <f t="shared" si="2612"/>
        <v>0</v>
      </c>
      <c r="AOP39" s="453">
        <f t="shared" si="2612"/>
        <v>0</v>
      </c>
      <c r="AOQ39" s="460"/>
      <c r="AOR39" s="171"/>
      <c r="AOS39" s="171"/>
      <c r="AOT39" s="172">
        <f t="shared" ref="AOT39" si="2613">SUM(AOT8:AOT38)</f>
        <v>0</v>
      </c>
      <c r="AOU39" s="173"/>
      <c r="AOV39" s="171"/>
      <c r="AOW39" s="174"/>
      <c r="AOX39" s="175">
        <f t="shared" ref="AOX39:AOY39" si="2614">SUM(AOX8:AOX38)</f>
        <v>0</v>
      </c>
      <c r="AOY39" s="176">
        <f t="shared" si="2614"/>
        <v>0</v>
      </c>
      <c r="APA39" s="473" t="s">
        <v>15</v>
      </c>
      <c r="APB39" s="474"/>
      <c r="APC39" s="475"/>
      <c r="APD39" s="476"/>
      <c r="APE39" s="167">
        <f t="shared" ref="APE39" si="2615">SUM(APE8:APE38)</f>
        <v>0</v>
      </c>
      <c r="APF39" s="168"/>
      <c r="APG39" s="169"/>
      <c r="APH39" s="451">
        <f t="shared" ref="APH39:APK39" si="2616">SUM(APH8:APH38)</f>
        <v>0</v>
      </c>
      <c r="API39" s="452">
        <f t="shared" si="2616"/>
        <v>0</v>
      </c>
      <c r="APJ39" s="453">
        <f t="shared" si="2616"/>
        <v>0</v>
      </c>
      <c r="APK39" s="453">
        <f t="shared" si="2616"/>
        <v>0</v>
      </c>
      <c r="APL39" s="460"/>
      <c r="APM39" s="171"/>
      <c r="APN39" s="171"/>
      <c r="APO39" s="172">
        <f t="shared" ref="APO39" si="2617">SUM(APO8:APO38)</f>
        <v>0</v>
      </c>
      <c r="APP39" s="173"/>
      <c r="APQ39" s="171"/>
      <c r="APR39" s="174"/>
      <c r="APS39" s="175">
        <f t="shared" ref="APS39:APT39" si="2618">SUM(APS8:APS38)</f>
        <v>0</v>
      </c>
      <c r="APT39" s="176">
        <f t="shared" si="2618"/>
        <v>0</v>
      </c>
      <c r="APV39" s="473" t="s">
        <v>15</v>
      </c>
      <c r="APW39" s="474"/>
      <c r="APX39" s="475"/>
      <c r="APY39" s="476"/>
      <c r="APZ39" s="167">
        <f t="shared" ref="APZ39" si="2619">SUM(APZ8:APZ38)</f>
        <v>0</v>
      </c>
      <c r="AQA39" s="168"/>
      <c r="AQB39" s="169"/>
      <c r="AQC39" s="451">
        <f t="shared" ref="AQC39:AQF39" si="2620">SUM(AQC8:AQC38)</f>
        <v>0</v>
      </c>
      <c r="AQD39" s="452">
        <f t="shared" si="2620"/>
        <v>0</v>
      </c>
      <c r="AQE39" s="453">
        <f t="shared" si="2620"/>
        <v>0</v>
      </c>
      <c r="AQF39" s="453">
        <f t="shared" si="2620"/>
        <v>0</v>
      </c>
      <c r="AQG39" s="460"/>
      <c r="AQH39" s="171"/>
      <c r="AQI39" s="171"/>
      <c r="AQJ39" s="172">
        <f t="shared" ref="AQJ39" si="2621">SUM(AQJ8:AQJ38)</f>
        <v>0</v>
      </c>
      <c r="AQK39" s="173"/>
      <c r="AQL39" s="171"/>
      <c r="AQM39" s="174"/>
      <c r="AQN39" s="175">
        <f t="shared" ref="AQN39:AQO39" si="2622">SUM(AQN8:AQN38)</f>
        <v>0</v>
      </c>
      <c r="AQO39" s="176">
        <f t="shared" si="2622"/>
        <v>0</v>
      </c>
      <c r="AQQ39" s="473" t="s">
        <v>15</v>
      </c>
      <c r="AQR39" s="474"/>
      <c r="AQS39" s="475"/>
      <c r="AQT39" s="476"/>
      <c r="AQU39" s="167">
        <f t="shared" ref="AQU39" si="2623">SUM(AQU8:AQU38)</f>
        <v>0</v>
      </c>
      <c r="AQV39" s="168"/>
      <c r="AQW39" s="169"/>
      <c r="AQX39" s="451">
        <f t="shared" ref="AQX39:ARA39" si="2624">SUM(AQX8:AQX38)</f>
        <v>0</v>
      </c>
      <c r="AQY39" s="452">
        <f t="shared" si="2624"/>
        <v>0</v>
      </c>
      <c r="AQZ39" s="453">
        <f t="shared" si="2624"/>
        <v>0</v>
      </c>
      <c r="ARA39" s="453">
        <f t="shared" si="2624"/>
        <v>0</v>
      </c>
      <c r="ARB39" s="460"/>
      <c r="ARC39" s="171"/>
      <c r="ARD39" s="171"/>
      <c r="ARE39" s="172">
        <f t="shared" ref="ARE39" si="2625">SUM(ARE8:ARE38)</f>
        <v>0</v>
      </c>
      <c r="ARF39" s="173"/>
      <c r="ARG39" s="171"/>
      <c r="ARH39" s="174"/>
      <c r="ARI39" s="175">
        <f t="shared" ref="ARI39:ARJ39" si="2626">SUM(ARI8:ARI38)</f>
        <v>0</v>
      </c>
      <c r="ARJ39" s="176">
        <f t="shared" si="2626"/>
        <v>0</v>
      </c>
      <c r="ARL39" s="473" t="s">
        <v>15</v>
      </c>
      <c r="ARM39" s="474"/>
      <c r="ARN39" s="475"/>
      <c r="ARO39" s="476"/>
      <c r="ARP39" s="167">
        <f t="shared" ref="ARP39" si="2627">SUM(ARP8:ARP38)</f>
        <v>0</v>
      </c>
      <c r="ARQ39" s="168"/>
      <c r="ARR39" s="169"/>
      <c r="ARS39" s="451">
        <f t="shared" ref="ARS39:ARV39" si="2628">SUM(ARS8:ARS38)</f>
        <v>0</v>
      </c>
      <c r="ART39" s="452">
        <f t="shared" si="2628"/>
        <v>0</v>
      </c>
      <c r="ARU39" s="453">
        <f t="shared" si="2628"/>
        <v>0</v>
      </c>
      <c r="ARV39" s="453">
        <f t="shared" si="2628"/>
        <v>0</v>
      </c>
      <c r="ARW39" s="460"/>
      <c r="ARX39" s="171"/>
      <c r="ARY39" s="171"/>
      <c r="ARZ39" s="172">
        <f t="shared" ref="ARZ39" si="2629">SUM(ARZ8:ARZ38)</f>
        <v>0</v>
      </c>
      <c r="ASA39" s="173"/>
      <c r="ASB39" s="171"/>
      <c r="ASC39" s="174"/>
      <c r="ASD39" s="175">
        <f t="shared" ref="ASD39:ASE39" si="2630">SUM(ASD8:ASD38)</f>
        <v>0</v>
      </c>
      <c r="ASE39" s="176">
        <f t="shared" si="2630"/>
        <v>0</v>
      </c>
      <c r="ASG39" s="473" t="s">
        <v>15</v>
      </c>
      <c r="ASH39" s="474"/>
      <c r="ASI39" s="475"/>
      <c r="ASJ39" s="476"/>
      <c r="ASK39" s="167">
        <f t="shared" ref="ASK39" si="2631">SUM(ASK8:ASK38)</f>
        <v>0</v>
      </c>
      <c r="ASL39" s="168"/>
      <c r="ASM39" s="169"/>
      <c r="ASN39" s="451">
        <f t="shared" ref="ASN39:ASQ39" si="2632">SUM(ASN8:ASN38)</f>
        <v>0</v>
      </c>
      <c r="ASO39" s="452">
        <f t="shared" si="2632"/>
        <v>0</v>
      </c>
      <c r="ASP39" s="453">
        <f t="shared" si="2632"/>
        <v>0</v>
      </c>
      <c r="ASQ39" s="453">
        <f t="shared" si="2632"/>
        <v>0</v>
      </c>
      <c r="ASR39" s="460"/>
      <c r="ASS39" s="171"/>
      <c r="AST39" s="171"/>
      <c r="ASU39" s="172">
        <f t="shared" ref="ASU39" si="2633">SUM(ASU8:ASU38)</f>
        <v>0</v>
      </c>
      <c r="ASV39" s="173"/>
      <c r="ASW39" s="171"/>
      <c r="ASX39" s="174"/>
      <c r="ASY39" s="175">
        <f t="shared" ref="ASY39:ASZ39" si="2634">SUM(ASY8:ASY38)</f>
        <v>0</v>
      </c>
      <c r="ASZ39" s="176">
        <f t="shared" si="2634"/>
        <v>0</v>
      </c>
      <c r="ATB39" s="473" t="s">
        <v>15</v>
      </c>
      <c r="ATC39" s="474"/>
      <c r="ATD39" s="475"/>
      <c r="ATE39" s="476"/>
      <c r="ATF39" s="167">
        <f t="shared" ref="ATF39" si="2635">SUM(ATF8:ATF38)</f>
        <v>0</v>
      </c>
      <c r="ATG39" s="168"/>
      <c r="ATH39" s="169"/>
      <c r="ATI39" s="451">
        <f t="shared" ref="ATI39:ATL39" si="2636">SUM(ATI8:ATI38)</f>
        <v>0</v>
      </c>
      <c r="ATJ39" s="452">
        <f t="shared" si="2636"/>
        <v>0</v>
      </c>
      <c r="ATK39" s="453">
        <f t="shared" si="2636"/>
        <v>0</v>
      </c>
      <c r="ATL39" s="453">
        <f t="shared" si="2636"/>
        <v>0</v>
      </c>
      <c r="ATM39" s="460"/>
      <c r="ATN39" s="171"/>
      <c r="ATO39" s="171"/>
      <c r="ATP39" s="172">
        <f t="shared" ref="ATP39" si="2637">SUM(ATP8:ATP38)</f>
        <v>0</v>
      </c>
      <c r="ATQ39" s="173"/>
      <c r="ATR39" s="171"/>
      <c r="ATS39" s="174"/>
      <c r="ATT39" s="175">
        <f t="shared" ref="ATT39:ATU39" si="2638">SUM(ATT8:ATT38)</f>
        <v>0</v>
      </c>
      <c r="ATU39" s="176">
        <f t="shared" si="2638"/>
        <v>0</v>
      </c>
      <c r="ATW39" s="473" t="s">
        <v>15</v>
      </c>
      <c r="ATX39" s="474"/>
      <c r="ATY39" s="475"/>
      <c r="ATZ39" s="476"/>
      <c r="AUA39" s="167">
        <f t="shared" ref="AUA39" si="2639">SUM(AUA8:AUA38)</f>
        <v>0</v>
      </c>
      <c r="AUB39" s="168"/>
      <c r="AUC39" s="169"/>
      <c r="AUD39" s="451">
        <f t="shared" ref="AUD39:AUG39" si="2640">SUM(AUD8:AUD38)</f>
        <v>0</v>
      </c>
      <c r="AUE39" s="452">
        <f t="shared" si="2640"/>
        <v>0</v>
      </c>
      <c r="AUF39" s="453">
        <f t="shared" si="2640"/>
        <v>0</v>
      </c>
      <c r="AUG39" s="453">
        <f t="shared" si="2640"/>
        <v>0</v>
      </c>
      <c r="AUH39" s="460"/>
      <c r="AUI39" s="171"/>
      <c r="AUJ39" s="171"/>
      <c r="AUK39" s="172">
        <f t="shared" ref="AUK39" si="2641">SUM(AUK8:AUK38)</f>
        <v>0</v>
      </c>
      <c r="AUL39" s="173"/>
      <c r="AUM39" s="171"/>
      <c r="AUN39" s="174"/>
      <c r="AUO39" s="175">
        <f t="shared" ref="AUO39:AUP39" si="2642">SUM(AUO8:AUO38)</f>
        <v>0</v>
      </c>
      <c r="AUP39" s="176">
        <f t="shared" si="2642"/>
        <v>0</v>
      </c>
      <c r="AUR39" s="473" t="s">
        <v>15</v>
      </c>
      <c r="AUS39" s="474"/>
      <c r="AUT39" s="475"/>
      <c r="AUU39" s="476"/>
      <c r="AUV39" s="167">
        <f t="shared" ref="AUV39" si="2643">SUM(AUV8:AUV38)</f>
        <v>0</v>
      </c>
      <c r="AUW39" s="168"/>
      <c r="AUX39" s="169"/>
      <c r="AUY39" s="451">
        <f t="shared" ref="AUY39:AVB39" si="2644">SUM(AUY8:AUY38)</f>
        <v>0</v>
      </c>
      <c r="AUZ39" s="452">
        <f t="shared" si="2644"/>
        <v>0</v>
      </c>
      <c r="AVA39" s="453">
        <f t="shared" si="2644"/>
        <v>0</v>
      </c>
      <c r="AVB39" s="453">
        <f t="shared" si="2644"/>
        <v>0</v>
      </c>
      <c r="AVC39" s="460"/>
      <c r="AVD39" s="171"/>
      <c r="AVE39" s="171"/>
      <c r="AVF39" s="172">
        <f t="shared" ref="AVF39" si="2645">SUM(AVF8:AVF38)</f>
        <v>0</v>
      </c>
      <c r="AVG39" s="173"/>
      <c r="AVH39" s="171"/>
      <c r="AVI39" s="174"/>
      <c r="AVJ39" s="175">
        <f t="shared" ref="AVJ39:AVK39" si="2646">SUM(AVJ8:AVJ38)</f>
        <v>0</v>
      </c>
      <c r="AVK39" s="176">
        <f t="shared" si="2646"/>
        <v>0</v>
      </c>
      <c r="AVM39" s="473" t="s">
        <v>15</v>
      </c>
      <c r="AVN39" s="474"/>
      <c r="AVO39" s="475"/>
      <c r="AVP39" s="476"/>
      <c r="AVQ39" s="167">
        <f t="shared" ref="AVQ39" si="2647">SUM(AVQ8:AVQ38)</f>
        <v>0</v>
      </c>
      <c r="AVR39" s="168"/>
      <c r="AVS39" s="169"/>
      <c r="AVT39" s="451">
        <f t="shared" ref="AVT39:AVW39" si="2648">SUM(AVT8:AVT38)</f>
        <v>0</v>
      </c>
      <c r="AVU39" s="452">
        <f t="shared" si="2648"/>
        <v>0</v>
      </c>
      <c r="AVV39" s="453">
        <f t="shared" si="2648"/>
        <v>0</v>
      </c>
      <c r="AVW39" s="453">
        <f t="shared" si="2648"/>
        <v>0</v>
      </c>
      <c r="AVX39" s="460"/>
      <c r="AVY39" s="171"/>
      <c r="AVZ39" s="171"/>
      <c r="AWA39" s="172">
        <f t="shared" ref="AWA39" si="2649">SUM(AWA8:AWA38)</f>
        <v>0</v>
      </c>
      <c r="AWB39" s="173"/>
      <c r="AWC39" s="171"/>
      <c r="AWD39" s="174"/>
      <c r="AWE39" s="175">
        <f t="shared" ref="AWE39:AWF39" si="2650">SUM(AWE8:AWE38)</f>
        <v>0</v>
      </c>
      <c r="AWF39" s="176">
        <f t="shared" si="2650"/>
        <v>0</v>
      </c>
      <c r="AWH39" s="473" t="s">
        <v>15</v>
      </c>
      <c r="AWI39" s="474"/>
      <c r="AWJ39" s="475"/>
      <c r="AWK39" s="476"/>
      <c r="AWL39" s="167">
        <f t="shared" ref="AWL39" si="2651">SUM(AWL8:AWL38)</f>
        <v>0</v>
      </c>
      <c r="AWM39" s="168"/>
      <c r="AWN39" s="169"/>
      <c r="AWO39" s="451">
        <f t="shared" ref="AWO39:AWR39" si="2652">SUM(AWO8:AWO38)</f>
        <v>0</v>
      </c>
      <c r="AWP39" s="452">
        <f t="shared" si="2652"/>
        <v>0</v>
      </c>
      <c r="AWQ39" s="453">
        <f t="shared" si="2652"/>
        <v>0</v>
      </c>
      <c r="AWR39" s="453">
        <f t="shared" si="2652"/>
        <v>0</v>
      </c>
      <c r="AWS39" s="460"/>
      <c r="AWT39" s="171"/>
      <c r="AWU39" s="171"/>
      <c r="AWV39" s="172">
        <f t="shared" ref="AWV39" si="2653">SUM(AWV8:AWV38)</f>
        <v>0</v>
      </c>
      <c r="AWW39" s="173"/>
      <c r="AWX39" s="171"/>
      <c r="AWY39" s="174"/>
      <c r="AWZ39" s="175">
        <f t="shared" ref="AWZ39:AXA39" si="2654">SUM(AWZ8:AWZ38)</f>
        <v>0</v>
      </c>
      <c r="AXA39" s="176">
        <f t="shared" si="2654"/>
        <v>0</v>
      </c>
      <c r="AXC39" s="473" t="s">
        <v>15</v>
      </c>
      <c r="AXD39" s="474"/>
      <c r="AXE39" s="475"/>
      <c r="AXF39" s="476"/>
      <c r="AXG39" s="167">
        <f t="shared" ref="AXG39" si="2655">SUM(AXG8:AXG38)</f>
        <v>0</v>
      </c>
      <c r="AXH39" s="168"/>
      <c r="AXI39" s="169"/>
      <c r="AXJ39" s="451">
        <f t="shared" ref="AXJ39:AXM39" si="2656">SUM(AXJ8:AXJ38)</f>
        <v>0</v>
      </c>
      <c r="AXK39" s="452">
        <f t="shared" si="2656"/>
        <v>0</v>
      </c>
      <c r="AXL39" s="453">
        <f t="shared" si="2656"/>
        <v>0</v>
      </c>
      <c r="AXM39" s="453">
        <f t="shared" si="2656"/>
        <v>0</v>
      </c>
      <c r="AXN39" s="460"/>
      <c r="AXO39" s="171"/>
      <c r="AXP39" s="171"/>
      <c r="AXQ39" s="172">
        <f t="shared" ref="AXQ39" si="2657">SUM(AXQ8:AXQ38)</f>
        <v>0</v>
      </c>
      <c r="AXR39" s="173"/>
      <c r="AXS39" s="171"/>
      <c r="AXT39" s="174"/>
      <c r="AXU39" s="175">
        <f t="shared" ref="AXU39:AXV39" si="2658">SUM(AXU8:AXU38)</f>
        <v>0</v>
      </c>
      <c r="AXV39" s="176">
        <f t="shared" si="2658"/>
        <v>0</v>
      </c>
      <c r="AXX39" s="473" t="s">
        <v>15</v>
      </c>
      <c r="AXY39" s="474"/>
      <c r="AXZ39" s="475"/>
      <c r="AYA39" s="476"/>
      <c r="AYB39" s="167">
        <f t="shared" ref="AYB39" si="2659">SUM(AYB8:AYB38)</f>
        <v>0</v>
      </c>
      <c r="AYC39" s="168"/>
      <c r="AYD39" s="169"/>
      <c r="AYE39" s="451">
        <f t="shared" ref="AYE39:AYH39" si="2660">SUM(AYE8:AYE38)</f>
        <v>0</v>
      </c>
      <c r="AYF39" s="452">
        <f t="shared" si="2660"/>
        <v>0</v>
      </c>
      <c r="AYG39" s="453">
        <f t="shared" si="2660"/>
        <v>0</v>
      </c>
      <c r="AYH39" s="453">
        <f t="shared" si="2660"/>
        <v>0</v>
      </c>
      <c r="AYI39" s="460"/>
      <c r="AYJ39" s="171"/>
      <c r="AYK39" s="171"/>
      <c r="AYL39" s="172">
        <f t="shared" ref="AYL39" si="2661">SUM(AYL8:AYL38)</f>
        <v>0</v>
      </c>
      <c r="AYM39" s="173"/>
      <c r="AYN39" s="171"/>
      <c r="AYO39" s="174"/>
      <c r="AYP39" s="175">
        <f t="shared" ref="AYP39:AYQ39" si="2662">SUM(AYP8:AYP38)</f>
        <v>0</v>
      </c>
      <c r="AYQ39" s="176">
        <f t="shared" si="2662"/>
        <v>0</v>
      </c>
      <c r="AYS39" s="473" t="s">
        <v>15</v>
      </c>
      <c r="AYT39" s="474"/>
      <c r="AYU39" s="475"/>
      <c r="AYV39" s="476"/>
      <c r="AYW39" s="167">
        <f t="shared" ref="AYW39" si="2663">SUM(AYW8:AYW38)</f>
        <v>0</v>
      </c>
      <c r="AYX39" s="168"/>
      <c r="AYY39" s="169"/>
      <c r="AYZ39" s="451">
        <f t="shared" ref="AYZ39:AZC39" si="2664">SUM(AYZ8:AYZ38)</f>
        <v>0</v>
      </c>
      <c r="AZA39" s="452">
        <f t="shared" si="2664"/>
        <v>0</v>
      </c>
      <c r="AZB39" s="453">
        <f t="shared" si="2664"/>
        <v>0</v>
      </c>
      <c r="AZC39" s="453">
        <f t="shared" si="2664"/>
        <v>0</v>
      </c>
      <c r="AZD39" s="460"/>
      <c r="AZE39" s="171"/>
      <c r="AZF39" s="171"/>
      <c r="AZG39" s="172">
        <f t="shared" ref="AZG39" si="2665">SUM(AZG8:AZG38)</f>
        <v>0</v>
      </c>
      <c r="AZH39" s="173"/>
      <c r="AZI39" s="171"/>
      <c r="AZJ39" s="174"/>
      <c r="AZK39" s="175">
        <f t="shared" ref="AZK39:AZL39" si="2666">SUM(AZK8:AZK38)</f>
        <v>0</v>
      </c>
      <c r="AZL39" s="176">
        <f t="shared" si="2666"/>
        <v>0</v>
      </c>
      <c r="AZN39" s="473" t="s">
        <v>15</v>
      </c>
      <c r="AZO39" s="474"/>
      <c r="AZP39" s="475"/>
      <c r="AZQ39" s="476"/>
      <c r="AZR39" s="167">
        <f t="shared" ref="AZR39" si="2667">SUM(AZR8:AZR38)</f>
        <v>0</v>
      </c>
      <c r="AZS39" s="168"/>
      <c r="AZT39" s="169"/>
      <c r="AZU39" s="451">
        <f t="shared" ref="AZU39:AZX39" si="2668">SUM(AZU8:AZU38)</f>
        <v>0</v>
      </c>
      <c r="AZV39" s="452">
        <f t="shared" si="2668"/>
        <v>0</v>
      </c>
      <c r="AZW39" s="453">
        <f t="shared" si="2668"/>
        <v>0</v>
      </c>
      <c r="AZX39" s="453">
        <f t="shared" si="2668"/>
        <v>0</v>
      </c>
      <c r="AZY39" s="460"/>
      <c r="AZZ39" s="171"/>
      <c r="BAA39" s="171"/>
      <c r="BAB39" s="172">
        <f t="shared" ref="BAB39" si="2669">SUM(BAB8:BAB38)</f>
        <v>0</v>
      </c>
      <c r="BAC39" s="173"/>
      <c r="BAD39" s="171"/>
      <c r="BAE39" s="174"/>
      <c r="BAF39" s="175">
        <f t="shared" ref="BAF39:BAG39" si="2670">SUM(BAF8:BAF38)</f>
        <v>0</v>
      </c>
      <c r="BAG39" s="176">
        <f t="shared" si="2670"/>
        <v>0</v>
      </c>
      <c r="BAI39" s="473" t="s">
        <v>15</v>
      </c>
      <c r="BAJ39" s="474"/>
      <c r="BAK39" s="475"/>
      <c r="BAL39" s="476"/>
      <c r="BAM39" s="167">
        <f t="shared" ref="BAM39" si="2671">SUM(BAM8:BAM38)</f>
        <v>0</v>
      </c>
      <c r="BAN39" s="168"/>
      <c r="BAO39" s="169"/>
      <c r="BAP39" s="451">
        <f t="shared" ref="BAP39:BAS39" si="2672">SUM(BAP8:BAP38)</f>
        <v>0</v>
      </c>
      <c r="BAQ39" s="452">
        <f t="shared" si="2672"/>
        <v>0</v>
      </c>
      <c r="BAR39" s="453">
        <f t="shared" si="2672"/>
        <v>0</v>
      </c>
      <c r="BAS39" s="453">
        <f t="shared" si="2672"/>
        <v>0</v>
      </c>
      <c r="BAT39" s="460"/>
      <c r="BAU39" s="171"/>
      <c r="BAV39" s="171"/>
      <c r="BAW39" s="172">
        <f t="shared" ref="BAW39" si="2673">SUM(BAW8:BAW38)</f>
        <v>0</v>
      </c>
      <c r="BAX39" s="173"/>
      <c r="BAY39" s="171"/>
      <c r="BAZ39" s="174"/>
      <c r="BBA39" s="175">
        <f t="shared" ref="BBA39:BBB39" si="2674">SUM(BBA8:BBA38)</f>
        <v>0</v>
      </c>
      <c r="BBB39" s="176">
        <f t="shared" si="2674"/>
        <v>0</v>
      </c>
    </row>
    <row r="40" spans="1:1406" ht="15" thickBot="1" x14ac:dyDescent="0.35">
      <c r="A40" s="470">
        <f>VLOOKUP(H$1,ORTALAMA!$A:$D,4, )</f>
        <v>2.6464616353565624</v>
      </c>
      <c r="B40" s="471"/>
      <c r="C40" s="471"/>
      <c r="D40" s="472"/>
      <c r="E40" s="177"/>
      <c r="F40" s="178"/>
      <c r="G40" s="179"/>
      <c r="H40" s="180"/>
      <c r="I40" s="180"/>
      <c r="J40" s="120"/>
      <c r="K40" s="120"/>
      <c r="L40" s="120"/>
      <c r="M40" s="180"/>
      <c r="N40" s="180"/>
      <c r="O40" s="178"/>
      <c r="P40" s="178"/>
      <c r="Q40" s="180"/>
      <c r="R40" s="180"/>
      <c r="S40" s="181"/>
      <c r="T40" s="182"/>
      <c r="V40" s="470">
        <f>VLOOKUP(AC$1,ORTALAMA!$A:$D,4, )</f>
        <v>2.7898241038950946</v>
      </c>
      <c r="W40" s="471"/>
      <c r="X40" s="471"/>
      <c r="Y40" s="472"/>
      <c r="Z40" s="177"/>
      <c r="AA40" s="178"/>
      <c r="AB40" s="179"/>
      <c r="AC40" s="180"/>
      <c r="AD40" s="180"/>
      <c r="AE40" s="120"/>
      <c r="AF40" s="120"/>
      <c r="AG40" s="120"/>
      <c r="AH40" s="180"/>
      <c r="AI40" s="180"/>
      <c r="AJ40" s="178"/>
      <c r="AK40" s="178"/>
      <c r="AL40" s="180"/>
      <c r="AM40" s="180"/>
      <c r="AN40" s="181"/>
      <c r="AO40" s="182"/>
      <c r="AQ40" s="470">
        <f>VLOOKUP(AX$1,ORTALAMA!$A:$D,4, )</f>
        <v>2.2633600290712081</v>
      </c>
      <c r="AR40" s="471"/>
      <c r="AS40" s="471"/>
      <c r="AT40" s="472"/>
      <c r="AU40" s="177"/>
      <c r="AV40" s="178"/>
      <c r="AW40" s="179"/>
      <c r="AX40" s="180"/>
      <c r="AY40" s="180"/>
      <c r="AZ40" s="120"/>
      <c r="BA40" s="120"/>
      <c r="BB40" s="120"/>
      <c r="BC40" s="180"/>
      <c r="BD40" s="180"/>
      <c r="BE40" s="178"/>
      <c r="BF40" s="178"/>
      <c r="BG40" s="180"/>
      <c r="BH40" s="180"/>
      <c r="BI40" s="181"/>
      <c r="BJ40" s="182"/>
      <c r="BL40" s="470">
        <f>VLOOKUP(BS$1,ORTALAMA!$A:$D,4, )</f>
        <v>2.702744160155087</v>
      </c>
      <c r="BM40" s="471"/>
      <c r="BN40" s="471"/>
      <c r="BO40" s="472"/>
      <c r="BP40" s="177"/>
      <c r="BQ40" s="178"/>
      <c r="BR40" s="179"/>
      <c r="BS40" s="180"/>
      <c r="BT40" s="180"/>
      <c r="BU40" s="120"/>
      <c r="BV40" s="120"/>
      <c r="BW40" s="120"/>
      <c r="BX40" s="180"/>
      <c r="BY40" s="180"/>
      <c r="BZ40" s="178"/>
      <c r="CA40" s="178"/>
      <c r="CB40" s="180"/>
      <c r="CC40" s="180"/>
      <c r="CD40" s="181"/>
      <c r="CE40" s="182"/>
      <c r="CG40" s="470">
        <f>VLOOKUP(CN$1,ORTALAMA!$A:$D,4, )</f>
        <v>2.4310677692822771</v>
      </c>
      <c r="CH40" s="471"/>
      <c r="CI40" s="471"/>
      <c r="CJ40" s="472"/>
      <c r="CK40" s="177"/>
      <c r="CL40" s="178"/>
      <c r="CM40" s="179"/>
      <c r="CN40" s="180"/>
      <c r="CO40" s="180"/>
      <c r="CP40" s="120"/>
      <c r="CQ40" s="120"/>
      <c r="CR40" s="120"/>
      <c r="CS40" s="180"/>
      <c r="CT40" s="180"/>
      <c r="CU40" s="178"/>
      <c r="CV40" s="178"/>
      <c r="CW40" s="180"/>
      <c r="CX40" s="180"/>
      <c r="CY40" s="181"/>
      <c r="CZ40" s="182"/>
      <c r="DB40" s="470">
        <f>VLOOKUP(DI$1,ORTALAMA!$A:$D,4, )</f>
        <v>6.0949383687385259</v>
      </c>
      <c r="DC40" s="471"/>
      <c r="DD40" s="471"/>
      <c r="DE40" s="472"/>
      <c r="DF40" s="177"/>
      <c r="DG40" s="178"/>
      <c r="DH40" s="179"/>
      <c r="DI40" s="180"/>
      <c r="DJ40" s="180"/>
      <c r="DK40" s="120"/>
      <c r="DL40" s="120"/>
      <c r="DM40" s="120"/>
      <c r="DN40" s="180"/>
      <c r="DO40" s="180"/>
      <c r="DP40" s="178"/>
      <c r="DQ40" s="178"/>
      <c r="DR40" s="180"/>
      <c r="DS40" s="180"/>
      <c r="DT40" s="181"/>
      <c r="DU40" s="182"/>
      <c r="DW40" s="470">
        <f>VLOOKUP(ED$1,ORTALAMA!$A:$D,4, )</f>
        <v>2.1755010354281996</v>
      </c>
      <c r="DX40" s="471"/>
      <c r="DY40" s="471"/>
      <c r="DZ40" s="472"/>
      <c r="EA40" s="177"/>
      <c r="EB40" s="178"/>
      <c r="EC40" s="179"/>
      <c r="ED40" s="180"/>
      <c r="EE40" s="180"/>
      <c r="EF40" s="120"/>
      <c r="EG40" s="120"/>
      <c r="EH40" s="120"/>
      <c r="EI40" s="180"/>
      <c r="EJ40" s="180"/>
      <c r="EK40" s="178"/>
      <c r="EL40" s="178"/>
      <c r="EM40" s="180"/>
      <c r="EN40" s="180"/>
      <c r="EO40" s="181"/>
      <c r="EP40" s="182"/>
      <c r="ER40" s="470">
        <f>VLOOKUP(EY$1,ORTALAMA!$A:$D,4, )</f>
        <v>2.4306592710877166</v>
      </c>
      <c r="ES40" s="471"/>
      <c r="ET40" s="471"/>
      <c r="EU40" s="472"/>
      <c r="EV40" s="177"/>
      <c r="EW40" s="178"/>
      <c r="EX40" s="179"/>
      <c r="EY40" s="180"/>
      <c r="EZ40" s="180"/>
      <c r="FA40" s="120"/>
      <c r="FB40" s="120"/>
      <c r="FC40" s="120"/>
      <c r="FD40" s="180"/>
      <c r="FE40" s="180"/>
      <c r="FF40" s="178"/>
      <c r="FG40" s="178"/>
      <c r="FH40" s="180"/>
      <c r="FI40" s="180"/>
      <c r="FJ40" s="181"/>
      <c r="FK40" s="182"/>
      <c r="FM40" s="470">
        <f>VLOOKUP(FT$1,ORTALAMA!$A:$D,4, )</f>
        <v>2.4335948761256443</v>
      </c>
      <c r="FN40" s="471"/>
      <c r="FO40" s="471"/>
      <c r="FP40" s="472"/>
      <c r="FQ40" s="177"/>
      <c r="FR40" s="178"/>
      <c r="FS40" s="179"/>
      <c r="FT40" s="180"/>
      <c r="FU40" s="180"/>
      <c r="FV40" s="120"/>
      <c r="FW40" s="120"/>
      <c r="FX40" s="120"/>
      <c r="FY40" s="180"/>
      <c r="FZ40" s="180"/>
      <c r="GA40" s="178"/>
      <c r="GB40" s="178"/>
      <c r="GC40" s="180"/>
      <c r="GD40" s="180"/>
      <c r="GE40" s="181"/>
      <c r="GF40" s="182"/>
      <c r="GH40" s="470">
        <f>VLOOKUP(GO$1,ORTALAMA!$A:$D,4, )</f>
        <v>2.5194016156093917</v>
      </c>
      <c r="GI40" s="471"/>
      <c r="GJ40" s="471"/>
      <c r="GK40" s="472"/>
      <c r="GL40" s="177"/>
      <c r="GM40" s="178"/>
      <c r="GN40" s="179"/>
      <c r="GO40" s="180"/>
      <c r="GP40" s="180"/>
      <c r="GQ40" s="120"/>
      <c r="GR40" s="120"/>
      <c r="GS40" s="120"/>
      <c r="GT40" s="180"/>
      <c r="GU40" s="180"/>
      <c r="GV40" s="178"/>
      <c r="GW40" s="178"/>
      <c r="GX40" s="180"/>
      <c r="GY40" s="180"/>
      <c r="GZ40" s="181"/>
      <c r="HA40" s="182"/>
      <c r="HC40" s="470">
        <f>VLOOKUP(HJ$1,ORTALAMA!$A:$D,4, )</f>
        <v>2.4344451859524661</v>
      </c>
      <c r="HD40" s="471"/>
      <c r="HE40" s="471"/>
      <c r="HF40" s="472"/>
      <c r="HG40" s="177"/>
      <c r="HH40" s="178"/>
      <c r="HI40" s="179"/>
      <c r="HJ40" s="180"/>
      <c r="HK40" s="180"/>
      <c r="HL40" s="120"/>
      <c r="HM40" s="120"/>
      <c r="HN40" s="120"/>
      <c r="HO40" s="180"/>
      <c r="HP40" s="180"/>
      <c r="HQ40" s="178"/>
      <c r="HR40" s="178"/>
      <c r="HS40" s="180"/>
      <c r="HT40" s="180"/>
      <c r="HU40" s="181"/>
      <c r="HV40" s="182"/>
      <c r="HX40" s="470">
        <f>VLOOKUP(IE$1,ORTALAMA!$A:$D,4, )</f>
        <v>2.0884094762830894</v>
      </c>
      <c r="HY40" s="471"/>
      <c r="HZ40" s="471"/>
      <c r="IA40" s="472"/>
      <c r="IB40" s="177"/>
      <c r="IC40" s="178"/>
      <c r="ID40" s="179"/>
      <c r="IE40" s="180"/>
      <c r="IF40" s="180"/>
      <c r="IG40" s="120"/>
      <c r="IH40" s="120"/>
      <c r="II40" s="120"/>
      <c r="IJ40" s="180"/>
      <c r="IK40" s="180"/>
      <c r="IL40" s="178"/>
      <c r="IM40" s="178"/>
      <c r="IN40" s="180"/>
      <c r="IO40" s="180"/>
      <c r="IP40" s="181"/>
      <c r="IQ40" s="182"/>
      <c r="IS40" s="470">
        <f>VLOOKUP(IZ$1,ORTALAMA!$A:$D,4, )</f>
        <v>2.4373439976041875</v>
      </c>
      <c r="IT40" s="471"/>
      <c r="IU40" s="471"/>
      <c r="IV40" s="472"/>
      <c r="IW40" s="177"/>
      <c r="IX40" s="178"/>
      <c r="IY40" s="179"/>
      <c r="IZ40" s="180"/>
      <c r="JA40" s="180"/>
      <c r="JB40" s="120"/>
      <c r="JC40" s="120"/>
      <c r="JD40" s="120"/>
      <c r="JE40" s="180"/>
      <c r="JF40" s="180"/>
      <c r="JG40" s="178"/>
      <c r="JH40" s="178"/>
      <c r="JI40" s="180"/>
      <c r="JJ40" s="180"/>
      <c r="JK40" s="181"/>
      <c r="JL40" s="182"/>
      <c r="JN40" s="470">
        <f>VLOOKUP(JU$1,ORTALAMA!$A:$D,4, )</f>
        <v>1.6434542727101564</v>
      </c>
      <c r="JO40" s="471"/>
      <c r="JP40" s="471"/>
      <c r="JQ40" s="472"/>
      <c r="JR40" s="177"/>
      <c r="JS40" s="178"/>
      <c r="JT40" s="179"/>
      <c r="JU40" s="180"/>
      <c r="JV40" s="180"/>
      <c r="JW40" s="120"/>
      <c r="JX40" s="120"/>
      <c r="JY40" s="120"/>
      <c r="JZ40" s="180"/>
      <c r="KA40" s="180"/>
      <c r="KB40" s="178"/>
      <c r="KC40" s="178"/>
      <c r="KD40" s="180"/>
      <c r="KE40" s="180"/>
      <c r="KF40" s="181"/>
      <c r="KG40" s="182"/>
      <c r="KI40" s="470">
        <f>VLOOKUP(KP$1,ORTALAMA!$A:$D,4, )</f>
        <v>3.0323341620202089</v>
      </c>
      <c r="KJ40" s="471"/>
      <c r="KK40" s="471"/>
      <c r="KL40" s="472"/>
      <c r="KM40" s="177"/>
      <c r="KN40" s="178"/>
      <c r="KO40" s="179"/>
      <c r="KP40" s="180"/>
      <c r="KQ40" s="180"/>
      <c r="KR40" s="120"/>
      <c r="KS40" s="120"/>
      <c r="KT40" s="120"/>
      <c r="KU40" s="180"/>
      <c r="KV40" s="180"/>
      <c r="KW40" s="178"/>
      <c r="KX40" s="178"/>
      <c r="KY40" s="180"/>
      <c r="KZ40" s="180"/>
      <c r="LA40" s="181"/>
      <c r="LB40" s="182"/>
      <c r="LD40" s="470">
        <f>VLOOKUP(LK$1,ORTALAMA!$A:$D,4, )</f>
        <v>3.4333302480544283</v>
      </c>
      <c r="LE40" s="471"/>
      <c r="LF40" s="471"/>
      <c r="LG40" s="472"/>
      <c r="LH40" s="177"/>
      <c r="LI40" s="178"/>
      <c r="LJ40" s="179"/>
      <c r="LK40" s="180"/>
      <c r="LL40" s="180"/>
      <c r="LM40" s="120"/>
      <c r="LN40" s="120"/>
      <c r="LO40" s="120"/>
      <c r="LP40" s="180"/>
      <c r="LQ40" s="180"/>
      <c r="LR40" s="178"/>
      <c r="LS40" s="178"/>
      <c r="LT40" s="180"/>
      <c r="LU40" s="180"/>
      <c r="LV40" s="181"/>
      <c r="LW40" s="182"/>
      <c r="LY40" s="470">
        <f>VLOOKUP(MF$1,ORTALAMA!$A:$D,4, )</f>
        <v>3.2851949006608732</v>
      </c>
      <c r="LZ40" s="471"/>
      <c r="MA40" s="471"/>
      <c r="MB40" s="472"/>
      <c r="MC40" s="177"/>
      <c r="MD40" s="178"/>
      <c r="ME40" s="179"/>
      <c r="MF40" s="180"/>
      <c r="MG40" s="180"/>
      <c r="MH40" s="120"/>
      <c r="MI40" s="120"/>
      <c r="MJ40" s="120"/>
      <c r="MK40" s="180"/>
      <c r="ML40" s="180"/>
      <c r="MM40" s="178"/>
      <c r="MN40" s="178"/>
      <c r="MO40" s="180"/>
      <c r="MP40" s="180"/>
      <c r="MQ40" s="181"/>
      <c r="MR40" s="182"/>
      <c r="MT40" s="470">
        <f>VLOOKUP(NA$1,ORTALAMA!$A:$D,4, )</f>
        <v>3.8433500573501229</v>
      </c>
      <c r="MU40" s="471"/>
      <c r="MV40" s="471"/>
      <c r="MW40" s="472"/>
      <c r="MX40" s="177"/>
      <c r="MY40" s="178"/>
      <c r="MZ40" s="179"/>
      <c r="NA40" s="180"/>
      <c r="NB40" s="180"/>
      <c r="NC40" s="120"/>
      <c r="ND40" s="120"/>
      <c r="NE40" s="120"/>
      <c r="NF40" s="180"/>
      <c r="NG40" s="180"/>
      <c r="NH40" s="178"/>
      <c r="NI40" s="178"/>
      <c r="NJ40" s="180"/>
      <c r="NK40" s="180"/>
      <c r="NL40" s="181"/>
      <c r="NM40" s="182"/>
      <c r="NO40" s="470">
        <f>VLOOKUP(NV$1,ORTALAMA!$A:$D,4, )</f>
        <v>3.4559553012803308</v>
      </c>
      <c r="NP40" s="471"/>
      <c r="NQ40" s="471"/>
      <c r="NR40" s="472"/>
      <c r="NS40" s="177"/>
      <c r="NT40" s="178"/>
      <c r="NU40" s="179"/>
      <c r="NV40" s="180"/>
      <c r="NW40" s="180"/>
      <c r="NX40" s="120"/>
      <c r="NY40" s="120"/>
      <c r="NZ40" s="120"/>
      <c r="OA40" s="180"/>
      <c r="OB40" s="180"/>
      <c r="OC40" s="178"/>
      <c r="OD40" s="178"/>
      <c r="OE40" s="180"/>
      <c r="OF40" s="180"/>
      <c r="OG40" s="181"/>
      <c r="OH40" s="182"/>
      <c r="OJ40" s="470">
        <f>VLOOKUP(OQ$1,ORTALAMA!$A:$D,4, )</f>
        <v>2.5718178063880073</v>
      </c>
      <c r="OK40" s="471"/>
      <c r="OL40" s="471"/>
      <c r="OM40" s="472"/>
      <c r="ON40" s="177"/>
      <c r="OO40" s="178"/>
      <c r="OP40" s="179"/>
      <c r="OQ40" s="180"/>
      <c r="OR40" s="180"/>
      <c r="OS40" s="120"/>
      <c r="OT40" s="120"/>
      <c r="OU40" s="120"/>
      <c r="OV40" s="180"/>
      <c r="OW40" s="180"/>
      <c r="OX40" s="178"/>
      <c r="OY40" s="178"/>
      <c r="OZ40" s="180"/>
      <c r="PA40" s="180"/>
      <c r="PB40" s="181"/>
      <c r="PC40" s="182"/>
      <c r="PE40" s="470">
        <f>VLOOKUP(PL$1,ORTALAMA!$A:$D,4, )</f>
        <v>3.6507824452462425</v>
      </c>
      <c r="PF40" s="471"/>
      <c r="PG40" s="471"/>
      <c r="PH40" s="472"/>
      <c r="PI40" s="177"/>
      <c r="PJ40" s="178"/>
      <c r="PK40" s="179"/>
      <c r="PL40" s="180"/>
      <c r="PM40" s="180"/>
      <c r="PN40" s="120"/>
      <c r="PO40" s="120"/>
      <c r="PP40" s="120"/>
      <c r="PQ40" s="180"/>
      <c r="PR40" s="180"/>
      <c r="PS40" s="178"/>
      <c r="PT40" s="178"/>
      <c r="PU40" s="180"/>
      <c r="PV40" s="180"/>
      <c r="PW40" s="181"/>
      <c r="PX40" s="182"/>
      <c r="PZ40" s="470">
        <f>VLOOKUP(QG$1,ORTALAMA!$A:$D,4, )</f>
        <v>2.7801662975933676</v>
      </c>
      <c r="QA40" s="471"/>
      <c r="QB40" s="471"/>
      <c r="QC40" s="472"/>
      <c r="QD40" s="177"/>
      <c r="QE40" s="178"/>
      <c r="QF40" s="179"/>
      <c r="QG40" s="180"/>
      <c r="QH40" s="180"/>
      <c r="QI40" s="120"/>
      <c r="QJ40" s="120"/>
      <c r="QK40" s="120"/>
      <c r="QL40" s="180"/>
      <c r="QM40" s="180"/>
      <c r="QN40" s="178"/>
      <c r="QO40" s="178"/>
      <c r="QP40" s="180"/>
      <c r="QQ40" s="180"/>
      <c r="QR40" s="181"/>
      <c r="QS40" s="182"/>
      <c r="QU40" s="470">
        <f>VLOOKUP(RB$1,ORTALAMA!$A:$D,4, )</f>
        <v>3.0024672709949827</v>
      </c>
      <c r="QV40" s="471"/>
      <c r="QW40" s="471"/>
      <c r="QX40" s="472"/>
      <c r="QY40" s="177"/>
      <c r="QZ40" s="178"/>
      <c r="RA40" s="179"/>
      <c r="RB40" s="180"/>
      <c r="RC40" s="180"/>
      <c r="RD40" s="120"/>
      <c r="RE40" s="120"/>
      <c r="RF40" s="120"/>
      <c r="RG40" s="180"/>
      <c r="RH40" s="180"/>
      <c r="RI40" s="178"/>
      <c r="RJ40" s="178"/>
      <c r="RK40" s="180"/>
      <c r="RL40" s="180"/>
      <c r="RM40" s="181"/>
      <c r="RN40" s="182"/>
      <c r="RP40" s="470">
        <f>VLOOKUP(RW$1,ORTALAMA!$A:$D,4, )</f>
        <v>2.5739079587695621</v>
      </c>
      <c r="RQ40" s="471"/>
      <c r="RR40" s="471"/>
      <c r="RS40" s="472"/>
      <c r="RT40" s="177"/>
      <c r="RU40" s="178"/>
      <c r="RV40" s="179"/>
      <c r="RW40" s="180"/>
      <c r="RX40" s="180"/>
      <c r="RY40" s="120"/>
      <c r="RZ40" s="120"/>
      <c r="SA40" s="120"/>
      <c r="SB40" s="180"/>
      <c r="SC40" s="180"/>
      <c r="SD40" s="178"/>
      <c r="SE40" s="178"/>
      <c r="SF40" s="180"/>
      <c r="SG40" s="180"/>
      <c r="SH40" s="181"/>
      <c r="SI40" s="182"/>
      <c r="SK40" s="470">
        <f>VLOOKUP(SR$1,ORTALAMA!$A:$D,4, )</f>
        <v>2.8811285864969567</v>
      </c>
      <c r="SL40" s="471"/>
      <c r="SM40" s="471"/>
      <c r="SN40" s="472"/>
      <c r="SO40" s="177"/>
      <c r="SP40" s="178"/>
      <c r="SQ40" s="179"/>
      <c r="SR40" s="180"/>
      <c r="SS40" s="180"/>
      <c r="ST40" s="120"/>
      <c r="SU40" s="120"/>
      <c r="SV40" s="120"/>
      <c r="SW40" s="180"/>
      <c r="SX40" s="180"/>
      <c r="SY40" s="178"/>
      <c r="SZ40" s="178"/>
      <c r="TA40" s="180"/>
      <c r="TB40" s="180"/>
      <c r="TC40" s="181"/>
      <c r="TD40" s="182"/>
      <c r="TF40" s="470">
        <f>VLOOKUP(TM$1,ORTALAMA!$A:$D,4, )</f>
        <v>2.4335948761256438</v>
      </c>
      <c r="TG40" s="471"/>
      <c r="TH40" s="471"/>
      <c r="TI40" s="472"/>
      <c r="TJ40" s="177"/>
      <c r="TK40" s="178"/>
      <c r="TL40" s="179"/>
      <c r="TM40" s="180"/>
      <c r="TN40" s="180"/>
      <c r="TO40" s="120"/>
      <c r="TP40" s="120"/>
      <c r="TQ40" s="120"/>
      <c r="TR40" s="180"/>
      <c r="TS40" s="180"/>
      <c r="TT40" s="178"/>
      <c r="TU40" s="178"/>
      <c r="TV40" s="180"/>
      <c r="TW40" s="180"/>
      <c r="TX40" s="181"/>
      <c r="TY40" s="182"/>
      <c r="UA40" s="470">
        <f>VLOOKUP(UH$1,ORTALAMA!$A:$D,4, )</f>
        <v>2.556537643477014</v>
      </c>
      <c r="UB40" s="471"/>
      <c r="UC40" s="471"/>
      <c r="UD40" s="472"/>
      <c r="UE40" s="177"/>
      <c r="UF40" s="178"/>
      <c r="UG40" s="179"/>
      <c r="UH40" s="180"/>
      <c r="UI40" s="180"/>
      <c r="UJ40" s="120"/>
      <c r="UK40" s="120"/>
      <c r="UL40" s="120"/>
      <c r="UM40" s="180"/>
      <c r="UN40" s="180"/>
      <c r="UO40" s="178"/>
      <c r="UP40" s="178"/>
      <c r="UQ40" s="180"/>
      <c r="UR40" s="180"/>
      <c r="US40" s="181"/>
      <c r="UT40" s="182"/>
      <c r="UV40" s="470">
        <f>VLOOKUP(VC$1,ORTALAMA!$A:$D,4, )</f>
        <v>1.5516130376782407</v>
      </c>
      <c r="UW40" s="471"/>
      <c r="UX40" s="471"/>
      <c r="UY40" s="472"/>
      <c r="UZ40" s="177"/>
      <c r="VA40" s="178"/>
      <c r="VB40" s="179"/>
      <c r="VC40" s="180"/>
      <c r="VD40" s="180"/>
      <c r="VE40" s="120"/>
      <c r="VF40" s="120"/>
      <c r="VG40" s="120"/>
      <c r="VH40" s="180"/>
      <c r="VI40" s="180"/>
      <c r="VJ40" s="178"/>
      <c r="VK40" s="178"/>
      <c r="VL40" s="180"/>
      <c r="VM40" s="180"/>
      <c r="VN40" s="181"/>
      <c r="VO40" s="182"/>
      <c r="VQ40" s="470">
        <f>VLOOKUP(VX$1,ORTALAMA!$A:$D,4, )</f>
        <v>2.6555361777597759</v>
      </c>
      <c r="VR40" s="471"/>
      <c r="VS40" s="471"/>
      <c r="VT40" s="472"/>
      <c r="VU40" s="177"/>
      <c r="VV40" s="178"/>
      <c r="VW40" s="179"/>
      <c r="VX40" s="180"/>
      <c r="VY40" s="180"/>
      <c r="VZ40" s="120"/>
      <c r="WA40" s="120"/>
      <c r="WB40" s="120"/>
      <c r="WC40" s="180"/>
      <c r="WD40" s="180"/>
      <c r="WE40" s="178"/>
      <c r="WF40" s="178"/>
      <c r="WG40" s="180"/>
      <c r="WH40" s="180"/>
      <c r="WI40" s="181"/>
      <c r="WJ40" s="182"/>
      <c r="WL40" s="470">
        <f>VLOOKUP(WS$1,ORTALAMA!$A:$D,4, )</f>
        <v>2.6665214602184135</v>
      </c>
      <c r="WM40" s="471"/>
      <c r="WN40" s="471"/>
      <c r="WO40" s="472"/>
      <c r="WP40" s="177"/>
      <c r="WQ40" s="178"/>
      <c r="WR40" s="179"/>
      <c r="WS40" s="180"/>
      <c r="WT40" s="180"/>
      <c r="WU40" s="120"/>
      <c r="WV40" s="120"/>
      <c r="WW40" s="120"/>
      <c r="WX40" s="180"/>
      <c r="WY40" s="180"/>
      <c r="WZ40" s="178"/>
      <c r="XA40" s="178"/>
      <c r="XB40" s="180"/>
      <c r="XC40" s="180"/>
      <c r="XD40" s="181"/>
      <c r="XE40" s="182"/>
      <c r="XG40" s="470">
        <f>VLOOKUP(XN$1,ORTALAMA!$A:$D,4, )</f>
        <v>2.4573606443753175</v>
      </c>
      <c r="XH40" s="471"/>
      <c r="XI40" s="471"/>
      <c r="XJ40" s="472"/>
      <c r="XK40" s="177"/>
      <c r="XL40" s="178"/>
      <c r="XM40" s="179"/>
      <c r="XN40" s="180"/>
      <c r="XO40" s="180"/>
      <c r="XP40" s="120"/>
      <c r="XQ40" s="120"/>
      <c r="XR40" s="120"/>
      <c r="XS40" s="180"/>
      <c r="XT40" s="180"/>
      <c r="XU40" s="178"/>
      <c r="XV40" s="178"/>
      <c r="XW40" s="180"/>
      <c r="XX40" s="180"/>
      <c r="XY40" s="181"/>
      <c r="XZ40" s="182"/>
      <c r="YB40" s="470">
        <f>VLOOKUP(YI$1,ORTALAMA!$A:$D,4, )</f>
        <v>2.9198664906255889</v>
      </c>
      <c r="YC40" s="471"/>
      <c r="YD40" s="471"/>
      <c r="YE40" s="472"/>
      <c r="YF40" s="177"/>
      <c r="YG40" s="178"/>
      <c r="YH40" s="179"/>
      <c r="YI40" s="180"/>
      <c r="YJ40" s="180"/>
      <c r="YK40" s="120"/>
      <c r="YL40" s="120"/>
      <c r="YM40" s="120"/>
      <c r="YN40" s="180"/>
      <c r="YO40" s="180"/>
      <c r="YP40" s="178"/>
      <c r="YQ40" s="178"/>
      <c r="YR40" s="180"/>
      <c r="YS40" s="180"/>
      <c r="YT40" s="181"/>
      <c r="YU40" s="182"/>
      <c r="YW40" s="470">
        <f>VLOOKUP(ZD$1,ORTALAMA!$A:$D,4, )</f>
        <v>3.017320447853078</v>
      </c>
      <c r="YX40" s="471"/>
      <c r="YY40" s="471"/>
      <c r="YZ40" s="472"/>
      <c r="ZA40" s="177"/>
      <c r="ZB40" s="178"/>
      <c r="ZC40" s="179"/>
      <c r="ZD40" s="180"/>
      <c r="ZE40" s="180"/>
      <c r="ZF40" s="120"/>
      <c r="ZG40" s="120"/>
      <c r="ZH40" s="120"/>
      <c r="ZI40" s="180"/>
      <c r="ZJ40" s="180"/>
      <c r="ZK40" s="178"/>
      <c r="ZL40" s="178"/>
      <c r="ZM40" s="180"/>
      <c r="ZN40" s="180"/>
      <c r="ZO40" s="181"/>
      <c r="ZP40" s="182"/>
      <c r="ZR40" s="470">
        <f>VLOOKUP(ZY$1,ORTALAMA!$A:$D,4, )</f>
        <v>2.4888373875250265</v>
      </c>
      <c r="ZS40" s="471"/>
      <c r="ZT40" s="471"/>
      <c r="ZU40" s="472"/>
      <c r="ZV40" s="177"/>
      <c r="ZW40" s="178"/>
      <c r="ZX40" s="179"/>
      <c r="ZY40" s="180"/>
      <c r="ZZ40" s="180"/>
      <c r="AAA40" s="120"/>
      <c r="AAB40" s="120"/>
      <c r="AAC40" s="120"/>
      <c r="AAD40" s="180"/>
      <c r="AAE40" s="180"/>
      <c r="AAF40" s="178"/>
      <c r="AAG40" s="178"/>
      <c r="AAH40" s="180"/>
      <c r="AAI40" s="180"/>
      <c r="AAJ40" s="181"/>
      <c r="AAK40" s="182"/>
      <c r="AAM40" s="470">
        <f>VLOOKUP(AAT$1,ORTALAMA!$A:$D,4, )</f>
        <v>3.1293370569152184</v>
      </c>
      <c r="AAN40" s="471"/>
      <c r="AAO40" s="471"/>
      <c r="AAP40" s="472"/>
      <c r="AAQ40" s="177"/>
      <c r="AAR40" s="178"/>
      <c r="AAS40" s="179"/>
      <c r="AAT40" s="180"/>
      <c r="AAU40" s="180"/>
      <c r="AAV40" s="120"/>
      <c r="AAW40" s="120"/>
      <c r="AAX40" s="120"/>
      <c r="AAY40" s="180"/>
      <c r="AAZ40" s="180"/>
      <c r="ABA40" s="178"/>
      <c r="ABB40" s="178"/>
      <c r="ABC40" s="180"/>
      <c r="ABD40" s="180"/>
      <c r="ABE40" s="181"/>
      <c r="ABF40" s="182"/>
      <c r="ABH40" s="470">
        <f>VLOOKUP(ABO$1,ORTALAMA!$A:$D,4, )</f>
        <v>3.0652834300449086</v>
      </c>
      <c r="ABI40" s="471"/>
      <c r="ABJ40" s="471"/>
      <c r="ABK40" s="472"/>
      <c r="ABL40" s="177"/>
      <c r="ABM40" s="178"/>
      <c r="ABN40" s="179"/>
      <c r="ABO40" s="180"/>
      <c r="ABP40" s="180"/>
      <c r="ABQ40" s="120"/>
      <c r="ABR40" s="120"/>
      <c r="ABS40" s="120"/>
      <c r="ABT40" s="180"/>
      <c r="ABU40" s="180"/>
      <c r="ABV40" s="178"/>
      <c r="ABW40" s="178"/>
      <c r="ABX40" s="180"/>
      <c r="ABY40" s="180"/>
      <c r="ABZ40" s="181"/>
      <c r="ACA40" s="182"/>
      <c r="ACC40" s="470">
        <f>VLOOKUP(ACJ$1,ORTALAMA!$A:$D,4, )</f>
        <v>2.4406591032694602</v>
      </c>
      <c r="ACD40" s="471"/>
      <c r="ACE40" s="471"/>
      <c r="ACF40" s="472"/>
      <c r="ACG40" s="177"/>
      <c r="ACH40" s="178"/>
      <c r="ACI40" s="179"/>
      <c r="ACJ40" s="180"/>
      <c r="ACK40" s="180"/>
      <c r="ACL40" s="120"/>
      <c r="ACM40" s="120"/>
      <c r="ACN40" s="120"/>
      <c r="ACO40" s="180"/>
      <c r="ACP40" s="180"/>
      <c r="ACQ40" s="178"/>
      <c r="ACR40" s="178"/>
      <c r="ACS40" s="180"/>
      <c r="ACT40" s="180"/>
      <c r="ACU40" s="181"/>
      <c r="ACV40" s="182"/>
      <c r="ACX40" s="470">
        <f>VLOOKUP(ADE$1,ORTALAMA!$A:$D,4, )</f>
        <v>2.7974203994757132</v>
      </c>
      <c r="ACY40" s="471"/>
      <c r="ACZ40" s="471"/>
      <c r="ADA40" s="472"/>
      <c r="ADB40" s="177"/>
      <c r="ADC40" s="178"/>
      <c r="ADD40" s="179"/>
      <c r="ADE40" s="180"/>
      <c r="ADF40" s="180"/>
      <c r="ADG40" s="120"/>
      <c r="ADH40" s="120"/>
      <c r="ADI40" s="120"/>
      <c r="ADJ40" s="180"/>
      <c r="ADK40" s="180"/>
      <c r="ADL40" s="178"/>
      <c r="ADM40" s="178"/>
      <c r="ADN40" s="180"/>
      <c r="ADO40" s="180"/>
      <c r="ADP40" s="181"/>
      <c r="ADQ40" s="182"/>
      <c r="ADS40" s="470">
        <f>VLOOKUP(ADZ$1,ORTALAMA!$A:$D,4, )</f>
        <v>2.5917185623702759</v>
      </c>
      <c r="ADT40" s="471"/>
      <c r="ADU40" s="471"/>
      <c r="ADV40" s="472"/>
      <c r="ADW40" s="177"/>
      <c r="ADX40" s="178"/>
      <c r="ADY40" s="179"/>
      <c r="ADZ40" s="180"/>
      <c r="AEA40" s="180"/>
      <c r="AEB40" s="120"/>
      <c r="AEC40" s="120"/>
      <c r="AED40" s="120"/>
      <c r="AEE40" s="180"/>
      <c r="AEF40" s="180"/>
      <c r="AEG40" s="178"/>
      <c r="AEH40" s="178"/>
      <c r="AEI40" s="180"/>
      <c r="AEJ40" s="180"/>
      <c r="AEK40" s="181"/>
      <c r="AEL40" s="182"/>
      <c r="AEN40" s="470">
        <f>VLOOKUP(AEU$1,ORTALAMA!$A:$D,4, )</f>
        <v>2.9485804204921764</v>
      </c>
      <c r="AEO40" s="471"/>
      <c r="AEP40" s="471"/>
      <c r="AEQ40" s="472"/>
      <c r="AER40" s="177"/>
      <c r="AES40" s="178"/>
      <c r="AET40" s="179"/>
      <c r="AEU40" s="180"/>
      <c r="AEV40" s="180"/>
      <c r="AEW40" s="120"/>
      <c r="AEX40" s="120"/>
      <c r="AEY40" s="120"/>
      <c r="AEZ40" s="180"/>
      <c r="AFA40" s="180"/>
      <c r="AFB40" s="178"/>
      <c r="AFC40" s="178"/>
      <c r="AFD40" s="180"/>
      <c r="AFE40" s="180"/>
      <c r="AFF40" s="181"/>
      <c r="AFG40" s="182"/>
      <c r="AFI40" s="470">
        <f>VLOOKUP(AFP$1,ORTALAMA!$A:$D,4, )</f>
        <v>2.9735643281346662</v>
      </c>
      <c r="AFJ40" s="471"/>
      <c r="AFK40" s="471"/>
      <c r="AFL40" s="472"/>
      <c r="AFM40" s="177"/>
      <c r="AFN40" s="178"/>
      <c r="AFO40" s="179"/>
      <c r="AFP40" s="180"/>
      <c r="AFQ40" s="180"/>
      <c r="AFR40" s="120"/>
      <c r="AFS40" s="120"/>
      <c r="AFT40" s="120"/>
      <c r="AFU40" s="180"/>
      <c r="AFV40" s="180"/>
      <c r="AFW40" s="178"/>
      <c r="AFX40" s="178"/>
      <c r="AFY40" s="180"/>
      <c r="AFZ40" s="180"/>
      <c r="AGA40" s="181"/>
      <c r="AGB40" s="182"/>
      <c r="AGD40" s="470">
        <f>VLOOKUP(AGK$1,ORTALAMA!$A:$D,4, )</f>
        <v>2.0051410167391981</v>
      </c>
      <c r="AGE40" s="471"/>
      <c r="AGF40" s="471"/>
      <c r="AGG40" s="472"/>
      <c r="AGH40" s="177"/>
      <c r="AGI40" s="178"/>
      <c r="AGJ40" s="179"/>
      <c r="AGK40" s="180"/>
      <c r="AGL40" s="180"/>
      <c r="AGM40" s="120"/>
      <c r="AGN40" s="120"/>
      <c r="AGO40" s="120"/>
      <c r="AGP40" s="180"/>
      <c r="AGQ40" s="180"/>
      <c r="AGR40" s="178"/>
      <c r="AGS40" s="178"/>
      <c r="AGT40" s="180"/>
      <c r="AGU40" s="180"/>
      <c r="AGV40" s="181"/>
      <c r="AGW40" s="182"/>
      <c r="AGY40" s="470">
        <f>VLOOKUP(AHF$1,ORTALAMA!$A:$D,4, )</f>
        <v>2.5370522139331371</v>
      </c>
      <c r="AGZ40" s="471"/>
      <c r="AHA40" s="471"/>
      <c r="AHB40" s="472"/>
      <c r="AHC40" s="177"/>
      <c r="AHD40" s="178"/>
      <c r="AHE40" s="179"/>
      <c r="AHF40" s="180"/>
      <c r="AHG40" s="180"/>
      <c r="AHH40" s="120"/>
      <c r="AHI40" s="120"/>
      <c r="AHJ40" s="120"/>
      <c r="AHK40" s="180"/>
      <c r="AHL40" s="180"/>
      <c r="AHM40" s="178"/>
      <c r="AHN40" s="178"/>
      <c r="AHO40" s="180"/>
      <c r="AHP40" s="180"/>
      <c r="AHQ40" s="181"/>
      <c r="AHR40" s="182"/>
      <c r="AHT40" s="470">
        <f>VLOOKUP(AIA$1,ORTALAMA!$A:$D,4, )</f>
        <v>1.6127700985276603</v>
      </c>
      <c r="AHU40" s="471"/>
      <c r="AHV40" s="471"/>
      <c r="AHW40" s="472"/>
      <c r="AHX40" s="177"/>
      <c r="AHY40" s="178"/>
      <c r="AHZ40" s="179"/>
      <c r="AIA40" s="180"/>
      <c r="AIB40" s="180"/>
      <c r="AIC40" s="120"/>
      <c r="AID40" s="120"/>
      <c r="AIE40" s="120"/>
      <c r="AIF40" s="180"/>
      <c r="AIG40" s="180"/>
      <c r="AIH40" s="178"/>
      <c r="AII40" s="178"/>
      <c r="AIJ40" s="180"/>
      <c r="AIK40" s="180"/>
      <c r="AIL40" s="181"/>
      <c r="AIM40" s="182"/>
      <c r="AIO40" s="470">
        <f>VLOOKUP(AIV$1,ORTALAMA!$A:$D,4, )</f>
        <v>2.3800762356509129</v>
      </c>
      <c r="AIP40" s="471"/>
      <c r="AIQ40" s="471"/>
      <c r="AIR40" s="472"/>
      <c r="AIS40" s="177"/>
      <c r="AIT40" s="178"/>
      <c r="AIU40" s="179"/>
      <c r="AIV40" s="180"/>
      <c r="AIW40" s="180"/>
      <c r="AIX40" s="120"/>
      <c r="AIY40" s="120"/>
      <c r="AIZ40" s="120"/>
      <c r="AJA40" s="180"/>
      <c r="AJB40" s="180"/>
      <c r="AJC40" s="178"/>
      <c r="AJD40" s="178"/>
      <c r="AJE40" s="180"/>
      <c r="AJF40" s="180"/>
      <c r="AJG40" s="181"/>
      <c r="AJH40" s="182"/>
      <c r="AJJ40" s="470">
        <f>VLOOKUP(AJQ$1,ORTALAMA!$A:$D,4, )</f>
        <v>2.2374012306516566</v>
      </c>
      <c r="AJK40" s="471"/>
      <c r="AJL40" s="471"/>
      <c r="AJM40" s="472"/>
      <c r="AJN40" s="177"/>
      <c r="AJO40" s="178"/>
      <c r="AJP40" s="179"/>
      <c r="AJQ40" s="180"/>
      <c r="AJR40" s="180"/>
      <c r="AJS40" s="120"/>
      <c r="AJT40" s="120"/>
      <c r="AJU40" s="120"/>
      <c r="AJV40" s="180"/>
      <c r="AJW40" s="180"/>
      <c r="AJX40" s="178"/>
      <c r="AJY40" s="178"/>
      <c r="AJZ40" s="180"/>
      <c r="AKA40" s="180"/>
      <c r="AKB40" s="181"/>
      <c r="AKC40" s="182"/>
      <c r="AKE40" s="470">
        <f>VLOOKUP(AKL$1,ORTALAMA!$A:$D,4, )</f>
        <v>2.4890541968493585</v>
      </c>
      <c r="AKF40" s="471"/>
      <c r="AKG40" s="471"/>
      <c r="AKH40" s="472"/>
      <c r="AKI40" s="177"/>
      <c r="AKJ40" s="178"/>
      <c r="AKK40" s="179"/>
      <c r="AKL40" s="180"/>
      <c r="AKM40" s="180"/>
      <c r="AKN40" s="120"/>
      <c r="AKO40" s="120"/>
      <c r="AKP40" s="120"/>
      <c r="AKQ40" s="180"/>
      <c r="AKR40" s="180"/>
      <c r="AKS40" s="178"/>
      <c r="AKT40" s="178"/>
      <c r="AKU40" s="180"/>
      <c r="AKV40" s="180"/>
      <c r="AKW40" s="181"/>
      <c r="AKX40" s="182"/>
      <c r="AKZ40" s="470">
        <f>VLOOKUP(ALG$1,ORTALAMA!$A:$D,4, )</f>
        <v>2.3813366166780074</v>
      </c>
      <c r="ALA40" s="471"/>
      <c r="ALB40" s="471"/>
      <c r="ALC40" s="472"/>
      <c r="ALD40" s="177"/>
      <c r="ALE40" s="178"/>
      <c r="ALF40" s="179"/>
      <c r="ALG40" s="180"/>
      <c r="ALH40" s="180"/>
      <c r="ALI40" s="120"/>
      <c r="ALJ40" s="120"/>
      <c r="ALK40" s="120"/>
      <c r="ALL40" s="180"/>
      <c r="ALM40" s="180"/>
      <c r="ALN40" s="178"/>
      <c r="ALO40" s="178"/>
      <c r="ALP40" s="180"/>
      <c r="ALQ40" s="180"/>
      <c r="ALR40" s="181"/>
      <c r="ALS40" s="182"/>
      <c r="ALU40" s="470">
        <f>VLOOKUP(AMB$1,ORTALAMA!$A:$D,4, )</f>
        <v>2.8518334185234471</v>
      </c>
      <c r="ALV40" s="471"/>
      <c r="ALW40" s="471"/>
      <c r="ALX40" s="472"/>
      <c r="ALY40" s="177"/>
      <c r="ALZ40" s="178"/>
      <c r="AMA40" s="179"/>
      <c r="AMB40" s="180"/>
      <c r="AMC40" s="180"/>
      <c r="AMD40" s="120"/>
      <c r="AME40" s="120"/>
      <c r="AMF40" s="120"/>
      <c r="AMG40" s="180"/>
      <c r="AMH40" s="180"/>
      <c r="AMI40" s="178"/>
      <c r="AMJ40" s="178"/>
      <c r="AMK40" s="180"/>
      <c r="AML40" s="180"/>
      <c r="AMM40" s="181"/>
      <c r="AMN40" s="182"/>
      <c r="AMP40" s="470">
        <f>VLOOKUP(AMW$1,ORTALAMA!$A:$D,4, )</f>
        <v>2.539807126715603</v>
      </c>
      <c r="AMQ40" s="471"/>
      <c r="AMR40" s="471"/>
      <c r="AMS40" s="472"/>
      <c r="AMT40" s="177"/>
      <c r="AMU40" s="178"/>
      <c r="AMV40" s="179"/>
      <c r="AMW40" s="180"/>
      <c r="AMX40" s="180"/>
      <c r="AMY40" s="120"/>
      <c r="AMZ40" s="120"/>
      <c r="ANA40" s="120"/>
      <c r="ANB40" s="180"/>
      <c r="ANC40" s="180"/>
      <c r="AND40" s="178"/>
      <c r="ANE40" s="178"/>
      <c r="ANF40" s="180"/>
      <c r="ANG40" s="180"/>
      <c r="ANH40" s="181"/>
      <c r="ANI40" s="182"/>
      <c r="ANK40" s="470">
        <f>VLOOKUP(ANR$1,ORTALAMA!$A:$D,4, )</f>
        <v>1.7487068220165791</v>
      </c>
      <c r="ANL40" s="471"/>
      <c r="ANM40" s="471"/>
      <c r="ANN40" s="472"/>
      <c r="ANO40" s="177"/>
      <c r="ANP40" s="178"/>
      <c r="ANQ40" s="179"/>
      <c r="ANR40" s="180"/>
      <c r="ANS40" s="180"/>
      <c r="ANT40" s="120"/>
      <c r="ANU40" s="120"/>
      <c r="ANV40" s="120"/>
      <c r="ANW40" s="180"/>
      <c r="ANX40" s="180"/>
      <c r="ANY40" s="178"/>
      <c r="ANZ40" s="178"/>
      <c r="AOA40" s="180"/>
      <c r="AOB40" s="180"/>
      <c r="AOC40" s="181"/>
      <c r="AOD40" s="182"/>
      <c r="AOF40" s="470">
        <f>VLOOKUP(AOM$1,ORTALAMA!$A:$D,4, )</f>
        <v>2.2370458555398427</v>
      </c>
      <c r="AOG40" s="471"/>
      <c r="AOH40" s="471"/>
      <c r="AOI40" s="472"/>
      <c r="AOJ40" s="177"/>
      <c r="AOK40" s="178"/>
      <c r="AOL40" s="179"/>
      <c r="AOM40" s="180"/>
      <c r="AON40" s="180"/>
      <c r="AOO40" s="120"/>
      <c r="AOP40" s="120"/>
      <c r="AOQ40" s="120"/>
      <c r="AOR40" s="180"/>
      <c r="AOS40" s="180"/>
      <c r="AOT40" s="178"/>
      <c r="AOU40" s="178"/>
      <c r="AOV40" s="180"/>
      <c r="AOW40" s="180"/>
      <c r="AOX40" s="181"/>
      <c r="AOY40" s="182"/>
      <c r="APA40" s="470">
        <f>VLOOKUP(APH$1,ORTALAMA!$A:$D,4, )</f>
        <v>3.1986140810816823</v>
      </c>
      <c r="APB40" s="471"/>
      <c r="APC40" s="471"/>
      <c r="APD40" s="472"/>
      <c r="APE40" s="177"/>
      <c r="APF40" s="178"/>
      <c r="APG40" s="179"/>
      <c r="APH40" s="180"/>
      <c r="API40" s="180"/>
      <c r="APJ40" s="120"/>
      <c r="APK40" s="120"/>
      <c r="APL40" s="120"/>
      <c r="APM40" s="180"/>
      <c r="APN40" s="180"/>
      <c r="APO40" s="178"/>
      <c r="APP40" s="178"/>
      <c r="APQ40" s="180"/>
      <c r="APR40" s="180"/>
      <c r="APS40" s="181"/>
      <c r="APT40" s="182"/>
      <c r="APV40" s="470">
        <f>VLOOKUP(AQC$1,ORTALAMA!$A:$D,4, )</f>
        <v>2.6296303269837056</v>
      </c>
      <c r="APW40" s="471"/>
      <c r="APX40" s="471"/>
      <c r="APY40" s="472"/>
      <c r="APZ40" s="177"/>
      <c r="AQA40" s="178"/>
      <c r="AQB40" s="179"/>
      <c r="AQC40" s="180"/>
      <c r="AQD40" s="180"/>
      <c r="AQE40" s="120"/>
      <c r="AQF40" s="120"/>
      <c r="AQG40" s="120"/>
      <c r="AQH40" s="180"/>
      <c r="AQI40" s="180"/>
      <c r="AQJ40" s="178"/>
      <c r="AQK40" s="178"/>
      <c r="AQL40" s="180"/>
      <c r="AQM40" s="180"/>
      <c r="AQN40" s="181"/>
      <c r="AQO40" s="182"/>
      <c r="AQQ40" s="470">
        <f>VLOOKUP(AQX$1,ORTALAMA!$A:$D,4, )</f>
        <v>2.993343846526678</v>
      </c>
      <c r="AQR40" s="471"/>
      <c r="AQS40" s="471"/>
      <c r="AQT40" s="472"/>
      <c r="AQU40" s="177"/>
      <c r="AQV40" s="178"/>
      <c r="AQW40" s="179"/>
      <c r="AQX40" s="180"/>
      <c r="AQY40" s="180"/>
      <c r="AQZ40" s="120"/>
      <c r="ARA40" s="120"/>
      <c r="ARB40" s="120"/>
      <c r="ARC40" s="180"/>
      <c r="ARD40" s="180"/>
      <c r="ARE40" s="178"/>
      <c r="ARF40" s="178"/>
      <c r="ARG40" s="180"/>
      <c r="ARH40" s="180"/>
      <c r="ARI40" s="181"/>
      <c r="ARJ40" s="182"/>
      <c r="ARL40" s="470">
        <f>VLOOKUP(ARS$1,ORTALAMA!$A:$D,4, )</f>
        <v>3.2485388705948481</v>
      </c>
      <c r="ARM40" s="471"/>
      <c r="ARN40" s="471"/>
      <c r="ARO40" s="472"/>
      <c r="ARP40" s="177"/>
      <c r="ARQ40" s="178"/>
      <c r="ARR40" s="179"/>
      <c r="ARS40" s="180"/>
      <c r="ART40" s="180"/>
      <c r="ARU40" s="120"/>
      <c r="ARV40" s="120"/>
      <c r="ARW40" s="120"/>
      <c r="ARX40" s="180"/>
      <c r="ARY40" s="180"/>
      <c r="ARZ40" s="178"/>
      <c r="ASA40" s="178"/>
      <c r="ASB40" s="180"/>
      <c r="ASC40" s="180"/>
      <c r="ASD40" s="181"/>
      <c r="ASE40" s="182"/>
      <c r="ASG40" s="470">
        <f>VLOOKUP(ASN$1,ORTALAMA!$A:$D,4, )</f>
        <v>2.7024024824542625</v>
      </c>
      <c r="ASH40" s="471"/>
      <c r="ASI40" s="471"/>
      <c r="ASJ40" s="472"/>
      <c r="ASK40" s="177"/>
      <c r="ASL40" s="178"/>
      <c r="ASM40" s="179"/>
      <c r="ASN40" s="180"/>
      <c r="ASO40" s="180"/>
      <c r="ASP40" s="120"/>
      <c r="ASQ40" s="120"/>
      <c r="ASR40" s="120"/>
      <c r="ASS40" s="180"/>
      <c r="AST40" s="180"/>
      <c r="ASU40" s="178"/>
      <c r="ASV40" s="178"/>
      <c r="ASW40" s="180"/>
      <c r="ASX40" s="180"/>
      <c r="ASY40" s="181"/>
      <c r="ASZ40" s="182"/>
      <c r="ATB40" s="470">
        <f>VLOOKUP(ATI$1,ORTALAMA!$A:$D,4, )</f>
        <v>2.9883859290693464</v>
      </c>
      <c r="ATC40" s="471"/>
      <c r="ATD40" s="471"/>
      <c r="ATE40" s="472"/>
      <c r="ATF40" s="177"/>
      <c r="ATG40" s="178"/>
      <c r="ATH40" s="179"/>
      <c r="ATI40" s="180"/>
      <c r="ATJ40" s="180"/>
      <c r="ATK40" s="120"/>
      <c r="ATL40" s="120"/>
      <c r="ATM40" s="120"/>
      <c r="ATN40" s="180"/>
      <c r="ATO40" s="180"/>
      <c r="ATP40" s="178"/>
      <c r="ATQ40" s="178"/>
      <c r="ATR40" s="180"/>
      <c r="ATS40" s="180"/>
      <c r="ATT40" s="181"/>
      <c r="ATU40" s="182"/>
      <c r="ATW40" s="470">
        <f>VLOOKUP(AUD$1,ORTALAMA!$A:$D,4, )</f>
        <v>2.8952092239187706</v>
      </c>
      <c r="ATX40" s="471"/>
      <c r="ATY40" s="471"/>
      <c r="ATZ40" s="472"/>
      <c r="AUA40" s="177"/>
      <c r="AUB40" s="178"/>
      <c r="AUC40" s="179"/>
      <c r="AUD40" s="180"/>
      <c r="AUE40" s="180"/>
      <c r="AUF40" s="120"/>
      <c r="AUG40" s="120"/>
      <c r="AUH40" s="120"/>
      <c r="AUI40" s="180"/>
      <c r="AUJ40" s="180"/>
      <c r="AUK40" s="178"/>
      <c r="AUL40" s="178"/>
      <c r="AUM40" s="180"/>
      <c r="AUN40" s="180"/>
      <c r="AUO40" s="181"/>
      <c r="AUP40" s="182"/>
      <c r="AUR40" s="470" t="e">
        <f>VLOOKUP(AUY$1,ORTALAMA!$A:$D,4, )</f>
        <v>#DIV/0!</v>
      </c>
      <c r="AUS40" s="471"/>
      <c r="AUT40" s="471"/>
      <c r="AUU40" s="472"/>
      <c r="AUV40" s="177"/>
      <c r="AUW40" s="178"/>
      <c r="AUX40" s="179"/>
      <c r="AUY40" s="180"/>
      <c r="AUZ40" s="180"/>
      <c r="AVA40" s="120"/>
      <c r="AVB40" s="120"/>
      <c r="AVC40" s="120"/>
      <c r="AVD40" s="180"/>
      <c r="AVE40" s="180"/>
      <c r="AVF40" s="178"/>
      <c r="AVG40" s="178"/>
      <c r="AVH40" s="180"/>
      <c r="AVI40" s="180"/>
      <c r="AVJ40" s="181"/>
      <c r="AVK40" s="182"/>
      <c r="AVM40" s="470" t="e">
        <f>VLOOKUP(AVT$1,ORTALAMA!$A:$D,4, )</f>
        <v>#N/A</v>
      </c>
      <c r="AVN40" s="471"/>
      <c r="AVO40" s="471"/>
      <c r="AVP40" s="472"/>
      <c r="AVQ40" s="177"/>
      <c r="AVR40" s="178"/>
      <c r="AVS40" s="179"/>
      <c r="AVT40" s="180"/>
      <c r="AVU40" s="180"/>
      <c r="AVV40" s="120"/>
      <c r="AVW40" s="120"/>
      <c r="AVX40" s="120"/>
      <c r="AVY40" s="180"/>
      <c r="AVZ40" s="180"/>
      <c r="AWA40" s="178"/>
      <c r="AWB40" s="178"/>
      <c r="AWC40" s="180"/>
      <c r="AWD40" s="180"/>
      <c r="AWE40" s="181"/>
      <c r="AWF40" s="182"/>
      <c r="AWH40" s="470" t="e">
        <f>VLOOKUP(AWO$1,ORTALAMA!$A:$D,4, )</f>
        <v>#N/A</v>
      </c>
      <c r="AWI40" s="471"/>
      <c r="AWJ40" s="471"/>
      <c r="AWK40" s="472"/>
      <c r="AWL40" s="177"/>
      <c r="AWM40" s="178"/>
      <c r="AWN40" s="179"/>
      <c r="AWO40" s="180"/>
      <c r="AWP40" s="180"/>
      <c r="AWQ40" s="120"/>
      <c r="AWR40" s="120"/>
      <c r="AWS40" s="120"/>
      <c r="AWT40" s="180"/>
      <c r="AWU40" s="180"/>
      <c r="AWV40" s="178"/>
      <c r="AWW40" s="178"/>
      <c r="AWX40" s="180"/>
      <c r="AWY40" s="180"/>
      <c r="AWZ40" s="181"/>
      <c r="AXA40" s="182"/>
      <c r="AXC40" s="470" t="e">
        <f>VLOOKUP(AXJ$1,ORTALAMA!$A:$D,4, )</f>
        <v>#N/A</v>
      </c>
      <c r="AXD40" s="471"/>
      <c r="AXE40" s="471"/>
      <c r="AXF40" s="472"/>
      <c r="AXG40" s="177"/>
      <c r="AXH40" s="178"/>
      <c r="AXI40" s="179"/>
      <c r="AXJ40" s="180"/>
      <c r="AXK40" s="180"/>
      <c r="AXL40" s="120"/>
      <c r="AXM40" s="120"/>
      <c r="AXN40" s="120"/>
      <c r="AXO40" s="180"/>
      <c r="AXP40" s="180"/>
      <c r="AXQ40" s="178"/>
      <c r="AXR40" s="178"/>
      <c r="AXS40" s="180"/>
      <c r="AXT40" s="180"/>
      <c r="AXU40" s="181"/>
      <c r="AXV40" s="182"/>
      <c r="AXX40" s="470" t="e">
        <f>VLOOKUP(AYE$1,ORTALAMA!$A:$D,4, )</f>
        <v>#N/A</v>
      </c>
      <c r="AXY40" s="471"/>
      <c r="AXZ40" s="471"/>
      <c r="AYA40" s="472"/>
      <c r="AYB40" s="177"/>
      <c r="AYC40" s="178"/>
      <c r="AYD40" s="179"/>
      <c r="AYE40" s="180"/>
      <c r="AYF40" s="180"/>
      <c r="AYG40" s="120"/>
      <c r="AYH40" s="120"/>
      <c r="AYI40" s="120"/>
      <c r="AYJ40" s="180"/>
      <c r="AYK40" s="180"/>
      <c r="AYL40" s="178"/>
      <c r="AYM40" s="178"/>
      <c r="AYN40" s="180"/>
      <c r="AYO40" s="180"/>
      <c r="AYP40" s="181"/>
      <c r="AYQ40" s="182"/>
      <c r="AYS40" s="470" t="e">
        <f>VLOOKUP(AYZ$1,ORTALAMA!$A:$D,4, )</f>
        <v>#N/A</v>
      </c>
      <c r="AYT40" s="471"/>
      <c r="AYU40" s="471"/>
      <c r="AYV40" s="472"/>
      <c r="AYW40" s="177"/>
      <c r="AYX40" s="178"/>
      <c r="AYY40" s="179"/>
      <c r="AYZ40" s="180"/>
      <c r="AZA40" s="180"/>
      <c r="AZB40" s="120"/>
      <c r="AZC40" s="120"/>
      <c r="AZD40" s="120"/>
      <c r="AZE40" s="180"/>
      <c r="AZF40" s="180"/>
      <c r="AZG40" s="178"/>
      <c r="AZH40" s="178"/>
      <c r="AZI40" s="180"/>
      <c r="AZJ40" s="180"/>
      <c r="AZK40" s="181"/>
      <c r="AZL40" s="182"/>
      <c r="AZN40" s="470" t="e">
        <f>VLOOKUP(AZU$1,ORTALAMA!$A:$D,4, )</f>
        <v>#N/A</v>
      </c>
      <c r="AZO40" s="471"/>
      <c r="AZP40" s="471"/>
      <c r="AZQ40" s="472"/>
      <c r="AZR40" s="177"/>
      <c r="AZS40" s="178"/>
      <c r="AZT40" s="179"/>
      <c r="AZU40" s="180"/>
      <c r="AZV40" s="180"/>
      <c r="AZW40" s="120"/>
      <c r="AZX40" s="120"/>
      <c r="AZY40" s="120"/>
      <c r="AZZ40" s="180"/>
      <c r="BAA40" s="180"/>
      <c r="BAB40" s="178"/>
      <c r="BAC40" s="178"/>
      <c r="BAD40" s="180"/>
      <c r="BAE40" s="180"/>
      <c r="BAF40" s="181"/>
      <c r="BAG40" s="182"/>
      <c r="BAI40" s="470" t="e">
        <f>VLOOKUP(BAP$1,ORTALAMA!$A:$D,4, )</f>
        <v>#N/A</v>
      </c>
      <c r="BAJ40" s="471"/>
      <c r="BAK40" s="471"/>
      <c r="BAL40" s="472"/>
      <c r="BAM40" s="177"/>
      <c r="BAN40" s="178"/>
      <c r="BAO40" s="179"/>
      <c r="BAP40" s="180"/>
      <c r="BAQ40" s="180"/>
      <c r="BAR40" s="120"/>
      <c r="BAS40" s="120"/>
      <c r="BAT40" s="120"/>
      <c r="BAU40" s="180"/>
      <c r="BAV40" s="180"/>
      <c r="BAW40" s="178"/>
      <c r="BAX40" s="178"/>
      <c r="BAY40" s="180"/>
      <c r="BAZ40" s="180"/>
      <c r="BBA40" s="181"/>
      <c r="BBB40" s="182"/>
    </row>
    <row r="41" spans="1:1406" ht="15" thickBot="1" x14ac:dyDescent="0.35">
      <c r="A41" s="183"/>
      <c r="B41" s="183"/>
      <c r="C41" s="183"/>
      <c r="D41" s="183"/>
      <c r="E41" s="184"/>
      <c r="F41" s="468" t="s">
        <v>16</v>
      </c>
      <c r="G41" s="469"/>
      <c r="H41" s="185">
        <f>T39</f>
        <v>0</v>
      </c>
      <c r="I41" s="186"/>
      <c r="J41" s="120"/>
      <c r="K41" s="120"/>
      <c r="L41" s="120"/>
      <c r="M41" s="187"/>
      <c r="N41" s="187"/>
      <c r="O41" s="188"/>
      <c r="P41" s="118"/>
      <c r="Q41" s="189">
        <f>VLOOKUP(H1,PUANTAJ!$A:$F,2, )</f>
        <v>117</v>
      </c>
      <c r="R41" s="464" t="s">
        <v>17</v>
      </c>
      <c r="S41" s="465"/>
      <c r="T41" s="190">
        <f>H39</f>
        <v>0</v>
      </c>
      <c r="V41" s="183"/>
      <c r="W41" s="183"/>
      <c r="X41" s="183"/>
      <c r="Y41" s="183"/>
      <c r="Z41" s="184"/>
      <c r="AA41" s="468" t="s">
        <v>16</v>
      </c>
      <c r="AB41" s="469"/>
      <c r="AC41" s="185">
        <f>AO39</f>
        <v>0</v>
      </c>
      <c r="AD41" s="186"/>
      <c r="AE41" s="120"/>
      <c r="AF41" s="120"/>
      <c r="AG41" s="120"/>
      <c r="AH41" s="187"/>
      <c r="AI41" s="187"/>
      <c r="AJ41" s="188"/>
      <c r="AK41" s="118"/>
      <c r="AL41" s="189">
        <f>VLOOKUP(AC1,PUANTAJ!$A:$F,2, )</f>
        <v>142.5</v>
      </c>
      <c r="AM41" s="464" t="s">
        <v>17</v>
      </c>
      <c r="AN41" s="465"/>
      <c r="AO41" s="190">
        <f>AC39</f>
        <v>0</v>
      </c>
      <c r="AQ41" s="183"/>
      <c r="AR41" s="183"/>
      <c r="AS41" s="183"/>
      <c r="AT41" s="183"/>
      <c r="AU41" s="184"/>
      <c r="AV41" s="468" t="s">
        <v>16</v>
      </c>
      <c r="AW41" s="469"/>
      <c r="AX41" s="185">
        <f t="shared" ref="AX41" si="2675">BJ39</f>
        <v>0</v>
      </c>
      <c r="AY41" s="186"/>
      <c r="AZ41" s="120"/>
      <c r="BA41" s="120"/>
      <c r="BB41" s="120"/>
      <c r="BC41" s="187"/>
      <c r="BD41" s="187"/>
      <c r="BE41" s="188"/>
      <c r="BF41" s="118"/>
      <c r="BG41" s="189">
        <f>VLOOKUP(AX1,PUANTAJ!$A:$F,2, )</f>
        <v>135</v>
      </c>
      <c r="BH41" s="464" t="s">
        <v>17</v>
      </c>
      <c r="BI41" s="465"/>
      <c r="BJ41" s="190">
        <f t="shared" ref="BJ41" si="2676">AX39</f>
        <v>0</v>
      </c>
      <c r="BL41" s="183"/>
      <c r="BM41" s="183"/>
      <c r="BN41" s="183"/>
      <c r="BO41" s="183"/>
      <c r="BP41" s="184"/>
      <c r="BQ41" s="468" t="s">
        <v>16</v>
      </c>
      <c r="BR41" s="469"/>
      <c r="BS41" s="185">
        <f t="shared" ref="BS41" si="2677">CE39</f>
        <v>0</v>
      </c>
      <c r="BT41" s="186"/>
      <c r="BU41" s="120"/>
      <c r="BV41" s="120"/>
      <c r="BW41" s="120"/>
      <c r="BX41" s="187"/>
      <c r="BY41" s="187"/>
      <c r="BZ41" s="188"/>
      <c r="CA41" s="118"/>
      <c r="CB41" s="189">
        <f>VLOOKUP(BS1,PUANTAJ!$A:$F,2, )</f>
        <v>135</v>
      </c>
      <c r="CC41" s="464" t="s">
        <v>17</v>
      </c>
      <c r="CD41" s="465"/>
      <c r="CE41" s="190">
        <f t="shared" ref="CE41" si="2678">BS39</f>
        <v>0</v>
      </c>
      <c r="CG41" s="183"/>
      <c r="CH41" s="183"/>
      <c r="CI41" s="183"/>
      <c r="CJ41" s="183"/>
      <c r="CK41" s="184"/>
      <c r="CL41" s="468" t="s">
        <v>16</v>
      </c>
      <c r="CM41" s="469"/>
      <c r="CN41" s="185">
        <f t="shared" ref="CN41" si="2679">CZ39</f>
        <v>0</v>
      </c>
      <c r="CO41" s="186"/>
      <c r="CP41" s="120"/>
      <c r="CQ41" s="120"/>
      <c r="CR41" s="120"/>
      <c r="CS41" s="187"/>
      <c r="CT41" s="187"/>
      <c r="CU41" s="188"/>
      <c r="CV41" s="118"/>
      <c r="CW41" s="189">
        <f>VLOOKUP(CN1,PUANTAJ!$A:$F,2, )</f>
        <v>150</v>
      </c>
      <c r="CX41" s="464" t="s">
        <v>17</v>
      </c>
      <c r="CY41" s="465"/>
      <c r="CZ41" s="190">
        <f t="shared" ref="CZ41" si="2680">CN39</f>
        <v>0</v>
      </c>
      <c r="DB41" s="183"/>
      <c r="DC41" s="183"/>
      <c r="DD41" s="183"/>
      <c r="DE41" s="183"/>
      <c r="DF41" s="184"/>
      <c r="DG41" s="468" t="s">
        <v>16</v>
      </c>
      <c r="DH41" s="469"/>
      <c r="DI41" s="185">
        <f t="shared" ref="DI41" si="2681">DU39</f>
        <v>0</v>
      </c>
      <c r="DJ41" s="186"/>
      <c r="DK41" s="120"/>
      <c r="DL41" s="120"/>
      <c r="DM41" s="120"/>
      <c r="DN41" s="187"/>
      <c r="DO41" s="187"/>
      <c r="DP41" s="188"/>
      <c r="DQ41" s="118"/>
      <c r="DR41" s="189">
        <f>VLOOKUP(DI1,PUANTAJ!$A:$F,2, )</f>
        <v>132</v>
      </c>
      <c r="DS41" s="464" t="s">
        <v>17</v>
      </c>
      <c r="DT41" s="465"/>
      <c r="DU41" s="190">
        <f t="shared" ref="DU41" si="2682">DI39</f>
        <v>0</v>
      </c>
      <c r="DW41" s="183"/>
      <c r="DX41" s="183"/>
      <c r="DY41" s="183"/>
      <c r="DZ41" s="183"/>
      <c r="EA41" s="184"/>
      <c r="EB41" s="468" t="s">
        <v>16</v>
      </c>
      <c r="EC41" s="469"/>
      <c r="ED41" s="185">
        <f t="shared" ref="ED41" si="2683">EP39</f>
        <v>0</v>
      </c>
      <c r="EE41" s="186"/>
      <c r="EF41" s="120"/>
      <c r="EG41" s="120"/>
      <c r="EH41" s="120"/>
      <c r="EI41" s="187"/>
      <c r="EJ41" s="187"/>
      <c r="EK41" s="188"/>
      <c r="EL41" s="118"/>
      <c r="EM41" s="189">
        <f>VLOOKUP(ED1,PUANTAJ!$A:$F,2, )</f>
        <v>112</v>
      </c>
      <c r="EN41" s="464" t="s">
        <v>17</v>
      </c>
      <c r="EO41" s="465"/>
      <c r="EP41" s="190">
        <f t="shared" ref="EP41" si="2684">ED39</f>
        <v>0</v>
      </c>
      <c r="ER41" s="183"/>
      <c r="ES41" s="183"/>
      <c r="ET41" s="183"/>
      <c r="EU41" s="183"/>
      <c r="EV41" s="184"/>
      <c r="EW41" s="468" t="s">
        <v>16</v>
      </c>
      <c r="EX41" s="469"/>
      <c r="EY41" s="185">
        <f t="shared" ref="EY41" si="2685">FK39</f>
        <v>0</v>
      </c>
      <c r="EZ41" s="186"/>
      <c r="FA41" s="120"/>
      <c r="FB41" s="120"/>
      <c r="FC41" s="120"/>
      <c r="FD41" s="187"/>
      <c r="FE41" s="187"/>
      <c r="FF41" s="188"/>
      <c r="FG41" s="118"/>
      <c r="FH41" s="189">
        <f>VLOOKUP(EY1,PUANTAJ!$A:$F,2, )</f>
        <v>118.5</v>
      </c>
      <c r="FI41" s="464" t="s">
        <v>17</v>
      </c>
      <c r="FJ41" s="465"/>
      <c r="FK41" s="190">
        <f t="shared" ref="FK41" si="2686">EY39</f>
        <v>0</v>
      </c>
      <c r="FM41" s="183"/>
      <c r="FN41" s="183"/>
      <c r="FO41" s="183"/>
      <c r="FP41" s="183"/>
      <c r="FQ41" s="184"/>
      <c r="FR41" s="468" t="s">
        <v>16</v>
      </c>
      <c r="FS41" s="469"/>
      <c r="FT41" s="185">
        <f t="shared" ref="FT41" si="2687">GF39</f>
        <v>0</v>
      </c>
      <c r="FU41" s="186"/>
      <c r="FV41" s="120"/>
      <c r="FW41" s="120"/>
      <c r="FX41" s="120"/>
      <c r="FY41" s="187"/>
      <c r="FZ41" s="187"/>
      <c r="GA41" s="188"/>
      <c r="GB41" s="118"/>
      <c r="GC41" s="189">
        <f>VLOOKUP(FT1,PUANTAJ!$A:$F,2, )</f>
        <v>127.5</v>
      </c>
      <c r="GD41" s="464" t="s">
        <v>17</v>
      </c>
      <c r="GE41" s="465"/>
      <c r="GF41" s="190">
        <f t="shared" ref="GF41" si="2688">FT39</f>
        <v>0</v>
      </c>
      <c r="GH41" s="183"/>
      <c r="GI41" s="183"/>
      <c r="GJ41" s="183"/>
      <c r="GK41" s="183"/>
      <c r="GL41" s="184"/>
      <c r="GM41" s="468" t="s">
        <v>16</v>
      </c>
      <c r="GN41" s="469"/>
      <c r="GO41" s="185">
        <f t="shared" ref="GO41" si="2689">HA39</f>
        <v>0</v>
      </c>
      <c r="GP41" s="186"/>
      <c r="GQ41" s="120"/>
      <c r="GR41" s="120"/>
      <c r="GS41" s="120"/>
      <c r="GT41" s="187"/>
      <c r="GU41" s="187"/>
      <c r="GV41" s="188"/>
      <c r="GW41" s="118"/>
      <c r="GX41" s="189">
        <f>VLOOKUP(GO1,PUANTAJ!$A:$F,2, )</f>
        <v>150</v>
      </c>
      <c r="GY41" s="464" t="s">
        <v>17</v>
      </c>
      <c r="GZ41" s="465"/>
      <c r="HA41" s="190">
        <f t="shared" ref="HA41" si="2690">GO39</f>
        <v>0</v>
      </c>
      <c r="HC41" s="183"/>
      <c r="HD41" s="183"/>
      <c r="HE41" s="183"/>
      <c r="HF41" s="183"/>
      <c r="HG41" s="184"/>
      <c r="HH41" s="468" t="s">
        <v>16</v>
      </c>
      <c r="HI41" s="469"/>
      <c r="HJ41" s="185">
        <f t="shared" ref="HJ41" si="2691">HV39</f>
        <v>0</v>
      </c>
      <c r="HK41" s="186"/>
      <c r="HL41" s="120"/>
      <c r="HM41" s="120"/>
      <c r="HN41" s="120"/>
      <c r="HO41" s="187"/>
      <c r="HP41" s="187"/>
      <c r="HQ41" s="188"/>
      <c r="HR41" s="118"/>
      <c r="HS41" s="189">
        <f>VLOOKUP(HJ1,PUANTAJ!$A:$F,2, )</f>
        <v>135</v>
      </c>
      <c r="HT41" s="464" t="s">
        <v>17</v>
      </c>
      <c r="HU41" s="465"/>
      <c r="HV41" s="190">
        <f t="shared" ref="HV41" si="2692">HJ39</f>
        <v>0</v>
      </c>
      <c r="HX41" s="183"/>
      <c r="HY41" s="183"/>
      <c r="HZ41" s="183"/>
      <c r="IA41" s="183"/>
      <c r="IB41" s="184"/>
      <c r="IC41" s="468" t="s">
        <v>16</v>
      </c>
      <c r="ID41" s="469"/>
      <c r="IE41" s="185">
        <f t="shared" ref="IE41" si="2693">IQ39</f>
        <v>0</v>
      </c>
      <c r="IF41" s="186"/>
      <c r="IG41" s="120"/>
      <c r="IH41" s="120"/>
      <c r="II41" s="120"/>
      <c r="IJ41" s="187"/>
      <c r="IK41" s="187"/>
      <c r="IL41" s="188"/>
      <c r="IM41" s="118"/>
      <c r="IN41" s="189">
        <f>VLOOKUP(IE1,PUANTAJ!$A:$F,2, )</f>
        <v>135</v>
      </c>
      <c r="IO41" s="464" t="s">
        <v>17</v>
      </c>
      <c r="IP41" s="465"/>
      <c r="IQ41" s="190">
        <f t="shared" ref="IQ41" si="2694">IE39</f>
        <v>0</v>
      </c>
      <c r="IS41" s="183"/>
      <c r="IT41" s="183"/>
      <c r="IU41" s="183"/>
      <c r="IV41" s="183"/>
      <c r="IW41" s="184"/>
      <c r="IX41" s="468" t="s">
        <v>16</v>
      </c>
      <c r="IY41" s="469"/>
      <c r="IZ41" s="185">
        <f t="shared" ref="IZ41" si="2695">JL39</f>
        <v>0</v>
      </c>
      <c r="JA41" s="186"/>
      <c r="JB41" s="120"/>
      <c r="JC41" s="120"/>
      <c r="JD41" s="120"/>
      <c r="JE41" s="187"/>
      <c r="JF41" s="187"/>
      <c r="JG41" s="188"/>
      <c r="JH41" s="118"/>
      <c r="JI41" s="189">
        <f>VLOOKUP(IZ1,PUANTAJ!$A:$F,2, )</f>
        <v>127.5</v>
      </c>
      <c r="JJ41" s="464" t="s">
        <v>17</v>
      </c>
      <c r="JK41" s="465"/>
      <c r="JL41" s="190">
        <f t="shared" ref="JL41" si="2696">IZ39</f>
        <v>0</v>
      </c>
      <c r="JN41" s="183"/>
      <c r="JO41" s="183"/>
      <c r="JP41" s="183"/>
      <c r="JQ41" s="183"/>
      <c r="JR41" s="184"/>
      <c r="JS41" s="468" t="s">
        <v>16</v>
      </c>
      <c r="JT41" s="469"/>
      <c r="JU41" s="185">
        <f t="shared" ref="JU41" si="2697">KG39</f>
        <v>0</v>
      </c>
      <c r="JV41" s="186"/>
      <c r="JW41" s="120"/>
      <c r="JX41" s="120"/>
      <c r="JY41" s="120"/>
      <c r="JZ41" s="187"/>
      <c r="KA41" s="187"/>
      <c r="KB41" s="188"/>
      <c r="KC41" s="118"/>
      <c r="KD41" s="189">
        <f>VLOOKUP(JU1,PUANTAJ!$A:$F,2, )</f>
        <v>120</v>
      </c>
      <c r="KE41" s="464" t="s">
        <v>17</v>
      </c>
      <c r="KF41" s="465"/>
      <c r="KG41" s="190">
        <f t="shared" ref="KG41" si="2698">JU39</f>
        <v>0</v>
      </c>
      <c r="KI41" s="183"/>
      <c r="KJ41" s="183"/>
      <c r="KK41" s="183"/>
      <c r="KL41" s="183"/>
      <c r="KM41" s="184"/>
      <c r="KN41" s="468" t="s">
        <v>16</v>
      </c>
      <c r="KO41" s="469"/>
      <c r="KP41" s="185">
        <f t="shared" ref="KP41" si="2699">LB39</f>
        <v>0</v>
      </c>
      <c r="KQ41" s="186"/>
      <c r="KR41" s="120"/>
      <c r="KS41" s="120"/>
      <c r="KT41" s="120"/>
      <c r="KU41" s="187"/>
      <c r="KV41" s="187"/>
      <c r="KW41" s="188"/>
      <c r="KX41" s="118"/>
      <c r="KY41" s="189">
        <f>VLOOKUP(KP1,PUANTAJ!$A:$F,2, )</f>
        <v>97.5</v>
      </c>
      <c r="KZ41" s="464" t="s">
        <v>17</v>
      </c>
      <c r="LA41" s="465"/>
      <c r="LB41" s="190">
        <f t="shared" ref="LB41" si="2700">KP39</f>
        <v>0</v>
      </c>
      <c r="LD41" s="183"/>
      <c r="LE41" s="183"/>
      <c r="LF41" s="183"/>
      <c r="LG41" s="183"/>
      <c r="LH41" s="184"/>
      <c r="LI41" s="468" t="s">
        <v>16</v>
      </c>
      <c r="LJ41" s="469"/>
      <c r="LK41" s="185">
        <f t="shared" ref="LK41" si="2701">LW39</f>
        <v>0</v>
      </c>
      <c r="LL41" s="186"/>
      <c r="LM41" s="120"/>
      <c r="LN41" s="120"/>
      <c r="LO41" s="120"/>
      <c r="LP41" s="187"/>
      <c r="LQ41" s="187"/>
      <c r="LR41" s="188"/>
      <c r="LS41" s="118"/>
      <c r="LT41" s="189">
        <f>VLOOKUP(LK1,PUANTAJ!$A:$F,2, )</f>
        <v>94.5</v>
      </c>
      <c r="LU41" s="464" t="s">
        <v>17</v>
      </c>
      <c r="LV41" s="465"/>
      <c r="LW41" s="190">
        <f t="shared" ref="LW41" si="2702">LK39</f>
        <v>0</v>
      </c>
      <c r="LY41" s="183"/>
      <c r="LZ41" s="183"/>
      <c r="MA41" s="183"/>
      <c r="MB41" s="183"/>
      <c r="MC41" s="184"/>
      <c r="MD41" s="468" t="s">
        <v>16</v>
      </c>
      <c r="ME41" s="469"/>
      <c r="MF41" s="185">
        <f t="shared" ref="MF41" si="2703">MR39</f>
        <v>0</v>
      </c>
      <c r="MG41" s="186"/>
      <c r="MH41" s="120"/>
      <c r="MI41" s="120"/>
      <c r="MJ41" s="120"/>
      <c r="MK41" s="187"/>
      <c r="ML41" s="187"/>
      <c r="MM41" s="188"/>
      <c r="MN41" s="118"/>
      <c r="MO41" s="189">
        <f>VLOOKUP(MF1,PUANTAJ!$A:$F,2, )</f>
        <v>120</v>
      </c>
      <c r="MP41" s="464" t="s">
        <v>17</v>
      </c>
      <c r="MQ41" s="465"/>
      <c r="MR41" s="190">
        <f t="shared" ref="MR41" si="2704">MF39</f>
        <v>0</v>
      </c>
      <c r="MT41" s="183"/>
      <c r="MU41" s="183"/>
      <c r="MV41" s="183"/>
      <c r="MW41" s="183"/>
      <c r="MX41" s="184"/>
      <c r="MY41" s="468" t="s">
        <v>16</v>
      </c>
      <c r="MZ41" s="469"/>
      <c r="NA41" s="185">
        <f t="shared" ref="NA41" si="2705">NM39</f>
        <v>0</v>
      </c>
      <c r="NB41" s="186"/>
      <c r="NC41" s="120"/>
      <c r="ND41" s="120"/>
      <c r="NE41" s="120"/>
      <c r="NF41" s="187"/>
      <c r="NG41" s="187"/>
      <c r="NH41" s="188"/>
      <c r="NI41" s="118"/>
      <c r="NJ41" s="189">
        <f>VLOOKUP(NA1,PUANTAJ!$A:$F,2, )</f>
        <v>120</v>
      </c>
      <c r="NK41" s="464" t="s">
        <v>17</v>
      </c>
      <c r="NL41" s="465"/>
      <c r="NM41" s="190">
        <f t="shared" ref="NM41" si="2706">NA39</f>
        <v>0</v>
      </c>
      <c r="NO41" s="183"/>
      <c r="NP41" s="183"/>
      <c r="NQ41" s="183"/>
      <c r="NR41" s="183"/>
      <c r="NS41" s="184"/>
      <c r="NT41" s="468" t="s">
        <v>16</v>
      </c>
      <c r="NU41" s="469"/>
      <c r="NV41" s="185">
        <f t="shared" ref="NV41" si="2707">OH39</f>
        <v>0</v>
      </c>
      <c r="NW41" s="186"/>
      <c r="NX41" s="120"/>
      <c r="NY41" s="120"/>
      <c r="NZ41" s="120"/>
      <c r="OA41" s="187"/>
      <c r="OB41" s="187"/>
      <c r="OC41" s="188"/>
      <c r="OD41" s="118"/>
      <c r="OE41" s="189">
        <f>VLOOKUP(NV1,PUANTAJ!$A:$F,2, )</f>
        <v>127.5</v>
      </c>
      <c r="OF41" s="464" t="s">
        <v>17</v>
      </c>
      <c r="OG41" s="465"/>
      <c r="OH41" s="190">
        <f t="shared" ref="OH41" si="2708">NV39</f>
        <v>0</v>
      </c>
      <c r="OJ41" s="183"/>
      <c r="OK41" s="183"/>
      <c r="OL41" s="183"/>
      <c r="OM41" s="183"/>
      <c r="ON41" s="184"/>
      <c r="OO41" s="468" t="s">
        <v>16</v>
      </c>
      <c r="OP41" s="469"/>
      <c r="OQ41" s="185">
        <f t="shared" ref="OQ41" si="2709">PC39</f>
        <v>0</v>
      </c>
      <c r="OR41" s="186"/>
      <c r="OS41" s="120"/>
      <c r="OT41" s="120"/>
      <c r="OU41" s="120"/>
      <c r="OV41" s="187"/>
      <c r="OW41" s="187"/>
      <c r="OX41" s="188"/>
      <c r="OY41" s="118"/>
      <c r="OZ41" s="189">
        <f>VLOOKUP(OQ1,PUANTAJ!$A:$F,2, )</f>
        <v>150</v>
      </c>
      <c r="PA41" s="464" t="s">
        <v>17</v>
      </c>
      <c r="PB41" s="465"/>
      <c r="PC41" s="190">
        <f t="shared" ref="PC41" si="2710">OQ39</f>
        <v>0</v>
      </c>
      <c r="PE41" s="183"/>
      <c r="PF41" s="183"/>
      <c r="PG41" s="183"/>
      <c r="PH41" s="183"/>
      <c r="PI41" s="184"/>
      <c r="PJ41" s="468" t="s">
        <v>16</v>
      </c>
      <c r="PK41" s="469"/>
      <c r="PL41" s="185">
        <f t="shared" ref="PL41" si="2711">PX39</f>
        <v>0</v>
      </c>
      <c r="PM41" s="186"/>
      <c r="PN41" s="120"/>
      <c r="PO41" s="120"/>
      <c r="PP41" s="120"/>
      <c r="PQ41" s="187"/>
      <c r="PR41" s="187"/>
      <c r="PS41" s="188"/>
      <c r="PT41" s="118"/>
      <c r="PU41" s="189">
        <f>VLOOKUP(PL1,PUANTAJ!$A:$F,2, )</f>
        <v>120</v>
      </c>
      <c r="PV41" s="464" t="s">
        <v>17</v>
      </c>
      <c r="PW41" s="465"/>
      <c r="PX41" s="190">
        <f t="shared" ref="PX41" si="2712">PL39</f>
        <v>0</v>
      </c>
      <c r="PZ41" s="183"/>
      <c r="QA41" s="183"/>
      <c r="QB41" s="183"/>
      <c r="QC41" s="183"/>
      <c r="QD41" s="184"/>
      <c r="QE41" s="468" t="s">
        <v>16</v>
      </c>
      <c r="QF41" s="469"/>
      <c r="QG41" s="185">
        <f t="shared" ref="QG41" si="2713">QS39</f>
        <v>0</v>
      </c>
      <c r="QH41" s="186"/>
      <c r="QI41" s="120"/>
      <c r="QJ41" s="120"/>
      <c r="QK41" s="120"/>
      <c r="QL41" s="187"/>
      <c r="QM41" s="187"/>
      <c r="QN41" s="188"/>
      <c r="QO41" s="118"/>
      <c r="QP41" s="189">
        <f>VLOOKUP(QG1,PUANTAJ!$A:$F,2, )</f>
        <v>142.5</v>
      </c>
      <c r="QQ41" s="464" t="s">
        <v>17</v>
      </c>
      <c r="QR41" s="465"/>
      <c r="QS41" s="190">
        <f t="shared" ref="QS41" si="2714">QG39</f>
        <v>0</v>
      </c>
      <c r="QU41" s="183"/>
      <c r="QV41" s="183"/>
      <c r="QW41" s="183"/>
      <c r="QX41" s="183"/>
      <c r="QY41" s="184"/>
      <c r="QZ41" s="468" t="s">
        <v>16</v>
      </c>
      <c r="RA41" s="469"/>
      <c r="RB41" s="185">
        <f t="shared" ref="RB41" si="2715">RN39</f>
        <v>0</v>
      </c>
      <c r="RC41" s="186"/>
      <c r="RD41" s="120"/>
      <c r="RE41" s="120"/>
      <c r="RF41" s="120"/>
      <c r="RG41" s="187"/>
      <c r="RH41" s="187"/>
      <c r="RI41" s="188"/>
      <c r="RJ41" s="118"/>
      <c r="RK41" s="189">
        <f>VLOOKUP(RB1,PUANTAJ!$A:$F,2, )</f>
        <v>112.5</v>
      </c>
      <c r="RL41" s="464" t="s">
        <v>17</v>
      </c>
      <c r="RM41" s="465"/>
      <c r="RN41" s="190">
        <f t="shared" ref="RN41" si="2716">RB39</f>
        <v>0</v>
      </c>
      <c r="RP41" s="183"/>
      <c r="RQ41" s="183"/>
      <c r="RR41" s="183"/>
      <c r="RS41" s="183"/>
      <c r="RT41" s="184"/>
      <c r="RU41" s="468" t="s">
        <v>16</v>
      </c>
      <c r="RV41" s="469"/>
      <c r="RW41" s="185">
        <f t="shared" ref="RW41" si="2717">SI39</f>
        <v>0</v>
      </c>
      <c r="RX41" s="186"/>
      <c r="RY41" s="120"/>
      <c r="RZ41" s="120"/>
      <c r="SA41" s="120"/>
      <c r="SB41" s="187"/>
      <c r="SC41" s="187"/>
      <c r="SD41" s="188"/>
      <c r="SE41" s="118"/>
      <c r="SF41" s="189">
        <f>VLOOKUP(RW1,PUANTAJ!$A:$F,2, )</f>
        <v>135</v>
      </c>
      <c r="SG41" s="464" t="s">
        <v>17</v>
      </c>
      <c r="SH41" s="465"/>
      <c r="SI41" s="190">
        <f t="shared" ref="SI41" si="2718">RW39</f>
        <v>0</v>
      </c>
      <c r="SK41" s="183"/>
      <c r="SL41" s="183"/>
      <c r="SM41" s="183"/>
      <c r="SN41" s="183"/>
      <c r="SO41" s="184"/>
      <c r="SP41" s="468" t="s">
        <v>16</v>
      </c>
      <c r="SQ41" s="469"/>
      <c r="SR41" s="185">
        <f t="shared" ref="SR41" si="2719">TD39</f>
        <v>0</v>
      </c>
      <c r="SS41" s="186"/>
      <c r="ST41" s="120"/>
      <c r="SU41" s="120"/>
      <c r="SV41" s="120"/>
      <c r="SW41" s="187"/>
      <c r="SX41" s="187"/>
      <c r="SY41" s="188"/>
      <c r="SZ41" s="118"/>
      <c r="TA41" s="189">
        <f>VLOOKUP(SR1,PUANTAJ!$A:$F,2, )</f>
        <v>127.5</v>
      </c>
      <c r="TB41" s="464" t="s">
        <v>17</v>
      </c>
      <c r="TC41" s="465"/>
      <c r="TD41" s="190">
        <f t="shared" ref="TD41" si="2720">SR39</f>
        <v>0</v>
      </c>
      <c r="TF41" s="183"/>
      <c r="TG41" s="183"/>
      <c r="TH41" s="183"/>
      <c r="TI41" s="183"/>
      <c r="TJ41" s="184"/>
      <c r="TK41" s="468" t="s">
        <v>16</v>
      </c>
      <c r="TL41" s="469"/>
      <c r="TM41" s="185">
        <f t="shared" ref="TM41" si="2721">TY39</f>
        <v>0</v>
      </c>
      <c r="TN41" s="186"/>
      <c r="TO41" s="120"/>
      <c r="TP41" s="120"/>
      <c r="TQ41" s="120"/>
      <c r="TR41" s="187"/>
      <c r="TS41" s="187"/>
      <c r="TT41" s="188"/>
      <c r="TU41" s="118"/>
      <c r="TV41" s="189">
        <f>VLOOKUP(TM1,PUANTAJ!$A:$F,2, )</f>
        <v>135</v>
      </c>
      <c r="TW41" s="464" t="s">
        <v>17</v>
      </c>
      <c r="TX41" s="465"/>
      <c r="TY41" s="190">
        <f t="shared" ref="TY41" si="2722">TM39</f>
        <v>0</v>
      </c>
      <c r="UA41" s="183"/>
      <c r="UB41" s="183"/>
      <c r="UC41" s="183"/>
      <c r="UD41" s="183"/>
      <c r="UE41" s="184"/>
      <c r="UF41" s="468" t="s">
        <v>16</v>
      </c>
      <c r="UG41" s="469"/>
      <c r="UH41" s="185">
        <f t="shared" ref="UH41" si="2723">UT39</f>
        <v>0</v>
      </c>
      <c r="UI41" s="186"/>
      <c r="UJ41" s="120"/>
      <c r="UK41" s="120"/>
      <c r="UL41" s="120"/>
      <c r="UM41" s="187"/>
      <c r="UN41" s="187"/>
      <c r="UO41" s="188"/>
      <c r="UP41" s="118"/>
      <c r="UQ41" s="189">
        <f>VLOOKUP(UH1,PUANTAJ!$A:$F,2, )</f>
        <v>120</v>
      </c>
      <c r="UR41" s="464" t="s">
        <v>17</v>
      </c>
      <c r="US41" s="465"/>
      <c r="UT41" s="190">
        <f t="shared" ref="UT41" si="2724">UH39</f>
        <v>0</v>
      </c>
      <c r="UV41" s="183"/>
      <c r="UW41" s="183"/>
      <c r="UX41" s="183"/>
      <c r="UY41" s="183"/>
      <c r="UZ41" s="184"/>
      <c r="VA41" s="468" t="s">
        <v>16</v>
      </c>
      <c r="VB41" s="469"/>
      <c r="VC41" s="185">
        <f t="shared" ref="VC41" si="2725">VO39</f>
        <v>0</v>
      </c>
      <c r="VD41" s="186"/>
      <c r="VE41" s="120"/>
      <c r="VF41" s="120"/>
      <c r="VG41" s="120"/>
      <c r="VH41" s="187"/>
      <c r="VI41" s="187"/>
      <c r="VJ41" s="188"/>
      <c r="VK41" s="118"/>
      <c r="VL41" s="189">
        <f>VLOOKUP(VC1,PUANTAJ!$A:$F,2, )</f>
        <v>127.5</v>
      </c>
      <c r="VM41" s="464" t="s">
        <v>17</v>
      </c>
      <c r="VN41" s="465"/>
      <c r="VO41" s="190">
        <f t="shared" ref="VO41" si="2726">VC39</f>
        <v>0</v>
      </c>
      <c r="VQ41" s="183"/>
      <c r="VR41" s="183"/>
      <c r="VS41" s="183"/>
      <c r="VT41" s="183"/>
      <c r="VU41" s="184"/>
      <c r="VV41" s="468" t="s">
        <v>16</v>
      </c>
      <c r="VW41" s="469"/>
      <c r="VX41" s="185">
        <f t="shared" ref="VX41" si="2727">WJ39</f>
        <v>0</v>
      </c>
      <c r="VY41" s="186"/>
      <c r="VZ41" s="120"/>
      <c r="WA41" s="120"/>
      <c r="WB41" s="120"/>
      <c r="WC41" s="187"/>
      <c r="WD41" s="187"/>
      <c r="WE41" s="188"/>
      <c r="WF41" s="118"/>
      <c r="WG41" s="189">
        <f>VLOOKUP(VX1,PUANTAJ!$A:$F,2, )</f>
        <v>150</v>
      </c>
      <c r="WH41" s="464" t="s">
        <v>17</v>
      </c>
      <c r="WI41" s="465"/>
      <c r="WJ41" s="190">
        <f t="shared" ref="WJ41" si="2728">VX39</f>
        <v>0</v>
      </c>
      <c r="WL41" s="183"/>
      <c r="WM41" s="183"/>
      <c r="WN41" s="183"/>
      <c r="WO41" s="183"/>
      <c r="WP41" s="184"/>
      <c r="WQ41" s="468" t="s">
        <v>16</v>
      </c>
      <c r="WR41" s="469"/>
      <c r="WS41" s="185">
        <f t="shared" ref="WS41" si="2729">XE39</f>
        <v>0</v>
      </c>
      <c r="WT41" s="186"/>
      <c r="WU41" s="120"/>
      <c r="WV41" s="120"/>
      <c r="WW41" s="120"/>
      <c r="WX41" s="187"/>
      <c r="WY41" s="187"/>
      <c r="WZ41" s="188"/>
      <c r="XA41" s="118"/>
      <c r="XB41" s="189">
        <f>VLOOKUP(WS1,PUANTAJ!$A:$F,2, )</f>
        <v>120</v>
      </c>
      <c r="XC41" s="464" t="s">
        <v>17</v>
      </c>
      <c r="XD41" s="465"/>
      <c r="XE41" s="190">
        <f t="shared" ref="XE41" si="2730">WS39</f>
        <v>0</v>
      </c>
      <c r="XG41" s="183"/>
      <c r="XH41" s="183"/>
      <c r="XI41" s="183"/>
      <c r="XJ41" s="183"/>
      <c r="XK41" s="184"/>
      <c r="XL41" s="468" t="s">
        <v>16</v>
      </c>
      <c r="XM41" s="469"/>
      <c r="XN41" s="185">
        <f t="shared" ref="XN41" si="2731">XZ39</f>
        <v>0</v>
      </c>
      <c r="XO41" s="186"/>
      <c r="XP41" s="120"/>
      <c r="XQ41" s="120"/>
      <c r="XR41" s="120"/>
      <c r="XS41" s="187"/>
      <c r="XT41" s="187"/>
      <c r="XU41" s="188"/>
      <c r="XV41" s="118"/>
      <c r="XW41" s="189">
        <f>VLOOKUP(XN1,PUANTAJ!$A:$F,2, )</f>
        <v>135</v>
      </c>
      <c r="XX41" s="464" t="s">
        <v>17</v>
      </c>
      <c r="XY41" s="465"/>
      <c r="XZ41" s="190">
        <f t="shared" ref="XZ41" si="2732">XN39</f>
        <v>0</v>
      </c>
      <c r="YB41" s="183"/>
      <c r="YC41" s="183"/>
      <c r="YD41" s="183"/>
      <c r="YE41" s="183"/>
      <c r="YF41" s="184"/>
      <c r="YG41" s="468" t="s">
        <v>16</v>
      </c>
      <c r="YH41" s="469"/>
      <c r="YI41" s="185">
        <f t="shared" ref="YI41" si="2733">YU39</f>
        <v>0</v>
      </c>
      <c r="YJ41" s="186"/>
      <c r="YK41" s="120"/>
      <c r="YL41" s="120"/>
      <c r="YM41" s="120"/>
      <c r="YN41" s="187"/>
      <c r="YO41" s="187"/>
      <c r="YP41" s="188"/>
      <c r="YQ41" s="118"/>
      <c r="YR41" s="189">
        <f>VLOOKUP(YI1,PUANTAJ!$A:$F,2, )</f>
        <v>127.5</v>
      </c>
      <c r="YS41" s="464" t="s">
        <v>17</v>
      </c>
      <c r="YT41" s="465"/>
      <c r="YU41" s="190">
        <f t="shared" ref="YU41" si="2734">YI39</f>
        <v>0</v>
      </c>
      <c r="YW41" s="183"/>
      <c r="YX41" s="183"/>
      <c r="YY41" s="183"/>
      <c r="YZ41" s="183"/>
      <c r="ZA41" s="184"/>
      <c r="ZB41" s="468" t="s">
        <v>16</v>
      </c>
      <c r="ZC41" s="469"/>
      <c r="ZD41" s="185">
        <f t="shared" ref="ZD41" si="2735">ZP39</f>
        <v>0</v>
      </c>
      <c r="ZE41" s="186"/>
      <c r="ZF41" s="120"/>
      <c r="ZG41" s="120"/>
      <c r="ZH41" s="120"/>
      <c r="ZI41" s="187"/>
      <c r="ZJ41" s="187"/>
      <c r="ZK41" s="188"/>
      <c r="ZL41" s="118"/>
      <c r="ZM41" s="189">
        <f>VLOOKUP(ZD1,PUANTAJ!$A:$F,2, )</f>
        <v>150</v>
      </c>
      <c r="ZN41" s="464" t="s">
        <v>17</v>
      </c>
      <c r="ZO41" s="465"/>
      <c r="ZP41" s="190">
        <f t="shared" ref="ZP41" si="2736">ZD39</f>
        <v>0</v>
      </c>
      <c r="ZR41" s="183"/>
      <c r="ZS41" s="183"/>
      <c r="ZT41" s="183"/>
      <c r="ZU41" s="183"/>
      <c r="ZV41" s="184"/>
      <c r="ZW41" s="468" t="s">
        <v>16</v>
      </c>
      <c r="ZX41" s="469"/>
      <c r="ZY41" s="185">
        <f t="shared" ref="ZY41" si="2737">AAK39</f>
        <v>0</v>
      </c>
      <c r="ZZ41" s="186"/>
      <c r="AAA41" s="120"/>
      <c r="AAB41" s="120"/>
      <c r="AAC41" s="120"/>
      <c r="AAD41" s="187"/>
      <c r="AAE41" s="187"/>
      <c r="AAF41" s="188"/>
      <c r="AAG41" s="118"/>
      <c r="AAH41" s="189">
        <f>VLOOKUP(ZY1,PUANTAJ!$A:$F,2, )</f>
        <v>135</v>
      </c>
      <c r="AAI41" s="464" t="s">
        <v>17</v>
      </c>
      <c r="AAJ41" s="465"/>
      <c r="AAK41" s="190">
        <f t="shared" ref="AAK41" si="2738">ZY39</f>
        <v>0</v>
      </c>
      <c r="AAM41" s="183"/>
      <c r="AAN41" s="183"/>
      <c r="AAO41" s="183"/>
      <c r="AAP41" s="183"/>
      <c r="AAQ41" s="184"/>
      <c r="AAR41" s="468" t="s">
        <v>16</v>
      </c>
      <c r="AAS41" s="469"/>
      <c r="AAT41" s="185">
        <f t="shared" ref="AAT41" si="2739">ABF39</f>
        <v>0</v>
      </c>
      <c r="AAU41" s="186"/>
      <c r="AAV41" s="120"/>
      <c r="AAW41" s="120"/>
      <c r="AAX41" s="120"/>
      <c r="AAY41" s="187"/>
      <c r="AAZ41" s="187"/>
      <c r="ABA41" s="188"/>
      <c r="ABB41" s="118"/>
      <c r="ABC41" s="189">
        <f>VLOOKUP(AAT1,PUANTAJ!$A:$F,2, )</f>
        <v>157.5</v>
      </c>
      <c r="ABD41" s="464" t="s">
        <v>17</v>
      </c>
      <c r="ABE41" s="465"/>
      <c r="ABF41" s="190">
        <f t="shared" ref="ABF41" si="2740">AAT39</f>
        <v>0</v>
      </c>
      <c r="ABH41" s="183"/>
      <c r="ABI41" s="183"/>
      <c r="ABJ41" s="183"/>
      <c r="ABK41" s="183"/>
      <c r="ABL41" s="184"/>
      <c r="ABM41" s="468" t="s">
        <v>16</v>
      </c>
      <c r="ABN41" s="469"/>
      <c r="ABO41" s="185">
        <f t="shared" ref="ABO41" si="2741">ACA39</f>
        <v>0</v>
      </c>
      <c r="ABP41" s="186"/>
      <c r="ABQ41" s="120"/>
      <c r="ABR41" s="120"/>
      <c r="ABS41" s="120"/>
      <c r="ABT41" s="187"/>
      <c r="ABU41" s="187"/>
      <c r="ABV41" s="188"/>
      <c r="ABW41" s="118"/>
      <c r="ABX41" s="189">
        <f>VLOOKUP(ABO1,PUANTAJ!$A:$F,2, )</f>
        <v>135</v>
      </c>
      <c r="ABY41" s="464" t="s">
        <v>17</v>
      </c>
      <c r="ABZ41" s="465"/>
      <c r="ACA41" s="190">
        <f t="shared" ref="ACA41" si="2742">ABO39</f>
        <v>0</v>
      </c>
      <c r="ACC41" s="183"/>
      <c r="ACD41" s="183"/>
      <c r="ACE41" s="183"/>
      <c r="ACF41" s="183"/>
      <c r="ACG41" s="184"/>
      <c r="ACH41" s="468" t="s">
        <v>16</v>
      </c>
      <c r="ACI41" s="469"/>
      <c r="ACJ41" s="185">
        <f t="shared" ref="ACJ41" si="2743">ACV39</f>
        <v>0</v>
      </c>
      <c r="ACK41" s="186"/>
      <c r="ACL41" s="120"/>
      <c r="ACM41" s="120"/>
      <c r="ACN41" s="120"/>
      <c r="ACO41" s="187"/>
      <c r="ACP41" s="187"/>
      <c r="ACQ41" s="188"/>
      <c r="ACR41" s="118"/>
      <c r="ACS41" s="189">
        <f>VLOOKUP(ACJ1,PUANTAJ!$A:$F,2, )</f>
        <v>150</v>
      </c>
      <c r="ACT41" s="464" t="s">
        <v>17</v>
      </c>
      <c r="ACU41" s="465"/>
      <c r="ACV41" s="190">
        <f t="shared" ref="ACV41" si="2744">ACJ39</f>
        <v>0</v>
      </c>
      <c r="ACX41" s="183"/>
      <c r="ACY41" s="183"/>
      <c r="ACZ41" s="183"/>
      <c r="ADA41" s="183"/>
      <c r="ADB41" s="184"/>
      <c r="ADC41" s="468" t="s">
        <v>16</v>
      </c>
      <c r="ADD41" s="469"/>
      <c r="ADE41" s="185">
        <f t="shared" ref="ADE41" si="2745">ADQ39</f>
        <v>0</v>
      </c>
      <c r="ADF41" s="186"/>
      <c r="ADG41" s="120"/>
      <c r="ADH41" s="120"/>
      <c r="ADI41" s="120"/>
      <c r="ADJ41" s="187"/>
      <c r="ADK41" s="187"/>
      <c r="ADL41" s="188"/>
      <c r="ADM41" s="118"/>
      <c r="ADN41" s="189">
        <f>VLOOKUP(ADE1,PUANTAJ!$A:$F,2, )</f>
        <v>142.5</v>
      </c>
      <c r="ADO41" s="464" t="s">
        <v>17</v>
      </c>
      <c r="ADP41" s="465"/>
      <c r="ADQ41" s="190">
        <f t="shared" ref="ADQ41" si="2746">ADE39</f>
        <v>0</v>
      </c>
      <c r="ADS41" s="183"/>
      <c r="ADT41" s="183"/>
      <c r="ADU41" s="183"/>
      <c r="ADV41" s="183"/>
      <c r="ADW41" s="184"/>
      <c r="ADX41" s="468" t="s">
        <v>16</v>
      </c>
      <c r="ADY41" s="469"/>
      <c r="ADZ41" s="185">
        <f t="shared" ref="ADZ41" si="2747">AEL39</f>
        <v>0</v>
      </c>
      <c r="AEA41" s="186"/>
      <c r="AEB41" s="120"/>
      <c r="AEC41" s="120"/>
      <c r="AED41" s="120"/>
      <c r="AEE41" s="187"/>
      <c r="AEF41" s="187"/>
      <c r="AEG41" s="188"/>
      <c r="AEH41" s="118"/>
      <c r="AEI41" s="189">
        <f>VLOOKUP(ADZ1,PUANTAJ!$A:$F,2, )</f>
        <v>140.5</v>
      </c>
      <c r="AEJ41" s="464" t="s">
        <v>17</v>
      </c>
      <c r="AEK41" s="465"/>
      <c r="AEL41" s="190">
        <f t="shared" ref="AEL41" si="2748">ADZ39</f>
        <v>0</v>
      </c>
      <c r="AEN41" s="183"/>
      <c r="AEO41" s="183"/>
      <c r="AEP41" s="183"/>
      <c r="AEQ41" s="183"/>
      <c r="AER41" s="184"/>
      <c r="AES41" s="468" t="s">
        <v>16</v>
      </c>
      <c r="AET41" s="469"/>
      <c r="AEU41" s="185">
        <f t="shared" ref="AEU41" si="2749">AFG39</f>
        <v>0</v>
      </c>
      <c r="AEV41" s="186"/>
      <c r="AEW41" s="120"/>
      <c r="AEX41" s="120"/>
      <c r="AEY41" s="120"/>
      <c r="AEZ41" s="187"/>
      <c r="AFA41" s="187"/>
      <c r="AFB41" s="188"/>
      <c r="AFC41" s="118"/>
      <c r="AFD41" s="189">
        <f>VLOOKUP(AEU1,PUANTAJ!$A:$F,2, )</f>
        <v>135</v>
      </c>
      <c r="AFE41" s="464" t="s">
        <v>17</v>
      </c>
      <c r="AFF41" s="465"/>
      <c r="AFG41" s="190">
        <f t="shared" ref="AFG41" si="2750">AEU39</f>
        <v>0</v>
      </c>
      <c r="AFI41" s="183"/>
      <c r="AFJ41" s="183"/>
      <c r="AFK41" s="183"/>
      <c r="AFL41" s="183"/>
      <c r="AFM41" s="184"/>
      <c r="AFN41" s="468" t="s">
        <v>16</v>
      </c>
      <c r="AFO41" s="469"/>
      <c r="AFP41" s="185">
        <f t="shared" ref="AFP41" si="2751">AGB39</f>
        <v>0</v>
      </c>
      <c r="AFQ41" s="186"/>
      <c r="AFR41" s="120"/>
      <c r="AFS41" s="120"/>
      <c r="AFT41" s="120"/>
      <c r="AFU41" s="187"/>
      <c r="AFV41" s="187"/>
      <c r="AFW41" s="188"/>
      <c r="AFX41" s="118"/>
      <c r="AFY41" s="189">
        <f>VLOOKUP(AFP1,PUANTAJ!$A:$F,2, )</f>
        <v>127.5</v>
      </c>
      <c r="AFZ41" s="464" t="s">
        <v>17</v>
      </c>
      <c r="AGA41" s="465"/>
      <c r="AGB41" s="190">
        <f t="shared" ref="AGB41" si="2752">AFP39</f>
        <v>0</v>
      </c>
      <c r="AGD41" s="183"/>
      <c r="AGE41" s="183"/>
      <c r="AGF41" s="183"/>
      <c r="AGG41" s="183"/>
      <c r="AGH41" s="184"/>
      <c r="AGI41" s="468" t="s">
        <v>16</v>
      </c>
      <c r="AGJ41" s="469"/>
      <c r="AGK41" s="185">
        <f t="shared" ref="AGK41" si="2753">AGW39</f>
        <v>0</v>
      </c>
      <c r="AGL41" s="186"/>
      <c r="AGM41" s="120"/>
      <c r="AGN41" s="120"/>
      <c r="AGO41" s="120"/>
      <c r="AGP41" s="187"/>
      <c r="AGQ41" s="187"/>
      <c r="AGR41" s="188"/>
      <c r="AGS41" s="118"/>
      <c r="AGT41" s="189">
        <f>VLOOKUP(AGK1,PUANTAJ!$A:$F,2, )</f>
        <v>150</v>
      </c>
      <c r="AGU41" s="464" t="s">
        <v>17</v>
      </c>
      <c r="AGV41" s="465"/>
      <c r="AGW41" s="190">
        <f t="shared" ref="AGW41" si="2754">AGK39</f>
        <v>0</v>
      </c>
      <c r="AGY41" s="183"/>
      <c r="AGZ41" s="183"/>
      <c r="AHA41" s="183"/>
      <c r="AHB41" s="183"/>
      <c r="AHC41" s="184"/>
      <c r="AHD41" s="468" t="s">
        <v>16</v>
      </c>
      <c r="AHE41" s="469"/>
      <c r="AHF41" s="185">
        <f t="shared" ref="AHF41" si="2755">AHR39</f>
        <v>0</v>
      </c>
      <c r="AHG41" s="186"/>
      <c r="AHH41" s="120"/>
      <c r="AHI41" s="120"/>
      <c r="AHJ41" s="120"/>
      <c r="AHK41" s="187"/>
      <c r="AHL41" s="187"/>
      <c r="AHM41" s="188"/>
      <c r="AHN41" s="118"/>
      <c r="AHO41" s="189">
        <f>VLOOKUP(AHF1,PUANTAJ!$A:$F,2, )</f>
        <v>134.5</v>
      </c>
      <c r="AHP41" s="464" t="s">
        <v>17</v>
      </c>
      <c r="AHQ41" s="465"/>
      <c r="AHR41" s="190">
        <f t="shared" ref="AHR41" si="2756">AHF39</f>
        <v>0</v>
      </c>
      <c r="AHT41" s="183"/>
      <c r="AHU41" s="183"/>
      <c r="AHV41" s="183"/>
      <c r="AHW41" s="183"/>
      <c r="AHX41" s="184"/>
      <c r="AHY41" s="468" t="s">
        <v>16</v>
      </c>
      <c r="AHZ41" s="469"/>
      <c r="AIA41" s="185">
        <f t="shared" ref="AIA41" si="2757">AIM39</f>
        <v>0</v>
      </c>
      <c r="AIB41" s="186"/>
      <c r="AIC41" s="120"/>
      <c r="AID41" s="120"/>
      <c r="AIE41" s="120"/>
      <c r="AIF41" s="187"/>
      <c r="AIG41" s="187"/>
      <c r="AIH41" s="188"/>
      <c r="AII41" s="118"/>
      <c r="AIJ41" s="189">
        <f>VLOOKUP(AIA1,PUANTAJ!$A:$F,2, )</f>
        <v>142.5</v>
      </c>
      <c r="AIK41" s="464" t="s">
        <v>17</v>
      </c>
      <c r="AIL41" s="465"/>
      <c r="AIM41" s="190">
        <f t="shared" ref="AIM41" si="2758">AIA39</f>
        <v>0</v>
      </c>
      <c r="AIO41" s="183"/>
      <c r="AIP41" s="183"/>
      <c r="AIQ41" s="183"/>
      <c r="AIR41" s="183"/>
      <c r="AIS41" s="184"/>
      <c r="AIT41" s="468" t="s">
        <v>16</v>
      </c>
      <c r="AIU41" s="469"/>
      <c r="AIV41" s="185">
        <f t="shared" ref="AIV41" si="2759">AJH39</f>
        <v>0</v>
      </c>
      <c r="AIW41" s="186"/>
      <c r="AIX41" s="120"/>
      <c r="AIY41" s="120"/>
      <c r="AIZ41" s="120"/>
      <c r="AJA41" s="187"/>
      <c r="AJB41" s="187"/>
      <c r="AJC41" s="188"/>
      <c r="AJD41" s="118"/>
      <c r="AJE41" s="189">
        <f>VLOOKUP(AIV1,PUANTAJ!$A:$F,2, )</f>
        <v>105</v>
      </c>
      <c r="AJF41" s="464" t="s">
        <v>17</v>
      </c>
      <c r="AJG41" s="465"/>
      <c r="AJH41" s="190">
        <f t="shared" ref="AJH41" si="2760">AIV39</f>
        <v>0</v>
      </c>
      <c r="AJJ41" s="183"/>
      <c r="AJK41" s="183"/>
      <c r="AJL41" s="183"/>
      <c r="AJM41" s="183"/>
      <c r="AJN41" s="184"/>
      <c r="AJO41" s="468" t="s">
        <v>16</v>
      </c>
      <c r="AJP41" s="469"/>
      <c r="AJQ41" s="185">
        <f t="shared" ref="AJQ41" si="2761">AKC39</f>
        <v>0</v>
      </c>
      <c r="AJR41" s="186"/>
      <c r="AJS41" s="120"/>
      <c r="AJT41" s="120"/>
      <c r="AJU41" s="120"/>
      <c r="AJV41" s="187"/>
      <c r="AJW41" s="187"/>
      <c r="AJX41" s="188"/>
      <c r="AJY41" s="118"/>
      <c r="AJZ41" s="189">
        <f>VLOOKUP(AJQ1,PUANTAJ!$A:$F,2, )</f>
        <v>130.5</v>
      </c>
      <c r="AKA41" s="464" t="s">
        <v>17</v>
      </c>
      <c r="AKB41" s="465"/>
      <c r="AKC41" s="190">
        <f t="shared" ref="AKC41" si="2762">AJQ39</f>
        <v>0</v>
      </c>
      <c r="AKE41" s="183"/>
      <c r="AKF41" s="183"/>
      <c r="AKG41" s="183"/>
      <c r="AKH41" s="183"/>
      <c r="AKI41" s="184"/>
      <c r="AKJ41" s="468" t="s">
        <v>16</v>
      </c>
      <c r="AKK41" s="469"/>
      <c r="AKL41" s="185">
        <f t="shared" ref="AKL41" si="2763">AKX39</f>
        <v>0</v>
      </c>
      <c r="AKM41" s="186"/>
      <c r="AKN41" s="120"/>
      <c r="AKO41" s="120"/>
      <c r="AKP41" s="120"/>
      <c r="AKQ41" s="187"/>
      <c r="AKR41" s="187"/>
      <c r="AKS41" s="188"/>
      <c r="AKT41" s="118"/>
      <c r="AKU41" s="189">
        <f>VLOOKUP(AKL1,PUANTAJ!$A:$F,2, )</f>
        <v>135</v>
      </c>
      <c r="AKV41" s="464" t="s">
        <v>17</v>
      </c>
      <c r="AKW41" s="465"/>
      <c r="AKX41" s="190">
        <f t="shared" ref="AKX41" si="2764">AKL39</f>
        <v>0</v>
      </c>
      <c r="AKZ41" s="183"/>
      <c r="ALA41" s="183"/>
      <c r="ALB41" s="183"/>
      <c r="ALC41" s="183"/>
      <c r="ALD41" s="184"/>
      <c r="ALE41" s="468" t="s">
        <v>16</v>
      </c>
      <c r="ALF41" s="469"/>
      <c r="ALG41" s="185">
        <f t="shared" ref="ALG41" si="2765">ALS39</f>
        <v>0</v>
      </c>
      <c r="ALH41" s="186"/>
      <c r="ALI41" s="120"/>
      <c r="ALJ41" s="120"/>
      <c r="ALK41" s="120"/>
      <c r="ALL41" s="187"/>
      <c r="ALM41" s="187"/>
      <c r="ALN41" s="188"/>
      <c r="ALO41" s="118"/>
      <c r="ALP41" s="189">
        <f>VLOOKUP(ALG1,PUANTAJ!$A:$F,2, )</f>
        <v>142.5</v>
      </c>
      <c r="ALQ41" s="464" t="s">
        <v>17</v>
      </c>
      <c r="ALR41" s="465"/>
      <c r="ALS41" s="190">
        <f t="shared" ref="ALS41" si="2766">ALG39</f>
        <v>0</v>
      </c>
      <c r="ALU41" s="183"/>
      <c r="ALV41" s="183"/>
      <c r="ALW41" s="183"/>
      <c r="ALX41" s="183"/>
      <c r="ALY41" s="184"/>
      <c r="ALZ41" s="468" t="s">
        <v>16</v>
      </c>
      <c r="AMA41" s="469"/>
      <c r="AMB41" s="185">
        <f t="shared" ref="AMB41" si="2767">AMN39</f>
        <v>0</v>
      </c>
      <c r="AMC41" s="186"/>
      <c r="AMD41" s="120"/>
      <c r="AME41" s="120"/>
      <c r="AMF41" s="120"/>
      <c r="AMG41" s="187"/>
      <c r="AMH41" s="187"/>
      <c r="AMI41" s="188"/>
      <c r="AMJ41" s="118"/>
      <c r="AMK41" s="189">
        <f>VLOOKUP(AMB1,PUANTAJ!$A:$F,2, )</f>
        <v>135</v>
      </c>
      <c r="AML41" s="464" t="s">
        <v>17</v>
      </c>
      <c r="AMM41" s="465"/>
      <c r="AMN41" s="190">
        <f t="shared" ref="AMN41" si="2768">AMB39</f>
        <v>0</v>
      </c>
      <c r="AMP41" s="183"/>
      <c r="AMQ41" s="183"/>
      <c r="AMR41" s="183"/>
      <c r="AMS41" s="183"/>
      <c r="AMT41" s="184"/>
      <c r="AMU41" s="468" t="s">
        <v>16</v>
      </c>
      <c r="AMV41" s="469"/>
      <c r="AMW41" s="185">
        <f t="shared" ref="AMW41" si="2769">ANI39</f>
        <v>0</v>
      </c>
      <c r="AMX41" s="186"/>
      <c r="AMY41" s="120"/>
      <c r="AMZ41" s="120"/>
      <c r="ANA41" s="120"/>
      <c r="ANB41" s="187"/>
      <c r="ANC41" s="187"/>
      <c r="AND41" s="188"/>
      <c r="ANE41" s="118"/>
      <c r="ANF41" s="189">
        <f>VLOOKUP(AMW1,PUANTAJ!$A:$F,2, )</f>
        <v>150</v>
      </c>
      <c r="ANG41" s="464" t="s">
        <v>17</v>
      </c>
      <c r="ANH41" s="465"/>
      <c r="ANI41" s="190">
        <f t="shared" ref="ANI41" si="2770">AMW39</f>
        <v>0</v>
      </c>
      <c r="ANK41" s="183"/>
      <c r="ANL41" s="183"/>
      <c r="ANM41" s="183"/>
      <c r="ANN41" s="183"/>
      <c r="ANO41" s="184"/>
      <c r="ANP41" s="468" t="s">
        <v>16</v>
      </c>
      <c r="ANQ41" s="469"/>
      <c r="ANR41" s="185">
        <f t="shared" ref="ANR41" si="2771">AOD39</f>
        <v>0</v>
      </c>
      <c r="ANS41" s="186"/>
      <c r="ANT41" s="120"/>
      <c r="ANU41" s="120"/>
      <c r="ANV41" s="120"/>
      <c r="ANW41" s="187"/>
      <c r="ANX41" s="187"/>
      <c r="ANY41" s="188"/>
      <c r="ANZ41" s="118"/>
      <c r="AOA41" s="189">
        <f>VLOOKUP(ANR1,PUANTAJ!$A:$F,2, )</f>
        <v>142.5</v>
      </c>
      <c r="AOB41" s="464" t="s">
        <v>17</v>
      </c>
      <c r="AOC41" s="465"/>
      <c r="AOD41" s="190">
        <f t="shared" ref="AOD41" si="2772">ANR39</f>
        <v>0</v>
      </c>
      <c r="AOF41" s="183"/>
      <c r="AOG41" s="183"/>
      <c r="AOH41" s="183"/>
      <c r="AOI41" s="183"/>
      <c r="AOJ41" s="184"/>
      <c r="AOK41" s="468" t="s">
        <v>16</v>
      </c>
      <c r="AOL41" s="469"/>
      <c r="AOM41" s="185">
        <f t="shared" ref="AOM41" si="2773">AOY39</f>
        <v>0</v>
      </c>
      <c r="AON41" s="186"/>
      <c r="AOO41" s="120"/>
      <c r="AOP41" s="120"/>
      <c r="AOQ41" s="120"/>
      <c r="AOR41" s="187"/>
      <c r="AOS41" s="187"/>
      <c r="AOT41" s="188"/>
      <c r="AOU41" s="118"/>
      <c r="AOV41" s="189">
        <f>VLOOKUP(AOM1,PUANTAJ!$A:$F,2, )</f>
        <v>127.5</v>
      </c>
      <c r="AOW41" s="464" t="s">
        <v>17</v>
      </c>
      <c r="AOX41" s="465"/>
      <c r="AOY41" s="190">
        <f t="shared" ref="AOY41" si="2774">AOM39</f>
        <v>0</v>
      </c>
      <c r="APA41" s="183"/>
      <c r="APB41" s="183"/>
      <c r="APC41" s="183"/>
      <c r="APD41" s="183"/>
      <c r="APE41" s="184"/>
      <c r="APF41" s="468" t="s">
        <v>16</v>
      </c>
      <c r="APG41" s="469"/>
      <c r="APH41" s="185">
        <f t="shared" ref="APH41" si="2775">APT39</f>
        <v>0</v>
      </c>
      <c r="API41" s="186"/>
      <c r="APJ41" s="120"/>
      <c r="APK41" s="120"/>
      <c r="APL41" s="120"/>
      <c r="APM41" s="187"/>
      <c r="APN41" s="187"/>
      <c r="APO41" s="188"/>
      <c r="APP41" s="118"/>
      <c r="APQ41" s="189">
        <f>VLOOKUP(APH1,PUANTAJ!$A:$F,2, )</f>
        <v>142.5</v>
      </c>
      <c r="APR41" s="464" t="s">
        <v>17</v>
      </c>
      <c r="APS41" s="465"/>
      <c r="APT41" s="190">
        <f t="shared" ref="APT41" si="2776">APH39</f>
        <v>0</v>
      </c>
      <c r="APV41" s="183"/>
      <c r="APW41" s="183"/>
      <c r="APX41" s="183"/>
      <c r="APY41" s="183"/>
      <c r="APZ41" s="184"/>
      <c r="AQA41" s="468" t="s">
        <v>16</v>
      </c>
      <c r="AQB41" s="469"/>
      <c r="AQC41" s="185">
        <f t="shared" ref="AQC41" si="2777">AQO39</f>
        <v>0</v>
      </c>
      <c r="AQD41" s="186"/>
      <c r="AQE41" s="120"/>
      <c r="AQF41" s="120"/>
      <c r="AQG41" s="120"/>
      <c r="AQH41" s="187"/>
      <c r="AQI41" s="187"/>
      <c r="AQJ41" s="188"/>
      <c r="AQK41" s="118"/>
      <c r="AQL41" s="189">
        <f>VLOOKUP(AQC1,PUANTAJ!$A:$F,2, )</f>
        <v>150</v>
      </c>
      <c r="AQM41" s="464" t="s">
        <v>17</v>
      </c>
      <c r="AQN41" s="465"/>
      <c r="AQO41" s="190">
        <f t="shared" ref="AQO41" si="2778">AQC39</f>
        <v>0</v>
      </c>
      <c r="AQQ41" s="183"/>
      <c r="AQR41" s="183"/>
      <c r="AQS41" s="183"/>
      <c r="AQT41" s="183"/>
      <c r="AQU41" s="184"/>
      <c r="AQV41" s="468" t="s">
        <v>16</v>
      </c>
      <c r="AQW41" s="469"/>
      <c r="AQX41" s="185">
        <f t="shared" ref="AQX41" si="2779">ARJ39</f>
        <v>0</v>
      </c>
      <c r="AQY41" s="186"/>
      <c r="AQZ41" s="120"/>
      <c r="ARA41" s="120"/>
      <c r="ARB41" s="120"/>
      <c r="ARC41" s="187"/>
      <c r="ARD41" s="187"/>
      <c r="ARE41" s="188"/>
      <c r="ARF41" s="118"/>
      <c r="ARG41" s="189">
        <f>VLOOKUP(AQX1,PUANTAJ!$A:$F,2, )</f>
        <v>135</v>
      </c>
      <c r="ARH41" s="464" t="s">
        <v>17</v>
      </c>
      <c r="ARI41" s="465"/>
      <c r="ARJ41" s="190">
        <f t="shared" ref="ARJ41" si="2780">AQX39</f>
        <v>0</v>
      </c>
      <c r="ARL41" s="183"/>
      <c r="ARM41" s="183"/>
      <c r="ARN41" s="183"/>
      <c r="ARO41" s="183"/>
      <c r="ARP41" s="184"/>
      <c r="ARQ41" s="468" t="s">
        <v>16</v>
      </c>
      <c r="ARR41" s="469"/>
      <c r="ARS41" s="185">
        <f t="shared" ref="ARS41" si="2781">ASE39</f>
        <v>0</v>
      </c>
      <c r="ART41" s="186"/>
      <c r="ARU41" s="120"/>
      <c r="ARV41" s="120"/>
      <c r="ARW41" s="120"/>
      <c r="ARX41" s="187"/>
      <c r="ARY41" s="187"/>
      <c r="ARZ41" s="188"/>
      <c r="ASA41" s="118"/>
      <c r="ASB41" s="189">
        <f>VLOOKUP(ARS1,PUANTAJ!$A:$F,2, )</f>
        <v>150</v>
      </c>
      <c r="ASC41" s="464" t="s">
        <v>17</v>
      </c>
      <c r="ASD41" s="465"/>
      <c r="ASE41" s="190">
        <f t="shared" ref="ASE41" si="2782">ARS39</f>
        <v>0</v>
      </c>
      <c r="ASG41" s="183"/>
      <c r="ASH41" s="183"/>
      <c r="ASI41" s="183"/>
      <c r="ASJ41" s="183"/>
      <c r="ASK41" s="184"/>
      <c r="ASL41" s="468" t="s">
        <v>16</v>
      </c>
      <c r="ASM41" s="469"/>
      <c r="ASN41" s="185">
        <f t="shared" ref="ASN41" si="2783">ASZ39</f>
        <v>0</v>
      </c>
      <c r="ASO41" s="186"/>
      <c r="ASP41" s="120"/>
      <c r="ASQ41" s="120"/>
      <c r="ASR41" s="120"/>
      <c r="ASS41" s="187"/>
      <c r="AST41" s="187"/>
      <c r="ASU41" s="188"/>
      <c r="ASV41" s="118"/>
      <c r="ASW41" s="189">
        <f>VLOOKUP(ASN1,PUANTAJ!$A:$F,2, )</f>
        <v>142.5</v>
      </c>
      <c r="ASX41" s="464" t="s">
        <v>17</v>
      </c>
      <c r="ASY41" s="465"/>
      <c r="ASZ41" s="190">
        <f t="shared" ref="ASZ41" si="2784">ASN39</f>
        <v>0</v>
      </c>
      <c r="ATB41" s="183"/>
      <c r="ATC41" s="183"/>
      <c r="ATD41" s="183"/>
      <c r="ATE41" s="183"/>
      <c r="ATF41" s="184"/>
      <c r="ATG41" s="468" t="s">
        <v>16</v>
      </c>
      <c r="ATH41" s="469"/>
      <c r="ATI41" s="185">
        <f t="shared" ref="ATI41" si="2785">ATU39</f>
        <v>0</v>
      </c>
      <c r="ATJ41" s="186"/>
      <c r="ATK41" s="120"/>
      <c r="ATL41" s="120"/>
      <c r="ATM41" s="120"/>
      <c r="ATN41" s="187"/>
      <c r="ATO41" s="187"/>
      <c r="ATP41" s="188"/>
      <c r="ATQ41" s="118"/>
      <c r="ATR41" s="189">
        <f>VLOOKUP(ATI1,PUANTAJ!$A:$F,2, )</f>
        <v>127.5</v>
      </c>
      <c r="ATS41" s="464" t="s">
        <v>17</v>
      </c>
      <c r="ATT41" s="465"/>
      <c r="ATU41" s="190">
        <f t="shared" ref="ATU41" si="2786">ATI39</f>
        <v>0</v>
      </c>
      <c r="ATW41" s="183"/>
      <c r="ATX41" s="183"/>
      <c r="ATY41" s="183"/>
      <c r="ATZ41" s="183"/>
      <c r="AUA41" s="184"/>
      <c r="AUB41" s="468" t="s">
        <v>16</v>
      </c>
      <c r="AUC41" s="469"/>
      <c r="AUD41" s="185">
        <f t="shared" ref="AUD41" si="2787">AUP39</f>
        <v>0</v>
      </c>
      <c r="AUE41" s="186"/>
      <c r="AUF41" s="120"/>
      <c r="AUG41" s="120"/>
      <c r="AUH41" s="120"/>
      <c r="AUI41" s="187"/>
      <c r="AUJ41" s="187"/>
      <c r="AUK41" s="188"/>
      <c r="AUL41" s="118"/>
      <c r="AUM41" s="189">
        <f>VLOOKUP(AUD1,PUANTAJ!$A:$F,2, )</f>
        <v>135</v>
      </c>
      <c r="AUN41" s="464" t="s">
        <v>17</v>
      </c>
      <c r="AUO41" s="465"/>
      <c r="AUP41" s="190">
        <f t="shared" ref="AUP41" si="2788">AUD39</f>
        <v>0</v>
      </c>
      <c r="AUR41" s="183"/>
      <c r="AUS41" s="183"/>
      <c r="AUT41" s="183"/>
      <c r="AUU41" s="183"/>
      <c r="AUV41" s="184"/>
      <c r="AUW41" s="468" t="s">
        <v>16</v>
      </c>
      <c r="AUX41" s="469"/>
      <c r="AUY41" s="185">
        <f t="shared" ref="AUY41" si="2789">AVK39</f>
        <v>0</v>
      </c>
      <c r="AUZ41" s="186"/>
      <c r="AVA41" s="120"/>
      <c r="AVB41" s="120"/>
      <c r="AVC41" s="120"/>
      <c r="AVD41" s="187"/>
      <c r="AVE41" s="187"/>
      <c r="AVF41" s="188"/>
      <c r="AVG41" s="118"/>
      <c r="AVH41" s="189">
        <f>VLOOKUP(AUY1,PUANTAJ!$A:$F,2, )</f>
        <v>135</v>
      </c>
      <c r="AVI41" s="464" t="s">
        <v>17</v>
      </c>
      <c r="AVJ41" s="465"/>
      <c r="AVK41" s="190">
        <f t="shared" ref="AVK41" si="2790">AUY39</f>
        <v>0</v>
      </c>
      <c r="AVM41" s="183"/>
      <c r="AVN41" s="183"/>
      <c r="AVO41" s="183"/>
      <c r="AVP41" s="183"/>
      <c r="AVQ41" s="184"/>
      <c r="AVR41" s="468" t="s">
        <v>16</v>
      </c>
      <c r="AVS41" s="469"/>
      <c r="AVT41" s="185">
        <f t="shared" ref="AVT41" si="2791">AWF39</f>
        <v>0</v>
      </c>
      <c r="AVU41" s="186"/>
      <c r="AVV41" s="120"/>
      <c r="AVW41" s="120"/>
      <c r="AVX41" s="120"/>
      <c r="AVY41" s="187"/>
      <c r="AVZ41" s="187"/>
      <c r="AWA41" s="188"/>
      <c r="AWB41" s="118"/>
      <c r="AWC41" s="189">
        <f>VLOOKUP(AVT1,PUANTAJ!$A:$F,2, )</f>
        <v>120</v>
      </c>
      <c r="AWD41" s="464" t="s">
        <v>17</v>
      </c>
      <c r="AWE41" s="465"/>
      <c r="AWF41" s="190">
        <f t="shared" ref="AWF41" si="2792">AVT39</f>
        <v>0</v>
      </c>
      <c r="AWH41" s="183"/>
      <c r="AWI41" s="183"/>
      <c r="AWJ41" s="183"/>
      <c r="AWK41" s="183"/>
      <c r="AWL41" s="184"/>
      <c r="AWM41" s="468" t="s">
        <v>16</v>
      </c>
      <c r="AWN41" s="469"/>
      <c r="AWO41" s="185">
        <f t="shared" ref="AWO41" si="2793">AXA39</f>
        <v>0</v>
      </c>
      <c r="AWP41" s="186"/>
      <c r="AWQ41" s="120"/>
      <c r="AWR41" s="120"/>
      <c r="AWS41" s="120"/>
      <c r="AWT41" s="187"/>
      <c r="AWU41" s="187"/>
      <c r="AWV41" s="188"/>
      <c r="AWW41" s="118"/>
      <c r="AWX41" s="189">
        <f>VLOOKUP(AWO1,PUANTAJ!$A:$F,2, )</f>
        <v>94.5</v>
      </c>
      <c r="AWY41" s="464" t="s">
        <v>17</v>
      </c>
      <c r="AWZ41" s="465"/>
      <c r="AXA41" s="190">
        <f t="shared" ref="AXA41" si="2794">AWO39</f>
        <v>0</v>
      </c>
      <c r="AXC41" s="183"/>
      <c r="AXD41" s="183"/>
      <c r="AXE41" s="183"/>
      <c r="AXF41" s="183"/>
      <c r="AXG41" s="184"/>
      <c r="AXH41" s="468" t="s">
        <v>16</v>
      </c>
      <c r="AXI41" s="469"/>
      <c r="AXJ41" s="185">
        <f t="shared" ref="AXJ41" si="2795">AXV39</f>
        <v>0</v>
      </c>
      <c r="AXK41" s="186"/>
      <c r="AXL41" s="120"/>
      <c r="AXM41" s="120"/>
      <c r="AXN41" s="120"/>
      <c r="AXO41" s="187"/>
      <c r="AXP41" s="187"/>
      <c r="AXQ41" s="188"/>
      <c r="AXR41" s="118"/>
      <c r="AXS41" s="189" t="e">
        <f>VLOOKUP(AXJ1,PUANTAJ!$A:$F,2, )</f>
        <v>#N/A</v>
      </c>
      <c r="AXT41" s="464" t="s">
        <v>17</v>
      </c>
      <c r="AXU41" s="465"/>
      <c r="AXV41" s="190">
        <f t="shared" ref="AXV41" si="2796">AXJ39</f>
        <v>0</v>
      </c>
      <c r="AXX41" s="183"/>
      <c r="AXY41" s="183"/>
      <c r="AXZ41" s="183"/>
      <c r="AYA41" s="183"/>
      <c r="AYB41" s="184"/>
      <c r="AYC41" s="468" t="s">
        <v>16</v>
      </c>
      <c r="AYD41" s="469"/>
      <c r="AYE41" s="185">
        <f t="shared" ref="AYE41" si="2797">AYQ39</f>
        <v>0</v>
      </c>
      <c r="AYF41" s="186"/>
      <c r="AYG41" s="120"/>
      <c r="AYH41" s="120"/>
      <c r="AYI41" s="120"/>
      <c r="AYJ41" s="187"/>
      <c r="AYK41" s="187"/>
      <c r="AYL41" s="188"/>
      <c r="AYM41" s="118"/>
      <c r="AYN41" s="189" t="e">
        <f>VLOOKUP(AYE1,PUANTAJ!$A:$F,2, )</f>
        <v>#N/A</v>
      </c>
      <c r="AYO41" s="464" t="s">
        <v>17</v>
      </c>
      <c r="AYP41" s="465"/>
      <c r="AYQ41" s="190">
        <f t="shared" ref="AYQ41" si="2798">AYE39</f>
        <v>0</v>
      </c>
      <c r="AYS41" s="183"/>
      <c r="AYT41" s="183"/>
      <c r="AYU41" s="183"/>
      <c r="AYV41" s="183"/>
      <c r="AYW41" s="184"/>
      <c r="AYX41" s="468" t="s">
        <v>16</v>
      </c>
      <c r="AYY41" s="469"/>
      <c r="AYZ41" s="185">
        <f t="shared" ref="AYZ41" si="2799">AZL39</f>
        <v>0</v>
      </c>
      <c r="AZA41" s="186"/>
      <c r="AZB41" s="120"/>
      <c r="AZC41" s="120"/>
      <c r="AZD41" s="120"/>
      <c r="AZE41" s="187"/>
      <c r="AZF41" s="187"/>
      <c r="AZG41" s="188"/>
      <c r="AZH41" s="118"/>
      <c r="AZI41" s="189" t="e">
        <f>VLOOKUP(AYZ1,PUANTAJ!$A:$F,2, )</f>
        <v>#N/A</v>
      </c>
      <c r="AZJ41" s="464" t="s">
        <v>17</v>
      </c>
      <c r="AZK41" s="465"/>
      <c r="AZL41" s="190">
        <f t="shared" ref="AZL41" si="2800">AYZ39</f>
        <v>0</v>
      </c>
      <c r="AZN41" s="183"/>
      <c r="AZO41" s="183"/>
      <c r="AZP41" s="183"/>
      <c r="AZQ41" s="183"/>
      <c r="AZR41" s="184"/>
      <c r="AZS41" s="468" t="s">
        <v>16</v>
      </c>
      <c r="AZT41" s="469"/>
      <c r="AZU41" s="185">
        <f t="shared" ref="AZU41" si="2801">BAG39</f>
        <v>0</v>
      </c>
      <c r="AZV41" s="186"/>
      <c r="AZW41" s="120"/>
      <c r="AZX41" s="120"/>
      <c r="AZY41" s="120"/>
      <c r="AZZ41" s="187"/>
      <c r="BAA41" s="187"/>
      <c r="BAB41" s="188"/>
      <c r="BAC41" s="118"/>
      <c r="BAD41" s="189" t="e">
        <f>VLOOKUP(AZU1,PUANTAJ!$A:$F,2, )</f>
        <v>#N/A</v>
      </c>
      <c r="BAE41" s="464" t="s">
        <v>17</v>
      </c>
      <c r="BAF41" s="465"/>
      <c r="BAG41" s="190">
        <f t="shared" ref="BAG41" si="2802">AZU39</f>
        <v>0</v>
      </c>
      <c r="BAI41" s="183"/>
      <c r="BAJ41" s="183"/>
      <c r="BAK41" s="183"/>
      <c r="BAL41" s="183"/>
      <c r="BAM41" s="184"/>
      <c r="BAN41" s="468" t="s">
        <v>16</v>
      </c>
      <c r="BAO41" s="469"/>
      <c r="BAP41" s="185">
        <f t="shared" ref="BAP41" si="2803">BBB39</f>
        <v>0</v>
      </c>
      <c r="BAQ41" s="186"/>
      <c r="BAR41" s="120"/>
      <c r="BAS41" s="120"/>
      <c r="BAT41" s="120"/>
      <c r="BAU41" s="187"/>
      <c r="BAV41" s="187"/>
      <c r="BAW41" s="188"/>
      <c r="BAX41" s="118"/>
      <c r="BAY41" s="189" t="e">
        <f>VLOOKUP(BAP1,PUANTAJ!$A:$F,2, )</f>
        <v>#N/A</v>
      </c>
      <c r="BAZ41" s="464" t="s">
        <v>17</v>
      </c>
      <c r="BBA41" s="465"/>
      <c r="BBB41" s="190">
        <f t="shared" ref="BBB41" si="2804">BAP39</f>
        <v>0</v>
      </c>
    </row>
    <row r="42" spans="1:1406" ht="15" thickBot="1" x14ac:dyDescent="0.35">
      <c r="A42" s="191"/>
      <c r="B42" s="191"/>
      <c r="C42" s="192" t="s">
        <v>18</v>
      </c>
      <c r="D42" s="193"/>
      <c r="E42" s="192"/>
      <c r="F42" s="466" t="s">
        <v>19</v>
      </c>
      <c r="G42" s="467"/>
      <c r="H42" s="185">
        <f>D48*A40</f>
        <v>0</v>
      </c>
      <c r="I42" s="186"/>
      <c r="J42" s="120"/>
      <c r="K42" s="120"/>
      <c r="L42" s="120"/>
      <c r="M42" s="194"/>
      <c r="N42" s="194"/>
      <c r="O42" s="195"/>
      <c r="P42" s="118"/>
      <c r="Q42" s="189">
        <f>VLOOKUP(H1,PUANTAJ!$A:$F,4, )</f>
        <v>82.5</v>
      </c>
      <c r="R42" s="464" t="s">
        <v>20</v>
      </c>
      <c r="S42" s="465"/>
      <c r="T42" s="190">
        <f>T41/Q41*Q42</f>
        <v>0</v>
      </c>
      <c r="V42" s="191"/>
      <c r="W42" s="191"/>
      <c r="X42" s="192" t="s">
        <v>18</v>
      </c>
      <c r="Y42" s="193"/>
      <c r="Z42" s="192"/>
      <c r="AA42" s="466" t="s">
        <v>19</v>
      </c>
      <c r="AB42" s="467"/>
      <c r="AC42" s="185">
        <f>Y48*V40</f>
        <v>0</v>
      </c>
      <c r="AD42" s="186"/>
      <c r="AE42" s="120"/>
      <c r="AF42" s="120"/>
      <c r="AG42" s="120"/>
      <c r="AH42" s="194"/>
      <c r="AI42" s="194"/>
      <c r="AJ42" s="195"/>
      <c r="AK42" s="118"/>
      <c r="AL42" s="189">
        <f>VLOOKUP(AC1,PUANTAJ!$A:$F,4, )</f>
        <v>70.5</v>
      </c>
      <c r="AM42" s="464" t="s">
        <v>20</v>
      </c>
      <c r="AN42" s="465"/>
      <c r="AO42" s="190">
        <f>AO41/AL41*AL42</f>
        <v>0</v>
      </c>
      <c r="AQ42" s="191"/>
      <c r="AR42" s="191"/>
      <c r="AS42" s="192" t="s">
        <v>18</v>
      </c>
      <c r="AT42" s="193"/>
      <c r="AU42" s="192"/>
      <c r="AV42" s="466" t="s">
        <v>19</v>
      </c>
      <c r="AW42" s="467"/>
      <c r="AX42" s="185">
        <f t="shared" ref="AX42" si="2805">AT48*AQ40</f>
        <v>0</v>
      </c>
      <c r="AY42" s="186"/>
      <c r="AZ42" s="120"/>
      <c r="BA42" s="120"/>
      <c r="BB42" s="120"/>
      <c r="BC42" s="194"/>
      <c r="BD42" s="194"/>
      <c r="BE42" s="195"/>
      <c r="BF42" s="118"/>
      <c r="BG42" s="189">
        <f>VLOOKUP(AX1,PUANTAJ!$A:$F,4, )</f>
        <v>90</v>
      </c>
      <c r="BH42" s="464" t="s">
        <v>20</v>
      </c>
      <c r="BI42" s="465"/>
      <c r="BJ42" s="190">
        <f t="shared" ref="BJ42" si="2806">BJ41/BG41*BG42</f>
        <v>0</v>
      </c>
      <c r="BL42" s="191"/>
      <c r="BM42" s="191"/>
      <c r="BN42" s="192" t="s">
        <v>18</v>
      </c>
      <c r="BO42" s="193"/>
      <c r="BP42" s="192"/>
      <c r="BQ42" s="466" t="s">
        <v>19</v>
      </c>
      <c r="BR42" s="467"/>
      <c r="BS42" s="185">
        <f t="shared" ref="BS42" si="2807">BO48*BL40</f>
        <v>0</v>
      </c>
      <c r="BT42" s="186"/>
      <c r="BU42" s="120"/>
      <c r="BV42" s="120"/>
      <c r="BW42" s="120"/>
      <c r="BX42" s="194"/>
      <c r="BY42" s="194"/>
      <c r="BZ42" s="195"/>
      <c r="CA42" s="118"/>
      <c r="CB42" s="189">
        <f>VLOOKUP(BS1,PUANTAJ!$A:$F,4, )</f>
        <v>75</v>
      </c>
      <c r="CC42" s="464" t="s">
        <v>20</v>
      </c>
      <c r="CD42" s="465"/>
      <c r="CE42" s="190">
        <f t="shared" ref="CE42" si="2808">CE41/CB41*CB42</f>
        <v>0</v>
      </c>
      <c r="CG42" s="191"/>
      <c r="CH42" s="191"/>
      <c r="CI42" s="192" t="s">
        <v>18</v>
      </c>
      <c r="CJ42" s="193"/>
      <c r="CK42" s="192"/>
      <c r="CL42" s="466" t="s">
        <v>19</v>
      </c>
      <c r="CM42" s="467"/>
      <c r="CN42" s="185">
        <f t="shared" ref="CN42" si="2809">CJ48*CG40</f>
        <v>0</v>
      </c>
      <c r="CO42" s="186"/>
      <c r="CP42" s="120"/>
      <c r="CQ42" s="120"/>
      <c r="CR42" s="120"/>
      <c r="CS42" s="194"/>
      <c r="CT42" s="194"/>
      <c r="CU42" s="195"/>
      <c r="CV42" s="118"/>
      <c r="CW42" s="189">
        <f>VLOOKUP(CN1,PUANTAJ!$A:$F,4, )</f>
        <v>75</v>
      </c>
      <c r="CX42" s="464" t="s">
        <v>20</v>
      </c>
      <c r="CY42" s="465"/>
      <c r="CZ42" s="190">
        <f t="shared" ref="CZ42" si="2810">CZ41/CW41*CW42</f>
        <v>0</v>
      </c>
      <c r="DB42" s="191"/>
      <c r="DC42" s="191"/>
      <c r="DD42" s="192" t="s">
        <v>18</v>
      </c>
      <c r="DE42" s="193"/>
      <c r="DF42" s="192"/>
      <c r="DG42" s="466" t="s">
        <v>19</v>
      </c>
      <c r="DH42" s="467"/>
      <c r="DI42" s="185">
        <f t="shared" ref="DI42" si="2811">DE48*DB40</f>
        <v>0</v>
      </c>
      <c r="DJ42" s="186"/>
      <c r="DK42" s="120"/>
      <c r="DL42" s="120"/>
      <c r="DM42" s="120"/>
      <c r="DN42" s="194"/>
      <c r="DO42" s="194"/>
      <c r="DP42" s="195"/>
      <c r="DQ42" s="118"/>
      <c r="DR42" s="189">
        <f>VLOOKUP(DI1,PUANTAJ!$A:$F,4, )</f>
        <v>85.5</v>
      </c>
      <c r="DS42" s="464" t="s">
        <v>20</v>
      </c>
      <c r="DT42" s="465"/>
      <c r="DU42" s="190">
        <f t="shared" ref="DU42" si="2812">DU41/DR41*DR42</f>
        <v>0</v>
      </c>
      <c r="DW42" s="191"/>
      <c r="DX42" s="191"/>
      <c r="DY42" s="192" t="s">
        <v>18</v>
      </c>
      <c r="DZ42" s="193"/>
      <c r="EA42" s="192"/>
      <c r="EB42" s="466" t="s">
        <v>19</v>
      </c>
      <c r="EC42" s="467"/>
      <c r="ED42" s="185">
        <f t="shared" ref="ED42" si="2813">DZ48*DW40</f>
        <v>0</v>
      </c>
      <c r="EE42" s="186"/>
      <c r="EF42" s="120"/>
      <c r="EG42" s="120"/>
      <c r="EH42" s="120"/>
      <c r="EI42" s="194"/>
      <c r="EJ42" s="194"/>
      <c r="EK42" s="195"/>
      <c r="EL42" s="118"/>
      <c r="EM42" s="189">
        <f>VLOOKUP(ED1,PUANTAJ!$A:$F,4, )</f>
        <v>75</v>
      </c>
      <c r="EN42" s="464" t="s">
        <v>20</v>
      </c>
      <c r="EO42" s="465"/>
      <c r="EP42" s="190">
        <f t="shared" ref="EP42" si="2814">EP41/EM41*EM42</f>
        <v>0</v>
      </c>
      <c r="ER42" s="191"/>
      <c r="ES42" s="191"/>
      <c r="ET42" s="192" t="s">
        <v>18</v>
      </c>
      <c r="EU42" s="193"/>
      <c r="EV42" s="192"/>
      <c r="EW42" s="466" t="s">
        <v>19</v>
      </c>
      <c r="EX42" s="467"/>
      <c r="EY42" s="185">
        <f t="shared" ref="EY42" si="2815">EU48*ER40</f>
        <v>0</v>
      </c>
      <c r="EZ42" s="186"/>
      <c r="FA42" s="120"/>
      <c r="FB42" s="120"/>
      <c r="FC42" s="120"/>
      <c r="FD42" s="194"/>
      <c r="FE42" s="194"/>
      <c r="FF42" s="195"/>
      <c r="FG42" s="118"/>
      <c r="FH42" s="189">
        <f>VLOOKUP(EY1,PUANTAJ!$A:$F,4, )</f>
        <v>82.5</v>
      </c>
      <c r="FI42" s="464" t="s">
        <v>20</v>
      </c>
      <c r="FJ42" s="465"/>
      <c r="FK42" s="190">
        <f t="shared" ref="FK42" si="2816">FK41/FH41*FH42</f>
        <v>0</v>
      </c>
      <c r="FM42" s="191"/>
      <c r="FN42" s="191"/>
      <c r="FO42" s="192" t="s">
        <v>18</v>
      </c>
      <c r="FP42" s="193"/>
      <c r="FQ42" s="192"/>
      <c r="FR42" s="466" t="s">
        <v>19</v>
      </c>
      <c r="FS42" s="467"/>
      <c r="FT42" s="185">
        <f t="shared" ref="FT42" si="2817">FP48*FM40</f>
        <v>0</v>
      </c>
      <c r="FU42" s="186"/>
      <c r="FV42" s="120"/>
      <c r="FW42" s="120"/>
      <c r="FX42" s="120"/>
      <c r="FY42" s="194"/>
      <c r="FZ42" s="194"/>
      <c r="GA42" s="195"/>
      <c r="GB42" s="118"/>
      <c r="GC42" s="189">
        <f>VLOOKUP(FT1,PUANTAJ!$A:$F,4, )</f>
        <v>75</v>
      </c>
      <c r="GD42" s="464" t="s">
        <v>20</v>
      </c>
      <c r="GE42" s="465"/>
      <c r="GF42" s="190">
        <f t="shared" ref="GF42" si="2818">GF41/GC41*GC42</f>
        <v>0</v>
      </c>
      <c r="GH42" s="191"/>
      <c r="GI42" s="191"/>
      <c r="GJ42" s="192" t="s">
        <v>18</v>
      </c>
      <c r="GK42" s="193"/>
      <c r="GL42" s="192"/>
      <c r="GM42" s="466" t="s">
        <v>19</v>
      </c>
      <c r="GN42" s="467"/>
      <c r="GO42" s="185">
        <f t="shared" ref="GO42" si="2819">GK48*GH40</f>
        <v>0</v>
      </c>
      <c r="GP42" s="186"/>
      <c r="GQ42" s="120"/>
      <c r="GR42" s="120"/>
      <c r="GS42" s="120"/>
      <c r="GT42" s="194"/>
      <c r="GU42" s="194"/>
      <c r="GV42" s="195"/>
      <c r="GW42" s="118"/>
      <c r="GX42" s="189">
        <f>VLOOKUP(GO1,PUANTAJ!$A:$F,4, )</f>
        <v>75</v>
      </c>
      <c r="GY42" s="464" t="s">
        <v>20</v>
      </c>
      <c r="GZ42" s="465"/>
      <c r="HA42" s="190">
        <f t="shared" ref="HA42" si="2820">HA41/GX41*GX42</f>
        <v>0</v>
      </c>
      <c r="HC42" s="191"/>
      <c r="HD42" s="191"/>
      <c r="HE42" s="192" t="s">
        <v>18</v>
      </c>
      <c r="HF42" s="193"/>
      <c r="HG42" s="192"/>
      <c r="HH42" s="466" t="s">
        <v>19</v>
      </c>
      <c r="HI42" s="467"/>
      <c r="HJ42" s="185">
        <f t="shared" ref="HJ42" si="2821">HF48*HC40</f>
        <v>0</v>
      </c>
      <c r="HK42" s="186"/>
      <c r="HL42" s="120"/>
      <c r="HM42" s="120"/>
      <c r="HN42" s="120"/>
      <c r="HO42" s="194"/>
      <c r="HP42" s="194"/>
      <c r="HQ42" s="195"/>
      <c r="HR42" s="118"/>
      <c r="HS42" s="189">
        <f>VLOOKUP(HJ1,PUANTAJ!$A:$F,4, )</f>
        <v>75</v>
      </c>
      <c r="HT42" s="464" t="s">
        <v>20</v>
      </c>
      <c r="HU42" s="465"/>
      <c r="HV42" s="190">
        <f t="shared" ref="HV42" si="2822">HV41/HS41*HS42</f>
        <v>0</v>
      </c>
      <c r="HX42" s="191"/>
      <c r="HY42" s="191"/>
      <c r="HZ42" s="192" t="s">
        <v>18</v>
      </c>
      <c r="IA42" s="193"/>
      <c r="IB42" s="192"/>
      <c r="IC42" s="466" t="s">
        <v>19</v>
      </c>
      <c r="ID42" s="467"/>
      <c r="IE42" s="185">
        <f t="shared" ref="IE42" si="2823">IA48*HX40</f>
        <v>0</v>
      </c>
      <c r="IF42" s="186"/>
      <c r="IG42" s="120"/>
      <c r="IH42" s="120"/>
      <c r="II42" s="120"/>
      <c r="IJ42" s="194"/>
      <c r="IK42" s="194"/>
      <c r="IL42" s="195"/>
      <c r="IM42" s="118"/>
      <c r="IN42" s="189">
        <f>VLOOKUP(IE1,PUANTAJ!$A:$F,4, )</f>
        <v>90</v>
      </c>
      <c r="IO42" s="464" t="s">
        <v>20</v>
      </c>
      <c r="IP42" s="465"/>
      <c r="IQ42" s="190">
        <f t="shared" ref="IQ42" si="2824">IQ41/IN41*IN42</f>
        <v>0</v>
      </c>
      <c r="IS42" s="191"/>
      <c r="IT42" s="191"/>
      <c r="IU42" s="192" t="s">
        <v>18</v>
      </c>
      <c r="IV42" s="193"/>
      <c r="IW42" s="192"/>
      <c r="IX42" s="466" t="s">
        <v>19</v>
      </c>
      <c r="IY42" s="467"/>
      <c r="IZ42" s="185">
        <f t="shared" ref="IZ42" si="2825">IV48*IS40</f>
        <v>0</v>
      </c>
      <c r="JA42" s="186"/>
      <c r="JB42" s="120"/>
      <c r="JC42" s="120"/>
      <c r="JD42" s="120"/>
      <c r="JE42" s="194"/>
      <c r="JF42" s="194"/>
      <c r="JG42" s="195"/>
      <c r="JH42" s="118"/>
      <c r="JI42" s="189">
        <f>VLOOKUP(IZ1,PUANTAJ!$A:$F,4, )</f>
        <v>90</v>
      </c>
      <c r="JJ42" s="464" t="s">
        <v>20</v>
      </c>
      <c r="JK42" s="465"/>
      <c r="JL42" s="190">
        <f t="shared" ref="JL42" si="2826">JL41/JI41*JI42</f>
        <v>0</v>
      </c>
      <c r="JN42" s="191"/>
      <c r="JO42" s="191"/>
      <c r="JP42" s="192" t="s">
        <v>18</v>
      </c>
      <c r="JQ42" s="193"/>
      <c r="JR42" s="192"/>
      <c r="JS42" s="466" t="s">
        <v>19</v>
      </c>
      <c r="JT42" s="467"/>
      <c r="JU42" s="185">
        <f t="shared" ref="JU42" si="2827">JQ48*JN40</f>
        <v>0</v>
      </c>
      <c r="JV42" s="186"/>
      <c r="JW42" s="120"/>
      <c r="JX42" s="120"/>
      <c r="JY42" s="120"/>
      <c r="JZ42" s="194"/>
      <c r="KA42" s="194"/>
      <c r="KB42" s="195"/>
      <c r="KC42" s="118"/>
      <c r="KD42" s="189">
        <f>VLOOKUP(JU1,PUANTAJ!$A:$F,4, )</f>
        <v>78</v>
      </c>
      <c r="KE42" s="464" t="s">
        <v>20</v>
      </c>
      <c r="KF42" s="465"/>
      <c r="KG42" s="190">
        <f t="shared" ref="KG42" si="2828">KG41/KD41*KD42</f>
        <v>0</v>
      </c>
      <c r="KI42" s="191"/>
      <c r="KJ42" s="191"/>
      <c r="KK42" s="192" t="s">
        <v>18</v>
      </c>
      <c r="KL42" s="193"/>
      <c r="KM42" s="192"/>
      <c r="KN42" s="466" t="s">
        <v>19</v>
      </c>
      <c r="KO42" s="467"/>
      <c r="KP42" s="185">
        <f t="shared" ref="KP42" si="2829">KL48*KI40</f>
        <v>0</v>
      </c>
      <c r="KQ42" s="186"/>
      <c r="KR42" s="120"/>
      <c r="KS42" s="120"/>
      <c r="KT42" s="120"/>
      <c r="KU42" s="194"/>
      <c r="KV42" s="194"/>
      <c r="KW42" s="195"/>
      <c r="KX42" s="118"/>
      <c r="KY42" s="189">
        <f>VLOOKUP(KP1,PUANTAJ!$A:$F,4, )</f>
        <v>85.5</v>
      </c>
      <c r="KZ42" s="464" t="s">
        <v>20</v>
      </c>
      <c r="LA42" s="465"/>
      <c r="LB42" s="190">
        <f t="shared" ref="LB42" si="2830">LB41/KY41*KY42</f>
        <v>0</v>
      </c>
      <c r="LD42" s="191"/>
      <c r="LE42" s="191"/>
      <c r="LF42" s="192" t="s">
        <v>18</v>
      </c>
      <c r="LG42" s="193"/>
      <c r="LH42" s="192"/>
      <c r="LI42" s="466" t="s">
        <v>19</v>
      </c>
      <c r="LJ42" s="467"/>
      <c r="LK42" s="185">
        <f t="shared" ref="LK42" si="2831">LG48*LD40</f>
        <v>0</v>
      </c>
      <c r="LL42" s="186"/>
      <c r="LM42" s="120"/>
      <c r="LN42" s="120"/>
      <c r="LO42" s="120"/>
      <c r="LP42" s="194"/>
      <c r="LQ42" s="194"/>
      <c r="LR42" s="195"/>
      <c r="LS42" s="118"/>
      <c r="LT42" s="189">
        <f>VLOOKUP(LK1,PUANTAJ!$A:$F,4, )</f>
        <v>70.5</v>
      </c>
      <c r="LU42" s="464" t="s">
        <v>20</v>
      </c>
      <c r="LV42" s="465"/>
      <c r="LW42" s="190">
        <f t="shared" ref="LW42" si="2832">LW41/LT41*LT42</f>
        <v>0</v>
      </c>
      <c r="LY42" s="191"/>
      <c r="LZ42" s="191"/>
      <c r="MA42" s="192" t="s">
        <v>18</v>
      </c>
      <c r="MB42" s="193"/>
      <c r="MC42" s="192"/>
      <c r="MD42" s="466" t="s">
        <v>19</v>
      </c>
      <c r="ME42" s="467"/>
      <c r="MF42" s="185">
        <f t="shared" ref="MF42" si="2833">MB48*LY40</f>
        <v>0</v>
      </c>
      <c r="MG42" s="186"/>
      <c r="MH42" s="120"/>
      <c r="MI42" s="120"/>
      <c r="MJ42" s="120"/>
      <c r="MK42" s="194"/>
      <c r="ML42" s="194"/>
      <c r="MM42" s="195"/>
      <c r="MN42" s="118"/>
      <c r="MO42" s="189">
        <f>VLOOKUP(MF1,PUANTAJ!$A:$F,4, )</f>
        <v>67.5</v>
      </c>
      <c r="MP42" s="464" t="s">
        <v>20</v>
      </c>
      <c r="MQ42" s="465"/>
      <c r="MR42" s="190">
        <f t="shared" ref="MR42" si="2834">MR41/MO41*MO42</f>
        <v>0</v>
      </c>
      <c r="MT42" s="191"/>
      <c r="MU42" s="191"/>
      <c r="MV42" s="192" t="s">
        <v>18</v>
      </c>
      <c r="MW42" s="193"/>
      <c r="MX42" s="192"/>
      <c r="MY42" s="466" t="s">
        <v>19</v>
      </c>
      <c r="MZ42" s="467"/>
      <c r="NA42" s="185">
        <f t="shared" ref="NA42" si="2835">MW48*MT40</f>
        <v>0</v>
      </c>
      <c r="NB42" s="186"/>
      <c r="NC42" s="120"/>
      <c r="ND42" s="120"/>
      <c r="NE42" s="120"/>
      <c r="NF42" s="194"/>
      <c r="NG42" s="194"/>
      <c r="NH42" s="195"/>
      <c r="NI42" s="118"/>
      <c r="NJ42" s="189">
        <f>VLOOKUP(NA1,PUANTAJ!$A:$F,4, )</f>
        <v>82.5</v>
      </c>
      <c r="NK42" s="464" t="s">
        <v>20</v>
      </c>
      <c r="NL42" s="465"/>
      <c r="NM42" s="190">
        <f t="shared" ref="NM42" si="2836">NM41/NJ41*NJ42</f>
        <v>0</v>
      </c>
      <c r="NO42" s="191"/>
      <c r="NP42" s="191"/>
      <c r="NQ42" s="192" t="s">
        <v>18</v>
      </c>
      <c r="NR42" s="193"/>
      <c r="NS42" s="192"/>
      <c r="NT42" s="466" t="s">
        <v>19</v>
      </c>
      <c r="NU42" s="467"/>
      <c r="NV42" s="185">
        <f t="shared" ref="NV42" si="2837">NR48*NO40</f>
        <v>0</v>
      </c>
      <c r="NW42" s="186"/>
      <c r="NX42" s="120"/>
      <c r="NY42" s="120"/>
      <c r="NZ42" s="120"/>
      <c r="OA42" s="194"/>
      <c r="OB42" s="194"/>
      <c r="OC42" s="195"/>
      <c r="OD42" s="118"/>
      <c r="OE42" s="189">
        <f>VLOOKUP(NV1,PUANTAJ!$A:$F,4, )</f>
        <v>90</v>
      </c>
      <c r="OF42" s="464" t="s">
        <v>20</v>
      </c>
      <c r="OG42" s="465"/>
      <c r="OH42" s="190">
        <f t="shared" ref="OH42" si="2838">OH41/OE41*OE42</f>
        <v>0</v>
      </c>
      <c r="OJ42" s="191"/>
      <c r="OK42" s="191"/>
      <c r="OL42" s="192" t="s">
        <v>18</v>
      </c>
      <c r="OM42" s="193"/>
      <c r="ON42" s="192"/>
      <c r="OO42" s="466" t="s">
        <v>19</v>
      </c>
      <c r="OP42" s="467"/>
      <c r="OQ42" s="185">
        <f t="shared" ref="OQ42" si="2839">OM48*OJ40</f>
        <v>0</v>
      </c>
      <c r="OR42" s="186"/>
      <c r="OS42" s="120"/>
      <c r="OT42" s="120"/>
      <c r="OU42" s="120"/>
      <c r="OV42" s="194"/>
      <c r="OW42" s="194"/>
      <c r="OX42" s="195"/>
      <c r="OY42" s="118"/>
      <c r="OZ42" s="189">
        <f>VLOOKUP(OQ1,PUANTAJ!$A:$F,4, )</f>
        <v>75</v>
      </c>
      <c r="PA42" s="464" t="s">
        <v>20</v>
      </c>
      <c r="PB42" s="465"/>
      <c r="PC42" s="190">
        <f t="shared" ref="PC42" si="2840">PC41/OZ41*OZ42</f>
        <v>0</v>
      </c>
      <c r="PE42" s="191"/>
      <c r="PF42" s="191"/>
      <c r="PG42" s="192" t="s">
        <v>18</v>
      </c>
      <c r="PH42" s="193"/>
      <c r="PI42" s="192"/>
      <c r="PJ42" s="466" t="s">
        <v>19</v>
      </c>
      <c r="PK42" s="467"/>
      <c r="PL42" s="185">
        <f t="shared" ref="PL42" si="2841">PH48*PE40</f>
        <v>0</v>
      </c>
      <c r="PM42" s="186"/>
      <c r="PN42" s="120"/>
      <c r="PO42" s="120"/>
      <c r="PP42" s="120"/>
      <c r="PQ42" s="194"/>
      <c r="PR42" s="194"/>
      <c r="PS42" s="195"/>
      <c r="PT42" s="118"/>
      <c r="PU42" s="189">
        <f>VLOOKUP(PL1,PUANTAJ!$A:$F,4, )</f>
        <v>82.5</v>
      </c>
      <c r="PV42" s="464" t="s">
        <v>20</v>
      </c>
      <c r="PW42" s="465"/>
      <c r="PX42" s="190">
        <f t="shared" ref="PX42" si="2842">PX41/PU41*PU42</f>
        <v>0</v>
      </c>
      <c r="PZ42" s="191"/>
      <c r="QA42" s="191"/>
      <c r="QB42" s="192" t="s">
        <v>18</v>
      </c>
      <c r="QC42" s="193"/>
      <c r="QD42" s="192"/>
      <c r="QE42" s="466" t="s">
        <v>19</v>
      </c>
      <c r="QF42" s="467"/>
      <c r="QG42" s="185">
        <f t="shared" ref="QG42" si="2843">QC48*PZ40</f>
        <v>0</v>
      </c>
      <c r="QH42" s="186"/>
      <c r="QI42" s="120"/>
      <c r="QJ42" s="120"/>
      <c r="QK42" s="120"/>
      <c r="QL42" s="194"/>
      <c r="QM42" s="194"/>
      <c r="QN42" s="195"/>
      <c r="QO42" s="118"/>
      <c r="QP42" s="189">
        <f>VLOOKUP(QG1,PUANTAJ!$A:$F,4, )</f>
        <v>75</v>
      </c>
      <c r="QQ42" s="464" t="s">
        <v>20</v>
      </c>
      <c r="QR42" s="465"/>
      <c r="QS42" s="190">
        <f t="shared" ref="QS42" si="2844">QS41/QP41*QP42</f>
        <v>0</v>
      </c>
      <c r="QU42" s="191"/>
      <c r="QV42" s="191"/>
      <c r="QW42" s="192" t="s">
        <v>18</v>
      </c>
      <c r="QX42" s="193"/>
      <c r="QY42" s="192"/>
      <c r="QZ42" s="466" t="s">
        <v>19</v>
      </c>
      <c r="RA42" s="467"/>
      <c r="RB42" s="185">
        <f t="shared" ref="RB42" si="2845">QX48*QU40</f>
        <v>0</v>
      </c>
      <c r="RC42" s="186"/>
      <c r="RD42" s="120"/>
      <c r="RE42" s="120"/>
      <c r="RF42" s="120"/>
      <c r="RG42" s="194"/>
      <c r="RH42" s="194"/>
      <c r="RI42" s="195"/>
      <c r="RJ42" s="118"/>
      <c r="RK42" s="189">
        <f>VLOOKUP(RB1,PUANTAJ!$A:$F,4, )</f>
        <v>75</v>
      </c>
      <c r="RL42" s="464" t="s">
        <v>20</v>
      </c>
      <c r="RM42" s="465"/>
      <c r="RN42" s="190">
        <f t="shared" ref="RN42" si="2846">RN41/RK41*RK42</f>
        <v>0</v>
      </c>
      <c r="RP42" s="191"/>
      <c r="RQ42" s="191"/>
      <c r="RR42" s="192" t="s">
        <v>18</v>
      </c>
      <c r="RS42" s="193"/>
      <c r="RT42" s="192"/>
      <c r="RU42" s="466" t="s">
        <v>19</v>
      </c>
      <c r="RV42" s="467"/>
      <c r="RW42" s="185">
        <f t="shared" ref="RW42" si="2847">RS48*RP40</f>
        <v>0</v>
      </c>
      <c r="RX42" s="186"/>
      <c r="RY42" s="120"/>
      <c r="RZ42" s="120"/>
      <c r="SA42" s="120"/>
      <c r="SB42" s="194"/>
      <c r="SC42" s="194"/>
      <c r="SD42" s="195"/>
      <c r="SE42" s="118"/>
      <c r="SF42" s="189">
        <f>VLOOKUP(RW1,PUANTAJ!$A:$F,4, )</f>
        <v>67.5</v>
      </c>
      <c r="SG42" s="464" t="s">
        <v>20</v>
      </c>
      <c r="SH42" s="465"/>
      <c r="SI42" s="190">
        <f t="shared" ref="SI42" si="2848">SI41/SF41*SF42</f>
        <v>0</v>
      </c>
      <c r="SK42" s="191"/>
      <c r="SL42" s="191"/>
      <c r="SM42" s="192" t="s">
        <v>18</v>
      </c>
      <c r="SN42" s="193"/>
      <c r="SO42" s="192"/>
      <c r="SP42" s="466" t="s">
        <v>19</v>
      </c>
      <c r="SQ42" s="467"/>
      <c r="SR42" s="185">
        <f t="shared" ref="SR42" si="2849">SN48*SK40</f>
        <v>0</v>
      </c>
      <c r="SS42" s="186"/>
      <c r="ST42" s="120"/>
      <c r="SU42" s="120"/>
      <c r="SV42" s="120"/>
      <c r="SW42" s="194"/>
      <c r="SX42" s="194"/>
      <c r="SY42" s="195"/>
      <c r="SZ42" s="118"/>
      <c r="TA42" s="189">
        <f>VLOOKUP(SR1,PUANTAJ!$A:$F,4, )</f>
        <v>82.5</v>
      </c>
      <c r="TB42" s="464" t="s">
        <v>20</v>
      </c>
      <c r="TC42" s="465"/>
      <c r="TD42" s="190">
        <f t="shared" ref="TD42" si="2850">TD41/TA41*TA42</f>
        <v>0</v>
      </c>
      <c r="TF42" s="191"/>
      <c r="TG42" s="191"/>
      <c r="TH42" s="192" t="s">
        <v>18</v>
      </c>
      <c r="TI42" s="193"/>
      <c r="TJ42" s="192"/>
      <c r="TK42" s="466" t="s">
        <v>19</v>
      </c>
      <c r="TL42" s="467"/>
      <c r="TM42" s="185">
        <f t="shared" ref="TM42" si="2851">TI48*TF40</f>
        <v>0</v>
      </c>
      <c r="TN42" s="186"/>
      <c r="TO42" s="120"/>
      <c r="TP42" s="120"/>
      <c r="TQ42" s="120"/>
      <c r="TR42" s="194"/>
      <c r="TS42" s="194"/>
      <c r="TT42" s="195"/>
      <c r="TU42" s="118"/>
      <c r="TV42" s="189">
        <f>VLOOKUP(TM1,PUANTAJ!$A:$F,4, )</f>
        <v>75</v>
      </c>
      <c r="TW42" s="464" t="s">
        <v>20</v>
      </c>
      <c r="TX42" s="465"/>
      <c r="TY42" s="190">
        <f t="shared" ref="TY42" si="2852">TY41/TV41*TV42</f>
        <v>0</v>
      </c>
      <c r="UA42" s="191"/>
      <c r="UB42" s="191"/>
      <c r="UC42" s="192" t="s">
        <v>18</v>
      </c>
      <c r="UD42" s="193"/>
      <c r="UE42" s="192"/>
      <c r="UF42" s="466" t="s">
        <v>19</v>
      </c>
      <c r="UG42" s="467"/>
      <c r="UH42" s="185">
        <f t="shared" ref="UH42" si="2853">UD48*UA40</f>
        <v>0</v>
      </c>
      <c r="UI42" s="186"/>
      <c r="UJ42" s="120"/>
      <c r="UK42" s="120"/>
      <c r="UL42" s="120"/>
      <c r="UM42" s="194"/>
      <c r="UN42" s="194"/>
      <c r="UO42" s="195"/>
      <c r="UP42" s="118"/>
      <c r="UQ42" s="189">
        <f>VLOOKUP(UH1,PUANTAJ!$A:$F,4, )</f>
        <v>90</v>
      </c>
      <c r="UR42" s="464" t="s">
        <v>20</v>
      </c>
      <c r="US42" s="465"/>
      <c r="UT42" s="190">
        <f t="shared" ref="UT42" si="2854">UT41/UQ41*UQ42</f>
        <v>0</v>
      </c>
      <c r="UV42" s="191"/>
      <c r="UW42" s="191"/>
      <c r="UX42" s="192" t="s">
        <v>18</v>
      </c>
      <c r="UY42" s="193"/>
      <c r="UZ42" s="192"/>
      <c r="VA42" s="466" t="s">
        <v>19</v>
      </c>
      <c r="VB42" s="467"/>
      <c r="VC42" s="185">
        <f t="shared" ref="VC42" si="2855">UY48*UV40</f>
        <v>0</v>
      </c>
      <c r="VD42" s="186"/>
      <c r="VE42" s="120"/>
      <c r="VF42" s="120"/>
      <c r="VG42" s="120"/>
      <c r="VH42" s="194"/>
      <c r="VI42" s="194"/>
      <c r="VJ42" s="195"/>
      <c r="VK42" s="118"/>
      <c r="VL42" s="189">
        <f>VLOOKUP(VC1,PUANTAJ!$A:$F,4, )</f>
        <v>75</v>
      </c>
      <c r="VM42" s="464" t="s">
        <v>20</v>
      </c>
      <c r="VN42" s="465"/>
      <c r="VO42" s="190">
        <f t="shared" ref="VO42" si="2856">VO41/VL41*VL42</f>
        <v>0</v>
      </c>
      <c r="VQ42" s="191"/>
      <c r="VR42" s="191"/>
      <c r="VS42" s="192" t="s">
        <v>18</v>
      </c>
      <c r="VT42" s="193"/>
      <c r="VU42" s="192"/>
      <c r="VV42" s="466" t="s">
        <v>19</v>
      </c>
      <c r="VW42" s="467"/>
      <c r="VX42" s="185">
        <f t="shared" ref="VX42" si="2857">VT48*VQ40</f>
        <v>0</v>
      </c>
      <c r="VY42" s="186"/>
      <c r="VZ42" s="120"/>
      <c r="WA42" s="120"/>
      <c r="WB42" s="120"/>
      <c r="WC42" s="194"/>
      <c r="WD42" s="194"/>
      <c r="WE42" s="195"/>
      <c r="WF42" s="118"/>
      <c r="WG42" s="189">
        <f>VLOOKUP(VX1,PUANTAJ!$A:$F,4, )</f>
        <v>63</v>
      </c>
      <c r="WH42" s="464" t="s">
        <v>20</v>
      </c>
      <c r="WI42" s="465"/>
      <c r="WJ42" s="190">
        <f t="shared" ref="WJ42" si="2858">WJ41/WG41*WG42</f>
        <v>0</v>
      </c>
      <c r="WL42" s="191"/>
      <c r="WM42" s="191"/>
      <c r="WN42" s="192" t="s">
        <v>18</v>
      </c>
      <c r="WO42" s="193"/>
      <c r="WP42" s="192"/>
      <c r="WQ42" s="466" t="s">
        <v>19</v>
      </c>
      <c r="WR42" s="467"/>
      <c r="WS42" s="185">
        <f t="shared" ref="WS42" si="2859">WO48*WL40</f>
        <v>0</v>
      </c>
      <c r="WT42" s="186"/>
      <c r="WU42" s="120"/>
      <c r="WV42" s="120"/>
      <c r="WW42" s="120"/>
      <c r="WX42" s="194"/>
      <c r="WY42" s="194"/>
      <c r="WZ42" s="195"/>
      <c r="XA42" s="118"/>
      <c r="XB42" s="189">
        <f>VLOOKUP(WS1,PUANTAJ!$A:$F,4, )</f>
        <v>82.5</v>
      </c>
      <c r="XC42" s="464" t="s">
        <v>20</v>
      </c>
      <c r="XD42" s="465"/>
      <c r="XE42" s="190">
        <f t="shared" ref="XE42" si="2860">XE41/XB41*XB42</f>
        <v>0</v>
      </c>
      <c r="XG42" s="191"/>
      <c r="XH42" s="191"/>
      <c r="XI42" s="192" t="s">
        <v>18</v>
      </c>
      <c r="XJ42" s="193"/>
      <c r="XK42" s="192"/>
      <c r="XL42" s="466" t="s">
        <v>19</v>
      </c>
      <c r="XM42" s="467"/>
      <c r="XN42" s="185">
        <f t="shared" ref="XN42" si="2861">XJ48*XG40</f>
        <v>0</v>
      </c>
      <c r="XO42" s="186"/>
      <c r="XP42" s="120"/>
      <c r="XQ42" s="120"/>
      <c r="XR42" s="120"/>
      <c r="XS42" s="194"/>
      <c r="XT42" s="194"/>
      <c r="XU42" s="195"/>
      <c r="XV42" s="118"/>
      <c r="XW42" s="189">
        <f>VLOOKUP(XN1,PUANTAJ!$A:$F,4, )</f>
        <v>78</v>
      </c>
      <c r="XX42" s="464" t="s">
        <v>20</v>
      </c>
      <c r="XY42" s="465"/>
      <c r="XZ42" s="190">
        <f t="shared" ref="XZ42" si="2862">XZ41/XW41*XW42</f>
        <v>0</v>
      </c>
      <c r="YB42" s="191"/>
      <c r="YC42" s="191"/>
      <c r="YD42" s="192" t="s">
        <v>18</v>
      </c>
      <c r="YE42" s="193"/>
      <c r="YF42" s="192"/>
      <c r="YG42" s="466" t="s">
        <v>19</v>
      </c>
      <c r="YH42" s="467"/>
      <c r="YI42" s="185">
        <f t="shared" ref="YI42" si="2863">YE48*YB40</f>
        <v>0</v>
      </c>
      <c r="YJ42" s="186"/>
      <c r="YK42" s="120"/>
      <c r="YL42" s="120"/>
      <c r="YM42" s="120"/>
      <c r="YN42" s="194"/>
      <c r="YO42" s="194"/>
      <c r="YP42" s="195"/>
      <c r="YQ42" s="118"/>
      <c r="YR42" s="189">
        <f>VLOOKUP(YI1,PUANTAJ!$A:$F,4, )</f>
        <v>75</v>
      </c>
      <c r="YS42" s="464" t="s">
        <v>20</v>
      </c>
      <c r="YT42" s="465"/>
      <c r="YU42" s="190">
        <f t="shared" ref="YU42" si="2864">YU41/YR41*YR42</f>
        <v>0</v>
      </c>
      <c r="YW42" s="191"/>
      <c r="YX42" s="191"/>
      <c r="YY42" s="192" t="s">
        <v>18</v>
      </c>
      <c r="YZ42" s="193"/>
      <c r="ZA42" s="192"/>
      <c r="ZB42" s="466" t="s">
        <v>19</v>
      </c>
      <c r="ZC42" s="467"/>
      <c r="ZD42" s="185">
        <f t="shared" ref="ZD42" si="2865">YZ48*YW40</f>
        <v>0</v>
      </c>
      <c r="ZE42" s="186"/>
      <c r="ZF42" s="120"/>
      <c r="ZG42" s="120"/>
      <c r="ZH42" s="120"/>
      <c r="ZI42" s="194"/>
      <c r="ZJ42" s="194"/>
      <c r="ZK42" s="195"/>
      <c r="ZL42" s="118"/>
      <c r="ZM42" s="189">
        <f>VLOOKUP(ZD1,PUANTAJ!$A:$F,4, )</f>
        <v>75</v>
      </c>
      <c r="ZN42" s="464" t="s">
        <v>20</v>
      </c>
      <c r="ZO42" s="465"/>
      <c r="ZP42" s="190">
        <f t="shared" ref="ZP42" si="2866">ZP41/ZM41*ZM42</f>
        <v>0</v>
      </c>
      <c r="ZR42" s="191"/>
      <c r="ZS42" s="191"/>
      <c r="ZT42" s="192" t="s">
        <v>18</v>
      </c>
      <c r="ZU42" s="193"/>
      <c r="ZV42" s="192"/>
      <c r="ZW42" s="466" t="s">
        <v>19</v>
      </c>
      <c r="ZX42" s="467"/>
      <c r="ZY42" s="185">
        <f t="shared" ref="ZY42" si="2867">ZU48*ZR40</f>
        <v>0</v>
      </c>
      <c r="ZZ42" s="186"/>
      <c r="AAA42" s="120"/>
      <c r="AAB42" s="120"/>
      <c r="AAC42" s="120"/>
      <c r="AAD42" s="194"/>
      <c r="AAE42" s="194"/>
      <c r="AAF42" s="195"/>
      <c r="AAG42" s="118"/>
      <c r="AAH42" s="189">
        <f>VLOOKUP(ZY1,PUANTAJ!$A:$F,4, )</f>
        <v>75</v>
      </c>
      <c r="AAI42" s="464" t="s">
        <v>20</v>
      </c>
      <c r="AAJ42" s="465"/>
      <c r="AAK42" s="190">
        <f t="shared" ref="AAK42" si="2868">AAK41/AAH41*AAH42</f>
        <v>0</v>
      </c>
      <c r="AAM42" s="191"/>
      <c r="AAN42" s="191"/>
      <c r="AAO42" s="192" t="s">
        <v>18</v>
      </c>
      <c r="AAP42" s="193"/>
      <c r="AAQ42" s="192"/>
      <c r="AAR42" s="466" t="s">
        <v>19</v>
      </c>
      <c r="AAS42" s="467"/>
      <c r="AAT42" s="185">
        <f t="shared" ref="AAT42" si="2869">AAP48*AAM40</f>
        <v>0</v>
      </c>
      <c r="AAU42" s="186"/>
      <c r="AAV42" s="120"/>
      <c r="AAW42" s="120"/>
      <c r="AAX42" s="120"/>
      <c r="AAY42" s="194"/>
      <c r="AAZ42" s="194"/>
      <c r="ABA42" s="195"/>
      <c r="ABB42" s="118"/>
      <c r="ABC42" s="189">
        <f>VLOOKUP(AAT1,PUANTAJ!$A:$F,4, )</f>
        <v>67.5</v>
      </c>
      <c r="ABD42" s="464" t="s">
        <v>20</v>
      </c>
      <c r="ABE42" s="465"/>
      <c r="ABF42" s="190">
        <f t="shared" ref="ABF42" si="2870">ABF41/ABC41*ABC42</f>
        <v>0</v>
      </c>
      <c r="ABH42" s="191"/>
      <c r="ABI42" s="191"/>
      <c r="ABJ42" s="192" t="s">
        <v>18</v>
      </c>
      <c r="ABK42" s="193"/>
      <c r="ABL42" s="192"/>
      <c r="ABM42" s="466" t="s">
        <v>19</v>
      </c>
      <c r="ABN42" s="467"/>
      <c r="ABO42" s="185">
        <f t="shared" ref="ABO42" si="2871">ABK48*ABH40</f>
        <v>0</v>
      </c>
      <c r="ABP42" s="186"/>
      <c r="ABQ42" s="120"/>
      <c r="ABR42" s="120"/>
      <c r="ABS42" s="120"/>
      <c r="ABT42" s="194"/>
      <c r="ABU42" s="194"/>
      <c r="ABV42" s="195"/>
      <c r="ABW42" s="118"/>
      <c r="ABX42" s="189">
        <f>VLOOKUP(ABO1,PUANTAJ!$A:$F,4, )</f>
        <v>75</v>
      </c>
      <c r="ABY42" s="464" t="s">
        <v>20</v>
      </c>
      <c r="ABZ42" s="465"/>
      <c r="ACA42" s="190">
        <f t="shared" ref="ACA42" si="2872">ACA41/ABX41*ABX42</f>
        <v>0</v>
      </c>
      <c r="ACC42" s="191"/>
      <c r="ACD42" s="191"/>
      <c r="ACE42" s="192" t="s">
        <v>18</v>
      </c>
      <c r="ACF42" s="193"/>
      <c r="ACG42" s="192"/>
      <c r="ACH42" s="466" t="s">
        <v>19</v>
      </c>
      <c r="ACI42" s="467"/>
      <c r="ACJ42" s="185">
        <f t="shared" ref="ACJ42" si="2873">ACF48*ACC40</f>
        <v>0</v>
      </c>
      <c r="ACK42" s="186"/>
      <c r="ACL42" s="120"/>
      <c r="ACM42" s="120"/>
      <c r="ACN42" s="120"/>
      <c r="ACO42" s="194"/>
      <c r="ACP42" s="194"/>
      <c r="ACQ42" s="195"/>
      <c r="ACR42" s="118"/>
      <c r="ACS42" s="189">
        <f>VLOOKUP(ACJ1,PUANTAJ!$A:$F,4, )</f>
        <v>75</v>
      </c>
      <c r="ACT42" s="464" t="s">
        <v>20</v>
      </c>
      <c r="ACU42" s="465"/>
      <c r="ACV42" s="190">
        <f t="shared" ref="ACV42" si="2874">ACV41/ACS41*ACS42</f>
        <v>0</v>
      </c>
      <c r="ACX42" s="191"/>
      <c r="ACY42" s="191"/>
      <c r="ACZ42" s="192" t="s">
        <v>18</v>
      </c>
      <c r="ADA42" s="193"/>
      <c r="ADB42" s="192"/>
      <c r="ADC42" s="466" t="s">
        <v>19</v>
      </c>
      <c r="ADD42" s="467"/>
      <c r="ADE42" s="185">
        <f t="shared" ref="ADE42" si="2875">ADA48*ACX40</f>
        <v>0</v>
      </c>
      <c r="ADF42" s="186"/>
      <c r="ADG42" s="120"/>
      <c r="ADH42" s="120"/>
      <c r="ADI42" s="120"/>
      <c r="ADJ42" s="194"/>
      <c r="ADK42" s="194"/>
      <c r="ADL42" s="195"/>
      <c r="ADM42" s="118"/>
      <c r="ADN42" s="189">
        <f>VLOOKUP(ADE1,PUANTAJ!$A:$F,4, )</f>
        <v>75</v>
      </c>
      <c r="ADO42" s="464" t="s">
        <v>20</v>
      </c>
      <c r="ADP42" s="465"/>
      <c r="ADQ42" s="190">
        <f t="shared" ref="ADQ42" si="2876">ADQ41/ADN41*ADN42</f>
        <v>0</v>
      </c>
      <c r="ADS42" s="191"/>
      <c r="ADT42" s="191"/>
      <c r="ADU42" s="192" t="s">
        <v>18</v>
      </c>
      <c r="ADV42" s="193"/>
      <c r="ADW42" s="192"/>
      <c r="ADX42" s="466" t="s">
        <v>19</v>
      </c>
      <c r="ADY42" s="467"/>
      <c r="ADZ42" s="185">
        <f t="shared" ref="ADZ42" si="2877">ADV48*ADS40</f>
        <v>0</v>
      </c>
      <c r="AEA42" s="186"/>
      <c r="AEB42" s="120"/>
      <c r="AEC42" s="120"/>
      <c r="AED42" s="120"/>
      <c r="AEE42" s="194"/>
      <c r="AEF42" s="194"/>
      <c r="AEG42" s="195"/>
      <c r="AEH42" s="118"/>
      <c r="AEI42" s="189">
        <f>VLOOKUP(ADZ1,PUANTAJ!$A:$F,4, )</f>
        <v>75</v>
      </c>
      <c r="AEJ42" s="464" t="s">
        <v>20</v>
      </c>
      <c r="AEK42" s="465"/>
      <c r="AEL42" s="190">
        <f t="shared" ref="AEL42" si="2878">AEL41/AEI41*AEI42</f>
        <v>0</v>
      </c>
      <c r="AEN42" s="191"/>
      <c r="AEO42" s="191"/>
      <c r="AEP42" s="192" t="s">
        <v>18</v>
      </c>
      <c r="AEQ42" s="193"/>
      <c r="AER42" s="192"/>
      <c r="AES42" s="466" t="s">
        <v>19</v>
      </c>
      <c r="AET42" s="467"/>
      <c r="AEU42" s="185">
        <f t="shared" ref="AEU42" si="2879">AEQ48*AEN40</f>
        <v>0</v>
      </c>
      <c r="AEV42" s="186"/>
      <c r="AEW42" s="120"/>
      <c r="AEX42" s="120"/>
      <c r="AEY42" s="120"/>
      <c r="AEZ42" s="194"/>
      <c r="AFA42" s="194"/>
      <c r="AFB42" s="195"/>
      <c r="AFC42" s="118"/>
      <c r="AFD42" s="189">
        <f>VLOOKUP(AEU1,PUANTAJ!$A:$F,4, )</f>
        <v>70.5</v>
      </c>
      <c r="AFE42" s="464" t="s">
        <v>20</v>
      </c>
      <c r="AFF42" s="465"/>
      <c r="AFG42" s="190">
        <f t="shared" ref="AFG42" si="2880">AFG41/AFD41*AFD42</f>
        <v>0</v>
      </c>
      <c r="AFI42" s="191"/>
      <c r="AFJ42" s="191"/>
      <c r="AFK42" s="192" t="s">
        <v>18</v>
      </c>
      <c r="AFL42" s="193"/>
      <c r="AFM42" s="192"/>
      <c r="AFN42" s="466" t="s">
        <v>19</v>
      </c>
      <c r="AFO42" s="467"/>
      <c r="AFP42" s="185">
        <f t="shared" ref="AFP42" si="2881">AFL48*AFI40</f>
        <v>0</v>
      </c>
      <c r="AFQ42" s="186"/>
      <c r="AFR42" s="120"/>
      <c r="AFS42" s="120"/>
      <c r="AFT42" s="120"/>
      <c r="AFU42" s="194"/>
      <c r="AFV42" s="194"/>
      <c r="AFW42" s="195"/>
      <c r="AFX42" s="118"/>
      <c r="AFY42" s="189">
        <f>VLOOKUP(AFP1,PUANTAJ!$A:$F,4, )</f>
        <v>75</v>
      </c>
      <c r="AFZ42" s="464" t="s">
        <v>20</v>
      </c>
      <c r="AGA42" s="465"/>
      <c r="AGB42" s="190">
        <f t="shared" ref="AGB42" si="2882">AGB41/AFY41*AFY42</f>
        <v>0</v>
      </c>
      <c r="AGD42" s="191"/>
      <c r="AGE42" s="191"/>
      <c r="AGF42" s="192" t="s">
        <v>18</v>
      </c>
      <c r="AGG42" s="193"/>
      <c r="AGH42" s="192"/>
      <c r="AGI42" s="466" t="s">
        <v>19</v>
      </c>
      <c r="AGJ42" s="467"/>
      <c r="AGK42" s="185">
        <f t="shared" ref="AGK42" si="2883">AGG48*AGD40</f>
        <v>0</v>
      </c>
      <c r="AGL42" s="186"/>
      <c r="AGM42" s="120"/>
      <c r="AGN42" s="120"/>
      <c r="AGO42" s="120"/>
      <c r="AGP42" s="194"/>
      <c r="AGQ42" s="194"/>
      <c r="AGR42" s="195"/>
      <c r="AGS42" s="118"/>
      <c r="AGT42" s="189">
        <f>VLOOKUP(AGK1,PUANTAJ!$A:$F,4, )</f>
        <v>75</v>
      </c>
      <c r="AGU42" s="464" t="s">
        <v>20</v>
      </c>
      <c r="AGV42" s="465"/>
      <c r="AGW42" s="190">
        <f t="shared" ref="AGW42" si="2884">AGW41/AGT41*AGT42</f>
        <v>0</v>
      </c>
      <c r="AGY42" s="191"/>
      <c r="AGZ42" s="191"/>
      <c r="AHA42" s="192" t="s">
        <v>18</v>
      </c>
      <c r="AHB42" s="193"/>
      <c r="AHC42" s="192"/>
      <c r="AHD42" s="466" t="s">
        <v>19</v>
      </c>
      <c r="AHE42" s="467"/>
      <c r="AHF42" s="185">
        <f t="shared" ref="AHF42" si="2885">AHB48*AGY40</f>
        <v>0</v>
      </c>
      <c r="AHG42" s="186"/>
      <c r="AHH42" s="120"/>
      <c r="AHI42" s="120"/>
      <c r="AHJ42" s="120"/>
      <c r="AHK42" s="194"/>
      <c r="AHL42" s="194"/>
      <c r="AHM42" s="195"/>
      <c r="AHN42" s="118"/>
      <c r="AHO42" s="189">
        <f>VLOOKUP(AHF1,PUANTAJ!$A:$F,4, )</f>
        <v>67.5</v>
      </c>
      <c r="AHP42" s="464" t="s">
        <v>20</v>
      </c>
      <c r="AHQ42" s="465"/>
      <c r="AHR42" s="190">
        <f t="shared" ref="AHR42" si="2886">AHR41/AHO41*AHO42</f>
        <v>0</v>
      </c>
      <c r="AHT42" s="191"/>
      <c r="AHU42" s="191"/>
      <c r="AHV42" s="192" t="s">
        <v>18</v>
      </c>
      <c r="AHW42" s="193"/>
      <c r="AHX42" s="192"/>
      <c r="AHY42" s="466" t="s">
        <v>19</v>
      </c>
      <c r="AHZ42" s="467"/>
      <c r="AIA42" s="185">
        <f t="shared" ref="AIA42" si="2887">AHW48*AHT40</f>
        <v>0</v>
      </c>
      <c r="AIB42" s="186"/>
      <c r="AIC42" s="120"/>
      <c r="AID42" s="120"/>
      <c r="AIE42" s="120"/>
      <c r="AIF42" s="194"/>
      <c r="AIG42" s="194"/>
      <c r="AIH42" s="195"/>
      <c r="AII42" s="118"/>
      <c r="AIJ42" s="189">
        <f>VLOOKUP(AIA1,PUANTAJ!$A:$F,4, )</f>
        <v>75</v>
      </c>
      <c r="AIK42" s="464" t="s">
        <v>20</v>
      </c>
      <c r="AIL42" s="465"/>
      <c r="AIM42" s="190">
        <f t="shared" ref="AIM42" si="2888">AIM41/AIJ41*AIJ42</f>
        <v>0</v>
      </c>
      <c r="AIO42" s="191"/>
      <c r="AIP42" s="191"/>
      <c r="AIQ42" s="192" t="s">
        <v>18</v>
      </c>
      <c r="AIR42" s="193"/>
      <c r="AIS42" s="192"/>
      <c r="AIT42" s="466" t="s">
        <v>19</v>
      </c>
      <c r="AIU42" s="467"/>
      <c r="AIV42" s="185">
        <f t="shared" ref="AIV42" si="2889">AIR48*AIO40</f>
        <v>0</v>
      </c>
      <c r="AIW42" s="186"/>
      <c r="AIX42" s="120"/>
      <c r="AIY42" s="120"/>
      <c r="AIZ42" s="120"/>
      <c r="AJA42" s="194"/>
      <c r="AJB42" s="194"/>
      <c r="AJC42" s="195"/>
      <c r="AJD42" s="118"/>
      <c r="AJE42" s="189">
        <f>VLOOKUP(AIV1,PUANTAJ!$A:$F,4, )</f>
        <v>75</v>
      </c>
      <c r="AJF42" s="464" t="s">
        <v>20</v>
      </c>
      <c r="AJG42" s="465"/>
      <c r="AJH42" s="190">
        <f t="shared" ref="AJH42" si="2890">AJH41/AJE41*AJE42</f>
        <v>0</v>
      </c>
      <c r="AJJ42" s="191"/>
      <c r="AJK42" s="191"/>
      <c r="AJL42" s="192" t="s">
        <v>18</v>
      </c>
      <c r="AJM42" s="193"/>
      <c r="AJN42" s="192"/>
      <c r="AJO42" s="466" t="s">
        <v>19</v>
      </c>
      <c r="AJP42" s="467"/>
      <c r="AJQ42" s="185">
        <f t="shared" ref="AJQ42" si="2891">AJM48*AJJ40</f>
        <v>0</v>
      </c>
      <c r="AJR42" s="186"/>
      <c r="AJS42" s="120"/>
      <c r="AJT42" s="120"/>
      <c r="AJU42" s="120"/>
      <c r="AJV42" s="194"/>
      <c r="AJW42" s="194"/>
      <c r="AJX42" s="195"/>
      <c r="AJY42" s="118"/>
      <c r="AJZ42" s="189">
        <f>VLOOKUP(AJQ1,PUANTAJ!$A:$F,4, )</f>
        <v>75</v>
      </c>
      <c r="AKA42" s="464" t="s">
        <v>20</v>
      </c>
      <c r="AKB42" s="465"/>
      <c r="AKC42" s="190">
        <f t="shared" ref="AKC42" si="2892">AKC41/AJZ41*AJZ42</f>
        <v>0</v>
      </c>
      <c r="AKE42" s="191"/>
      <c r="AKF42" s="191"/>
      <c r="AKG42" s="192" t="s">
        <v>18</v>
      </c>
      <c r="AKH42" s="193"/>
      <c r="AKI42" s="192"/>
      <c r="AKJ42" s="466" t="s">
        <v>19</v>
      </c>
      <c r="AKK42" s="467"/>
      <c r="AKL42" s="185">
        <f t="shared" ref="AKL42" si="2893">AKH48*AKE40</f>
        <v>0</v>
      </c>
      <c r="AKM42" s="186"/>
      <c r="AKN42" s="120"/>
      <c r="AKO42" s="120"/>
      <c r="AKP42" s="120"/>
      <c r="AKQ42" s="194"/>
      <c r="AKR42" s="194"/>
      <c r="AKS42" s="195"/>
      <c r="AKT42" s="118"/>
      <c r="AKU42" s="189">
        <f>VLOOKUP(AKL1,PUANTAJ!$A:$F,4, )</f>
        <v>82.5</v>
      </c>
      <c r="AKV42" s="464" t="s">
        <v>20</v>
      </c>
      <c r="AKW42" s="465"/>
      <c r="AKX42" s="190">
        <f t="shared" ref="AKX42" si="2894">AKX41/AKU41*AKU42</f>
        <v>0</v>
      </c>
      <c r="AKZ42" s="191"/>
      <c r="ALA42" s="191"/>
      <c r="ALB42" s="192" t="s">
        <v>18</v>
      </c>
      <c r="ALC42" s="193"/>
      <c r="ALD42" s="192"/>
      <c r="ALE42" s="466" t="s">
        <v>19</v>
      </c>
      <c r="ALF42" s="467"/>
      <c r="ALG42" s="185">
        <f t="shared" ref="ALG42" si="2895">ALC48*AKZ40</f>
        <v>0</v>
      </c>
      <c r="ALH42" s="186"/>
      <c r="ALI42" s="120"/>
      <c r="ALJ42" s="120"/>
      <c r="ALK42" s="120"/>
      <c r="ALL42" s="194"/>
      <c r="ALM42" s="194"/>
      <c r="ALN42" s="195"/>
      <c r="ALO42" s="118"/>
      <c r="ALP42" s="189">
        <f>VLOOKUP(ALG1,PUANTAJ!$A:$F,4, )</f>
        <v>75</v>
      </c>
      <c r="ALQ42" s="464" t="s">
        <v>20</v>
      </c>
      <c r="ALR42" s="465"/>
      <c r="ALS42" s="190">
        <f t="shared" ref="ALS42" si="2896">ALS41/ALP41*ALP42</f>
        <v>0</v>
      </c>
      <c r="ALU42" s="191"/>
      <c r="ALV42" s="191"/>
      <c r="ALW42" s="192" t="s">
        <v>18</v>
      </c>
      <c r="ALX42" s="193"/>
      <c r="ALY42" s="192"/>
      <c r="ALZ42" s="466" t="s">
        <v>19</v>
      </c>
      <c r="AMA42" s="467"/>
      <c r="AMB42" s="185">
        <f t="shared" ref="AMB42" si="2897">ALX48*ALU40</f>
        <v>0</v>
      </c>
      <c r="AMC42" s="186"/>
      <c r="AMD42" s="120"/>
      <c r="AME42" s="120"/>
      <c r="AMF42" s="120"/>
      <c r="AMG42" s="194"/>
      <c r="AMH42" s="194"/>
      <c r="AMI42" s="195"/>
      <c r="AMJ42" s="118"/>
      <c r="AMK42" s="189">
        <f>VLOOKUP(AMB1,PUANTAJ!$A:$F,4, )</f>
        <v>75</v>
      </c>
      <c r="AML42" s="464" t="s">
        <v>20</v>
      </c>
      <c r="AMM42" s="465"/>
      <c r="AMN42" s="190">
        <f t="shared" ref="AMN42" si="2898">AMN41/AMK41*AMK42</f>
        <v>0</v>
      </c>
      <c r="AMP42" s="191"/>
      <c r="AMQ42" s="191"/>
      <c r="AMR42" s="192" t="s">
        <v>18</v>
      </c>
      <c r="AMS42" s="193"/>
      <c r="AMT42" s="192"/>
      <c r="AMU42" s="466" t="s">
        <v>19</v>
      </c>
      <c r="AMV42" s="467"/>
      <c r="AMW42" s="185">
        <f t="shared" ref="AMW42" si="2899">AMS48*AMP40</f>
        <v>0</v>
      </c>
      <c r="AMX42" s="186"/>
      <c r="AMY42" s="120"/>
      <c r="AMZ42" s="120"/>
      <c r="ANA42" s="120"/>
      <c r="ANB42" s="194"/>
      <c r="ANC42" s="194"/>
      <c r="AND42" s="195"/>
      <c r="ANE42" s="118"/>
      <c r="ANF42" s="189">
        <f>VLOOKUP(AMW1,PUANTAJ!$A:$F,4, )</f>
        <v>67.5</v>
      </c>
      <c r="ANG42" s="464" t="s">
        <v>20</v>
      </c>
      <c r="ANH42" s="465"/>
      <c r="ANI42" s="190">
        <f t="shared" ref="ANI42" si="2900">ANI41/ANF41*ANF42</f>
        <v>0</v>
      </c>
      <c r="ANK42" s="191"/>
      <c r="ANL42" s="191"/>
      <c r="ANM42" s="192" t="s">
        <v>18</v>
      </c>
      <c r="ANN42" s="193"/>
      <c r="ANO42" s="192"/>
      <c r="ANP42" s="466" t="s">
        <v>19</v>
      </c>
      <c r="ANQ42" s="467"/>
      <c r="ANR42" s="185">
        <f t="shared" ref="ANR42" si="2901">ANN48*ANK40</f>
        <v>0</v>
      </c>
      <c r="ANS42" s="186"/>
      <c r="ANT42" s="120"/>
      <c r="ANU42" s="120"/>
      <c r="ANV42" s="120"/>
      <c r="ANW42" s="194"/>
      <c r="ANX42" s="194"/>
      <c r="ANY42" s="195"/>
      <c r="ANZ42" s="118"/>
      <c r="AOA42" s="189">
        <f>VLOOKUP(ANR1,PUANTAJ!$A:$F,4, )</f>
        <v>75</v>
      </c>
      <c r="AOB42" s="464" t="s">
        <v>20</v>
      </c>
      <c r="AOC42" s="465"/>
      <c r="AOD42" s="190">
        <f t="shared" ref="AOD42" si="2902">AOD41/AOA41*AOA42</f>
        <v>0</v>
      </c>
      <c r="AOF42" s="191"/>
      <c r="AOG42" s="191"/>
      <c r="AOH42" s="192" t="s">
        <v>18</v>
      </c>
      <c r="AOI42" s="193"/>
      <c r="AOJ42" s="192"/>
      <c r="AOK42" s="466" t="s">
        <v>19</v>
      </c>
      <c r="AOL42" s="467"/>
      <c r="AOM42" s="185">
        <f t="shared" ref="AOM42" si="2903">AOI48*AOF40</f>
        <v>0</v>
      </c>
      <c r="AON42" s="186"/>
      <c r="AOO42" s="120"/>
      <c r="AOP42" s="120"/>
      <c r="AOQ42" s="120"/>
      <c r="AOR42" s="194"/>
      <c r="AOS42" s="194"/>
      <c r="AOT42" s="195"/>
      <c r="AOU42" s="118"/>
      <c r="AOV42" s="189">
        <f>VLOOKUP(AOM1,PUANTAJ!$A:$F,4, )</f>
        <v>90</v>
      </c>
      <c r="AOW42" s="464" t="s">
        <v>20</v>
      </c>
      <c r="AOX42" s="465"/>
      <c r="AOY42" s="190">
        <f t="shared" ref="AOY42" si="2904">AOY41/AOV41*AOV42</f>
        <v>0</v>
      </c>
      <c r="APA42" s="191"/>
      <c r="APB42" s="191"/>
      <c r="APC42" s="192" t="s">
        <v>18</v>
      </c>
      <c r="APD42" s="193"/>
      <c r="APE42" s="192"/>
      <c r="APF42" s="466" t="s">
        <v>19</v>
      </c>
      <c r="APG42" s="467"/>
      <c r="APH42" s="185">
        <f t="shared" ref="APH42" si="2905">APD48*APA40</f>
        <v>0</v>
      </c>
      <c r="API42" s="186"/>
      <c r="APJ42" s="120"/>
      <c r="APK42" s="120"/>
      <c r="APL42" s="120"/>
      <c r="APM42" s="194"/>
      <c r="APN42" s="194"/>
      <c r="APO42" s="195"/>
      <c r="APP42" s="118"/>
      <c r="APQ42" s="189">
        <f>VLOOKUP(APH1,PUANTAJ!$A:$F,4, )</f>
        <v>70.5</v>
      </c>
      <c r="APR42" s="464" t="s">
        <v>20</v>
      </c>
      <c r="APS42" s="465"/>
      <c r="APT42" s="190">
        <f t="shared" ref="APT42" si="2906">APT41/APQ41*APQ42</f>
        <v>0</v>
      </c>
      <c r="APV42" s="191"/>
      <c r="APW42" s="191"/>
      <c r="APX42" s="192" t="s">
        <v>18</v>
      </c>
      <c r="APY42" s="193"/>
      <c r="APZ42" s="192"/>
      <c r="AQA42" s="466" t="s">
        <v>19</v>
      </c>
      <c r="AQB42" s="467"/>
      <c r="AQC42" s="185">
        <f t="shared" ref="AQC42" si="2907">APY48*APV40</f>
        <v>0</v>
      </c>
      <c r="AQD42" s="186"/>
      <c r="AQE42" s="120"/>
      <c r="AQF42" s="120"/>
      <c r="AQG42" s="120"/>
      <c r="AQH42" s="194"/>
      <c r="AQI42" s="194"/>
      <c r="AQJ42" s="195"/>
      <c r="AQK42" s="118"/>
      <c r="AQL42" s="189">
        <f>VLOOKUP(AQC1,PUANTAJ!$A:$F,4, )</f>
        <v>75</v>
      </c>
      <c r="AQM42" s="464" t="s">
        <v>20</v>
      </c>
      <c r="AQN42" s="465"/>
      <c r="AQO42" s="190">
        <f t="shared" ref="AQO42" si="2908">AQO41/AQL41*AQL42</f>
        <v>0</v>
      </c>
      <c r="AQQ42" s="191"/>
      <c r="AQR42" s="191"/>
      <c r="AQS42" s="192" t="s">
        <v>18</v>
      </c>
      <c r="AQT42" s="193"/>
      <c r="AQU42" s="192"/>
      <c r="AQV42" s="466" t="s">
        <v>19</v>
      </c>
      <c r="AQW42" s="467"/>
      <c r="AQX42" s="185">
        <f t="shared" ref="AQX42" si="2909">AQT48*AQQ40</f>
        <v>0</v>
      </c>
      <c r="AQY42" s="186"/>
      <c r="AQZ42" s="120"/>
      <c r="ARA42" s="120"/>
      <c r="ARB42" s="120"/>
      <c r="ARC42" s="194"/>
      <c r="ARD42" s="194"/>
      <c r="ARE42" s="195"/>
      <c r="ARF42" s="118"/>
      <c r="ARG42" s="189">
        <f>VLOOKUP(AQX1,PUANTAJ!$A:$F,4, )</f>
        <v>70.5</v>
      </c>
      <c r="ARH42" s="464" t="s">
        <v>20</v>
      </c>
      <c r="ARI42" s="465"/>
      <c r="ARJ42" s="190">
        <f t="shared" ref="ARJ42" si="2910">ARJ41/ARG41*ARG42</f>
        <v>0</v>
      </c>
      <c r="ARL42" s="191"/>
      <c r="ARM42" s="191"/>
      <c r="ARN42" s="192" t="s">
        <v>18</v>
      </c>
      <c r="ARO42" s="193"/>
      <c r="ARP42" s="192"/>
      <c r="ARQ42" s="466" t="s">
        <v>19</v>
      </c>
      <c r="ARR42" s="467"/>
      <c r="ARS42" s="185">
        <f t="shared" ref="ARS42" si="2911">ARO48*ARL40</f>
        <v>0</v>
      </c>
      <c r="ART42" s="186"/>
      <c r="ARU42" s="120"/>
      <c r="ARV42" s="120"/>
      <c r="ARW42" s="120"/>
      <c r="ARX42" s="194"/>
      <c r="ARY42" s="194"/>
      <c r="ARZ42" s="195"/>
      <c r="ASA42" s="118"/>
      <c r="ASB42" s="189">
        <f>VLOOKUP(ARS1,PUANTAJ!$A:$F,4, )</f>
        <v>63</v>
      </c>
      <c r="ASC42" s="464" t="s">
        <v>20</v>
      </c>
      <c r="ASD42" s="465"/>
      <c r="ASE42" s="190">
        <f t="shared" ref="ASE42" si="2912">ASE41/ASB41*ASB42</f>
        <v>0</v>
      </c>
      <c r="ASG42" s="191"/>
      <c r="ASH42" s="191"/>
      <c r="ASI42" s="192" t="s">
        <v>18</v>
      </c>
      <c r="ASJ42" s="193"/>
      <c r="ASK42" s="192"/>
      <c r="ASL42" s="466" t="s">
        <v>19</v>
      </c>
      <c r="ASM42" s="467"/>
      <c r="ASN42" s="185">
        <f t="shared" ref="ASN42" si="2913">ASJ48*ASG40</f>
        <v>0</v>
      </c>
      <c r="ASO42" s="186"/>
      <c r="ASP42" s="120"/>
      <c r="ASQ42" s="120"/>
      <c r="ASR42" s="120"/>
      <c r="ASS42" s="194"/>
      <c r="AST42" s="194"/>
      <c r="ASU42" s="195"/>
      <c r="ASV42" s="118"/>
      <c r="ASW42" s="189">
        <f>VLOOKUP(ASN1,PUANTAJ!$A:$F,4, )</f>
        <v>75</v>
      </c>
      <c r="ASX42" s="464" t="s">
        <v>20</v>
      </c>
      <c r="ASY42" s="465"/>
      <c r="ASZ42" s="190">
        <f t="shared" ref="ASZ42" si="2914">ASZ41/ASW41*ASW42</f>
        <v>0</v>
      </c>
      <c r="ATB42" s="191"/>
      <c r="ATC42" s="191"/>
      <c r="ATD42" s="192" t="s">
        <v>18</v>
      </c>
      <c r="ATE42" s="193"/>
      <c r="ATF42" s="192"/>
      <c r="ATG42" s="466" t="s">
        <v>19</v>
      </c>
      <c r="ATH42" s="467"/>
      <c r="ATI42" s="185">
        <f t="shared" ref="ATI42" si="2915">ATE48*ATB40</f>
        <v>0</v>
      </c>
      <c r="ATJ42" s="186"/>
      <c r="ATK42" s="120"/>
      <c r="ATL42" s="120"/>
      <c r="ATM42" s="120"/>
      <c r="ATN42" s="194"/>
      <c r="ATO42" s="194"/>
      <c r="ATP42" s="195"/>
      <c r="ATQ42" s="118"/>
      <c r="ATR42" s="189">
        <f>VLOOKUP(ATI1,PUANTAJ!$A:$F,4, )</f>
        <v>82.5</v>
      </c>
      <c r="ATS42" s="464" t="s">
        <v>20</v>
      </c>
      <c r="ATT42" s="465"/>
      <c r="ATU42" s="190">
        <f t="shared" ref="ATU42" si="2916">ATU41/ATR41*ATR42</f>
        <v>0</v>
      </c>
      <c r="ATW42" s="191"/>
      <c r="ATX42" s="191"/>
      <c r="ATY42" s="192" t="s">
        <v>18</v>
      </c>
      <c r="ATZ42" s="193"/>
      <c r="AUA42" s="192"/>
      <c r="AUB42" s="466" t="s">
        <v>19</v>
      </c>
      <c r="AUC42" s="467"/>
      <c r="AUD42" s="185">
        <f t="shared" ref="AUD42" si="2917">ATZ48*ATW40</f>
        <v>0</v>
      </c>
      <c r="AUE42" s="186"/>
      <c r="AUF42" s="120"/>
      <c r="AUG42" s="120"/>
      <c r="AUH42" s="120"/>
      <c r="AUI42" s="194"/>
      <c r="AUJ42" s="194"/>
      <c r="AUK42" s="195"/>
      <c r="AUL42" s="118"/>
      <c r="AUM42" s="189">
        <f>VLOOKUP(AUD1,PUANTAJ!$A:$F,4, )</f>
        <v>70.5</v>
      </c>
      <c r="AUN42" s="464" t="s">
        <v>20</v>
      </c>
      <c r="AUO42" s="465"/>
      <c r="AUP42" s="190">
        <f t="shared" ref="AUP42" si="2918">AUP41/AUM41*AUM42</f>
        <v>0</v>
      </c>
      <c r="AUR42" s="191"/>
      <c r="AUS42" s="191"/>
      <c r="AUT42" s="192" t="s">
        <v>18</v>
      </c>
      <c r="AUU42" s="193"/>
      <c r="AUV42" s="192"/>
      <c r="AUW42" s="466" t="s">
        <v>19</v>
      </c>
      <c r="AUX42" s="467"/>
      <c r="AUY42" s="185" t="e">
        <f t="shared" ref="AUY42" si="2919">AUU48*AUR40</f>
        <v>#DIV/0!</v>
      </c>
      <c r="AUZ42" s="186"/>
      <c r="AVA42" s="120"/>
      <c r="AVB42" s="120"/>
      <c r="AVC42" s="120"/>
      <c r="AVD42" s="194"/>
      <c r="AVE42" s="194"/>
      <c r="AVF42" s="195"/>
      <c r="AVG42" s="118"/>
      <c r="AVH42" s="189">
        <f>VLOOKUP(AUY1,PUANTAJ!$A:$F,4, )</f>
        <v>70.5</v>
      </c>
      <c r="AVI42" s="464" t="s">
        <v>20</v>
      </c>
      <c r="AVJ42" s="465"/>
      <c r="AVK42" s="190">
        <f t="shared" ref="AVK42" si="2920">AVK41/AVH41*AVH42</f>
        <v>0</v>
      </c>
      <c r="AVM42" s="191"/>
      <c r="AVN42" s="191"/>
      <c r="AVO42" s="192" t="s">
        <v>18</v>
      </c>
      <c r="AVP42" s="193"/>
      <c r="AVQ42" s="192"/>
      <c r="AVR42" s="466" t="s">
        <v>19</v>
      </c>
      <c r="AVS42" s="467"/>
      <c r="AVT42" s="185" t="e">
        <f t="shared" ref="AVT42" si="2921">AVP48*AVM40</f>
        <v>#N/A</v>
      </c>
      <c r="AVU42" s="186"/>
      <c r="AVV42" s="120"/>
      <c r="AVW42" s="120"/>
      <c r="AVX42" s="120"/>
      <c r="AVY42" s="194"/>
      <c r="AVZ42" s="194"/>
      <c r="AWA42" s="195"/>
      <c r="AWB42" s="118"/>
      <c r="AWC42" s="189">
        <f>VLOOKUP(AVT1,PUANTAJ!$A:$F,4, )</f>
        <v>82.5</v>
      </c>
      <c r="AWD42" s="464" t="s">
        <v>20</v>
      </c>
      <c r="AWE42" s="465"/>
      <c r="AWF42" s="190">
        <f t="shared" ref="AWF42" si="2922">AWF41/AWC41*AWC42</f>
        <v>0</v>
      </c>
      <c r="AWH42" s="191"/>
      <c r="AWI42" s="191"/>
      <c r="AWJ42" s="192" t="s">
        <v>18</v>
      </c>
      <c r="AWK42" s="193"/>
      <c r="AWL42" s="192"/>
      <c r="AWM42" s="466" t="s">
        <v>19</v>
      </c>
      <c r="AWN42" s="467"/>
      <c r="AWO42" s="185" t="e">
        <f t="shared" ref="AWO42" si="2923">AWK48*AWH40</f>
        <v>#N/A</v>
      </c>
      <c r="AWP42" s="186"/>
      <c r="AWQ42" s="120"/>
      <c r="AWR42" s="120"/>
      <c r="AWS42" s="120"/>
      <c r="AWT42" s="194"/>
      <c r="AWU42" s="194"/>
      <c r="AWV42" s="195"/>
      <c r="AWW42" s="118"/>
      <c r="AWX42" s="189">
        <f>VLOOKUP(AWO1,PUANTAJ!$A:$F,4, )</f>
        <v>70.5</v>
      </c>
      <c r="AWY42" s="464" t="s">
        <v>20</v>
      </c>
      <c r="AWZ42" s="465"/>
      <c r="AXA42" s="190">
        <f t="shared" ref="AXA42" si="2924">AXA41/AWX41*AWX42</f>
        <v>0</v>
      </c>
      <c r="AXC42" s="191"/>
      <c r="AXD42" s="191"/>
      <c r="AXE42" s="192" t="s">
        <v>18</v>
      </c>
      <c r="AXF42" s="193"/>
      <c r="AXG42" s="192"/>
      <c r="AXH42" s="466" t="s">
        <v>19</v>
      </c>
      <c r="AXI42" s="467"/>
      <c r="AXJ42" s="185" t="e">
        <f t="shared" ref="AXJ42" si="2925">AXF48*AXC40</f>
        <v>#N/A</v>
      </c>
      <c r="AXK42" s="186"/>
      <c r="AXL42" s="120"/>
      <c r="AXM42" s="120"/>
      <c r="AXN42" s="120"/>
      <c r="AXO42" s="194"/>
      <c r="AXP42" s="194"/>
      <c r="AXQ42" s="195"/>
      <c r="AXR42" s="118"/>
      <c r="AXS42" s="189" t="e">
        <f>VLOOKUP(AXJ1,PUANTAJ!$A:$F,4, )</f>
        <v>#N/A</v>
      </c>
      <c r="AXT42" s="464" t="s">
        <v>20</v>
      </c>
      <c r="AXU42" s="465"/>
      <c r="AXV42" s="190" t="e">
        <f t="shared" ref="AXV42" si="2926">AXV41/AXS41*AXS42</f>
        <v>#N/A</v>
      </c>
      <c r="AXX42" s="191"/>
      <c r="AXY42" s="191"/>
      <c r="AXZ42" s="192" t="s">
        <v>18</v>
      </c>
      <c r="AYA42" s="193"/>
      <c r="AYB42" s="192"/>
      <c r="AYC42" s="466" t="s">
        <v>19</v>
      </c>
      <c r="AYD42" s="467"/>
      <c r="AYE42" s="185" t="e">
        <f t="shared" ref="AYE42" si="2927">AYA48*AXX40</f>
        <v>#N/A</v>
      </c>
      <c r="AYF42" s="186"/>
      <c r="AYG42" s="120"/>
      <c r="AYH42" s="120"/>
      <c r="AYI42" s="120"/>
      <c r="AYJ42" s="194"/>
      <c r="AYK42" s="194"/>
      <c r="AYL42" s="195"/>
      <c r="AYM42" s="118"/>
      <c r="AYN42" s="189" t="e">
        <f>VLOOKUP(AYE1,PUANTAJ!$A:$F,4, )</f>
        <v>#N/A</v>
      </c>
      <c r="AYO42" s="464" t="s">
        <v>20</v>
      </c>
      <c r="AYP42" s="465"/>
      <c r="AYQ42" s="190" t="e">
        <f t="shared" ref="AYQ42" si="2928">AYQ41/AYN41*AYN42</f>
        <v>#N/A</v>
      </c>
      <c r="AYS42" s="191"/>
      <c r="AYT42" s="191"/>
      <c r="AYU42" s="192" t="s">
        <v>18</v>
      </c>
      <c r="AYV42" s="193"/>
      <c r="AYW42" s="192"/>
      <c r="AYX42" s="466" t="s">
        <v>19</v>
      </c>
      <c r="AYY42" s="467"/>
      <c r="AYZ42" s="185" t="e">
        <f t="shared" ref="AYZ42" si="2929">AYV48*AYS40</f>
        <v>#N/A</v>
      </c>
      <c r="AZA42" s="186"/>
      <c r="AZB42" s="120"/>
      <c r="AZC42" s="120"/>
      <c r="AZD42" s="120"/>
      <c r="AZE42" s="194"/>
      <c r="AZF42" s="194"/>
      <c r="AZG42" s="195"/>
      <c r="AZH42" s="118"/>
      <c r="AZI42" s="189" t="e">
        <f>VLOOKUP(AYZ1,PUANTAJ!$A:$F,4, )</f>
        <v>#N/A</v>
      </c>
      <c r="AZJ42" s="464" t="s">
        <v>20</v>
      </c>
      <c r="AZK42" s="465"/>
      <c r="AZL42" s="190" t="e">
        <f t="shared" ref="AZL42" si="2930">AZL41/AZI41*AZI42</f>
        <v>#N/A</v>
      </c>
      <c r="AZN42" s="191"/>
      <c r="AZO42" s="191"/>
      <c r="AZP42" s="192" t="s">
        <v>18</v>
      </c>
      <c r="AZQ42" s="193"/>
      <c r="AZR42" s="192"/>
      <c r="AZS42" s="466" t="s">
        <v>19</v>
      </c>
      <c r="AZT42" s="467"/>
      <c r="AZU42" s="185" t="e">
        <f t="shared" ref="AZU42" si="2931">AZQ48*AZN40</f>
        <v>#N/A</v>
      </c>
      <c r="AZV42" s="186"/>
      <c r="AZW42" s="120"/>
      <c r="AZX42" s="120"/>
      <c r="AZY42" s="120"/>
      <c r="AZZ42" s="194"/>
      <c r="BAA42" s="194"/>
      <c r="BAB42" s="195"/>
      <c r="BAC42" s="118"/>
      <c r="BAD42" s="189" t="e">
        <f>VLOOKUP(AZU1,PUANTAJ!$A:$F,4, )</f>
        <v>#N/A</v>
      </c>
      <c r="BAE42" s="464" t="s">
        <v>20</v>
      </c>
      <c r="BAF42" s="465"/>
      <c r="BAG42" s="190" t="e">
        <f t="shared" ref="BAG42" si="2932">BAG41/BAD41*BAD42</f>
        <v>#N/A</v>
      </c>
      <c r="BAI42" s="191"/>
      <c r="BAJ42" s="191"/>
      <c r="BAK42" s="192" t="s">
        <v>18</v>
      </c>
      <c r="BAL42" s="193"/>
      <c r="BAM42" s="192"/>
      <c r="BAN42" s="466" t="s">
        <v>19</v>
      </c>
      <c r="BAO42" s="467"/>
      <c r="BAP42" s="185" t="e">
        <f t="shared" ref="BAP42" si="2933">BAL48*BAI40</f>
        <v>#N/A</v>
      </c>
      <c r="BAQ42" s="186"/>
      <c r="BAR42" s="120"/>
      <c r="BAS42" s="120"/>
      <c r="BAT42" s="120"/>
      <c r="BAU42" s="194"/>
      <c r="BAV42" s="194"/>
      <c r="BAW42" s="195"/>
      <c r="BAX42" s="118"/>
      <c r="BAY42" s="189" t="e">
        <f>VLOOKUP(BAP1,PUANTAJ!$A:$F,4, )</f>
        <v>#N/A</v>
      </c>
      <c r="BAZ42" s="464" t="s">
        <v>20</v>
      </c>
      <c r="BBA42" s="465"/>
      <c r="BBB42" s="190" t="e">
        <f t="shared" ref="BBB42" si="2934">BBB41/BAY41*BAY42</f>
        <v>#N/A</v>
      </c>
    </row>
    <row r="43" spans="1:1406" ht="15" thickBot="1" x14ac:dyDescent="0.35">
      <c r="A43" s="112"/>
      <c r="B43" s="112"/>
      <c r="C43" s="196"/>
      <c r="D43" s="197"/>
      <c r="E43" s="192"/>
      <c r="F43" s="188"/>
      <c r="G43" s="198"/>
      <c r="H43" s="199"/>
      <c r="I43" s="199"/>
      <c r="J43" s="120"/>
      <c r="K43" s="120"/>
      <c r="L43" s="120"/>
      <c r="M43" s="200"/>
      <c r="N43" s="200"/>
      <c r="O43" s="201"/>
      <c r="P43" s="202"/>
      <c r="Q43" s="203"/>
      <c r="R43" s="199"/>
      <c r="S43" s="199"/>
      <c r="T43" s="186"/>
      <c r="V43" s="112"/>
      <c r="W43" s="112"/>
      <c r="X43" s="196"/>
      <c r="Y43" s="197"/>
      <c r="Z43" s="192"/>
      <c r="AA43" s="188"/>
      <c r="AB43" s="198"/>
      <c r="AC43" s="199"/>
      <c r="AD43" s="199"/>
      <c r="AE43" s="120"/>
      <c r="AF43" s="120"/>
      <c r="AG43" s="120"/>
      <c r="AH43" s="200"/>
      <c r="AI43" s="200"/>
      <c r="AJ43" s="201"/>
      <c r="AK43" s="202"/>
      <c r="AL43" s="203"/>
      <c r="AM43" s="199"/>
      <c r="AN43" s="199"/>
      <c r="AO43" s="186"/>
      <c r="AQ43" s="112"/>
      <c r="AR43" s="112"/>
      <c r="AS43" s="196"/>
      <c r="AT43" s="197"/>
      <c r="AU43" s="192"/>
      <c r="AV43" s="188"/>
      <c r="AW43" s="198"/>
      <c r="AX43" s="199"/>
      <c r="AY43" s="199"/>
      <c r="AZ43" s="120"/>
      <c r="BA43" s="120"/>
      <c r="BB43" s="120"/>
      <c r="BC43" s="200"/>
      <c r="BD43" s="200"/>
      <c r="BE43" s="201"/>
      <c r="BF43" s="202"/>
      <c r="BG43" s="203"/>
      <c r="BH43" s="199"/>
      <c r="BI43" s="199"/>
      <c r="BJ43" s="186"/>
      <c r="BL43" s="112"/>
      <c r="BM43" s="112"/>
      <c r="BN43" s="196"/>
      <c r="BO43" s="197"/>
      <c r="BP43" s="192"/>
      <c r="BQ43" s="188"/>
      <c r="BR43" s="198"/>
      <c r="BS43" s="199"/>
      <c r="BT43" s="199"/>
      <c r="BU43" s="120"/>
      <c r="BV43" s="120"/>
      <c r="BW43" s="120"/>
      <c r="BX43" s="200"/>
      <c r="BY43" s="200"/>
      <c r="BZ43" s="201"/>
      <c r="CA43" s="202"/>
      <c r="CB43" s="203"/>
      <c r="CC43" s="199"/>
      <c r="CD43" s="199"/>
      <c r="CE43" s="186"/>
      <c r="CG43" s="112"/>
      <c r="CH43" s="112"/>
      <c r="CI43" s="196"/>
      <c r="CJ43" s="197"/>
      <c r="CK43" s="192"/>
      <c r="CL43" s="188"/>
      <c r="CM43" s="198"/>
      <c r="CN43" s="199"/>
      <c r="CO43" s="199"/>
      <c r="CP43" s="120"/>
      <c r="CQ43" s="120"/>
      <c r="CR43" s="120"/>
      <c r="CS43" s="200"/>
      <c r="CT43" s="200"/>
      <c r="CU43" s="201"/>
      <c r="CV43" s="202"/>
      <c r="CW43" s="203"/>
      <c r="CX43" s="199"/>
      <c r="CY43" s="199"/>
      <c r="CZ43" s="186"/>
      <c r="DB43" s="112"/>
      <c r="DC43" s="112"/>
      <c r="DD43" s="196"/>
      <c r="DE43" s="197"/>
      <c r="DF43" s="192"/>
      <c r="DG43" s="188"/>
      <c r="DH43" s="198"/>
      <c r="DI43" s="199"/>
      <c r="DJ43" s="199"/>
      <c r="DK43" s="120"/>
      <c r="DL43" s="120"/>
      <c r="DM43" s="120"/>
      <c r="DN43" s="200"/>
      <c r="DO43" s="200"/>
      <c r="DP43" s="201"/>
      <c r="DQ43" s="202"/>
      <c r="DR43" s="203"/>
      <c r="DS43" s="199"/>
      <c r="DT43" s="199"/>
      <c r="DU43" s="186"/>
      <c r="DW43" s="112"/>
      <c r="DX43" s="112"/>
      <c r="DY43" s="196"/>
      <c r="DZ43" s="197"/>
      <c r="EA43" s="192"/>
      <c r="EB43" s="188"/>
      <c r="EC43" s="198"/>
      <c r="ED43" s="199"/>
      <c r="EE43" s="199"/>
      <c r="EF43" s="120"/>
      <c r="EG43" s="120"/>
      <c r="EH43" s="120"/>
      <c r="EI43" s="200"/>
      <c r="EJ43" s="200"/>
      <c r="EK43" s="201"/>
      <c r="EL43" s="202"/>
      <c r="EM43" s="203"/>
      <c r="EN43" s="199"/>
      <c r="EO43" s="199"/>
      <c r="EP43" s="186"/>
      <c r="ER43" s="112"/>
      <c r="ES43" s="112"/>
      <c r="ET43" s="196"/>
      <c r="EU43" s="197"/>
      <c r="EV43" s="192"/>
      <c r="EW43" s="188"/>
      <c r="EX43" s="198"/>
      <c r="EY43" s="199"/>
      <c r="EZ43" s="199"/>
      <c r="FA43" s="120"/>
      <c r="FB43" s="120"/>
      <c r="FC43" s="120"/>
      <c r="FD43" s="200"/>
      <c r="FE43" s="200"/>
      <c r="FF43" s="201"/>
      <c r="FG43" s="202"/>
      <c r="FH43" s="203"/>
      <c r="FI43" s="199"/>
      <c r="FJ43" s="199"/>
      <c r="FK43" s="186"/>
      <c r="FM43" s="112"/>
      <c r="FN43" s="112"/>
      <c r="FO43" s="196"/>
      <c r="FP43" s="197"/>
      <c r="FQ43" s="192"/>
      <c r="FR43" s="188"/>
      <c r="FS43" s="198"/>
      <c r="FT43" s="199"/>
      <c r="FU43" s="199"/>
      <c r="FV43" s="120"/>
      <c r="FW43" s="120"/>
      <c r="FX43" s="120"/>
      <c r="FY43" s="200"/>
      <c r="FZ43" s="200"/>
      <c r="GA43" s="201"/>
      <c r="GB43" s="202"/>
      <c r="GC43" s="203"/>
      <c r="GD43" s="199"/>
      <c r="GE43" s="199"/>
      <c r="GF43" s="186"/>
      <c r="GH43" s="112"/>
      <c r="GI43" s="112"/>
      <c r="GJ43" s="196"/>
      <c r="GK43" s="197"/>
      <c r="GL43" s="192"/>
      <c r="GM43" s="188"/>
      <c r="GN43" s="198"/>
      <c r="GO43" s="199"/>
      <c r="GP43" s="199"/>
      <c r="GQ43" s="120"/>
      <c r="GR43" s="120"/>
      <c r="GS43" s="120"/>
      <c r="GT43" s="200"/>
      <c r="GU43" s="200"/>
      <c r="GV43" s="201"/>
      <c r="GW43" s="202"/>
      <c r="GX43" s="203"/>
      <c r="GY43" s="199"/>
      <c r="GZ43" s="199"/>
      <c r="HA43" s="186"/>
      <c r="HC43" s="112"/>
      <c r="HD43" s="112"/>
      <c r="HE43" s="196"/>
      <c r="HF43" s="197"/>
      <c r="HG43" s="192"/>
      <c r="HH43" s="188"/>
      <c r="HI43" s="198"/>
      <c r="HJ43" s="199"/>
      <c r="HK43" s="199"/>
      <c r="HL43" s="120"/>
      <c r="HM43" s="120"/>
      <c r="HN43" s="120"/>
      <c r="HO43" s="200"/>
      <c r="HP43" s="200"/>
      <c r="HQ43" s="201"/>
      <c r="HR43" s="202"/>
      <c r="HS43" s="203"/>
      <c r="HT43" s="199"/>
      <c r="HU43" s="199"/>
      <c r="HV43" s="186"/>
      <c r="HX43" s="112"/>
      <c r="HY43" s="112"/>
      <c r="HZ43" s="196"/>
      <c r="IA43" s="197"/>
      <c r="IB43" s="192"/>
      <c r="IC43" s="188"/>
      <c r="ID43" s="198"/>
      <c r="IE43" s="199"/>
      <c r="IF43" s="199"/>
      <c r="IG43" s="120"/>
      <c r="IH43" s="120"/>
      <c r="II43" s="120"/>
      <c r="IJ43" s="200"/>
      <c r="IK43" s="200"/>
      <c r="IL43" s="201"/>
      <c r="IM43" s="202"/>
      <c r="IN43" s="203"/>
      <c r="IO43" s="199"/>
      <c r="IP43" s="199"/>
      <c r="IQ43" s="186"/>
      <c r="IS43" s="112"/>
      <c r="IT43" s="112"/>
      <c r="IU43" s="196"/>
      <c r="IV43" s="197"/>
      <c r="IW43" s="192"/>
      <c r="IX43" s="188"/>
      <c r="IY43" s="198"/>
      <c r="IZ43" s="199"/>
      <c r="JA43" s="199"/>
      <c r="JB43" s="120"/>
      <c r="JC43" s="120"/>
      <c r="JD43" s="120"/>
      <c r="JE43" s="200"/>
      <c r="JF43" s="200"/>
      <c r="JG43" s="201"/>
      <c r="JH43" s="202"/>
      <c r="JI43" s="203"/>
      <c r="JJ43" s="199"/>
      <c r="JK43" s="199"/>
      <c r="JL43" s="186"/>
      <c r="JN43" s="112"/>
      <c r="JO43" s="112"/>
      <c r="JP43" s="196"/>
      <c r="JQ43" s="197"/>
      <c r="JR43" s="192"/>
      <c r="JS43" s="188"/>
      <c r="JT43" s="198"/>
      <c r="JU43" s="199"/>
      <c r="JV43" s="199"/>
      <c r="JW43" s="120"/>
      <c r="JX43" s="120"/>
      <c r="JY43" s="120"/>
      <c r="JZ43" s="200"/>
      <c r="KA43" s="200"/>
      <c r="KB43" s="201"/>
      <c r="KC43" s="202"/>
      <c r="KD43" s="203"/>
      <c r="KE43" s="199"/>
      <c r="KF43" s="199"/>
      <c r="KG43" s="186"/>
      <c r="KI43" s="112"/>
      <c r="KJ43" s="112"/>
      <c r="KK43" s="196"/>
      <c r="KL43" s="197"/>
      <c r="KM43" s="192"/>
      <c r="KN43" s="188"/>
      <c r="KO43" s="198"/>
      <c r="KP43" s="199"/>
      <c r="KQ43" s="199"/>
      <c r="KR43" s="120"/>
      <c r="KS43" s="120"/>
      <c r="KT43" s="120"/>
      <c r="KU43" s="200"/>
      <c r="KV43" s="200"/>
      <c r="KW43" s="201"/>
      <c r="KX43" s="202"/>
      <c r="KY43" s="203"/>
      <c r="KZ43" s="199"/>
      <c r="LA43" s="199"/>
      <c r="LB43" s="186"/>
      <c r="LD43" s="112"/>
      <c r="LE43" s="112"/>
      <c r="LF43" s="196"/>
      <c r="LG43" s="197"/>
      <c r="LH43" s="192"/>
      <c r="LI43" s="188"/>
      <c r="LJ43" s="198"/>
      <c r="LK43" s="199"/>
      <c r="LL43" s="199"/>
      <c r="LM43" s="120"/>
      <c r="LN43" s="120"/>
      <c r="LO43" s="120"/>
      <c r="LP43" s="200"/>
      <c r="LQ43" s="200"/>
      <c r="LR43" s="201"/>
      <c r="LS43" s="202"/>
      <c r="LT43" s="203"/>
      <c r="LU43" s="199"/>
      <c r="LV43" s="199"/>
      <c r="LW43" s="186"/>
      <c r="LY43" s="112"/>
      <c r="LZ43" s="112"/>
      <c r="MA43" s="196"/>
      <c r="MB43" s="197"/>
      <c r="MC43" s="192"/>
      <c r="MD43" s="188"/>
      <c r="ME43" s="198"/>
      <c r="MF43" s="199"/>
      <c r="MG43" s="199"/>
      <c r="MH43" s="120"/>
      <c r="MI43" s="120"/>
      <c r="MJ43" s="120"/>
      <c r="MK43" s="200"/>
      <c r="ML43" s="200"/>
      <c r="MM43" s="201"/>
      <c r="MN43" s="202"/>
      <c r="MO43" s="203"/>
      <c r="MP43" s="199"/>
      <c r="MQ43" s="199"/>
      <c r="MR43" s="186"/>
      <c r="MT43" s="112"/>
      <c r="MU43" s="112"/>
      <c r="MV43" s="196"/>
      <c r="MW43" s="197"/>
      <c r="MX43" s="192"/>
      <c r="MY43" s="188"/>
      <c r="MZ43" s="198"/>
      <c r="NA43" s="199"/>
      <c r="NB43" s="199"/>
      <c r="NC43" s="120"/>
      <c r="ND43" s="120"/>
      <c r="NE43" s="120"/>
      <c r="NF43" s="200"/>
      <c r="NG43" s="200"/>
      <c r="NH43" s="201"/>
      <c r="NI43" s="202"/>
      <c r="NJ43" s="203"/>
      <c r="NK43" s="199"/>
      <c r="NL43" s="199"/>
      <c r="NM43" s="186"/>
      <c r="NO43" s="112"/>
      <c r="NP43" s="112"/>
      <c r="NQ43" s="196"/>
      <c r="NR43" s="197"/>
      <c r="NS43" s="192"/>
      <c r="NT43" s="188"/>
      <c r="NU43" s="198"/>
      <c r="NV43" s="199"/>
      <c r="NW43" s="199"/>
      <c r="NX43" s="120"/>
      <c r="NY43" s="120"/>
      <c r="NZ43" s="120"/>
      <c r="OA43" s="200"/>
      <c r="OB43" s="200"/>
      <c r="OC43" s="201"/>
      <c r="OD43" s="202"/>
      <c r="OE43" s="203"/>
      <c r="OF43" s="199"/>
      <c r="OG43" s="199"/>
      <c r="OH43" s="186"/>
      <c r="OJ43" s="112"/>
      <c r="OK43" s="112"/>
      <c r="OL43" s="196"/>
      <c r="OM43" s="197"/>
      <c r="ON43" s="192"/>
      <c r="OO43" s="188"/>
      <c r="OP43" s="198"/>
      <c r="OQ43" s="199"/>
      <c r="OR43" s="199"/>
      <c r="OS43" s="120"/>
      <c r="OT43" s="120"/>
      <c r="OU43" s="120"/>
      <c r="OV43" s="200"/>
      <c r="OW43" s="200"/>
      <c r="OX43" s="201"/>
      <c r="OY43" s="202"/>
      <c r="OZ43" s="203"/>
      <c r="PA43" s="199"/>
      <c r="PB43" s="199"/>
      <c r="PC43" s="186"/>
      <c r="PE43" s="112"/>
      <c r="PF43" s="112"/>
      <c r="PG43" s="196"/>
      <c r="PH43" s="197"/>
      <c r="PI43" s="192"/>
      <c r="PJ43" s="188"/>
      <c r="PK43" s="198"/>
      <c r="PL43" s="199"/>
      <c r="PM43" s="199"/>
      <c r="PN43" s="120"/>
      <c r="PO43" s="120"/>
      <c r="PP43" s="120"/>
      <c r="PQ43" s="200"/>
      <c r="PR43" s="200"/>
      <c r="PS43" s="201"/>
      <c r="PT43" s="202"/>
      <c r="PU43" s="203"/>
      <c r="PV43" s="199"/>
      <c r="PW43" s="199"/>
      <c r="PX43" s="186"/>
      <c r="PZ43" s="112"/>
      <c r="QA43" s="112"/>
      <c r="QB43" s="196"/>
      <c r="QC43" s="197"/>
      <c r="QD43" s="192"/>
      <c r="QE43" s="188"/>
      <c r="QF43" s="198"/>
      <c r="QG43" s="199"/>
      <c r="QH43" s="199"/>
      <c r="QI43" s="120"/>
      <c r="QJ43" s="120"/>
      <c r="QK43" s="120"/>
      <c r="QL43" s="200"/>
      <c r="QM43" s="200"/>
      <c r="QN43" s="201"/>
      <c r="QO43" s="202"/>
      <c r="QP43" s="203"/>
      <c r="QQ43" s="199"/>
      <c r="QR43" s="199"/>
      <c r="QS43" s="186"/>
      <c r="QU43" s="112"/>
      <c r="QV43" s="112"/>
      <c r="QW43" s="196"/>
      <c r="QX43" s="197"/>
      <c r="QY43" s="192"/>
      <c r="QZ43" s="188"/>
      <c r="RA43" s="198"/>
      <c r="RB43" s="199"/>
      <c r="RC43" s="199"/>
      <c r="RD43" s="120"/>
      <c r="RE43" s="120"/>
      <c r="RF43" s="120"/>
      <c r="RG43" s="200"/>
      <c r="RH43" s="200"/>
      <c r="RI43" s="201"/>
      <c r="RJ43" s="202"/>
      <c r="RK43" s="203"/>
      <c r="RL43" s="199"/>
      <c r="RM43" s="199"/>
      <c r="RN43" s="186"/>
      <c r="RP43" s="112"/>
      <c r="RQ43" s="112"/>
      <c r="RR43" s="196"/>
      <c r="RS43" s="197"/>
      <c r="RT43" s="192"/>
      <c r="RU43" s="188"/>
      <c r="RV43" s="198"/>
      <c r="RW43" s="199"/>
      <c r="RX43" s="199"/>
      <c r="RY43" s="120"/>
      <c r="RZ43" s="120"/>
      <c r="SA43" s="120"/>
      <c r="SB43" s="200"/>
      <c r="SC43" s="200"/>
      <c r="SD43" s="201"/>
      <c r="SE43" s="202"/>
      <c r="SF43" s="203"/>
      <c r="SG43" s="199"/>
      <c r="SH43" s="199"/>
      <c r="SI43" s="186"/>
      <c r="SK43" s="112"/>
      <c r="SL43" s="112"/>
      <c r="SM43" s="196"/>
      <c r="SN43" s="197"/>
      <c r="SO43" s="192"/>
      <c r="SP43" s="188"/>
      <c r="SQ43" s="198"/>
      <c r="SR43" s="199"/>
      <c r="SS43" s="199"/>
      <c r="ST43" s="120"/>
      <c r="SU43" s="120"/>
      <c r="SV43" s="120"/>
      <c r="SW43" s="200"/>
      <c r="SX43" s="200"/>
      <c r="SY43" s="201"/>
      <c r="SZ43" s="202"/>
      <c r="TA43" s="203"/>
      <c r="TB43" s="199"/>
      <c r="TC43" s="199"/>
      <c r="TD43" s="186"/>
      <c r="TF43" s="112"/>
      <c r="TG43" s="112"/>
      <c r="TH43" s="196"/>
      <c r="TI43" s="197"/>
      <c r="TJ43" s="192"/>
      <c r="TK43" s="188"/>
      <c r="TL43" s="198"/>
      <c r="TM43" s="199"/>
      <c r="TN43" s="199"/>
      <c r="TO43" s="120"/>
      <c r="TP43" s="120"/>
      <c r="TQ43" s="120"/>
      <c r="TR43" s="200"/>
      <c r="TS43" s="200"/>
      <c r="TT43" s="201"/>
      <c r="TU43" s="202"/>
      <c r="TV43" s="203"/>
      <c r="TW43" s="199"/>
      <c r="TX43" s="199"/>
      <c r="TY43" s="186"/>
      <c r="UA43" s="112"/>
      <c r="UB43" s="112"/>
      <c r="UC43" s="196"/>
      <c r="UD43" s="197"/>
      <c r="UE43" s="192"/>
      <c r="UF43" s="188"/>
      <c r="UG43" s="198"/>
      <c r="UH43" s="199"/>
      <c r="UI43" s="199"/>
      <c r="UJ43" s="120"/>
      <c r="UK43" s="120"/>
      <c r="UL43" s="120"/>
      <c r="UM43" s="200"/>
      <c r="UN43" s="200"/>
      <c r="UO43" s="201"/>
      <c r="UP43" s="202"/>
      <c r="UQ43" s="203"/>
      <c r="UR43" s="199"/>
      <c r="US43" s="199"/>
      <c r="UT43" s="186"/>
      <c r="UV43" s="112"/>
      <c r="UW43" s="112"/>
      <c r="UX43" s="196"/>
      <c r="UY43" s="197"/>
      <c r="UZ43" s="192"/>
      <c r="VA43" s="188"/>
      <c r="VB43" s="198"/>
      <c r="VC43" s="199"/>
      <c r="VD43" s="199"/>
      <c r="VE43" s="120"/>
      <c r="VF43" s="120"/>
      <c r="VG43" s="120"/>
      <c r="VH43" s="200"/>
      <c r="VI43" s="200"/>
      <c r="VJ43" s="201"/>
      <c r="VK43" s="202"/>
      <c r="VL43" s="203"/>
      <c r="VM43" s="199"/>
      <c r="VN43" s="199"/>
      <c r="VO43" s="186"/>
      <c r="VQ43" s="112"/>
      <c r="VR43" s="112"/>
      <c r="VS43" s="196"/>
      <c r="VT43" s="197"/>
      <c r="VU43" s="192"/>
      <c r="VV43" s="188"/>
      <c r="VW43" s="198"/>
      <c r="VX43" s="199"/>
      <c r="VY43" s="199"/>
      <c r="VZ43" s="120"/>
      <c r="WA43" s="120"/>
      <c r="WB43" s="120"/>
      <c r="WC43" s="200"/>
      <c r="WD43" s="200"/>
      <c r="WE43" s="201"/>
      <c r="WF43" s="202"/>
      <c r="WG43" s="203"/>
      <c r="WH43" s="199"/>
      <c r="WI43" s="199"/>
      <c r="WJ43" s="186"/>
      <c r="WL43" s="112"/>
      <c r="WM43" s="112"/>
      <c r="WN43" s="196"/>
      <c r="WO43" s="197"/>
      <c r="WP43" s="192"/>
      <c r="WQ43" s="188"/>
      <c r="WR43" s="198"/>
      <c r="WS43" s="199"/>
      <c r="WT43" s="199"/>
      <c r="WU43" s="120"/>
      <c r="WV43" s="120"/>
      <c r="WW43" s="120"/>
      <c r="WX43" s="200"/>
      <c r="WY43" s="200"/>
      <c r="WZ43" s="201"/>
      <c r="XA43" s="202"/>
      <c r="XB43" s="203"/>
      <c r="XC43" s="199"/>
      <c r="XD43" s="199"/>
      <c r="XE43" s="186"/>
      <c r="XG43" s="112"/>
      <c r="XH43" s="112"/>
      <c r="XI43" s="196"/>
      <c r="XJ43" s="197"/>
      <c r="XK43" s="192"/>
      <c r="XL43" s="188"/>
      <c r="XM43" s="198"/>
      <c r="XN43" s="199"/>
      <c r="XO43" s="199"/>
      <c r="XP43" s="120"/>
      <c r="XQ43" s="120"/>
      <c r="XR43" s="120"/>
      <c r="XS43" s="200"/>
      <c r="XT43" s="200"/>
      <c r="XU43" s="201"/>
      <c r="XV43" s="202"/>
      <c r="XW43" s="203"/>
      <c r="XX43" s="199"/>
      <c r="XY43" s="199"/>
      <c r="XZ43" s="186"/>
      <c r="YB43" s="112"/>
      <c r="YC43" s="112"/>
      <c r="YD43" s="196"/>
      <c r="YE43" s="197"/>
      <c r="YF43" s="192"/>
      <c r="YG43" s="188"/>
      <c r="YH43" s="198"/>
      <c r="YI43" s="199"/>
      <c r="YJ43" s="199"/>
      <c r="YK43" s="120"/>
      <c r="YL43" s="120"/>
      <c r="YM43" s="120"/>
      <c r="YN43" s="200"/>
      <c r="YO43" s="200"/>
      <c r="YP43" s="201"/>
      <c r="YQ43" s="202"/>
      <c r="YR43" s="203"/>
      <c r="YS43" s="199"/>
      <c r="YT43" s="199"/>
      <c r="YU43" s="186"/>
      <c r="YW43" s="112"/>
      <c r="YX43" s="112"/>
      <c r="YY43" s="196"/>
      <c r="YZ43" s="197"/>
      <c r="ZA43" s="192"/>
      <c r="ZB43" s="188"/>
      <c r="ZC43" s="198"/>
      <c r="ZD43" s="199"/>
      <c r="ZE43" s="199"/>
      <c r="ZF43" s="120"/>
      <c r="ZG43" s="120"/>
      <c r="ZH43" s="120"/>
      <c r="ZI43" s="200"/>
      <c r="ZJ43" s="200"/>
      <c r="ZK43" s="201"/>
      <c r="ZL43" s="202"/>
      <c r="ZM43" s="203"/>
      <c r="ZN43" s="199"/>
      <c r="ZO43" s="199"/>
      <c r="ZP43" s="186"/>
      <c r="ZR43" s="112"/>
      <c r="ZS43" s="112"/>
      <c r="ZT43" s="196"/>
      <c r="ZU43" s="197"/>
      <c r="ZV43" s="192"/>
      <c r="ZW43" s="188"/>
      <c r="ZX43" s="198"/>
      <c r="ZY43" s="199"/>
      <c r="ZZ43" s="199"/>
      <c r="AAA43" s="120"/>
      <c r="AAB43" s="120"/>
      <c r="AAC43" s="120"/>
      <c r="AAD43" s="200"/>
      <c r="AAE43" s="200"/>
      <c r="AAF43" s="201"/>
      <c r="AAG43" s="202"/>
      <c r="AAH43" s="203"/>
      <c r="AAI43" s="199"/>
      <c r="AAJ43" s="199"/>
      <c r="AAK43" s="186"/>
      <c r="AAM43" s="112"/>
      <c r="AAN43" s="112"/>
      <c r="AAO43" s="196"/>
      <c r="AAP43" s="197"/>
      <c r="AAQ43" s="192"/>
      <c r="AAR43" s="188"/>
      <c r="AAS43" s="198"/>
      <c r="AAT43" s="199"/>
      <c r="AAU43" s="199"/>
      <c r="AAV43" s="120"/>
      <c r="AAW43" s="120"/>
      <c r="AAX43" s="120"/>
      <c r="AAY43" s="200"/>
      <c r="AAZ43" s="200"/>
      <c r="ABA43" s="201"/>
      <c r="ABB43" s="202"/>
      <c r="ABC43" s="203"/>
      <c r="ABD43" s="199"/>
      <c r="ABE43" s="199"/>
      <c r="ABF43" s="186"/>
      <c r="ABH43" s="112"/>
      <c r="ABI43" s="112"/>
      <c r="ABJ43" s="196"/>
      <c r="ABK43" s="197"/>
      <c r="ABL43" s="192"/>
      <c r="ABM43" s="188"/>
      <c r="ABN43" s="198"/>
      <c r="ABO43" s="199"/>
      <c r="ABP43" s="199"/>
      <c r="ABQ43" s="120"/>
      <c r="ABR43" s="120"/>
      <c r="ABS43" s="120"/>
      <c r="ABT43" s="200"/>
      <c r="ABU43" s="200"/>
      <c r="ABV43" s="201"/>
      <c r="ABW43" s="202"/>
      <c r="ABX43" s="203"/>
      <c r="ABY43" s="199"/>
      <c r="ABZ43" s="199"/>
      <c r="ACA43" s="186"/>
      <c r="ACC43" s="112"/>
      <c r="ACD43" s="112"/>
      <c r="ACE43" s="196"/>
      <c r="ACF43" s="197"/>
      <c r="ACG43" s="192"/>
      <c r="ACH43" s="188"/>
      <c r="ACI43" s="198"/>
      <c r="ACJ43" s="199"/>
      <c r="ACK43" s="199"/>
      <c r="ACL43" s="120"/>
      <c r="ACM43" s="120"/>
      <c r="ACN43" s="120"/>
      <c r="ACO43" s="200"/>
      <c r="ACP43" s="200"/>
      <c r="ACQ43" s="201"/>
      <c r="ACR43" s="202"/>
      <c r="ACS43" s="203"/>
      <c r="ACT43" s="199"/>
      <c r="ACU43" s="199"/>
      <c r="ACV43" s="186"/>
      <c r="ACX43" s="112"/>
      <c r="ACY43" s="112"/>
      <c r="ACZ43" s="196"/>
      <c r="ADA43" s="197"/>
      <c r="ADB43" s="192"/>
      <c r="ADC43" s="188"/>
      <c r="ADD43" s="198"/>
      <c r="ADE43" s="199"/>
      <c r="ADF43" s="199"/>
      <c r="ADG43" s="120"/>
      <c r="ADH43" s="120"/>
      <c r="ADI43" s="120"/>
      <c r="ADJ43" s="200"/>
      <c r="ADK43" s="200"/>
      <c r="ADL43" s="201"/>
      <c r="ADM43" s="202"/>
      <c r="ADN43" s="203"/>
      <c r="ADO43" s="199"/>
      <c r="ADP43" s="199"/>
      <c r="ADQ43" s="186"/>
      <c r="ADS43" s="112"/>
      <c r="ADT43" s="112"/>
      <c r="ADU43" s="196"/>
      <c r="ADV43" s="197"/>
      <c r="ADW43" s="192"/>
      <c r="ADX43" s="188"/>
      <c r="ADY43" s="198"/>
      <c r="ADZ43" s="199"/>
      <c r="AEA43" s="199"/>
      <c r="AEB43" s="120"/>
      <c r="AEC43" s="120"/>
      <c r="AED43" s="120"/>
      <c r="AEE43" s="200"/>
      <c r="AEF43" s="200"/>
      <c r="AEG43" s="201"/>
      <c r="AEH43" s="202"/>
      <c r="AEI43" s="203"/>
      <c r="AEJ43" s="199"/>
      <c r="AEK43" s="199"/>
      <c r="AEL43" s="186"/>
      <c r="AEN43" s="112"/>
      <c r="AEO43" s="112"/>
      <c r="AEP43" s="196"/>
      <c r="AEQ43" s="197"/>
      <c r="AER43" s="192"/>
      <c r="AES43" s="188"/>
      <c r="AET43" s="198"/>
      <c r="AEU43" s="199"/>
      <c r="AEV43" s="199"/>
      <c r="AEW43" s="120"/>
      <c r="AEX43" s="120"/>
      <c r="AEY43" s="120"/>
      <c r="AEZ43" s="200"/>
      <c r="AFA43" s="200"/>
      <c r="AFB43" s="201"/>
      <c r="AFC43" s="202"/>
      <c r="AFD43" s="203"/>
      <c r="AFE43" s="199"/>
      <c r="AFF43" s="199"/>
      <c r="AFG43" s="186"/>
      <c r="AFI43" s="112"/>
      <c r="AFJ43" s="112"/>
      <c r="AFK43" s="196"/>
      <c r="AFL43" s="197"/>
      <c r="AFM43" s="192"/>
      <c r="AFN43" s="188"/>
      <c r="AFO43" s="198"/>
      <c r="AFP43" s="199"/>
      <c r="AFQ43" s="199"/>
      <c r="AFR43" s="120"/>
      <c r="AFS43" s="120"/>
      <c r="AFT43" s="120"/>
      <c r="AFU43" s="200"/>
      <c r="AFV43" s="200"/>
      <c r="AFW43" s="201"/>
      <c r="AFX43" s="202"/>
      <c r="AFY43" s="203"/>
      <c r="AFZ43" s="199"/>
      <c r="AGA43" s="199"/>
      <c r="AGB43" s="186"/>
      <c r="AGD43" s="112"/>
      <c r="AGE43" s="112"/>
      <c r="AGF43" s="196"/>
      <c r="AGG43" s="197"/>
      <c r="AGH43" s="192"/>
      <c r="AGI43" s="188"/>
      <c r="AGJ43" s="198"/>
      <c r="AGK43" s="199"/>
      <c r="AGL43" s="199"/>
      <c r="AGM43" s="120"/>
      <c r="AGN43" s="120"/>
      <c r="AGO43" s="120"/>
      <c r="AGP43" s="200"/>
      <c r="AGQ43" s="200"/>
      <c r="AGR43" s="201"/>
      <c r="AGS43" s="202"/>
      <c r="AGT43" s="203"/>
      <c r="AGU43" s="199"/>
      <c r="AGV43" s="199"/>
      <c r="AGW43" s="186"/>
      <c r="AGY43" s="112"/>
      <c r="AGZ43" s="112"/>
      <c r="AHA43" s="196"/>
      <c r="AHB43" s="197"/>
      <c r="AHC43" s="192"/>
      <c r="AHD43" s="188"/>
      <c r="AHE43" s="198"/>
      <c r="AHF43" s="199"/>
      <c r="AHG43" s="199"/>
      <c r="AHH43" s="120"/>
      <c r="AHI43" s="120"/>
      <c r="AHJ43" s="120"/>
      <c r="AHK43" s="200"/>
      <c r="AHL43" s="200"/>
      <c r="AHM43" s="201"/>
      <c r="AHN43" s="202"/>
      <c r="AHO43" s="203"/>
      <c r="AHP43" s="199"/>
      <c r="AHQ43" s="199"/>
      <c r="AHR43" s="186"/>
      <c r="AHT43" s="112"/>
      <c r="AHU43" s="112"/>
      <c r="AHV43" s="196"/>
      <c r="AHW43" s="197"/>
      <c r="AHX43" s="192"/>
      <c r="AHY43" s="188"/>
      <c r="AHZ43" s="198"/>
      <c r="AIA43" s="199"/>
      <c r="AIB43" s="199"/>
      <c r="AIC43" s="120"/>
      <c r="AID43" s="120"/>
      <c r="AIE43" s="120"/>
      <c r="AIF43" s="200"/>
      <c r="AIG43" s="200"/>
      <c r="AIH43" s="201"/>
      <c r="AII43" s="202"/>
      <c r="AIJ43" s="203"/>
      <c r="AIK43" s="199"/>
      <c r="AIL43" s="199"/>
      <c r="AIM43" s="186"/>
      <c r="AIO43" s="112"/>
      <c r="AIP43" s="112"/>
      <c r="AIQ43" s="196"/>
      <c r="AIR43" s="197"/>
      <c r="AIS43" s="192"/>
      <c r="AIT43" s="188"/>
      <c r="AIU43" s="198"/>
      <c r="AIV43" s="199"/>
      <c r="AIW43" s="199"/>
      <c r="AIX43" s="120"/>
      <c r="AIY43" s="120"/>
      <c r="AIZ43" s="120"/>
      <c r="AJA43" s="200"/>
      <c r="AJB43" s="200"/>
      <c r="AJC43" s="201"/>
      <c r="AJD43" s="202"/>
      <c r="AJE43" s="203"/>
      <c r="AJF43" s="199"/>
      <c r="AJG43" s="199"/>
      <c r="AJH43" s="186"/>
      <c r="AJJ43" s="112"/>
      <c r="AJK43" s="112"/>
      <c r="AJL43" s="196"/>
      <c r="AJM43" s="197"/>
      <c r="AJN43" s="192"/>
      <c r="AJO43" s="188"/>
      <c r="AJP43" s="198"/>
      <c r="AJQ43" s="199"/>
      <c r="AJR43" s="199"/>
      <c r="AJS43" s="120"/>
      <c r="AJT43" s="120"/>
      <c r="AJU43" s="120"/>
      <c r="AJV43" s="200"/>
      <c r="AJW43" s="200"/>
      <c r="AJX43" s="201"/>
      <c r="AJY43" s="202"/>
      <c r="AJZ43" s="203"/>
      <c r="AKA43" s="199"/>
      <c r="AKB43" s="199"/>
      <c r="AKC43" s="186"/>
      <c r="AKE43" s="112"/>
      <c r="AKF43" s="112"/>
      <c r="AKG43" s="196"/>
      <c r="AKH43" s="197"/>
      <c r="AKI43" s="192"/>
      <c r="AKJ43" s="188"/>
      <c r="AKK43" s="198"/>
      <c r="AKL43" s="199"/>
      <c r="AKM43" s="199"/>
      <c r="AKN43" s="120"/>
      <c r="AKO43" s="120"/>
      <c r="AKP43" s="120"/>
      <c r="AKQ43" s="200"/>
      <c r="AKR43" s="200"/>
      <c r="AKS43" s="201"/>
      <c r="AKT43" s="202"/>
      <c r="AKU43" s="203"/>
      <c r="AKV43" s="199"/>
      <c r="AKW43" s="199"/>
      <c r="AKX43" s="186"/>
      <c r="AKZ43" s="112"/>
      <c r="ALA43" s="112"/>
      <c r="ALB43" s="196"/>
      <c r="ALC43" s="197"/>
      <c r="ALD43" s="192"/>
      <c r="ALE43" s="188"/>
      <c r="ALF43" s="198"/>
      <c r="ALG43" s="199"/>
      <c r="ALH43" s="199"/>
      <c r="ALI43" s="120"/>
      <c r="ALJ43" s="120"/>
      <c r="ALK43" s="120"/>
      <c r="ALL43" s="200"/>
      <c r="ALM43" s="200"/>
      <c r="ALN43" s="201"/>
      <c r="ALO43" s="202"/>
      <c r="ALP43" s="203"/>
      <c r="ALQ43" s="199"/>
      <c r="ALR43" s="199"/>
      <c r="ALS43" s="186"/>
      <c r="ALU43" s="112"/>
      <c r="ALV43" s="112"/>
      <c r="ALW43" s="196"/>
      <c r="ALX43" s="197"/>
      <c r="ALY43" s="192"/>
      <c r="ALZ43" s="188"/>
      <c r="AMA43" s="198"/>
      <c r="AMB43" s="199"/>
      <c r="AMC43" s="199"/>
      <c r="AMD43" s="120"/>
      <c r="AME43" s="120"/>
      <c r="AMF43" s="120"/>
      <c r="AMG43" s="200"/>
      <c r="AMH43" s="200"/>
      <c r="AMI43" s="201"/>
      <c r="AMJ43" s="202"/>
      <c r="AMK43" s="203"/>
      <c r="AML43" s="199"/>
      <c r="AMM43" s="199"/>
      <c r="AMN43" s="186"/>
      <c r="AMP43" s="112"/>
      <c r="AMQ43" s="112"/>
      <c r="AMR43" s="196"/>
      <c r="AMS43" s="197"/>
      <c r="AMT43" s="192"/>
      <c r="AMU43" s="188"/>
      <c r="AMV43" s="198"/>
      <c r="AMW43" s="199"/>
      <c r="AMX43" s="199"/>
      <c r="AMY43" s="120"/>
      <c r="AMZ43" s="120"/>
      <c r="ANA43" s="120"/>
      <c r="ANB43" s="200"/>
      <c r="ANC43" s="200"/>
      <c r="AND43" s="201"/>
      <c r="ANE43" s="202"/>
      <c r="ANF43" s="203"/>
      <c r="ANG43" s="199"/>
      <c r="ANH43" s="199"/>
      <c r="ANI43" s="186"/>
      <c r="ANK43" s="112"/>
      <c r="ANL43" s="112"/>
      <c r="ANM43" s="196"/>
      <c r="ANN43" s="197"/>
      <c r="ANO43" s="192"/>
      <c r="ANP43" s="188"/>
      <c r="ANQ43" s="198"/>
      <c r="ANR43" s="199"/>
      <c r="ANS43" s="199"/>
      <c r="ANT43" s="120"/>
      <c r="ANU43" s="120"/>
      <c r="ANV43" s="120"/>
      <c r="ANW43" s="200"/>
      <c r="ANX43" s="200"/>
      <c r="ANY43" s="201"/>
      <c r="ANZ43" s="202"/>
      <c r="AOA43" s="203"/>
      <c r="AOB43" s="199"/>
      <c r="AOC43" s="199"/>
      <c r="AOD43" s="186"/>
      <c r="AOF43" s="112"/>
      <c r="AOG43" s="112"/>
      <c r="AOH43" s="196"/>
      <c r="AOI43" s="197"/>
      <c r="AOJ43" s="192"/>
      <c r="AOK43" s="188"/>
      <c r="AOL43" s="198"/>
      <c r="AOM43" s="199"/>
      <c r="AON43" s="199"/>
      <c r="AOO43" s="120"/>
      <c r="AOP43" s="120"/>
      <c r="AOQ43" s="120"/>
      <c r="AOR43" s="200"/>
      <c r="AOS43" s="200"/>
      <c r="AOT43" s="201"/>
      <c r="AOU43" s="202"/>
      <c r="AOV43" s="203"/>
      <c r="AOW43" s="199"/>
      <c r="AOX43" s="199"/>
      <c r="AOY43" s="186"/>
      <c r="APA43" s="112"/>
      <c r="APB43" s="112"/>
      <c r="APC43" s="196"/>
      <c r="APD43" s="197"/>
      <c r="APE43" s="192"/>
      <c r="APF43" s="188"/>
      <c r="APG43" s="198"/>
      <c r="APH43" s="199"/>
      <c r="API43" s="199"/>
      <c r="APJ43" s="120"/>
      <c r="APK43" s="120"/>
      <c r="APL43" s="120"/>
      <c r="APM43" s="200"/>
      <c r="APN43" s="200"/>
      <c r="APO43" s="201"/>
      <c r="APP43" s="202"/>
      <c r="APQ43" s="203"/>
      <c r="APR43" s="199"/>
      <c r="APS43" s="199"/>
      <c r="APT43" s="186"/>
      <c r="APV43" s="112"/>
      <c r="APW43" s="112"/>
      <c r="APX43" s="196"/>
      <c r="APY43" s="197"/>
      <c r="APZ43" s="192"/>
      <c r="AQA43" s="188"/>
      <c r="AQB43" s="198"/>
      <c r="AQC43" s="199"/>
      <c r="AQD43" s="199"/>
      <c r="AQE43" s="120"/>
      <c r="AQF43" s="120"/>
      <c r="AQG43" s="120"/>
      <c r="AQH43" s="200"/>
      <c r="AQI43" s="200"/>
      <c r="AQJ43" s="201"/>
      <c r="AQK43" s="202"/>
      <c r="AQL43" s="203"/>
      <c r="AQM43" s="199"/>
      <c r="AQN43" s="199"/>
      <c r="AQO43" s="186"/>
      <c r="AQQ43" s="112"/>
      <c r="AQR43" s="112"/>
      <c r="AQS43" s="196"/>
      <c r="AQT43" s="197"/>
      <c r="AQU43" s="192"/>
      <c r="AQV43" s="188"/>
      <c r="AQW43" s="198"/>
      <c r="AQX43" s="199"/>
      <c r="AQY43" s="199"/>
      <c r="AQZ43" s="120"/>
      <c r="ARA43" s="120"/>
      <c r="ARB43" s="120"/>
      <c r="ARC43" s="200"/>
      <c r="ARD43" s="200"/>
      <c r="ARE43" s="201"/>
      <c r="ARF43" s="202"/>
      <c r="ARG43" s="203"/>
      <c r="ARH43" s="199"/>
      <c r="ARI43" s="199"/>
      <c r="ARJ43" s="186"/>
      <c r="ARL43" s="112"/>
      <c r="ARM43" s="112"/>
      <c r="ARN43" s="196"/>
      <c r="ARO43" s="197"/>
      <c r="ARP43" s="192"/>
      <c r="ARQ43" s="188"/>
      <c r="ARR43" s="198"/>
      <c r="ARS43" s="199"/>
      <c r="ART43" s="199"/>
      <c r="ARU43" s="120"/>
      <c r="ARV43" s="120"/>
      <c r="ARW43" s="120"/>
      <c r="ARX43" s="200"/>
      <c r="ARY43" s="200"/>
      <c r="ARZ43" s="201"/>
      <c r="ASA43" s="202"/>
      <c r="ASB43" s="203"/>
      <c r="ASC43" s="199"/>
      <c r="ASD43" s="199"/>
      <c r="ASE43" s="186"/>
      <c r="ASG43" s="112"/>
      <c r="ASH43" s="112"/>
      <c r="ASI43" s="196"/>
      <c r="ASJ43" s="197"/>
      <c r="ASK43" s="192"/>
      <c r="ASL43" s="188"/>
      <c r="ASM43" s="198"/>
      <c r="ASN43" s="199"/>
      <c r="ASO43" s="199"/>
      <c r="ASP43" s="120"/>
      <c r="ASQ43" s="120"/>
      <c r="ASR43" s="120"/>
      <c r="ASS43" s="200"/>
      <c r="AST43" s="200"/>
      <c r="ASU43" s="201"/>
      <c r="ASV43" s="202"/>
      <c r="ASW43" s="203"/>
      <c r="ASX43" s="199"/>
      <c r="ASY43" s="199"/>
      <c r="ASZ43" s="186"/>
      <c r="ATB43" s="112"/>
      <c r="ATC43" s="112"/>
      <c r="ATD43" s="196"/>
      <c r="ATE43" s="197"/>
      <c r="ATF43" s="192"/>
      <c r="ATG43" s="188"/>
      <c r="ATH43" s="198"/>
      <c r="ATI43" s="199"/>
      <c r="ATJ43" s="199"/>
      <c r="ATK43" s="120"/>
      <c r="ATL43" s="120"/>
      <c r="ATM43" s="120"/>
      <c r="ATN43" s="200"/>
      <c r="ATO43" s="200"/>
      <c r="ATP43" s="201"/>
      <c r="ATQ43" s="202"/>
      <c r="ATR43" s="203"/>
      <c r="ATS43" s="199"/>
      <c r="ATT43" s="199"/>
      <c r="ATU43" s="186"/>
      <c r="ATW43" s="112"/>
      <c r="ATX43" s="112"/>
      <c r="ATY43" s="196"/>
      <c r="ATZ43" s="197"/>
      <c r="AUA43" s="192"/>
      <c r="AUB43" s="188"/>
      <c r="AUC43" s="198"/>
      <c r="AUD43" s="199"/>
      <c r="AUE43" s="199"/>
      <c r="AUF43" s="120"/>
      <c r="AUG43" s="120"/>
      <c r="AUH43" s="120"/>
      <c r="AUI43" s="200"/>
      <c r="AUJ43" s="200"/>
      <c r="AUK43" s="201"/>
      <c r="AUL43" s="202"/>
      <c r="AUM43" s="203"/>
      <c r="AUN43" s="199"/>
      <c r="AUO43" s="199"/>
      <c r="AUP43" s="186"/>
      <c r="AUR43" s="112"/>
      <c r="AUS43" s="112"/>
      <c r="AUT43" s="196"/>
      <c r="AUU43" s="197"/>
      <c r="AUV43" s="192"/>
      <c r="AUW43" s="188"/>
      <c r="AUX43" s="198"/>
      <c r="AUY43" s="199"/>
      <c r="AUZ43" s="199"/>
      <c r="AVA43" s="120"/>
      <c r="AVB43" s="120"/>
      <c r="AVC43" s="120"/>
      <c r="AVD43" s="200"/>
      <c r="AVE43" s="200"/>
      <c r="AVF43" s="201"/>
      <c r="AVG43" s="202"/>
      <c r="AVH43" s="203"/>
      <c r="AVI43" s="199"/>
      <c r="AVJ43" s="199"/>
      <c r="AVK43" s="186"/>
      <c r="AVM43" s="112"/>
      <c r="AVN43" s="112"/>
      <c r="AVO43" s="196"/>
      <c r="AVP43" s="197"/>
      <c r="AVQ43" s="192"/>
      <c r="AVR43" s="188"/>
      <c r="AVS43" s="198"/>
      <c r="AVT43" s="199"/>
      <c r="AVU43" s="199"/>
      <c r="AVV43" s="120"/>
      <c r="AVW43" s="120"/>
      <c r="AVX43" s="120"/>
      <c r="AVY43" s="200"/>
      <c r="AVZ43" s="200"/>
      <c r="AWA43" s="201"/>
      <c r="AWB43" s="202"/>
      <c r="AWC43" s="203"/>
      <c r="AWD43" s="199"/>
      <c r="AWE43" s="199"/>
      <c r="AWF43" s="186"/>
      <c r="AWH43" s="112"/>
      <c r="AWI43" s="112"/>
      <c r="AWJ43" s="196"/>
      <c r="AWK43" s="197"/>
      <c r="AWL43" s="192"/>
      <c r="AWM43" s="188"/>
      <c r="AWN43" s="198"/>
      <c r="AWO43" s="199"/>
      <c r="AWP43" s="199"/>
      <c r="AWQ43" s="120"/>
      <c r="AWR43" s="120"/>
      <c r="AWS43" s="120"/>
      <c r="AWT43" s="200"/>
      <c r="AWU43" s="200"/>
      <c r="AWV43" s="201"/>
      <c r="AWW43" s="202"/>
      <c r="AWX43" s="203"/>
      <c r="AWY43" s="199"/>
      <c r="AWZ43" s="199"/>
      <c r="AXA43" s="186"/>
      <c r="AXC43" s="112"/>
      <c r="AXD43" s="112"/>
      <c r="AXE43" s="196"/>
      <c r="AXF43" s="197"/>
      <c r="AXG43" s="192"/>
      <c r="AXH43" s="188"/>
      <c r="AXI43" s="198"/>
      <c r="AXJ43" s="199"/>
      <c r="AXK43" s="199"/>
      <c r="AXL43" s="120"/>
      <c r="AXM43" s="120"/>
      <c r="AXN43" s="120"/>
      <c r="AXO43" s="200"/>
      <c r="AXP43" s="200"/>
      <c r="AXQ43" s="201"/>
      <c r="AXR43" s="202"/>
      <c r="AXS43" s="203"/>
      <c r="AXT43" s="199"/>
      <c r="AXU43" s="199"/>
      <c r="AXV43" s="186"/>
      <c r="AXX43" s="112"/>
      <c r="AXY43" s="112"/>
      <c r="AXZ43" s="196"/>
      <c r="AYA43" s="197"/>
      <c r="AYB43" s="192"/>
      <c r="AYC43" s="188"/>
      <c r="AYD43" s="198"/>
      <c r="AYE43" s="199"/>
      <c r="AYF43" s="199"/>
      <c r="AYG43" s="120"/>
      <c r="AYH43" s="120"/>
      <c r="AYI43" s="120"/>
      <c r="AYJ43" s="200"/>
      <c r="AYK43" s="200"/>
      <c r="AYL43" s="201"/>
      <c r="AYM43" s="202"/>
      <c r="AYN43" s="203"/>
      <c r="AYO43" s="199"/>
      <c r="AYP43" s="199"/>
      <c r="AYQ43" s="186"/>
      <c r="AYS43" s="112"/>
      <c r="AYT43" s="112"/>
      <c r="AYU43" s="196"/>
      <c r="AYV43" s="197"/>
      <c r="AYW43" s="192"/>
      <c r="AYX43" s="188"/>
      <c r="AYY43" s="198"/>
      <c r="AYZ43" s="199"/>
      <c r="AZA43" s="199"/>
      <c r="AZB43" s="120"/>
      <c r="AZC43" s="120"/>
      <c r="AZD43" s="120"/>
      <c r="AZE43" s="200"/>
      <c r="AZF43" s="200"/>
      <c r="AZG43" s="201"/>
      <c r="AZH43" s="202"/>
      <c r="AZI43" s="203"/>
      <c r="AZJ43" s="199"/>
      <c r="AZK43" s="199"/>
      <c r="AZL43" s="186"/>
      <c r="AZN43" s="112"/>
      <c r="AZO43" s="112"/>
      <c r="AZP43" s="196"/>
      <c r="AZQ43" s="197"/>
      <c r="AZR43" s="192"/>
      <c r="AZS43" s="188"/>
      <c r="AZT43" s="198"/>
      <c r="AZU43" s="199"/>
      <c r="AZV43" s="199"/>
      <c r="AZW43" s="120"/>
      <c r="AZX43" s="120"/>
      <c r="AZY43" s="120"/>
      <c r="AZZ43" s="200"/>
      <c r="BAA43" s="200"/>
      <c r="BAB43" s="201"/>
      <c r="BAC43" s="202"/>
      <c r="BAD43" s="203"/>
      <c r="BAE43" s="199"/>
      <c r="BAF43" s="199"/>
      <c r="BAG43" s="186"/>
      <c r="BAI43" s="112"/>
      <c r="BAJ43" s="112"/>
      <c r="BAK43" s="196"/>
      <c r="BAL43" s="197"/>
      <c r="BAM43" s="192"/>
      <c r="BAN43" s="188"/>
      <c r="BAO43" s="198"/>
      <c r="BAP43" s="199"/>
      <c r="BAQ43" s="199"/>
      <c r="BAR43" s="120"/>
      <c r="BAS43" s="120"/>
      <c r="BAT43" s="120"/>
      <c r="BAU43" s="200"/>
      <c r="BAV43" s="200"/>
      <c r="BAW43" s="201"/>
      <c r="BAX43" s="202"/>
      <c r="BAY43" s="203"/>
      <c r="BAZ43" s="199"/>
      <c r="BBA43" s="199"/>
      <c r="BBB43" s="186"/>
    </row>
    <row r="44" spans="1:1406" ht="15.6" thickTop="1" thickBot="1" x14ac:dyDescent="0.35">
      <c r="A44" s="204"/>
      <c r="B44" s="204"/>
      <c r="C44" s="463" t="s">
        <v>21</v>
      </c>
      <c r="D44" s="463"/>
      <c r="E44" s="205" t="s">
        <v>22</v>
      </c>
      <c r="F44" s="205"/>
      <c r="G44" s="205" t="s">
        <v>23</v>
      </c>
      <c r="H44" s="206"/>
      <c r="I44" s="206"/>
      <c r="J44" s="120"/>
      <c r="K44" s="120"/>
      <c r="L44" s="120"/>
      <c r="M44" s="206"/>
      <c r="N44" s="206"/>
      <c r="O44" s="188"/>
      <c r="P44" s="112"/>
      <c r="Q44" s="207">
        <f>Q42+Q41</f>
        <v>199.5</v>
      </c>
      <c r="R44" s="464" t="s">
        <v>24</v>
      </c>
      <c r="S44" s="465"/>
      <c r="T44" s="190">
        <f>T42+T41</f>
        <v>0</v>
      </c>
      <c r="V44" s="204"/>
      <c r="W44" s="204"/>
      <c r="X44" s="463" t="s">
        <v>21</v>
      </c>
      <c r="Y44" s="463"/>
      <c r="Z44" s="205" t="s">
        <v>22</v>
      </c>
      <c r="AA44" s="205"/>
      <c r="AB44" s="205" t="s">
        <v>23</v>
      </c>
      <c r="AC44" s="206"/>
      <c r="AD44" s="206"/>
      <c r="AE44" s="120"/>
      <c r="AF44" s="120"/>
      <c r="AG44" s="120"/>
      <c r="AH44" s="206"/>
      <c r="AI44" s="206"/>
      <c r="AJ44" s="188"/>
      <c r="AK44" s="112"/>
      <c r="AL44" s="207">
        <f>AL42+AL41</f>
        <v>213</v>
      </c>
      <c r="AM44" s="464" t="s">
        <v>24</v>
      </c>
      <c r="AN44" s="465"/>
      <c r="AO44" s="190">
        <f>AO42+AO41</f>
        <v>0</v>
      </c>
      <c r="AQ44" s="204"/>
      <c r="AR44" s="204"/>
      <c r="AS44" s="463" t="s">
        <v>21</v>
      </c>
      <c r="AT44" s="463"/>
      <c r="AU44" s="205" t="s">
        <v>22</v>
      </c>
      <c r="AV44" s="205"/>
      <c r="AW44" s="205" t="s">
        <v>23</v>
      </c>
      <c r="AX44" s="206"/>
      <c r="AY44" s="206"/>
      <c r="AZ44" s="120"/>
      <c r="BA44" s="120"/>
      <c r="BB44" s="120"/>
      <c r="BC44" s="206"/>
      <c r="BD44" s="206"/>
      <c r="BE44" s="188"/>
      <c r="BF44" s="112"/>
      <c r="BG44" s="207">
        <f t="shared" ref="BG44" si="2935">BG42+BG41</f>
        <v>225</v>
      </c>
      <c r="BH44" s="464" t="s">
        <v>24</v>
      </c>
      <c r="BI44" s="465"/>
      <c r="BJ44" s="190">
        <f t="shared" ref="BJ44" si="2936">BJ42+BJ41</f>
        <v>0</v>
      </c>
      <c r="BL44" s="204"/>
      <c r="BM44" s="204"/>
      <c r="BN44" s="463" t="s">
        <v>21</v>
      </c>
      <c r="BO44" s="463"/>
      <c r="BP44" s="205" t="s">
        <v>22</v>
      </c>
      <c r="BQ44" s="205"/>
      <c r="BR44" s="205" t="s">
        <v>23</v>
      </c>
      <c r="BS44" s="206"/>
      <c r="BT44" s="206"/>
      <c r="BU44" s="120"/>
      <c r="BV44" s="120"/>
      <c r="BW44" s="120"/>
      <c r="BX44" s="206"/>
      <c r="BY44" s="206"/>
      <c r="BZ44" s="188"/>
      <c r="CA44" s="112"/>
      <c r="CB44" s="207">
        <f t="shared" ref="CB44" si="2937">CB42+CB41</f>
        <v>210</v>
      </c>
      <c r="CC44" s="464" t="s">
        <v>24</v>
      </c>
      <c r="CD44" s="465"/>
      <c r="CE44" s="190">
        <f t="shared" ref="CE44" si="2938">CE42+CE41</f>
        <v>0</v>
      </c>
      <c r="CG44" s="204"/>
      <c r="CH44" s="204"/>
      <c r="CI44" s="463" t="s">
        <v>21</v>
      </c>
      <c r="CJ44" s="463"/>
      <c r="CK44" s="205" t="s">
        <v>22</v>
      </c>
      <c r="CL44" s="205"/>
      <c r="CM44" s="205" t="s">
        <v>23</v>
      </c>
      <c r="CN44" s="206"/>
      <c r="CO44" s="206"/>
      <c r="CP44" s="120"/>
      <c r="CQ44" s="120"/>
      <c r="CR44" s="120"/>
      <c r="CS44" s="206"/>
      <c r="CT44" s="206"/>
      <c r="CU44" s="188"/>
      <c r="CV44" s="112"/>
      <c r="CW44" s="207">
        <f t="shared" ref="CW44" si="2939">CW42+CW41</f>
        <v>225</v>
      </c>
      <c r="CX44" s="464" t="s">
        <v>24</v>
      </c>
      <c r="CY44" s="465"/>
      <c r="CZ44" s="190">
        <f t="shared" ref="CZ44" si="2940">CZ42+CZ41</f>
        <v>0</v>
      </c>
      <c r="DB44" s="204"/>
      <c r="DC44" s="204"/>
      <c r="DD44" s="463" t="s">
        <v>21</v>
      </c>
      <c r="DE44" s="463"/>
      <c r="DF44" s="205" t="s">
        <v>22</v>
      </c>
      <c r="DG44" s="205"/>
      <c r="DH44" s="205" t="s">
        <v>23</v>
      </c>
      <c r="DI44" s="206"/>
      <c r="DJ44" s="206"/>
      <c r="DK44" s="120"/>
      <c r="DL44" s="120"/>
      <c r="DM44" s="120"/>
      <c r="DN44" s="206"/>
      <c r="DO44" s="206"/>
      <c r="DP44" s="188"/>
      <c r="DQ44" s="112"/>
      <c r="DR44" s="207">
        <f t="shared" ref="DR44" si="2941">DR42+DR41</f>
        <v>217.5</v>
      </c>
      <c r="DS44" s="464" t="s">
        <v>24</v>
      </c>
      <c r="DT44" s="465"/>
      <c r="DU44" s="190">
        <f t="shared" ref="DU44" si="2942">DU42+DU41</f>
        <v>0</v>
      </c>
      <c r="DW44" s="204"/>
      <c r="DX44" s="204"/>
      <c r="DY44" s="463" t="s">
        <v>21</v>
      </c>
      <c r="DZ44" s="463"/>
      <c r="EA44" s="205" t="s">
        <v>22</v>
      </c>
      <c r="EB44" s="205"/>
      <c r="EC44" s="205" t="s">
        <v>23</v>
      </c>
      <c r="ED44" s="206"/>
      <c r="EE44" s="206"/>
      <c r="EF44" s="120"/>
      <c r="EG44" s="120"/>
      <c r="EH44" s="120"/>
      <c r="EI44" s="206"/>
      <c r="EJ44" s="206"/>
      <c r="EK44" s="188"/>
      <c r="EL44" s="112"/>
      <c r="EM44" s="207">
        <f t="shared" ref="EM44" si="2943">EM42+EM41</f>
        <v>187</v>
      </c>
      <c r="EN44" s="464" t="s">
        <v>24</v>
      </c>
      <c r="EO44" s="465"/>
      <c r="EP44" s="190">
        <f t="shared" ref="EP44" si="2944">EP42+EP41</f>
        <v>0</v>
      </c>
      <c r="ER44" s="204"/>
      <c r="ES44" s="204"/>
      <c r="ET44" s="463" t="s">
        <v>21</v>
      </c>
      <c r="EU44" s="463"/>
      <c r="EV44" s="205" t="s">
        <v>22</v>
      </c>
      <c r="EW44" s="205"/>
      <c r="EX44" s="205" t="s">
        <v>23</v>
      </c>
      <c r="EY44" s="206"/>
      <c r="EZ44" s="206"/>
      <c r="FA44" s="120"/>
      <c r="FB44" s="120"/>
      <c r="FC44" s="120"/>
      <c r="FD44" s="206"/>
      <c r="FE44" s="206"/>
      <c r="FF44" s="188"/>
      <c r="FG44" s="112"/>
      <c r="FH44" s="207">
        <f t="shared" ref="FH44" si="2945">FH42+FH41</f>
        <v>201</v>
      </c>
      <c r="FI44" s="464" t="s">
        <v>24</v>
      </c>
      <c r="FJ44" s="465"/>
      <c r="FK44" s="190">
        <f t="shared" ref="FK44" si="2946">FK42+FK41</f>
        <v>0</v>
      </c>
      <c r="FM44" s="204"/>
      <c r="FN44" s="204"/>
      <c r="FO44" s="463" t="s">
        <v>21</v>
      </c>
      <c r="FP44" s="463"/>
      <c r="FQ44" s="205" t="s">
        <v>22</v>
      </c>
      <c r="FR44" s="205"/>
      <c r="FS44" s="205" t="s">
        <v>23</v>
      </c>
      <c r="FT44" s="206"/>
      <c r="FU44" s="206"/>
      <c r="FV44" s="120"/>
      <c r="FW44" s="120"/>
      <c r="FX44" s="120"/>
      <c r="FY44" s="206"/>
      <c r="FZ44" s="206"/>
      <c r="GA44" s="188"/>
      <c r="GB44" s="112"/>
      <c r="GC44" s="207">
        <f t="shared" ref="GC44" si="2947">GC42+GC41</f>
        <v>202.5</v>
      </c>
      <c r="GD44" s="464" t="s">
        <v>24</v>
      </c>
      <c r="GE44" s="465"/>
      <c r="GF44" s="190">
        <f t="shared" ref="GF44" si="2948">GF42+GF41</f>
        <v>0</v>
      </c>
      <c r="GH44" s="204"/>
      <c r="GI44" s="204"/>
      <c r="GJ44" s="463" t="s">
        <v>21</v>
      </c>
      <c r="GK44" s="463"/>
      <c r="GL44" s="205" t="s">
        <v>22</v>
      </c>
      <c r="GM44" s="205"/>
      <c r="GN44" s="205" t="s">
        <v>23</v>
      </c>
      <c r="GO44" s="206"/>
      <c r="GP44" s="206"/>
      <c r="GQ44" s="120"/>
      <c r="GR44" s="120"/>
      <c r="GS44" s="120"/>
      <c r="GT44" s="206"/>
      <c r="GU44" s="206"/>
      <c r="GV44" s="188"/>
      <c r="GW44" s="112"/>
      <c r="GX44" s="207">
        <f t="shared" ref="GX44" si="2949">GX42+GX41</f>
        <v>225</v>
      </c>
      <c r="GY44" s="464" t="s">
        <v>24</v>
      </c>
      <c r="GZ44" s="465"/>
      <c r="HA44" s="190">
        <f t="shared" ref="HA44" si="2950">HA42+HA41</f>
        <v>0</v>
      </c>
      <c r="HC44" s="204"/>
      <c r="HD44" s="204"/>
      <c r="HE44" s="463" t="s">
        <v>21</v>
      </c>
      <c r="HF44" s="463"/>
      <c r="HG44" s="205" t="s">
        <v>22</v>
      </c>
      <c r="HH44" s="205"/>
      <c r="HI44" s="205" t="s">
        <v>23</v>
      </c>
      <c r="HJ44" s="206"/>
      <c r="HK44" s="206"/>
      <c r="HL44" s="120"/>
      <c r="HM44" s="120"/>
      <c r="HN44" s="120"/>
      <c r="HO44" s="206"/>
      <c r="HP44" s="206"/>
      <c r="HQ44" s="188"/>
      <c r="HR44" s="112"/>
      <c r="HS44" s="207">
        <f t="shared" ref="HS44" si="2951">HS42+HS41</f>
        <v>210</v>
      </c>
      <c r="HT44" s="464" t="s">
        <v>24</v>
      </c>
      <c r="HU44" s="465"/>
      <c r="HV44" s="190">
        <f t="shared" ref="HV44" si="2952">HV42+HV41</f>
        <v>0</v>
      </c>
      <c r="HX44" s="204"/>
      <c r="HY44" s="204"/>
      <c r="HZ44" s="463" t="s">
        <v>21</v>
      </c>
      <c r="IA44" s="463"/>
      <c r="IB44" s="205" t="s">
        <v>22</v>
      </c>
      <c r="IC44" s="205"/>
      <c r="ID44" s="205" t="s">
        <v>23</v>
      </c>
      <c r="IE44" s="206"/>
      <c r="IF44" s="206"/>
      <c r="IG44" s="120"/>
      <c r="IH44" s="120"/>
      <c r="II44" s="120"/>
      <c r="IJ44" s="206"/>
      <c r="IK44" s="206"/>
      <c r="IL44" s="188"/>
      <c r="IM44" s="112"/>
      <c r="IN44" s="207">
        <f t="shared" ref="IN44" si="2953">IN42+IN41</f>
        <v>225</v>
      </c>
      <c r="IO44" s="464" t="s">
        <v>24</v>
      </c>
      <c r="IP44" s="465"/>
      <c r="IQ44" s="190">
        <f t="shared" ref="IQ44" si="2954">IQ42+IQ41</f>
        <v>0</v>
      </c>
      <c r="IS44" s="204"/>
      <c r="IT44" s="204"/>
      <c r="IU44" s="463" t="s">
        <v>21</v>
      </c>
      <c r="IV44" s="463"/>
      <c r="IW44" s="205" t="s">
        <v>22</v>
      </c>
      <c r="IX44" s="205"/>
      <c r="IY44" s="205" t="s">
        <v>23</v>
      </c>
      <c r="IZ44" s="206"/>
      <c r="JA44" s="206"/>
      <c r="JB44" s="120"/>
      <c r="JC44" s="120"/>
      <c r="JD44" s="120"/>
      <c r="JE44" s="206"/>
      <c r="JF44" s="206"/>
      <c r="JG44" s="188"/>
      <c r="JH44" s="112"/>
      <c r="JI44" s="207">
        <f t="shared" ref="JI44" si="2955">JI42+JI41</f>
        <v>217.5</v>
      </c>
      <c r="JJ44" s="464" t="s">
        <v>24</v>
      </c>
      <c r="JK44" s="465"/>
      <c r="JL44" s="190">
        <f t="shared" ref="JL44" si="2956">JL42+JL41</f>
        <v>0</v>
      </c>
      <c r="JN44" s="204"/>
      <c r="JO44" s="204"/>
      <c r="JP44" s="463" t="s">
        <v>21</v>
      </c>
      <c r="JQ44" s="463"/>
      <c r="JR44" s="205" t="s">
        <v>22</v>
      </c>
      <c r="JS44" s="205"/>
      <c r="JT44" s="205" t="s">
        <v>23</v>
      </c>
      <c r="JU44" s="206"/>
      <c r="JV44" s="206"/>
      <c r="JW44" s="120"/>
      <c r="JX44" s="120"/>
      <c r="JY44" s="120"/>
      <c r="JZ44" s="206"/>
      <c r="KA44" s="206"/>
      <c r="KB44" s="188"/>
      <c r="KC44" s="112"/>
      <c r="KD44" s="207">
        <f t="shared" ref="KD44" si="2957">KD42+KD41</f>
        <v>198</v>
      </c>
      <c r="KE44" s="464" t="s">
        <v>24</v>
      </c>
      <c r="KF44" s="465"/>
      <c r="KG44" s="190">
        <f t="shared" ref="KG44" si="2958">KG42+KG41</f>
        <v>0</v>
      </c>
      <c r="KI44" s="204"/>
      <c r="KJ44" s="204"/>
      <c r="KK44" s="463" t="s">
        <v>21</v>
      </c>
      <c r="KL44" s="463"/>
      <c r="KM44" s="205" t="s">
        <v>22</v>
      </c>
      <c r="KN44" s="205"/>
      <c r="KO44" s="205" t="s">
        <v>23</v>
      </c>
      <c r="KP44" s="206"/>
      <c r="KQ44" s="206"/>
      <c r="KR44" s="120"/>
      <c r="KS44" s="120"/>
      <c r="KT44" s="120"/>
      <c r="KU44" s="206"/>
      <c r="KV44" s="206"/>
      <c r="KW44" s="188"/>
      <c r="KX44" s="112"/>
      <c r="KY44" s="207">
        <f t="shared" ref="KY44" si="2959">KY42+KY41</f>
        <v>183</v>
      </c>
      <c r="KZ44" s="464" t="s">
        <v>24</v>
      </c>
      <c r="LA44" s="465"/>
      <c r="LB44" s="190">
        <f t="shared" ref="LB44" si="2960">LB42+LB41</f>
        <v>0</v>
      </c>
      <c r="LD44" s="204"/>
      <c r="LE44" s="204"/>
      <c r="LF44" s="463" t="s">
        <v>21</v>
      </c>
      <c r="LG44" s="463"/>
      <c r="LH44" s="205" t="s">
        <v>22</v>
      </c>
      <c r="LI44" s="205"/>
      <c r="LJ44" s="205" t="s">
        <v>23</v>
      </c>
      <c r="LK44" s="206"/>
      <c r="LL44" s="206"/>
      <c r="LM44" s="120"/>
      <c r="LN44" s="120"/>
      <c r="LO44" s="120"/>
      <c r="LP44" s="206"/>
      <c r="LQ44" s="206"/>
      <c r="LR44" s="188"/>
      <c r="LS44" s="112"/>
      <c r="LT44" s="207">
        <f t="shared" ref="LT44" si="2961">LT42+LT41</f>
        <v>165</v>
      </c>
      <c r="LU44" s="464" t="s">
        <v>24</v>
      </c>
      <c r="LV44" s="465"/>
      <c r="LW44" s="190">
        <f t="shared" ref="LW44" si="2962">LW42+LW41</f>
        <v>0</v>
      </c>
      <c r="LY44" s="204"/>
      <c r="LZ44" s="204"/>
      <c r="MA44" s="463" t="s">
        <v>21</v>
      </c>
      <c r="MB44" s="463"/>
      <c r="MC44" s="205" t="s">
        <v>22</v>
      </c>
      <c r="MD44" s="205"/>
      <c r="ME44" s="205" t="s">
        <v>23</v>
      </c>
      <c r="MF44" s="206"/>
      <c r="MG44" s="206"/>
      <c r="MH44" s="120"/>
      <c r="MI44" s="120"/>
      <c r="MJ44" s="120"/>
      <c r="MK44" s="206"/>
      <c r="ML44" s="206"/>
      <c r="MM44" s="188"/>
      <c r="MN44" s="112"/>
      <c r="MO44" s="207">
        <f t="shared" ref="MO44" si="2963">MO42+MO41</f>
        <v>187.5</v>
      </c>
      <c r="MP44" s="464" t="s">
        <v>24</v>
      </c>
      <c r="MQ44" s="465"/>
      <c r="MR44" s="190">
        <f t="shared" ref="MR44" si="2964">MR42+MR41</f>
        <v>0</v>
      </c>
      <c r="MT44" s="204"/>
      <c r="MU44" s="204"/>
      <c r="MV44" s="463" t="s">
        <v>21</v>
      </c>
      <c r="MW44" s="463"/>
      <c r="MX44" s="205" t="s">
        <v>22</v>
      </c>
      <c r="MY44" s="205"/>
      <c r="MZ44" s="205" t="s">
        <v>23</v>
      </c>
      <c r="NA44" s="206"/>
      <c r="NB44" s="206"/>
      <c r="NC44" s="120"/>
      <c r="ND44" s="120"/>
      <c r="NE44" s="120"/>
      <c r="NF44" s="206"/>
      <c r="NG44" s="206"/>
      <c r="NH44" s="188"/>
      <c r="NI44" s="112"/>
      <c r="NJ44" s="207">
        <f t="shared" ref="NJ44" si="2965">NJ42+NJ41</f>
        <v>202.5</v>
      </c>
      <c r="NK44" s="464" t="s">
        <v>24</v>
      </c>
      <c r="NL44" s="465"/>
      <c r="NM44" s="190">
        <f t="shared" ref="NM44" si="2966">NM42+NM41</f>
        <v>0</v>
      </c>
      <c r="NO44" s="204"/>
      <c r="NP44" s="204"/>
      <c r="NQ44" s="463" t="s">
        <v>21</v>
      </c>
      <c r="NR44" s="463"/>
      <c r="NS44" s="205" t="s">
        <v>22</v>
      </c>
      <c r="NT44" s="205"/>
      <c r="NU44" s="205" t="s">
        <v>23</v>
      </c>
      <c r="NV44" s="206"/>
      <c r="NW44" s="206"/>
      <c r="NX44" s="120"/>
      <c r="NY44" s="120"/>
      <c r="NZ44" s="120"/>
      <c r="OA44" s="206"/>
      <c r="OB44" s="206"/>
      <c r="OC44" s="188"/>
      <c r="OD44" s="112"/>
      <c r="OE44" s="207">
        <f t="shared" ref="OE44" si="2967">OE42+OE41</f>
        <v>217.5</v>
      </c>
      <c r="OF44" s="464" t="s">
        <v>24</v>
      </c>
      <c r="OG44" s="465"/>
      <c r="OH44" s="190">
        <f t="shared" ref="OH44" si="2968">OH42+OH41</f>
        <v>0</v>
      </c>
      <c r="OJ44" s="204"/>
      <c r="OK44" s="204"/>
      <c r="OL44" s="463" t="s">
        <v>21</v>
      </c>
      <c r="OM44" s="463"/>
      <c r="ON44" s="205" t="s">
        <v>22</v>
      </c>
      <c r="OO44" s="205"/>
      <c r="OP44" s="205" t="s">
        <v>23</v>
      </c>
      <c r="OQ44" s="206"/>
      <c r="OR44" s="206"/>
      <c r="OS44" s="120"/>
      <c r="OT44" s="120"/>
      <c r="OU44" s="120"/>
      <c r="OV44" s="206"/>
      <c r="OW44" s="206"/>
      <c r="OX44" s="188"/>
      <c r="OY44" s="112"/>
      <c r="OZ44" s="207">
        <f t="shared" ref="OZ44" si="2969">OZ42+OZ41</f>
        <v>225</v>
      </c>
      <c r="PA44" s="464" t="s">
        <v>24</v>
      </c>
      <c r="PB44" s="465"/>
      <c r="PC44" s="190">
        <f t="shared" ref="PC44" si="2970">PC42+PC41</f>
        <v>0</v>
      </c>
      <c r="PE44" s="204"/>
      <c r="PF44" s="204"/>
      <c r="PG44" s="463" t="s">
        <v>21</v>
      </c>
      <c r="PH44" s="463"/>
      <c r="PI44" s="205" t="s">
        <v>22</v>
      </c>
      <c r="PJ44" s="205"/>
      <c r="PK44" s="205" t="s">
        <v>23</v>
      </c>
      <c r="PL44" s="206"/>
      <c r="PM44" s="206"/>
      <c r="PN44" s="120"/>
      <c r="PO44" s="120"/>
      <c r="PP44" s="120"/>
      <c r="PQ44" s="206"/>
      <c r="PR44" s="206"/>
      <c r="PS44" s="188"/>
      <c r="PT44" s="112"/>
      <c r="PU44" s="207">
        <f t="shared" ref="PU44" si="2971">PU42+PU41</f>
        <v>202.5</v>
      </c>
      <c r="PV44" s="464" t="s">
        <v>24</v>
      </c>
      <c r="PW44" s="465"/>
      <c r="PX44" s="190">
        <f t="shared" ref="PX44" si="2972">PX42+PX41</f>
        <v>0</v>
      </c>
      <c r="PZ44" s="204"/>
      <c r="QA44" s="204"/>
      <c r="QB44" s="463" t="s">
        <v>21</v>
      </c>
      <c r="QC44" s="463"/>
      <c r="QD44" s="205" t="s">
        <v>22</v>
      </c>
      <c r="QE44" s="205"/>
      <c r="QF44" s="205" t="s">
        <v>23</v>
      </c>
      <c r="QG44" s="206"/>
      <c r="QH44" s="206"/>
      <c r="QI44" s="120"/>
      <c r="QJ44" s="120"/>
      <c r="QK44" s="120"/>
      <c r="QL44" s="206"/>
      <c r="QM44" s="206"/>
      <c r="QN44" s="188"/>
      <c r="QO44" s="112"/>
      <c r="QP44" s="207">
        <f t="shared" ref="QP44" si="2973">QP42+QP41</f>
        <v>217.5</v>
      </c>
      <c r="QQ44" s="464" t="s">
        <v>24</v>
      </c>
      <c r="QR44" s="465"/>
      <c r="QS44" s="190">
        <f t="shared" ref="QS44" si="2974">QS42+QS41</f>
        <v>0</v>
      </c>
      <c r="QU44" s="204"/>
      <c r="QV44" s="204"/>
      <c r="QW44" s="463" t="s">
        <v>21</v>
      </c>
      <c r="QX44" s="463"/>
      <c r="QY44" s="205" t="s">
        <v>22</v>
      </c>
      <c r="QZ44" s="205"/>
      <c r="RA44" s="205" t="s">
        <v>23</v>
      </c>
      <c r="RB44" s="206"/>
      <c r="RC44" s="206"/>
      <c r="RD44" s="120"/>
      <c r="RE44" s="120"/>
      <c r="RF44" s="120"/>
      <c r="RG44" s="206"/>
      <c r="RH44" s="206"/>
      <c r="RI44" s="188"/>
      <c r="RJ44" s="112"/>
      <c r="RK44" s="207">
        <f t="shared" ref="RK44" si="2975">RK42+RK41</f>
        <v>187.5</v>
      </c>
      <c r="RL44" s="464" t="s">
        <v>24</v>
      </c>
      <c r="RM44" s="465"/>
      <c r="RN44" s="190">
        <f t="shared" ref="RN44" si="2976">RN42+RN41</f>
        <v>0</v>
      </c>
      <c r="RP44" s="204"/>
      <c r="RQ44" s="204"/>
      <c r="RR44" s="463" t="s">
        <v>21</v>
      </c>
      <c r="RS44" s="463"/>
      <c r="RT44" s="205" t="s">
        <v>22</v>
      </c>
      <c r="RU44" s="205"/>
      <c r="RV44" s="205" t="s">
        <v>23</v>
      </c>
      <c r="RW44" s="206"/>
      <c r="RX44" s="206"/>
      <c r="RY44" s="120"/>
      <c r="RZ44" s="120"/>
      <c r="SA44" s="120"/>
      <c r="SB44" s="206"/>
      <c r="SC44" s="206"/>
      <c r="SD44" s="188"/>
      <c r="SE44" s="112"/>
      <c r="SF44" s="207">
        <f t="shared" ref="SF44" si="2977">SF42+SF41</f>
        <v>202.5</v>
      </c>
      <c r="SG44" s="464" t="s">
        <v>24</v>
      </c>
      <c r="SH44" s="465"/>
      <c r="SI44" s="190">
        <f t="shared" ref="SI44" si="2978">SI42+SI41</f>
        <v>0</v>
      </c>
      <c r="SK44" s="204"/>
      <c r="SL44" s="204"/>
      <c r="SM44" s="463" t="s">
        <v>21</v>
      </c>
      <c r="SN44" s="463"/>
      <c r="SO44" s="205" t="s">
        <v>22</v>
      </c>
      <c r="SP44" s="205"/>
      <c r="SQ44" s="205" t="s">
        <v>23</v>
      </c>
      <c r="SR44" s="206"/>
      <c r="SS44" s="206"/>
      <c r="ST44" s="120"/>
      <c r="SU44" s="120"/>
      <c r="SV44" s="120"/>
      <c r="SW44" s="206"/>
      <c r="SX44" s="206"/>
      <c r="SY44" s="188"/>
      <c r="SZ44" s="112"/>
      <c r="TA44" s="207">
        <f t="shared" ref="TA44" si="2979">TA42+TA41</f>
        <v>210</v>
      </c>
      <c r="TB44" s="464" t="s">
        <v>24</v>
      </c>
      <c r="TC44" s="465"/>
      <c r="TD44" s="190">
        <f t="shared" ref="TD44" si="2980">TD42+TD41</f>
        <v>0</v>
      </c>
      <c r="TF44" s="204"/>
      <c r="TG44" s="204"/>
      <c r="TH44" s="463" t="s">
        <v>21</v>
      </c>
      <c r="TI44" s="463"/>
      <c r="TJ44" s="205" t="s">
        <v>22</v>
      </c>
      <c r="TK44" s="205"/>
      <c r="TL44" s="205" t="s">
        <v>23</v>
      </c>
      <c r="TM44" s="206"/>
      <c r="TN44" s="206"/>
      <c r="TO44" s="120"/>
      <c r="TP44" s="120"/>
      <c r="TQ44" s="120"/>
      <c r="TR44" s="206"/>
      <c r="TS44" s="206"/>
      <c r="TT44" s="188"/>
      <c r="TU44" s="112"/>
      <c r="TV44" s="207">
        <f t="shared" ref="TV44" si="2981">TV42+TV41</f>
        <v>210</v>
      </c>
      <c r="TW44" s="464" t="s">
        <v>24</v>
      </c>
      <c r="TX44" s="465"/>
      <c r="TY44" s="190">
        <f t="shared" ref="TY44" si="2982">TY42+TY41</f>
        <v>0</v>
      </c>
      <c r="UA44" s="204"/>
      <c r="UB44" s="204"/>
      <c r="UC44" s="463" t="s">
        <v>21</v>
      </c>
      <c r="UD44" s="463"/>
      <c r="UE44" s="205" t="s">
        <v>22</v>
      </c>
      <c r="UF44" s="205"/>
      <c r="UG44" s="205" t="s">
        <v>23</v>
      </c>
      <c r="UH44" s="206"/>
      <c r="UI44" s="206"/>
      <c r="UJ44" s="120"/>
      <c r="UK44" s="120"/>
      <c r="UL44" s="120"/>
      <c r="UM44" s="206"/>
      <c r="UN44" s="206"/>
      <c r="UO44" s="188"/>
      <c r="UP44" s="112"/>
      <c r="UQ44" s="207">
        <f t="shared" ref="UQ44" si="2983">UQ42+UQ41</f>
        <v>210</v>
      </c>
      <c r="UR44" s="464" t="s">
        <v>24</v>
      </c>
      <c r="US44" s="465"/>
      <c r="UT44" s="190">
        <f t="shared" ref="UT44" si="2984">UT42+UT41</f>
        <v>0</v>
      </c>
      <c r="UV44" s="204"/>
      <c r="UW44" s="204"/>
      <c r="UX44" s="463" t="s">
        <v>21</v>
      </c>
      <c r="UY44" s="463"/>
      <c r="UZ44" s="205" t="s">
        <v>22</v>
      </c>
      <c r="VA44" s="205"/>
      <c r="VB44" s="205" t="s">
        <v>23</v>
      </c>
      <c r="VC44" s="206"/>
      <c r="VD44" s="206"/>
      <c r="VE44" s="120"/>
      <c r="VF44" s="120"/>
      <c r="VG44" s="120"/>
      <c r="VH44" s="206"/>
      <c r="VI44" s="206"/>
      <c r="VJ44" s="188"/>
      <c r="VK44" s="112"/>
      <c r="VL44" s="207">
        <f t="shared" ref="VL44" si="2985">VL42+VL41</f>
        <v>202.5</v>
      </c>
      <c r="VM44" s="464" t="s">
        <v>24</v>
      </c>
      <c r="VN44" s="465"/>
      <c r="VO44" s="190">
        <f t="shared" ref="VO44" si="2986">VO42+VO41</f>
        <v>0</v>
      </c>
      <c r="VQ44" s="204"/>
      <c r="VR44" s="204"/>
      <c r="VS44" s="463" t="s">
        <v>21</v>
      </c>
      <c r="VT44" s="463"/>
      <c r="VU44" s="205" t="s">
        <v>22</v>
      </c>
      <c r="VV44" s="205"/>
      <c r="VW44" s="205" t="s">
        <v>23</v>
      </c>
      <c r="VX44" s="206"/>
      <c r="VY44" s="206"/>
      <c r="VZ44" s="120"/>
      <c r="WA44" s="120"/>
      <c r="WB44" s="120"/>
      <c r="WC44" s="206"/>
      <c r="WD44" s="206"/>
      <c r="WE44" s="188"/>
      <c r="WF44" s="112"/>
      <c r="WG44" s="207">
        <f t="shared" ref="WG44" si="2987">WG42+WG41</f>
        <v>213</v>
      </c>
      <c r="WH44" s="464" t="s">
        <v>24</v>
      </c>
      <c r="WI44" s="465"/>
      <c r="WJ44" s="190">
        <f t="shared" ref="WJ44" si="2988">WJ42+WJ41</f>
        <v>0</v>
      </c>
      <c r="WL44" s="204"/>
      <c r="WM44" s="204"/>
      <c r="WN44" s="463" t="s">
        <v>21</v>
      </c>
      <c r="WO44" s="463"/>
      <c r="WP44" s="205" t="s">
        <v>22</v>
      </c>
      <c r="WQ44" s="205"/>
      <c r="WR44" s="205" t="s">
        <v>23</v>
      </c>
      <c r="WS44" s="206"/>
      <c r="WT44" s="206"/>
      <c r="WU44" s="120"/>
      <c r="WV44" s="120"/>
      <c r="WW44" s="120"/>
      <c r="WX44" s="206"/>
      <c r="WY44" s="206"/>
      <c r="WZ44" s="188"/>
      <c r="XA44" s="112"/>
      <c r="XB44" s="207">
        <f t="shared" ref="XB44" si="2989">XB42+XB41</f>
        <v>202.5</v>
      </c>
      <c r="XC44" s="464" t="s">
        <v>24</v>
      </c>
      <c r="XD44" s="465"/>
      <c r="XE44" s="190">
        <f t="shared" ref="XE44" si="2990">XE42+XE41</f>
        <v>0</v>
      </c>
      <c r="XG44" s="204"/>
      <c r="XH44" s="204"/>
      <c r="XI44" s="463" t="s">
        <v>21</v>
      </c>
      <c r="XJ44" s="463"/>
      <c r="XK44" s="205" t="s">
        <v>22</v>
      </c>
      <c r="XL44" s="205"/>
      <c r="XM44" s="205" t="s">
        <v>23</v>
      </c>
      <c r="XN44" s="206"/>
      <c r="XO44" s="206"/>
      <c r="XP44" s="120"/>
      <c r="XQ44" s="120"/>
      <c r="XR44" s="120"/>
      <c r="XS44" s="206"/>
      <c r="XT44" s="206"/>
      <c r="XU44" s="188"/>
      <c r="XV44" s="112"/>
      <c r="XW44" s="207">
        <f t="shared" ref="XW44" si="2991">XW42+XW41</f>
        <v>213</v>
      </c>
      <c r="XX44" s="464" t="s">
        <v>24</v>
      </c>
      <c r="XY44" s="465"/>
      <c r="XZ44" s="190">
        <f t="shared" ref="XZ44" si="2992">XZ42+XZ41</f>
        <v>0</v>
      </c>
      <c r="YB44" s="204"/>
      <c r="YC44" s="204"/>
      <c r="YD44" s="463" t="s">
        <v>21</v>
      </c>
      <c r="YE44" s="463"/>
      <c r="YF44" s="205" t="s">
        <v>22</v>
      </c>
      <c r="YG44" s="205"/>
      <c r="YH44" s="205" t="s">
        <v>23</v>
      </c>
      <c r="YI44" s="206"/>
      <c r="YJ44" s="206"/>
      <c r="YK44" s="120"/>
      <c r="YL44" s="120"/>
      <c r="YM44" s="120"/>
      <c r="YN44" s="206"/>
      <c r="YO44" s="206"/>
      <c r="YP44" s="188"/>
      <c r="YQ44" s="112"/>
      <c r="YR44" s="207">
        <f t="shared" ref="YR44" si="2993">YR42+YR41</f>
        <v>202.5</v>
      </c>
      <c r="YS44" s="464" t="s">
        <v>24</v>
      </c>
      <c r="YT44" s="465"/>
      <c r="YU44" s="190">
        <f t="shared" ref="YU44" si="2994">YU42+YU41</f>
        <v>0</v>
      </c>
      <c r="YW44" s="204"/>
      <c r="YX44" s="204"/>
      <c r="YY44" s="463" t="s">
        <v>21</v>
      </c>
      <c r="YZ44" s="463"/>
      <c r="ZA44" s="205" t="s">
        <v>22</v>
      </c>
      <c r="ZB44" s="205"/>
      <c r="ZC44" s="205" t="s">
        <v>23</v>
      </c>
      <c r="ZD44" s="206"/>
      <c r="ZE44" s="206"/>
      <c r="ZF44" s="120"/>
      <c r="ZG44" s="120"/>
      <c r="ZH44" s="120"/>
      <c r="ZI44" s="206"/>
      <c r="ZJ44" s="206"/>
      <c r="ZK44" s="188"/>
      <c r="ZL44" s="112"/>
      <c r="ZM44" s="207">
        <f t="shared" ref="ZM44" si="2995">ZM42+ZM41</f>
        <v>225</v>
      </c>
      <c r="ZN44" s="464" t="s">
        <v>24</v>
      </c>
      <c r="ZO44" s="465"/>
      <c r="ZP44" s="190">
        <f t="shared" ref="ZP44" si="2996">ZP42+ZP41</f>
        <v>0</v>
      </c>
      <c r="ZR44" s="204"/>
      <c r="ZS44" s="204"/>
      <c r="ZT44" s="463" t="s">
        <v>21</v>
      </c>
      <c r="ZU44" s="463"/>
      <c r="ZV44" s="205" t="s">
        <v>22</v>
      </c>
      <c r="ZW44" s="205"/>
      <c r="ZX44" s="205" t="s">
        <v>23</v>
      </c>
      <c r="ZY44" s="206"/>
      <c r="ZZ44" s="206"/>
      <c r="AAA44" s="120"/>
      <c r="AAB44" s="120"/>
      <c r="AAC44" s="120"/>
      <c r="AAD44" s="206"/>
      <c r="AAE44" s="206"/>
      <c r="AAF44" s="188"/>
      <c r="AAG44" s="112"/>
      <c r="AAH44" s="207">
        <f t="shared" ref="AAH44" si="2997">AAH42+AAH41</f>
        <v>210</v>
      </c>
      <c r="AAI44" s="464" t="s">
        <v>24</v>
      </c>
      <c r="AAJ44" s="465"/>
      <c r="AAK44" s="190">
        <f t="shared" ref="AAK44" si="2998">AAK42+AAK41</f>
        <v>0</v>
      </c>
      <c r="AAM44" s="204"/>
      <c r="AAN44" s="204"/>
      <c r="AAO44" s="463" t="s">
        <v>21</v>
      </c>
      <c r="AAP44" s="463"/>
      <c r="AAQ44" s="205" t="s">
        <v>22</v>
      </c>
      <c r="AAR44" s="205"/>
      <c r="AAS44" s="205" t="s">
        <v>23</v>
      </c>
      <c r="AAT44" s="206"/>
      <c r="AAU44" s="206"/>
      <c r="AAV44" s="120"/>
      <c r="AAW44" s="120"/>
      <c r="AAX44" s="120"/>
      <c r="AAY44" s="206"/>
      <c r="AAZ44" s="206"/>
      <c r="ABA44" s="188"/>
      <c r="ABB44" s="112"/>
      <c r="ABC44" s="207">
        <f t="shared" ref="ABC44" si="2999">ABC42+ABC41</f>
        <v>225</v>
      </c>
      <c r="ABD44" s="464" t="s">
        <v>24</v>
      </c>
      <c r="ABE44" s="465"/>
      <c r="ABF44" s="190">
        <f t="shared" ref="ABF44" si="3000">ABF42+ABF41</f>
        <v>0</v>
      </c>
      <c r="ABH44" s="204"/>
      <c r="ABI44" s="204"/>
      <c r="ABJ44" s="463" t="s">
        <v>21</v>
      </c>
      <c r="ABK44" s="463"/>
      <c r="ABL44" s="205" t="s">
        <v>22</v>
      </c>
      <c r="ABM44" s="205"/>
      <c r="ABN44" s="205" t="s">
        <v>23</v>
      </c>
      <c r="ABO44" s="206"/>
      <c r="ABP44" s="206"/>
      <c r="ABQ44" s="120"/>
      <c r="ABR44" s="120"/>
      <c r="ABS44" s="120"/>
      <c r="ABT44" s="206"/>
      <c r="ABU44" s="206"/>
      <c r="ABV44" s="188"/>
      <c r="ABW44" s="112"/>
      <c r="ABX44" s="207">
        <f t="shared" ref="ABX44" si="3001">ABX42+ABX41</f>
        <v>210</v>
      </c>
      <c r="ABY44" s="464" t="s">
        <v>24</v>
      </c>
      <c r="ABZ44" s="465"/>
      <c r="ACA44" s="190">
        <f t="shared" ref="ACA44" si="3002">ACA42+ACA41</f>
        <v>0</v>
      </c>
      <c r="ACC44" s="204"/>
      <c r="ACD44" s="204"/>
      <c r="ACE44" s="463" t="s">
        <v>21</v>
      </c>
      <c r="ACF44" s="463"/>
      <c r="ACG44" s="205" t="s">
        <v>22</v>
      </c>
      <c r="ACH44" s="205"/>
      <c r="ACI44" s="205" t="s">
        <v>23</v>
      </c>
      <c r="ACJ44" s="206"/>
      <c r="ACK44" s="206"/>
      <c r="ACL44" s="120"/>
      <c r="ACM44" s="120"/>
      <c r="ACN44" s="120"/>
      <c r="ACO44" s="206"/>
      <c r="ACP44" s="206"/>
      <c r="ACQ44" s="188"/>
      <c r="ACR44" s="112"/>
      <c r="ACS44" s="207">
        <f t="shared" ref="ACS44" si="3003">ACS42+ACS41</f>
        <v>225</v>
      </c>
      <c r="ACT44" s="464" t="s">
        <v>24</v>
      </c>
      <c r="ACU44" s="465"/>
      <c r="ACV44" s="190">
        <f t="shared" ref="ACV44" si="3004">ACV42+ACV41</f>
        <v>0</v>
      </c>
      <c r="ACX44" s="204"/>
      <c r="ACY44" s="204"/>
      <c r="ACZ44" s="463" t="s">
        <v>21</v>
      </c>
      <c r="ADA44" s="463"/>
      <c r="ADB44" s="205" t="s">
        <v>22</v>
      </c>
      <c r="ADC44" s="205"/>
      <c r="ADD44" s="205" t="s">
        <v>23</v>
      </c>
      <c r="ADE44" s="206"/>
      <c r="ADF44" s="206"/>
      <c r="ADG44" s="120"/>
      <c r="ADH44" s="120"/>
      <c r="ADI44" s="120"/>
      <c r="ADJ44" s="206"/>
      <c r="ADK44" s="206"/>
      <c r="ADL44" s="188"/>
      <c r="ADM44" s="112"/>
      <c r="ADN44" s="207">
        <f t="shared" ref="ADN44" si="3005">ADN42+ADN41</f>
        <v>217.5</v>
      </c>
      <c r="ADO44" s="464" t="s">
        <v>24</v>
      </c>
      <c r="ADP44" s="465"/>
      <c r="ADQ44" s="190">
        <f t="shared" ref="ADQ44" si="3006">ADQ42+ADQ41</f>
        <v>0</v>
      </c>
      <c r="ADS44" s="204"/>
      <c r="ADT44" s="204"/>
      <c r="ADU44" s="463" t="s">
        <v>21</v>
      </c>
      <c r="ADV44" s="463"/>
      <c r="ADW44" s="205" t="s">
        <v>22</v>
      </c>
      <c r="ADX44" s="205"/>
      <c r="ADY44" s="205" t="s">
        <v>23</v>
      </c>
      <c r="ADZ44" s="206"/>
      <c r="AEA44" s="206"/>
      <c r="AEB44" s="120"/>
      <c r="AEC44" s="120"/>
      <c r="AED44" s="120"/>
      <c r="AEE44" s="206"/>
      <c r="AEF44" s="206"/>
      <c r="AEG44" s="188"/>
      <c r="AEH44" s="112"/>
      <c r="AEI44" s="207">
        <f t="shared" ref="AEI44" si="3007">AEI42+AEI41</f>
        <v>215.5</v>
      </c>
      <c r="AEJ44" s="464" t="s">
        <v>24</v>
      </c>
      <c r="AEK44" s="465"/>
      <c r="AEL44" s="190">
        <f t="shared" ref="AEL44" si="3008">AEL42+AEL41</f>
        <v>0</v>
      </c>
      <c r="AEN44" s="204"/>
      <c r="AEO44" s="204"/>
      <c r="AEP44" s="463" t="s">
        <v>21</v>
      </c>
      <c r="AEQ44" s="463"/>
      <c r="AER44" s="205" t="s">
        <v>22</v>
      </c>
      <c r="AES44" s="205"/>
      <c r="AET44" s="205" t="s">
        <v>23</v>
      </c>
      <c r="AEU44" s="206"/>
      <c r="AEV44" s="206"/>
      <c r="AEW44" s="120"/>
      <c r="AEX44" s="120"/>
      <c r="AEY44" s="120"/>
      <c r="AEZ44" s="206"/>
      <c r="AFA44" s="206"/>
      <c r="AFB44" s="188"/>
      <c r="AFC44" s="112"/>
      <c r="AFD44" s="207">
        <f t="shared" ref="AFD44" si="3009">AFD42+AFD41</f>
        <v>205.5</v>
      </c>
      <c r="AFE44" s="464" t="s">
        <v>24</v>
      </c>
      <c r="AFF44" s="465"/>
      <c r="AFG44" s="190">
        <f t="shared" ref="AFG44" si="3010">AFG42+AFG41</f>
        <v>0</v>
      </c>
      <c r="AFI44" s="204"/>
      <c r="AFJ44" s="204"/>
      <c r="AFK44" s="463" t="s">
        <v>21</v>
      </c>
      <c r="AFL44" s="463"/>
      <c r="AFM44" s="205" t="s">
        <v>22</v>
      </c>
      <c r="AFN44" s="205"/>
      <c r="AFO44" s="205" t="s">
        <v>23</v>
      </c>
      <c r="AFP44" s="206"/>
      <c r="AFQ44" s="206"/>
      <c r="AFR44" s="120"/>
      <c r="AFS44" s="120"/>
      <c r="AFT44" s="120"/>
      <c r="AFU44" s="206"/>
      <c r="AFV44" s="206"/>
      <c r="AFW44" s="188"/>
      <c r="AFX44" s="112"/>
      <c r="AFY44" s="207">
        <f t="shared" ref="AFY44" si="3011">AFY42+AFY41</f>
        <v>202.5</v>
      </c>
      <c r="AFZ44" s="464" t="s">
        <v>24</v>
      </c>
      <c r="AGA44" s="465"/>
      <c r="AGB44" s="190">
        <f t="shared" ref="AGB44" si="3012">AGB42+AGB41</f>
        <v>0</v>
      </c>
      <c r="AGD44" s="204"/>
      <c r="AGE44" s="204"/>
      <c r="AGF44" s="463" t="s">
        <v>21</v>
      </c>
      <c r="AGG44" s="463"/>
      <c r="AGH44" s="205" t="s">
        <v>22</v>
      </c>
      <c r="AGI44" s="205"/>
      <c r="AGJ44" s="205" t="s">
        <v>23</v>
      </c>
      <c r="AGK44" s="206"/>
      <c r="AGL44" s="206"/>
      <c r="AGM44" s="120"/>
      <c r="AGN44" s="120"/>
      <c r="AGO44" s="120"/>
      <c r="AGP44" s="206"/>
      <c r="AGQ44" s="206"/>
      <c r="AGR44" s="188"/>
      <c r="AGS44" s="112"/>
      <c r="AGT44" s="207">
        <f t="shared" ref="AGT44" si="3013">AGT42+AGT41</f>
        <v>225</v>
      </c>
      <c r="AGU44" s="464" t="s">
        <v>24</v>
      </c>
      <c r="AGV44" s="465"/>
      <c r="AGW44" s="190">
        <f t="shared" ref="AGW44" si="3014">AGW42+AGW41</f>
        <v>0</v>
      </c>
      <c r="AGY44" s="204"/>
      <c r="AGZ44" s="204"/>
      <c r="AHA44" s="463" t="s">
        <v>21</v>
      </c>
      <c r="AHB44" s="463"/>
      <c r="AHC44" s="205" t="s">
        <v>22</v>
      </c>
      <c r="AHD44" s="205"/>
      <c r="AHE44" s="205" t="s">
        <v>23</v>
      </c>
      <c r="AHF44" s="206"/>
      <c r="AHG44" s="206"/>
      <c r="AHH44" s="120"/>
      <c r="AHI44" s="120"/>
      <c r="AHJ44" s="120"/>
      <c r="AHK44" s="206"/>
      <c r="AHL44" s="206"/>
      <c r="AHM44" s="188"/>
      <c r="AHN44" s="112"/>
      <c r="AHO44" s="207">
        <f t="shared" ref="AHO44" si="3015">AHO42+AHO41</f>
        <v>202</v>
      </c>
      <c r="AHP44" s="464" t="s">
        <v>24</v>
      </c>
      <c r="AHQ44" s="465"/>
      <c r="AHR44" s="190">
        <f t="shared" ref="AHR44" si="3016">AHR42+AHR41</f>
        <v>0</v>
      </c>
      <c r="AHT44" s="204"/>
      <c r="AHU44" s="204"/>
      <c r="AHV44" s="463" t="s">
        <v>21</v>
      </c>
      <c r="AHW44" s="463"/>
      <c r="AHX44" s="205" t="s">
        <v>22</v>
      </c>
      <c r="AHY44" s="205"/>
      <c r="AHZ44" s="205" t="s">
        <v>23</v>
      </c>
      <c r="AIA44" s="206"/>
      <c r="AIB44" s="206"/>
      <c r="AIC44" s="120"/>
      <c r="AID44" s="120"/>
      <c r="AIE44" s="120"/>
      <c r="AIF44" s="206"/>
      <c r="AIG44" s="206"/>
      <c r="AIH44" s="188"/>
      <c r="AII44" s="112"/>
      <c r="AIJ44" s="207">
        <f t="shared" ref="AIJ44" si="3017">AIJ42+AIJ41</f>
        <v>217.5</v>
      </c>
      <c r="AIK44" s="464" t="s">
        <v>24</v>
      </c>
      <c r="AIL44" s="465"/>
      <c r="AIM44" s="190">
        <f t="shared" ref="AIM44" si="3018">AIM42+AIM41</f>
        <v>0</v>
      </c>
      <c r="AIO44" s="204"/>
      <c r="AIP44" s="204"/>
      <c r="AIQ44" s="463" t="s">
        <v>21</v>
      </c>
      <c r="AIR44" s="463"/>
      <c r="AIS44" s="205" t="s">
        <v>22</v>
      </c>
      <c r="AIT44" s="205"/>
      <c r="AIU44" s="205" t="s">
        <v>23</v>
      </c>
      <c r="AIV44" s="206"/>
      <c r="AIW44" s="206"/>
      <c r="AIX44" s="120"/>
      <c r="AIY44" s="120"/>
      <c r="AIZ44" s="120"/>
      <c r="AJA44" s="206"/>
      <c r="AJB44" s="206"/>
      <c r="AJC44" s="188"/>
      <c r="AJD44" s="112"/>
      <c r="AJE44" s="207">
        <f t="shared" ref="AJE44" si="3019">AJE42+AJE41</f>
        <v>180</v>
      </c>
      <c r="AJF44" s="464" t="s">
        <v>24</v>
      </c>
      <c r="AJG44" s="465"/>
      <c r="AJH44" s="190">
        <f t="shared" ref="AJH44" si="3020">AJH42+AJH41</f>
        <v>0</v>
      </c>
      <c r="AJJ44" s="204"/>
      <c r="AJK44" s="204"/>
      <c r="AJL44" s="463" t="s">
        <v>21</v>
      </c>
      <c r="AJM44" s="463"/>
      <c r="AJN44" s="205" t="s">
        <v>22</v>
      </c>
      <c r="AJO44" s="205"/>
      <c r="AJP44" s="205" t="s">
        <v>23</v>
      </c>
      <c r="AJQ44" s="206"/>
      <c r="AJR44" s="206"/>
      <c r="AJS44" s="120"/>
      <c r="AJT44" s="120"/>
      <c r="AJU44" s="120"/>
      <c r="AJV44" s="206"/>
      <c r="AJW44" s="206"/>
      <c r="AJX44" s="188"/>
      <c r="AJY44" s="112"/>
      <c r="AJZ44" s="207">
        <f t="shared" ref="AJZ44" si="3021">AJZ42+AJZ41</f>
        <v>205.5</v>
      </c>
      <c r="AKA44" s="464" t="s">
        <v>24</v>
      </c>
      <c r="AKB44" s="465"/>
      <c r="AKC44" s="190">
        <f t="shared" ref="AKC44" si="3022">AKC42+AKC41</f>
        <v>0</v>
      </c>
      <c r="AKE44" s="204"/>
      <c r="AKF44" s="204"/>
      <c r="AKG44" s="463" t="s">
        <v>21</v>
      </c>
      <c r="AKH44" s="463"/>
      <c r="AKI44" s="205" t="s">
        <v>22</v>
      </c>
      <c r="AKJ44" s="205"/>
      <c r="AKK44" s="205" t="s">
        <v>23</v>
      </c>
      <c r="AKL44" s="206"/>
      <c r="AKM44" s="206"/>
      <c r="AKN44" s="120"/>
      <c r="AKO44" s="120"/>
      <c r="AKP44" s="120"/>
      <c r="AKQ44" s="206"/>
      <c r="AKR44" s="206"/>
      <c r="AKS44" s="188"/>
      <c r="AKT44" s="112"/>
      <c r="AKU44" s="207">
        <f t="shared" ref="AKU44" si="3023">AKU42+AKU41</f>
        <v>217.5</v>
      </c>
      <c r="AKV44" s="464" t="s">
        <v>24</v>
      </c>
      <c r="AKW44" s="465"/>
      <c r="AKX44" s="190">
        <f t="shared" ref="AKX44" si="3024">AKX42+AKX41</f>
        <v>0</v>
      </c>
      <c r="AKZ44" s="204"/>
      <c r="ALA44" s="204"/>
      <c r="ALB44" s="463" t="s">
        <v>21</v>
      </c>
      <c r="ALC44" s="463"/>
      <c r="ALD44" s="205" t="s">
        <v>22</v>
      </c>
      <c r="ALE44" s="205"/>
      <c r="ALF44" s="205" t="s">
        <v>23</v>
      </c>
      <c r="ALG44" s="206"/>
      <c r="ALH44" s="206"/>
      <c r="ALI44" s="120"/>
      <c r="ALJ44" s="120"/>
      <c r="ALK44" s="120"/>
      <c r="ALL44" s="206"/>
      <c r="ALM44" s="206"/>
      <c r="ALN44" s="188"/>
      <c r="ALO44" s="112"/>
      <c r="ALP44" s="207">
        <f t="shared" ref="ALP44" si="3025">ALP42+ALP41</f>
        <v>217.5</v>
      </c>
      <c r="ALQ44" s="464" t="s">
        <v>24</v>
      </c>
      <c r="ALR44" s="465"/>
      <c r="ALS44" s="190">
        <f t="shared" ref="ALS44" si="3026">ALS42+ALS41</f>
        <v>0</v>
      </c>
      <c r="ALU44" s="204"/>
      <c r="ALV44" s="204"/>
      <c r="ALW44" s="463" t="s">
        <v>21</v>
      </c>
      <c r="ALX44" s="463"/>
      <c r="ALY44" s="205" t="s">
        <v>22</v>
      </c>
      <c r="ALZ44" s="205"/>
      <c r="AMA44" s="205" t="s">
        <v>23</v>
      </c>
      <c r="AMB44" s="206"/>
      <c r="AMC44" s="206"/>
      <c r="AMD44" s="120"/>
      <c r="AME44" s="120"/>
      <c r="AMF44" s="120"/>
      <c r="AMG44" s="206"/>
      <c r="AMH44" s="206"/>
      <c r="AMI44" s="188"/>
      <c r="AMJ44" s="112"/>
      <c r="AMK44" s="207">
        <f t="shared" ref="AMK44" si="3027">AMK42+AMK41</f>
        <v>210</v>
      </c>
      <c r="AML44" s="464" t="s">
        <v>24</v>
      </c>
      <c r="AMM44" s="465"/>
      <c r="AMN44" s="190">
        <f t="shared" ref="AMN44" si="3028">AMN42+AMN41</f>
        <v>0</v>
      </c>
      <c r="AMP44" s="204"/>
      <c r="AMQ44" s="204"/>
      <c r="AMR44" s="463" t="s">
        <v>21</v>
      </c>
      <c r="AMS44" s="463"/>
      <c r="AMT44" s="205" t="s">
        <v>22</v>
      </c>
      <c r="AMU44" s="205"/>
      <c r="AMV44" s="205" t="s">
        <v>23</v>
      </c>
      <c r="AMW44" s="206"/>
      <c r="AMX44" s="206"/>
      <c r="AMY44" s="120"/>
      <c r="AMZ44" s="120"/>
      <c r="ANA44" s="120"/>
      <c r="ANB44" s="206"/>
      <c r="ANC44" s="206"/>
      <c r="AND44" s="188"/>
      <c r="ANE44" s="112"/>
      <c r="ANF44" s="207">
        <f t="shared" ref="ANF44" si="3029">ANF42+ANF41</f>
        <v>217.5</v>
      </c>
      <c r="ANG44" s="464" t="s">
        <v>24</v>
      </c>
      <c r="ANH44" s="465"/>
      <c r="ANI44" s="190">
        <f t="shared" ref="ANI44" si="3030">ANI42+ANI41</f>
        <v>0</v>
      </c>
      <c r="ANK44" s="204"/>
      <c r="ANL44" s="204"/>
      <c r="ANM44" s="463" t="s">
        <v>21</v>
      </c>
      <c r="ANN44" s="463"/>
      <c r="ANO44" s="205" t="s">
        <v>22</v>
      </c>
      <c r="ANP44" s="205"/>
      <c r="ANQ44" s="205" t="s">
        <v>23</v>
      </c>
      <c r="ANR44" s="206"/>
      <c r="ANS44" s="206"/>
      <c r="ANT44" s="120"/>
      <c r="ANU44" s="120"/>
      <c r="ANV44" s="120"/>
      <c r="ANW44" s="206"/>
      <c r="ANX44" s="206"/>
      <c r="ANY44" s="188"/>
      <c r="ANZ44" s="112"/>
      <c r="AOA44" s="207">
        <f t="shared" ref="AOA44" si="3031">AOA42+AOA41</f>
        <v>217.5</v>
      </c>
      <c r="AOB44" s="464" t="s">
        <v>24</v>
      </c>
      <c r="AOC44" s="465"/>
      <c r="AOD44" s="190">
        <f t="shared" ref="AOD44" si="3032">AOD42+AOD41</f>
        <v>0</v>
      </c>
      <c r="AOF44" s="204"/>
      <c r="AOG44" s="204"/>
      <c r="AOH44" s="463" t="s">
        <v>21</v>
      </c>
      <c r="AOI44" s="463"/>
      <c r="AOJ44" s="205" t="s">
        <v>22</v>
      </c>
      <c r="AOK44" s="205"/>
      <c r="AOL44" s="205" t="s">
        <v>23</v>
      </c>
      <c r="AOM44" s="206"/>
      <c r="AON44" s="206"/>
      <c r="AOO44" s="120"/>
      <c r="AOP44" s="120"/>
      <c r="AOQ44" s="120"/>
      <c r="AOR44" s="206"/>
      <c r="AOS44" s="206"/>
      <c r="AOT44" s="188"/>
      <c r="AOU44" s="112"/>
      <c r="AOV44" s="207">
        <f t="shared" ref="AOV44" si="3033">AOV42+AOV41</f>
        <v>217.5</v>
      </c>
      <c r="AOW44" s="464" t="s">
        <v>24</v>
      </c>
      <c r="AOX44" s="465"/>
      <c r="AOY44" s="190">
        <f t="shared" ref="AOY44" si="3034">AOY42+AOY41</f>
        <v>0</v>
      </c>
      <c r="APA44" s="204"/>
      <c r="APB44" s="204"/>
      <c r="APC44" s="463" t="s">
        <v>21</v>
      </c>
      <c r="APD44" s="463"/>
      <c r="APE44" s="205" t="s">
        <v>22</v>
      </c>
      <c r="APF44" s="205"/>
      <c r="APG44" s="205" t="s">
        <v>23</v>
      </c>
      <c r="APH44" s="206"/>
      <c r="API44" s="206"/>
      <c r="APJ44" s="120"/>
      <c r="APK44" s="120"/>
      <c r="APL44" s="120"/>
      <c r="APM44" s="206"/>
      <c r="APN44" s="206"/>
      <c r="APO44" s="188"/>
      <c r="APP44" s="112"/>
      <c r="APQ44" s="207">
        <f t="shared" ref="APQ44" si="3035">APQ42+APQ41</f>
        <v>213</v>
      </c>
      <c r="APR44" s="464" t="s">
        <v>24</v>
      </c>
      <c r="APS44" s="465"/>
      <c r="APT44" s="190">
        <f t="shared" ref="APT44" si="3036">APT42+APT41</f>
        <v>0</v>
      </c>
      <c r="APV44" s="204"/>
      <c r="APW44" s="204"/>
      <c r="APX44" s="463" t="s">
        <v>21</v>
      </c>
      <c r="APY44" s="463"/>
      <c r="APZ44" s="205" t="s">
        <v>22</v>
      </c>
      <c r="AQA44" s="205"/>
      <c r="AQB44" s="205" t="s">
        <v>23</v>
      </c>
      <c r="AQC44" s="206"/>
      <c r="AQD44" s="206"/>
      <c r="AQE44" s="120"/>
      <c r="AQF44" s="120"/>
      <c r="AQG44" s="120"/>
      <c r="AQH44" s="206"/>
      <c r="AQI44" s="206"/>
      <c r="AQJ44" s="188"/>
      <c r="AQK44" s="112"/>
      <c r="AQL44" s="207">
        <f t="shared" ref="AQL44" si="3037">AQL42+AQL41</f>
        <v>225</v>
      </c>
      <c r="AQM44" s="464" t="s">
        <v>24</v>
      </c>
      <c r="AQN44" s="465"/>
      <c r="AQO44" s="190">
        <f t="shared" ref="AQO44" si="3038">AQO42+AQO41</f>
        <v>0</v>
      </c>
      <c r="AQQ44" s="204"/>
      <c r="AQR44" s="204"/>
      <c r="AQS44" s="463" t="s">
        <v>21</v>
      </c>
      <c r="AQT44" s="463"/>
      <c r="AQU44" s="205" t="s">
        <v>22</v>
      </c>
      <c r="AQV44" s="205"/>
      <c r="AQW44" s="205" t="s">
        <v>23</v>
      </c>
      <c r="AQX44" s="206"/>
      <c r="AQY44" s="206"/>
      <c r="AQZ44" s="120"/>
      <c r="ARA44" s="120"/>
      <c r="ARB44" s="120"/>
      <c r="ARC44" s="206"/>
      <c r="ARD44" s="206"/>
      <c r="ARE44" s="188"/>
      <c r="ARF44" s="112"/>
      <c r="ARG44" s="207">
        <f t="shared" ref="ARG44" si="3039">ARG42+ARG41</f>
        <v>205.5</v>
      </c>
      <c r="ARH44" s="464" t="s">
        <v>24</v>
      </c>
      <c r="ARI44" s="465"/>
      <c r="ARJ44" s="190">
        <f t="shared" ref="ARJ44" si="3040">ARJ42+ARJ41</f>
        <v>0</v>
      </c>
      <c r="ARL44" s="204"/>
      <c r="ARM44" s="204"/>
      <c r="ARN44" s="463" t="s">
        <v>21</v>
      </c>
      <c r="ARO44" s="463"/>
      <c r="ARP44" s="205" t="s">
        <v>22</v>
      </c>
      <c r="ARQ44" s="205"/>
      <c r="ARR44" s="205" t="s">
        <v>23</v>
      </c>
      <c r="ARS44" s="206"/>
      <c r="ART44" s="206"/>
      <c r="ARU44" s="120"/>
      <c r="ARV44" s="120"/>
      <c r="ARW44" s="120"/>
      <c r="ARX44" s="206"/>
      <c r="ARY44" s="206"/>
      <c r="ARZ44" s="188"/>
      <c r="ASA44" s="112"/>
      <c r="ASB44" s="207">
        <f t="shared" ref="ASB44" si="3041">ASB42+ASB41</f>
        <v>213</v>
      </c>
      <c r="ASC44" s="464" t="s">
        <v>24</v>
      </c>
      <c r="ASD44" s="465"/>
      <c r="ASE44" s="190">
        <f t="shared" ref="ASE44" si="3042">ASE42+ASE41</f>
        <v>0</v>
      </c>
      <c r="ASG44" s="204"/>
      <c r="ASH44" s="204"/>
      <c r="ASI44" s="463" t="s">
        <v>21</v>
      </c>
      <c r="ASJ44" s="463"/>
      <c r="ASK44" s="205" t="s">
        <v>22</v>
      </c>
      <c r="ASL44" s="205"/>
      <c r="ASM44" s="205" t="s">
        <v>23</v>
      </c>
      <c r="ASN44" s="206"/>
      <c r="ASO44" s="206"/>
      <c r="ASP44" s="120"/>
      <c r="ASQ44" s="120"/>
      <c r="ASR44" s="120"/>
      <c r="ASS44" s="206"/>
      <c r="AST44" s="206"/>
      <c r="ASU44" s="188"/>
      <c r="ASV44" s="112"/>
      <c r="ASW44" s="207">
        <f t="shared" ref="ASW44" si="3043">ASW42+ASW41</f>
        <v>217.5</v>
      </c>
      <c r="ASX44" s="464" t="s">
        <v>24</v>
      </c>
      <c r="ASY44" s="465"/>
      <c r="ASZ44" s="190">
        <f t="shared" ref="ASZ44" si="3044">ASZ42+ASZ41</f>
        <v>0</v>
      </c>
      <c r="ATB44" s="204"/>
      <c r="ATC44" s="204"/>
      <c r="ATD44" s="463" t="s">
        <v>21</v>
      </c>
      <c r="ATE44" s="463"/>
      <c r="ATF44" s="205" t="s">
        <v>22</v>
      </c>
      <c r="ATG44" s="205"/>
      <c r="ATH44" s="205" t="s">
        <v>23</v>
      </c>
      <c r="ATI44" s="206"/>
      <c r="ATJ44" s="206"/>
      <c r="ATK44" s="120"/>
      <c r="ATL44" s="120"/>
      <c r="ATM44" s="120"/>
      <c r="ATN44" s="206"/>
      <c r="ATO44" s="206"/>
      <c r="ATP44" s="188"/>
      <c r="ATQ44" s="112"/>
      <c r="ATR44" s="207">
        <f t="shared" ref="ATR44" si="3045">ATR42+ATR41</f>
        <v>210</v>
      </c>
      <c r="ATS44" s="464" t="s">
        <v>24</v>
      </c>
      <c r="ATT44" s="465"/>
      <c r="ATU44" s="190">
        <f t="shared" ref="ATU44" si="3046">ATU42+ATU41</f>
        <v>0</v>
      </c>
      <c r="ATW44" s="204"/>
      <c r="ATX44" s="204"/>
      <c r="ATY44" s="463" t="s">
        <v>21</v>
      </c>
      <c r="ATZ44" s="463"/>
      <c r="AUA44" s="205" t="s">
        <v>22</v>
      </c>
      <c r="AUB44" s="205"/>
      <c r="AUC44" s="205" t="s">
        <v>23</v>
      </c>
      <c r="AUD44" s="206"/>
      <c r="AUE44" s="206"/>
      <c r="AUF44" s="120"/>
      <c r="AUG44" s="120"/>
      <c r="AUH44" s="120"/>
      <c r="AUI44" s="206"/>
      <c r="AUJ44" s="206"/>
      <c r="AUK44" s="188"/>
      <c r="AUL44" s="112"/>
      <c r="AUM44" s="207">
        <f t="shared" ref="AUM44" si="3047">AUM42+AUM41</f>
        <v>205.5</v>
      </c>
      <c r="AUN44" s="464" t="s">
        <v>24</v>
      </c>
      <c r="AUO44" s="465"/>
      <c r="AUP44" s="190">
        <f t="shared" ref="AUP44" si="3048">AUP42+AUP41</f>
        <v>0</v>
      </c>
      <c r="AUR44" s="204"/>
      <c r="AUS44" s="204"/>
      <c r="AUT44" s="463" t="s">
        <v>21</v>
      </c>
      <c r="AUU44" s="463"/>
      <c r="AUV44" s="205" t="s">
        <v>22</v>
      </c>
      <c r="AUW44" s="205"/>
      <c r="AUX44" s="205" t="s">
        <v>23</v>
      </c>
      <c r="AUY44" s="206"/>
      <c r="AUZ44" s="206"/>
      <c r="AVA44" s="120"/>
      <c r="AVB44" s="120"/>
      <c r="AVC44" s="120"/>
      <c r="AVD44" s="206"/>
      <c r="AVE44" s="206"/>
      <c r="AVF44" s="188"/>
      <c r="AVG44" s="112"/>
      <c r="AVH44" s="207">
        <f t="shared" ref="AVH44" si="3049">AVH42+AVH41</f>
        <v>205.5</v>
      </c>
      <c r="AVI44" s="464" t="s">
        <v>24</v>
      </c>
      <c r="AVJ44" s="465"/>
      <c r="AVK44" s="190">
        <f t="shared" ref="AVK44" si="3050">AVK42+AVK41</f>
        <v>0</v>
      </c>
      <c r="AVM44" s="204"/>
      <c r="AVN44" s="204"/>
      <c r="AVO44" s="463" t="s">
        <v>21</v>
      </c>
      <c r="AVP44" s="463"/>
      <c r="AVQ44" s="205" t="s">
        <v>22</v>
      </c>
      <c r="AVR44" s="205"/>
      <c r="AVS44" s="205" t="s">
        <v>23</v>
      </c>
      <c r="AVT44" s="206"/>
      <c r="AVU44" s="206"/>
      <c r="AVV44" s="120"/>
      <c r="AVW44" s="120"/>
      <c r="AVX44" s="120"/>
      <c r="AVY44" s="206"/>
      <c r="AVZ44" s="206"/>
      <c r="AWA44" s="188"/>
      <c r="AWB44" s="112"/>
      <c r="AWC44" s="207">
        <f t="shared" ref="AWC44" si="3051">AWC42+AWC41</f>
        <v>202.5</v>
      </c>
      <c r="AWD44" s="464" t="s">
        <v>24</v>
      </c>
      <c r="AWE44" s="465"/>
      <c r="AWF44" s="190">
        <f t="shared" ref="AWF44" si="3052">AWF42+AWF41</f>
        <v>0</v>
      </c>
      <c r="AWH44" s="204"/>
      <c r="AWI44" s="204"/>
      <c r="AWJ44" s="463" t="s">
        <v>21</v>
      </c>
      <c r="AWK44" s="463"/>
      <c r="AWL44" s="205" t="s">
        <v>22</v>
      </c>
      <c r="AWM44" s="205"/>
      <c r="AWN44" s="205" t="s">
        <v>23</v>
      </c>
      <c r="AWO44" s="206"/>
      <c r="AWP44" s="206"/>
      <c r="AWQ44" s="120"/>
      <c r="AWR44" s="120"/>
      <c r="AWS44" s="120"/>
      <c r="AWT44" s="206"/>
      <c r="AWU44" s="206"/>
      <c r="AWV44" s="188"/>
      <c r="AWW44" s="112"/>
      <c r="AWX44" s="207">
        <f t="shared" ref="AWX44" si="3053">AWX42+AWX41</f>
        <v>165</v>
      </c>
      <c r="AWY44" s="464" t="s">
        <v>24</v>
      </c>
      <c r="AWZ44" s="465"/>
      <c r="AXA44" s="190">
        <f t="shared" ref="AXA44" si="3054">AXA42+AXA41</f>
        <v>0</v>
      </c>
      <c r="AXC44" s="204"/>
      <c r="AXD44" s="204"/>
      <c r="AXE44" s="463" t="s">
        <v>21</v>
      </c>
      <c r="AXF44" s="463"/>
      <c r="AXG44" s="205" t="s">
        <v>22</v>
      </c>
      <c r="AXH44" s="205"/>
      <c r="AXI44" s="205" t="s">
        <v>23</v>
      </c>
      <c r="AXJ44" s="206"/>
      <c r="AXK44" s="206"/>
      <c r="AXL44" s="120"/>
      <c r="AXM44" s="120"/>
      <c r="AXN44" s="120"/>
      <c r="AXO44" s="206"/>
      <c r="AXP44" s="206"/>
      <c r="AXQ44" s="188"/>
      <c r="AXR44" s="112"/>
      <c r="AXS44" s="207" t="e">
        <f t="shared" ref="AXS44" si="3055">AXS42+AXS41</f>
        <v>#N/A</v>
      </c>
      <c r="AXT44" s="464" t="s">
        <v>24</v>
      </c>
      <c r="AXU44" s="465"/>
      <c r="AXV44" s="190" t="e">
        <f t="shared" ref="AXV44" si="3056">AXV42+AXV41</f>
        <v>#N/A</v>
      </c>
      <c r="AXX44" s="204"/>
      <c r="AXY44" s="204"/>
      <c r="AXZ44" s="463" t="s">
        <v>21</v>
      </c>
      <c r="AYA44" s="463"/>
      <c r="AYB44" s="205" t="s">
        <v>22</v>
      </c>
      <c r="AYC44" s="205"/>
      <c r="AYD44" s="205" t="s">
        <v>23</v>
      </c>
      <c r="AYE44" s="206"/>
      <c r="AYF44" s="206"/>
      <c r="AYG44" s="120"/>
      <c r="AYH44" s="120"/>
      <c r="AYI44" s="120"/>
      <c r="AYJ44" s="206"/>
      <c r="AYK44" s="206"/>
      <c r="AYL44" s="188"/>
      <c r="AYM44" s="112"/>
      <c r="AYN44" s="207" t="e">
        <f t="shared" ref="AYN44" si="3057">AYN42+AYN41</f>
        <v>#N/A</v>
      </c>
      <c r="AYO44" s="464" t="s">
        <v>24</v>
      </c>
      <c r="AYP44" s="465"/>
      <c r="AYQ44" s="190" t="e">
        <f t="shared" ref="AYQ44" si="3058">AYQ42+AYQ41</f>
        <v>#N/A</v>
      </c>
      <c r="AYS44" s="204"/>
      <c r="AYT44" s="204"/>
      <c r="AYU44" s="463" t="s">
        <v>21</v>
      </c>
      <c r="AYV44" s="463"/>
      <c r="AYW44" s="205" t="s">
        <v>22</v>
      </c>
      <c r="AYX44" s="205"/>
      <c r="AYY44" s="205" t="s">
        <v>23</v>
      </c>
      <c r="AYZ44" s="206"/>
      <c r="AZA44" s="206"/>
      <c r="AZB44" s="120"/>
      <c r="AZC44" s="120"/>
      <c r="AZD44" s="120"/>
      <c r="AZE44" s="206"/>
      <c r="AZF44" s="206"/>
      <c r="AZG44" s="188"/>
      <c r="AZH44" s="112"/>
      <c r="AZI44" s="207" t="e">
        <f t="shared" ref="AZI44" si="3059">AZI42+AZI41</f>
        <v>#N/A</v>
      </c>
      <c r="AZJ44" s="464" t="s">
        <v>24</v>
      </c>
      <c r="AZK44" s="465"/>
      <c r="AZL44" s="190" t="e">
        <f t="shared" ref="AZL44" si="3060">AZL42+AZL41</f>
        <v>#N/A</v>
      </c>
      <c r="AZN44" s="204"/>
      <c r="AZO44" s="204"/>
      <c r="AZP44" s="463" t="s">
        <v>21</v>
      </c>
      <c r="AZQ44" s="463"/>
      <c r="AZR44" s="205" t="s">
        <v>22</v>
      </c>
      <c r="AZS44" s="205"/>
      <c r="AZT44" s="205" t="s">
        <v>23</v>
      </c>
      <c r="AZU44" s="206"/>
      <c r="AZV44" s="206"/>
      <c r="AZW44" s="120"/>
      <c r="AZX44" s="120"/>
      <c r="AZY44" s="120"/>
      <c r="AZZ44" s="206"/>
      <c r="BAA44" s="206"/>
      <c r="BAB44" s="188"/>
      <c r="BAC44" s="112"/>
      <c r="BAD44" s="207" t="e">
        <f t="shared" ref="BAD44" si="3061">BAD42+BAD41</f>
        <v>#N/A</v>
      </c>
      <c r="BAE44" s="464" t="s">
        <v>24</v>
      </c>
      <c r="BAF44" s="465"/>
      <c r="BAG44" s="190" t="e">
        <f t="shared" ref="BAG44" si="3062">BAG42+BAG41</f>
        <v>#N/A</v>
      </c>
      <c r="BAI44" s="204"/>
      <c r="BAJ44" s="204"/>
      <c r="BAK44" s="463" t="s">
        <v>21</v>
      </c>
      <c r="BAL44" s="463"/>
      <c r="BAM44" s="205" t="s">
        <v>22</v>
      </c>
      <c r="BAN44" s="205"/>
      <c r="BAO44" s="205" t="s">
        <v>23</v>
      </c>
      <c r="BAP44" s="206"/>
      <c r="BAQ44" s="206"/>
      <c r="BAR44" s="120"/>
      <c r="BAS44" s="120"/>
      <c r="BAT44" s="120"/>
      <c r="BAU44" s="206"/>
      <c r="BAV44" s="206"/>
      <c r="BAW44" s="188"/>
      <c r="BAX44" s="112"/>
      <c r="BAY44" s="207" t="e">
        <f t="shared" ref="BAY44" si="3063">BAY42+BAY41</f>
        <v>#N/A</v>
      </c>
      <c r="BAZ44" s="464" t="s">
        <v>24</v>
      </c>
      <c r="BBA44" s="465"/>
      <c r="BBB44" s="190" t="e">
        <f t="shared" ref="BBB44" si="3064">BBB42+BBB41</f>
        <v>#N/A</v>
      </c>
    </row>
    <row r="45" spans="1:1406" ht="30.6" thickTop="1" thickBot="1" x14ac:dyDescent="0.35">
      <c r="A45" s="204"/>
      <c r="B45" s="204"/>
      <c r="C45" s="441" t="s">
        <v>25</v>
      </c>
      <c r="D45" s="209">
        <f>E39</f>
        <v>0</v>
      </c>
      <c r="E45" s="210">
        <f>Q41</f>
        <v>117</v>
      </c>
      <c r="F45" s="205"/>
      <c r="G45" s="211">
        <f>D45-E45</f>
        <v>-117</v>
      </c>
      <c r="H45" s="212" t="str">
        <f>IF(D45-E45=0,"ü","û")</f>
        <v>û</v>
      </c>
      <c r="I45" s="212"/>
      <c r="J45" s="120"/>
      <c r="K45" s="120"/>
      <c r="L45" s="120"/>
      <c r="M45" s="194"/>
      <c r="N45" s="194"/>
      <c r="O45" s="195"/>
      <c r="P45" s="112"/>
      <c r="Q45" s="195"/>
      <c r="R45" s="180"/>
      <c r="S45" s="180"/>
      <c r="T45" s="213"/>
      <c r="V45" s="204"/>
      <c r="W45" s="204"/>
      <c r="X45" s="461" t="s">
        <v>25</v>
      </c>
      <c r="Y45" s="209">
        <f>Z39</f>
        <v>0</v>
      </c>
      <c r="Z45" s="210">
        <f>AL41</f>
        <v>142.5</v>
      </c>
      <c r="AA45" s="205"/>
      <c r="AB45" s="211">
        <f>Y45-Z45</f>
        <v>-142.5</v>
      </c>
      <c r="AC45" s="212" t="str">
        <f>IF(Y45-Z45=0,"ü","û")</f>
        <v>û</v>
      </c>
      <c r="AD45" s="212"/>
      <c r="AE45" s="120"/>
      <c r="AF45" s="120"/>
      <c r="AG45" s="120"/>
      <c r="AH45" s="194"/>
      <c r="AI45" s="194"/>
      <c r="AJ45" s="195"/>
      <c r="AK45" s="112"/>
      <c r="AL45" s="195"/>
      <c r="AM45" s="180"/>
      <c r="AN45" s="180"/>
      <c r="AO45" s="213"/>
      <c r="AQ45" s="204"/>
      <c r="AR45" s="204"/>
      <c r="AS45" s="461" t="s">
        <v>25</v>
      </c>
      <c r="AT45" s="209">
        <f t="shared" ref="AT45" si="3065">AU39</f>
        <v>0</v>
      </c>
      <c r="AU45" s="210">
        <f t="shared" ref="AU45:AU46" si="3066">BG41</f>
        <v>135</v>
      </c>
      <c r="AV45" s="205"/>
      <c r="AW45" s="211">
        <f t="shared" ref="AW45:AW49" si="3067">AT45-AU45</f>
        <v>-135</v>
      </c>
      <c r="AX45" s="212" t="str">
        <f t="shared" ref="AX45:AX49" si="3068">IF(AT45-AU45=0,"ü","û")</f>
        <v>û</v>
      </c>
      <c r="AY45" s="212"/>
      <c r="AZ45" s="120"/>
      <c r="BA45" s="120"/>
      <c r="BB45" s="120"/>
      <c r="BC45" s="194"/>
      <c r="BD45" s="194"/>
      <c r="BE45" s="195"/>
      <c r="BF45" s="112"/>
      <c r="BG45" s="195"/>
      <c r="BH45" s="180"/>
      <c r="BI45" s="180"/>
      <c r="BJ45" s="213"/>
      <c r="BL45" s="204"/>
      <c r="BM45" s="204"/>
      <c r="BN45" s="461" t="s">
        <v>25</v>
      </c>
      <c r="BO45" s="209">
        <f t="shared" ref="BO45" si="3069">BP39</f>
        <v>0</v>
      </c>
      <c r="BP45" s="210">
        <f t="shared" ref="BP45:BP46" si="3070">CB41</f>
        <v>135</v>
      </c>
      <c r="BQ45" s="205"/>
      <c r="BR45" s="211">
        <f t="shared" ref="BR45:BR49" si="3071">BO45-BP45</f>
        <v>-135</v>
      </c>
      <c r="BS45" s="212" t="str">
        <f t="shared" ref="BS45:BS49" si="3072">IF(BO45-BP45=0,"ü","û")</f>
        <v>û</v>
      </c>
      <c r="BT45" s="212"/>
      <c r="BU45" s="120"/>
      <c r="BV45" s="120"/>
      <c r="BW45" s="120"/>
      <c r="BX45" s="194"/>
      <c r="BY45" s="194"/>
      <c r="BZ45" s="195"/>
      <c r="CA45" s="112"/>
      <c r="CB45" s="195"/>
      <c r="CC45" s="180"/>
      <c r="CD45" s="180"/>
      <c r="CE45" s="213"/>
      <c r="CG45" s="204"/>
      <c r="CH45" s="204"/>
      <c r="CI45" s="461" t="s">
        <v>25</v>
      </c>
      <c r="CJ45" s="209">
        <f t="shared" ref="CJ45" si="3073">CK39</f>
        <v>0</v>
      </c>
      <c r="CK45" s="210">
        <f t="shared" ref="CK45:CK46" si="3074">CW41</f>
        <v>150</v>
      </c>
      <c r="CL45" s="205"/>
      <c r="CM45" s="211">
        <f t="shared" ref="CM45:CM49" si="3075">CJ45-CK45</f>
        <v>-150</v>
      </c>
      <c r="CN45" s="212" t="str">
        <f t="shared" ref="CN45:CN49" si="3076">IF(CJ45-CK45=0,"ü","û")</f>
        <v>û</v>
      </c>
      <c r="CO45" s="212"/>
      <c r="CP45" s="120"/>
      <c r="CQ45" s="120"/>
      <c r="CR45" s="120"/>
      <c r="CS45" s="194"/>
      <c r="CT45" s="194"/>
      <c r="CU45" s="195"/>
      <c r="CV45" s="112"/>
      <c r="CW45" s="195"/>
      <c r="CX45" s="180"/>
      <c r="CY45" s="180"/>
      <c r="CZ45" s="213"/>
      <c r="DB45" s="204"/>
      <c r="DC45" s="204"/>
      <c r="DD45" s="461" t="s">
        <v>25</v>
      </c>
      <c r="DE45" s="209">
        <f t="shared" ref="DE45" si="3077">DF39</f>
        <v>0</v>
      </c>
      <c r="DF45" s="210">
        <f t="shared" ref="DF45:DF46" si="3078">DR41</f>
        <v>132</v>
      </c>
      <c r="DG45" s="205"/>
      <c r="DH45" s="211">
        <f t="shared" ref="DH45:DH49" si="3079">DE45-DF45</f>
        <v>-132</v>
      </c>
      <c r="DI45" s="212" t="str">
        <f t="shared" ref="DI45:DI49" si="3080">IF(DE45-DF45=0,"ü","û")</f>
        <v>û</v>
      </c>
      <c r="DJ45" s="212"/>
      <c r="DK45" s="120"/>
      <c r="DL45" s="120"/>
      <c r="DM45" s="120"/>
      <c r="DN45" s="194"/>
      <c r="DO45" s="194"/>
      <c r="DP45" s="195"/>
      <c r="DQ45" s="112"/>
      <c r="DR45" s="195"/>
      <c r="DS45" s="180"/>
      <c r="DT45" s="180"/>
      <c r="DU45" s="213"/>
      <c r="DW45" s="204"/>
      <c r="DX45" s="204"/>
      <c r="DY45" s="461" t="s">
        <v>25</v>
      </c>
      <c r="DZ45" s="209">
        <f t="shared" ref="DZ45" si="3081">EA39</f>
        <v>0</v>
      </c>
      <c r="EA45" s="210">
        <f t="shared" ref="EA45:EA46" si="3082">EM41</f>
        <v>112</v>
      </c>
      <c r="EB45" s="205"/>
      <c r="EC45" s="211">
        <f t="shared" ref="EC45:EC49" si="3083">DZ45-EA45</f>
        <v>-112</v>
      </c>
      <c r="ED45" s="212" t="str">
        <f t="shared" ref="ED45:ED49" si="3084">IF(DZ45-EA45=0,"ü","û")</f>
        <v>û</v>
      </c>
      <c r="EE45" s="212"/>
      <c r="EF45" s="120"/>
      <c r="EG45" s="120"/>
      <c r="EH45" s="120"/>
      <c r="EI45" s="194"/>
      <c r="EJ45" s="194"/>
      <c r="EK45" s="195"/>
      <c r="EL45" s="112"/>
      <c r="EM45" s="195"/>
      <c r="EN45" s="180"/>
      <c r="EO45" s="180"/>
      <c r="EP45" s="213"/>
      <c r="ER45" s="204"/>
      <c r="ES45" s="204"/>
      <c r="ET45" s="461" t="s">
        <v>25</v>
      </c>
      <c r="EU45" s="209">
        <f t="shared" ref="EU45" si="3085">EV39</f>
        <v>0</v>
      </c>
      <c r="EV45" s="210">
        <f t="shared" ref="EV45:EV46" si="3086">FH41</f>
        <v>118.5</v>
      </c>
      <c r="EW45" s="205"/>
      <c r="EX45" s="211">
        <f t="shared" ref="EX45:EX49" si="3087">EU45-EV45</f>
        <v>-118.5</v>
      </c>
      <c r="EY45" s="212" t="str">
        <f t="shared" ref="EY45:EY49" si="3088">IF(EU45-EV45=0,"ü","û")</f>
        <v>û</v>
      </c>
      <c r="EZ45" s="212"/>
      <c r="FA45" s="120"/>
      <c r="FB45" s="120"/>
      <c r="FC45" s="120"/>
      <c r="FD45" s="194"/>
      <c r="FE45" s="194"/>
      <c r="FF45" s="195"/>
      <c r="FG45" s="112"/>
      <c r="FH45" s="195"/>
      <c r="FI45" s="180"/>
      <c r="FJ45" s="180"/>
      <c r="FK45" s="213"/>
      <c r="FM45" s="204"/>
      <c r="FN45" s="204"/>
      <c r="FO45" s="461" t="s">
        <v>25</v>
      </c>
      <c r="FP45" s="209">
        <f t="shared" ref="FP45" si="3089">FQ39</f>
        <v>0</v>
      </c>
      <c r="FQ45" s="210">
        <f t="shared" ref="FQ45:FQ46" si="3090">GC41</f>
        <v>127.5</v>
      </c>
      <c r="FR45" s="205"/>
      <c r="FS45" s="211">
        <f t="shared" ref="FS45:FS49" si="3091">FP45-FQ45</f>
        <v>-127.5</v>
      </c>
      <c r="FT45" s="212" t="str">
        <f t="shared" ref="FT45:FT49" si="3092">IF(FP45-FQ45=0,"ü","û")</f>
        <v>û</v>
      </c>
      <c r="FU45" s="212"/>
      <c r="FV45" s="120"/>
      <c r="FW45" s="120"/>
      <c r="FX45" s="120"/>
      <c r="FY45" s="194"/>
      <c r="FZ45" s="194"/>
      <c r="GA45" s="195"/>
      <c r="GB45" s="112"/>
      <c r="GC45" s="195"/>
      <c r="GD45" s="180"/>
      <c r="GE45" s="180"/>
      <c r="GF45" s="213"/>
      <c r="GH45" s="204"/>
      <c r="GI45" s="204"/>
      <c r="GJ45" s="461" t="s">
        <v>25</v>
      </c>
      <c r="GK45" s="209">
        <f t="shared" ref="GK45" si="3093">GL39</f>
        <v>0</v>
      </c>
      <c r="GL45" s="210">
        <f t="shared" ref="GL45:GL46" si="3094">GX41</f>
        <v>150</v>
      </c>
      <c r="GM45" s="205"/>
      <c r="GN45" s="211">
        <f t="shared" ref="GN45:GN49" si="3095">GK45-GL45</f>
        <v>-150</v>
      </c>
      <c r="GO45" s="212" t="str">
        <f t="shared" ref="GO45:GO49" si="3096">IF(GK45-GL45=0,"ü","û")</f>
        <v>û</v>
      </c>
      <c r="GP45" s="212"/>
      <c r="GQ45" s="120"/>
      <c r="GR45" s="120"/>
      <c r="GS45" s="120"/>
      <c r="GT45" s="194"/>
      <c r="GU45" s="194"/>
      <c r="GV45" s="195"/>
      <c r="GW45" s="112"/>
      <c r="GX45" s="195"/>
      <c r="GY45" s="180"/>
      <c r="GZ45" s="180"/>
      <c r="HA45" s="213"/>
      <c r="HC45" s="204"/>
      <c r="HD45" s="204"/>
      <c r="HE45" s="461" t="s">
        <v>25</v>
      </c>
      <c r="HF45" s="209">
        <f t="shared" ref="HF45" si="3097">HG39</f>
        <v>0</v>
      </c>
      <c r="HG45" s="210">
        <f t="shared" ref="HG45:HG46" si="3098">HS41</f>
        <v>135</v>
      </c>
      <c r="HH45" s="205"/>
      <c r="HI45" s="211">
        <f t="shared" ref="HI45:HI49" si="3099">HF45-HG45</f>
        <v>-135</v>
      </c>
      <c r="HJ45" s="212" t="str">
        <f t="shared" ref="HJ45:HJ49" si="3100">IF(HF45-HG45=0,"ü","û")</f>
        <v>û</v>
      </c>
      <c r="HK45" s="212"/>
      <c r="HL45" s="120"/>
      <c r="HM45" s="120"/>
      <c r="HN45" s="120"/>
      <c r="HO45" s="194"/>
      <c r="HP45" s="194"/>
      <c r="HQ45" s="195"/>
      <c r="HR45" s="112"/>
      <c r="HS45" s="195"/>
      <c r="HT45" s="180"/>
      <c r="HU45" s="180"/>
      <c r="HV45" s="213"/>
      <c r="HX45" s="204"/>
      <c r="HY45" s="204"/>
      <c r="HZ45" s="461" t="s">
        <v>25</v>
      </c>
      <c r="IA45" s="209">
        <f t="shared" ref="IA45" si="3101">IB39</f>
        <v>0</v>
      </c>
      <c r="IB45" s="210">
        <f t="shared" ref="IB45:IB46" si="3102">IN41</f>
        <v>135</v>
      </c>
      <c r="IC45" s="205"/>
      <c r="ID45" s="211">
        <f t="shared" ref="ID45:ID49" si="3103">IA45-IB45</f>
        <v>-135</v>
      </c>
      <c r="IE45" s="212" t="str">
        <f t="shared" ref="IE45:IE49" si="3104">IF(IA45-IB45=0,"ü","û")</f>
        <v>û</v>
      </c>
      <c r="IF45" s="212"/>
      <c r="IG45" s="120"/>
      <c r="IH45" s="120"/>
      <c r="II45" s="120"/>
      <c r="IJ45" s="194"/>
      <c r="IK45" s="194"/>
      <c r="IL45" s="195"/>
      <c r="IM45" s="112"/>
      <c r="IN45" s="195"/>
      <c r="IO45" s="180"/>
      <c r="IP45" s="180"/>
      <c r="IQ45" s="213"/>
      <c r="IS45" s="204"/>
      <c r="IT45" s="204"/>
      <c r="IU45" s="461" t="s">
        <v>25</v>
      </c>
      <c r="IV45" s="209">
        <f t="shared" ref="IV45" si="3105">IW39</f>
        <v>0</v>
      </c>
      <c r="IW45" s="210">
        <f t="shared" ref="IW45:IW46" si="3106">JI41</f>
        <v>127.5</v>
      </c>
      <c r="IX45" s="205"/>
      <c r="IY45" s="211">
        <f t="shared" ref="IY45:IY49" si="3107">IV45-IW45</f>
        <v>-127.5</v>
      </c>
      <c r="IZ45" s="212" t="str">
        <f t="shared" ref="IZ45:IZ49" si="3108">IF(IV45-IW45=0,"ü","û")</f>
        <v>û</v>
      </c>
      <c r="JA45" s="212"/>
      <c r="JB45" s="120"/>
      <c r="JC45" s="120"/>
      <c r="JD45" s="120"/>
      <c r="JE45" s="194"/>
      <c r="JF45" s="194"/>
      <c r="JG45" s="195"/>
      <c r="JH45" s="112"/>
      <c r="JI45" s="195"/>
      <c r="JJ45" s="180"/>
      <c r="JK45" s="180"/>
      <c r="JL45" s="213"/>
      <c r="JN45" s="204"/>
      <c r="JO45" s="204"/>
      <c r="JP45" s="461" t="s">
        <v>25</v>
      </c>
      <c r="JQ45" s="209">
        <f t="shared" ref="JQ45" si="3109">JR39</f>
        <v>0</v>
      </c>
      <c r="JR45" s="210">
        <f t="shared" ref="JR45:JR46" si="3110">KD41</f>
        <v>120</v>
      </c>
      <c r="JS45" s="205"/>
      <c r="JT45" s="211">
        <f t="shared" ref="JT45:JT49" si="3111">JQ45-JR45</f>
        <v>-120</v>
      </c>
      <c r="JU45" s="212" t="str">
        <f t="shared" ref="JU45:JU49" si="3112">IF(JQ45-JR45=0,"ü","û")</f>
        <v>û</v>
      </c>
      <c r="JV45" s="212"/>
      <c r="JW45" s="120"/>
      <c r="JX45" s="120"/>
      <c r="JY45" s="120"/>
      <c r="JZ45" s="194"/>
      <c r="KA45" s="194"/>
      <c r="KB45" s="195"/>
      <c r="KC45" s="112"/>
      <c r="KD45" s="195"/>
      <c r="KE45" s="180"/>
      <c r="KF45" s="180"/>
      <c r="KG45" s="213"/>
      <c r="KI45" s="204"/>
      <c r="KJ45" s="204"/>
      <c r="KK45" s="461" t="s">
        <v>25</v>
      </c>
      <c r="KL45" s="209">
        <f t="shared" ref="KL45" si="3113">KM39</f>
        <v>0</v>
      </c>
      <c r="KM45" s="210">
        <f t="shared" ref="KM45:KM46" si="3114">KY41</f>
        <v>97.5</v>
      </c>
      <c r="KN45" s="205"/>
      <c r="KO45" s="211">
        <f t="shared" ref="KO45:KO49" si="3115">KL45-KM45</f>
        <v>-97.5</v>
      </c>
      <c r="KP45" s="212" t="str">
        <f t="shared" ref="KP45:KP49" si="3116">IF(KL45-KM45=0,"ü","û")</f>
        <v>û</v>
      </c>
      <c r="KQ45" s="212"/>
      <c r="KR45" s="120"/>
      <c r="KS45" s="120"/>
      <c r="KT45" s="120"/>
      <c r="KU45" s="194"/>
      <c r="KV45" s="194"/>
      <c r="KW45" s="195"/>
      <c r="KX45" s="112"/>
      <c r="KY45" s="195"/>
      <c r="KZ45" s="180"/>
      <c r="LA45" s="180"/>
      <c r="LB45" s="213"/>
      <c r="LD45" s="204"/>
      <c r="LE45" s="204"/>
      <c r="LF45" s="461" t="s">
        <v>25</v>
      </c>
      <c r="LG45" s="209">
        <f t="shared" ref="LG45" si="3117">LH39</f>
        <v>0</v>
      </c>
      <c r="LH45" s="210">
        <f t="shared" ref="LH45:LH46" si="3118">LT41</f>
        <v>94.5</v>
      </c>
      <c r="LI45" s="205"/>
      <c r="LJ45" s="211">
        <f t="shared" ref="LJ45:LJ49" si="3119">LG45-LH45</f>
        <v>-94.5</v>
      </c>
      <c r="LK45" s="212" t="str">
        <f t="shared" ref="LK45:LK49" si="3120">IF(LG45-LH45=0,"ü","û")</f>
        <v>û</v>
      </c>
      <c r="LL45" s="212"/>
      <c r="LM45" s="120"/>
      <c r="LN45" s="120"/>
      <c r="LO45" s="120"/>
      <c r="LP45" s="194"/>
      <c r="LQ45" s="194"/>
      <c r="LR45" s="195"/>
      <c r="LS45" s="112"/>
      <c r="LT45" s="195"/>
      <c r="LU45" s="180"/>
      <c r="LV45" s="180"/>
      <c r="LW45" s="213"/>
      <c r="LY45" s="204"/>
      <c r="LZ45" s="204"/>
      <c r="MA45" s="461" t="s">
        <v>25</v>
      </c>
      <c r="MB45" s="209">
        <f t="shared" ref="MB45" si="3121">MC39</f>
        <v>0</v>
      </c>
      <c r="MC45" s="210">
        <f t="shared" ref="MC45:MC46" si="3122">MO41</f>
        <v>120</v>
      </c>
      <c r="MD45" s="205"/>
      <c r="ME45" s="211">
        <f t="shared" ref="ME45:ME49" si="3123">MB45-MC45</f>
        <v>-120</v>
      </c>
      <c r="MF45" s="212" t="str">
        <f t="shared" ref="MF45:MF49" si="3124">IF(MB45-MC45=0,"ü","û")</f>
        <v>û</v>
      </c>
      <c r="MG45" s="212"/>
      <c r="MH45" s="120"/>
      <c r="MI45" s="120"/>
      <c r="MJ45" s="120"/>
      <c r="MK45" s="194"/>
      <c r="ML45" s="194"/>
      <c r="MM45" s="195"/>
      <c r="MN45" s="112"/>
      <c r="MO45" s="195"/>
      <c r="MP45" s="180"/>
      <c r="MQ45" s="180"/>
      <c r="MR45" s="213"/>
      <c r="MT45" s="204"/>
      <c r="MU45" s="204"/>
      <c r="MV45" s="461" t="s">
        <v>25</v>
      </c>
      <c r="MW45" s="209">
        <f t="shared" ref="MW45" si="3125">MX39</f>
        <v>0</v>
      </c>
      <c r="MX45" s="210">
        <f t="shared" ref="MX45:MX46" si="3126">NJ41</f>
        <v>120</v>
      </c>
      <c r="MY45" s="205"/>
      <c r="MZ45" s="211">
        <f t="shared" ref="MZ45:MZ49" si="3127">MW45-MX45</f>
        <v>-120</v>
      </c>
      <c r="NA45" s="212" t="str">
        <f t="shared" ref="NA45:NA49" si="3128">IF(MW45-MX45=0,"ü","û")</f>
        <v>û</v>
      </c>
      <c r="NB45" s="212"/>
      <c r="NC45" s="120"/>
      <c r="ND45" s="120"/>
      <c r="NE45" s="120"/>
      <c r="NF45" s="194"/>
      <c r="NG45" s="194"/>
      <c r="NH45" s="195"/>
      <c r="NI45" s="112"/>
      <c r="NJ45" s="195"/>
      <c r="NK45" s="180"/>
      <c r="NL45" s="180"/>
      <c r="NM45" s="213"/>
      <c r="NO45" s="204"/>
      <c r="NP45" s="204"/>
      <c r="NQ45" s="461" t="s">
        <v>25</v>
      </c>
      <c r="NR45" s="209">
        <f t="shared" ref="NR45" si="3129">NS39</f>
        <v>0</v>
      </c>
      <c r="NS45" s="210">
        <f t="shared" ref="NS45:NS46" si="3130">OE41</f>
        <v>127.5</v>
      </c>
      <c r="NT45" s="205"/>
      <c r="NU45" s="211">
        <f t="shared" ref="NU45:NU49" si="3131">NR45-NS45</f>
        <v>-127.5</v>
      </c>
      <c r="NV45" s="212" t="str">
        <f t="shared" ref="NV45:NV49" si="3132">IF(NR45-NS45=0,"ü","û")</f>
        <v>û</v>
      </c>
      <c r="NW45" s="212"/>
      <c r="NX45" s="120"/>
      <c r="NY45" s="120"/>
      <c r="NZ45" s="120"/>
      <c r="OA45" s="194"/>
      <c r="OB45" s="194"/>
      <c r="OC45" s="195"/>
      <c r="OD45" s="112"/>
      <c r="OE45" s="195"/>
      <c r="OF45" s="180"/>
      <c r="OG45" s="180"/>
      <c r="OH45" s="213"/>
      <c r="OJ45" s="204"/>
      <c r="OK45" s="204"/>
      <c r="OL45" s="461" t="s">
        <v>25</v>
      </c>
      <c r="OM45" s="209">
        <f t="shared" ref="OM45" si="3133">ON39</f>
        <v>0</v>
      </c>
      <c r="ON45" s="210">
        <f t="shared" ref="ON45:ON46" si="3134">OZ41</f>
        <v>150</v>
      </c>
      <c r="OO45" s="205"/>
      <c r="OP45" s="211">
        <f t="shared" ref="OP45:OP49" si="3135">OM45-ON45</f>
        <v>-150</v>
      </c>
      <c r="OQ45" s="212" t="str">
        <f t="shared" ref="OQ45:OQ49" si="3136">IF(OM45-ON45=0,"ü","û")</f>
        <v>û</v>
      </c>
      <c r="OR45" s="212"/>
      <c r="OS45" s="120"/>
      <c r="OT45" s="120"/>
      <c r="OU45" s="120"/>
      <c r="OV45" s="194"/>
      <c r="OW45" s="194"/>
      <c r="OX45" s="195"/>
      <c r="OY45" s="112"/>
      <c r="OZ45" s="195"/>
      <c r="PA45" s="180"/>
      <c r="PB45" s="180"/>
      <c r="PC45" s="213"/>
      <c r="PE45" s="204"/>
      <c r="PF45" s="204"/>
      <c r="PG45" s="461" t="s">
        <v>25</v>
      </c>
      <c r="PH45" s="209">
        <f t="shared" ref="PH45" si="3137">PI39</f>
        <v>0</v>
      </c>
      <c r="PI45" s="210">
        <f t="shared" ref="PI45:PI46" si="3138">PU41</f>
        <v>120</v>
      </c>
      <c r="PJ45" s="205"/>
      <c r="PK45" s="211">
        <f t="shared" ref="PK45:PK49" si="3139">PH45-PI45</f>
        <v>-120</v>
      </c>
      <c r="PL45" s="212" t="str">
        <f t="shared" ref="PL45:PL49" si="3140">IF(PH45-PI45=0,"ü","û")</f>
        <v>û</v>
      </c>
      <c r="PM45" s="212"/>
      <c r="PN45" s="120"/>
      <c r="PO45" s="120"/>
      <c r="PP45" s="120"/>
      <c r="PQ45" s="194"/>
      <c r="PR45" s="194"/>
      <c r="PS45" s="195"/>
      <c r="PT45" s="112"/>
      <c r="PU45" s="195"/>
      <c r="PV45" s="180"/>
      <c r="PW45" s="180"/>
      <c r="PX45" s="213"/>
      <c r="PZ45" s="204"/>
      <c r="QA45" s="204"/>
      <c r="QB45" s="461" t="s">
        <v>25</v>
      </c>
      <c r="QC45" s="209">
        <f t="shared" ref="QC45" si="3141">QD39</f>
        <v>0</v>
      </c>
      <c r="QD45" s="210">
        <f t="shared" ref="QD45:QD46" si="3142">QP41</f>
        <v>142.5</v>
      </c>
      <c r="QE45" s="205"/>
      <c r="QF45" s="211">
        <f t="shared" ref="QF45:QF49" si="3143">QC45-QD45</f>
        <v>-142.5</v>
      </c>
      <c r="QG45" s="212" t="str">
        <f t="shared" ref="QG45:QG49" si="3144">IF(QC45-QD45=0,"ü","û")</f>
        <v>û</v>
      </c>
      <c r="QH45" s="212"/>
      <c r="QI45" s="120"/>
      <c r="QJ45" s="120"/>
      <c r="QK45" s="120"/>
      <c r="QL45" s="194"/>
      <c r="QM45" s="194"/>
      <c r="QN45" s="195"/>
      <c r="QO45" s="112"/>
      <c r="QP45" s="195"/>
      <c r="QQ45" s="180"/>
      <c r="QR45" s="180"/>
      <c r="QS45" s="213"/>
      <c r="QU45" s="204"/>
      <c r="QV45" s="204"/>
      <c r="QW45" s="461" t="s">
        <v>25</v>
      </c>
      <c r="QX45" s="209">
        <f t="shared" ref="QX45" si="3145">QY39</f>
        <v>0</v>
      </c>
      <c r="QY45" s="210">
        <f t="shared" ref="QY45:QY46" si="3146">RK41</f>
        <v>112.5</v>
      </c>
      <c r="QZ45" s="205"/>
      <c r="RA45" s="211">
        <f t="shared" ref="RA45:RA49" si="3147">QX45-QY45</f>
        <v>-112.5</v>
      </c>
      <c r="RB45" s="212" t="str">
        <f t="shared" ref="RB45:RB49" si="3148">IF(QX45-QY45=0,"ü","û")</f>
        <v>û</v>
      </c>
      <c r="RC45" s="212"/>
      <c r="RD45" s="120"/>
      <c r="RE45" s="120"/>
      <c r="RF45" s="120"/>
      <c r="RG45" s="194"/>
      <c r="RH45" s="194"/>
      <c r="RI45" s="195"/>
      <c r="RJ45" s="112"/>
      <c r="RK45" s="195"/>
      <c r="RL45" s="180"/>
      <c r="RM45" s="180"/>
      <c r="RN45" s="213"/>
      <c r="RP45" s="204"/>
      <c r="RQ45" s="204"/>
      <c r="RR45" s="461" t="s">
        <v>25</v>
      </c>
      <c r="RS45" s="209">
        <f t="shared" ref="RS45" si="3149">RT39</f>
        <v>0</v>
      </c>
      <c r="RT45" s="210">
        <f t="shared" ref="RT45:RT46" si="3150">SF41</f>
        <v>135</v>
      </c>
      <c r="RU45" s="205"/>
      <c r="RV45" s="211">
        <f t="shared" ref="RV45:RV49" si="3151">RS45-RT45</f>
        <v>-135</v>
      </c>
      <c r="RW45" s="212" t="str">
        <f t="shared" ref="RW45:RW49" si="3152">IF(RS45-RT45=0,"ü","û")</f>
        <v>û</v>
      </c>
      <c r="RX45" s="212"/>
      <c r="RY45" s="120"/>
      <c r="RZ45" s="120"/>
      <c r="SA45" s="120"/>
      <c r="SB45" s="194"/>
      <c r="SC45" s="194"/>
      <c r="SD45" s="195"/>
      <c r="SE45" s="112"/>
      <c r="SF45" s="195"/>
      <c r="SG45" s="180"/>
      <c r="SH45" s="180"/>
      <c r="SI45" s="213"/>
      <c r="SK45" s="204"/>
      <c r="SL45" s="204"/>
      <c r="SM45" s="461" t="s">
        <v>25</v>
      </c>
      <c r="SN45" s="209">
        <f t="shared" ref="SN45" si="3153">SO39</f>
        <v>0</v>
      </c>
      <c r="SO45" s="210">
        <f t="shared" ref="SO45:SO46" si="3154">TA41</f>
        <v>127.5</v>
      </c>
      <c r="SP45" s="205"/>
      <c r="SQ45" s="211">
        <f t="shared" ref="SQ45:SQ49" si="3155">SN45-SO45</f>
        <v>-127.5</v>
      </c>
      <c r="SR45" s="212" t="str">
        <f t="shared" ref="SR45:SR49" si="3156">IF(SN45-SO45=0,"ü","û")</f>
        <v>û</v>
      </c>
      <c r="SS45" s="212"/>
      <c r="ST45" s="120"/>
      <c r="SU45" s="120"/>
      <c r="SV45" s="120"/>
      <c r="SW45" s="194"/>
      <c r="SX45" s="194"/>
      <c r="SY45" s="195"/>
      <c r="SZ45" s="112"/>
      <c r="TA45" s="195"/>
      <c r="TB45" s="180"/>
      <c r="TC45" s="180"/>
      <c r="TD45" s="213"/>
      <c r="TF45" s="204"/>
      <c r="TG45" s="204"/>
      <c r="TH45" s="461" t="s">
        <v>25</v>
      </c>
      <c r="TI45" s="209">
        <f t="shared" ref="TI45" si="3157">TJ39</f>
        <v>0</v>
      </c>
      <c r="TJ45" s="210">
        <f t="shared" ref="TJ45:TJ46" si="3158">TV41</f>
        <v>135</v>
      </c>
      <c r="TK45" s="205"/>
      <c r="TL45" s="211">
        <f t="shared" ref="TL45:TL49" si="3159">TI45-TJ45</f>
        <v>-135</v>
      </c>
      <c r="TM45" s="212" t="str">
        <f t="shared" ref="TM45:TM49" si="3160">IF(TI45-TJ45=0,"ü","û")</f>
        <v>û</v>
      </c>
      <c r="TN45" s="212"/>
      <c r="TO45" s="120"/>
      <c r="TP45" s="120"/>
      <c r="TQ45" s="120"/>
      <c r="TR45" s="194"/>
      <c r="TS45" s="194"/>
      <c r="TT45" s="195"/>
      <c r="TU45" s="112"/>
      <c r="TV45" s="195"/>
      <c r="TW45" s="180"/>
      <c r="TX45" s="180"/>
      <c r="TY45" s="213"/>
      <c r="UA45" s="204"/>
      <c r="UB45" s="204"/>
      <c r="UC45" s="461" t="s">
        <v>25</v>
      </c>
      <c r="UD45" s="209">
        <f t="shared" ref="UD45" si="3161">UE39</f>
        <v>0</v>
      </c>
      <c r="UE45" s="210">
        <f t="shared" ref="UE45:UE46" si="3162">UQ41</f>
        <v>120</v>
      </c>
      <c r="UF45" s="205"/>
      <c r="UG45" s="211">
        <f t="shared" ref="UG45:UG49" si="3163">UD45-UE45</f>
        <v>-120</v>
      </c>
      <c r="UH45" s="212" t="str">
        <f t="shared" ref="UH45:UH49" si="3164">IF(UD45-UE45=0,"ü","û")</f>
        <v>û</v>
      </c>
      <c r="UI45" s="212"/>
      <c r="UJ45" s="120"/>
      <c r="UK45" s="120"/>
      <c r="UL45" s="120"/>
      <c r="UM45" s="194"/>
      <c r="UN45" s="194"/>
      <c r="UO45" s="195"/>
      <c r="UP45" s="112"/>
      <c r="UQ45" s="195"/>
      <c r="UR45" s="180"/>
      <c r="US45" s="180"/>
      <c r="UT45" s="213"/>
      <c r="UV45" s="204"/>
      <c r="UW45" s="204"/>
      <c r="UX45" s="461" t="s">
        <v>25</v>
      </c>
      <c r="UY45" s="209">
        <f t="shared" ref="UY45" si="3165">UZ39</f>
        <v>0</v>
      </c>
      <c r="UZ45" s="210">
        <f t="shared" ref="UZ45:UZ46" si="3166">VL41</f>
        <v>127.5</v>
      </c>
      <c r="VA45" s="205"/>
      <c r="VB45" s="211">
        <f t="shared" ref="VB45:VB49" si="3167">UY45-UZ45</f>
        <v>-127.5</v>
      </c>
      <c r="VC45" s="212" t="str">
        <f t="shared" ref="VC45:VC49" si="3168">IF(UY45-UZ45=0,"ü","û")</f>
        <v>û</v>
      </c>
      <c r="VD45" s="212"/>
      <c r="VE45" s="120"/>
      <c r="VF45" s="120"/>
      <c r="VG45" s="120"/>
      <c r="VH45" s="194"/>
      <c r="VI45" s="194"/>
      <c r="VJ45" s="195"/>
      <c r="VK45" s="112"/>
      <c r="VL45" s="195"/>
      <c r="VM45" s="180"/>
      <c r="VN45" s="180"/>
      <c r="VO45" s="213"/>
      <c r="VQ45" s="204"/>
      <c r="VR45" s="204"/>
      <c r="VS45" s="461" t="s">
        <v>25</v>
      </c>
      <c r="VT45" s="209">
        <f t="shared" ref="VT45" si="3169">VU39</f>
        <v>0</v>
      </c>
      <c r="VU45" s="210">
        <f t="shared" ref="VU45:VU46" si="3170">WG41</f>
        <v>150</v>
      </c>
      <c r="VV45" s="205"/>
      <c r="VW45" s="211">
        <f t="shared" ref="VW45:VW49" si="3171">VT45-VU45</f>
        <v>-150</v>
      </c>
      <c r="VX45" s="212" t="str">
        <f t="shared" ref="VX45:VX49" si="3172">IF(VT45-VU45=0,"ü","û")</f>
        <v>û</v>
      </c>
      <c r="VY45" s="212"/>
      <c r="VZ45" s="120"/>
      <c r="WA45" s="120"/>
      <c r="WB45" s="120"/>
      <c r="WC45" s="194"/>
      <c r="WD45" s="194"/>
      <c r="WE45" s="195"/>
      <c r="WF45" s="112"/>
      <c r="WG45" s="195"/>
      <c r="WH45" s="180"/>
      <c r="WI45" s="180"/>
      <c r="WJ45" s="213"/>
      <c r="WL45" s="204"/>
      <c r="WM45" s="204"/>
      <c r="WN45" s="461" t="s">
        <v>25</v>
      </c>
      <c r="WO45" s="209">
        <f t="shared" ref="WO45" si="3173">WP39</f>
        <v>0</v>
      </c>
      <c r="WP45" s="210">
        <f t="shared" ref="WP45:WP46" si="3174">XB41</f>
        <v>120</v>
      </c>
      <c r="WQ45" s="205"/>
      <c r="WR45" s="211">
        <f t="shared" ref="WR45:WR49" si="3175">WO45-WP45</f>
        <v>-120</v>
      </c>
      <c r="WS45" s="212" t="str">
        <f t="shared" ref="WS45:WS49" si="3176">IF(WO45-WP45=0,"ü","û")</f>
        <v>û</v>
      </c>
      <c r="WT45" s="212"/>
      <c r="WU45" s="120"/>
      <c r="WV45" s="120"/>
      <c r="WW45" s="120"/>
      <c r="WX45" s="194"/>
      <c r="WY45" s="194"/>
      <c r="WZ45" s="195"/>
      <c r="XA45" s="112"/>
      <c r="XB45" s="195"/>
      <c r="XC45" s="180"/>
      <c r="XD45" s="180"/>
      <c r="XE45" s="213"/>
      <c r="XG45" s="204"/>
      <c r="XH45" s="204"/>
      <c r="XI45" s="461" t="s">
        <v>25</v>
      </c>
      <c r="XJ45" s="209">
        <f t="shared" ref="XJ45" si="3177">XK39</f>
        <v>0</v>
      </c>
      <c r="XK45" s="210">
        <f t="shared" ref="XK45:XK46" si="3178">XW41</f>
        <v>135</v>
      </c>
      <c r="XL45" s="205"/>
      <c r="XM45" s="211">
        <f t="shared" ref="XM45:XM49" si="3179">XJ45-XK45</f>
        <v>-135</v>
      </c>
      <c r="XN45" s="212" t="str">
        <f t="shared" ref="XN45:XN49" si="3180">IF(XJ45-XK45=0,"ü","û")</f>
        <v>û</v>
      </c>
      <c r="XO45" s="212"/>
      <c r="XP45" s="120"/>
      <c r="XQ45" s="120"/>
      <c r="XR45" s="120"/>
      <c r="XS45" s="194"/>
      <c r="XT45" s="194"/>
      <c r="XU45" s="195"/>
      <c r="XV45" s="112"/>
      <c r="XW45" s="195"/>
      <c r="XX45" s="180"/>
      <c r="XY45" s="180"/>
      <c r="XZ45" s="213"/>
      <c r="YB45" s="204"/>
      <c r="YC45" s="204"/>
      <c r="YD45" s="461" t="s">
        <v>25</v>
      </c>
      <c r="YE45" s="209">
        <f t="shared" ref="YE45" si="3181">YF39</f>
        <v>0</v>
      </c>
      <c r="YF45" s="210">
        <f t="shared" ref="YF45:YF46" si="3182">YR41</f>
        <v>127.5</v>
      </c>
      <c r="YG45" s="205"/>
      <c r="YH45" s="211">
        <f t="shared" ref="YH45:YH49" si="3183">YE45-YF45</f>
        <v>-127.5</v>
      </c>
      <c r="YI45" s="212" t="str">
        <f t="shared" ref="YI45:YI49" si="3184">IF(YE45-YF45=0,"ü","û")</f>
        <v>û</v>
      </c>
      <c r="YJ45" s="212"/>
      <c r="YK45" s="120"/>
      <c r="YL45" s="120"/>
      <c r="YM45" s="120"/>
      <c r="YN45" s="194"/>
      <c r="YO45" s="194"/>
      <c r="YP45" s="195"/>
      <c r="YQ45" s="112"/>
      <c r="YR45" s="195"/>
      <c r="YS45" s="180"/>
      <c r="YT45" s="180"/>
      <c r="YU45" s="213"/>
      <c r="YW45" s="204"/>
      <c r="YX45" s="204"/>
      <c r="YY45" s="461" t="s">
        <v>25</v>
      </c>
      <c r="YZ45" s="209">
        <f t="shared" ref="YZ45" si="3185">ZA39</f>
        <v>0</v>
      </c>
      <c r="ZA45" s="210">
        <f t="shared" ref="ZA45:ZA46" si="3186">ZM41</f>
        <v>150</v>
      </c>
      <c r="ZB45" s="205"/>
      <c r="ZC45" s="211">
        <f t="shared" ref="ZC45:ZC49" si="3187">YZ45-ZA45</f>
        <v>-150</v>
      </c>
      <c r="ZD45" s="212" t="str">
        <f t="shared" ref="ZD45:ZD49" si="3188">IF(YZ45-ZA45=0,"ü","û")</f>
        <v>û</v>
      </c>
      <c r="ZE45" s="212"/>
      <c r="ZF45" s="120"/>
      <c r="ZG45" s="120"/>
      <c r="ZH45" s="120"/>
      <c r="ZI45" s="194"/>
      <c r="ZJ45" s="194"/>
      <c r="ZK45" s="195"/>
      <c r="ZL45" s="112"/>
      <c r="ZM45" s="195"/>
      <c r="ZN45" s="180"/>
      <c r="ZO45" s="180"/>
      <c r="ZP45" s="213"/>
      <c r="ZR45" s="204"/>
      <c r="ZS45" s="204"/>
      <c r="ZT45" s="461" t="s">
        <v>25</v>
      </c>
      <c r="ZU45" s="209">
        <f t="shared" ref="ZU45" si="3189">ZV39</f>
        <v>0</v>
      </c>
      <c r="ZV45" s="210">
        <f t="shared" ref="ZV45:ZV46" si="3190">AAH41</f>
        <v>135</v>
      </c>
      <c r="ZW45" s="205"/>
      <c r="ZX45" s="211">
        <f t="shared" ref="ZX45:ZX49" si="3191">ZU45-ZV45</f>
        <v>-135</v>
      </c>
      <c r="ZY45" s="212" t="str">
        <f t="shared" ref="ZY45:ZY49" si="3192">IF(ZU45-ZV45=0,"ü","û")</f>
        <v>û</v>
      </c>
      <c r="ZZ45" s="212"/>
      <c r="AAA45" s="120"/>
      <c r="AAB45" s="120"/>
      <c r="AAC45" s="120"/>
      <c r="AAD45" s="194"/>
      <c r="AAE45" s="194"/>
      <c r="AAF45" s="195"/>
      <c r="AAG45" s="112"/>
      <c r="AAH45" s="195"/>
      <c r="AAI45" s="180"/>
      <c r="AAJ45" s="180"/>
      <c r="AAK45" s="213"/>
      <c r="AAM45" s="204"/>
      <c r="AAN45" s="204"/>
      <c r="AAO45" s="461" t="s">
        <v>25</v>
      </c>
      <c r="AAP45" s="209">
        <f t="shared" ref="AAP45" si="3193">AAQ39</f>
        <v>0</v>
      </c>
      <c r="AAQ45" s="210">
        <f t="shared" ref="AAQ45:AAQ46" si="3194">ABC41</f>
        <v>157.5</v>
      </c>
      <c r="AAR45" s="205"/>
      <c r="AAS45" s="211">
        <f t="shared" ref="AAS45:AAS49" si="3195">AAP45-AAQ45</f>
        <v>-157.5</v>
      </c>
      <c r="AAT45" s="212" t="str">
        <f t="shared" ref="AAT45:AAT49" si="3196">IF(AAP45-AAQ45=0,"ü","û")</f>
        <v>û</v>
      </c>
      <c r="AAU45" s="212"/>
      <c r="AAV45" s="120"/>
      <c r="AAW45" s="120"/>
      <c r="AAX45" s="120"/>
      <c r="AAY45" s="194"/>
      <c r="AAZ45" s="194"/>
      <c r="ABA45" s="195"/>
      <c r="ABB45" s="112"/>
      <c r="ABC45" s="195"/>
      <c r="ABD45" s="180"/>
      <c r="ABE45" s="180"/>
      <c r="ABF45" s="213"/>
      <c r="ABH45" s="204"/>
      <c r="ABI45" s="204"/>
      <c r="ABJ45" s="461" t="s">
        <v>25</v>
      </c>
      <c r="ABK45" s="209">
        <f t="shared" ref="ABK45" si="3197">ABL39</f>
        <v>0</v>
      </c>
      <c r="ABL45" s="210">
        <f t="shared" ref="ABL45:ABL46" si="3198">ABX41</f>
        <v>135</v>
      </c>
      <c r="ABM45" s="205"/>
      <c r="ABN45" s="211">
        <f t="shared" ref="ABN45:ABN49" si="3199">ABK45-ABL45</f>
        <v>-135</v>
      </c>
      <c r="ABO45" s="212" t="str">
        <f t="shared" ref="ABO45:ABO49" si="3200">IF(ABK45-ABL45=0,"ü","û")</f>
        <v>û</v>
      </c>
      <c r="ABP45" s="212"/>
      <c r="ABQ45" s="120"/>
      <c r="ABR45" s="120"/>
      <c r="ABS45" s="120"/>
      <c r="ABT45" s="194"/>
      <c r="ABU45" s="194"/>
      <c r="ABV45" s="195"/>
      <c r="ABW45" s="112"/>
      <c r="ABX45" s="195"/>
      <c r="ABY45" s="180"/>
      <c r="ABZ45" s="180"/>
      <c r="ACA45" s="213"/>
      <c r="ACC45" s="204"/>
      <c r="ACD45" s="204"/>
      <c r="ACE45" s="461" t="s">
        <v>25</v>
      </c>
      <c r="ACF45" s="209">
        <f t="shared" ref="ACF45" si="3201">ACG39</f>
        <v>0</v>
      </c>
      <c r="ACG45" s="210">
        <f t="shared" ref="ACG45:ACG46" si="3202">ACS41</f>
        <v>150</v>
      </c>
      <c r="ACH45" s="205"/>
      <c r="ACI45" s="211">
        <f t="shared" ref="ACI45:ACI49" si="3203">ACF45-ACG45</f>
        <v>-150</v>
      </c>
      <c r="ACJ45" s="212" t="str">
        <f t="shared" ref="ACJ45:ACJ49" si="3204">IF(ACF45-ACG45=0,"ü","û")</f>
        <v>û</v>
      </c>
      <c r="ACK45" s="212"/>
      <c r="ACL45" s="120"/>
      <c r="ACM45" s="120"/>
      <c r="ACN45" s="120"/>
      <c r="ACO45" s="194"/>
      <c r="ACP45" s="194"/>
      <c r="ACQ45" s="195"/>
      <c r="ACR45" s="112"/>
      <c r="ACS45" s="195"/>
      <c r="ACT45" s="180"/>
      <c r="ACU45" s="180"/>
      <c r="ACV45" s="213"/>
      <c r="ACX45" s="204"/>
      <c r="ACY45" s="204"/>
      <c r="ACZ45" s="461" t="s">
        <v>25</v>
      </c>
      <c r="ADA45" s="209">
        <f t="shared" ref="ADA45" si="3205">ADB39</f>
        <v>0</v>
      </c>
      <c r="ADB45" s="210">
        <f t="shared" ref="ADB45:ADB46" si="3206">ADN41</f>
        <v>142.5</v>
      </c>
      <c r="ADC45" s="205"/>
      <c r="ADD45" s="211">
        <f t="shared" ref="ADD45:ADD49" si="3207">ADA45-ADB45</f>
        <v>-142.5</v>
      </c>
      <c r="ADE45" s="212" t="str">
        <f t="shared" ref="ADE45:ADE49" si="3208">IF(ADA45-ADB45=0,"ü","û")</f>
        <v>û</v>
      </c>
      <c r="ADF45" s="212"/>
      <c r="ADG45" s="120"/>
      <c r="ADH45" s="120"/>
      <c r="ADI45" s="120"/>
      <c r="ADJ45" s="194"/>
      <c r="ADK45" s="194"/>
      <c r="ADL45" s="195"/>
      <c r="ADM45" s="112"/>
      <c r="ADN45" s="195"/>
      <c r="ADO45" s="180"/>
      <c r="ADP45" s="180"/>
      <c r="ADQ45" s="213"/>
      <c r="ADS45" s="204"/>
      <c r="ADT45" s="204"/>
      <c r="ADU45" s="461" t="s">
        <v>25</v>
      </c>
      <c r="ADV45" s="209">
        <f t="shared" ref="ADV45" si="3209">ADW39</f>
        <v>0</v>
      </c>
      <c r="ADW45" s="210">
        <f t="shared" ref="ADW45:ADW46" si="3210">AEI41</f>
        <v>140.5</v>
      </c>
      <c r="ADX45" s="205"/>
      <c r="ADY45" s="211">
        <f t="shared" ref="ADY45:ADY49" si="3211">ADV45-ADW45</f>
        <v>-140.5</v>
      </c>
      <c r="ADZ45" s="212" t="str">
        <f t="shared" ref="ADZ45:ADZ49" si="3212">IF(ADV45-ADW45=0,"ü","û")</f>
        <v>û</v>
      </c>
      <c r="AEA45" s="212"/>
      <c r="AEB45" s="120"/>
      <c r="AEC45" s="120"/>
      <c r="AED45" s="120"/>
      <c r="AEE45" s="194"/>
      <c r="AEF45" s="194"/>
      <c r="AEG45" s="195"/>
      <c r="AEH45" s="112"/>
      <c r="AEI45" s="195"/>
      <c r="AEJ45" s="180"/>
      <c r="AEK45" s="180"/>
      <c r="AEL45" s="213"/>
      <c r="AEN45" s="204"/>
      <c r="AEO45" s="204"/>
      <c r="AEP45" s="461" t="s">
        <v>25</v>
      </c>
      <c r="AEQ45" s="209">
        <f t="shared" ref="AEQ45" si="3213">AER39</f>
        <v>0</v>
      </c>
      <c r="AER45" s="210">
        <f t="shared" ref="AER45:AER46" si="3214">AFD41</f>
        <v>135</v>
      </c>
      <c r="AES45" s="205"/>
      <c r="AET45" s="211">
        <f t="shared" ref="AET45:AET49" si="3215">AEQ45-AER45</f>
        <v>-135</v>
      </c>
      <c r="AEU45" s="212" t="str">
        <f t="shared" ref="AEU45:AEU49" si="3216">IF(AEQ45-AER45=0,"ü","û")</f>
        <v>û</v>
      </c>
      <c r="AEV45" s="212"/>
      <c r="AEW45" s="120"/>
      <c r="AEX45" s="120"/>
      <c r="AEY45" s="120"/>
      <c r="AEZ45" s="194"/>
      <c r="AFA45" s="194"/>
      <c r="AFB45" s="195"/>
      <c r="AFC45" s="112"/>
      <c r="AFD45" s="195"/>
      <c r="AFE45" s="180"/>
      <c r="AFF45" s="180"/>
      <c r="AFG45" s="213"/>
      <c r="AFI45" s="204"/>
      <c r="AFJ45" s="204"/>
      <c r="AFK45" s="461" t="s">
        <v>25</v>
      </c>
      <c r="AFL45" s="209">
        <f t="shared" ref="AFL45" si="3217">AFM39</f>
        <v>0</v>
      </c>
      <c r="AFM45" s="210">
        <f t="shared" ref="AFM45:AFM46" si="3218">AFY41</f>
        <v>127.5</v>
      </c>
      <c r="AFN45" s="205"/>
      <c r="AFO45" s="211">
        <f t="shared" ref="AFO45:AFO49" si="3219">AFL45-AFM45</f>
        <v>-127.5</v>
      </c>
      <c r="AFP45" s="212" t="str">
        <f t="shared" ref="AFP45:AFP49" si="3220">IF(AFL45-AFM45=0,"ü","û")</f>
        <v>û</v>
      </c>
      <c r="AFQ45" s="212"/>
      <c r="AFR45" s="120"/>
      <c r="AFS45" s="120"/>
      <c r="AFT45" s="120"/>
      <c r="AFU45" s="194"/>
      <c r="AFV45" s="194"/>
      <c r="AFW45" s="195"/>
      <c r="AFX45" s="112"/>
      <c r="AFY45" s="195"/>
      <c r="AFZ45" s="180"/>
      <c r="AGA45" s="180"/>
      <c r="AGB45" s="213"/>
      <c r="AGD45" s="204"/>
      <c r="AGE45" s="204"/>
      <c r="AGF45" s="461" t="s">
        <v>25</v>
      </c>
      <c r="AGG45" s="209">
        <f t="shared" ref="AGG45" si="3221">AGH39</f>
        <v>0</v>
      </c>
      <c r="AGH45" s="210">
        <f t="shared" ref="AGH45:AGH46" si="3222">AGT41</f>
        <v>150</v>
      </c>
      <c r="AGI45" s="205"/>
      <c r="AGJ45" s="211">
        <f t="shared" ref="AGJ45:AGJ49" si="3223">AGG45-AGH45</f>
        <v>-150</v>
      </c>
      <c r="AGK45" s="212" t="str">
        <f t="shared" ref="AGK45:AGK49" si="3224">IF(AGG45-AGH45=0,"ü","û")</f>
        <v>û</v>
      </c>
      <c r="AGL45" s="212"/>
      <c r="AGM45" s="120"/>
      <c r="AGN45" s="120"/>
      <c r="AGO45" s="120"/>
      <c r="AGP45" s="194"/>
      <c r="AGQ45" s="194"/>
      <c r="AGR45" s="195"/>
      <c r="AGS45" s="112"/>
      <c r="AGT45" s="195"/>
      <c r="AGU45" s="180"/>
      <c r="AGV45" s="180"/>
      <c r="AGW45" s="213"/>
      <c r="AGY45" s="204"/>
      <c r="AGZ45" s="204"/>
      <c r="AHA45" s="461" t="s">
        <v>25</v>
      </c>
      <c r="AHB45" s="209">
        <f t="shared" ref="AHB45" si="3225">AHC39</f>
        <v>0</v>
      </c>
      <c r="AHC45" s="210">
        <f t="shared" ref="AHC45:AHC46" si="3226">AHO41</f>
        <v>134.5</v>
      </c>
      <c r="AHD45" s="205"/>
      <c r="AHE45" s="211">
        <f t="shared" ref="AHE45:AHE49" si="3227">AHB45-AHC45</f>
        <v>-134.5</v>
      </c>
      <c r="AHF45" s="212" t="str">
        <f t="shared" ref="AHF45:AHF49" si="3228">IF(AHB45-AHC45=0,"ü","û")</f>
        <v>û</v>
      </c>
      <c r="AHG45" s="212"/>
      <c r="AHH45" s="120"/>
      <c r="AHI45" s="120"/>
      <c r="AHJ45" s="120"/>
      <c r="AHK45" s="194"/>
      <c r="AHL45" s="194"/>
      <c r="AHM45" s="195"/>
      <c r="AHN45" s="112"/>
      <c r="AHO45" s="195"/>
      <c r="AHP45" s="180"/>
      <c r="AHQ45" s="180"/>
      <c r="AHR45" s="213"/>
      <c r="AHT45" s="204"/>
      <c r="AHU45" s="204"/>
      <c r="AHV45" s="461" t="s">
        <v>25</v>
      </c>
      <c r="AHW45" s="209">
        <f t="shared" ref="AHW45" si="3229">AHX39</f>
        <v>0</v>
      </c>
      <c r="AHX45" s="210">
        <f t="shared" ref="AHX45:AHX46" si="3230">AIJ41</f>
        <v>142.5</v>
      </c>
      <c r="AHY45" s="205"/>
      <c r="AHZ45" s="211">
        <f t="shared" ref="AHZ45:AHZ49" si="3231">AHW45-AHX45</f>
        <v>-142.5</v>
      </c>
      <c r="AIA45" s="212" t="str">
        <f t="shared" ref="AIA45:AIA49" si="3232">IF(AHW45-AHX45=0,"ü","û")</f>
        <v>û</v>
      </c>
      <c r="AIB45" s="212"/>
      <c r="AIC45" s="120"/>
      <c r="AID45" s="120"/>
      <c r="AIE45" s="120"/>
      <c r="AIF45" s="194"/>
      <c r="AIG45" s="194"/>
      <c r="AIH45" s="195"/>
      <c r="AII45" s="112"/>
      <c r="AIJ45" s="195"/>
      <c r="AIK45" s="180"/>
      <c r="AIL45" s="180"/>
      <c r="AIM45" s="213"/>
      <c r="AIO45" s="204"/>
      <c r="AIP45" s="204"/>
      <c r="AIQ45" s="461" t="s">
        <v>25</v>
      </c>
      <c r="AIR45" s="209">
        <f t="shared" ref="AIR45" si="3233">AIS39</f>
        <v>0</v>
      </c>
      <c r="AIS45" s="210">
        <f t="shared" ref="AIS45:AIS46" si="3234">AJE41</f>
        <v>105</v>
      </c>
      <c r="AIT45" s="205"/>
      <c r="AIU45" s="211">
        <f t="shared" ref="AIU45:AIU49" si="3235">AIR45-AIS45</f>
        <v>-105</v>
      </c>
      <c r="AIV45" s="212" t="str">
        <f t="shared" ref="AIV45:AIV49" si="3236">IF(AIR45-AIS45=0,"ü","û")</f>
        <v>û</v>
      </c>
      <c r="AIW45" s="212"/>
      <c r="AIX45" s="120"/>
      <c r="AIY45" s="120"/>
      <c r="AIZ45" s="120"/>
      <c r="AJA45" s="194"/>
      <c r="AJB45" s="194"/>
      <c r="AJC45" s="195"/>
      <c r="AJD45" s="112"/>
      <c r="AJE45" s="195"/>
      <c r="AJF45" s="180"/>
      <c r="AJG45" s="180"/>
      <c r="AJH45" s="213"/>
      <c r="AJJ45" s="204"/>
      <c r="AJK45" s="204"/>
      <c r="AJL45" s="461" t="s">
        <v>25</v>
      </c>
      <c r="AJM45" s="209">
        <f t="shared" ref="AJM45" si="3237">AJN39</f>
        <v>0</v>
      </c>
      <c r="AJN45" s="210">
        <f t="shared" ref="AJN45:AJN46" si="3238">AJZ41</f>
        <v>130.5</v>
      </c>
      <c r="AJO45" s="205"/>
      <c r="AJP45" s="211">
        <f t="shared" ref="AJP45:AJP49" si="3239">AJM45-AJN45</f>
        <v>-130.5</v>
      </c>
      <c r="AJQ45" s="212" t="str">
        <f t="shared" ref="AJQ45:AJQ49" si="3240">IF(AJM45-AJN45=0,"ü","û")</f>
        <v>û</v>
      </c>
      <c r="AJR45" s="212"/>
      <c r="AJS45" s="120"/>
      <c r="AJT45" s="120"/>
      <c r="AJU45" s="120"/>
      <c r="AJV45" s="194"/>
      <c r="AJW45" s="194"/>
      <c r="AJX45" s="195"/>
      <c r="AJY45" s="112"/>
      <c r="AJZ45" s="195"/>
      <c r="AKA45" s="180"/>
      <c r="AKB45" s="180"/>
      <c r="AKC45" s="213"/>
      <c r="AKE45" s="204"/>
      <c r="AKF45" s="204"/>
      <c r="AKG45" s="461" t="s">
        <v>25</v>
      </c>
      <c r="AKH45" s="209">
        <f t="shared" ref="AKH45" si="3241">AKI39</f>
        <v>0</v>
      </c>
      <c r="AKI45" s="210">
        <f t="shared" ref="AKI45:AKI46" si="3242">AKU41</f>
        <v>135</v>
      </c>
      <c r="AKJ45" s="205"/>
      <c r="AKK45" s="211">
        <f t="shared" ref="AKK45:AKK49" si="3243">AKH45-AKI45</f>
        <v>-135</v>
      </c>
      <c r="AKL45" s="212" t="str">
        <f t="shared" ref="AKL45:AKL49" si="3244">IF(AKH45-AKI45=0,"ü","û")</f>
        <v>û</v>
      </c>
      <c r="AKM45" s="212"/>
      <c r="AKN45" s="120"/>
      <c r="AKO45" s="120"/>
      <c r="AKP45" s="120"/>
      <c r="AKQ45" s="194"/>
      <c r="AKR45" s="194"/>
      <c r="AKS45" s="195"/>
      <c r="AKT45" s="112"/>
      <c r="AKU45" s="195"/>
      <c r="AKV45" s="180"/>
      <c r="AKW45" s="180"/>
      <c r="AKX45" s="213"/>
      <c r="AKZ45" s="204"/>
      <c r="ALA45" s="204"/>
      <c r="ALB45" s="461" t="s">
        <v>25</v>
      </c>
      <c r="ALC45" s="209">
        <f t="shared" ref="ALC45" si="3245">ALD39</f>
        <v>0</v>
      </c>
      <c r="ALD45" s="210">
        <f t="shared" ref="ALD45:ALD46" si="3246">ALP41</f>
        <v>142.5</v>
      </c>
      <c r="ALE45" s="205"/>
      <c r="ALF45" s="211">
        <f t="shared" ref="ALF45:ALF49" si="3247">ALC45-ALD45</f>
        <v>-142.5</v>
      </c>
      <c r="ALG45" s="212" t="str">
        <f t="shared" ref="ALG45:ALG49" si="3248">IF(ALC45-ALD45=0,"ü","û")</f>
        <v>û</v>
      </c>
      <c r="ALH45" s="212"/>
      <c r="ALI45" s="120"/>
      <c r="ALJ45" s="120"/>
      <c r="ALK45" s="120"/>
      <c r="ALL45" s="194"/>
      <c r="ALM45" s="194"/>
      <c r="ALN45" s="195"/>
      <c r="ALO45" s="112"/>
      <c r="ALP45" s="195"/>
      <c r="ALQ45" s="180"/>
      <c r="ALR45" s="180"/>
      <c r="ALS45" s="213"/>
      <c r="ALU45" s="204"/>
      <c r="ALV45" s="204"/>
      <c r="ALW45" s="461" t="s">
        <v>25</v>
      </c>
      <c r="ALX45" s="209">
        <f t="shared" ref="ALX45" si="3249">ALY39</f>
        <v>0</v>
      </c>
      <c r="ALY45" s="210">
        <f t="shared" ref="ALY45:ALY46" si="3250">AMK41</f>
        <v>135</v>
      </c>
      <c r="ALZ45" s="205"/>
      <c r="AMA45" s="211">
        <f t="shared" ref="AMA45:AMA49" si="3251">ALX45-ALY45</f>
        <v>-135</v>
      </c>
      <c r="AMB45" s="212" t="str">
        <f t="shared" ref="AMB45:AMB49" si="3252">IF(ALX45-ALY45=0,"ü","û")</f>
        <v>û</v>
      </c>
      <c r="AMC45" s="212"/>
      <c r="AMD45" s="120"/>
      <c r="AME45" s="120"/>
      <c r="AMF45" s="120"/>
      <c r="AMG45" s="194"/>
      <c r="AMH45" s="194"/>
      <c r="AMI45" s="195"/>
      <c r="AMJ45" s="112"/>
      <c r="AMK45" s="195"/>
      <c r="AML45" s="180"/>
      <c r="AMM45" s="180"/>
      <c r="AMN45" s="213"/>
      <c r="AMP45" s="204"/>
      <c r="AMQ45" s="204"/>
      <c r="AMR45" s="461" t="s">
        <v>25</v>
      </c>
      <c r="AMS45" s="209">
        <f t="shared" ref="AMS45" si="3253">AMT39</f>
        <v>0</v>
      </c>
      <c r="AMT45" s="210">
        <f t="shared" ref="AMT45:AMT46" si="3254">ANF41</f>
        <v>150</v>
      </c>
      <c r="AMU45" s="205"/>
      <c r="AMV45" s="211">
        <f t="shared" ref="AMV45:AMV49" si="3255">AMS45-AMT45</f>
        <v>-150</v>
      </c>
      <c r="AMW45" s="212" t="str">
        <f t="shared" ref="AMW45:AMW49" si="3256">IF(AMS45-AMT45=0,"ü","û")</f>
        <v>û</v>
      </c>
      <c r="AMX45" s="212"/>
      <c r="AMY45" s="120"/>
      <c r="AMZ45" s="120"/>
      <c r="ANA45" s="120"/>
      <c r="ANB45" s="194"/>
      <c r="ANC45" s="194"/>
      <c r="AND45" s="195"/>
      <c r="ANE45" s="112"/>
      <c r="ANF45" s="195"/>
      <c r="ANG45" s="180"/>
      <c r="ANH45" s="180"/>
      <c r="ANI45" s="213"/>
      <c r="ANK45" s="204"/>
      <c r="ANL45" s="204"/>
      <c r="ANM45" s="461" t="s">
        <v>25</v>
      </c>
      <c r="ANN45" s="209">
        <f t="shared" ref="ANN45" si="3257">ANO39</f>
        <v>0</v>
      </c>
      <c r="ANO45" s="210">
        <f t="shared" ref="ANO45:ANO46" si="3258">AOA41</f>
        <v>142.5</v>
      </c>
      <c r="ANP45" s="205"/>
      <c r="ANQ45" s="211">
        <f t="shared" ref="ANQ45:ANQ49" si="3259">ANN45-ANO45</f>
        <v>-142.5</v>
      </c>
      <c r="ANR45" s="212" t="str">
        <f t="shared" ref="ANR45:ANR49" si="3260">IF(ANN45-ANO45=0,"ü","û")</f>
        <v>û</v>
      </c>
      <c r="ANS45" s="212"/>
      <c r="ANT45" s="120"/>
      <c r="ANU45" s="120"/>
      <c r="ANV45" s="120"/>
      <c r="ANW45" s="194"/>
      <c r="ANX45" s="194"/>
      <c r="ANY45" s="195"/>
      <c r="ANZ45" s="112"/>
      <c r="AOA45" s="195"/>
      <c r="AOB45" s="180"/>
      <c r="AOC45" s="180"/>
      <c r="AOD45" s="213"/>
      <c r="AOF45" s="204"/>
      <c r="AOG45" s="204"/>
      <c r="AOH45" s="461" t="s">
        <v>25</v>
      </c>
      <c r="AOI45" s="209">
        <f t="shared" ref="AOI45" si="3261">AOJ39</f>
        <v>0</v>
      </c>
      <c r="AOJ45" s="210">
        <f t="shared" ref="AOJ45:AOJ46" si="3262">AOV41</f>
        <v>127.5</v>
      </c>
      <c r="AOK45" s="205"/>
      <c r="AOL45" s="211">
        <f t="shared" ref="AOL45:AOL49" si="3263">AOI45-AOJ45</f>
        <v>-127.5</v>
      </c>
      <c r="AOM45" s="212" t="str">
        <f t="shared" ref="AOM45:AOM49" si="3264">IF(AOI45-AOJ45=0,"ü","û")</f>
        <v>û</v>
      </c>
      <c r="AON45" s="212"/>
      <c r="AOO45" s="120"/>
      <c r="AOP45" s="120"/>
      <c r="AOQ45" s="120"/>
      <c r="AOR45" s="194"/>
      <c r="AOS45" s="194"/>
      <c r="AOT45" s="195"/>
      <c r="AOU45" s="112"/>
      <c r="AOV45" s="195"/>
      <c r="AOW45" s="180"/>
      <c r="AOX45" s="180"/>
      <c r="AOY45" s="213"/>
      <c r="APA45" s="204"/>
      <c r="APB45" s="204"/>
      <c r="APC45" s="461" t="s">
        <v>25</v>
      </c>
      <c r="APD45" s="209">
        <f t="shared" ref="APD45" si="3265">APE39</f>
        <v>0</v>
      </c>
      <c r="APE45" s="210">
        <f t="shared" ref="APE45:APE46" si="3266">APQ41</f>
        <v>142.5</v>
      </c>
      <c r="APF45" s="205"/>
      <c r="APG45" s="211">
        <f t="shared" ref="APG45:APG49" si="3267">APD45-APE45</f>
        <v>-142.5</v>
      </c>
      <c r="APH45" s="212" t="str">
        <f t="shared" ref="APH45:APH49" si="3268">IF(APD45-APE45=0,"ü","û")</f>
        <v>û</v>
      </c>
      <c r="API45" s="212"/>
      <c r="APJ45" s="120"/>
      <c r="APK45" s="120"/>
      <c r="APL45" s="120"/>
      <c r="APM45" s="194"/>
      <c r="APN45" s="194"/>
      <c r="APO45" s="195"/>
      <c r="APP45" s="112"/>
      <c r="APQ45" s="195"/>
      <c r="APR45" s="180"/>
      <c r="APS45" s="180"/>
      <c r="APT45" s="213"/>
      <c r="APV45" s="204"/>
      <c r="APW45" s="204"/>
      <c r="APX45" s="461" t="s">
        <v>25</v>
      </c>
      <c r="APY45" s="209">
        <f t="shared" ref="APY45" si="3269">APZ39</f>
        <v>0</v>
      </c>
      <c r="APZ45" s="210">
        <f t="shared" ref="APZ45:APZ46" si="3270">AQL41</f>
        <v>150</v>
      </c>
      <c r="AQA45" s="205"/>
      <c r="AQB45" s="211">
        <f t="shared" ref="AQB45:AQB49" si="3271">APY45-APZ45</f>
        <v>-150</v>
      </c>
      <c r="AQC45" s="212" t="str">
        <f t="shared" ref="AQC45:AQC49" si="3272">IF(APY45-APZ45=0,"ü","û")</f>
        <v>û</v>
      </c>
      <c r="AQD45" s="212"/>
      <c r="AQE45" s="120"/>
      <c r="AQF45" s="120"/>
      <c r="AQG45" s="120"/>
      <c r="AQH45" s="194"/>
      <c r="AQI45" s="194"/>
      <c r="AQJ45" s="195"/>
      <c r="AQK45" s="112"/>
      <c r="AQL45" s="195"/>
      <c r="AQM45" s="180"/>
      <c r="AQN45" s="180"/>
      <c r="AQO45" s="213"/>
      <c r="AQQ45" s="204"/>
      <c r="AQR45" s="204"/>
      <c r="AQS45" s="461" t="s">
        <v>25</v>
      </c>
      <c r="AQT45" s="209">
        <f t="shared" ref="AQT45" si="3273">AQU39</f>
        <v>0</v>
      </c>
      <c r="AQU45" s="210">
        <f t="shared" ref="AQU45:AQU46" si="3274">ARG41</f>
        <v>135</v>
      </c>
      <c r="AQV45" s="205"/>
      <c r="AQW45" s="211">
        <f t="shared" ref="AQW45:AQW49" si="3275">AQT45-AQU45</f>
        <v>-135</v>
      </c>
      <c r="AQX45" s="212" t="str">
        <f t="shared" ref="AQX45:AQX49" si="3276">IF(AQT45-AQU45=0,"ü","û")</f>
        <v>û</v>
      </c>
      <c r="AQY45" s="212"/>
      <c r="AQZ45" s="120"/>
      <c r="ARA45" s="120"/>
      <c r="ARB45" s="120"/>
      <c r="ARC45" s="194"/>
      <c r="ARD45" s="194"/>
      <c r="ARE45" s="195"/>
      <c r="ARF45" s="112"/>
      <c r="ARG45" s="195"/>
      <c r="ARH45" s="180"/>
      <c r="ARI45" s="180"/>
      <c r="ARJ45" s="213"/>
      <c r="ARL45" s="204"/>
      <c r="ARM45" s="204"/>
      <c r="ARN45" s="461" t="s">
        <v>25</v>
      </c>
      <c r="ARO45" s="209">
        <f t="shared" ref="ARO45" si="3277">ARP39</f>
        <v>0</v>
      </c>
      <c r="ARP45" s="210">
        <f t="shared" ref="ARP45:ARP46" si="3278">ASB41</f>
        <v>150</v>
      </c>
      <c r="ARQ45" s="205"/>
      <c r="ARR45" s="211">
        <f t="shared" ref="ARR45:ARR49" si="3279">ARO45-ARP45</f>
        <v>-150</v>
      </c>
      <c r="ARS45" s="212" t="str">
        <f t="shared" ref="ARS45:ARS49" si="3280">IF(ARO45-ARP45=0,"ü","û")</f>
        <v>û</v>
      </c>
      <c r="ART45" s="212"/>
      <c r="ARU45" s="120"/>
      <c r="ARV45" s="120"/>
      <c r="ARW45" s="120"/>
      <c r="ARX45" s="194"/>
      <c r="ARY45" s="194"/>
      <c r="ARZ45" s="195"/>
      <c r="ASA45" s="112"/>
      <c r="ASB45" s="195"/>
      <c r="ASC45" s="180"/>
      <c r="ASD45" s="180"/>
      <c r="ASE45" s="213"/>
      <c r="ASG45" s="204"/>
      <c r="ASH45" s="204"/>
      <c r="ASI45" s="461" t="s">
        <v>25</v>
      </c>
      <c r="ASJ45" s="209">
        <f t="shared" ref="ASJ45" si="3281">ASK39</f>
        <v>0</v>
      </c>
      <c r="ASK45" s="210">
        <f t="shared" ref="ASK45:ASK46" si="3282">ASW41</f>
        <v>142.5</v>
      </c>
      <c r="ASL45" s="205"/>
      <c r="ASM45" s="211">
        <f t="shared" ref="ASM45:ASM49" si="3283">ASJ45-ASK45</f>
        <v>-142.5</v>
      </c>
      <c r="ASN45" s="212" t="str">
        <f t="shared" ref="ASN45:ASN49" si="3284">IF(ASJ45-ASK45=0,"ü","û")</f>
        <v>û</v>
      </c>
      <c r="ASO45" s="212"/>
      <c r="ASP45" s="120"/>
      <c r="ASQ45" s="120"/>
      <c r="ASR45" s="120"/>
      <c r="ASS45" s="194"/>
      <c r="AST45" s="194"/>
      <c r="ASU45" s="195"/>
      <c r="ASV45" s="112"/>
      <c r="ASW45" s="195"/>
      <c r="ASX45" s="180"/>
      <c r="ASY45" s="180"/>
      <c r="ASZ45" s="213"/>
      <c r="ATB45" s="204"/>
      <c r="ATC45" s="204"/>
      <c r="ATD45" s="461" t="s">
        <v>25</v>
      </c>
      <c r="ATE45" s="209">
        <f t="shared" ref="ATE45" si="3285">ATF39</f>
        <v>0</v>
      </c>
      <c r="ATF45" s="210">
        <f t="shared" ref="ATF45:ATF46" si="3286">ATR41</f>
        <v>127.5</v>
      </c>
      <c r="ATG45" s="205"/>
      <c r="ATH45" s="211">
        <f t="shared" ref="ATH45:ATH49" si="3287">ATE45-ATF45</f>
        <v>-127.5</v>
      </c>
      <c r="ATI45" s="212" t="str">
        <f t="shared" ref="ATI45:ATI49" si="3288">IF(ATE45-ATF45=0,"ü","û")</f>
        <v>û</v>
      </c>
      <c r="ATJ45" s="212"/>
      <c r="ATK45" s="120"/>
      <c r="ATL45" s="120"/>
      <c r="ATM45" s="120"/>
      <c r="ATN45" s="194"/>
      <c r="ATO45" s="194"/>
      <c r="ATP45" s="195"/>
      <c r="ATQ45" s="112"/>
      <c r="ATR45" s="195"/>
      <c r="ATS45" s="180"/>
      <c r="ATT45" s="180"/>
      <c r="ATU45" s="213"/>
      <c r="ATW45" s="204"/>
      <c r="ATX45" s="204"/>
      <c r="ATY45" s="461" t="s">
        <v>25</v>
      </c>
      <c r="ATZ45" s="209">
        <f t="shared" ref="ATZ45" si="3289">AUA39</f>
        <v>0</v>
      </c>
      <c r="AUA45" s="210">
        <f t="shared" ref="AUA45:AUA46" si="3290">AUM41</f>
        <v>135</v>
      </c>
      <c r="AUB45" s="205"/>
      <c r="AUC45" s="211">
        <f t="shared" ref="AUC45:AUC49" si="3291">ATZ45-AUA45</f>
        <v>-135</v>
      </c>
      <c r="AUD45" s="212" t="str">
        <f t="shared" ref="AUD45:AUD49" si="3292">IF(ATZ45-AUA45=0,"ü","û")</f>
        <v>û</v>
      </c>
      <c r="AUE45" s="212"/>
      <c r="AUF45" s="120"/>
      <c r="AUG45" s="120"/>
      <c r="AUH45" s="120"/>
      <c r="AUI45" s="194"/>
      <c r="AUJ45" s="194"/>
      <c r="AUK45" s="195"/>
      <c r="AUL45" s="112"/>
      <c r="AUM45" s="195"/>
      <c r="AUN45" s="180"/>
      <c r="AUO45" s="180"/>
      <c r="AUP45" s="213"/>
      <c r="AUR45" s="204"/>
      <c r="AUS45" s="204"/>
      <c r="AUT45" s="461" t="s">
        <v>25</v>
      </c>
      <c r="AUU45" s="209">
        <f t="shared" ref="AUU45" si="3293">AUV39</f>
        <v>0</v>
      </c>
      <c r="AUV45" s="210">
        <f t="shared" ref="AUV45:AUV46" si="3294">AVH41</f>
        <v>135</v>
      </c>
      <c r="AUW45" s="205"/>
      <c r="AUX45" s="211">
        <f t="shared" ref="AUX45:AUX49" si="3295">AUU45-AUV45</f>
        <v>-135</v>
      </c>
      <c r="AUY45" s="212" t="str">
        <f t="shared" ref="AUY45:AUY49" si="3296">IF(AUU45-AUV45=0,"ü","û")</f>
        <v>û</v>
      </c>
      <c r="AUZ45" s="212"/>
      <c r="AVA45" s="120"/>
      <c r="AVB45" s="120"/>
      <c r="AVC45" s="120"/>
      <c r="AVD45" s="194"/>
      <c r="AVE45" s="194"/>
      <c r="AVF45" s="195"/>
      <c r="AVG45" s="112"/>
      <c r="AVH45" s="195"/>
      <c r="AVI45" s="180"/>
      <c r="AVJ45" s="180"/>
      <c r="AVK45" s="213"/>
      <c r="AVM45" s="204"/>
      <c r="AVN45" s="204"/>
      <c r="AVO45" s="461" t="s">
        <v>25</v>
      </c>
      <c r="AVP45" s="209">
        <f t="shared" ref="AVP45" si="3297">AVQ39</f>
        <v>0</v>
      </c>
      <c r="AVQ45" s="210">
        <f t="shared" ref="AVQ45:AVQ46" si="3298">AWC41</f>
        <v>120</v>
      </c>
      <c r="AVR45" s="205"/>
      <c r="AVS45" s="211">
        <f t="shared" ref="AVS45:AVS49" si="3299">AVP45-AVQ45</f>
        <v>-120</v>
      </c>
      <c r="AVT45" s="212" t="str">
        <f t="shared" ref="AVT45:AVT49" si="3300">IF(AVP45-AVQ45=0,"ü","û")</f>
        <v>û</v>
      </c>
      <c r="AVU45" s="212"/>
      <c r="AVV45" s="120"/>
      <c r="AVW45" s="120"/>
      <c r="AVX45" s="120"/>
      <c r="AVY45" s="194"/>
      <c r="AVZ45" s="194"/>
      <c r="AWA45" s="195"/>
      <c r="AWB45" s="112"/>
      <c r="AWC45" s="195"/>
      <c r="AWD45" s="180"/>
      <c r="AWE45" s="180"/>
      <c r="AWF45" s="213"/>
      <c r="AWH45" s="204"/>
      <c r="AWI45" s="204"/>
      <c r="AWJ45" s="461" t="s">
        <v>25</v>
      </c>
      <c r="AWK45" s="209">
        <f t="shared" ref="AWK45" si="3301">AWL39</f>
        <v>0</v>
      </c>
      <c r="AWL45" s="210">
        <f t="shared" ref="AWL45:AWL46" si="3302">AWX41</f>
        <v>94.5</v>
      </c>
      <c r="AWM45" s="205"/>
      <c r="AWN45" s="211">
        <f t="shared" ref="AWN45:AWN49" si="3303">AWK45-AWL45</f>
        <v>-94.5</v>
      </c>
      <c r="AWO45" s="212" t="str">
        <f t="shared" ref="AWO45:AWO49" si="3304">IF(AWK45-AWL45=0,"ü","û")</f>
        <v>û</v>
      </c>
      <c r="AWP45" s="212"/>
      <c r="AWQ45" s="120"/>
      <c r="AWR45" s="120"/>
      <c r="AWS45" s="120"/>
      <c r="AWT45" s="194"/>
      <c r="AWU45" s="194"/>
      <c r="AWV45" s="195"/>
      <c r="AWW45" s="112"/>
      <c r="AWX45" s="195"/>
      <c r="AWY45" s="180"/>
      <c r="AWZ45" s="180"/>
      <c r="AXA45" s="213"/>
      <c r="AXC45" s="204"/>
      <c r="AXD45" s="204"/>
      <c r="AXE45" s="461" t="s">
        <v>25</v>
      </c>
      <c r="AXF45" s="209">
        <f t="shared" ref="AXF45" si="3305">AXG39</f>
        <v>0</v>
      </c>
      <c r="AXG45" s="210" t="e">
        <f t="shared" ref="AXG45:AXG46" si="3306">AXS41</f>
        <v>#N/A</v>
      </c>
      <c r="AXH45" s="205"/>
      <c r="AXI45" s="211" t="e">
        <f t="shared" ref="AXI45:AXI49" si="3307">AXF45-AXG45</f>
        <v>#N/A</v>
      </c>
      <c r="AXJ45" s="212" t="e">
        <f t="shared" ref="AXJ45:AXJ49" si="3308">IF(AXF45-AXG45=0,"ü","û")</f>
        <v>#N/A</v>
      </c>
      <c r="AXK45" s="212"/>
      <c r="AXL45" s="120"/>
      <c r="AXM45" s="120"/>
      <c r="AXN45" s="120"/>
      <c r="AXO45" s="194"/>
      <c r="AXP45" s="194"/>
      <c r="AXQ45" s="195"/>
      <c r="AXR45" s="112"/>
      <c r="AXS45" s="195"/>
      <c r="AXT45" s="180"/>
      <c r="AXU45" s="180"/>
      <c r="AXV45" s="213"/>
      <c r="AXX45" s="204"/>
      <c r="AXY45" s="204"/>
      <c r="AXZ45" s="461" t="s">
        <v>25</v>
      </c>
      <c r="AYA45" s="209">
        <f t="shared" ref="AYA45" si="3309">AYB39</f>
        <v>0</v>
      </c>
      <c r="AYB45" s="210" t="e">
        <f t="shared" ref="AYB45:AYB46" si="3310">AYN41</f>
        <v>#N/A</v>
      </c>
      <c r="AYC45" s="205"/>
      <c r="AYD45" s="211" t="e">
        <f t="shared" ref="AYD45:AYD49" si="3311">AYA45-AYB45</f>
        <v>#N/A</v>
      </c>
      <c r="AYE45" s="212" t="e">
        <f t="shared" ref="AYE45:AYE49" si="3312">IF(AYA45-AYB45=0,"ü","û")</f>
        <v>#N/A</v>
      </c>
      <c r="AYF45" s="212"/>
      <c r="AYG45" s="120"/>
      <c r="AYH45" s="120"/>
      <c r="AYI45" s="120"/>
      <c r="AYJ45" s="194"/>
      <c r="AYK45" s="194"/>
      <c r="AYL45" s="195"/>
      <c r="AYM45" s="112"/>
      <c r="AYN45" s="195"/>
      <c r="AYO45" s="180"/>
      <c r="AYP45" s="180"/>
      <c r="AYQ45" s="213"/>
      <c r="AYS45" s="204"/>
      <c r="AYT45" s="204"/>
      <c r="AYU45" s="461" t="s">
        <v>25</v>
      </c>
      <c r="AYV45" s="209">
        <f t="shared" ref="AYV45" si="3313">AYW39</f>
        <v>0</v>
      </c>
      <c r="AYW45" s="210" t="e">
        <f t="shared" ref="AYW45:AYW46" si="3314">AZI41</f>
        <v>#N/A</v>
      </c>
      <c r="AYX45" s="205"/>
      <c r="AYY45" s="211" t="e">
        <f t="shared" ref="AYY45:AYY49" si="3315">AYV45-AYW45</f>
        <v>#N/A</v>
      </c>
      <c r="AYZ45" s="212" t="e">
        <f t="shared" ref="AYZ45:AYZ49" si="3316">IF(AYV45-AYW45=0,"ü","û")</f>
        <v>#N/A</v>
      </c>
      <c r="AZA45" s="212"/>
      <c r="AZB45" s="120"/>
      <c r="AZC45" s="120"/>
      <c r="AZD45" s="120"/>
      <c r="AZE45" s="194"/>
      <c r="AZF45" s="194"/>
      <c r="AZG45" s="195"/>
      <c r="AZH45" s="112"/>
      <c r="AZI45" s="195"/>
      <c r="AZJ45" s="180"/>
      <c r="AZK45" s="180"/>
      <c r="AZL45" s="213"/>
      <c r="AZN45" s="204"/>
      <c r="AZO45" s="204"/>
      <c r="AZP45" s="461" t="s">
        <v>25</v>
      </c>
      <c r="AZQ45" s="209">
        <f t="shared" ref="AZQ45" si="3317">AZR39</f>
        <v>0</v>
      </c>
      <c r="AZR45" s="210" t="e">
        <f t="shared" ref="AZR45:AZR46" si="3318">BAD41</f>
        <v>#N/A</v>
      </c>
      <c r="AZS45" s="205"/>
      <c r="AZT45" s="211" t="e">
        <f t="shared" ref="AZT45:AZT49" si="3319">AZQ45-AZR45</f>
        <v>#N/A</v>
      </c>
      <c r="AZU45" s="212" t="e">
        <f t="shared" ref="AZU45:AZU49" si="3320">IF(AZQ45-AZR45=0,"ü","û")</f>
        <v>#N/A</v>
      </c>
      <c r="AZV45" s="212"/>
      <c r="AZW45" s="120"/>
      <c r="AZX45" s="120"/>
      <c r="AZY45" s="120"/>
      <c r="AZZ45" s="194"/>
      <c r="BAA45" s="194"/>
      <c r="BAB45" s="195"/>
      <c r="BAC45" s="112"/>
      <c r="BAD45" s="195"/>
      <c r="BAE45" s="180"/>
      <c r="BAF45" s="180"/>
      <c r="BAG45" s="213"/>
      <c r="BAI45" s="204"/>
      <c r="BAJ45" s="204"/>
      <c r="BAK45" s="461" t="s">
        <v>25</v>
      </c>
      <c r="BAL45" s="209">
        <f t="shared" ref="BAL45" si="3321">BAM39</f>
        <v>0</v>
      </c>
      <c r="BAM45" s="210" t="e">
        <f t="shared" ref="BAM45:BAM46" si="3322">BAY41</f>
        <v>#N/A</v>
      </c>
      <c r="BAN45" s="205"/>
      <c r="BAO45" s="211" t="e">
        <f t="shared" ref="BAO45:BAO49" si="3323">BAL45-BAM45</f>
        <v>#N/A</v>
      </c>
      <c r="BAP45" s="212" t="e">
        <f t="shared" ref="BAP45:BAP49" si="3324">IF(BAL45-BAM45=0,"ü","û")</f>
        <v>#N/A</v>
      </c>
      <c r="BAQ45" s="212"/>
      <c r="BAR45" s="120"/>
      <c r="BAS45" s="120"/>
      <c r="BAT45" s="120"/>
      <c r="BAU45" s="194"/>
      <c r="BAV45" s="194"/>
      <c r="BAW45" s="195"/>
      <c r="BAX45" s="112"/>
      <c r="BAY45" s="195"/>
      <c r="BAZ45" s="180"/>
      <c r="BBA45" s="180"/>
      <c r="BBB45" s="213"/>
    </row>
    <row r="46" spans="1:1406" ht="30.6" thickTop="1" thickBot="1" x14ac:dyDescent="0.35">
      <c r="A46" s="214"/>
      <c r="B46" s="214"/>
      <c r="C46" s="441" t="s">
        <v>26</v>
      </c>
      <c r="D46" s="209">
        <f>COUNTIF(C8:C38,"HT")*7.5+F46</f>
        <v>0</v>
      </c>
      <c r="E46" s="210">
        <f>Q42</f>
        <v>82.5</v>
      </c>
      <c r="F46" s="441">
        <f>COUNTIF(C8:C38,"GT")*7.5</f>
        <v>0</v>
      </c>
      <c r="G46" s="211">
        <f>D46-E46</f>
        <v>-82.5</v>
      </c>
      <c r="H46" s="212" t="str">
        <f>IF(D46-E46=0,"ü","û")</f>
        <v>û</v>
      </c>
      <c r="I46" s="212"/>
      <c r="J46" s="120"/>
      <c r="K46" s="120"/>
      <c r="L46" s="120"/>
      <c r="M46" s="214"/>
      <c r="N46" s="214"/>
      <c r="O46" s="214"/>
      <c r="P46" s="214"/>
      <c r="Q46" s="225">
        <f>SUM(C8:C38)</f>
        <v>0</v>
      </c>
      <c r="R46" s="214"/>
      <c r="S46" s="214"/>
      <c r="T46" s="215" t="s">
        <v>27</v>
      </c>
      <c r="V46" s="214"/>
      <c r="W46" s="214"/>
      <c r="X46" s="461" t="s">
        <v>26</v>
      </c>
      <c r="Y46" s="209">
        <f>COUNTIF(X8:X38,"HT")*7.5+AA46</f>
        <v>0</v>
      </c>
      <c r="Z46" s="210">
        <f>AL42</f>
        <v>70.5</v>
      </c>
      <c r="AA46" s="461">
        <f>COUNTIF(X8:X38,"GT")*7.5</f>
        <v>0</v>
      </c>
      <c r="AB46" s="211">
        <f>Y46-Z46</f>
        <v>-70.5</v>
      </c>
      <c r="AC46" s="212" t="str">
        <f>IF(Y46-Z46=0,"ü","û")</f>
        <v>û</v>
      </c>
      <c r="AD46" s="212"/>
      <c r="AE46" s="120"/>
      <c r="AF46" s="120"/>
      <c r="AG46" s="120"/>
      <c r="AH46" s="214"/>
      <c r="AI46" s="214"/>
      <c r="AJ46" s="214"/>
      <c r="AK46" s="214"/>
      <c r="AL46" s="225">
        <f>SUM(X8:X38)</f>
        <v>0</v>
      </c>
      <c r="AM46" s="214"/>
      <c r="AN46" s="214"/>
      <c r="AO46" s="215" t="s">
        <v>27</v>
      </c>
      <c r="AQ46" s="214"/>
      <c r="AR46" s="214"/>
      <c r="AS46" s="461" t="s">
        <v>26</v>
      </c>
      <c r="AT46" s="209">
        <f t="shared" ref="AT46" si="3325">COUNTIF(AS8:AS38,"HT")*7.5+AV46</f>
        <v>0</v>
      </c>
      <c r="AU46" s="210">
        <f t="shared" si="3066"/>
        <v>90</v>
      </c>
      <c r="AV46" s="461">
        <f t="shared" ref="AV46" si="3326">COUNTIF(AS8:AS38,"GT")*7.5</f>
        <v>0</v>
      </c>
      <c r="AW46" s="211">
        <f t="shared" si="3067"/>
        <v>-90</v>
      </c>
      <c r="AX46" s="212" t="str">
        <f t="shared" si="3068"/>
        <v>û</v>
      </c>
      <c r="AY46" s="212"/>
      <c r="AZ46" s="120"/>
      <c r="BA46" s="120"/>
      <c r="BB46" s="120"/>
      <c r="BC46" s="214"/>
      <c r="BD46" s="214"/>
      <c r="BE46" s="214"/>
      <c r="BF46" s="214"/>
      <c r="BG46" s="225">
        <f t="shared" ref="BG46" si="3327">SUM(AS8:AS38)</f>
        <v>0</v>
      </c>
      <c r="BH46" s="214"/>
      <c r="BI46" s="214"/>
      <c r="BJ46" s="215" t="s">
        <v>27</v>
      </c>
      <c r="BL46" s="214"/>
      <c r="BM46" s="214"/>
      <c r="BN46" s="461" t="s">
        <v>26</v>
      </c>
      <c r="BO46" s="209">
        <f t="shared" ref="BO46" si="3328">COUNTIF(BN8:BN38,"HT")*7.5+BQ46</f>
        <v>0</v>
      </c>
      <c r="BP46" s="210">
        <f t="shared" si="3070"/>
        <v>75</v>
      </c>
      <c r="BQ46" s="461">
        <f t="shared" ref="BQ46" si="3329">COUNTIF(BN8:BN38,"GT")*7.5</f>
        <v>0</v>
      </c>
      <c r="BR46" s="211">
        <f t="shared" si="3071"/>
        <v>-75</v>
      </c>
      <c r="BS46" s="212" t="str">
        <f t="shared" si="3072"/>
        <v>û</v>
      </c>
      <c r="BT46" s="212"/>
      <c r="BU46" s="120"/>
      <c r="BV46" s="120"/>
      <c r="BW46" s="120"/>
      <c r="BX46" s="214"/>
      <c r="BY46" s="214"/>
      <c r="BZ46" s="214"/>
      <c r="CA46" s="214"/>
      <c r="CB46" s="225">
        <f t="shared" ref="CB46" si="3330">SUM(BN8:BN38)</f>
        <v>0</v>
      </c>
      <c r="CC46" s="214"/>
      <c r="CD46" s="214"/>
      <c r="CE46" s="215" t="s">
        <v>27</v>
      </c>
      <c r="CG46" s="214"/>
      <c r="CH46" s="214"/>
      <c r="CI46" s="461" t="s">
        <v>26</v>
      </c>
      <c r="CJ46" s="209">
        <f t="shared" ref="CJ46" si="3331">COUNTIF(CI8:CI38,"HT")*7.5+CL46</f>
        <v>0</v>
      </c>
      <c r="CK46" s="210">
        <f t="shared" si="3074"/>
        <v>75</v>
      </c>
      <c r="CL46" s="461">
        <f t="shared" ref="CL46" si="3332">COUNTIF(CI8:CI38,"GT")*7.5</f>
        <v>0</v>
      </c>
      <c r="CM46" s="211">
        <f t="shared" si="3075"/>
        <v>-75</v>
      </c>
      <c r="CN46" s="212" t="str">
        <f t="shared" si="3076"/>
        <v>û</v>
      </c>
      <c r="CO46" s="212"/>
      <c r="CP46" s="120"/>
      <c r="CQ46" s="120"/>
      <c r="CR46" s="120"/>
      <c r="CS46" s="214"/>
      <c r="CT46" s="214"/>
      <c r="CU46" s="214"/>
      <c r="CV46" s="214"/>
      <c r="CW46" s="225">
        <f t="shared" ref="CW46" si="3333">SUM(CI8:CI38)</f>
        <v>0</v>
      </c>
      <c r="CX46" s="214"/>
      <c r="CY46" s="214"/>
      <c r="CZ46" s="215" t="s">
        <v>27</v>
      </c>
      <c r="DB46" s="214"/>
      <c r="DC46" s="214"/>
      <c r="DD46" s="461" t="s">
        <v>26</v>
      </c>
      <c r="DE46" s="209">
        <f t="shared" ref="DE46" si="3334">COUNTIF(DD8:DD38,"HT")*7.5+DG46</f>
        <v>0</v>
      </c>
      <c r="DF46" s="210">
        <f t="shared" si="3078"/>
        <v>85.5</v>
      </c>
      <c r="DG46" s="461">
        <f t="shared" ref="DG46" si="3335">COUNTIF(DD8:DD38,"GT")*7.5</f>
        <v>0</v>
      </c>
      <c r="DH46" s="211">
        <f t="shared" si="3079"/>
        <v>-85.5</v>
      </c>
      <c r="DI46" s="212" t="str">
        <f t="shared" si="3080"/>
        <v>û</v>
      </c>
      <c r="DJ46" s="212"/>
      <c r="DK46" s="120"/>
      <c r="DL46" s="120"/>
      <c r="DM46" s="120"/>
      <c r="DN46" s="214"/>
      <c r="DO46" s="214"/>
      <c r="DP46" s="214"/>
      <c r="DQ46" s="214"/>
      <c r="DR46" s="225">
        <f t="shared" ref="DR46" si="3336">SUM(DD8:DD38)</f>
        <v>0</v>
      </c>
      <c r="DS46" s="214"/>
      <c r="DT46" s="214"/>
      <c r="DU46" s="215" t="s">
        <v>27</v>
      </c>
      <c r="DW46" s="214"/>
      <c r="DX46" s="214"/>
      <c r="DY46" s="461" t="s">
        <v>26</v>
      </c>
      <c r="DZ46" s="209">
        <f t="shared" ref="DZ46" si="3337">COUNTIF(DY8:DY38,"HT")*7.5+EB46</f>
        <v>0</v>
      </c>
      <c r="EA46" s="210">
        <f t="shared" si="3082"/>
        <v>75</v>
      </c>
      <c r="EB46" s="461">
        <f t="shared" ref="EB46" si="3338">COUNTIF(DY8:DY38,"GT")*7.5</f>
        <v>0</v>
      </c>
      <c r="EC46" s="211">
        <f t="shared" si="3083"/>
        <v>-75</v>
      </c>
      <c r="ED46" s="212" t="str">
        <f t="shared" si="3084"/>
        <v>û</v>
      </c>
      <c r="EE46" s="212"/>
      <c r="EF46" s="120"/>
      <c r="EG46" s="120"/>
      <c r="EH46" s="120"/>
      <c r="EI46" s="214"/>
      <c r="EJ46" s="214"/>
      <c r="EK46" s="214"/>
      <c r="EL46" s="214"/>
      <c r="EM46" s="225">
        <f t="shared" ref="EM46" si="3339">SUM(DY8:DY38)</f>
        <v>0</v>
      </c>
      <c r="EN46" s="214"/>
      <c r="EO46" s="214"/>
      <c r="EP46" s="215" t="s">
        <v>27</v>
      </c>
      <c r="ER46" s="214"/>
      <c r="ES46" s="214"/>
      <c r="ET46" s="461" t="s">
        <v>26</v>
      </c>
      <c r="EU46" s="209">
        <f t="shared" ref="EU46" si="3340">COUNTIF(ET8:ET38,"HT")*7.5+EW46</f>
        <v>0</v>
      </c>
      <c r="EV46" s="210">
        <f t="shared" si="3086"/>
        <v>82.5</v>
      </c>
      <c r="EW46" s="461">
        <f t="shared" ref="EW46" si="3341">COUNTIF(ET8:ET38,"GT")*7.5</f>
        <v>0</v>
      </c>
      <c r="EX46" s="211">
        <f t="shared" si="3087"/>
        <v>-82.5</v>
      </c>
      <c r="EY46" s="212" t="str">
        <f t="shared" si="3088"/>
        <v>û</v>
      </c>
      <c r="EZ46" s="212"/>
      <c r="FA46" s="120"/>
      <c r="FB46" s="120"/>
      <c r="FC46" s="120"/>
      <c r="FD46" s="214"/>
      <c r="FE46" s="214"/>
      <c r="FF46" s="214"/>
      <c r="FG46" s="214"/>
      <c r="FH46" s="225">
        <f t="shared" ref="FH46" si="3342">SUM(ET8:ET38)</f>
        <v>0</v>
      </c>
      <c r="FI46" s="214"/>
      <c r="FJ46" s="214"/>
      <c r="FK46" s="215" t="s">
        <v>27</v>
      </c>
      <c r="FM46" s="214"/>
      <c r="FN46" s="214"/>
      <c r="FO46" s="461" t="s">
        <v>26</v>
      </c>
      <c r="FP46" s="209">
        <f t="shared" ref="FP46" si="3343">COUNTIF(FO8:FO38,"HT")*7.5+FR46</f>
        <v>0</v>
      </c>
      <c r="FQ46" s="210">
        <f t="shared" si="3090"/>
        <v>75</v>
      </c>
      <c r="FR46" s="461">
        <f t="shared" ref="FR46" si="3344">COUNTIF(FO8:FO38,"GT")*7.5</f>
        <v>0</v>
      </c>
      <c r="FS46" s="211">
        <f t="shared" si="3091"/>
        <v>-75</v>
      </c>
      <c r="FT46" s="212" t="str">
        <f t="shared" si="3092"/>
        <v>û</v>
      </c>
      <c r="FU46" s="212"/>
      <c r="FV46" s="120"/>
      <c r="FW46" s="120"/>
      <c r="FX46" s="120"/>
      <c r="FY46" s="214"/>
      <c r="FZ46" s="214"/>
      <c r="GA46" s="214"/>
      <c r="GB46" s="214"/>
      <c r="GC46" s="225">
        <f t="shared" ref="GC46" si="3345">SUM(FO8:FO38)</f>
        <v>0</v>
      </c>
      <c r="GD46" s="214"/>
      <c r="GE46" s="214"/>
      <c r="GF46" s="215" t="s">
        <v>27</v>
      </c>
      <c r="GH46" s="214"/>
      <c r="GI46" s="214"/>
      <c r="GJ46" s="461" t="s">
        <v>26</v>
      </c>
      <c r="GK46" s="209">
        <f t="shared" ref="GK46" si="3346">COUNTIF(GJ8:GJ38,"HT")*7.5+GM46</f>
        <v>0</v>
      </c>
      <c r="GL46" s="210">
        <f t="shared" si="3094"/>
        <v>75</v>
      </c>
      <c r="GM46" s="461">
        <f t="shared" ref="GM46" si="3347">COUNTIF(GJ8:GJ38,"GT")*7.5</f>
        <v>0</v>
      </c>
      <c r="GN46" s="211">
        <f t="shared" si="3095"/>
        <v>-75</v>
      </c>
      <c r="GO46" s="212" t="str">
        <f t="shared" si="3096"/>
        <v>û</v>
      </c>
      <c r="GP46" s="212"/>
      <c r="GQ46" s="120"/>
      <c r="GR46" s="120"/>
      <c r="GS46" s="120"/>
      <c r="GT46" s="214"/>
      <c r="GU46" s="214"/>
      <c r="GV46" s="214"/>
      <c r="GW46" s="214"/>
      <c r="GX46" s="225">
        <f t="shared" ref="GX46" si="3348">SUM(GJ8:GJ38)</f>
        <v>0</v>
      </c>
      <c r="GY46" s="214"/>
      <c r="GZ46" s="214"/>
      <c r="HA46" s="215" t="s">
        <v>27</v>
      </c>
      <c r="HC46" s="214"/>
      <c r="HD46" s="214"/>
      <c r="HE46" s="461" t="s">
        <v>26</v>
      </c>
      <c r="HF46" s="209">
        <f t="shared" ref="HF46" si="3349">COUNTIF(HE8:HE38,"HT")*7.5+HH46</f>
        <v>0</v>
      </c>
      <c r="HG46" s="210">
        <f t="shared" si="3098"/>
        <v>75</v>
      </c>
      <c r="HH46" s="461">
        <f t="shared" ref="HH46" si="3350">COUNTIF(HE8:HE38,"GT")*7.5</f>
        <v>0</v>
      </c>
      <c r="HI46" s="211">
        <f t="shared" si="3099"/>
        <v>-75</v>
      </c>
      <c r="HJ46" s="212" t="str">
        <f t="shared" si="3100"/>
        <v>û</v>
      </c>
      <c r="HK46" s="212"/>
      <c r="HL46" s="120"/>
      <c r="HM46" s="120"/>
      <c r="HN46" s="120"/>
      <c r="HO46" s="214"/>
      <c r="HP46" s="214"/>
      <c r="HQ46" s="214"/>
      <c r="HR46" s="214"/>
      <c r="HS46" s="225">
        <f t="shared" ref="HS46" si="3351">SUM(HE8:HE38)</f>
        <v>0</v>
      </c>
      <c r="HT46" s="214"/>
      <c r="HU46" s="214"/>
      <c r="HV46" s="215" t="s">
        <v>27</v>
      </c>
      <c r="HX46" s="214"/>
      <c r="HY46" s="214"/>
      <c r="HZ46" s="461" t="s">
        <v>26</v>
      </c>
      <c r="IA46" s="209">
        <f t="shared" ref="IA46" si="3352">COUNTIF(HZ8:HZ38,"HT")*7.5+IC46</f>
        <v>0</v>
      </c>
      <c r="IB46" s="210">
        <f t="shared" si="3102"/>
        <v>90</v>
      </c>
      <c r="IC46" s="461">
        <f t="shared" ref="IC46" si="3353">COUNTIF(HZ8:HZ38,"GT")*7.5</f>
        <v>0</v>
      </c>
      <c r="ID46" s="211">
        <f t="shared" si="3103"/>
        <v>-90</v>
      </c>
      <c r="IE46" s="212" t="str">
        <f t="shared" si="3104"/>
        <v>û</v>
      </c>
      <c r="IF46" s="212"/>
      <c r="IG46" s="120"/>
      <c r="IH46" s="120"/>
      <c r="II46" s="120"/>
      <c r="IJ46" s="214"/>
      <c r="IK46" s="214"/>
      <c r="IL46" s="214"/>
      <c r="IM46" s="214"/>
      <c r="IN46" s="225">
        <f t="shared" ref="IN46" si="3354">SUM(HZ8:HZ38)</f>
        <v>0</v>
      </c>
      <c r="IO46" s="214"/>
      <c r="IP46" s="214"/>
      <c r="IQ46" s="215" t="s">
        <v>27</v>
      </c>
      <c r="IS46" s="214"/>
      <c r="IT46" s="214"/>
      <c r="IU46" s="461" t="s">
        <v>26</v>
      </c>
      <c r="IV46" s="209">
        <f t="shared" ref="IV46" si="3355">COUNTIF(IU8:IU38,"HT")*7.5+IX46</f>
        <v>0</v>
      </c>
      <c r="IW46" s="210">
        <f t="shared" si="3106"/>
        <v>90</v>
      </c>
      <c r="IX46" s="461">
        <f t="shared" ref="IX46" si="3356">COUNTIF(IU8:IU38,"GT")*7.5</f>
        <v>0</v>
      </c>
      <c r="IY46" s="211">
        <f t="shared" si="3107"/>
        <v>-90</v>
      </c>
      <c r="IZ46" s="212" t="str">
        <f t="shared" si="3108"/>
        <v>û</v>
      </c>
      <c r="JA46" s="212"/>
      <c r="JB46" s="120"/>
      <c r="JC46" s="120"/>
      <c r="JD46" s="120"/>
      <c r="JE46" s="214"/>
      <c r="JF46" s="214"/>
      <c r="JG46" s="214"/>
      <c r="JH46" s="214"/>
      <c r="JI46" s="225">
        <f t="shared" ref="JI46" si="3357">SUM(IU8:IU38)</f>
        <v>0</v>
      </c>
      <c r="JJ46" s="214"/>
      <c r="JK46" s="214"/>
      <c r="JL46" s="215" t="s">
        <v>27</v>
      </c>
      <c r="JN46" s="214"/>
      <c r="JO46" s="214"/>
      <c r="JP46" s="461" t="s">
        <v>26</v>
      </c>
      <c r="JQ46" s="209">
        <f t="shared" ref="JQ46" si="3358">COUNTIF(JP8:JP38,"HT")*7.5+JS46</f>
        <v>0</v>
      </c>
      <c r="JR46" s="210">
        <f t="shared" si="3110"/>
        <v>78</v>
      </c>
      <c r="JS46" s="461">
        <f t="shared" ref="JS46" si="3359">COUNTIF(JP8:JP38,"GT")*7.5</f>
        <v>0</v>
      </c>
      <c r="JT46" s="211">
        <f t="shared" si="3111"/>
        <v>-78</v>
      </c>
      <c r="JU46" s="212" t="str">
        <f t="shared" si="3112"/>
        <v>û</v>
      </c>
      <c r="JV46" s="212"/>
      <c r="JW46" s="120"/>
      <c r="JX46" s="120"/>
      <c r="JY46" s="120"/>
      <c r="JZ46" s="214"/>
      <c r="KA46" s="214"/>
      <c r="KB46" s="214"/>
      <c r="KC46" s="214"/>
      <c r="KD46" s="225">
        <f t="shared" ref="KD46" si="3360">SUM(JP8:JP38)</f>
        <v>0</v>
      </c>
      <c r="KE46" s="214"/>
      <c r="KF46" s="214"/>
      <c r="KG46" s="215" t="s">
        <v>27</v>
      </c>
      <c r="KI46" s="214"/>
      <c r="KJ46" s="214"/>
      <c r="KK46" s="461" t="s">
        <v>26</v>
      </c>
      <c r="KL46" s="209">
        <f t="shared" ref="KL46" si="3361">COUNTIF(KK8:KK38,"HT")*7.5+KN46</f>
        <v>0</v>
      </c>
      <c r="KM46" s="210">
        <f t="shared" si="3114"/>
        <v>85.5</v>
      </c>
      <c r="KN46" s="461">
        <f t="shared" ref="KN46" si="3362">COUNTIF(KK8:KK38,"GT")*7.5</f>
        <v>0</v>
      </c>
      <c r="KO46" s="211">
        <f t="shared" si="3115"/>
        <v>-85.5</v>
      </c>
      <c r="KP46" s="212" t="str">
        <f t="shared" si="3116"/>
        <v>û</v>
      </c>
      <c r="KQ46" s="212"/>
      <c r="KR46" s="120"/>
      <c r="KS46" s="120"/>
      <c r="KT46" s="120"/>
      <c r="KU46" s="214"/>
      <c r="KV46" s="214"/>
      <c r="KW46" s="214"/>
      <c r="KX46" s="214"/>
      <c r="KY46" s="225">
        <f t="shared" ref="KY46" si="3363">SUM(KK8:KK38)</f>
        <v>0</v>
      </c>
      <c r="KZ46" s="214"/>
      <c r="LA46" s="214"/>
      <c r="LB46" s="215" t="s">
        <v>27</v>
      </c>
      <c r="LD46" s="214"/>
      <c r="LE46" s="214"/>
      <c r="LF46" s="461" t="s">
        <v>26</v>
      </c>
      <c r="LG46" s="209">
        <f t="shared" ref="LG46" si="3364">COUNTIF(LF8:LF38,"HT")*7.5+LI46</f>
        <v>0</v>
      </c>
      <c r="LH46" s="210">
        <f t="shared" si="3118"/>
        <v>70.5</v>
      </c>
      <c r="LI46" s="461">
        <f t="shared" ref="LI46" si="3365">COUNTIF(LF8:LF38,"GT")*7.5</f>
        <v>0</v>
      </c>
      <c r="LJ46" s="211">
        <f t="shared" si="3119"/>
        <v>-70.5</v>
      </c>
      <c r="LK46" s="212" t="str">
        <f t="shared" si="3120"/>
        <v>û</v>
      </c>
      <c r="LL46" s="212"/>
      <c r="LM46" s="120"/>
      <c r="LN46" s="120"/>
      <c r="LO46" s="120"/>
      <c r="LP46" s="214"/>
      <c r="LQ46" s="214"/>
      <c r="LR46" s="214"/>
      <c r="LS46" s="214"/>
      <c r="LT46" s="225">
        <f t="shared" ref="LT46" si="3366">SUM(LF8:LF38)</f>
        <v>0</v>
      </c>
      <c r="LU46" s="214"/>
      <c r="LV46" s="214"/>
      <c r="LW46" s="215" t="s">
        <v>27</v>
      </c>
      <c r="LY46" s="214"/>
      <c r="LZ46" s="214"/>
      <c r="MA46" s="461" t="s">
        <v>26</v>
      </c>
      <c r="MB46" s="209">
        <f t="shared" ref="MB46" si="3367">COUNTIF(MA8:MA38,"HT")*7.5+MD46</f>
        <v>0</v>
      </c>
      <c r="MC46" s="210">
        <f t="shared" si="3122"/>
        <v>67.5</v>
      </c>
      <c r="MD46" s="461">
        <f t="shared" ref="MD46" si="3368">COUNTIF(MA8:MA38,"GT")*7.5</f>
        <v>0</v>
      </c>
      <c r="ME46" s="211">
        <f t="shared" si="3123"/>
        <v>-67.5</v>
      </c>
      <c r="MF46" s="212" t="str">
        <f t="shared" si="3124"/>
        <v>û</v>
      </c>
      <c r="MG46" s="212"/>
      <c r="MH46" s="120"/>
      <c r="MI46" s="120"/>
      <c r="MJ46" s="120"/>
      <c r="MK46" s="214"/>
      <c r="ML46" s="214"/>
      <c r="MM46" s="214"/>
      <c r="MN46" s="214"/>
      <c r="MO46" s="225">
        <f t="shared" ref="MO46" si="3369">SUM(MA8:MA38)</f>
        <v>0</v>
      </c>
      <c r="MP46" s="214"/>
      <c r="MQ46" s="214"/>
      <c r="MR46" s="215" t="s">
        <v>27</v>
      </c>
      <c r="MT46" s="214"/>
      <c r="MU46" s="214"/>
      <c r="MV46" s="461" t="s">
        <v>26</v>
      </c>
      <c r="MW46" s="209">
        <f t="shared" ref="MW46" si="3370">COUNTIF(MV8:MV38,"HT")*7.5+MY46</f>
        <v>0</v>
      </c>
      <c r="MX46" s="210">
        <f t="shared" si="3126"/>
        <v>82.5</v>
      </c>
      <c r="MY46" s="461">
        <f t="shared" ref="MY46" si="3371">COUNTIF(MV8:MV38,"GT")*7.5</f>
        <v>0</v>
      </c>
      <c r="MZ46" s="211">
        <f t="shared" si="3127"/>
        <v>-82.5</v>
      </c>
      <c r="NA46" s="212" t="str">
        <f t="shared" si="3128"/>
        <v>û</v>
      </c>
      <c r="NB46" s="212"/>
      <c r="NC46" s="120"/>
      <c r="ND46" s="120"/>
      <c r="NE46" s="120"/>
      <c r="NF46" s="214"/>
      <c r="NG46" s="214"/>
      <c r="NH46" s="214"/>
      <c r="NI46" s="214"/>
      <c r="NJ46" s="225">
        <f t="shared" ref="NJ46" si="3372">SUM(MV8:MV38)</f>
        <v>0</v>
      </c>
      <c r="NK46" s="214"/>
      <c r="NL46" s="214"/>
      <c r="NM46" s="215" t="s">
        <v>27</v>
      </c>
      <c r="NO46" s="214"/>
      <c r="NP46" s="214"/>
      <c r="NQ46" s="461" t="s">
        <v>26</v>
      </c>
      <c r="NR46" s="209">
        <f t="shared" ref="NR46" si="3373">COUNTIF(NQ8:NQ38,"HT")*7.5+NT46</f>
        <v>0</v>
      </c>
      <c r="NS46" s="210">
        <f t="shared" si="3130"/>
        <v>90</v>
      </c>
      <c r="NT46" s="461">
        <f t="shared" ref="NT46" si="3374">COUNTIF(NQ8:NQ38,"GT")*7.5</f>
        <v>0</v>
      </c>
      <c r="NU46" s="211">
        <f t="shared" si="3131"/>
        <v>-90</v>
      </c>
      <c r="NV46" s="212" t="str">
        <f t="shared" si="3132"/>
        <v>û</v>
      </c>
      <c r="NW46" s="212"/>
      <c r="NX46" s="120"/>
      <c r="NY46" s="120"/>
      <c r="NZ46" s="120"/>
      <c r="OA46" s="214"/>
      <c r="OB46" s="214"/>
      <c r="OC46" s="214"/>
      <c r="OD46" s="214"/>
      <c r="OE46" s="225">
        <f t="shared" ref="OE46" si="3375">SUM(NQ8:NQ38)</f>
        <v>0</v>
      </c>
      <c r="OF46" s="214"/>
      <c r="OG46" s="214"/>
      <c r="OH46" s="215" t="s">
        <v>27</v>
      </c>
      <c r="OJ46" s="214"/>
      <c r="OK46" s="214"/>
      <c r="OL46" s="461" t="s">
        <v>26</v>
      </c>
      <c r="OM46" s="209">
        <f t="shared" ref="OM46" si="3376">COUNTIF(OL8:OL38,"HT")*7.5+OO46</f>
        <v>0</v>
      </c>
      <c r="ON46" s="210">
        <f t="shared" si="3134"/>
        <v>75</v>
      </c>
      <c r="OO46" s="461">
        <f t="shared" ref="OO46" si="3377">COUNTIF(OL8:OL38,"GT")*7.5</f>
        <v>0</v>
      </c>
      <c r="OP46" s="211">
        <f t="shared" si="3135"/>
        <v>-75</v>
      </c>
      <c r="OQ46" s="212" t="str">
        <f t="shared" si="3136"/>
        <v>û</v>
      </c>
      <c r="OR46" s="212"/>
      <c r="OS46" s="120"/>
      <c r="OT46" s="120"/>
      <c r="OU46" s="120"/>
      <c r="OV46" s="214"/>
      <c r="OW46" s="214"/>
      <c r="OX46" s="214"/>
      <c r="OY46" s="214"/>
      <c r="OZ46" s="225">
        <f t="shared" ref="OZ46" si="3378">SUM(OL8:OL38)</f>
        <v>0</v>
      </c>
      <c r="PA46" s="214"/>
      <c r="PB46" s="214"/>
      <c r="PC46" s="215" t="s">
        <v>27</v>
      </c>
      <c r="PE46" s="214"/>
      <c r="PF46" s="214"/>
      <c r="PG46" s="461" t="s">
        <v>26</v>
      </c>
      <c r="PH46" s="209">
        <f t="shared" ref="PH46" si="3379">COUNTIF(PG8:PG38,"HT")*7.5+PJ46</f>
        <v>0</v>
      </c>
      <c r="PI46" s="210">
        <f t="shared" si="3138"/>
        <v>82.5</v>
      </c>
      <c r="PJ46" s="461">
        <f t="shared" ref="PJ46" si="3380">COUNTIF(PG8:PG38,"GT")*7.5</f>
        <v>0</v>
      </c>
      <c r="PK46" s="211">
        <f t="shared" si="3139"/>
        <v>-82.5</v>
      </c>
      <c r="PL46" s="212" t="str">
        <f t="shared" si="3140"/>
        <v>û</v>
      </c>
      <c r="PM46" s="212"/>
      <c r="PN46" s="120"/>
      <c r="PO46" s="120"/>
      <c r="PP46" s="120"/>
      <c r="PQ46" s="214"/>
      <c r="PR46" s="214"/>
      <c r="PS46" s="214"/>
      <c r="PT46" s="214"/>
      <c r="PU46" s="225">
        <f t="shared" ref="PU46" si="3381">SUM(PG8:PG38)</f>
        <v>0</v>
      </c>
      <c r="PV46" s="214"/>
      <c r="PW46" s="214"/>
      <c r="PX46" s="215" t="s">
        <v>27</v>
      </c>
      <c r="PZ46" s="214"/>
      <c r="QA46" s="214"/>
      <c r="QB46" s="461" t="s">
        <v>26</v>
      </c>
      <c r="QC46" s="209">
        <f t="shared" ref="QC46" si="3382">COUNTIF(QB8:QB38,"HT")*7.5+QE46</f>
        <v>0</v>
      </c>
      <c r="QD46" s="210">
        <f t="shared" si="3142"/>
        <v>75</v>
      </c>
      <c r="QE46" s="461">
        <f t="shared" ref="QE46" si="3383">COUNTIF(QB8:QB38,"GT")*7.5</f>
        <v>0</v>
      </c>
      <c r="QF46" s="211">
        <f t="shared" si="3143"/>
        <v>-75</v>
      </c>
      <c r="QG46" s="212" t="str">
        <f t="shared" si="3144"/>
        <v>û</v>
      </c>
      <c r="QH46" s="212"/>
      <c r="QI46" s="120"/>
      <c r="QJ46" s="120"/>
      <c r="QK46" s="120"/>
      <c r="QL46" s="214"/>
      <c r="QM46" s="214"/>
      <c r="QN46" s="214"/>
      <c r="QO46" s="214"/>
      <c r="QP46" s="225">
        <f t="shared" ref="QP46" si="3384">SUM(QB8:QB38)</f>
        <v>0</v>
      </c>
      <c r="QQ46" s="214"/>
      <c r="QR46" s="214"/>
      <c r="QS46" s="215" t="s">
        <v>27</v>
      </c>
      <c r="QU46" s="214"/>
      <c r="QV46" s="214"/>
      <c r="QW46" s="461" t="s">
        <v>26</v>
      </c>
      <c r="QX46" s="209">
        <f t="shared" ref="QX46" si="3385">COUNTIF(QW8:QW38,"HT")*7.5+QZ46</f>
        <v>0</v>
      </c>
      <c r="QY46" s="210">
        <f t="shared" si="3146"/>
        <v>75</v>
      </c>
      <c r="QZ46" s="461">
        <f t="shared" ref="QZ46" si="3386">COUNTIF(QW8:QW38,"GT")*7.5</f>
        <v>0</v>
      </c>
      <c r="RA46" s="211">
        <f t="shared" si="3147"/>
        <v>-75</v>
      </c>
      <c r="RB46" s="212" t="str">
        <f t="shared" si="3148"/>
        <v>û</v>
      </c>
      <c r="RC46" s="212"/>
      <c r="RD46" s="120"/>
      <c r="RE46" s="120"/>
      <c r="RF46" s="120"/>
      <c r="RG46" s="214"/>
      <c r="RH46" s="214"/>
      <c r="RI46" s="214"/>
      <c r="RJ46" s="214"/>
      <c r="RK46" s="225">
        <f t="shared" ref="RK46" si="3387">SUM(QW8:QW38)</f>
        <v>0</v>
      </c>
      <c r="RL46" s="214"/>
      <c r="RM46" s="214"/>
      <c r="RN46" s="215" t="s">
        <v>27</v>
      </c>
      <c r="RP46" s="214"/>
      <c r="RQ46" s="214"/>
      <c r="RR46" s="461" t="s">
        <v>26</v>
      </c>
      <c r="RS46" s="209">
        <f t="shared" ref="RS46" si="3388">COUNTIF(RR8:RR38,"HT")*7.5+RU46</f>
        <v>0</v>
      </c>
      <c r="RT46" s="210">
        <f t="shared" si="3150"/>
        <v>67.5</v>
      </c>
      <c r="RU46" s="461">
        <f t="shared" ref="RU46" si="3389">COUNTIF(RR8:RR38,"GT")*7.5</f>
        <v>0</v>
      </c>
      <c r="RV46" s="211">
        <f t="shared" si="3151"/>
        <v>-67.5</v>
      </c>
      <c r="RW46" s="212" t="str">
        <f t="shared" si="3152"/>
        <v>û</v>
      </c>
      <c r="RX46" s="212"/>
      <c r="RY46" s="120"/>
      <c r="RZ46" s="120"/>
      <c r="SA46" s="120"/>
      <c r="SB46" s="214"/>
      <c r="SC46" s="214"/>
      <c r="SD46" s="214"/>
      <c r="SE46" s="214"/>
      <c r="SF46" s="225">
        <f t="shared" ref="SF46" si="3390">SUM(RR8:RR38)</f>
        <v>0</v>
      </c>
      <c r="SG46" s="214"/>
      <c r="SH46" s="214"/>
      <c r="SI46" s="215" t="s">
        <v>27</v>
      </c>
      <c r="SK46" s="214"/>
      <c r="SL46" s="214"/>
      <c r="SM46" s="461" t="s">
        <v>26</v>
      </c>
      <c r="SN46" s="209">
        <f t="shared" ref="SN46" si="3391">COUNTIF(SM8:SM38,"HT")*7.5+SP46</f>
        <v>0</v>
      </c>
      <c r="SO46" s="210">
        <f t="shared" si="3154"/>
        <v>82.5</v>
      </c>
      <c r="SP46" s="461">
        <f t="shared" ref="SP46" si="3392">COUNTIF(SM8:SM38,"GT")*7.5</f>
        <v>0</v>
      </c>
      <c r="SQ46" s="211">
        <f t="shared" si="3155"/>
        <v>-82.5</v>
      </c>
      <c r="SR46" s="212" t="str">
        <f t="shared" si="3156"/>
        <v>û</v>
      </c>
      <c r="SS46" s="212"/>
      <c r="ST46" s="120"/>
      <c r="SU46" s="120"/>
      <c r="SV46" s="120"/>
      <c r="SW46" s="214"/>
      <c r="SX46" s="214"/>
      <c r="SY46" s="214"/>
      <c r="SZ46" s="214"/>
      <c r="TA46" s="225">
        <f t="shared" ref="TA46" si="3393">SUM(SM8:SM38)</f>
        <v>0</v>
      </c>
      <c r="TB46" s="214"/>
      <c r="TC46" s="214"/>
      <c r="TD46" s="215" t="s">
        <v>27</v>
      </c>
      <c r="TF46" s="214"/>
      <c r="TG46" s="214"/>
      <c r="TH46" s="461" t="s">
        <v>26</v>
      </c>
      <c r="TI46" s="209">
        <f t="shared" ref="TI46" si="3394">COUNTIF(TH8:TH38,"HT")*7.5+TK46</f>
        <v>0</v>
      </c>
      <c r="TJ46" s="210">
        <f t="shared" si="3158"/>
        <v>75</v>
      </c>
      <c r="TK46" s="461">
        <f t="shared" ref="TK46" si="3395">COUNTIF(TH8:TH38,"GT")*7.5</f>
        <v>0</v>
      </c>
      <c r="TL46" s="211">
        <f t="shared" si="3159"/>
        <v>-75</v>
      </c>
      <c r="TM46" s="212" t="str">
        <f t="shared" si="3160"/>
        <v>û</v>
      </c>
      <c r="TN46" s="212"/>
      <c r="TO46" s="120"/>
      <c r="TP46" s="120"/>
      <c r="TQ46" s="120"/>
      <c r="TR46" s="214"/>
      <c r="TS46" s="214"/>
      <c r="TT46" s="214"/>
      <c r="TU46" s="214"/>
      <c r="TV46" s="225">
        <f t="shared" ref="TV46" si="3396">SUM(TH8:TH38)</f>
        <v>0</v>
      </c>
      <c r="TW46" s="214"/>
      <c r="TX46" s="214"/>
      <c r="TY46" s="215" t="s">
        <v>27</v>
      </c>
      <c r="UA46" s="214"/>
      <c r="UB46" s="214"/>
      <c r="UC46" s="461" t="s">
        <v>26</v>
      </c>
      <c r="UD46" s="209">
        <f t="shared" ref="UD46" si="3397">COUNTIF(UC8:UC38,"HT")*7.5+UF46</f>
        <v>0</v>
      </c>
      <c r="UE46" s="210">
        <f t="shared" si="3162"/>
        <v>90</v>
      </c>
      <c r="UF46" s="461">
        <f t="shared" ref="UF46" si="3398">COUNTIF(UC8:UC38,"GT")*7.5</f>
        <v>0</v>
      </c>
      <c r="UG46" s="211">
        <f t="shared" si="3163"/>
        <v>-90</v>
      </c>
      <c r="UH46" s="212" t="str">
        <f t="shared" si="3164"/>
        <v>û</v>
      </c>
      <c r="UI46" s="212"/>
      <c r="UJ46" s="120"/>
      <c r="UK46" s="120"/>
      <c r="UL46" s="120"/>
      <c r="UM46" s="214"/>
      <c r="UN46" s="214"/>
      <c r="UO46" s="214"/>
      <c r="UP46" s="214"/>
      <c r="UQ46" s="225">
        <f t="shared" ref="UQ46" si="3399">SUM(UC8:UC38)</f>
        <v>0</v>
      </c>
      <c r="UR46" s="214"/>
      <c r="US46" s="214"/>
      <c r="UT46" s="215" t="s">
        <v>27</v>
      </c>
      <c r="UV46" s="214"/>
      <c r="UW46" s="214"/>
      <c r="UX46" s="461" t="s">
        <v>26</v>
      </c>
      <c r="UY46" s="209">
        <f t="shared" ref="UY46" si="3400">COUNTIF(UX8:UX38,"HT")*7.5+VA46</f>
        <v>0</v>
      </c>
      <c r="UZ46" s="210">
        <f t="shared" si="3166"/>
        <v>75</v>
      </c>
      <c r="VA46" s="461">
        <f t="shared" ref="VA46" si="3401">COUNTIF(UX8:UX38,"GT")*7.5</f>
        <v>0</v>
      </c>
      <c r="VB46" s="211">
        <f t="shared" si="3167"/>
        <v>-75</v>
      </c>
      <c r="VC46" s="212" t="str">
        <f t="shared" si="3168"/>
        <v>û</v>
      </c>
      <c r="VD46" s="212"/>
      <c r="VE46" s="120"/>
      <c r="VF46" s="120"/>
      <c r="VG46" s="120"/>
      <c r="VH46" s="214"/>
      <c r="VI46" s="214"/>
      <c r="VJ46" s="214"/>
      <c r="VK46" s="214"/>
      <c r="VL46" s="225">
        <f t="shared" ref="VL46" si="3402">SUM(UX8:UX38)</f>
        <v>0</v>
      </c>
      <c r="VM46" s="214"/>
      <c r="VN46" s="214"/>
      <c r="VO46" s="215" t="s">
        <v>27</v>
      </c>
      <c r="VQ46" s="214"/>
      <c r="VR46" s="214"/>
      <c r="VS46" s="461" t="s">
        <v>26</v>
      </c>
      <c r="VT46" s="209">
        <f t="shared" ref="VT46" si="3403">COUNTIF(VS8:VS38,"HT")*7.5+VV46</f>
        <v>0</v>
      </c>
      <c r="VU46" s="210">
        <f t="shared" si="3170"/>
        <v>63</v>
      </c>
      <c r="VV46" s="461">
        <f t="shared" ref="VV46" si="3404">COUNTIF(VS8:VS38,"GT")*7.5</f>
        <v>0</v>
      </c>
      <c r="VW46" s="211">
        <f t="shared" si="3171"/>
        <v>-63</v>
      </c>
      <c r="VX46" s="212" t="str">
        <f t="shared" si="3172"/>
        <v>û</v>
      </c>
      <c r="VY46" s="212"/>
      <c r="VZ46" s="120"/>
      <c r="WA46" s="120"/>
      <c r="WB46" s="120"/>
      <c r="WC46" s="214"/>
      <c r="WD46" s="214"/>
      <c r="WE46" s="214"/>
      <c r="WF46" s="214"/>
      <c r="WG46" s="225">
        <f t="shared" ref="WG46" si="3405">SUM(VS8:VS38)</f>
        <v>0</v>
      </c>
      <c r="WH46" s="214"/>
      <c r="WI46" s="214"/>
      <c r="WJ46" s="215" t="s">
        <v>27</v>
      </c>
      <c r="WL46" s="214"/>
      <c r="WM46" s="214"/>
      <c r="WN46" s="461" t="s">
        <v>26</v>
      </c>
      <c r="WO46" s="209">
        <f t="shared" ref="WO46" si="3406">COUNTIF(WN8:WN38,"HT")*7.5+WQ46</f>
        <v>0</v>
      </c>
      <c r="WP46" s="210">
        <f t="shared" si="3174"/>
        <v>82.5</v>
      </c>
      <c r="WQ46" s="461">
        <f t="shared" ref="WQ46" si="3407">COUNTIF(WN8:WN38,"GT")*7.5</f>
        <v>0</v>
      </c>
      <c r="WR46" s="211">
        <f t="shared" si="3175"/>
        <v>-82.5</v>
      </c>
      <c r="WS46" s="212" t="str">
        <f t="shared" si="3176"/>
        <v>û</v>
      </c>
      <c r="WT46" s="212"/>
      <c r="WU46" s="120"/>
      <c r="WV46" s="120"/>
      <c r="WW46" s="120"/>
      <c r="WX46" s="214"/>
      <c r="WY46" s="214"/>
      <c r="WZ46" s="214"/>
      <c r="XA46" s="214"/>
      <c r="XB46" s="225">
        <f t="shared" ref="XB46" si="3408">SUM(WN8:WN38)</f>
        <v>0</v>
      </c>
      <c r="XC46" s="214"/>
      <c r="XD46" s="214"/>
      <c r="XE46" s="215" t="s">
        <v>27</v>
      </c>
      <c r="XG46" s="214"/>
      <c r="XH46" s="214"/>
      <c r="XI46" s="461" t="s">
        <v>26</v>
      </c>
      <c r="XJ46" s="209">
        <f t="shared" ref="XJ46" si="3409">COUNTIF(XI8:XI38,"HT")*7.5+XL46</f>
        <v>0</v>
      </c>
      <c r="XK46" s="210">
        <f t="shared" si="3178"/>
        <v>78</v>
      </c>
      <c r="XL46" s="461">
        <f t="shared" ref="XL46" si="3410">COUNTIF(XI8:XI38,"GT")*7.5</f>
        <v>0</v>
      </c>
      <c r="XM46" s="211">
        <f t="shared" si="3179"/>
        <v>-78</v>
      </c>
      <c r="XN46" s="212" t="str">
        <f t="shared" si="3180"/>
        <v>û</v>
      </c>
      <c r="XO46" s="212"/>
      <c r="XP46" s="120"/>
      <c r="XQ46" s="120"/>
      <c r="XR46" s="120"/>
      <c r="XS46" s="214"/>
      <c r="XT46" s="214"/>
      <c r="XU46" s="214"/>
      <c r="XV46" s="214"/>
      <c r="XW46" s="225">
        <f t="shared" ref="XW46" si="3411">SUM(XI8:XI38)</f>
        <v>0</v>
      </c>
      <c r="XX46" s="214"/>
      <c r="XY46" s="214"/>
      <c r="XZ46" s="215" t="s">
        <v>27</v>
      </c>
      <c r="YB46" s="214"/>
      <c r="YC46" s="214"/>
      <c r="YD46" s="461" t="s">
        <v>26</v>
      </c>
      <c r="YE46" s="209">
        <f t="shared" ref="YE46" si="3412">COUNTIF(YD8:YD38,"HT")*7.5+YG46</f>
        <v>0</v>
      </c>
      <c r="YF46" s="210">
        <f t="shared" si="3182"/>
        <v>75</v>
      </c>
      <c r="YG46" s="461">
        <f t="shared" ref="YG46" si="3413">COUNTIF(YD8:YD38,"GT")*7.5</f>
        <v>0</v>
      </c>
      <c r="YH46" s="211">
        <f t="shared" si="3183"/>
        <v>-75</v>
      </c>
      <c r="YI46" s="212" t="str">
        <f t="shared" si="3184"/>
        <v>û</v>
      </c>
      <c r="YJ46" s="212"/>
      <c r="YK46" s="120"/>
      <c r="YL46" s="120"/>
      <c r="YM46" s="120"/>
      <c r="YN46" s="214"/>
      <c r="YO46" s="214"/>
      <c r="YP46" s="214"/>
      <c r="YQ46" s="214"/>
      <c r="YR46" s="225">
        <f t="shared" ref="YR46" si="3414">SUM(YD8:YD38)</f>
        <v>0</v>
      </c>
      <c r="YS46" s="214"/>
      <c r="YT46" s="214"/>
      <c r="YU46" s="215" t="s">
        <v>27</v>
      </c>
      <c r="YW46" s="214"/>
      <c r="YX46" s="214"/>
      <c r="YY46" s="461" t="s">
        <v>26</v>
      </c>
      <c r="YZ46" s="209">
        <f t="shared" ref="YZ46" si="3415">COUNTIF(YY8:YY38,"HT")*7.5+ZB46</f>
        <v>0</v>
      </c>
      <c r="ZA46" s="210">
        <f t="shared" si="3186"/>
        <v>75</v>
      </c>
      <c r="ZB46" s="461">
        <f t="shared" ref="ZB46" si="3416">COUNTIF(YY8:YY38,"GT")*7.5</f>
        <v>0</v>
      </c>
      <c r="ZC46" s="211">
        <f t="shared" si="3187"/>
        <v>-75</v>
      </c>
      <c r="ZD46" s="212" t="str">
        <f t="shared" si="3188"/>
        <v>û</v>
      </c>
      <c r="ZE46" s="212"/>
      <c r="ZF46" s="120"/>
      <c r="ZG46" s="120"/>
      <c r="ZH46" s="120"/>
      <c r="ZI46" s="214"/>
      <c r="ZJ46" s="214"/>
      <c r="ZK46" s="214"/>
      <c r="ZL46" s="214"/>
      <c r="ZM46" s="225">
        <f t="shared" ref="ZM46" si="3417">SUM(YY8:YY38)</f>
        <v>0</v>
      </c>
      <c r="ZN46" s="214"/>
      <c r="ZO46" s="214"/>
      <c r="ZP46" s="215" t="s">
        <v>27</v>
      </c>
      <c r="ZR46" s="214"/>
      <c r="ZS46" s="214"/>
      <c r="ZT46" s="461" t="s">
        <v>26</v>
      </c>
      <c r="ZU46" s="209">
        <f t="shared" ref="ZU46" si="3418">COUNTIF(ZT8:ZT38,"HT")*7.5+ZW46</f>
        <v>0</v>
      </c>
      <c r="ZV46" s="210">
        <f t="shared" si="3190"/>
        <v>75</v>
      </c>
      <c r="ZW46" s="461">
        <f t="shared" ref="ZW46" si="3419">COUNTIF(ZT8:ZT38,"GT")*7.5</f>
        <v>0</v>
      </c>
      <c r="ZX46" s="211">
        <f t="shared" si="3191"/>
        <v>-75</v>
      </c>
      <c r="ZY46" s="212" t="str">
        <f t="shared" si="3192"/>
        <v>û</v>
      </c>
      <c r="ZZ46" s="212"/>
      <c r="AAA46" s="120"/>
      <c r="AAB46" s="120"/>
      <c r="AAC46" s="120"/>
      <c r="AAD46" s="214"/>
      <c r="AAE46" s="214"/>
      <c r="AAF46" s="214"/>
      <c r="AAG46" s="214"/>
      <c r="AAH46" s="225">
        <f t="shared" ref="AAH46" si="3420">SUM(ZT8:ZT38)</f>
        <v>0</v>
      </c>
      <c r="AAI46" s="214"/>
      <c r="AAJ46" s="214"/>
      <c r="AAK46" s="215" t="s">
        <v>27</v>
      </c>
      <c r="AAM46" s="214"/>
      <c r="AAN46" s="214"/>
      <c r="AAO46" s="461" t="s">
        <v>26</v>
      </c>
      <c r="AAP46" s="209">
        <f t="shared" ref="AAP46" si="3421">COUNTIF(AAO8:AAO38,"HT")*7.5+AAR46</f>
        <v>0</v>
      </c>
      <c r="AAQ46" s="210">
        <f t="shared" si="3194"/>
        <v>67.5</v>
      </c>
      <c r="AAR46" s="461">
        <f t="shared" ref="AAR46" si="3422">COUNTIF(AAO8:AAO38,"GT")*7.5</f>
        <v>0</v>
      </c>
      <c r="AAS46" s="211">
        <f t="shared" si="3195"/>
        <v>-67.5</v>
      </c>
      <c r="AAT46" s="212" t="str">
        <f t="shared" si="3196"/>
        <v>û</v>
      </c>
      <c r="AAU46" s="212"/>
      <c r="AAV46" s="120"/>
      <c r="AAW46" s="120"/>
      <c r="AAX46" s="120"/>
      <c r="AAY46" s="214"/>
      <c r="AAZ46" s="214"/>
      <c r="ABA46" s="214"/>
      <c r="ABB46" s="214"/>
      <c r="ABC46" s="225">
        <f t="shared" ref="ABC46" si="3423">SUM(AAO8:AAO38)</f>
        <v>0</v>
      </c>
      <c r="ABD46" s="214"/>
      <c r="ABE46" s="214"/>
      <c r="ABF46" s="215" t="s">
        <v>27</v>
      </c>
      <c r="ABH46" s="214"/>
      <c r="ABI46" s="214"/>
      <c r="ABJ46" s="461" t="s">
        <v>26</v>
      </c>
      <c r="ABK46" s="209">
        <f t="shared" ref="ABK46" si="3424">COUNTIF(ABJ8:ABJ38,"HT")*7.5+ABM46</f>
        <v>0</v>
      </c>
      <c r="ABL46" s="210">
        <f t="shared" si="3198"/>
        <v>75</v>
      </c>
      <c r="ABM46" s="461">
        <f t="shared" ref="ABM46" si="3425">COUNTIF(ABJ8:ABJ38,"GT")*7.5</f>
        <v>0</v>
      </c>
      <c r="ABN46" s="211">
        <f t="shared" si="3199"/>
        <v>-75</v>
      </c>
      <c r="ABO46" s="212" t="str">
        <f t="shared" si="3200"/>
        <v>û</v>
      </c>
      <c r="ABP46" s="212"/>
      <c r="ABQ46" s="120"/>
      <c r="ABR46" s="120"/>
      <c r="ABS46" s="120"/>
      <c r="ABT46" s="214"/>
      <c r="ABU46" s="214"/>
      <c r="ABV46" s="214"/>
      <c r="ABW46" s="214"/>
      <c r="ABX46" s="225">
        <f t="shared" ref="ABX46" si="3426">SUM(ABJ8:ABJ38)</f>
        <v>0</v>
      </c>
      <c r="ABY46" s="214"/>
      <c r="ABZ46" s="214"/>
      <c r="ACA46" s="215" t="s">
        <v>27</v>
      </c>
      <c r="ACC46" s="214"/>
      <c r="ACD46" s="214"/>
      <c r="ACE46" s="461" t="s">
        <v>26</v>
      </c>
      <c r="ACF46" s="209">
        <f t="shared" ref="ACF46" si="3427">COUNTIF(ACE8:ACE38,"HT")*7.5+ACH46</f>
        <v>0</v>
      </c>
      <c r="ACG46" s="210">
        <f t="shared" si="3202"/>
        <v>75</v>
      </c>
      <c r="ACH46" s="461">
        <f t="shared" ref="ACH46" si="3428">COUNTIF(ACE8:ACE38,"GT")*7.5</f>
        <v>0</v>
      </c>
      <c r="ACI46" s="211">
        <f t="shared" si="3203"/>
        <v>-75</v>
      </c>
      <c r="ACJ46" s="212" t="str">
        <f t="shared" si="3204"/>
        <v>û</v>
      </c>
      <c r="ACK46" s="212"/>
      <c r="ACL46" s="120"/>
      <c r="ACM46" s="120"/>
      <c r="ACN46" s="120"/>
      <c r="ACO46" s="214"/>
      <c r="ACP46" s="214"/>
      <c r="ACQ46" s="214"/>
      <c r="ACR46" s="214"/>
      <c r="ACS46" s="225">
        <f t="shared" ref="ACS46" si="3429">SUM(ACE8:ACE38)</f>
        <v>0</v>
      </c>
      <c r="ACT46" s="214"/>
      <c r="ACU46" s="214"/>
      <c r="ACV46" s="215" t="s">
        <v>27</v>
      </c>
      <c r="ACX46" s="214"/>
      <c r="ACY46" s="214"/>
      <c r="ACZ46" s="461" t="s">
        <v>26</v>
      </c>
      <c r="ADA46" s="209">
        <f t="shared" ref="ADA46" si="3430">COUNTIF(ACZ8:ACZ38,"HT")*7.5+ADC46</f>
        <v>0</v>
      </c>
      <c r="ADB46" s="210">
        <f t="shared" si="3206"/>
        <v>75</v>
      </c>
      <c r="ADC46" s="461">
        <f t="shared" ref="ADC46" si="3431">COUNTIF(ACZ8:ACZ38,"GT")*7.5</f>
        <v>0</v>
      </c>
      <c r="ADD46" s="211">
        <f t="shared" si="3207"/>
        <v>-75</v>
      </c>
      <c r="ADE46" s="212" t="str">
        <f t="shared" si="3208"/>
        <v>û</v>
      </c>
      <c r="ADF46" s="212"/>
      <c r="ADG46" s="120"/>
      <c r="ADH46" s="120"/>
      <c r="ADI46" s="120"/>
      <c r="ADJ46" s="214"/>
      <c r="ADK46" s="214"/>
      <c r="ADL46" s="214"/>
      <c r="ADM46" s="214"/>
      <c r="ADN46" s="225">
        <f t="shared" ref="ADN46" si="3432">SUM(ACZ8:ACZ38)</f>
        <v>0</v>
      </c>
      <c r="ADO46" s="214"/>
      <c r="ADP46" s="214"/>
      <c r="ADQ46" s="215" t="s">
        <v>27</v>
      </c>
      <c r="ADS46" s="214"/>
      <c r="ADT46" s="214"/>
      <c r="ADU46" s="461" t="s">
        <v>26</v>
      </c>
      <c r="ADV46" s="209">
        <f t="shared" ref="ADV46" si="3433">COUNTIF(ADU8:ADU38,"HT")*7.5+ADX46</f>
        <v>0</v>
      </c>
      <c r="ADW46" s="210">
        <f t="shared" si="3210"/>
        <v>75</v>
      </c>
      <c r="ADX46" s="461">
        <f t="shared" ref="ADX46" si="3434">COUNTIF(ADU8:ADU38,"GT")*7.5</f>
        <v>0</v>
      </c>
      <c r="ADY46" s="211">
        <f t="shared" si="3211"/>
        <v>-75</v>
      </c>
      <c r="ADZ46" s="212" t="str">
        <f t="shared" si="3212"/>
        <v>û</v>
      </c>
      <c r="AEA46" s="212"/>
      <c r="AEB46" s="120"/>
      <c r="AEC46" s="120"/>
      <c r="AED46" s="120"/>
      <c r="AEE46" s="214"/>
      <c r="AEF46" s="214"/>
      <c r="AEG46" s="214"/>
      <c r="AEH46" s="214"/>
      <c r="AEI46" s="225">
        <f t="shared" ref="AEI46" si="3435">SUM(ADU8:ADU38)</f>
        <v>0</v>
      </c>
      <c r="AEJ46" s="214"/>
      <c r="AEK46" s="214"/>
      <c r="AEL46" s="215" t="s">
        <v>27</v>
      </c>
      <c r="AEN46" s="214"/>
      <c r="AEO46" s="214"/>
      <c r="AEP46" s="461" t="s">
        <v>26</v>
      </c>
      <c r="AEQ46" s="209">
        <f t="shared" ref="AEQ46" si="3436">COUNTIF(AEP8:AEP38,"HT")*7.5+AES46</f>
        <v>0</v>
      </c>
      <c r="AER46" s="210">
        <f t="shared" si="3214"/>
        <v>70.5</v>
      </c>
      <c r="AES46" s="461">
        <f t="shared" ref="AES46" si="3437">COUNTIF(AEP8:AEP38,"GT")*7.5</f>
        <v>0</v>
      </c>
      <c r="AET46" s="211">
        <f t="shared" si="3215"/>
        <v>-70.5</v>
      </c>
      <c r="AEU46" s="212" t="str">
        <f t="shared" si="3216"/>
        <v>û</v>
      </c>
      <c r="AEV46" s="212"/>
      <c r="AEW46" s="120"/>
      <c r="AEX46" s="120"/>
      <c r="AEY46" s="120"/>
      <c r="AEZ46" s="214"/>
      <c r="AFA46" s="214"/>
      <c r="AFB46" s="214"/>
      <c r="AFC46" s="214"/>
      <c r="AFD46" s="225">
        <f t="shared" ref="AFD46" si="3438">SUM(AEP8:AEP38)</f>
        <v>0</v>
      </c>
      <c r="AFE46" s="214"/>
      <c r="AFF46" s="214"/>
      <c r="AFG46" s="215" t="s">
        <v>27</v>
      </c>
      <c r="AFI46" s="214"/>
      <c r="AFJ46" s="214"/>
      <c r="AFK46" s="461" t="s">
        <v>26</v>
      </c>
      <c r="AFL46" s="209">
        <f t="shared" ref="AFL46" si="3439">COUNTIF(AFK8:AFK38,"HT")*7.5+AFN46</f>
        <v>0</v>
      </c>
      <c r="AFM46" s="210">
        <f t="shared" si="3218"/>
        <v>75</v>
      </c>
      <c r="AFN46" s="461">
        <f t="shared" ref="AFN46" si="3440">COUNTIF(AFK8:AFK38,"GT")*7.5</f>
        <v>0</v>
      </c>
      <c r="AFO46" s="211">
        <f t="shared" si="3219"/>
        <v>-75</v>
      </c>
      <c r="AFP46" s="212" t="str">
        <f t="shared" si="3220"/>
        <v>û</v>
      </c>
      <c r="AFQ46" s="212"/>
      <c r="AFR46" s="120"/>
      <c r="AFS46" s="120"/>
      <c r="AFT46" s="120"/>
      <c r="AFU46" s="214"/>
      <c r="AFV46" s="214"/>
      <c r="AFW46" s="214"/>
      <c r="AFX46" s="214"/>
      <c r="AFY46" s="225">
        <f t="shared" ref="AFY46" si="3441">SUM(AFK8:AFK38)</f>
        <v>0</v>
      </c>
      <c r="AFZ46" s="214"/>
      <c r="AGA46" s="214"/>
      <c r="AGB46" s="215" t="s">
        <v>27</v>
      </c>
      <c r="AGD46" s="214"/>
      <c r="AGE46" s="214"/>
      <c r="AGF46" s="461" t="s">
        <v>26</v>
      </c>
      <c r="AGG46" s="209">
        <f t="shared" ref="AGG46" si="3442">COUNTIF(AGF8:AGF38,"HT")*7.5+AGI46</f>
        <v>0</v>
      </c>
      <c r="AGH46" s="210">
        <f t="shared" si="3222"/>
        <v>75</v>
      </c>
      <c r="AGI46" s="461">
        <f t="shared" ref="AGI46" si="3443">COUNTIF(AGF8:AGF38,"GT")*7.5</f>
        <v>0</v>
      </c>
      <c r="AGJ46" s="211">
        <f t="shared" si="3223"/>
        <v>-75</v>
      </c>
      <c r="AGK46" s="212" t="str">
        <f t="shared" si="3224"/>
        <v>û</v>
      </c>
      <c r="AGL46" s="212"/>
      <c r="AGM46" s="120"/>
      <c r="AGN46" s="120"/>
      <c r="AGO46" s="120"/>
      <c r="AGP46" s="214"/>
      <c r="AGQ46" s="214"/>
      <c r="AGR46" s="214"/>
      <c r="AGS46" s="214"/>
      <c r="AGT46" s="225">
        <f t="shared" ref="AGT46" si="3444">SUM(AGF8:AGF38)</f>
        <v>0</v>
      </c>
      <c r="AGU46" s="214"/>
      <c r="AGV46" s="214"/>
      <c r="AGW46" s="215" t="s">
        <v>27</v>
      </c>
      <c r="AGY46" s="214"/>
      <c r="AGZ46" s="214"/>
      <c r="AHA46" s="461" t="s">
        <v>26</v>
      </c>
      <c r="AHB46" s="209">
        <f t="shared" ref="AHB46" si="3445">COUNTIF(AHA8:AHA38,"HT")*7.5+AHD46</f>
        <v>0</v>
      </c>
      <c r="AHC46" s="210">
        <f t="shared" si="3226"/>
        <v>67.5</v>
      </c>
      <c r="AHD46" s="461">
        <f t="shared" ref="AHD46" si="3446">COUNTIF(AHA8:AHA38,"GT")*7.5</f>
        <v>0</v>
      </c>
      <c r="AHE46" s="211">
        <f t="shared" si="3227"/>
        <v>-67.5</v>
      </c>
      <c r="AHF46" s="212" t="str">
        <f t="shared" si="3228"/>
        <v>û</v>
      </c>
      <c r="AHG46" s="212"/>
      <c r="AHH46" s="120"/>
      <c r="AHI46" s="120"/>
      <c r="AHJ46" s="120"/>
      <c r="AHK46" s="214"/>
      <c r="AHL46" s="214"/>
      <c r="AHM46" s="214"/>
      <c r="AHN46" s="214"/>
      <c r="AHO46" s="225">
        <f t="shared" ref="AHO46" si="3447">SUM(AHA8:AHA38)</f>
        <v>0</v>
      </c>
      <c r="AHP46" s="214"/>
      <c r="AHQ46" s="214"/>
      <c r="AHR46" s="215" t="s">
        <v>27</v>
      </c>
      <c r="AHT46" s="214"/>
      <c r="AHU46" s="214"/>
      <c r="AHV46" s="461" t="s">
        <v>26</v>
      </c>
      <c r="AHW46" s="209">
        <f t="shared" ref="AHW46" si="3448">COUNTIF(AHV8:AHV38,"HT")*7.5+AHY46</f>
        <v>0</v>
      </c>
      <c r="AHX46" s="210">
        <f t="shared" si="3230"/>
        <v>75</v>
      </c>
      <c r="AHY46" s="461">
        <f t="shared" ref="AHY46" si="3449">COUNTIF(AHV8:AHV38,"GT")*7.5</f>
        <v>0</v>
      </c>
      <c r="AHZ46" s="211">
        <f t="shared" si="3231"/>
        <v>-75</v>
      </c>
      <c r="AIA46" s="212" t="str">
        <f t="shared" si="3232"/>
        <v>û</v>
      </c>
      <c r="AIB46" s="212"/>
      <c r="AIC46" s="120"/>
      <c r="AID46" s="120"/>
      <c r="AIE46" s="120"/>
      <c r="AIF46" s="214"/>
      <c r="AIG46" s="214"/>
      <c r="AIH46" s="214"/>
      <c r="AII46" s="214"/>
      <c r="AIJ46" s="225">
        <f t="shared" ref="AIJ46" si="3450">SUM(AHV8:AHV38)</f>
        <v>0</v>
      </c>
      <c r="AIK46" s="214"/>
      <c r="AIL46" s="214"/>
      <c r="AIM46" s="215" t="s">
        <v>27</v>
      </c>
      <c r="AIO46" s="214"/>
      <c r="AIP46" s="214"/>
      <c r="AIQ46" s="461" t="s">
        <v>26</v>
      </c>
      <c r="AIR46" s="209">
        <f t="shared" ref="AIR46" si="3451">COUNTIF(AIQ8:AIQ38,"HT")*7.5+AIT46</f>
        <v>0</v>
      </c>
      <c r="AIS46" s="210">
        <f t="shared" si="3234"/>
        <v>75</v>
      </c>
      <c r="AIT46" s="461">
        <f t="shared" ref="AIT46" si="3452">COUNTIF(AIQ8:AIQ38,"GT")*7.5</f>
        <v>0</v>
      </c>
      <c r="AIU46" s="211">
        <f t="shared" si="3235"/>
        <v>-75</v>
      </c>
      <c r="AIV46" s="212" t="str">
        <f t="shared" si="3236"/>
        <v>û</v>
      </c>
      <c r="AIW46" s="212"/>
      <c r="AIX46" s="120"/>
      <c r="AIY46" s="120"/>
      <c r="AIZ46" s="120"/>
      <c r="AJA46" s="214"/>
      <c r="AJB46" s="214"/>
      <c r="AJC46" s="214"/>
      <c r="AJD46" s="214"/>
      <c r="AJE46" s="225">
        <f t="shared" ref="AJE46" si="3453">SUM(AIQ8:AIQ38)</f>
        <v>0</v>
      </c>
      <c r="AJF46" s="214"/>
      <c r="AJG46" s="214"/>
      <c r="AJH46" s="215" t="s">
        <v>27</v>
      </c>
      <c r="AJJ46" s="214"/>
      <c r="AJK46" s="214"/>
      <c r="AJL46" s="461" t="s">
        <v>26</v>
      </c>
      <c r="AJM46" s="209">
        <f t="shared" ref="AJM46" si="3454">COUNTIF(AJL8:AJL38,"HT")*7.5+AJO46</f>
        <v>0</v>
      </c>
      <c r="AJN46" s="210">
        <f t="shared" si="3238"/>
        <v>75</v>
      </c>
      <c r="AJO46" s="461">
        <f t="shared" ref="AJO46" si="3455">COUNTIF(AJL8:AJL38,"GT")*7.5</f>
        <v>0</v>
      </c>
      <c r="AJP46" s="211">
        <f t="shared" si="3239"/>
        <v>-75</v>
      </c>
      <c r="AJQ46" s="212" t="str">
        <f t="shared" si="3240"/>
        <v>û</v>
      </c>
      <c r="AJR46" s="212"/>
      <c r="AJS46" s="120"/>
      <c r="AJT46" s="120"/>
      <c r="AJU46" s="120"/>
      <c r="AJV46" s="214"/>
      <c r="AJW46" s="214"/>
      <c r="AJX46" s="214"/>
      <c r="AJY46" s="214"/>
      <c r="AJZ46" s="225">
        <f t="shared" ref="AJZ46" si="3456">SUM(AJL8:AJL38)</f>
        <v>0</v>
      </c>
      <c r="AKA46" s="214"/>
      <c r="AKB46" s="214"/>
      <c r="AKC46" s="215" t="s">
        <v>27</v>
      </c>
      <c r="AKE46" s="214"/>
      <c r="AKF46" s="214"/>
      <c r="AKG46" s="461" t="s">
        <v>26</v>
      </c>
      <c r="AKH46" s="209">
        <f t="shared" ref="AKH46" si="3457">COUNTIF(AKG8:AKG38,"HT")*7.5+AKJ46</f>
        <v>0</v>
      </c>
      <c r="AKI46" s="210">
        <f t="shared" si="3242"/>
        <v>82.5</v>
      </c>
      <c r="AKJ46" s="461">
        <f t="shared" ref="AKJ46" si="3458">COUNTIF(AKG8:AKG38,"GT")*7.5</f>
        <v>0</v>
      </c>
      <c r="AKK46" s="211">
        <f t="shared" si="3243"/>
        <v>-82.5</v>
      </c>
      <c r="AKL46" s="212" t="str">
        <f t="shared" si="3244"/>
        <v>û</v>
      </c>
      <c r="AKM46" s="212"/>
      <c r="AKN46" s="120"/>
      <c r="AKO46" s="120"/>
      <c r="AKP46" s="120"/>
      <c r="AKQ46" s="214"/>
      <c r="AKR46" s="214"/>
      <c r="AKS46" s="214"/>
      <c r="AKT46" s="214"/>
      <c r="AKU46" s="225">
        <f t="shared" ref="AKU46" si="3459">SUM(AKG8:AKG38)</f>
        <v>0</v>
      </c>
      <c r="AKV46" s="214"/>
      <c r="AKW46" s="214"/>
      <c r="AKX46" s="215" t="s">
        <v>27</v>
      </c>
      <c r="AKZ46" s="214"/>
      <c r="ALA46" s="214"/>
      <c r="ALB46" s="461" t="s">
        <v>26</v>
      </c>
      <c r="ALC46" s="209">
        <f t="shared" ref="ALC46" si="3460">COUNTIF(ALB8:ALB38,"HT")*7.5+ALE46</f>
        <v>0</v>
      </c>
      <c r="ALD46" s="210">
        <f t="shared" si="3246"/>
        <v>75</v>
      </c>
      <c r="ALE46" s="461">
        <f t="shared" ref="ALE46" si="3461">COUNTIF(ALB8:ALB38,"GT")*7.5</f>
        <v>0</v>
      </c>
      <c r="ALF46" s="211">
        <f t="shared" si="3247"/>
        <v>-75</v>
      </c>
      <c r="ALG46" s="212" t="str">
        <f t="shared" si="3248"/>
        <v>û</v>
      </c>
      <c r="ALH46" s="212"/>
      <c r="ALI46" s="120"/>
      <c r="ALJ46" s="120"/>
      <c r="ALK46" s="120"/>
      <c r="ALL46" s="214"/>
      <c r="ALM46" s="214"/>
      <c r="ALN46" s="214"/>
      <c r="ALO46" s="214"/>
      <c r="ALP46" s="225">
        <f t="shared" ref="ALP46" si="3462">SUM(ALB8:ALB38)</f>
        <v>0</v>
      </c>
      <c r="ALQ46" s="214"/>
      <c r="ALR46" s="214"/>
      <c r="ALS46" s="215" t="s">
        <v>27</v>
      </c>
      <c r="ALU46" s="214"/>
      <c r="ALV46" s="214"/>
      <c r="ALW46" s="461" t="s">
        <v>26</v>
      </c>
      <c r="ALX46" s="209">
        <f t="shared" ref="ALX46" si="3463">COUNTIF(ALW8:ALW38,"HT")*7.5+ALZ46</f>
        <v>0</v>
      </c>
      <c r="ALY46" s="210">
        <f t="shared" si="3250"/>
        <v>75</v>
      </c>
      <c r="ALZ46" s="461">
        <f t="shared" ref="ALZ46" si="3464">COUNTIF(ALW8:ALW38,"GT")*7.5</f>
        <v>0</v>
      </c>
      <c r="AMA46" s="211">
        <f t="shared" si="3251"/>
        <v>-75</v>
      </c>
      <c r="AMB46" s="212" t="str">
        <f t="shared" si="3252"/>
        <v>û</v>
      </c>
      <c r="AMC46" s="212"/>
      <c r="AMD46" s="120"/>
      <c r="AME46" s="120"/>
      <c r="AMF46" s="120"/>
      <c r="AMG46" s="214"/>
      <c r="AMH46" s="214"/>
      <c r="AMI46" s="214"/>
      <c r="AMJ46" s="214"/>
      <c r="AMK46" s="225">
        <f t="shared" ref="AMK46" si="3465">SUM(ALW8:ALW38)</f>
        <v>0</v>
      </c>
      <c r="AML46" s="214"/>
      <c r="AMM46" s="214"/>
      <c r="AMN46" s="215" t="s">
        <v>27</v>
      </c>
      <c r="AMP46" s="214"/>
      <c r="AMQ46" s="214"/>
      <c r="AMR46" s="461" t="s">
        <v>26</v>
      </c>
      <c r="AMS46" s="209">
        <f t="shared" ref="AMS46" si="3466">COUNTIF(AMR8:AMR38,"HT")*7.5+AMU46</f>
        <v>0</v>
      </c>
      <c r="AMT46" s="210">
        <f t="shared" si="3254"/>
        <v>67.5</v>
      </c>
      <c r="AMU46" s="461">
        <f t="shared" ref="AMU46" si="3467">COUNTIF(AMR8:AMR38,"GT")*7.5</f>
        <v>0</v>
      </c>
      <c r="AMV46" s="211">
        <f t="shared" si="3255"/>
        <v>-67.5</v>
      </c>
      <c r="AMW46" s="212" t="str">
        <f t="shared" si="3256"/>
        <v>û</v>
      </c>
      <c r="AMX46" s="212"/>
      <c r="AMY46" s="120"/>
      <c r="AMZ46" s="120"/>
      <c r="ANA46" s="120"/>
      <c r="ANB46" s="214"/>
      <c r="ANC46" s="214"/>
      <c r="AND46" s="214"/>
      <c r="ANE46" s="214"/>
      <c r="ANF46" s="225">
        <f t="shared" ref="ANF46" si="3468">SUM(AMR8:AMR38)</f>
        <v>0</v>
      </c>
      <c r="ANG46" s="214"/>
      <c r="ANH46" s="214"/>
      <c r="ANI46" s="215" t="s">
        <v>27</v>
      </c>
      <c r="ANK46" s="214"/>
      <c r="ANL46" s="214"/>
      <c r="ANM46" s="461" t="s">
        <v>26</v>
      </c>
      <c r="ANN46" s="209">
        <f t="shared" ref="ANN46" si="3469">COUNTIF(ANM8:ANM38,"HT")*7.5+ANP46</f>
        <v>0</v>
      </c>
      <c r="ANO46" s="210">
        <f t="shared" si="3258"/>
        <v>75</v>
      </c>
      <c r="ANP46" s="461">
        <f t="shared" ref="ANP46" si="3470">COUNTIF(ANM8:ANM38,"GT")*7.5</f>
        <v>0</v>
      </c>
      <c r="ANQ46" s="211">
        <f t="shared" si="3259"/>
        <v>-75</v>
      </c>
      <c r="ANR46" s="212" t="str">
        <f t="shared" si="3260"/>
        <v>û</v>
      </c>
      <c r="ANS46" s="212"/>
      <c r="ANT46" s="120"/>
      <c r="ANU46" s="120"/>
      <c r="ANV46" s="120"/>
      <c r="ANW46" s="214"/>
      <c r="ANX46" s="214"/>
      <c r="ANY46" s="214"/>
      <c r="ANZ46" s="214"/>
      <c r="AOA46" s="225">
        <f t="shared" ref="AOA46" si="3471">SUM(ANM8:ANM38)</f>
        <v>0</v>
      </c>
      <c r="AOB46" s="214"/>
      <c r="AOC46" s="214"/>
      <c r="AOD46" s="215" t="s">
        <v>27</v>
      </c>
      <c r="AOF46" s="214"/>
      <c r="AOG46" s="214"/>
      <c r="AOH46" s="461" t="s">
        <v>26</v>
      </c>
      <c r="AOI46" s="209">
        <f t="shared" ref="AOI46" si="3472">COUNTIF(AOH8:AOH38,"HT")*7.5+AOK46</f>
        <v>0</v>
      </c>
      <c r="AOJ46" s="210">
        <f t="shared" si="3262"/>
        <v>90</v>
      </c>
      <c r="AOK46" s="461">
        <f t="shared" ref="AOK46" si="3473">COUNTIF(AOH8:AOH38,"GT")*7.5</f>
        <v>0</v>
      </c>
      <c r="AOL46" s="211">
        <f t="shared" si="3263"/>
        <v>-90</v>
      </c>
      <c r="AOM46" s="212" t="str">
        <f t="shared" si="3264"/>
        <v>û</v>
      </c>
      <c r="AON46" s="212"/>
      <c r="AOO46" s="120"/>
      <c r="AOP46" s="120"/>
      <c r="AOQ46" s="120"/>
      <c r="AOR46" s="214"/>
      <c r="AOS46" s="214"/>
      <c r="AOT46" s="214"/>
      <c r="AOU46" s="214"/>
      <c r="AOV46" s="225">
        <f t="shared" ref="AOV46" si="3474">SUM(AOH8:AOH38)</f>
        <v>0</v>
      </c>
      <c r="AOW46" s="214"/>
      <c r="AOX46" s="214"/>
      <c r="AOY46" s="215" t="s">
        <v>27</v>
      </c>
      <c r="APA46" s="214"/>
      <c r="APB46" s="214"/>
      <c r="APC46" s="461" t="s">
        <v>26</v>
      </c>
      <c r="APD46" s="209">
        <f t="shared" ref="APD46" si="3475">COUNTIF(APC8:APC38,"HT")*7.5+APF46</f>
        <v>0</v>
      </c>
      <c r="APE46" s="210">
        <f t="shared" si="3266"/>
        <v>70.5</v>
      </c>
      <c r="APF46" s="461">
        <f t="shared" ref="APF46" si="3476">COUNTIF(APC8:APC38,"GT")*7.5</f>
        <v>0</v>
      </c>
      <c r="APG46" s="211">
        <f t="shared" si="3267"/>
        <v>-70.5</v>
      </c>
      <c r="APH46" s="212" t="str">
        <f t="shared" si="3268"/>
        <v>û</v>
      </c>
      <c r="API46" s="212"/>
      <c r="APJ46" s="120"/>
      <c r="APK46" s="120"/>
      <c r="APL46" s="120"/>
      <c r="APM46" s="214"/>
      <c r="APN46" s="214"/>
      <c r="APO46" s="214"/>
      <c r="APP46" s="214"/>
      <c r="APQ46" s="225">
        <f t="shared" ref="APQ46" si="3477">SUM(APC8:APC38)</f>
        <v>0</v>
      </c>
      <c r="APR46" s="214"/>
      <c r="APS46" s="214"/>
      <c r="APT46" s="215" t="s">
        <v>27</v>
      </c>
      <c r="APV46" s="214"/>
      <c r="APW46" s="214"/>
      <c r="APX46" s="461" t="s">
        <v>26</v>
      </c>
      <c r="APY46" s="209">
        <f t="shared" ref="APY46" si="3478">COUNTIF(APX8:APX38,"HT")*7.5+AQA46</f>
        <v>0</v>
      </c>
      <c r="APZ46" s="210">
        <f t="shared" si="3270"/>
        <v>75</v>
      </c>
      <c r="AQA46" s="461">
        <f t="shared" ref="AQA46" si="3479">COUNTIF(APX8:APX38,"GT")*7.5</f>
        <v>0</v>
      </c>
      <c r="AQB46" s="211">
        <f t="shared" si="3271"/>
        <v>-75</v>
      </c>
      <c r="AQC46" s="212" t="str">
        <f t="shared" si="3272"/>
        <v>û</v>
      </c>
      <c r="AQD46" s="212"/>
      <c r="AQE46" s="120"/>
      <c r="AQF46" s="120"/>
      <c r="AQG46" s="120"/>
      <c r="AQH46" s="214"/>
      <c r="AQI46" s="214"/>
      <c r="AQJ46" s="214"/>
      <c r="AQK46" s="214"/>
      <c r="AQL46" s="225">
        <f t="shared" ref="AQL46" si="3480">SUM(APX8:APX38)</f>
        <v>0</v>
      </c>
      <c r="AQM46" s="214"/>
      <c r="AQN46" s="214"/>
      <c r="AQO46" s="215" t="s">
        <v>27</v>
      </c>
      <c r="AQQ46" s="214"/>
      <c r="AQR46" s="214"/>
      <c r="AQS46" s="461" t="s">
        <v>26</v>
      </c>
      <c r="AQT46" s="209">
        <f t="shared" ref="AQT46" si="3481">COUNTIF(AQS8:AQS38,"HT")*7.5+AQV46</f>
        <v>0</v>
      </c>
      <c r="AQU46" s="210">
        <f t="shared" si="3274"/>
        <v>70.5</v>
      </c>
      <c r="AQV46" s="461">
        <f t="shared" ref="AQV46" si="3482">COUNTIF(AQS8:AQS38,"GT")*7.5</f>
        <v>0</v>
      </c>
      <c r="AQW46" s="211">
        <f t="shared" si="3275"/>
        <v>-70.5</v>
      </c>
      <c r="AQX46" s="212" t="str">
        <f t="shared" si="3276"/>
        <v>û</v>
      </c>
      <c r="AQY46" s="212"/>
      <c r="AQZ46" s="120"/>
      <c r="ARA46" s="120"/>
      <c r="ARB46" s="120"/>
      <c r="ARC46" s="214"/>
      <c r="ARD46" s="214"/>
      <c r="ARE46" s="214"/>
      <c r="ARF46" s="214"/>
      <c r="ARG46" s="225">
        <f t="shared" ref="ARG46" si="3483">SUM(AQS8:AQS38)</f>
        <v>0</v>
      </c>
      <c r="ARH46" s="214"/>
      <c r="ARI46" s="214"/>
      <c r="ARJ46" s="215" t="s">
        <v>27</v>
      </c>
      <c r="ARL46" s="214"/>
      <c r="ARM46" s="214"/>
      <c r="ARN46" s="461" t="s">
        <v>26</v>
      </c>
      <c r="ARO46" s="209">
        <f t="shared" ref="ARO46" si="3484">COUNTIF(ARN8:ARN38,"HT")*7.5+ARQ46</f>
        <v>0</v>
      </c>
      <c r="ARP46" s="210">
        <f t="shared" si="3278"/>
        <v>63</v>
      </c>
      <c r="ARQ46" s="461">
        <f t="shared" ref="ARQ46" si="3485">COUNTIF(ARN8:ARN38,"GT")*7.5</f>
        <v>0</v>
      </c>
      <c r="ARR46" s="211">
        <f t="shared" si="3279"/>
        <v>-63</v>
      </c>
      <c r="ARS46" s="212" t="str">
        <f t="shared" si="3280"/>
        <v>û</v>
      </c>
      <c r="ART46" s="212"/>
      <c r="ARU46" s="120"/>
      <c r="ARV46" s="120"/>
      <c r="ARW46" s="120"/>
      <c r="ARX46" s="214"/>
      <c r="ARY46" s="214"/>
      <c r="ARZ46" s="214"/>
      <c r="ASA46" s="214"/>
      <c r="ASB46" s="225">
        <f t="shared" ref="ASB46" si="3486">SUM(ARN8:ARN38)</f>
        <v>0</v>
      </c>
      <c r="ASC46" s="214"/>
      <c r="ASD46" s="214"/>
      <c r="ASE46" s="215" t="s">
        <v>27</v>
      </c>
      <c r="ASG46" s="214"/>
      <c r="ASH46" s="214"/>
      <c r="ASI46" s="461" t="s">
        <v>26</v>
      </c>
      <c r="ASJ46" s="209">
        <f t="shared" ref="ASJ46" si="3487">COUNTIF(ASI8:ASI38,"HT")*7.5+ASL46</f>
        <v>0</v>
      </c>
      <c r="ASK46" s="210">
        <f t="shared" si="3282"/>
        <v>75</v>
      </c>
      <c r="ASL46" s="461">
        <f t="shared" ref="ASL46" si="3488">COUNTIF(ASI8:ASI38,"GT")*7.5</f>
        <v>0</v>
      </c>
      <c r="ASM46" s="211">
        <f t="shared" si="3283"/>
        <v>-75</v>
      </c>
      <c r="ASN46" s="212" t="str">
        <f t="shared" si="3284"/>
        <v>û</v>
      </c>
      <c r="ASO46" s="212"/>
      <c r="ASP46" s="120"/>
      <c r="ASQ46" s="120"/>
      <c r="ASR46" s="120"/>
      <c r="ASS46" s="214"/>
      <c r="AST46" s="214"/>
      <c r="ASU46" s="214"/>
      <c r="ASV46" s="214"/>
      <c r="ASW46" s="225">
        <f t="shared" ref="ASW46" si="3489">SUM(ASI8:ASI38)</f>
        <v>0</v>
      </c>
      <c r="ASX46" s="214"/>
      <c r="ASY46" s="214"/>
      <c r="ASZ46" s="215" t="s">
        <v>27</v>
      </c>
      <c r="ATB46" s="214"/>
      <c r="ATC46" s="214"/>
      <c r="ATD46" s="461" t="s">
        <v>26</v>
      </c>
      <c r="ATE46" s="209">
        <f t="shared" ref="ATE46" si="3490">COUNTIF(ATD8:ATD38,"HT")*7.5+ATG46</f>
        <v>0</v>
      </c>
      <c r="ATF46" s="210">
        <f t="shared" si="3286"/>
        <v>82.5</v>
      </c>
      <c r="ATG46" s="461">
        <f t="shared" ref="ATG46" si="3491">COUNTIF(ATD8:ATD38,"GT")*7.5</f>
        <v>0</v>
      </c>
      <c r="ATH46" s="211">
        <f t="shared" si="3287"/>
        <v>-82.5</v>
      </c>
      <c r="ATI46" s="212" t="str">
        <f t="shared" si="3288"/>
        <v>û</v>
      </c>
      <c r="ATJ46" s="212"/>
      <c r="ATK46" s="120"/>
      <c r="ATL46" s="120"/>
      <c r="ATM46" s="120"/>
      <c r="ATN46" s="214"/>
      <c r="ATO46" s="214"/>
      <c r="ATP46" s="214"/>
      <c r="ATQ46" s="214"/>
      <c r="ATR46" s="225">
        <f t="shared" ref="ATR46" si="3492">SUM(ATD8:ATD38)</f>
        <v>0</v>
      </c>
      <c r="ATS46" s="214"/>
      <c r="ATT46" s="214"/>
      <c r="ATU46" s="215" t="s">
        <v>27</v>
      </c>
      <c r="ATW46" s="214"/>
      <c r="ATX46" s="214"/>
      <c r="ATY46" s="461" t="s">
        <v>26</v>
      </c>
      <c r="ATZ46" s="209">
        <f t="shared" ref="ATZ46" si="3493">COUNTIF(ATY8:ATY38,"HT")*7.5+AUB46</f>
        <v>0</v>
      </c>
      <c r="AUA46" s="210">
        <f t="shared" si="3290"/>
        <v>70.5</v>
      </c>
      <c r="AUB46" s="461">
        <f t="shared" ref="AUB46" si="3494">COUNTIF(ATY8:ATY38,"GT")*7.5</f>
        <v>0</v>
      </c>
      <c r="AUC46" s="211">
        <f t="shared" si="3291"/>
        <v>-70.5</v>
      </c>
      <c r="AUD46" s="212" t="str">
        <f t="shared" si="3292"/>
        <v>û</v>
      </c>
      <c r="AUE46" s="212"/>
      <c r="AUF46" s="120"/>
      <c r="AUG46" s="120"/>
      <c r="AUH46" s="120"/>
      <c r="AUI46" s="214"/>
      <c r="AUJ46" s="214"/>
      <c r="AUK46" s="214"/>
      <c r="AUL46" s="214"/>
      <c r="AUM46" s="225">
        <f t="shared" ref="AUM46" si="3495">SUM(ATY8:ATY38)</f>
        <v>0</v>
      </c>
      <c r="AUN46" s="214"/>
      <c r="AUO46" s="214"/>
      <c r="AUP46" s="215" t="s">
        <v>27</v>
      </c>
      <c r="AUR46" s="214"/>
      <c r="AUS46" s="214"/>
      <c r="AUT46" s="461" t="s">
        <v>26</v>
      </c>
      <c r="AUU46" s="209">
        <f t="shared" ref="AUU46" si="3496">COUNTIF(AUT8:AUT38,"HT")*7.5+AUW46</f>
        <v>0</v>
      </c>
      <c r="AUV46" s="210">
        <f t="shared" si="3294"/>
        <v>70.5</v>
      </c>
      <c r="AUW46" s="461">
        <f t="shared" ref="AUW46" si="3497">COUNTIF(AUT8:AUT38,"GT")*7.5</f>
        <v>0</v>
      </c>
      <c r="AUX46" s="211">
        <f t="shared" si="3295"/>
        <v>-70.5</v>
      </c>
      <c r="AUY46" s="212" t="str">
        <f t="shared" si="3296"/>
        <v>û</v>
      </c>
      <c r="AUZ46" s="212"/>
      <c r="AVA46" s="120"/>
      <c r="AVB46" s="120"/>
      <c r="AVC46" s="120"/>
      <c r="AVD46" s="214"/>
      <c r="AVE46" s="214"/>
      <c r="AVF46" s="214"/>
      <c r="AVG46" s="214"/>
      <c r="AVH46" s="225">
        <f t="shared" ref="AVH46" si="3498">SUM(AUT8:AUT38)</f>
        <v>0</v>
      </c>
      <c r="AVI46" s="214"/>
      <c r="AVJ46" s="214"/>
      <c r="AVK46" s="215" t="s">
        <v>27</v>
      </c>
      <c r="AVM46" s="214"/>
      <c r="AVN46" s="214"/>
      <c r="AVO46" s="461" t="s">
        <v>26</v>
      </c>
      <c r="AVP46" s="209">
        <f t="shared" ref="AVP46" si="3499">COUNTIF(AVO8:AVO38,"HT")*7.5+AVR46</f>
        <v>0</v>
      </c>
      <c r="AVQ46" s="210">
        <f t="shared" si="3298"/>
        <v>82.5</v>
      </c>
      <c r="AVR46" s="461">
        <f t="shared" ref="AVR46" si="3500">COUNTIF(AVO8:AVO38,"GT")*7.5</f>
        <v>0</v>
      </c>
      <c r="AVS46" s="211">
        <f t="shared" si="3299"/>
        <v>-82.5</v>
      </c>
      <c r="AVT46" s="212" t="str">
        <f t="shared" si="3300"/>
        <v>û</v>
      </c>
      <c r="AVU46" s="212"/>
      <c r="AVV46" s="120"/>
      <c r="AVW46" s="120"/>
      <c r="AVX46" s="120"/>
      <c r="AVY46" s="214"/>
      <c r="AVZ46" s="214"/>
      <c r="AWA46" s="214"/>
      <c r="AWB46" s="214"/>
      <c r="AWC46" s="225">
        <f t="shared" ref="AWC46" si="3501">SUM(AVO8:AVO38)</f>
        <v>0</v>
      </c>
      <c r="AWD46" s="214"/>
      <c r="AWE46" s="214"/>
      <c r="AWF46" s="215" t="s">
        <v>27</v>
      </c>
      <c r="AWH46" s="214"/>
      <c r="AWI46" s="214"/>
      <c r="AWJ46" s="461" t="s">
        <v>26</v>
      </c>
      <c r="AWK46" s="209">
        <f t="shared" ref="AWK46" si="3502">COUNTIF(AWJ8:AWJ38,"HT")*7.5+AWM46</f>
        <v>0</v>
      </c>
      <c r="AWL46" s="210">
        <f t="shared" si="3302"/>
        <v>70.5</v>
      </c>
      <c r="AWM46" s="461">
        <f t="shared" ref="AWM46" si="3503">COUNTIF(AWJ8:AWJ38,"GT")*7.5</f>
        <v>0</v>
      </c>
      <c r="AWN46" s="211">
        <f t="shared" si="3303"/>
        <v>-70.5</v>
      </c>
      <c r="AWO46" s="212" t="str">
        <f t="shared" si="3304"/>
        <v>û</v>
      </c>
      <c r="AWP46" s="212"/>
      <c r="AWQ46" s="120"/>
      <c r="AWR46" s="120"/>
      <c r="AWS46" s="120"/>
      <c r="AWT46" s="214"/>
      <c r="AWU46" s="214"/>
      <c r="AWV46" s="214"/>
      <c r="AWW46" s="214"/>
      <c r="AWX46" s="225">
        <f t="shared" ref="AWX46" si="3504">SUM(AWJ8:AWJ38)</f>
        <v>0</v>
      </c>
      <c r="AWY46" s="214"/>
      <c r="AWZ46" s="214"/>
      <c r="AXA46" s="215" t="s">
        <v>27</v>
      </c>
      <c r="AXC46" s="214"/>
      <c r="AXD46" s="214"/>
      <c r="AXE46" s="461" t="s">
        <v>26</v>
      </c>
      <c r="AXF46" s="209">
        <f t="shared" ref="AXF46" si="3505">COUNTIF(AXE8:AXE38,"HT")*7.5+AXH46</f>
        <v>0</v>
      </c>
      <c r="AXG46" s="210" t="e">
        <f t="shared" si="3306"/>
        <v>#N/A</v>
      </c>
      <c r="AXH46" s="461">
        <f t="shared" ref="AXH46" si="3506">COUNTIF(AXE8:AXE38,"GT")*7.5</f>
        <v>0</v>
      </c>
      <c r="AXI46" s="211" t="e">
        <f t="shared" si="3307"/>
        <v>#N/A</v>
      </c>
      <c r="AXJ46" s="212" t="e">
        <f t="shared" si="3308"/>
        <v>#N/A</v>
      </c>
      <c r="AXK46" s="212"/>
      <c r="AXL46" s="120"/>
      <c r="AXM46" s="120"/>
      <c r="AXN46" s="120"/>
      <c r="AXO46" s="214"/>
      <c r="AXP46" s="214"/>
      <c r="AXQ46" s="214"/>
      <c r="AXR46" s="214"/>
      <c r="AXS46" s="225">
        <f t="shared" ref="AXS46" si="3507">SUM(AXE8:AXE38)</f>
        <v>0</v>
      </c>
      <c r="AXT46" s="214"/>
      <c r="AXU46" s="214"/>
      <c r="AXV46" s="215" t="s">
        <v>27</v>
      </c>
      <c r="AXX46" s="214"/>
      <c r="AXY46" s="214"/>
      <c r="AXZ46" s="461" t="s">
        <v>26</v>
      </c>
      <c r="AYA46" s="209">
        <f t="shared" ref="AYA46" si="3508">COUNTIF(AXZ8:AXZ38,"HT")*7.5+AYC46</f>
        <v>0</v>
      </c>
      <c r="AYB46" s="210" t="e">
        <f t="shared" si="3310"/>
        <v>#N/A</v>
      </c>
      <c r="AYC46" s="461">
        <f t="shared" ref="AYC46" si="3509">COUNTIF(AXZ8:AXZ38,"GT")*7.5</f>
        <v>0</v>
      </c>
      <c r="AYD46" s="211" t="e">
        <f t="shared" si="3311"/>
        <v>#N/A</v>
      </c>
      <c r="AYE46" s="212" t="e">
        <f t="shared" si="3312"/>
        <v>#N/A</v>
      </c>
      <c r="AYF46" s="212"/>
      <c r="AYG46" s="120"/>
      <c r="AYH46" s="120"/>
      <c r="AYI46" s="120"/>
      <c r="AYJ46" s="214"/>
      <c r="AYK46" s="214"/>
      <c r="AYL46" s="214"/>
      <c r="AYM46" s="214"/>
      <c r="AYN46" s="225">
        <f t="shared" ref="AYN46" si="3510">SUM(AXZ8:AXZ38)</f>
        <v>0</v>
      </c>
      <c r="AYO46" s="214"/>
      <c r="AYP46" s="214"/>
      <c r="AYQ46" s="215" t="s">
        <v>27</v>
      </c>
      <c r="AYS46" s="214"/>
      <c r="AYT46" s="214"/>
      <c r="AYU46" s="461" t="s">
        <v>26</v>
      </c>
      <c r="AYV46" s="209">
        <f t="shared" ref="AYV46" si="3511">COUNTIF(AYU8:AYU38,"HT")*7.5+AYX46</f>
        <v>0</v>
      </c>
      <c r="AYW46" s="210" t="e">
        <f t="shared" si="3314"/>
        <v>#N/A</v>
      </c>
      <c r="AYX46" s="461">
        <f t="shared" ref="AYX46" si="3512">COUNTIF(AYU8:AYU38,"GT")*7.5</f>
        <v>0</v>
      </c>
      <c r="AYY46" s="211" t="e">
        <f t="shared" si="3315"/>
        <v>#N/A</v>
      </c>
      <c r="AYZ46" s="212" t="e">
        <f t="shared" si="3316"/>
        <v>#N/A</v>
      </c>
      <c r="AZA46" s="212"/>
      <c r="AZB46" s="120"/>
      <c r="AZC46" s="120"/>
      <c r="AZD46" s="120"/>
      <c r="AZE46" s="214"/>
      <c r="AZF46" s="214"/>
      <c r="AZG46" s="214"/>
      <c r="AZH46" s="214"/>
      <c r="AZI46" s="225">
        <f t="shared" ref="AZI46" si="3513">SUM(AYU8:AYU38)</f>
        <v>0</v>
      </c>
      <c r="AZJ46" s="214"/>
      <c r="AZK46" s="214"/>
      <c r="AZL46" s="215" t="s">
        <v>27</v>
      </c>
      <c r="AZN46" s="214"/>
      <c r="AZO46" s="214"/>
      <c r="AZP46" s="461" t="s">
        <v>26</v>
      </c>
      <c r="AZQ46" s="209">
        <f t="shared" ref="AZQ46" si="3514">COUNTIF(AZP8:AZP38,"HT")*7.5+AZS46</f>
        <v>0</v>
      </c>
      <c r="AZR46" s="210" t="e">
        <f t="shared" si="3318"/>
        <v>#N/A</v>
      </c>
      <c r="AZS46" s="461">
        <f t="shared" ref="AZS46" si="3515">COUNTIF(AZP8:AZP38,"GT")*7.5</f>
        <v>0</v>
      </c>
      <c r="AZT46" s="211" t="e">
        <f t="shared" si="3319"/>
        <v>#N/A</v>
      </c>
      <c r="AZU46" s="212" t="e">
        <f t="shared" si="3320"/>
        <v>#N/A</v>
      </c>
      <c r="AZV46" s="212"/>
      <c r="AZW46" s="120"/>
      <c r="AZX46" s="120"/>
      <c r="AZY46" s="120"/>
      <c r="AZZ46" s="214"/>
      <c r="BAA46" s="214"/>
      <c r="BAB46" s="214"/>
      <c r="BAC46" s="214"/>
      <c r="BAD46" s="225">
        <f t="shared" ref="BAD46" si="3516">SUM(AZP8:AZP38)</f>
        <v>0</v>
      </c>
      <c r="BAE46" s="214"/>
      <c r="BAF46" s="214"/>
      <c r="BAG46" s="215" t="s">
        <v>27</v>
      </c>
      <c r="BAI46" s="214"/>
      <c r="BAJ46" s="214"/>
      <c r="BAK46" s="461" t="s">
        <v>26</v>
      </c>
      <c r="BAL46" s="209">
        <f t="shared" ref="BAL46" si="3517">COUNTIF(BAK8:BAK38,"HT")*7.5+BAN46</f>
        <v>0</v>
      </c>
      <c r="BAM46" s="210" t="e">
        <f t="shared" si="3322"/>
        <v>#N/A</v>
      </c>
      <c r="BAN46" s="461">
        <f t="shared" ref="BAN46" si="3518">COUNTIF(BAK8:BAK38,"GT")*7.5</f>
        <v>0</v>
      </c>
      <c r="BAO46" s="211" t="e">
        <f t="shared" si="3323"/>
        <v>#N/A</v>
      </c>
      <c r="BAP46" s="212" t="e">
        <f t="shared" si="3324"/>
        <v>#N/A</v>
      </c>
      <c r="BAQ46" s="212"/>
      <c r="BAR46" s="120"/>
      <c r="BAS46" s="120"/>
      <c r="BAT46" s="120"/>
      <c r="BAU46" s="214"/>
      <c r="BAV46" s="214"/>
      <c r="BAW46" s="214"/>
      <c r="BAX46" s="214"/>
      <c r="BAY46" s="225">
        <f t="shared" ref="BAY46" si="3519">SUM(BAK8:BAK38)</f>
        <v>0</v>
      </c>
      <c r="BAZ46" s="214"/>
      <c r="BBA46" s="214"/>
      <c r="BBB46" s="215" t="s">
        <v>27</v>
      </c>
    </row>
    <row r="47" spans="1:1406" ht="30.6" thickTop="1" thickBot="1" x14ac:dyDescent="0.35">
      <c r="A47" s="214"/>
      <c r="B47" s="214"/>
      <c r="C47" s="441" t="s">
        <v>28</v>
      </c>
      <c r="D47" s="209">
        <f>O39</f>
        <v>0</v>
      </c>
      <c r="E47" s="209">
        <f>VLOOKUP(H1,PUANTAJ!$A:$F,5,)</f>
        <v>7.5</v>
      </c>
      <c r="F47" s="205"/>
      <c r="G47" s="211">
        <f>D47-E47</f>
        <v>-7.5</v>
      </c>
      <c r="H47" s="212" t="str">
        <f>IF(D47-E47=0,"ü","û")</f>
        <v>û</v>
      </c>
      <c r="I47" s="212"/>
      <c r="J47" s="120"/>
      <c r="K47" s="120"/>
      <c r="L47" s="120"/>
      <c r="M47" s="214"/>
      <c r="N47" s="214"/>
      <c r="O47" s="214"/>
      <c r="P47" s="214"/>
      <c r="Q47" s="225">
        <f>SUM(E8:E38)</f>
        <v>0</v>
      </c>
      <c r="R47" s="214"/>
      <c r="S47" s="214"/>
      <c r="T47" s="216" t="s">
        <v>129</v>
      </c>
      <c r="V47" s="214"/>
      <c r="W47" s="214"/>
      <c r="X47" s="461" t="s">
        <v>28</v>
      </c>
      <c r="Y47" s="209">
        <f>AJ39</f>
        <v>0</v>
      </c>
      <c r="Z47" s="209">
        <f>VLOOKUP(AC1,PUANTAJ!$A:$F,5,)</f>
        <v>11</v>
      </c>
      <c r="AA47" s="205"/>
      <c r="AB47" s="211">
        <f>Y47-Z47</f>
        <v>-11</v>
      </c>
      <c r="AC47" s="212" t="str">
        <f>IF(Y47-Z47=0,"ü","û")</f>
        <v>û</v>
      </c>
      <c r="AD47" s="212"/>
      <c r="AE47" s="120"/>
      <c r="AF47" s="120"/>
      <c r="AG47" s="120"/>
      <c r="AH47" s="214"/>
      <c r="AI47" s="214"/>
      <c r="AJ47" s="214"/>
      <c r="AK47" s="214"/>
      <c r="AL47" s="225">
        <f>SUM(Z8:Z38)</f>
        <v>0</v>
      </c>
      <c r="AM47" s="214"/>
      <c r="AN47" s="214"/>
      <c r="AO47" s="216" t="s">
        <v>129</v>
      </c>
      <c r="AQ47" s="214"/>
      <c r="AR47" s="214"/>
      <c r="AS47" s="461" t="s">
        <v>28</v>
      </c>
      <c r="AT47" s="209">
        <f t="shared" ref="AT47" si="3520">BE39</f>
        <v>0</v>
      </c>
      <c r="AU47" s="209">
        <f>VLOOKUP(AX1,PUANTAJ!$A:$F,5,)</f>
        <v>9</v>
      </c>
      <c r="AV47" s="205"/>
      <c r="AW47" s="211">
        <f t="shared" si="3067"/>
        <v>-9</v>
      </c>
      <c r="AX47" s="212" t="str">
        <f t="shared" si="3068"/>
        <v>û</v>
      </c>
      <c r="AY47" s="212"/>
      <c r="AZ47" s="120"/>
      <c r="BA47" s="120"/>
      <c r="BB47" s="120"/>
      <c r="BC47" s="214"/>
      <c r="BD47" s="214"/>
      <c r="BE47" s="214"/>
      <c r="BF47" s="214"/>
      <c r="BG47" s="225">
        <f t="shared" ref="BG47" si="3521">SUM(AU8:AU38)</f>
        <v>0</v>
      </c>
      <c r="BH47" s="214"/>
      <c r="BI47" s="214"/>
      <c r="BJ47" s="216" t="s">
        <v>129</v>
      </c>
      <c r="BL47" s="214"/>
      <c r="BM47" s="214"/>
      <c r="BN47" s="461" t="s">
        <v>28</v>
      </c>
      <c r="BO47" s="209">
        <f t="shared" ref="BO47" si="3522">BZ39</f>
        <v>0</v>
      </c>
      <c r="BP47" s="209">
        <f>VLOOKUP(BS1,PUANTAJ!$A:$F,5,)</f>
        <v>11.5</v>
      </c>
      <c r="BQ47" s="205"/>
      <c r="BR47" s="211">
        <f t="shared" si="3071"/>
        <v>-11.5</v>
      </c>
      <c r="BS47" s="212" t="str">
        <f t="shared" si="3072"/>
        <v>û</v>
      </c>
      <c r="BT47" s="212"/>
      <c r="BU47" s="120"/>
      <c r="BV47" s="120"/>
      <c r="BW47" s="120"/>
      <c r="BX47" s="214"/>
      <c r="BY47" s="214"/>
      <c r="BZ47" s="214"/>
      <c r="CA47" s="214"/>
      <c r="CB47" s="225">
        <f t="shared" ref="CB47" si="3523">SUM(BP8:BP38)</f>
        <v>0</v>
      </c>
      <c r="CC47" s="214"/>
      <c r="CD47" s="214"/>
      <c r="CE47" s="216" t="s">
        <v>129</v>
      </c>
      <c r="CG47" s="214"/>
      <c r="CH47" s="214"/>
      <c r="CI47" s="461" t="s">
        <v>28</v>
      </c>
      <c r="CJ47" s="209">
        <f t="shared" ref="CJ47" si="3524">CU39</f>
        <v>0</v>
      </c>
      <c r="CK47" s="209">
        <f>VLOOKUP(CN1,PUANTAJ!$A:$F,5,)</f>
        <v>15.5</v>
      </c>
      <c r="CL47" s="205"/>
      <c r="CM47" s="211">
        <f t="shared" si="3075"/>
        <v>-15.5</v>
      </c>
      <c r="CN47" s="212" t="str">
        <f t="shared" si="3076"/>
        <v>û</v>
      </c>
      <c r="CO47" s="212"/>
      <c r="CP47" s="120"/>
      <c r="CQ47" s="120"/>
      <c r="CR47" s="120"/>
      <c r="CS47" s="214"/>
      <c r="CT47" s="214"/>
      <c r="CU47" s="214"/>
      <c r="CV47" s="214"/>
      <c r="CW47" s="225">
        <f t="shared" ref="CW47" si="3525">SUM(CK8:CK38)</f>
        <v>0</v>
      </c>
      <c r="CX47" s="214"/>
      <c r="CY47" s="214"/>
      <c r="CZ47" s="216" t="s">
        <v>129</v>
      </c>
      <c r="DB47" s="214"/>
      <c r="DC47" s="214"/>
      <c r="DD47" s="461" t="s">
        <v>28</v>
      </c>
      <c r="DE47" s="209">
        <f t="shared" ref="DE47" si="3526">DP39</f>
        <v>0</v>
      </c>
      <c r="DF47" s="209">
        <f>VLOOKUP(DI1,PUANTAJ!$A:$F,5,)</f>
        <v>72.5</v>
      </c>
      <c r="DG47" s="205"/>
      <c r="DH47" s="211">
        <f t="shared" si="3079"/>
        <v>-72.5</v>
      </c>
      <c r="DI47" s="212" t="str">
        <f t="shared" si="3080"/>
        <v>û</v>
      </c>
      <c r="DJ47" s="212"/>
      <c r="DK47" s="120"/>
      <c r="DL47" s="120"/>
      <c r="DM47" s="120"/>
      <c r="DN47" s="214"/>
      <c r="DO47" s="214"/>
      <c r="DP47" s="214"/>
      <c r="DQ47" s="214"/>
      <c r="DR47" s="225">
        <f t="shared" ref="DR47" si="3527">SUM(DF8:DF38)</f>
        <v>0</v>
      </c>
      <c r="DS47" s="214"/>
      <c r="DT47" s="214"/>
      <c r="DU47" s="216" t="s">
        <v>129</v>
      </c>
      <c r="DW47" s="214"/>
      <c r="DX47" s="214"/>
      <c r="DY47" s="461" t="s">
        <v>28</v>
      </c>
      <c r="DZ47" s="209">
        <f t="shared" ref="DZ47" si="3528">EK39</f>
        <v>0</v>
      </c>
      <c r="EA47" s="209">
        <f>VLOOKUP(ED1,PUANTAJ!$A:$F,5,)</f>
        <v>11</v>
      </c>
      <c r="EB47" s="205"/>
      <c r="EC47" s="211">
        <f t="shared" si="3083"/>
        <v>-11</v>
      </c>
      <c r="ED47" s="212" t="str">
        <f t="shared" si="3084"/>
        <v>û</v>
      </c>
      <c r="EE47" s="212"/>
      <c r="EF47" s="120"/>
      <c r="EG47" s="120"/>
      <c r="EH47" s="120"/>
      <c r="EI47" s="214"/>
      <c r="EJ47" s="214"/>
      <c r="EK47" s="214"/>
      <c r="EL47" s="214"/>
      <c r="EM47" s="225">
        <f t="shared" ref="EM47" si="3529">SUM(EA8:EA38)</f>
        <v>0</v>
      </c>
      <c r="EN47" s="214"/>
      <c r="EO47" s="214"/>
      <c r="EP47" s="216" t="s">
        <v>129</v>
      </c>
      <c r="ER47" s="214"/>
      <c r="ES47" s="214"/>
      <c r="ET47" s="461" t="s">
        <v>28</v>
      </c>
      <c r="EU47" s="209">
        <f t="shared" ref="EU47" si="3530">FF39</f>
        <v>0</v>
      </c>
      <c r="EV47" s="209">
        <f>VLOOKUP(EY1,PUANTAJ!$A:$F,5,)</f>
        <v>7.5</v>
      </c>
      <c r="EW47" s="205"/>
      <c r="EX47" s="211">
        <f t="shared" si="3087"/>
        <v>-7.5</v>
      </c>
      <c r="EY47" s="212" t="str">
        <f t="shared" si="3088"/>
        <v>û</v>
      </c>
      <c r="EZ47" s="212"/>
      <c r="FA47" s="120"/>
      <c r="FB47" s="120"/>
      <c r="FC47" s="120"/>
      <c r="FD47" s="214"/>
      <c r="FE47" s="214"/>
      <c r="FF47" s="214"/>
      <c r="FG47" s="214"/>
      <c r="FH47" s="225">
        <f t="shared" ref="FH47" si="3531">SUM(EV8:EV38)</f>
        <v>0</v>
      </c>
      <c r="FI47" s="214"/>
      <c r="FJ47" s="214"/>
      <c r="FK47" s="216" t="s">
        <v>129</v>
      </c>
      <c r="FM47" s="214"/>
      <c r="FN47" s="214"/>
      <c r="FO47" s="461" t="s">
        <v>28</v>
      </c>
      <c r="FP47" s="209">
        <f t="shared" ref="FP47" si="3532">GA39</f>
        <v>0</v>
      </c>
      <c r="FQ47" s="209">
        <f>VLOOKUP(FT1,PUANTAJ!$A:$F,5,)</f>
        <v>8</v>
      </c>
      <c r="FR47" s="205"/>
      <c r="FS47" s="211">
        <f t="shared" si="3091"/>
        <v>-8</v>
      </c>
      <c r="FT47" s="212" t="str">
        <f t="shared" si="3092"/>
        <v>û</v>
      </c>
      <c r="FU47" s="212"/>
      <c r="FV47" s="120"/>
      <c r="FW47" s="120"/>
      <c r="FX47" s="120"/>
      <c r="FY47" s="214"/>
      <c r="FZ47" s="214"/>
      <c r="GA47" s="214"/>
      <c r="GB47" s="214"/>
      <c r="GC47" s="225">
        <f t="shared" ref="GC47" si="3533">SUM(FQ8:FQ38)</f>
        <v>0</v>
      </c>
      <c r="GD47" s="214"/>
      <c r="GE47" s="214"/>
      <c r="GF47" s="216" t="s">
        <v>129</v>
      </c>
      <c r="GH47" s="214"/>
      <c r="GI47" s="214"/>
      <c r="GJ47" s="461" t="s">
        <v>28</v>
      </c>
      <c r="GK47" s="209">
        <f t="shared" ref="GK47" si="3534">GV39</f>
        <v>0</v>
      </c>
      <c r="GL47" s="209">
        <f>VLOOKUP(GO1,PUANTAJ!$A:$F,5,)</f>
        <v>11</v>
      </c>
      <c r="GM47" s="205"/>
      <c r="GN47" s="211">
        <f t="shared" si="3095"/>
        <v>-11</v>
      </c>
      <c r="GO47" s="212" t="str">
        <f t="shared" si="3096"/>
        <v>û</v>
      </c>
      <c r="GP47" s="212"/>
      <c r="GQ47" s="120"/>
      <c r="GR47" s="120"/>
      <c r="GS47" s="120"/>
      <c r="GT47" s="214"/>
      <c r="GU47" s="214"/>
      <c r="GV47" s="214"/>
      <c r="GW47" s="214"/>
      <c r="GX47" s="225">
        <f t="shared" ref="GX47" si="3535">SUM(GL8:GL38)</f>
        <v>0</v>
      </c>
      <c r="GY47" s="214"/>
      <c r="GZ47" s="214"/>
      <c r="HA47" s="216" t="s">
        <v>129</v>
      </c>
      <c r="HC47" s="214"/>
      <c r="HD47" s="214"/>
      <c r="HE47" s="461" t="s">
        <v>28</v>
      </c>
      <c r="HF47" s="209">
        <f t="shared" ref="HF47" si="3536">HQ39</f>
        <v>0</v>
      </c>
      <c r="HG47" s="209">
        <f>VLOOKUP(HJ1,PUANTAJ!$A:$F,5,)</f>
        <v>18.5</v>
      </c>
      <c r="HH47" s="205"/>
      <c r="HI47" s="211">
        <f t="shared" si="3099"/>
        <v>-18.5</v>
      </c>
      <c r="HJ47" s="212" t="str">
        <f t="shared" si="3100"/>
        <v>û</v>
      </c>
      <c r="HK47" s="212"/>
      <c r="HL47" s="120"/>
      <c r="HM47" s="120"/>
      <c r="HN47" s="120"/>
      <c r="HO47" s="214"/>
      <c r="HP47" s="214"/>
      <c r="HQ47" s="214"/>
      <c r="HR47" s="214"/>
      <c r="HS47" s="225">
        <f t="shared" ref="HS47" si="3537">SUM(HG8:HG38)</f>
        <v>0</v>
      </c>
      <c r="HT47" s="214"/>
      <c r="HU47" s="214"/>
      <c r="HV47" s="216" t="s">
        <v>129</v>
      </c>
      <c r="HX47" s="214"/>
      <c r="HY47" s="214"/>
      <c r="HZ47" s="461" t="s">
        <v>28</v>
      </c>
      <c r="IA47" s="209">
        <f t="shared" ref="IA47" si="3538">IL39</f>
        <v>0</v>
      </c>
      <c r="IB47" s="209">
        <f>VLOOKUP(IE1,PUANTAJ!$A:$F,5,)</f>
        <v>7.5</v>
      </c>
      <c r="IC47" s="205"/>
      <c r="ID47" s="211">
        <f t="shared" si="3103"/>
        <v>-7.5</v>
      </c>
      <c r="IE47" s="212" t="str">
        <f t="shared" si="3104"/>
        <v>û</v>
      </c>
      <c r="IF47" s="212"/>
      <c r="IG47" s="120"/>
      <c r="IH47" s="120"/>
      <c r="II47" s="120"/>
      <c r="IJ47" s="214"/>
      <c r="IK47" s="214"/>
      <c r="IL47" s="214"/>
      <c r="IM47" s="214"/>
      <c r="IN47" s="225">
        <f t="shared" ref="IN47" si="3539">SUM(IB8:IB38)</f>
        <v>0</v>
      </c>
      <c r="IO47" s="214"/>
      <c r="IP47" s="214"/>
      <c r="IQ47" s="216" t="s">
        <v>129</v>
      </c>
      <c r="IS47" s="214"/>
      <c r="IT47" s="214"/>
      <c r="IU47" s="461" t="s">
        <v>28</v>
      </c>
      <c r="IV47" s="209">
        <f t="shared" ref="IV47" si="3540">JG39</f>
        <v>0</v>
      </c>
      <c r="IW47" s="209">
        <f>VLOOKUP(IZ1,PUANTAJ!$A:$F,5,)</f>
        <v>7.5</v>
      </c>
      <c r="IX47" s="205"/>
      <c r="IY47" s="211">
        <f t="shared" si="3107"/>
        <v>-7.5</v>
      </c>
      <c r="IZ47" s="212" t="str">
        <f t="shared" si="3108"/>
        <v>û</v>
      </c>
      <c r="JA47" s="212"/>
      <c r="JB47" s="120"/>
      <c r="JC47" s="120"/>
      <c r="JD47" s="120"/>
      <c r="JE47" s="214"/>
      <c r="JF47" s="214"/>
      <c r="JG47" s="214"/>
      <c r="JH47" s="214"/>
      <c r="JI47" s="225">
        <f t="shared" ref="JI47" si="3541">SUM(IW8:IW38)</f>
        <v>0</v>
      </c>
      <c r="JJ47" s="214"/>
      <c r="JK47" s="214"/>
      <c r="JL47" s="216" t="s">
        <v>129</v>
      </c>
      <c r="JN47" s="214"/>
      <c r="JO47" s="214"/>
      <c r="JP47" s="461" t="s">
        <v>28</v>
      </c>
      <c r="JQ47" s="209">
        <f t="shared" ref="JQ47" si="3542">KB39</f>
        <v>0</v>
      </c>
      <c r="JR47" s="209">
        <f>VLOOKUP(JU1,PUANTAJ!$A:$F,5,)</f>
        <v>7.5</v>
      </c>
      <c r="JS47" s="205"/>
      <c r="JT47" s="211">
        <f t="shared" si="3111"/>
        <v>-7.5</v>
      </c>
      <c r="JU47" s="212" t="str">
        <f t="shared" si="3112"/>
        <v>û</v>
      </c>
      <c r="JV47" s="212"/>
      <c r="JW47" s="120"/>
      <c r="JX47" s="120"/>
      <c r="JY47" s="120"/>
      <c r="JZ47" s="214"/>
      <c r="KA47" s="214"/>
      <c r="KB47" s="214"/>
      <c r="KC47" s="214"/>
      <c r="KD47" s="225">
        <f t="shared" ref="KD47" si="3543">SUM(JR8:JR38)</f>
        <v>0</v>
      </c>
      <c r="KE47" s="214"/>
      <c r="KF47" s="214"/>
      <c r="KG47" s="216" t="s">
        <v>129</v>
      </c>
      <c r="KI47" s="214"/>
      <c r="KJ47" s="214"/>
      <c r="KK47" s="461" t="s">
        <v>28</v>
      </c>
      <c r="KL47" s="209">
        <f t="shared" ref="KL47" si="3544">KW39</f>
        <v>0</v>
      </c>
      <c r="KM47" s="209">
        <f>VLOOKUP(KP1,PUANTAJ!$A:$F,5,)</f>
        <v>0</v>
      </c>
      <c r="KN47" s="205"/>
      <c r="KO47" s="211">
        <f t="shared" si="3115"/>
        <v>0</v>
      </c>
      <c r="KP47" s="212" t="str">
        <f t="shared" si="3116"/>
        <v>ü</v>
      </c>
      <c r="KQ47" s="212"/>
      <c r="KR47" s="120"/>
      <c r="KS47" s="120"/>
      <c r="KT47" s="120"/>
      <c r="KU47" s="214"/>
      <c r="KV47" s="214"/>
      <c r="KW47" s="214"/>
      <c r="KX47" s="214"/>
      <c r="KY47" s="225">
        <f t="shared" ref="KY47" si="3545">SUM(KM8:KM38)</f>
        <v>0</v>
      </c>
      <c r="KZ47" s="214"/>
      <c r="LA47" s="214"/>
      <c r="LB47" s="216" t="s">
        <v>129</v>
      </c>
      <c r="LD47" s="214"/>
      <c r="LE47" s="214"/>
      <c r="LF47" s="461" t="s">
        <v>28</v>
      </c>
      <c r="LG47" s="209">
        <f t="shared" ref="LG47" si="3546">LR39</f>
        <v>0</v>
      </c>
      <c r="LH47" s="209">
        <f>VLOOKUP(LK1,PUANTAJ!$A:$F,5,)</f>
        <v>7.5</v>
      </c>
      <c r="LI47" s="205"/>
      <c r="LJ47" s="211">
        <f t="shared" si="3119"/>
        <v>-7.5</v>
      </c>
      <c r="LK47" s="212" t="str">
        <f t="shared" si="3120"/>
        <v>û</v>
      </c>
      <c r="LL47" s="212"/>
      <c r="LM47" s="120"/>
      <c r="LN47" s="120"/>
      <c r="LO47" s="120"/>
      <c r="LP47" s="214"/>
      <c r="LQ47" s="214"/>
      <c r="LR47" s="214"/>
      <c r="LS47" s="214"/>
      <c r="LT47" s="225">
        <f t="shared" ref="LT47" si="3547">SUM(LH8:LH38)</f>
        <v>0</v>
      </c>
      <c r="LU47" s="214"/>
      <c r="LV47" s="214"/>
      <c r="LW47" s="216" t="s">
        <v>129</v>
      </c>
      <c r="LY47" s="214"/>
      <c r="LZ47" s="214"/>
      <c r="MA47" s="461" t="s">
        <v>28</v>
      </c>
      <c r="MB47" s="209">
        <f t="shared" ref="MB47" si="3548">MM39</f>
        <v>0</v>
      </c>
      <c r="MC47" s="209">
        <f>VLOOKUP(MF1,PUANTAJ!$A:$F,5,)</f>
        <v>7.5</v>
      </c>
      <c r="MD47" s="205"/>
      <c r="ME47" s="211">
        <f t="shared" si="3123"/>
        <v>-7.5</v>
      </c>
      <c r="MF47" s="212" t="str">
        <f t="shared" si="3124"/>
        <v>û</v>
      </c>
      <c r="MG47" s="212"/>
      <c r="MH47" s="120"/>
      <c r="MI47" s="120"/>
      <c r="MJ47" s="120"/>
      <c r="MK47" s="214"/>
      <c r="ML47" s="214"/>
      <c r="MM47" s="214"/>
      <c r="MN47" s="214"/>
      <c r="MO47" s="225">
        <f t="shared" ref="MO47" si="3549">SUM(MC8:MC38)</f>
        <v>0</v>
      </c>
      <c r="MP47" s="214"/>
      <c r="MQ47" s="214"/>
      <c r="MR47" s="216" t="s">
        <v>129</v>
      </c>
      <c r="MT47" s="214"/>
      <c r="MU47" s="214"/>
      <c r="MV47" s="461" t="s">
        <v>28</v>
      </c>
      <c r="MW47" s="209">
        <f t="shared" ref="MW47" si="3550">NH39</f>
        <v>0</v>
      </c>
      <c r="MX47" s="209">
        <f>VLOOKUP(NA1,PUANTAJ!$A:$F,5,)</f>
        <v>7.5</v>
      </c>
      <c r="MY47" s="205"/>
      <c r="MZ47" s="211">
        <f t="shared" si="3127"/>
        <v>-7.5</v>
      </c>
      <c r="NA47" s="212" t="str">
        <f t="shared" si="3128"/>
        <v>û</v>
      </c>
      <c r="NB47" s="212"/>
      <c r="NC47" s="120"/>
      <c r="ND47" s="120"/>
      <c r="NE47" s="120"/>
      <c r="NF47" s="214"/>
      <c r="NG47" s="214"/>
      <c r="NH47" s="214"/>
      <c r="NI47" s="214"/>
      <c r="NJ47" s="225">
        <f t="shared" ref="NJ47" si="3551">SUM(MX8:MX38)</f>
        <v>0</v>
      </c>
      <c r="NK47" s="214"/>
      <c r="NL47" s="214"/>
      <c r="NM47" s="216" t="s">
        <v>129</v>
      </c>
      <c r="NO47" s="214"/>
      <c r="NP47" s="214"/>
      <c r="NQ47" s="461" t="s">
        <v>28</v>
      </c>
      <c r="NR47" s="209">
        <f t="shared" ref="NR47" si="3552">OC39</f>
        <v>0</v>
      </c>
      <c r="NS47" s="209">
        <f>VLOOKUP(NV1,PUANTAJ!$A:$F,5,)</f>
        <v>7.5</v>
      </c>
      <c r="NT47" s="205"/>
      <c r="NU47" s="211">
        <f t="shared" si="3131"/>
        <v>-7.5</v>
      </c>
      <c r="NV47" s="212" t="str">
        <f t="shared" si="3132"/>
        <v>û</v>
      </c>
      <c r="NW47" s="212"/>
      <c r="NX47" s="120"/>
      <c r="NY47" s="120"/>
      <c r="NZ47" s="120"/>
      <c r="OA47" s="214"/>
      <c r="OB47" s="214"/>
      <c r="OC47" s="214"/>
      <c r="OD47" s="214"/>
      <c r="OE47" s="225">
        <f t="shared" ref="OE47" si="3553">SUM(NS8:NS38)</f>
        <v>0</v>
      </c>
      <c r="OF47" s="214"/>
      <c r="OG47" s="214"/>
      <c r="OH47" s="216" t="s">
        <v>129</v>
      </c>
      <c r="OJ47" s="214"/>
      <c r="OK47" s="214"/>
      <c r="OL47" s="461" t="s">
        <v>28</v>
      </c>
      <c r="OM47" s="209">
        <f t="shared" ref="OM47" si="3554">OX39</f>
        <v>0</v>
      </c>
      <c r="ON47" s="209">
        <f>VLOOKUP(OQ1,PUANTAJ!$A:$F,5,)</f>
        <v>11</v>
      </c>
      <c r="OO47" s="205"/>
      <c r="OP47" s="211">
        <f t="shared" si="3135"/>
        <v>-11</v>
      </c>
      <c r="OQ47" s="212" t="str">
        <f t="shared" si="3136"/>
        <v>û</v>
      </c>
      <c r="OR47" s="212"/>
      <c r="OS47" s="120"/>
      <c r="OT47" s="120"/>
      <c r="OU47" s="120"/>
      <c r="OV47" s="214"/>
      <c r="OW47" s="214"/>
      <c r="OX47" s="214"/>
      <c r="OY47" s="214"/>
      <c r="OZ47" s="225">
        <f t="shared" ref="OZ47" si="3555">SUM(ON8:ON38)</f>
        <v>0</v>
      </c>
      <c r="PA47" s="214"/>
      <c r="PB47" s="214"/>
      <c r="PC47" s="216" t="s">
        <v>129</v>
      </c>
      <c r="PE47" s="214"/>
      <c r="PF47" s="214"/>
      <c r="PG47" s="461" t="s">
        <v>28</v>
      </c>
      <c r="PH47" s="209">
        <f t="shared" ref="PH47" si="3556">PS39</f>
        <v>0</v>
      </c>
      <c r="PI47" s="209">
        <f>VLOOKUP(PL1,PUANTAJ!$A:$F,5,)</f>
        <v>0</v>
      </c>
      <c r="PJ47" s="205"/>
      <c r="PK47" s="211">
        <f t="shared" si="3139"/>
        <v>0</v>
      </c>
      <c r="PL47" s="212" t="str">
        <f t="shared" si="3140"/>
        <v>ü</v>
      </c>
      <c r="PM47" s="212"/>
      <c r="PN47" s="120"/>
      <c r="PO47" s="120"/>
      <c r="PP47" s="120"/>
      <c r="PQ47" s="214"/>
      <c r="PR47" s="214"/>
      <c r="PS47" s="214"/>
      <c r="PT47" s="214"/>
      <c r="PU47" s="225">
        <f t="shared" ref="PU47" si="3557">SUM(PI8:PI38)</f>
        <v>0</v>
      </c>
      <c r="PV47" s="214"/>
      <c r="PW47" s="214"/>
      <c r="PX47" s="216" t="s">
        <v>129</v>
      </c>
      <c r="PZ47" s="214"/>
      <c r="QA47" s="214"/>
      <c r="QB47" s="461" t="s">
        <v>28</v>
      </c>
      <c r="QC47" s="209">
        <f t="shared" ref="QC47" si="3558">QN39</f>
        <v>0</v>
      </c>
      <c r="QD47" s="209">
        <f>VLOOKUP(QG1,PUANTAJ!$A:$F,5,)</f>
        <v>7.5</v>
      </c>
      <c r="QE47" s="205"/>
      <c r="QF47" s="211">
        <f t="shared" si="3143"/>
        <v>-7.5</v>
      </c>
      <c r="QG47" s="212" t="str">
        <f t="shared" si="3144"/>
        <v>û</v>
      </c>
      <c r="QH47" s="212"/>
      <c r="QI47" s="120"/>
      <c r="QJ47" s="120"/>
      <c r="QK47" s="120"/>
      <c r="QL47" s="214"/>
      <c r="QM47" s="214"/>
      <c r="QN47" s="214"/>
      <c r="QO47" s="214"/>
      <c r="QP47" s="225">
        <f t="shared" ref="QP47" si="3559">SUM(QD8:QD38)</f>
        <v>0</v>
      </c>
      <c r="QQ47" s="214"/>
      <c r="QR47" s="214"/>
      <c r="QS47" s="216" t="s">
        <v>129</v>
      </c>
      <c r="QU47" s="214"/>
      <c r="QV47" s="214"/>
      <c r="QW47" s="461" t="s">
        <v>28</v>
      </c>
      <c r="QX47" s="209">
        <f t="shared" ref="QX47" si="3560">RI39</f>
        <v>0</v>
      </c>
      <c r="QY47" s="209">
        <f>VLOOKUP(RB1,PUANTAJ!$A:$F,5,)</f>
        <v>11</v>
      </c>
      <c r="QZ47" s="205"/>
      <c r="RA47" s="211">
        <f t="shared" si="3147"/>
        <v>-11</v>
      </c>
      <c r="RB47" s="212" t="str">
        <f t="shared" si="3148"/>
        <v>û</v>
      </c>
      <c r="RC47" s="212"/>
      <c r="RD47" s="120"/>
      <c r="RE47" s="120"/>
      <c r="RF47" s="120"/>
      <c r="RG47" s="214"/>
      <c r="RH47" s="214"/>
      <c r="RI47" s="214"/>
      <c r="RJ47" s="214"/>
      <c r="RK47" s="225">
        <f t="shared" ref="RK47" si="3561">SUM(QY8:QY38)</f>
        <v>0</v>
      </c>
      <c r="RL47" s="214"/>
      <c r="RM47" s="214"/>
      <c r="RN47" s="216" t="s">
        <v>129</v>
      </c>
      <c r="RP47" s="214"/>
      <c r="RQ47" s="214"/>
      <c r="RR47" s="461" t="s">
        <v>28</v>
      </c>
      <c r="RS47" s="209">
        <f t="shared" ref="RS47" si="3562">SD39</f>
        <v>0</v>
      </c>
      <c r="RT47" s="209">
        <f>VLOOKUP(RW1,PUANTAJ!$A:$F,5,)</f>
        <v>0</v>
      </c>
      <c r="RU47" s="205"/>
      <c r="RV47" s="211">
        <f t="shared" si="3151"/>
        <v>0</v>
      </c>
      <c r="RW47" s="212" t="str">
        <f t="shared" si="3152"/>
        <v>ü</v>
      </c>
      <c r="RX47" s="212"/>
      <c r="RY47" s="120"/>
      <c r="RZ47" s="120"/>
      <c r="SA47" s="120"/>
      <c r="SB47" s="214"/>
      <c r="SC47" s="214"/>
      <c r="SD47" s="214"/>
      <c r="SE47" s="214"/>
      <c r="SF47" s="225">
        <f t="shared" ref="SF47" si="3563">SUM(RT8:RT38)</f>
        <v>0</v>
      </c>
      <c r="SG47" s="214"/>
      <c r="SH47" s="214"/>
      <c r="SI47" s="216" t="s">
        <v>129</v>
      </c>
      <c r="SK47" s="214"/>
      <c r="SL47" s="214"/>
      <c r="SM47" s="461" t="s">
        <v>28</v>
      </c>
      <c r="SN47" s="209">
        <f t="shared" ref="SN47" si="3564">SY39</f>
        <v>0</v>
      </c>
      <c r="SO47" s="209">
        <f>VLOOKUP(SR1,PUANTAJ!$A:$F,5,)</f>
        <v>7.5</v>
      </c>
      <c r="SP47" s="205"/>
      <c r="SQ47" s="211">
        <f t="shared" si="3155"/>
        <v>-7.5</v>
      </c>
      <c r="SR47" s="212" t="str">
        <f t="shared" si="3156"/>
        <v>û</v>
      </c>
      <c r="SS47" s="212"/>
      <c r="ST47" s="120"/>
      <c r="SU47" s="120"/>
      <c r="SV47" s="120"/>
      <c r="SW47" s="214"/>
      <c r="SX47" s="214"/>
      <c r="SY47" s="214"/>
      <c r="SZ47" s="214"/>
      <c r="TA47" s="225">
        <f t="shared" ref="TA47" si="3565">SUM(SO8:SO38)</f>
        <v>0</v>
      </c>
      <c r="TB47" s="214"/>
      <c r="TC47" s="214"/>
      <c r="TD47" s="216" t="s">
        <v>129</v>
      </c>
      <c r="TF47" s="214"/>
      <c r="TG47" s="214"/>
      <c r="TH47" s="461" t="s">
        <v>28</v>
      </c>
      <c r="TI47" s="209">
        <f t="shared" ref="TI47" si="3566">TT39</f>
        <v>0</v>
      </c>
      <c r="TJ47" s="209">
        <f>VLOOKUP(TM1,PUANTAJ!$A:$F,5,)</f>
        <v>7.5</v>
      </c>
      <c r="TK47" s="205"/>
      <c r="TL47" s="211">
        <f t="shared" si="3159"/>
        <v>-7.5</v>
      </c>
      <c r="TM47" s="212" t="str">
        <f t="shared" si="3160"/>
        <v>û</v>
      </c>
      <c r="TN47" s="212"/>
      <c r="TO47" s="120"/>
      <c r="TP47" s="120"/>
      <c r="TQ47" s="120"/>
      <c r="TR47" s="214"/>
      <c r="TS47" s="214"/>
      <c r="TT47" s="214"/>
      <c r="TU47" s="214"/>
      <c r="TV47" s="225">
        <f t="shared" ref="TV47" si="3567">SUM(TJ8:TJ38)</f>
        <v>0</v>
      </c>
      <c r="TW47" s="214"/>
      <c r="TX47" s="214"/>
      <c r="TY47" s="216" t="s">
        <v>129</v>
      </c>
      <c r="UA47" s="214"/>
      <c r="UB47" s="214"/>
      <c r="UC47" s="461" t="s">
        <v>28</v>
      </c>
      <c r="UD47" s="209">
        <f t="shared" ref="UD47" si="3568">UO39</f>
        <v>0</v>
      </c>
      <c r="UE47" s="209">
        <f>VLOOKUP(UH1,PUANTAJ!$A:$F,5,)</f>
        <v>7.5</v>
      </c>
      <c r="UF47" s="205"/>
      <c r="UG47" s="211">
        <f t="shared" si="3163"/>
        <v>-7.5</v>
      </c>
      <c r="UH47" s="212" t="str">
        <f t="shared" si="3164"/>
        <v>û</v>
      </c>
      <c r="UI47" s="212"/>
      <c r="UJ47" s="120"/>
      <c r="UK47" s="120"/>
      <c r="UL47" s="120"/>
      <c r="UM47" s="214"/>
      <c r="UN47" s="214"/>
      <c r="UO47" s="214"/>
      <c r="UP47" s="214"/>
      <c r="UQ47" s="225">
        <f t="shared" ref="UQ47" si="3569">SUM(UE8:UE38)</f>
        <v>0</v>
      </c>
      <c r="UR47" s="214"/>
      <c r="US47" s="214"/>
      <c r="UT47" s="216" t="s">
        <v>129</v>
      </c>
      <c r="UV47" s="214"/>
      <c r="UW47" s="214"/>
      <c r="UX47" s="461" t="s">
        <v>28</v>
      </c>
      <c r="UY47" s="209">
        <f t="shared" ref="UY47" si="3570">VJ39</f>
        <v>0</v>
      </c>
      <c r="UZ47" s="209">
        <f>VLOOKUP(VC1,PUANTAJ!$A:$F,5,)</f>
        <v>15</v>
      </c>
      <c r="VA47" s="205"/>
      <c r="VB47" s="211">
        <f t="shared" si="3167"/>
        <v>-15</v>
      </c>
      <c r="VC47" s="212" t="str">
        <f t="shared" si="3168"/>
        <v>û</v>
      </c>
      <c r="VD47" s="212"/>
      <c r="VE47" s="120"/>
      <c r="VF47" s="120"/>
      <c r="VG47" s="120"/>
      <c r="VH47" s="214"/>
      <c r="VI47" s="214"/>
      <c r="VJ47" s="214"/>
      <c r="VK47" s="214"/>
      <c r="VL47" s="225">
        <f t="shared" ref="VL47" si="3571">SUM(UZ8:UZ38)</f>
        <v>0</v>
      </c>
      <c r="VM47" s="214"/>
      <c r="VN47" s="214"/>
      <c r="VO47" s="216" t="s">
        <v>129</v>
      </c>
      <c r="VQ47" s="214"/>
      <c r="VR47" s="214"/>
      <c r="VS47" s="461" t="s">
        <v>28</v>
      </c>
      <c r="VT47" s="209">
        <f t="shared" ref="VT47" si="3572">WE39</f>
        <v>0</v>
      </c>
      <c r="VU47" s="209">
        <f>VLOOKUP(VX1,PUANTAJ!$A:$F,5,)</f>
        <v>3.5</v>
      </c>
      <c r="VV47" s="205"/>
      <c r="VW47" s="211">
        <f t="shared" si="3171"/>
        <v>-3.5</v>
      </c>
      <c r="VX47" s="212" t="str">
        <f t="shared" si="3172"/>
        <v>û</v>
      </c>
      <c r="VY47" s="212"/>
      <c r="VZ47" s="120"/>
      <c r="WA47" s="120"/>
      <c r="WB47" s="120"/>
      <c r="WC47" s="214"/>
      <c r="WD47" s="214"/>
      <c r="WE47" s="214"/>
      <c r="WF47" s="214"/>
      <c r="WG47" s="225">
        <f t="shared" ref="WG47" si="3573">SUM(VU8:VU38)</f>
        <v>0</v>
      </c>
      <c r="WH47" s="214"/>
      <c r="WI47" s="214"/>
      <c r="WJ47" s="216" t="s">
        <v>129</v>
      </c>
      <c r="WL47" s="214"/>
      <c r="WM47" s="214"/>
      <c r="WN47" s="461" t="s">
        <v>28</v>
      </c>
      <c r="WO47" s="209">
        <f t="shared" ref="WO47" si="3574">WZ39</f>
        <v>0</v>
      </c>
      <c r="WP47" s="209">
        <f>VLOOKUP(WS1,PUANTAJ!$A:$F,5,)</f>
        <v>7.5</v>
      </c>
      <c r="WQ47" s="205"/>
      <c r="WR47" s="211">
        <f t="shared" si="3175"/>
        <v>-7.5</v>
      </c>
      <c r="WS47" s="212" t="str">
        <f t="shared" si="3176"/>
        <v>û</v>
      </c>
      <c r="WT47" s="212"/>
      <c r="WU47" s="120"/>
      <c r="WV47" s="120"/>
      <c r="WW47" s="120"/>
      <c r="WX47" s="214"/>
      <c r="WY47" s="214"/>
      <c r="WZ47" s="214"/>
      <c r="XA47" s="214"/>
      <c r="XB47" s="225">
        <f t="shared" ref="XB47" si="3575">SUM(WP8:WP38)</f>
        <v>0</v>
      </c>
      <c r="XC47" s="214"/>
      <c r="XD47" s="214"/>
      <c r="XE47" s="216" t="s">
        <v>129</v>
      </c>
      <c r="XG47" s="214"/>
      <c r="XH47" s="214"/>
      <c r="XI47" s="461" t="s">
        <v>28</v>
      </c>
      <c r="XJ47" s="209">
        <f t="shared" ref="XJ47" si="3576">XU39</f>
        <v>0</v>
      </c>
      <c r="XK47" s="209">
        <f>VLOOKUP(XN1,PUANTAJ!$A:$F,5,)</f>
        <v>7.5</v>
      </c>
      <c r="XL47" s="205"/>
      <c r="XM47" s="211">
        <f t="shared" si="3179"/>
        <v>-7.5</v>
      </c>
      <c r="XN47" s="212" t="str">
        <f t="shared" si="3180"/>
        <v>û</v>
      </c>
      <c r="XO47" s="212"/>
      <c r="XP47" s="120"/>
      <c r="XQ47" s="120"/>
      <c r="XR47" s="120"/>
      <c r="XS47" s="214"/>
      <c r="XT47" s="214"/>
      <c r="XU47" s="214"/>
      <c r="XV47" s="214"/>
      <c r="XW47" s="225">
        <f t="shared" ref="XW47" si="3577">SUM(XK8:XK38)</f>
        <v>0</v>
      </c>
      <c r="XX47" s="214"/>
      <c r="XY47" s="214"/>
      <c r="XZ47" s="216" t="s">
        <v>129</v>
      </c>
      <c r="YB47" s="214"/>
      <c r="YC47" s="214"/>
      <c r="YD47" s="461" t="s">
        <v>28</v>
      </c>
      <c r="YE47" s="209">
        <f t="shared" ref="YE47" si="3578">YP39</f>
        <v>0</v>
      </c>
      <c r="YF47" s="209">
        <f>VLOOKUP(YI1,PUANTAJ!$A:$F,5,)</f>
        <v>7.5</v>
      </c>
      <c r="YG47" s="205"/>
      <c r="YH47" s="211">
        <f t="shared" si="3183"/>
        <v>-7.5</v>
      </c>
      <c r="YI47" s="212" t="str">
        <f t="shared" si="3184"/>
        <v>û</v>
      </c>
      <c r="YJ47" s="212"/>
      <c r="YK47" s="120"/>
      <c r="YL47" s="120"/>
      <c r="YM47" s="120"/>
      <c r="YN47" s="214"/>
      <c r="YO47" s="214"/>
      <c r="YP47" s="214"/>
      <c r="YQ47" s="214"/>
      <c r="YR47" s="225">
        <f t="shared" ref="YR47" si="3579">SUM(YF8:YF38)</f>
        <v>0</v>
      </c>
      <c r="YS47" s="214"/>
      <c r="YT47" s="214"/>
      <c r="YU47" s="216" t="s">
        <v>129</v>
      </c>
      <c r="YW47" s="214"/>
      <c r="YX47" s="214"/>
      <c r="YY47" s="461" t="s">
        <v>28</v>
      </c>
      <c r="YZ47" s="209">
        <f t="shared" ref="YZ47" si="3580">ZK39</f>
        <v>0</v>
      </c>
      <c r="ZA47" s="209">
        <f>VLOOKUP(ZD1,PUANTAJ!$A:$F,5,)</f>
        <v>7.5</v>
      </c>
      <c r="ZB47" s="205"/>
      <c r="ZC47" s="211">
        <f t="shared" si="3187"/>
        <v>-7.5</v>
      </c>
      <c r="ZD47" s="212" t="str">
        <f t="shared" si="3188"/>
        <v>û</v>
      </c>
      <c r="ZE47" s="212"/>
      <c r="ZF47" s="120"/>
      <c r="ZG47" s="120"/>
      <c r="ZH47" s="120"/>
      <c r="ZI47" s="214"/>
      <c r="ZJ47" s="214"/>
      <c r="ZK47" s="214"/>
      <c r="ZL47" s="214"/>
      <c r="ZM47" s="225">
        <f t="shared" ref="ZM47" si="3581">SUM(ZA8:ZA38)</f>
        <v>0</v>
      </c>
      <c r="ZN47" s="214"/>
      <c r="ZO47" s="214"/>
      <c r="ZP47" s="216" t="s">
        <v>129</v>
      </c>
      <c r="ZR47" s="214"/>
      <c r="ZS47" s="214"/>
      <c r="ZT47" s="461" t="s">
        <v>28</v>
      </c>
      <c r="ZU47" s="209">
        <f t="shared" ref="ZU47" si="3582">AAF39</f>
        <v>0</v>
      </c>
      <c r="ZV47" s="209">
        <f>VLOOKUP(ZY1,PUANTAJ!$A:$F,5,)</f>
        <v>7.5</v>
      </c>
      <c r="ZW47" s="205"/>
      <c r="ZX47" s="211">
        <f t="shared" si="3191"/>
        <v>-7.5</v>
      </c>
      <c r="ZY47" s="212" t="str">
        <f t="shared" si="3192"/>
        <v>û</v>
      </c>
      <c r="ZZ47" s="212"/>
      <c r="AAA47" s="120"/>
      <c r="AAB47" s="120"/>
      <c r="AAC47" s="120"/>
      <c r="AAD47" s="214"/>
      <c r="AAE47" s="214"/>
      <c r="AAF47" s="214"/>
      <c r="AAG47" s="214"/>
      <c r="AAH47" s="225">
        <f t="shared" ref="AAH47" si="3583">SUM(ZV8:ZV38)</f>
        <v>0</v>
      </c>
      <c r="AAI47" s="214"/>
      <c r="AAJ47" s="214"/>
      <c r="AAK47" s="216" t="s">
        <v>129</v>
      </c>
      <c r="AAM47" s="214"/>
      <c r="AAN47" s="214"/>
      <c r="AAO47" s="461" t="s">
        <v>28</v>
      </c>
      <c r="AAP47" s="209">
        <f t="shared" ref="AAP47" si="3584">ABA39</f>
        <v>0</v>
      </c>
      <c r="AAQ47" s="209">
        <f>VLOOKUP(AAT1,PUANTAJ!$A:$F,5,)</f>
        <v>0</v>
      </c>
      <c r="AAR47" s="205"/>
      <c r="AAS47" s="211">
        <f t="shared" si="3195"/>
        <v>0</v>
      </c>
      <c r="AAT47" s="212" t="str">
        <f t="shared" si="3196"/>
        <v>ü</v>
      </c>
      <c r="AAU47" s="212"/>
      <c r="AAV47" s="120"/>
      <c r="AAW47" s="120"/>
      <c r="AAX47" s="120"/>
      <c r="AAY47" s="214"/>
      <c r="AAZ47" s="214"/>
      <c r="ABA47" s="214"/>
      <c r="ABB47" s="214"/>
      <c r="ABC47" s="225">
        <f t="shared" ref="ABC47" si="3585">SUM(AAQ8:AAQ38)</f>
        <v>0</v>
      </c>
      <c r="ABD47" s="214"/>
      <c r="ABE47" s="214"/>
      <c r="ABF47" s="216" t="s">
        <v>129</v>
      </c>
      <c r="ABH47" s="214"/>
      <c r="ABI47" s="214"/>
      <c r="ABJ47" s="461" t="s">
        <v>28</v>
      </c>
      <c r="ABK47" s="209">
        <f t="shared" ref="ABK47" si="3586">ABV39</f>
        <v>0</v>
      </c>
      <c r="ABL47" s="209">
        <f>VLOOKUP(ABO1,PUANTAJ!$A:$F,5,)</f>
        <v>8</v>
      </c>
      <c r="ABM47" s="205"/>
      <c r="ABN47" s="211">
        <f t="shared" si="3199"/>
        <v>-8</v>
      </c>
      <c r="ABO47" s="212" t="str">
        <f t="shared" si="3200"/>
        <v>û</v>
      </c>
      <c r="ABP47" s="212"/>
      <c r="ABQ47" s="120"/>
      <c r="ABR47" s="120"/>
      <c r="ABS47" s="120"/>
      <c r="ABT47" s="214"/>
      <c r="ABU47" s="214"/>
      <c r="ABV47" s="214"/>
      <c r="ABW47" s="214"/>
      <c r="ABX47" s="225">
        <f t="shared" ref="ABX47" si="3587">SUM(ABL8:ABL38)</f>
        <v>0</v>
      </c>
      <c r="ABY47" s="214"/>
      <c r="ABZ47" s="214"/>
      <c r="ACA47" s="216" t="s">
        <v>129</v>
      </c>
      <c r="ACC47" s="214"/>
      <c r="ACD47" s="214"/>
      <c r="ACE47" s="461" t="s">
        <v>28</v>
      </c>
      <c r="ACF47" s="209">
        <f t="shared" ref="ACF47" si="3588">ACQ39</f>
        <v>0</v>
      </c>
      <c r="ACG47" s="209">
        <f>VLOOKUP(ACJ1,PUANTAJ!$A:$F,5,)</f>
        <v>16.5</v>
      </c>
      <c r="ACH47" s="205"/>
      <c r="ACI47" s="211">
        <f t="shared" si="3203"/>
        <v>-16.5</v>
      </c>
      <c r="ACJ47" s="212" t="str">
        <f t="shared" si="3204"/>
        <v>û</v>
      </c>
      <c r="ACK47" s="212"/>
      <c r="ACL47" s="120"/>
      <c r="ACM47" s="120"/>
      <c r="ACN47" s="120"/>
      <c r="ACO47" s="214"/>
      <c r="ACP47" s="214"/>
      <c r="ACQ47" s="214"/>
      <c r="ACR47" s="214"/>
      <c r="ACS47" s="225">
        <f t="shared" ref="ACS47" si="3589">SUM(ACG8:ACG38)</f>
        <v>0</v>
      </c>
      <c r="ACT47" s="214"/>
      <c r="ACU47" s="214"/>
      <c r="ACV47" s="216" t="s">
        <v>129</v>
      </c>
      <c r="ACX47" s="214"/>
      <c r="ACY47" s="214"/>
      <c r="ACZ47" s="461" t="s">
        <v>28</v>
      </c>
      <c r="ADA47" s="209">
        <f t="shared" ref="ADA47" si="3590">ADL39</f>
        <v>0</v>
      </c>
      <c r="ADB47" s="209">
        <f>VLOOKUP(ADE1,PUANTAJ!$A:$F,5,)</f>
        <v>11</v>
      </c>
      <c r="ADC47" s="205"/>
      <c r="ADD47" s="211">
        <f t="shared" si="3207"/>
        <v>-11</v>
      </c>
      <c r="ADE47" s="212" t="str">
        <f t="shared" si="3208"/>
        <v>û</v>
      </c>
      <c r="ADF47" s="212"/>
      <c r="ADG47" s="120"/>
      <c r="ADH47" s="120"/>
      <c r="ADI47" s="120"/>
      <c r="ADJ47" s="214"/>
      <c r="ADK47" s="214"/>
      <c r="ADL47" s="214"/>
      <c r="ADM47" s="214"/>
      <c r="ADN47" s="225">
        <f t="shared" ref="ADN47" si="3591">SUM(ADB8:ADB38)</f>
        <v>0</v>
      </c>
      <c r="ADO47" s="214"/>
      <c r="ADP47" s="214"/>
      <c r="ADQ47" s="216" t="s">
        <v>129</v>
      </c>
      <c r="ADS47" s="214"/>
      <c r="ADT47" s="214"/>
      <c r="ADU47" s="461" t="s">
        <v>28</v>
      </c>
      <c r="ADV47" s="209">
        <f t="shared" ref="ADV47" si="3592">AEG39</f>
        <v>0</v>
      </c>
      <c r="ADW47" s="209">
        <f>VLOOKUP(ADZ1,PUANTAJ!$A:$F,5,)</f>
        <v>7.5</v>
      </c>
      <c r="ADX47" s="205"/>
      <c r="ADY47" s="211">
        <f t="shared" si="3211"/>
        <v>-7.5</v>
      </c>
      <c r="ADZ47" s="212" t="str">
        <f t="shared" si="3212"/>
        <v>û</v>
      </c>
      <c r="AEA47" s="212"/>
      <c r="AEB47" s="120"/>
      <c r="AEC47" s="120"/>
      <c r="AED47" s="120"/>
      <c r="AEE47" s="214"/>
      <c r="AEF47" s="214"/>
      <c r="AEG47" s="214"/>
      <c r="AEH47" s="214"/>
      <c r="AEI47" s="225">
        <f t="shared" ref="AEI47" si="3593">SUM(ADW8:ADW38)</f>
        <v>0</v>
      </c>
      <c r="AEJ47" s="214"/>
      <c r="AEK47" s="214"/>
      <c r="AEL47" s="216" t="s">
        <v>129</v>
      </c>
      <c r="AEN47" s="214"/>
      <c r="AEO47" s="214"/>
      <c r="AEP47" s="461" t="s">
        <v>28</v>
      </c>
      <c r="AEQ47" s="209">
        <f t="shared" ref="AEQ47" si="3594">AFB39</f>
        <v>0</v>
      </c>
      <c r="AER47" s="209">
        <f>VLOOKUP(AEU1,PUANTAJ!$A:$F,5,)</f>
        <v>11</v>
      </c>
      <c r="AES47" s="205"/>
      <c r="AET47" s="211">
        <f t="shared" si="3215"/>
        <v>-11</v>
      </c>
      <c r="AEU47" s="212" t="str">
        <f t="shared" si="3216"/>
        <v>û</v>
      </c>
      <c r="AEV47" s="212"/>
      <c r="AEW47" s="120"/>
      <c r="AEX47" s="120"/>
      <c r="AEY47" s="120"/>
      <c r="AEZ47" s="214"/>
      <c r="AFA47" s="214"/>
      <c r="AFB47" s="214"/>
      <c r="AFC47" s="214"/>
      <c r="AFD47" s="225">
        <f t="shared" ref="AFD47" si="3595">SUM(AER8:AER38)</f>
        <v>0</v>
      </c>
      <c r="AFE47" s="214"/>
      <c r="AFF47" s="214"/>
      <c r="AFG47" s="216" t="s">
        <v>129</v>
      </c>
      <c r="AFI47" s="214"/>
      <c r="AFJ47" s="214"/>
      <c r="AFK47" s="461" t="s">
        <v>28</v>
      </c>
      <c r="AFL47" s="209">
        <f t="shared" ref="AFL47" si="3596">AFW39</f>
        <v>0</v>
      </c>
      <c r="AFM47" s="209">
        <f>VLOOKUP(AFP1,PUANTAJ!$A:$F,5,)</f>
        <v>15</v>
      </c>
      <c r="AFN47" s="205"/>
      <c r="AFO47" s="211">
        <f t="shared" si="3219"/>
        <v>-15</v>
      </c>
      <c r="AFP47" s="212" t="str">
        <f t="shared" si="3220"/>
        <v>û</v>
      </c>
      <c r="AFQ47" s="212"/>
      <c r="AFR47" s="120"/>
      <c r="AFS47" s="120"/>
      <c r="AFT47" s="120"/>
      <c r="AFU47" s="214"/>
      <c r="AFV47" s="214"/>
      <c r="AFW47" s="214"/>
      <c r="AFX47" s="214"/>
      <c r="AFY47" s="225">
        <f t="shared" ref="AFY47" si="3597">SUM(AFM8:AFM38)</f>
        <v>0</v>
      </c>
      <c r="AFZ47" s="214"/>
      <c r="AGA47" s="214"/>
      <c r="AGB47" s="216" t="s">
        <v>129</v>
      </c>
      <c r="AGD47" s="214"/>
      <c r="AGE47" s="214"/>
      <c r="AGF47" s="461" t="s">
        <v>28</v>
      </c>
      <c r="AGG47" s="209">
        <f t="shared" ref="AGG47" si="3598">AGR39</f>
        <v>0</v>
      </c>
      <c r="AGH47" s="209">
        <f>VLOOKUP(AGK1,PUANTAJ!$A:$F,5,)</f>
        <v>0</v>
      </c>
      <c r="AGI47" s="205"/>
      <c r="AGJ47" s="211">
        <f t="shared" si="3223"/>
        <v>0</v>
      </c>
      <c r="AGK47" s="212" t="str">
        <f t="shared" si="3224"/>
        <v>ü</v>
      </c>
      <c r="AGL47" s="212"/>
      <c r="AGM47" s="120"/>
      <c r="AGN47" s="120"/>
      <c r="AGO47" s="120"/>
      <c r="AGP47" s="214"/>
      <c r="AGQ47" s="214"/>
      <c r="AGR47" s="214"/>
      <c r="AGS47" s="214"/>
      <c r="AGT47" s="225">
        <f t="shared" ref="AGT47" si="3599">SUM(AGH8:AGH38)</f>
        <v>0</v>
      </c>
      <c r="AGU47" s="214"/>
      <c r="AGV47" s="214"/>
      <c r="AGW47" s="216" t="s">
        <v>129</v>
      </c>
      <c r="AGY47" s="214"/>
      <c r="AGZ47" s="214"/>
      <c r="AHA47" s="461" t="s">
        <v>28</v>
      </c>
      <c r="AHB47" s="209">
        <f t="shared" ref="AHB47" si="3600">AHM39</f>
        <v>0</v>
      </c>
      <c r="AHC47" s="209">
        <f>VLOOKUP(AHF1,PUANTAJ!$A:$F,5,)</f>
        <v>4</v>
      </c>
      <c r="AHD47" s="205"/>
      <c r="AHE47" s="211">
        <f t="shared" si="3227"/>
        <v>-4</v>
      </c>
      <c r="AHF47" s="212" t="str">
        <f t="shared" si="3228"/>
        <v>û</v>
      </c>
      <c r="AHG47" s="212"/>
      <c r="AHH47" s="120"/>
      <c r="AHI47" s="120"/>
      <c r="AHJ47" s="120"/>
      <c r="AHK47" s="214"/>
      <c r="AHL47" s="214"/>
      <c r="AHM47" s="214"/>
      <c r="AHN47" s="214"/>
      <c r="AHO47" s="225">
        <f t="shared" ref="AHO47" si="3601">SUM(AHC8:AHC38)</f>
        <v>0</v>
      </c>
      <c r="AHP47" s="214"/>
      <c r="AHQ47" s="214"/>
      <c r="AHR47" s="216" t="s">
        <v>129</v>
      </c>
      <c r="AHT47" s="214"/>
      <c r="AHU47" s="214"/>
      <c r="AHV47" s="461" t="s">
        <v>28</v>
      </c>
      <c r="AHW47" s="209">
        <f t="shared" ref="AHW47" si="3602">AIH39</f>
        <v>0</v>
      </c>
      <c r="AHX47" s="209">
        <f>VLOOKUP(AIA1,PUANTAJ!$A:$F,5,)</f>
        <v>7.5</v>
      </c>
      <c r="AHY47" s="205"/>
      <c r="AHZ47" s="211">
        <f t="shared" si="3231"/>
        <v>-7.5</v>
      </c>
      <c r="AIA47" s="212" t="str">
        <f t="shared" si="3232"/>
        <v>û</v>
      </c>
      <c r="AIB47" s="212"/>
      <c r="AIC47" s="120"/>
      <c r="AID47" s="120"/>
      <c r="AIE47" s="120"/>
      <c r="AIF47" s="214"/>
      <c r="AIG47" s="214"/>
      <c r="AIH47" s="214"/>
      <c r="AII47" s="214"/>
      <c r="AIJ47" s="225">
        <f t="shared" ref="AIJ47" si="3603">SUM(AHX8:AHX38)</f>
        <v>0</v>
      </c>
      <c r="AIK47" s="214"/>
      <c r="AIL47" s="214"/>
      <c r="AIM47" s="216" t="s">
        <v>129</v>
      </c>
      <c r="AIO47" s="214"/>
      <c r="AIP47" s="214"/>
      <c r="AIQ47" s="461" t="s">
        <v>28</v>
      </c>
      <c r="AIR47" s="209">
        <f t="shared" ref="AIR47" si="3604">AJC39</f>
        <v>0</v>
      </c>
      <c r="AIS47" s="209">
        <f>VLOOKUP(AIV1,PUANTAJ!$A:$F,5,)</f>
        <v>11.5</v>
      </c>
      <c r="AIT47" s="205"/>
      <c r="AIU47" s="211">
        <f t="shared" si="3235"/>
        <v>-11.5</v>
      </c>
      <c r="AIV47" s="212" t="str">
        <f t="shared" si="3236"/>
        <v>û</v>
      </c>
      <c r="AIW47" s="212"/>
      <c r="AIX47" s="120"/>
      <c r="AIY47" s="120"/>
      <c r="AIZ47" s="120"/>
      <c r="AJA47" s="214"/>
      <c r="AJB47" s="214"/>
      <c r="AJC47" s="214"/>
      <c r="AJD47" s="214"/>
      <c r="AJE47" s="225">
        <f t="shared" ref="AJE47" si="3605">SUM(AIS8:AIS38)</f>
        <v>0</v>
      </c>
      <c r="AJF47" s="214"/>
      <c r="AJG47" s="214"/>
      <c r="AJH47" s="216" t="s">
        <v>129</v>
      </c>
      <c r="AJJ47" s="214"/>
      <c r="AJK47" s="214"/>
      <c r="AJL47" s="461" t="s">
        <v>28</v>
      </c>
      <c r="AJM47" s="209">
        <f t="shared" ref="AJM47" si="3606">AJX39</f>
        <v>0</v>
      </c>
      <c r="AJN47" s="209">
        <f>VLOOKUP(AJQ1,PUANTAJ!$A:$F,5,)</f>
        <v>11</v>
      </c>
      <c r="AJO47" s="205"/>
      <c r="AJP47" s="211">
        <f t="shared" si="3239"/>
        <v>-11</v>
      </c>
      <c r="AJQ47" s="212" t="str">
        <f t="shared" si="3240"/>
        <v>û</v>
      </c>
      <c r="AJR47" s="212"/>
      <c r="AJS47" s="120"/>
      <c r="AJT47" s="120"/>
      <c r="AJU47" s="120"/>
      <c r="AJV47" s="214"/>
      <c r="AJW47" s="214"/>
      <c r="AJX47" s="214"/>
      <c r="AJY47" s="214"/>
      <c r="AJZ47" s="225">
        <f t="shared" ref="AJZ47" si="3607">SUM(AJN8:AJN38)</f>
        <v>0</v>
      </c>
      <c r="AKA47" s="214"/>
      <c r="AKB47" s="214"/>
      <c r="AKC47" s="216" t="s">
        <v>129</v>
      </c>
      <c r="AKE47" s="214"/>
      <c r="AKF47" s="214"/>
      <c r="AKG47" s="461" t="s">
        <v>28</v>
      </c>
      <c r="AKH47" s="209">
        <f t="shared" ref="AKH47" si="3608">AKS39</f>
        <v>0</v>
      </c>
      <c r="AKI47" s="209">
        <f>VLOOKUP(AKL1,PUANTAJ!$A:$F,5,)</f>
        <v>7.5</v>
      </c>
      <c r="AKJ47" s="205"/>
      <c r="AKK47" s="211">
        <f t="shared" si="3243"/>
        <v>-7.5</v>
      </c>
      <c r="AKL47" s="212" t="str">
        <f t="shared" si="3244"/>
        <v>û</v>
      </c>
      <c r="AKM47" s="212"/>
      <c r="AKN47" s="120"/>
      <c r="AKO47" s="120"/>
      <c r="AKP47" s="120"/>
      <c r="AKQ47" s="214"/>
      <c r="AKR47" s="214"/>
      <c r="AKS47" s="214"/>
      <c r="AKT47" s="214"/>
      <c r="AKU47" s="225">
        <f t="shared" ref="AKU47" si="3609">SUM(AKI8:AKI38)</f>
        <v>0</v>
      </c>
      <c r="AKV47" s="214"/>
      <c r="AKW47" s="214"/>
      <c r="AKX47" s="216" t="s">
        <v>129</v>
      </c>
      <c r="AKZ47" s="214"/>
      <c r="ALA47" s="214"/>
      <c r="ALB47" s="461" t="s">
        <v>28</v>
      </c>
      <c r="ALC47" s="209">
        <f t="shared" ref="ALC47" si="3610">ALN39</f>
        <v>0</v>
      </c>
      <c r="ALD47" s="209">
        <f>VLOOKUP(ALG1,PUANTAJ!$A:$F,5,)</f>
        <v>7.5</v>
      </c>
      <c r="ALE47" s="205"/>
      <c r="ALF47" s="211">
        <f t="shared" si="3247"/>
        <v>-7.5</v>
      </c>
      <c r="ALG47" s="212" t="str">
        <f t="shared" si="3248"/>
        <v>û</v>
      </c>
      <c r="ALH47" s="212"/>
      <c r="ALI47" s="120"/>
      <c r="ALJ47" s="120"/>
      <c r="ALK47" s="120"/>
      <c r="ALL47" s="214"/>
      <c r="ALM47" s="214"/>
      <c r="ALN47" s="214"/>
      <c r="ALO47" s="214"/>
      <c r="ALP47" s="225">
        <f t="shared" ref="ALP47" si="3611">SUM(ALD8:ALD38)</f>
        <v>0</v>
      </c>
      <c r="ALQ47" s="214"/>
      <c r="ALR47" s="214"/>
      <c r="ALS47" s="216" t="s">
        <v>129</v>
      </c>
      <c r="ALU47" s="214"/>
      <c r="ALV47" s="214"/>
      <c r="ALW47" s="461" t="s">
        <v>28</v>
      </c>
      <c r="ALX47" s="209">
        <f t="shared" ref="ALX47" si="3612">AMI39</f>
        <v>0</v>
      </c>
      <c r="ALY47" s="209">
        <f>VLOOKUP(AMB1,PUANTAJ!$A:$F,5,)</f>
        <v>11</v>
      </c>
      <c r="ALZ47" s="205"/>
      <c r="AMA47" s="211">
        <f t="shared" si="3251"/>
        <v>-11</v>
      </c>
      <c r="AMB47" s="212" t="str">
        <f t="shared" si="3252"/>
        <v>û</v>
      </c>
      <c r="AMC47" s="212"/>
      <c r="AMD47" s="120"/>
      <c r="AME47" s="120"/>
      <c r="AMF47" s="120"/>
      <c r="AMG47" s="214"/>
      <c r="AMH47" s="214"/>
      <c r="AMI47" s="214"/>
      <c r="AMJ47" s="214"/>
      <c r="AMK47" s="225">
        <f t="shared" ref="AMK47" si="3613">SUM(ALY8:ALY38)</f>
        <v>0</v>
      </c>
      <c r="AML47" s="214"/>
      <c r="AMM47" s="214"/>
      <c r="AMN47" s="216" t="s">
        <v>129</v>
      </c>
      <c r="AMP47" s="214"/>
      <c r="AMQ47" s="214"/>
      <c r="AMR47" s="461" t="s">
        <v>28</v>
      </c>
      <c r="AMS47" s="209">
        <f t="shared" ref="AMS47" si="3614">AND39</f>
        <v>0</v>
      </c>
      <c r="AMT47" s="209">
        <f>VLOOKUP(AMW1,PUANTAJ!$A:$F,5,)</f>
        <v>7</v>
      </c>
      <c r="AMU47" s="205"/>
      <c r="AMV47" s="211">
        <f t="shared" si="3255"/>
        <v>-7</v>
      </c>
      <c r="AMW47" s="212" t="str">
        <f t="shared" si="3256"/>
        <v>û</v>
      </c>
      <c r="AMX47" s="212"/>
      <c r="AMY47" s="120"/>
      <c r="AMZ47" s="120"/>
      <c r="ANA47" s="120"/>
      <c r="ANB47" s="214"/>
      <c r="ANC47" s="214"/>
      <c r="AND47" s="214"/>
      <c r="ANE47" s="214"/>
      <c r="ANF47" s="225">
        <f t="shared" ref="ANF47" si="3615">SUM(AMT8:AMT38)</f>
        <v>0</v>
      </c>
      <c r="ANG47" s="214"/>
      <c r="ANH47" s="214"/>
      <c r="ANI47" s="216" t="s">
        <v>129</v>
      </c>
      <c r="ANK47" s="214"/>
      <c r="ANL47" s="214"/>
      <c r="ANM47" s="461" t="s">
        <v>28</v>
      </c>
      <c r="ANN47" s="209">
        <f t="shared" ref="ANN47" si="3616">ANY39</f>
        <v>0</v>
      </c>
      <c r="ANO47" s="209">
        <f>VLOOKUP(ANR1,PUANTAJ!$A:$F,5,)</f>
        <v>7.5</v>
      </c>
      <c r="ANP47" s="205"/>
      <c r="ANQ47" s="211">
        <f t="shared" si="3259"/>
        <v>-7.5</v>
      </c>
      <c r="ANR47" s="212" t="str">
        <f t="shared" si="3260"/>
        <v>û</v>
      </c>
      <c r="ANS47" s="212"/>
      <c r="ANT47" s="120"/>
      <c r="ANU47" s="120"/>
      <c r="ANV47" s="120"/>
      <c r="ANW47" s="214"/>
      <c r="ANX47" s="214"/>
      <c r="ANY47" s="214"/>
      <c r="ANZ47" s="214"/>
      <c r="AOA47" s="225">
        <f t="shared" ref="AOA47" si="3617">SUM(ANO8:ANO38)</f>
        <v>0</v>
      </c>
      <c r="AOB47" s="214"/>
      <c r="AOC47" s="214"/>
      <c r="AOD47" s="216" t="s">
        <v>129</v>
      </c>
      <c r="AOF47" s="214"/>
      <c r="AOG47" s="214"/>
      <c r="AOH47" s="461" t="s">
        <v>28</v>
      </c>
      <c r="AOI47" s="209">
        <f t="shared" ref="AOI47" si="3618">AOT39</f>
        <v>0</v>
      </c>
      <c r="AOJ47" s="209">
        <f>VLOOKUP(AOM1,PUANTAJ!$A:$F,5,)</f>
        <v>7.5</v>
      </c>
      <c r="AOK47" s="205"/>
      <c r="AOL47" s="211">
        <f t="shared" si="3263"/>
        <v>-7.5</v>
      </c>
      <c r="AOM47" s="212" t="str">
        <f t="shared" si="3264"/>
        <v>û</v>
      </c>
      <c r="AON47" s="212"/>
      <c r="AOO47" s="120"/>
      <c r="AOP47" s="120"/>
      <c r="AOQ47" s="120"/>
      <c r="AOR47" s="214"/>
      <c r="AOS47" s="214"/>
      <c r="AOT47" s="214"/>
      <c r="AOU47" s="214"/>
      <c r="AOV47" s="225">
        <f t="shared" ref="AOV47" si="3619">SUM(AOJ8:AOJ38)</f>
        <v>0</v>
      </c>
      <c r="AOW47" s="214"/>
      <c r="AOX47" s="214"/>
      <c r="AOY47" s="216" t="s">
        <v>129</v>
      </c>
      <c r="APA47" s="214"/>
      <c r="APB47" s="214"/>
      <c r="APC47" s="461" t="s">
        <v>28</v>
      </c>
      <c r="APD47" s="209">
        <f t="shared" ref="APD47" si="3620">APO39</f>
        <v>0</v>
      </c>
      <c r="APE47" s="209">
        <f>VLOOKUP(APH1,PUANTAJ!$A:$F,5,)</f>
        <v>11</v>
      </c>
      <c r="APF47" s="205"/>
      <c r="APG47" s="211">
        <f t="shared" si="3267"/>
        <v>-11</v>
      </c>
      <c r="APH47" s="212" t="str">
        <f t="shared" si="3268"/>
        <v>û</v>
      </c>
      <c r="API47" s="212"/>
      <c r="APJ47" s="120"/>
      <c r="APK47" s="120"/>
      <c r="APL47" s="120"/>
      <c r="APM47" s="214"/>
      <c r="APN47" s="214"/>
      <c r="APO47" s="214"/>
      <c r="APP47" s="214"/>
      <c r="APQ47" s="225">
        <f t="shared" ref="APQ47" si="3621">SUM(APE8:APE38)</f>
        <v>0</v>
      </c>
      <c r="APR47" s="214"/>
      <c r="APS47" s="214"/>
      <c r="APT47" s="216" t="s">
        <v>129</v>
      </c>
      <c r="APV47" s="214"/>
      <c r="APW47" s="214"/>
      <c r="APX47" s="461" t="s">
        <v>28</v>
      </c>
      <c r="APY47" s="209">
        <f t="shared" ref="APY47" si="3622">AQJ39</f>
        <v>0</v>
      </c>
      <c r="APZ47" s="209">
        <f>VLOOKUP(AQC1,PUANTAJ!$A:$F,5,)</f>
        <v>7.5</v>
      </c>
      <c r="AQA47" s="205"/>
      <c r="AQB47" s="211">
        <f t="shared" si="3271"/>
        <v>-7.5</v>
      </c>
      <c r="AQC47" s="212" t="str">
        <f t="shared" si="3272"/>
        <v>û</v>
      </c>
      <c r="AQD47" s="212"/>
      <c r="AQE47" s="120"/>
      <c r="AQF47" s="120"/>
      <c r="AQG47" s="120"/>
      <c r="AQH47" s="214"/>
      <c r="AQI47" s="214"/>
      <c r="AQJ47" s="214"/>
      <c r="AQK47" s="214"/>
      <c r="AQL47" s="225">
        <f t="shared" ref="AQL47" si="3623">SUM(APZ8:APZ38)</f>
        <v>0</v>
      </c>
      <c r="AQM47" s="214"/>
      <c r="AQN47" s="214"/>
      <c r="AQO47" s="216" t="s">
        <v>129</v>
      </c>
      <c r="AQQ47" s="214"/>
      <c r="AQR47" s="214"/>
      <c r="AQS47" s="461" t="s">
        <v>28</v>
      </c>
      <c r="AQT47" s="209">
        <f t="shared" ref="AQT47" si="3624">ARE39</f>
        <v>0</v>
      </c>
      <c r="AQU47" s="209">
        <f>VLOOKUP(AQX1,PUANTAJ!$A:$F,5,)</f>
        <v>11</v>
      </c>
      <c r="AQV47" s="205"/>
      <c r="AQW47" s="211">
        <f t="shared" si="3275"/>
        <v>-11</v>
      </c>
      <c r="AQX47" s="212" t="str">
        <f t="shared" si="3276"/>
        <v>û</v>
      </c>
      <c r="AQY47" s="212"/>
      <c r="AQZ47" s="120"/>
      <c r="ARA47" s="120"/>
      <c r="ARB47" s="120"/>
      <c r="ARC47" s="214"/>
      <c r="ARD47" s="214"/>
      <c r="ARE47" s="214"/>
      <c r="ARF47" s="214"/>
      <c r="ARG47" s="225">
        <f t="shared" ref="ARG47" si="3625">SUM(AQU8:AQU38)</f>
        <v>0</v>
      </c>
      <c r="ARH47" s="214"/>
      <c r="ARI47" s="214"/>
      <c r="ARJ47" s="216" t="s">
        <v>129</v>
      </c>
      <c r="ARL47" s="214"/>
      <c r="ARM47" s="214"/>
      <c r="ARN47" s="461" t="s">
        <v>28</v>
      </c>
      <c r="ARO47" s="209">
        <f t="shared" ref="ARO47" si="3626">ARZ39</f>
        <v>0</v>
      </c>
      <c r="ARP47" s="209">
        <f>VLOOKUP(ARS1,PUANTAJ!$A:$F,5,)</f>
        <v>0</v>
      </c>
      <c r="ARQ47" s="205"/>
      <c r="ARR47" s="211">
        <f t="shared" si="3279"/>
        <v>0</v>
      </c>
      <c r="ARS47" s="212" t="str">
        <f t="shared" si="3280"/>
        <v>ü</v>
      </c>
      <c r="ART47" s="212"/>
      <c r="ARU47" s="120"/>
      <c r="ARV47" s="120"/>
      <c r="ARW47" s="120"/>
      <c r="ARX47" s="214"/>
      <c r="ARY47" s="214"/>
      <c r="ARZ47" s="214"/>
      <c r="ASA47" s="214"/>
      <c r="ASB47" s="225">
        <f t="shared" ref="ASB47" si="3627">SUM(ARP8:ARP38)</f>
        <v>0</v>
      </c>
      <c r="ASC47" s="214"/>
      <c r="ASD47" s="214"/>
      <c r="ASE47" s="216" t="s">
        <v>129</v>
      </c>
      <c r="ASG47" s="214"/>
      <c r="ASH47" s="214"/>
      <c r="ASI47" s="461" t="s">
        <v>28</v>
      </c>
      <c r="ASJ47" s="209">
        <f t="shared" ref="ASJ47" si="3628">ASU39</f>
        <v>0</v>
      </c>
      <c r="ASK47" s="209">
        <f>VLOOKUP(ASN1,PUANTAJ!$A:$F,5,)</f>
        <v>15</v>
      </c>
      <c r="ASL47" s="205"/>
      <c r="ASM47" s="211">
        <f t="shared" si="3283"/>
        <v>-15</v>
      </c>
      <c r="ASN47" s="212" t="str">
        <f t="shared" si="3284"/>
        <v>û</v>
      </c>
      <c r="ASO47" s="212"/>
      <c r="ASP47" s="120"/>
      <c r="ASQ47" s="120"/>
      <c r="ASR47" s="120"/>
      <c r="ASS47" s="214"/>
      <c r="AST47" s="214"/>
      <c r="ASU47" s="214"/>
      <c r="ASV47" s="214"/>
      <c r="ASW47" s="225">
        <f t="shared" ref="ASW47" si="3629">SUM(ASK8:ASK38)</f>
        <v>0</v>
      </c>
      <c r="ASX47" s="214"/>
      <c r="ASY47" s="214"/>
      <c r="ASZ47" s="216" t="s">
        <v>129</v>
      </c>
      <c r="ATB47" s="214"/>
      <c r="ATC47" s="214"/>
      <c r="ATD47" s="461" t="s">
        <v>28</v>
      </c>
      <c r="ATE47" s="209">
        <f t="shared" ref="ATE47" si="3630">ATP39</f>
        <v>0</v>
      </c>
      <c r="ATF47" s="209">
        <f>VLOOKUP(ATI1,PUANTAJ!$A:$F,5,)</f>
        <v>7</v>
      </c>
      <c r="ATG47" s="205"/>
      <c r="ATH47" s="211">
        <f t="shared" si="3287"/>
        <v>-7</v>
      </c>
      <c r="ATI47" s="212" t="str">
        <f t="shared" si="3288"/>
        <v>û</v>
      </c>
      <c r="ATJ47" s="212"/>
      <c r="ATK47" s="120"/>
      <c r="ATL47" s="120"/>
      <c r="ATM47" s="120"/>
      <c r="ATN47" s="214"/>
      <c r="ATO47" s="214"/>
      <c r="ATP47" s="214"/>
      <c r="ATQ47" s="214"/>
      <c r="ATR47" s="225">
        <f t="shared" ref="ATR47" si="3631">SUM(ATF8:ATF38)</f>
        <v>0</v>
      </c>
      <c r="ATS47" s="214"/>
      <c r="ATT47" s="214"/>
      <c r="ATU47" s="216" t="s">
        <v>129</v>
      </c>
      <c r="ATW47" s="214"/>
      <c r="ATX47" s="214"/>
      <c r="ATY47" s="461" t="s">
        <v>28</v>
      </c>
      <c r="ATZ47" s="209">
        <f t="shared" ref="ATZ47" si="3632">AUK39</f>
        <v>0</v>
      </c>
      <c r="AUA47" s="209">
        <f>VLOOKUP(AUD1,PUANTAJ!$A:$F,5,)</f>
        <v>10.5</v>
      </c>
      <c r="AUB47" s="205"/>
      <c r="AUC47" s="211">
        <f t="shared" si="3291"/>
        <v>-10.5</v>
      </c>
      <c r="AUD47" s="212" t="str">
        <f t="shared" si="3292"/>
        <v>û</v>
      </c>
      <c r="AUE47" s="212"/>
      <c r="AUF47" s="120"/>
      <c r="AUG47" s="120"/>
      <c r="AUH47" s="120"/>
      <c r="AUI47" s="214"/>
      <c r="AUJ47" s="214"/>
      <c r="AUK47" s="214"/>
      <c r="AUL47" s="214"/>
      <c r="AUM47" s="225">
        <f t="shared" ref="AUM47" si="3633">SUM(AUA8:AUA38)</f>
        <v>0</v>
      </c>
      <c r="AUN47" s="214"/>
      <c r="AUO47" s="214"/>
      <c r="AUP47" s="216" t="s">
        <v>129</v>
      </c>
      <c r="AUR47" s="214"/>
      <c r="AUS47" s="214"/>
      <c r="AUT47" s="461" t="s">
        <v>28</v>
      </c>
      <c r="AUU47" s="209">
        <f t="shared" ref="AUU47" si="3634">AVF39</f>
        <v>0</v>
      </c>
      <c r="AUV47" s="209">
        <f>VLOOKUP(AUY1,PUANTAJ!$A:$F,5,)</f>
        <v>11</v>
      </c>
      <c r="AUW47" s="205"/>
      <c r="AUX47" s="211">
        <f t="shared" si="3295"/>
        <v>-11</v>
      </c>
      <c r="AUY47" s="212" t="str">
        <f t="shared" si="3296"/>
        <v>û</v>
      </c>
      <c r="AUZ47" s="212"/>
      <c r="AVA47" s="120"/>
      <c r="AVB47" s="120"/>
      <c r="AVC47" s="120"/>
      <c r="AVD47" s="214"/>
      <c r="AVE47" s="214"/>
      <c r="AVF47" s="214"/>
      <c r="AVG47" s="214"/>
      <c r="AVH47" s="225">
        <f t="shared" ref="AVH47" si="3635">SUM(AUV8:AUV38)</f>
        <v>0</v>
      </c>
      <c r="AVI47" s="214"/>
      <c r="AVJ47" s="214"/>
      <c r="AVK47" s="216" t="s">
        <v>129</v>
      </c>
      <c r="AVM47" s="214"/>
      <c r="AVN47" s="214"/>
      <c r="AVO47" s="461" t="s">
        <v>28</v>
      </c>
      <c r="AVP47" s="209">
        <f t="shared" ref="AVP47" si="3636">AWA39</f>
        <v>0</v>
      </c>
      <c r="AVQ47" s="209">
        <f>VLOOKUP(AVT1,PUANTAJ!$A:$F,5,)</f>
        <v>7.5</v>
      </c>
      <c r="AVR47" s="205"/>
      <c r="AVS47" s="211">
        <f t="shared" si="3299"/>
        <v>-7.5</v>
      </c>
      <c r="AVT47" s="212" t="str">
        <f t="shared" si="3300"/>
        <v>û</v>
      </c>
      <c r="AVU47" s="212"/>
      <c r="AVV47" s="120"/>
      <c r="AVW47" s="120"/>
      <c r="AVX47" s="120"/>
      <c r="AVY47" s="214"/>
      <c r="AVZ47" s="214"/>
      <c r="AWA47" s="214"/>
      <c r="AWB47" s="214"/>
      <c r="AWC47" s="225">
        <f t="shared" ref="AWC47" si="3637">SUM(AVQ8:AVQ38)</f>
        <v>0</v>
      </c>
      <c r="AWD47" s="214"/>
      <c r="AWE47" s="214"/>
      <c r="AWF47" s="216" t="s">
        <v>129</v>
      </c>
      <c r="AWH47" s="214"/>
      <c r="AWI47" s="214"/>
      <c r="AWJ47" s="461" t="s">
        <v>28</v>
      </c>
      <c r="AWK47" s="209">
        <f t="shared" ref="AWK47" si="3638">AWV39</f>
        <v>0</v>
      </c>
      <c r="AWL47" s="209">
        <f>VLOOKUP(AWO1,PUANTAJ!$A:$F,5,)</f>
        <v>24</v>
      </c>
      <c r="AWM47" s="205"/>
      <c r="AWN47" s="211">
        <f t="shared" si="3303"/>
        <v>-24</v>
      </c>
      <c r="AWO47" s="212" t="str">
        <f t="shared" si="3304"/>
        <v>û</v>
      </c>
      <c r="AWP47" s="212"/>
      <c r="AWQ47" s="120"/>
      <c r="AWR47" s="120"/>
      <c r="AWS47" s="120"/>
      <c r="AWT47" s="214"/>
      <c r="AWU47" s="214"/>
      <c r="AWV47" s="214"/>
      <c r="AWW47" s="214"/>
      <c r="AWX47" s="225">
        <f t="shared" ref="AWX47" si="3639">SUM(AWL8:AWL38)</f>
        <v>0</v>
      </c>
      <c r="AWY47" s="214"/>
      <c r="AWZ47" s="214"/>
      <c r="AXA47" s="216" t="s">
        <v>129</v>
      </c>
      <c r="AXC47" s="214"/>
      <c r="AXD47" s="214"/>
      <c r="AXE47" s="461" t="s">
        <v>28</v>
      </c>
      <c r="AXF47" s="209">
        <f t="shared" ref="AXF47" si="3640">AXQ39</f>
        <v>0</v>
      </c>
      <c r="AXG47" s="209" t="e">
        <f>VLOOKUP(AXJ1,PUANTAJ!$A:$F,5,)</f>
        <v>#N/A</v>
      </c>
      <c r="AXH47" s="205"/>
      <c r="AXI47" s="211" t="e">
        <f t="shared" si="3307"/>
        <v>#N/A</v>
      </c>
      <c r="AXJ47" s="212" t="e">
        <f t="shared" si="3308"/>
        <v>#N/A</v>
      </c>
      <c r="AXK47" s="212"/>
      <c r="AXL47" s="120"/>
      <c r="AXM47" s="120"/>
      <c r="AXN47" s="120"/>
      <c r="AXO47" s="214"/>
      <c r="AXP47" s="214"/>
      <c r="AXQ47" s="214"/>
      <c r="AXR47" s="214"/>
      <c r="AXS47" s="225">
        <f t="shared" ref="AXS47" si="3641">SUM(AXG8:AXG38)</f>
        <v>0</v>
      </c>
      <c r="AXT47" s="214"/>
      <c r="AXU47" s="214"/>
      <c r="AXV47" s="216" t="s">
        <v>129</v>
      </c>
      <c r="AXX47" s="214"/>
      <c r="AXY47" s="214"/>
      <c r="AXZ47" s="461" t="s">
        <v>28</v>
      </c>
      <c r="AYA47" s="209">
        <f t="shared" ref="AYA47" si="3642">AYL39</f>
        <v>0</v>
      </c>
      <c r="AYB47" s="209" t="e">
        <f>VLOOKUP(AYE1,PUANTAJ!$A:$F,5,)</f>
        <v>#N/A</v>
      </c>
      <c r="AYC47" s="205"/>
      <c r="AYD47" s="211" t="e">
        <f t="shared" si="3311"/>
        <v>#N/A</v>
      </c>
      <c r="AYE47" s="212" t="e">
        <f t="shared" si="3312"/>
        <v>#N/A</v>
      </c>
      <c r="AYF47" s="212"/>
      <c r="AYG47" s="120"/>
      <c r="AYH47" s="120"/>
      <c r="AYI47" s="120"/>
      <c r="AYJ47" s="214"/>
      <c r="AYK47" s="214"/>
      <c r="AYL47" s="214"/>
      <c r="AYM47" s="214"/>
      <c r="AYN47" s="225">
        <f t="shared" ref="AYN47" si="3643">SUM(AYB8:AYB38)</f>
        <v>0</v>
      </c>
      <c r="AYO47" s="214"/>
      <c r="AYP47" s="214"/>
      <c r="AYQ47" s="216" t="s">
        <v>129</v>
      </c>
      <c r="AYS47" s="214"/>
      <c r="AYT47" s="214"/>
      <c r="AYU47" s="461" t="s">
        <v>28</v>
      </c>
      <c r="AYV47" s="209">
        <f t="shared" ref="AYV47" si="3644">AZG39</f>
        <v>0</v>
      </c>
      <c r="AYW47" s="209" t="e">
        <f>VLOOKUP(AYZ1,PUANTAJ!$A:$F,5,)</f>
        <v>#N/A</v>
      </c>
      <c r="AYX47" s="205"/>
      <c r="AYY47" s="211" t="e">
        <f t="shared" si="3315"/>
        <v>#N/A</v>
      </c>
      <c r="AYZ47" s="212" t="e">
        <f t="shared" si="3316"/>
        <v>#N/A</v>
      </c>
      <c r="AZA47" s="212"/>
      <c r="AZB47" s="120"/>
      <c r="AZC47" s="120"/>
      <c r="AZD47" s="120"/>
      <c r="AZE47" s="214"/>
      <c r="AZF47" s="214"/>
      <c r="AZG47" s="214"/>
      <c r="AZH47" s="214"/>
      <c r="AZI47" s="225">
        <f t="shared" ref="AZI47" si="3645">SUM(AYW8:AYW38)</f>
        <v>0</v>
      </c>
      <c r="AZJ47" s="214"/>
      <c r="AZK47" s="214"/>
      <c r="AZL47" s="216" t="s">
        <v>129</v>
      </c>
      <c r="AZN47" s="214"/>
      <c r="AZO47" s="214"/>
      <c r="AZP47" s="461" t="s">
        <v>28</v>
      </c>
      <c r="AZQ47" s="209">
        <f t="shared" ref="AZQ47" si="3646">BAB39</f>
        <v>0</v>
      </c>
      <c r="AZR47" s="209" t="e">
        <f>VLOOKUP(AZU1,PUANTAJ!$A:$F,5,)</f>
        <v>#N/A</v>
      </c>
      <c r="AZS47" s="205"/>
      <c r="AZT47" s="211" t="e">
        <f t="shared" si="3319"/>
        <v>#N/A</v>
      </c>
      <c r="AZU47" s="212" t="e">
        <f t="shared" si="3320"/>
        <v>#N/A</v>
      </c>
      <c r="AZV47" s="212"/>
      <c r="AZW47" s="120"/>
      <c r="AZX47" s="120"/>
      <c r="AZY47" s="120"/>
      <c r="AZZ47" s="214"/>
      <c r="BAA47" s="214"/>
      <c r="BAB47" s="214"/>
      <c r="BAC47" s="214"/>
      <c r="BAD47" s="225">
        <f t="shared" ref="BAD47" si="3647">SUM(AZR8:AZR38)</f>
        <v>0</v>
      </c>
      <c r="BAE47" s="214"/>
      <c r="BAF47" s="214"/>
      <c r="BAG47" s="216" t="s">
        <v>129</v>
      </c>
      <c r="BAI47" s="214"/>
      <c r="BAJ47" s="214"/>
      <c r="BAK47" s="461" t="s">
        <v>28</v>
      </c>
      <c r="BAL47" s="209">
        <f t="shared" ref="BAL47" si="3648">BAW39</f>
        <v>0</v>
      </c>
      <c r="BAM47" s="209" t="e">
        <f>VLOOKUP(BAP1,PUANTAJ!$A:$F,5,)</f>
        <v>#N/A</v>
      </c>
      <c r="BAN47" s="205"/>
      <c r="BAO47" s="211" t="e">
        <f t="shared" si="3323"/>
        <v>#N/A</v>
      </c>
      <c r="BAP47" s="212" t="e">
        <f t="shared" si="3324"/>
        <v>#N/A</v>
      </c>
      <c r="BAQ47" s="212"/>
      <c r="BAR47" s="120"/>
      <c r="BAS47" s="120"/>
      <c r="BAT47" s="120"/>
      <c r="BAU47" s="214"/>
      <c r="BAV47" s="214"/>
      <c r="BAW47" s="214"/>
      <c r="BAX47" s="214"/>
      <c r="BAY47" s="225">
        <f t="shared" ref="BAY47" si="3649">SUM(BAM8:BAM38)</f>
        <v>0</v>
      </c>
      <c r="BAZ47" s="214"/>
      <c r="BBA47" s="214"/>
      <c r="BBB47" s="216" t="s">
        <v>129</v>
      </c>
    </row>
    <row r="48" spans="1:1406" ht="30.6" thickTop="1" thickBot="1" x14ac:dyDescent="0.35">
      <c r="A48" s="112"/>
      <c r="B48" s="112"/>
      <c r="C48" s="441" t="s">
        <v>29</v>
      </c>
      <c r="D48" s="217">
        <f>COUNTIF(C8:C38,"Y.İZİN")*7.5+F48</f>
        <v>0</v>
      </c>
      <c r="E48" s="209">
        <f>VLOOKUP(H1,PUANTAJ!$A:$F,3, )</f>
        <v>22.5</v>
      </c>
      <c r="F48" s="441">
        <f>COUNTIF(C8:C38,"S.İZİN")*7.5</f>
        <v>0</v>
      </c>
      <c r="G48" s="211">
        <f>D48-E48</f>
        <v>-22.5</v>
      </c>
      <c r="H48" s="212" t="str">
        <f>IF(D48-E48=0,"ü","û")</f>
        <v>û</v>
      </c>
      <c r="I48" s="212"/>
      <c r="J48" s="112"/>
      <c r="K48" s="112"/>
      <c r="L48" s="112"/>
      <c r="M48" s="112"/>
      <c r="N48" s="112"/>
      <c r="O48" s="112"/>
      <c r="P48" s="112"/>
      <c r="Q48" s="226">
        <f>SUM(G8:G38)</f>
        <v>0</v>
      </c>
      <c r="R48" s="112"/>
      <c r="S48" s="120"/>
      <c r="T48" s="120"/>
      <c r="V48" s="112"/>
      <c r="W48" s="112"/>
      <c r="X48" s="461" t="s">
        <v>29</v>
      </c>
      <c r="Y48" s="217">
        <f>COUNTIF(X8:X38,"Y.İZİN")*7.5+AA48</f>
        <v>0</v>
      </c>
      <c r="Z48" s="209">
        <f>VLOOKUP(AC1,PUANTAJ!$A:$F,3, )</f>
        <v>12</v>
      </c>
      <c r="AA48" s="461">
        <f>COUNTIF(X8:X38,"S.İZİN")*7.5</f>
        <v>0</v>
      </c>
      <c r="AB48" s="211">
        <f>Y48-Z48</f>
        <v>-12</v>
      </c>
      <c r="AC48" s="212" t="str">
        <f>IF(Y48-Z48=0,"ü","û")</f>
        <v>û</v>
      </c>
      <c r="AD48" s="212"/>
      <c r="AE48" s="112"/>
      <c r="AF48" s="112"/>
      <c r="AG48" s="112"/>
      <c r="AH48" s="112"/>
      <c r="AI48" s="112"/>
      <c r="AJ48" s="112"/>
      <c r="AK48" s="112"/>
      <c r="AL48" s="226">
        <f>SUM(AB8:AB38)</f>
        <v>0</v>
      </c>
      <c r="AM48" s="112"/>
      <c r="AN48" s="120"/>
      <c r="AO48" s="120"/>
      <c r="AQ48" s="112"/>
      <c r="AR48" s="112"/>
      <c r="AS48" s="461" t="s">
        <v>29</v>
      </c>
      <c r="AT48" s="217">
        <f t="shared" ref="AT48" si="3650">COUNTIF(AS8:AS38,"Y.İZİN")*7.5+AV48</f>
        <v>0</v>
      </c>
      <c r="AU48" s="209">
        <f>VLOOKUP(AX1,PUANTAJ!$A:$F,3, )</f>
        <v>0</v>
      </c>
      <c r="AV48" s="461">
        <f t="shared" ref="AV48" si="3651">COUNTIF(AS8:AS38,"S.İZİN")*7.5</f>
        <v>0</v>
      </c>
      <c r="AW48" s="211">
        <f t="shared" si="3067"/>
        <v>0</v>
      </c>
      <c r="AX48" s="212" t="str">
        <f t="shared" si="3068"/>
        <v>ü</v>
      </c>
      <c r="AY48" s="212"/>
      <c r="AZ48" s="112"/>
      <c r="BA48" s="112"/>
      <c r="BB48" s="112"/>
      <c r="BC48" s="112"/>
      <c r="BD48" s="112"/>
      <c r="BE48" s="112"/>
      <c r="BF48" s="112"/>
      <c r="BG48" s="226">
        <f t="shared" ref="BG48" si="3652">SUM(AW8:AW38)</f>
        <v>0</v>
      </c>
      <c r="BH48" s="112"/>
      <c r="BI48" s="120"/>
      <c r="BJ48" s="120"/>
      <c r="BL48" s="112"/>
      <c r="BM48" s="112"/>
      <c r="BN48" s="461" t="s">
        <v>29</v>
      </c>
      <c r="BO48" s="217">
        <f t="shared" ref="BO48" si="3653">COUNTIF(BN8:BN38,"Y.İZİN")*7.5+BQ48</f>
        <v>0</v>
      </c>
      <c r="BP48" s="209">
        <f>VLOOKUP(BS1,PUANTAJ!$A:$F,3, )</f>
        <v>15</v>
      </c>
      <c r="BQ48" s="461">
        <f t="shared" ref="BQ48" si="3654">COUNTIF(BN8:BN38,"S.İZİN")*7.5</f>
        <v>0</v>
      </c>
      <c r="BR48" s="211">
        <f t="shared" si="3071"/>
        <v>-15</v>
      </c>
      <c r="BS48" s="212" t="str">
        <f t="shared" si="3072"/>
        <v>û</v>
      </c>
      <c r="BT48" s="212"/>
      <c r="BU48" s="112"/>
      <c r="BV48" s="112"/>
      <c r="BW48" s="112"/>
      <c r="BX48" s="112"/>
      <c r="BY48" s="112"/>
      <c r="BZ48" s="112"/>
      <c r="CA48" s="112"/>
      <c r="CB48" s="226">
        <f t="shared" ref="CB48" si="3655">SUM(BR8:BR38)</f>
        <v>0</v>
      </c>
      <c r="CC48" s="112"/>
      <c r="CD48" s="120"/>
      <c r="CE48" s="120"/>
      <c r="CG48" s="112"/>
      <c r="CH48" s="112"/>
      <c r="CI48" s="461" t="s">
        <v>29</v>
      </c>
      <c r="CJ48" s="217">
        <f t="shared" ref="CJ48" si="3656">COUNTIF(CI8:CI38,"Y.İZİN")*7.5+CL48</f>
        <v>0</v>
      </c>
      <c r="CK48" s="209">
        <f>VLOOKUP(CN1,PUANTAJ!$A:$F,3, )</f>
        <v>0</v>
      </c>
      <c r="CL48" s="461">
        <f t="shared" ref="CL48" si="3657">COUNTIF(CI8:CI38,"S.İZİN")*7.5</f>
        <v>0</v>
      </c>
      <c r="CM48" s="211">
        <f t="shared" si="3075"/>
        <v>0</v>
      </c>
      <c r="CN48" s="212" t="str">
        <f t="shared" si="3076"/>
        <v>ü</v>
      </c>
      <c r="CO48" s="212"/>
      <c r="CP48" s="112"/>
      <c r="CQ48" s="112"/>
      <c r="CR48" s="112"/>
      <c r="CS48" s="112"/>
      <c r="CT48" s="112"/>
      <c r="CU48" s="112"/>
      <c r="CV48" s="112"/>
      <c r="CW48" s="226">
        <f t="shared" ref="CW48" si="3658">SUM(CM8:CM38)</f>
        <v>0</v>
      </c>
      <c r="CX48" s="112"/>
      <c r="CY48" s="120"/>
      <c r="CZ48" s="120"/>
      <c r="DB48" s="112"/>
      <c r="DC48" s="112"/>
      <c r="DD48" s="461" t="s">
        <v>29</v>
      </c>
      <c r="DE48" s="217">
        <f t="shared" ref="DE48" si="3659">COUNTIF(DD8:DD38,"Y.İZİN")*7.5+DG48</f>
        <v>0</v>
      </c>
      <c r="DF48" s="209">
        <f>VLOOKUP(DI1,PUANTAJ!$A:$F,3, )</f>
        <v>7.5</v>
      </c>
      <c r="DG48" s="461">
        <f t="shared" ref="DG48" si="3660">COUNTIF(DD8:DD38,"S.İZİN")*7.5</f>
        <v>0</v>
      </c>
      <c r="DH48" s="211">
        <f t="shared" si="3079"/>
        <v>-7.5</v>
      </c>
      <c r="DI48" s="212" t="str">
        <f t="shared" si="3080"/>
        <v>û</v>
      </c>
      <c r="DJ48" s="212"/>
      <c r="DK48" s="112"/>
      <c r="DL48" s="112"/>
      <c r="DM48" s="112"/>
      <c r="DN48" s="112"/>
      <c r="DO48" s="112"/>
      <c r="DP48" s="112"/>
      <c r="DQ48" s="112"/>
      <c r="DR48" s="226">
        <f t="shared" ref="DR48" si="3661">SUM(DH8:DH38)</f>
        <v>0</v>
      </c>
      <c r="DS48" s="112"/>
      <c r="DT48" s="120"/>
      <c r="DU48" s="120"/>
      <c r="DW48" s="112"/>
      <c r="DX48" s="112"/>
      <c r="DY48" s="461" t="s">
        <v>29</v>
      </c>
      <c r="DZ48" s="217">
        <f t="shared" ref="DZ48" si="3662">COUNTIF(DY8:DY38,"Y.İZİN")*7.5+EB48</f>
        <v>0</v>
      </c>
      <c r="EA48" s="209">
        <f>VLOOKUP(ED1,PUANTAJ!$A:$F,3, )</f>
        <v>30</v>
      </c>
      <c r="EB48" s="461">
        <f t="shared" ref="EB48" si="3663">COUNTIF(DY8:DY38,"S.İZİN")*7.5</f>
        <v>0</v>
      </c>
      <c r="EC48" s="211">
        <f t="shared" si="3083"/>
        <v>-30</v>
      </c>
      <c r="ED48" s="212" t="str">
        <f t="shared" si="3084"/>
        <v>û</v>
      </c>
      <c r="EE48" s="212"/>
      <c r="EF48" s="112"/>
      <c r="EG48" s="112"/>
      <c r="EH48" s="112"/>
      <c r="EI48" s="112"/>
      <c r="EJ48" s="112"/>
      <c r="EK48" s="112"/>
      <c r="EL48" s="112"/>
      <c r="EM48" s="226">
        <f t="shared" ref="EM48" si="3664">SUM(EC8:EC38)</f>
        <v>0</v>
      </c>
      <c r="EN48" s="112"/>
      <c r="EO48" s="120"/>
      <c r="EP48" s="120"/>
      <c r="ER48" s="112"/>
      <c r="ES48" s="112"/>
      <c r="ET48" s="461" t="s">
        <v>29</v>
      </c>
      <c r="EU48" s="217">
        <f t="shared" ref="EU48" si="3665">COUNTIF(ET8:ET38,"Y.İZİN")*7.5+EW48</f>
        <v>0</v>
      </c>
      <c r="EV48" s="209">
        <f>VLOOKUP(EY1,PUANTAJ!$A:$F,3, )</f>
        <v>15</v>
      </c>
      <c r="EW48" s="461">
        <f t="shared" ref="EW48" si="3666">COUNTIF(ET8:ET38,"S.İZİN")*7.5</f>
        <v>0</v>
      </c>
      <c r="EX48" s="211">
        <f t="shared" si="3087"/>
        <v>-15</v>
      </c>
      <c r="EY48" s="212" t="str">
        <f t="shared" si="3088"/>
        <v>û</v>
      </c>
      <c r="EZ48" s="212"/>
      <c r="FA48" s="112"/>
      <c r="FB48" s="112"/>
      <c r="FC48" s="112"/>
      <c r="FD48" s="112"/>
      <c r="FE48" s="112"/>
      <c r="FF48" s="112"/>
      <c r="FG48" s="112"/>
      <c r="FH48" s="226">
        <f t="shared" ref="FH48" si="3667">SUM(EX8:EX38)</f>
        <v>0</v>
      </c>
      <c r="FI48" s="112"/>
      <c r="FJ48" s="120"/>
      <c r="FK48" s="120"/>
      <c r="FM48" s="112"/>
      <c r="FN48" s="112"/>
      <c r="FO48" s="461" t="s">
        <v>29</v>
      </c>
      <c r="FP48" s="217">
        <f t="shared" ref="FP48" si="3668">COUNTIF(FO8:FO38,"Y.İZİN")*7.5+FR48</f>
        <v>0</v>
      </c>
      <c r="FQ48" s="209">
        <f>VLOOKUP(FT1,PUANTAJ!$A:$F,3, )</f>
        <v>22.5</v>
      </c>
      <c r="FR48" s="461">
        <f t="shared" ref="FR48" si="3669">COUNTIF(FO8:FO38,"S.İZİN")*7.5</f>
        <v>0</v>
      </c>
      <c r="FS48" s="211">
        <f t="shared" si="3091"/>
        <v>-22.5</v>
      </c>
      <c r="FT48" s="212" t="str">
        <f t="shared" si="3092"/>
        <v>û</v>
      </c>
      <c r="FU48" s="212"/>
      <c r="FV48" s="112"/>
      <c r="FW48" s="112"/>
      <c r="FX48" s="112"/>
      <c r="FY48" s="112"/>
      <c r="FZ48" s="112"/>
      <c r="GA48" s="112"/>
      <c r="GB48" s="112"/>
      <c r="GC48" s="226">
        <f t="shared" ref="GC48" si="3670">SUM(FS8:FS38)</f>
        <v>0</v>
      </c>
      <c r="GD48" s="112"/>
      <c r="GE48" s="120"/>
      <c r="GF48" s="120"/>
      <c r="GH48" s="112"/>
      <c r="GI48" s="112"/>
      <c r="GJ48" s="461" t="s">
        <v>29</v>
      </c>
      <c r="GK48" s="217">
        <f t="shared" ref="GK48" si="3671">COUNTIF(GJ8:GJ38,"Y.İZİN")*7.5+GM48</f>
        <v>0</v>
      </c>
      <c r="GL48" s="209">
        <f>VLOOKUP(GO1,PUANTAJ!$A:$F,3, )</f>
        <v>0</v>
      </c>
      <c r="GM48" s="461">
        <f t="shared" ref="GM48" si="3672">COUNTIF(GJ8:GJ38,"S.İZİN")*7.5</f>
        <v>0</v>
      </c>
      <c r="GN48" s="211">
        <f t="shared" si="3095"/>
        <v>0</v>
      </c>
      <c r="GO48" s="212" t="str">
        <f t="shared" si="3096"/>
        <v>ü</v>
      </c>
      <c r="GP48" s="212"/>
      <c r="GQ48" s="112"/>
      <c r="GR48" s="112"/>
      <c r="GS48" s="112"/>
      <c r="GT48" s="112"/>
      <c r="GU48" s="112"/>
      <c r="GV48" s="112"/>
      <c r="GW48" s="112"/>
      <c r="GX48" s="226">
        <f t="shared" ref="GX48" si="3673">SUM(GN8:GN38)</f>
        <v>0</v>
      </c>
      <c r="GY48" s="112"/>
      <c r="GZ48" s="120"/>
      <c r="HA48" s="120"/>
      <c r="HC48" s="112"/>
      <c r="HD48" s="112"/>
      <c r="HE48" s="461" t="s">
        <v>29</v>
      </c>
      <c r="HF48" s="217">
        <f t="shared" ref="HF48" si="3674">COUNTIF(HE8:HE38,"Y.İZİN")*7.5+HH48</f>
        <v>0</v>
      </c>
      <c r="HG48" s="209">
        <f>VLOOKUP(HJ1,PUANTAJ!$A:$F,3, )</f>
        <v>15</v>
      </c>
      <c r="HH48" s="461">
        <f t="shared" ref="HH48" si="3675">COUNTIF(HE8:HE38,"S.İZİN")*7.5</f>
        <v>0</v>
      </c>
      <c r="HI48" s="211">
        <f t="shared" si="3099"/>
        <v>-15</v>
      </c>
      <c r="HJ48" s="212" t="str">
        <f t="shared" si="3100"/>
        <v>û</v>
      </c>
      <c r="HK48" s="212"/>
      <c r="HL48" s="112"/>
      <c r="HM48" s="112"/>
      <c r="HN48" s="112"/>
      <c r="HO48" s="112"/>
      <c r="HP48" s="112"/>
      <c r="HQ48" s="112"/>
      <c r="HR48" s="112"/>
      <c r="HS48" s="226">
        <f t="shared" ref="HS48" si="3676">SUM(HI8:HI38)</f>
        <v>0</v>
      </c>
      <c r="HT48" s="112"/>
      <c r="HU48" s="120"/>
      <c r="HV48" s="120"/>
      <c r="HX48" s="112"/>
      <c r="HY48" s="112"/>
      <c r="HZ48" s="461" t="s">
        <v>29</v>
      </c>
      <c r="IA48" s="217">
        <f t="shared" ref="IA48" si="3677">COUNTIF(HZ8:HZ38,"Y.İZİN")*7.5+IC48</f>
        <v>0</v>
      </c>
      <c r="IB48" s="209">
        <f>VLOOKUP(IE1,PUANTAJ!$A:$F,3, )</f>
        <v>0</v>
      </c>
      <c r="IC48" s="461">
        <f t="shared" ref="IC48" si="3678">COUNTIF(HZ8:HZ38,"S.İZİN")*7.5</f>
        <v>0</v>
      </c>
      <c r="ID48" s="211">
        <f t="shared" si="3103"/>
        <v>0</v>
      </c>
      <c r="IE48" s="212" t="str">
        <f t="shared" si="3104"/>
        <v>ü</v>
      </c>
      <c r="IF48" s="212"/>
      <c r="IG48" s="112"/>
      <c r="IH48" s="112"/>
      <c r="II48" s="112"/>
      <c r="IJ48" s="112"/>
      <c r="IK48" s="112"/>
      <c r="IL48" s="112"/>
      <c r="IM48" s="112"/>
      <c r="IN48" s="226">
        <f t="shared" ref="IN48" si="3679">SUM(ID8:ID38)</f>
        <v>0</v>
      </c>
      <c r="IO48" s="112"/>
      <c r="IP48" s="120"/>
      <c r="IQ48" s="120"/>
      <c r="IS48" s="112"/>
      <c r="IT48" s="112"/>
      <c r="IU48" s="461" t="s">
        <v>29</v>
      </c>
      <c r="IV48" s="217">
        <f t="shared" ref="IV48" si="3680">COUNTIF(IU8:IU38,"Y.İZİN")*7.5+IX48</f>
        <v>0</v>
      </c>
      <c r="IW48" s="209">
        <f>VLOOKUP(IZ1,PUANTAJ!$A:$F,3, )</f>
        <v>7.5</v>
      </c>
      <c r="IX48" s="461">
        <f t="shared" ref="IX48" si="3681">COUNTIF(IU8:IU38,"S.İZİN")*7.5</f>
        <v>0</v>
      </c>
      <c r="IY48" s="211">
        <f t="shared" si="3107"/>
        <v>-7.5</v>
      </c>
      <c r="IZ48" s="212" t="str">
        <f t="shared" si="3108"/>
        <v>û</v>
      </c>
      <c r="JA48" s="212"/>
      <c r="JB48" s="112"/>
      <c r="JC48" s="112"/>
      <c r="JD48" s="112"/>
      <c r="JE48" s="112"/>
      <c r="JF48" s="112"/>
      <c r="JG48" s="112"/>
      <c r="JH48" s="112"/>
      <c r="JI48" s="226">
        <f t="shared" ref="JI48" si="3682">SUM(IY8:IY38)</f>
        <v>0</v>
      </c>
      <c r="JJ48" s="112"/>
      <c r="JK48" s="120"/>
      <c r="JL48" s="120"/>
      <c r="JN48" s="112"/>
      <c r="JO48" s="112"/>
      <c r="JP48" s="461" t="s">
        <v>29</v>
      </c>
      <c r="JQ48" s="217">
        <f t="shared" ref="JQ48" si="3683">COUNTIF(JP8:JP38,"Y.İZİN")*7.5+JS48</f>
        <v>0</v>
      </c>
      <c r="JR48" s="209">
        <f>VLOOKUP(JU1,PUANTAJ!$A:$F,3, )</f>
        <v>27</v>
      </c>
      <c r="JS48" s="461">
        <f t="shared" ref="JS48" si="3684">COUNTIF(JP8:JP38,"S.İZİN")*7.5</f>
        <v>0</v>
      </c>
      <c r="JT48" s="211">
        <f t="shared" si="3111"/>
        <v>-27</v>
      </c>
      <c r="JU48" s="212" t="str">
        <f t="shared" si="3112"/>
        <v>û</v>
      </c>
      <c r="JV48" s="212"/>
      <c r="JW48" s="112"/>
      <c r="JX48" s="112"/>
      <c r="JY48" s="112"/>
      <c r="JZ48" s="112"/>
      <c r="KA48" s="112"/>
      <c r="KB48" s="112"/>
      <c r="KC48" s="112"/>
      <c r="KD48" s="226">
        <f t="shared" ref="KD48" si="3685">SUM(JT8:JT38)</f>
        <v>0</v>
      </c>
      <c r="KE48" s="112"/>
      <c r="KF48" s="120"/>
      <c r="KG48" s="120"/>
      <c r="KI48" s="112"/>
      <c r="KJ48" s="112"/>
      <c r="KK48" s="461" t="s">
        <v>29</v>
      </c>
      <c r="KL48" s="217">
        <f t="shared" ref="KL48" si="3686">COUNTIF(KK8:KK38,"Y.İZİN")*7.5+KN48</f>
        <v>0</v>
      </c>
      <c r="KM48" s="209">
        <f>VLOOKUP(KP1,PUANTAJ!$A:$F,3, )</f>
        <v>42</v>
      </c>
      <c r="KN48" s="461">
        <f t="shared" ref="KN48" si="3687">COUNTIF(KK8:KK38,"S.İZİN")*7.5</f>
        <v>0</v>
      </c>
      <c r="KO48" s="211">
        <f t="shared" si="3115"/>
        <v>-42</v>
      </c>
      <c r="KP48" s="212" t="str">
        <f t="shared" si="3116"/>
        <v>û</v>
      </c>
      <c r="KQ48" s="212"/>
      <c r="KR48" s="112"/>
      <c r="KS48" s="112"/>
      <c r="KT48" s="112"/>
      <c r="KU48" s="112"/>
      <c r="KV48" s="112"/>
      <c r="KW48" s="112"/>
      <c r="KX48" s="112"/>
      <c r="KY48" s="226">
        <f t="shared" ref="KY48" si="3688">SUM(KO8:KO38)</f>
        <v>0</v>
      </c>
      <c r="KZ48" s="112"/>
      <c r="LA48" s="120"/>
      <c r="LB48" s="120"/>
      <c r="LD48" s="112"/>
      <c r="LE48" s="112"/>
      <c r="LF48" s="461" t="s">
        <v>29</v>
      </c>
      <c r="LG48" s="217">
        <f t="shared" ref="LG48" si="3689">COUNTIF(LF8:LF38,"Y.İZİN")*7.5+LI48</f>
        <v>0</v>
      </c>
      <c r="LH48" s="209">
        <f>VLOOKUP(LK1,PUANTAJ!$A:$F,3, )</f>
        <v>57</v>
      </c>
      <c r="LI48" s="461">
        <f t="shared" ref="LI48" si="3690">COUNTIF(LF8:LF38,"S.İZİN")*7.5</f>
        <v>0</v>
      </c>
      <c r="LJ48" s="211">
        <f t="shared" si="3119"/>
        <v>-57</v>
      </c>
      <c r="LK48" s="212" t="str">
        <f t="shared" si="3120"/>
        <v>û</v>
      </c>
      <c r="LL48" s="212"/>
      <c r="LM48" s="112"/>
      <c r="LN48" s="112"/>
      <c r="LO48" s="112"/>
      <c r="LP48" s="112"/>
      <c r="LQ48" s="112"/>
      <c r="LR48" s="112"/>
      <c r="LS48" s="112"/>
      <c r="LT48" s="226">
        <f t="shared" ref="LT48" si="3691">SUM(LJ8:LJ38)</f>
        <v>0</v>
      </c>
      <c r="LU48" s="112"/>
      <c r="LV48" s="120"/>
      <c r="LW48" s="120"/>
      <c r="LY48" s="112"/>
      <c r="LZ48" s="112"/>
      <c r="MA48" s="461" t="s">
        <v>29</v>
      </c>
      <c r="MB48" s="217">
        <f t="shared" ref="MB48" si="3692">COUNTIF(MA8:MA38,"Y.İZİN")*7.5+MD48</f>
        <v>0</v>
      </c>
      <c r="MC48" s="209">
        <f>VLOOKUP(MF1,PUANTAJ!$A:$F,3, )</f>
        <v>7.5</v>
      </c>
      <c r="MD48" s="461">
        <f t="shared" ref="MD48" si="3693">COUNTIF(MA8:MA38,"S.İZİN")*7.5</f>
        <v>0</v>
      </c>
      <c r="ME48" s="211">
        <f t="shared" si="3123"/>
        <v>-7.5</v>
      </c>
      <c r="MF48" s="212" t="str">
        <f t="shared" si="3124"/>
        <v>û</v>
      </c>
      <c r="MG48" s="212"/>
      <c r="MH48" s="112"/>
      <c r="MI48" s="112"/>
      <c r="MJ48" s="112"/>
      <c r="MK48" s="112"/>
      <c r="ML48" s="112"/>
      <c r="MM48" s="112"/>
      <c r="MN48" s="112"/>
      <c r="MO48" s="226">
        <f t="shared" ref="MO48" si="3694">SUM(ME8:ME38)</f>
        <v>0</v>
      </c>
      <c r="MP48" s="112"/>
      <c r="MQ48" s="120"/>
      <c r="MR48" s="120"/>
      <c r="MT48" s="112"/>
      <c r="MU48" s="112"/>
      <c r="MV48" s="461" t="s">
        <v>29</v>
      </c>
      <c r="MW48" s="217">
        <f t="shared" ref="MW48" si="3695">COUNTIF(MV8:MV38,"Y.İZİN")*7.5+MY48</f>
        <v>0</v>
      </c>
      <c r="MX48" s="209">
        <f>VLOOKUP(NA1,PUANTAJ!$A:$F,3, )</f>
        <v>22.5</v>
      </c>
      <c r="MY48" s="461">
        <f t="shared" ref="MY48" si="3696">COUNTIF(MV8:MV38,"S.İZİN")*7.5</f>
        <v>0</v>
      </c>
      <c r="MZ48" s="211">
        <f t="shared" si="3127"/>
        <v>-22.5</v>
      </c>
      <c r="NA48" s="212" t="str">
        <f t="shared" si="3128"/>
        <v>û</v>
      </c>
      <c r="NB48" s="212"/>
      <c r="NC48" s="112"/>
      <c r="ND48" s="112"/>
      <c r="NE48" s="112"/>
      <c r="NF48" s="112"/>
      <c r="NG48" s="112"/>
      <c r="NH48" s="112"/>
      <c r="NI48" s="112"/>
      <c r="NJ48" s="226">
        <f t="shared" ref="NJ48" si="3697">SUM(MZ8:MZ38)</f>
        <v>0</v>
      </c>
      <c r="NK48" s="112"/>
      <c r="NL48" s="120"/>
      <c r="NM48" s="120"/>
      <c r="NO48" s="112"/>
      <c r="NP48" s="112"/>
      <c r="NQ48" s="461" t="s">
        <v>29</v>
      </c>
      <c r="NR48" s="217">
        <f t="shared" ref="NR48" si="3698">COUNTIF(NQ8:NQ38,"Y.İZİN")*7.5+NT48</f>
        <v>0</v>
      </c>
      <c r="NS48" s="209">
        <f>VLOOKUP(NV1,PUANTAJ!$A:$F,3, )</f>
        <v>7.5</v>
      </c>
      <c r="NT48" s="461">
        <f t="shared" ref="NT48" si="3699">COUNTIF(NQ8:NQ38,"S.İZİN")*7.5</f>
        <v>0</v>
      </c>
      <c r="NU48" s="211">
        <f t="shared" si="3131"/>
        <v>-7.5</v>
      </c>
      <c r="NV48" s="212" t="str">
        <f t="shared" si="3132"/>
        <v>û</v>
      </c>
      <c r="NW48" s="212"/>
      <c r="NX48" s="112"/>
      <c r="NY48" s="112"/>
      <c r="NZ48" s="112"/>
      <c r="OA48" s="112"/>
      <c r="OB48" s="112"/>
      <c r="OC48" s="112"/>
      <c r="OD48" s="112"/>
      <c r="OE48" s="226">
        <f t="shared" ref="OE48" si="3700">SUM(NU8:NU38)</f>
        <v>0</v>
      </c>
      <c r="OF48" s="112"/>
      <c r="OG48" s="120"/>
      <c r="OH48" s="120"/>
      <c r="OJ48" s="112"/>
      <c r="OK48" s="112"/>
      <c r="OL48" s="461" t="s">
        <v>29</v>
      </c>
      <c r="OM48" s="217">
        <f t="shared" ref="OM48" si="3701">COUNTIF(OL8:OL38,"Y.İZİN")*7.5+OO48</f>
        <v>0</v>
      </c>
      <c r="ON48" s="209">
        <f>VLOOKUP(OQ1,PUANTAJ!$A:$F,3, )</f>
        <v>0</v>
      </c>
      <c r="OO48" s="461">
        <f t="shared" ref="OO48" si="3702">COUNTIF(OL8:OL38,"S.İZİN")*7.5</f>
        <v>0</v>
      </c>
      <c r="OP48" s="211">
        <f t="shared" si="3135"/>
        <v>0</v>
      </c>
      <c r="OQ48" s="212" t="str">
        <f t="shared" si="3136"/>
        <v>ü</v>
      </c>
      <c r="OR48" s="212"/>
      <c r="OS48" s="112"/>
      <c r="OT48" s="112"/>
      <c r="OU48" s="112"/>
      <c r="OV48" s="112"/>
      <c r="OW48" s="112"/>
      <c r="OX48" s="112"/>
      <c r="OY48" s="112"/>
      <c r="OZ48" s="226">
        <f t="shared" ref="OZ48" si="3703">SUM(OP8:OP38)</f>
        <v>0</v>
      </c>
      <c r="PA48" s="112"/>
      <c r="PB48" s="120"/>
      <c r="PC48" s="120"/>
      <c r="PE48" s="112"/>
      <c r="PF48" s="112"/>
      <c r="PG48" s="461" t="s">
        <v>29</v>
      </c>
      <c r="PH48" s="217">
        <f t="shared" ref="PH48" si="3704">COUNTIF(PG8:PG38,"Y.İZİN")*7.5+PJ48</f>
        <v>0</v>
      </c>
      <c r="PI48" s="209">
        <f>VLOOKUP(PL1,PUANTAJ!$A:$F,3, )</f>
        <v>22.5</v>
      </c>
      <c r="PJ48" s="461">
        <f t="shared" ref="PJ48" si="3705">COUNTIF(PG8:PG38,"S.İZİN")*7.5</f>
        <v>0</v>
      </c>
      <c r="PK48" s="211">
        <f t="shared" si="3139"/>
        <v>-22.5</v>
      </c>
      <c r="PL48" s="212" t="str">
        <f t="shared" si="3140"/>
        <v>û</v>
      </c>
      <c r="PM48" s="212"/>
      <c r="PN48" s="112"/>
      <c r="PO48" s="112"/>
      <c r="PP48" s="112"/>
      <c r="PQ48" s="112"/>
      <c r="PR48" s="112"/>
      <c r="PS48" s="112"/>
      <c r="PT48" s="112"/>
      <c r="PU48" s="226">
        <f t="shared" ref="PU48" si="3706">SUM(PK8:PK38)</f>
        <v>0</v>
      </c>
      <c r="PV48" s="112"/>
      <c r="PW48" s="120"/>
      <c r="PX48" s="120"/>
      <c r="PZ48" s="112"/>
      <c r="QA48" s="112"/>
      <c r="QB48" s="461" t="s">
        <v>29</v>
      </c>
      <c r="QC48" s="217">
        <f t="shared" ref="QC48" si="3707">COUNTIF(QB8:QB38,"Y.İZİN")*7.5+QE48</f>
        <v>0</v>
      </c>
      <c r="QD48" s="209">
        <f>VLOOKUP(QG1,PUANTAJ!$A:$F,3, )</f>
        <v>7.5</v>
      </c>
      <c r="QE48" s="461">
        <f t="shared" ref="QE48" si="3708">COUNTIF(QB8:QB38,"S.İZİN")*7.5</f>
        <v>0</v>
      </c>
      <c r="QF48" s="211">
        <f t="shared" si="3143"/>
        <v>-7.5</v>
      </c>
      <c r="QG48" s="212" t="str">
        <f t="shared" si="3144"/>
        <v>û</v>
      </c>
      <c r="QH48" s="212"/>
      <c r="QI48" s="112"/>
      <c r="QJ48" s="112"/>
      <c r="QK48" s="112"/>
      <c r="QL48" s="112"/>
      <c r="QM48" s="112"/>
      <c r="QN48" s="112"/>
      <c r="QO48" s="112"/>
      <c r="QP48" s="226">
        <f t="shared" ref="QP48" si="3709">SUM(QF8:QF38)</f>
        <v>0</v>
      </c>
      <c r="QQ48" s="112"/>
      <c r="QR48" s="120"/>
      <c r="QS48" s="120"/>
      <c r="QU48" s="112"/>
      <c r="QV48" s="112"/>
      <c r="QW48" s="461" t="s">
        <v>29</v>
      </c>
      <c r="QX48" s="217">
        <f t="shared" ref="QX48" si="3710">COUNTIF(QW8:QW38,"Y.İZİN")*7.5+QZ48</f>
        <v>0</v>
      </c>
      <c r="QY48" s="209">
        <f>VLOOKUP(RB1,PUANTAJ!$A:$F,3, )</f>
        <v>37.5</v>
      </c>
      <c r="QZ48" s="461">
        <f t="shared" ref="QZ48" si="3711">COUNTIF(QW8:QW38,"S.İZİN")*7.5</f>
        <v>0</v>
      </c>
      <c r="RA48" s="211">
        <f t="shared" si="3147"/>
        <v>-37.5</v>
      </c>
      <c r="RB48" s="212" t="str">
        <f t="shared" si="3148"/>
        <v>û</v>
      </c>
      <c r="RC48" s="212"/>
      <c r="RD48" s="112"/>
      <c r="RE48" s="112"/>
      <c r="RF48" s="112"/>
      <c r="RG48" s="112"/>
      <c r="RH48" s="112"/>
      <c r="RI48" s="112"/>
      <c r="RJ48" s="112"/>
      <c r="RK48" s="226">
        <f t="shared" ref="RK48" si="3712">SUM(RA8:RA38)</f>
        <v>0</v>
      </c>
      <c r="RL48" s="112"/>
      <c r="RM48" s="120"/>
      <c r="RN48" s="120"/>
      <c r="RP48" s="112"/>
      <c r="RQ48" s="112"/>
      <c r="RR48" s="461" t="s">
        <v>29</v>
      </c>
      <c r="RS48" s="217">
        <f t="shared" ref="RS48" si="3713">COUNTIF(RR8:RR38,"Y.İZİN")*7.5+RU48</f>
        <v>0</v>
      </c>
      <c r="RT48" s="209">
        <f>VLOOKUP(RW1,PUANTAJ!$A:$F,3, )</f>
        <v>22.5</v>
      </c>
      <c r="RU48" s="461">
        <f t="shared" ref="RU48" si="3714">COUNTIF(RR8:RR38,"S.İZİN")*7.5</f>
        <v>0</v>
      </c>
      <c r="RV48" s="211">
        <f t="shared" si="3151"/>
        <v>-22.5</v>
      </c>
      <c r="RW48" s="212" t="str">
        <f t="shared" si="3152"/>
        <v>û</v>
      </c>
      <c r="RX48" s="212"/>
      <c r="RY48" s="112"/>
      <c r="RZ48" s="112"/>
      <c r="SA48" s="112"/>
      <c r="SB48" s="112"/>
      <c r="SC48" s="112"/>
      <c r="SD48" s="112"/>
      <c r="SE48" s="112"/>
      <c r="SF48" s="226">
        <f t="shared" ref="SF48" si="3715">SUM(RV8:RV38)</f>
        <v>0</v>
      </c>
      <c r="SG48" s="112"/>
      <c r="SH48" s="120"/>
      <c r="SI48" s="120"/>
      <c r="SK48" s="112"/>
      <c r="SL48" s="112"/>
      <c r="SM48" s="461" t="s">
        <v>29</v>
      </c>
      <c r="SN48" s="217">
        <f t="shared" ref="SN48" si="3716">COUNTIF(SM8:SM38,"Y.İZİN")*7.5+SP48</f>
        <v>0</v>
      </c>
      <c r="SO48" s="209">
        <f>VLOOKUP(SR1,PUANTAJ!$A:$F,3, )</f>
        <v>15</v>
      </c>
      <c r="SP48" s="461">
        <f t="shared" ref="SP48" si="3717">COUNTIF(SM8:SM38,"S.İZİN")*7.5</f>
        <v>0</v>
      </c>
      <c r="SQ48" s="211">
        <f t="shared" si="3155"/>
        <v>-15</v>
      </c>
      <c r="SR48" s="212" t="str">
        <f t="shared" si="3156"/>
        <v>û</v>
      </c>
      <c r="SS48" s="212"/>
      <c r="ST48" s="112"/>
      <c r="SU48" s="112"/>
      <c r="SV48" s="112"/>
      <c r="SW48" s="112"/>
      <c r="SX48" s="112"/>
      <c r="SY48" s="112"/>
      <c r="SZ48" s="112"/>
      <c r="TA48" s="226">
        <f t="shared" ref="TA48" si="3718">SUM(SQ8:SQ38)</f>
        <v>0</v>
      </c>
      <c r="TB48" s="112"/>
      <c r="TC48" s="120"/>
      <c r="TD48" s="120"/>
      <c r="TF48" s="112"/>
      <c r="TG48" s="112"/>
      <c r="TH48" s="461" t="s">
        <v>29</v>
      </c>
      <c r="TI48" s="217">
        <f t="shared" ref="TI48" si="3719">COUNTIF(TH8:TH38,"Y.İZİN")*7.5+TK48</f>
        <v>0</v>
      </c>
      <c r="TJ48" s="209">
        <f>VLOOKUP(TM1,PUANTAJ!$A:$F,3, )</f>
        <v>15</v>
      </c>
      <c r="TK48" s="461">
        <f t="shared" ref="TK48" si="3720">COUNTIF(TH8:TH38,"S.İZİN")*7.5</f>
        <v>0</v>
      </c>
      <c r="TL48" s="211">
        <f t="shared" si="3159"/>
        <v>-15</v>
      </c>
      <c r="TM48" s="212" t="str">
        <f t="shared" si="3160"/>
        <v>û</v>
      </c>
      <c r="TN48" s="212"/>
      <c r="TO48" s="112"/>
      <c r="TP48" s="112"/>
      <c r="TQ48" s="112"/>
      <c r="TR48" s="112"/>
      <c r="TS48" s="112"/>
      <c r="TT48" s="112"/>
      <c r="TU48" s="112"/>
      <c r="TV48" s="226">
        <f t="shared" ref="TV48" si="3721">SUM(TL8:TL38)</f>
        <v>0</v>
      </c>
      <c r="TW48" s="112"/>
      <c r="TX48" s="120"/>
      <c r="TY48" s="120"/>
      <c r="UA48" s="112"/>
      <c r="UB48" s="112"/>
      <c r="UC48" s="461" t="s">
        <v>29</v>
      </c>
      <c r="UD48" s="217">
        <f t="shared" ref="UD48" si="3722">COUNTIF(UC8:UC38,"Y.İZİN")*7.5+UF48</f>
        <v>0</v>
      </c>
      <c r="UE48" s="209">
        <f>VLOOKUP(UH1,PUANTAJ!$A:$F,3, )</f>
        <v>7.5</v>
      </c>
      <c r="UF48" s="461">
        <f t="shared" ref="UF48" si="3723">COUNTIF(UC8:UC38,"S.İZİN")*7.5</f>
        <v>0</v>
      </c>
      <c r="UG48" s="211">
        <f t="shared" si="3163"/>
        <v>-7.5</v>
      </c>
      <c r="UH48" s="212" t="str">
        <f t="shared" si="3164"/>
        <v>û</v>
      </c>
      <c r="UI48" s="212"/>
      <c r="UJ48" s="112"/>
      <c r="UK48" s="112"/>
      <c r="UL48" s="112"/>
      <c r="UM48" s="112"/>
      <c r="UN48" s="112"/>
      <c r="UO48" s="112"/>
      <c r="UP48" s="112"/>
      <c r="UQ48" s="226">
        <f t="shared" ref="UQ48" si="3724">SUM(UG8:UG38)</f>
        <v>0</v>
      </c>
      <c r="UR48" s="112"/>
      <c r="US48" s="120"/>
      <c r="UT48" s="120"/>
      <c r="UV48" s="112"/>
      <c r="UW48" s="112"/>
      <c r="UX48" s="461" t="s">
        <v>29</v>
      </c>
      <c r="UY48" s="217">
        <f t="shared" ref="UY48" si="3725">COUNTIF(UX8:UX38,"Y.İZİN")*7.5+VA48</f>
        <v>0</v>
      </c>
      <c r="UZ48" s="209">
        <f>VLOOKUP(VC1,PUANTAJ!$A:$F,3, )</f>
        <v>0</v>
      </c>
      <c r="VA48" s="461">
        <f t="shared" ref="VA48" si="3726">COUNTIF(UX8:UX38,"S.İZİN")*7.5</f>
        <v>0</v>
      </c>
      <c r="VB48" s="211">
        <f t="shared" si="3167"/>
        <v>0</v>
      </c>
      <c r="VC48" s="212" t="str">
        <f t="shared" si="3168"/>
        <v>ü</v>
      </c>
      <c r="VD48" s="212"/>
      <c r="VE48" s="112"/>
      <c r="VF48" s="112"/>
      <c r="VG48" s="112"/>
      <c r="VH48" s="112"/>
      <c r="VI48" s="112"/>
      <c r="VJ48" s="112"/>
      <c r="VK48" s="112"/>
      <c r="VL48" s="226">
        <f t="shared" ref="VL48" si="3727">SUM(VB8:VB38)</f>
        <v>0</v>
      </c>
      <c r="VM48" s="112"/>
      <c r="VN48" s="120"/>
      <c r="VO48" s="120"/>
      <c r="VQ48" s="112"/>
      <c r="VR48" s="112"/>
      <c r="VS48" s="461" t="s">
        <v>29</v>
      </c>
      <c r="VT48" s="217">
        <f t="shared" ref="VT48" si="3728">COUNTIF(VS8:VS38,"Y.İZİN")*7.5+VV48</f>
        <v>0</v>
      </c>
      <c r="VU48" s="209">
        <f>VLOOKUP(VX1,PUANTAJ!$A:$F,3, )</f>
        <v>12</v>
      </c>
      <c r="VV48" s="461">
        <f t="shared" ref="VV48" si="3729">COUNTIF(VS8:VS38,"S.İZİN")*7.5</f>
        <v>0</v>
      </c>
      <c r="VW48" s="211">
        <f t="shared" si="3171"/>
        <v>-12</v>
      </c>
      <c r="VX48" s="212" t="str">
        <f t="shared" si="3172"/>
        <v>û</v>
      </c>
      <c r="VY48" s="212"/>
      <c r="VZ48" s="112"/>
      <c r="WA48" s="112"/>
      <c r="WB48" s="112"/>
      <c r="WC48" s="112"/>
      <c r="WD48" s="112"/>
      <c r="WE48" s="112"/>
      <c r="WF48" s="112"/>
      <c r="WG48" s="226">
        <f t="shared" ref="WG48" si="3730">SUM(VW8:VW38)</f>
        <v>0</v>
      </c>
      <c r="WH48" s="112"/>
      <c r="WI48" s="120"/>
      <c r="WJ48" s="120"/>
      <c r="WL48" s="112"/>
      <c r="WM48" s="112"/>
      <c r="WN48" s="461" t="s">
        <v>29</v>
      </c>
      <c r="WO48" s="217">
        <f t="shared" ref="WO48" si="3731">COUNTIF(WN8:WN38,"Y.İZİN")*7.5+WQ48</f>
        <v>0</v>
      </c>
      <c r="WP48" s="209">
        <f>VLOOKUP(WS1,PUANTAJ!$A:$F,3, )</f>
        <v>22.5</v>
      </c>
      <c r="WQ48" s="461">
        <f t="shared" ref="WQ48" si="3732">COUNTIF(WN8:WN38,"S.İZİN")*7.5</f>
        <v>0</v>
      </c>
      <c r="WR48" s="211">
        <f t="shared" si="3175"/>
        <v>-22.5</v>
      </c>
      <c r="WS48" s="212" t="str">
        <f t="shared" si="3176"/>
        <v>û</v>
      </c>
      <c r="WT48" s="212"/>
      <c r="WU48" s="112"/>
      <c r="WV48" s="112"/>
      <c r="WW48" s="112"/>
      <c r="WX48" s="112"/>
      <c r="WY48" s="112"/>
      <c r="WZ48" s="112"/>
      <c r="XA48" s="112"/>
      <c r="XB48" s="226">
        <f t="shared" ref="XB48" si="3733">SUM(WR8:WR38)</f>
        <v>0</v>
      </c>
      <c r="XC48" s="112"/>
      <c r="XD48" s="120"/>
      <c r="XE48" s="120"/>
      <c r="XG48" s="112"/>
      <c r="XH48" s="112"/>
      <c r="XI48" s="461" t="s">
        <v>29</v>
      </c>
      <c r="XJ48" s="217">
        <f t="shared" ref="XJ48" si="3734">COUNTIF(XI8:XI38,"Y.İZİN")*7.5+XL48</f>
        <v>0</v>
      </c>
      <c r="XK48" s="209">
        <f>VLOOKUP(XN1,PUANTAJ!$A:$F,3, )</f>
        <v>12</v>
      </c>
      <c r="XL48" s="461">
        <f t="shared" ref="XL48" si="3735">COUNTIF(XI8:XI38,"S.İZİN")*7.5</f>
        <v>0</v>
      </c>
      <c r="XM48" s="211">
        <f t="shared" si="3179"/>
        <v>-12</v>
      </c>
      <c r="XN48" s="212" t="str">
        <f t="shared" si="3180"/>
        <v>û</v>
      </c>
      <c r="XO48" s="212"/>
      <c r="XP48" s="112"/>
      <c r="XQ48" s="112"/>
      <c r="XR48" s="112"/>
      <c r="XS48" s="112"/>
      <c r="XT48" s="112"/>
      <c r="XU48" s="112"/>
      <c r="XV48" s="112"/>
      <c r="XW48" s="226">
        <f t="shared" ref="XW48" si="3736">SUM(XM8:XM38)</f>
        <v>0</v>
      </c>
      <c r="XX48" s="112"/>
      <c r="XY48" s="120"/>
      <c r="XZ48" s="120"/>
      <c r="YB48" s="112"/>
      <c r="YC48" s="112"/>
      <c r="YD48" s="461" t="s">
        <v>29</v>
      </c>
      <c r="YE48" s="217">
        <f t="shared" ref="YE48" si="3737">COUNTIF(YD8:YD38,"Y.İZİN")*7.5+YG48</f>
        <v>0</v>
      </c>
      <c r="YF48" s="209">
        <f>VLOOKUP(YI1,PUANTAJ!$A:$F,3, )</f>
        <v>22.5</v>
      </c>
      <c r="YG48" s="461">
        <f t="shared" ref="YG48" si="3738">COUNTIF(YD8:YD38,"S.İZİN")*7.5</f>
        <v>0</v>
      </c>
      <c r="YH48" s="211">
        <f t="shared" si="3183"/>
        <v>-22.5</v>
      </c>
      <c r="YI48" s="212" t="str">
        <f t="shared" si="3184"/>
        <v>û</v>
      </c>
      <c r="YJ48" s="212"/>
      <c r="YK48" s="112"/>
      <c r="YL48" s="112"/>
      <c r="YM48" s="112"/>
      <c r="YN48" s="112"/>
      <c r="YO48" s="112"/>
      <c r="YP48" s="112"/>
      <c r="YQ48" s="112"/>
      <c r="YR48" s="226">
        <f t="shared" ref="YR48" si="3739">SUM(YH8:YH38)</f>
        <v>0</v>
      </c>
      <c r="YS48" s="112"/>
      <c r="YT48" s="120"/>
      <c r="YU48" s="120"/>
      <c r="YW48" s="112"/>
      <c r="YX48" s="112"/>
      <c r="YY48" s="461" t="s">
        <v>29</v>
      </c>
      <c r="YZ48" s="217">
        <f t="shared" ref="YZ48" si="3740">COUNTIF(YY8:YY38,"Y.İZİN")*7.5+ZB48</f>
        <v>0</v>
      </c>
      <c r="ZA48" s="209">
        <f>VLOOKUP(ZD1,PUANTAJ!$A:$F,3, )</f>
        <v>0</v>
      </c>
      <c r="ZB48" s="461">
        <f t="shared" ref="ZB48" si="3741">COUNTIF(YY8:YY38,"S.İZİN")*7.5</f>
        <v>0</v>
      </c>
      <c r="ZC48" s="211">
        <f t="shared" si="3187"/>
        <v>0</v>
      </c>
      <c r="ZD48" s="212" t="str">
        <f t="shared" si="3188"/>
        <v>ü</v>
      </c>
      <c r="ZE48" s="212"/>
      <c r="ZF48" s="112"/>
      <c r="ZG48" s="112"/>
      <c r="ZH48" s="112"/>
      <c r="ZI48" s="112"/>
      <c r="ZJ48" s="112"/>
      <c r="ZK48" s="112"/>
      <c r="ZL48" s="112"/>
      <c r="ZM48" s="226">
        <f t="shared" ref="ZM48" si="3742">SUM(ZC8:ZC38)</f>
        <v>0</v>
      </c>
      <c r="ZN48" s="112"/>
      <c r="ZO48" s="120"/>
      <c r="ZP48" s="120"/>
      <c r="ZR48" s="112"/>
      <c r="ZS48" s="112"/>
      <c r="ZT48" s="461" t="s">
        <v>29</v>
      </c>
      <c r="ZU48" s="217">
        <f t="shared" ref="ZU48" si="3743">COUNTIF(ZT8:ZT38,"Y.İZİN")*7.5+ZW48</f>
        <v>0</v>
      </c>
      <c r="ZV48" s="209">
        <f>VLOOKUP(ZY1,PUANTAJ!$A:$F,3, )</f>
        <v>15</v>
      </c>
      <c r="ZW48" s="461">
        <f t="shared" ref="ZW48" si="3744">COUNTIF(ZT8:ZT38,"S.İZİN")*7.5</f>
        <v>0</v>
      </c>
      <c r="ZX48" s="211">
        <f t="shared" si="3191"/>
        <v>-15</v>
      </c>
      <c r="ZY48" s="212" t="str">
        <f t="shared" si="3192"/>
        <v>û</v>
      </c>
      <c r="ZZ48" s="212"/>
      <c r="AAA48" s="112"/>
      <c r="AAB48" s="112"/>
      <c r="AAC48" s="112"/>
      <c r="AAD48" s="112"/>
      <c r="AAE48" s="112"/>
      <c r="AAF48" s="112"/>
      <c r="AAG48" s="112"/>
      <c r="AAH48" s="226">
        <f t="shared" ref="AAH48" si="3745">SUM(ZX8:ZX38)</f>
        <v>0</v>
      </c>
      <c r="AAI48" s="112"/>
      <c r="AAJ48" s="120"/>
      <c r="AAK48" s="120"/>
      <c r="AAM48" s="112"/>
      <c r="AAN48" s="112"/>
      <c r="AAO48" s="461" t="s">
        <v>29</v>
      </c>
      <c r="AAP48" s="217">
        <f t="shared" ref="AAP48" si="3746">COUNTIF(AAO8:AAO38,"Y.İZİN")*7.5+AAR48</f>
        <v>0</v>
      </c>
      <c r="AAQ48" s="209">
        <f>VLOOKUP(AAT1,PUANTAJ!$A:$F,3, )</f>
        <v>0</v>
      </c>
      <c r="AAR48" s="461">
        <f t="shared" ref="AAR48" si="3747">COUNTIF(AAO8:AAO38,"S.İZİN")*7.5</f>
        <v>0</v>
      </c>
      <c r="AAS48" s="211">
        <f t="shared" si="3195"/>
        <v>0</v>
      </c>
      <c r="AAT48" s="212" t="str">
        <f t="shared" si="3196"/>
        <v>ü</v>
      </c>
      <c r="AAU48" s="212"/>
      <c r="AAV48" s="112"/>
      <c r="AAW48" s="112"/>
      <c r="AAX48" s="112"/>
      <c r="AAY48" s="112"/>
      <c r="AAZ48" s="112"/>
      <c r="ABA48" s="112"/>
      <c r="ABB48" s="112"/>
      <c r="ABC48" s="226">
        <f t="shared" ref="ABC48" si="3748">SUM(AAS8:AAS38)</f>
        <v>0</v>
      </c>
      <c r="ABD48" s="112"/>
      <c r="ABE48" s="120"/>
      <c r="ABF48" s="120"/>
      <c r="ABH48" s="112"/>
      <c r="ABI48" s="112"/>
      <c r="ABJ48" s="461" t="s">
        <v>29</v>
      </c>
      <c r="ABK48" s="217">
        <f t="shared" ref="ABK48" si="3749">COUNTIF(ABJ8:ABJ38,"Y.İZİN")*7.5+ABM48</f>
        <v>0</v>
      </c>
      <c r="ABL48" s="209">
        <f>VLOOKUP(ABO1,PUANTAJ!$A:$F,3, )</f>
        <v>15</v>
      </c>
      <c r="ABM48" s="461">
        <f t="shared" ref="ABM48" si="3750">COUNTIF(ABJ8:ABJ38,"S.İZİN")*7.5</f>
        <v>0</v>
      </c>
      <c r="ABN48" s="211">
        <f t="shared" si="3199"/>
        <v>-15</v>
      </c>
      <c r="ABO48" s="212" t="str">
        <f t="shared" si="3200"/>
        <v>û</v>
      </c>
      <c r="ABP48" s="212"/>
      <c r="ABQ48" s="112"/>
      <c r="ABR48" s="112"/>
      <c r="ABS48" s="112"/>
      <c r="ABT48" s="112"/>
      <c r="ABU48" s="112"/>
      <c r="ABV48" s="112"/>
      <c r="ABW48" s="112"/>
      <c r="ABX48" s="226">
        <f t="shared" ref="ABX48" si="3751">SUM(ABN8:ABN38)</f>
        <v>0</v>
      </c>
      <c r="ABY48" s="112"/>
      <c r="ABZ48" s="120"/>
      <c r="ACA48" s="120"/>
      <c r="ACC48" s="112"/>
      <c r="ACD48" s="112"/>
      <c r="ACE48" s="461" t="s">
        <v>29</v>
      </c>
      <c r="ACF48" s="217">
        <f t="shared" ref="ACF48" si="3752">COUNTIF(ACE8:ACE38,"Y.İZİN")*7.5+ACH48</f>
        <v>0</v>
      </c>
      <c r="ACG48" s="209">
        <f>VLOOKUP(ACJ1,PUANTAJ!$A:$F,3, )</f>
        <v>0</v>
      </c>
      <c r="ACH48" s="461">
        <f t="shared" ref="ACH48" si="3753">COUNTIF(ACE8:ACE38,"S.İZİN")*7.5</f>
        <v>0</v>
      </c>
      <c r="ACI48" s="211">
        <f t="shared" si="3203"/>
        <v>0</v>
      </c>
      <c r="ACJ48" s="212" t="str">
        <f t="shared" si="3204"/>
        <v>ü</v>
      </c>
      <c r="ACK48" s="212"/>
      <c r="ACL48" s="112"/>
      <c r="ACM48" s="112"/>
      <c r="ACN48" s="112"/>
      <c r="ACO48" s="112"/>
      <c r="ACP48" s="112"/>
      <c r="ACQ48" s="112"/>
      <c r="ACR48" s="112"/>
      <c r="ACS48" s="226">
        <f t="shared" ref="ACS48" si="3754">SUM(ACI8:ACI38)</f>
        <v>0</v>
      </c>
      <c r="ACT48" s="112"/>
      <c r="ACU48" s="120"/>
      <c r="ACV48" s="120"/>
      <c r="ACX48" s="112"/>
      <c r="ACY48" s="112"/>
      <c r="ACZ48" s="461" t="s">
        <v>29</v>
      </c>
      <c r="ADA48" s="217">
        <f t="shared" ref="ADA48" si="3755">COUNTIF(ACZ8:ACZ38,"Y.İZİN")*7.5+ADC48</f>
        <v>0</v>
      </c>
      <c r="ADB48" s="209">
        <f>VLOOKUP(ADE1,PUANTAJ!$A:$F,3, )</f>
        <v>7.5</v>
      </c>
      <c r="ADC48" s="461">
        <f t="shared" ref="ADC48" si="3756">COUNTIF(ACZ8:ACZ38,"S.İZİN")*7.5</f>
        <v>0</v>
      </c>
      <c r="ADD48" s="211">
        <f t="shared" si="3207"/>
        <v>-7.5</v>
      </c>
      <c r="ADE48" s="212" t="str">
        <f t="shared" si="3208"/>
        <v>û</v>
      </c>
      <c r="ADF48" s="212"/>
      <c r="ADG48" s="112"/>
      <c r="ADH48" s="112"/>
      <c r="ADI48" s="112"/>
      <c r="ADJ48" s="112"/>
      <c r="ADK48" s="112"/>
      <c r="ADL48" s="112"/>
      <c r="ADM48" s="112"/>
      <c r="ADN48" s="226">
        <f t="shared" ref="ADN48" si="3757">SUM(ADD8:ADD38)</f>
        <v>0</v>
      </c>
      <c r="ADO48" s="112"/>
      <c r="ADP48" s="120"/>
      <c r="ADQ48" s="120"/>
      <c r="ADS48" s="112"/>
      <c r="ADT48" s="112"/>
      <c r="ADU48" s="461" t="s">
        <v>29</v>
      </c>
      <c r="ADV48" s="217">
        <f t="shared" ref="ADV48" si="3758">COUNTIF(ADU8:ADU38,"Y.İZİN")*7.5+ADX48</f>
        <v>0</v>
      </c>
      <c r="ADW48" s="209">
        <f>VLOOKUP(ADZ1,PUANTAJ!$A:$F,3, )</f>
        <v>7.5</v>
      </c>
      <c r="ADX48" s="461">
        <f t="shared" ref="ADX48" si="3759">COUNTIF(ADU8:ADU38,"S.İZİN")*7.5</f>
        <v>0</v>
      </c>
      <c r="ADY48" s="211">
        <f t="shared" si="3211"/>
        <v>-7.5</v>
      </c>
      <c r="ADZ48" s="212" t="str">
        <f t="shared" si="3212"/>
        <v>û</v>
      </c>
      <c r="AEA48" s="212"/>
      <c r="AEB48" s="112"/>
      <c r="AEC48" s="112"/>
      <c r="AED48" s="112"/>
      <c r="AEE48" s="112"/>
      <c r="AEF48" s="112"/>
      <c r="AEG48" s="112"/>
      <c r="AEH48" s="112"/>
      <c r="AEI48" s="226">
        <f t="shared" ref="AEI48" si="3760">SUM(ADY8:ADY38)</f>
        <v>0</v>
      </c>
      <c r="AEJ48" s="112"/>
      <c r="AEK48" s="120"/>
      <c r="AEL48" s="120"/>
      <c r="AEN48" s="112"/>
      <c r="AEO48" s="112"/>
      <c r="AEP48" s="461" t="s">
        <v>29</v>
      </c>
      <c r="AEQ48" s="217">
        <f t="shared" ref="AEQ48" si="3761">COUNTIF(AEP8:AEP38,"Y.İZİN")*7.5+AES48</f>
        <v>0</v>
      </c>
      <c r="AER48" s="209">
        <f>VLOOKUP(AEU1,PUANTAJ!$A:$F,3, )</f>
        <v>19.5</v>
      </c>
      <c r="AES48" s="461">
        <f t="shared" ref="AES48" si="3762">COUNTIF(AEP8:AEP38,"S.İZİN")*7.5</f>
        <v>0</v>
      </c>
      <c r="AET48" s="211">
        <f t="shared" si="3215"/>
        <v>-19.5</v>
      </c>
      <c r="AEU48" s="212" t="str">
        <f t="shared" si="3216"/>
        <v>û</v>
      </c>
      <c r="AEV48" s="212"/>
      <c r="AEW48" s="112"/>
      <c r="AEX48" s="112"/>
      <c r="AEY48" s="112"/>
      <c r="AEZ48" s="112"/>
      <c r="AFA48" s="112"/>
      <c r="AFB48" s="112"/>
      <c r="AFC48" s="112"/>
      <c r="AFD48" s="226">
        <f t="shared" ref="AFD48" si="3763">SUM(AET8:AET38)</f>
        <v>0</v>
      </c>
      <c r="AFE48" s="112"/>
      <c r="AFF48" s="120"/>
      <c r="AFG48" s="120"/>
      <c r="AFI48" s="112"/>
      <c r="AFJ48" s="112"/>
      <c r="AFK48" s="461" t="s">
        <v>29</v>
      </c>
      <c r="AFL48" s="217">
        <f t="shared" ref="AFL48" si="3764">COUNTIF(AFK8:AFK38,"Y.İZİN")*7.5+AFN48</f>
        <v>0</v>
      </c>
      <c r="AFM48" s="209">
        <f>VLOOKUP(AFP1,PUANTAJ!$A:$F,3, )</f>
        <v>22.5</v>
      </c>
      <c r="AFN48" s="461">
        <f t="shared" ref="AFN48" si="3765">COUNTIF(AFK8:AFK38,"S.İZİN")*7.5</f>
        <v>0</v>
      </c>
      <c r="AFO48" s="211">
        <f t="shared" si="3219"/>
        <v>-22.5</v>
      </c>
      <c r="AFP48" s="212" t="str">
        <f t="shared" si="3220"/>
        <v>û</v>
      </c>
      <c r="AFQ48" s="212"/>
      <c r="AFR48" s="112"/>
      <c r="AFS48" s="112"/>
      <c r="AFT48" s="112"/>
      <c r="AFU48" s="112"/>
      <c r="AFV48" s="112"/>
      <c r="AFW48" s="112"/>
      <c r="AFX48" s="112"/>
      <c r="AFY48" s="226">
        <f t="shared" ref="AFY48" si="3766">SUM(AFO8:AFO38)</f>
        <v>0</v>
      </c>
      <c r="AFZ48" s="112"/>
      <c r="AGA48" s="120"/>
      <c r="AGB48" s="120"/>
      <c r="AGD48" s="112"/>
      <c r="AGE48" s="112"/>
      <c r="AGF48" s="461" t="s">
        <v>29</v>
      </c>
      <c r="AGG48" s="217">
        <f t="shared" ref="AGG48" si="3767">COUNTIF(AGF8:AGF38,"Y.İZİN")*7.5+AGI48</f>
        <v>0</v>
      </c>
      <c r="AGH48" s="209">
        <f>VLOOKUP(AGK1,PUANTAJ!$A:$F,3, )</f>
        <v>0</v>
      </c>
      <c r="AGI48" s="461">
        <f t="shared" ref="AGI48" si="3768">COUNTIF(AGF8:AGF38,"S.İZİN")*7.5</f>
        <v>0</v>
      </c>
      <c r="AGJ48" s="211">
        <f t="shared" si="3223"/>
        <v>0</v>
      </c>
      <c r="AGK48" s="212" t="str">
        <f t="shared" si="3224"/>
        <v>ü</v>
      </c>
      <c r="AGL48" s="212"/>
      <c r="AGM48" s="112"/>
      <c r="AGN48" s="112"/>
      <c r="AGO48" s="112"/>
      <c r="AGP48" s="112"/>
      <c r="AGQ48" s="112"/>
      <c r="AGR48" s="112"/>
      <c r="AGS48" s="112"/>
      <c r="AGT48" s="226">
        <f t="shared" ref="AGT48" si="3769">SUM(AGJ8:AGJ38)</f>
        <v>0</v>
      </c>
      <c r="AGU48" s="112"/>
      <c r="AGV48" s="120"/>
      <c r="AGW48" s="120"/>
      <c r="AGY48" s="112"/>
      <c r="AGZ48" s="112"/>
      <c r="AHA48" s="461" t="s">
        <v>29</v>
      </c>
      <c r="AHB48" s="217">
        <f t="shared" ref="AHB48" si="3770">COUNTIF(AHA8:AHA38,"Y.İZİN")*7.5+AHD48</f>
        <v>0</v>
      </c>
      <c r="AHC48" s="209">
        <f>VLOOKUP(AHF1,PUANTAJ!$A:$F,3, )</f>
        <v>15</v>
      </c>
      <c r="AHD48" s="461">
        <f t="shared" ref="AHD48" si="3771">COUNTIF(AHA8:AHA38,"S.İZİN")*7.5</f>
        <v>0</v>
      </c>
      <c r="AHE48" s="211">
        <f t="shared" si="3227"/>
        <v>-15</v>
      </c>
      <c r="AHF48" s="212" t="str">
        <f t="shared" si="3228"/>
        <v>û</v>
      </c>
      <c r="AHG48" s="212"/>
      <c r="AHH48" s="112"/>
      <c r="AHI48" s="112"/>
      <c r="AHJ48" s="112"/>
      <c r="AHK48" s="112"/>
      <c r="AHL48" s="112"/>
      <c r="AHM48" s="112"/>
      <c r="AHN48" s="112"/>
      <c r="AHO48" s="226">
        <f t="shared" ref="AHO48" si="3772">SUM(AHE8:AHE38)</f>
        <v>0</v>
      </c>
      <c r="AHP48" s="112"/>
      <c r="AHQ48" s="120"/>
      <c r="AHR48" s="120"/>
      <c r="AHT48" s="112"/>
      <c r="AHU48" s="112"/>
      <c r="AHV48" s="461" t="s">
        <v>29</v>
      </c>
      <c r="AHW48" s="217">
        <f t="shared" ref="AHW48" si="3773">COUNTIF(AHV8:AHV38,"Y.İZİN")*7.5+AHY48</f>
        <v>0</v>
      </c>
      <c r="AHX48" s="209">
        <f>VLOOKUP(AIA1,PUANTAJ!$A:$F,3, )</f>
        <v>7.5</v>
      </c>
      <c r="AHY48" s="461">
        <f t="shared" ref="AHY48" si="3774">COUNTIF(AHV8:AHV38,"S.İZİN")*7.5</f>
        <v>0</v>
      </c>
      <c r="AHZ48" s="211">
        <f t="shared" si="3231"/>
        <v>-7.5</v>
      </c>
      <c r="AIA48" s="212" t="str">
        <f t="shared" si="3232"/>
        <v>û</v>
      </c>
      <c r="AIB48" s="212"/>
      <c r="AIC48" s="112"/>
      <c r="AID48" s="112"/>
      <c r="AIE48" s="112"/>
      <c r="AIF48" s="112"/>
      <c r="AIG48" s="112"/>
      <c r="AIH48" s="112"/>
      <c r="AII48" s="112"/>
      <c r="AIJ48" s="226">
        <f t="shared" ref="AIJ48" si="3775">SUM(AHZ8:AHZ38)</f>
        <v>0</v>
      </c>
      <c r="AIK48" s="112"/>
      <c r="AIL48" s="120"/>
      <c r="AIM48" s="120"/>
      <c r="AIO48" s="112"/>
      <c r="AIP48" s="112"/>
      <c r="AIQ48" s="461" t="s">
        <v>29</v>
      </c>
      <c r="AIR48" s="217">
        <f t="shared" ref="AIR48" si="3776">COUNTIF(AIQ8:AIQ38,"Y.İZİN")*7.5+AIT48</f>
        <v>0</v>
      </c>
      <c r="AIS48" s="209">
        <f>VLOOKUP(AIV1,PUANTAJ!$A:$F,3, )</f>
        <v>30</v>
      </c>
      <c r="AIT48" s="461">
        <f t="shared" ref="AIT48" si="3777">COUNTIF(AIQ8:AIQ38,"S.İZİN")*7.5</f>
        <v>0</v>
      </c>
      <c r="AIU48" s="211">
        <f t="shared" si="3235"/>
        <v>-30</v>
      </c>
      <c r="AIV48" s="212" t="str">
        <f t="shared" si="3236"/>
        <v>û</v>
      </c>
      <c r="AIW48" s="212"/>
      <c r="AIX48" s="112"/>
      <c r="AIY48" s="112"/>
      <c r="AIZ48" s="112"/>
      <c r="AJA48" s="112"/>
      <c r="AJB48" s="112"/>
      <c r="AJC48" s="112"/>
      <c r="AJD48" s="112"/>
      <c r="AJE48" s="226">
        <f t="shared" ref="AJE48" si="3778">SUM(AIU8:AIU38)</f>
        <v>0</v>
      </c>
      <c r="AJF48" s="112"/>
      <c r="AJG48" s="120"/>
      <c r="AJH48" s="120"/>
      <c r="AJJ48" s="112"/>
      <c r="AJK48" s="112"/>
      <c r="AJL48" s="461" t="s">
        <v>29</v>
      </c>
      <c r="AJM48" s="217">
        <f t="shared" ref="AJM48" si="3779">COUNTIF(AJL8:AJL38,"Y.İZİN")*7.5+AJO48</f>
        <v>0</v>
      </c>
      <c r="AJN48" s="209">
        <f>VLOOKUP(AJQ1,PUANTAJ!$A:$F,3, )</f>
        <v>7.5</v>
      </c>
      <c r="AJO48" s="461">
        <f t="shared" ref="AJO48" si="3780">COUNTIF(AJL8:AJL38,"S.İZİN")*7.5</f>
        <v>0</v>
      </c>
      <c r="AJP48" s="211">
        <f t="shared" si="3239"/>
        <v>-7.5</v>
      </c>
      <c r="AJQ48" s="212" t="str">
        <f t="shared" si="3240"/>
        <v>û</v>
      </c>
      <c r="AJR48" s="212"/>
      <c r="AJS48" s="112"/>
      <c r="AJT48" s="112"/>
      <c r="AJU48" s="112"/>
      <c r="AJV48" s="112"/>
      <c r="AJW48" s="112"/>
      <c r="AJX48" s="112"/>
      <c r="AJY48" s="112"/>
      <c r="AJZ48" s="226">
        <f t="shared" ref="AJZ48" si="3781">SUM(AJP8:AJP38)</f>
        <v>0</v>
      </c>
      <c r="AKA48" s="112"/>
      <c r="AKB48" s="120"/>
      <c r="AKC48" s="120"/>
      <c r="AKE48" s="112"/>
      <c r="AKF48" s="112"/>
      <c r="AKG48" s="461" t="s">
        <v>29</v>
      </c>
      <c r="AKH48" s="217">
        <f t="shared" ref="AKH48" si="3782">COUNTIF(AKG8:AKG38,"Y.İZİN")*7.5+AKJ48</f>
        <v>0</v>
      </c>
      <c r="AKI48" s="209">
        <f>VLOOKUP(AKL1,PUANTAJ!$A:$F,3, )</f>
        <v>7.5</v>
      </c>
      <c r="AKJ48" s="461">
        <f t="shared" ref="AKJ48" si="3783">COUNTIF(AKG8:AKG38,"S.İZİN")*7.5</f>
        <v>0</v>
      </c>
      <c r="AKK48" s="211">
        <f t="shared" si="3243"/>
        <v>-7.5</v>
      </c>
      <c r="AKL48" s="212" t="str">
        <f t="shared" si="3244"/>
        <v>û</v>
      </c>
      <c r="AKM48" s="212"/>
      <c r="AKN48" s="112"/>
      <c r="AKO48" s="112"/>
      <c r="AKP48" s="112"/>
      <c r="AKQ48" s="112"/>
      <c r="AKR48" s="112"/>
      <c r="AKS48" s="112"/>
      <c r="AKT48" s="112"/>
      <c r="AKU48" s="226">
        <f t="shared" ref="AKU48" si="3784">SUM(AKK8:AKK38)</f>
        <v>0</v>
      </c>
      <c r="AKV48" s="112"/>
      <c r="AKW48" s="120"/>
      <c r="AKX48" s="120"/>
      <c r="AKZ48" s="112"/>
      <c r="ALA48" s="112"/>
      <c r="ALB48" s="461" t="s">
        <v>29</v>
      </c>
      <c r="ALC48" s="217">
        <f t="shared" ref="ALC48" si="3785">COUNTIF(ALB8:ALB38,"Y.İZİN")*7.5+ALE48</f>
        <v>0</v>
      </c>
      <c r="ALD48" s="209">
        <f>VLOOKUP(ALG1,PUANTAJ!$A:$F,3, )</f>
        <v>0</v>
      </c>
      <c r="ALE48" s="461">
        <f t="shared" ref="ALE48" si="3786">COUNTIF(ALB8:ALB38,"S.İZİN")*7.5</f>
        <v>0</v>
      </c>
      <c r="ALF48" s="211">
        <f t="shared" si="3247"/>
        <v>0</v>
      </c>
      <c r="ALG48" s="212" t="str">
        <f t="shared" si="3248"/>
        <v>ü</v>
      </c>
      <c r="ALH48" s="212"/>
      <c r="ALI48" s="112"/>
      <c r="ALJ48" s="112"/>
      <c r="ALK48" s="112"/>
      <c r="ALL48" s="112"/>
      <c r="ALM48" s="112"/>
      <c r="ALN48" s="112"/>
      <c r="ALO48" s="112"/>
      <c r="ALP48" s="226">
        <f t="shared" ref="ALP48" si="3787">SUM(ALF8:ALF38)</f>
        <v>0</v>
      </c>
      <c r="ALQ48" s="112"/>
      <c r="ALR48" s="120"/>
      <c r="ALS48" s="120"/>
      <c r="ALU48" s="112"/>
      <c r="ALV48" s="112"/>
      <c r="ALW48" s="461" t="s">
        <v>29</v>
      </c>
      <c r="ALX48" s="217">
        <f t="shared" ref="ALX48" si="3788">COUNTIF(ALW8:ALW38,"Y.İZİN")*7.5+ALZ48</f>
        <v>0</v>
      </c>
      <c r="ALY48" s="209">
        <f>VLOOKUP(AMB1,PUANTAJ!$A:$F,3, )</f>
        <v>15</v>
      </c>
      <c r="ALZ48" s="461">
        <f t="shared" ref="ALZ48" si="3789">COUNTIF(ALW8:ALW38,"S.İZİN")*7.5</f>
        <v>0</v>
      </c>
      <c r="AMA48" s="211">
        <f t="shared" si="3251"/>
        <v>-15</v>
      </c>
      <c r="AMB48" s="212" t="str">
        <f t="shared" si="3252"/>
        <v>û</v>
      </c>
      <c r="AMC48" s="212"/>
      <c r="AMD48" s="112"/>
      <c r="AME48" s="112"/>
      <c r="AMF48" s="112"/>
      <c r="AMG48" s="112"/>
      <c r="AMH48" s="112"/>
      <c r="AMI48" s="112"/>
      <c r="AMJ48" s="112"/>
      <c r="AMK48" s="226">
        <f t="shared" ref="AMK48" si="3790">SUM(AMA8:AMA38)</f>
        <v>0</v>
      </c>
      <c r="AML48" s="112"/>
      <c r="AMM48" s="120"/>
      <c r="AMN48" s="120"/>
      <c r="AMP48" s="112"/>
      <c r="AMQ48" s="112"/>
      <c r="AMR48" s="461" t="s">
        <v>29</v>
      </c>
      <c r="AMS48" s="217">
        <f t="shared" ref="AMS48" si="3791">COUNTIF(AMR8:AMR38,"Y.İZİN")*7.5+AMU48</f>
        <v>0</v>
      </c>
      <c r="AMT48" s="209">
        <f>VLOOKUP(AMW1,PUANTAJ!$A:$F,3, )</f>
        <v>7.5</v>
      </c>
      <c r="AMU48" s="461">
        <f t="shared" ref="AMU48" si="3792">COUNTIF(AMR8:AMR38,"S.İZİN")*7.5</f>
        <v>0</v>
      </c>
      <c r="AMV48" s="211">
        <f t="shared" si="3255"/>
        <v>-7.5</v>
      </c>
      <c r="AMW48" s="212" t="str">
        <f t="shared" si="3256"/>
        <v>û</v>
      </c>
      <c r="AMX48" s="212"/>
      <c r="AMY48" s="112"/>
      <c r="AMZ48" s="112"/>
      <c r="ANA48" s="112"/>
      <c r="ANB48" s="112"/>
      <c r="ANC48" s="112"/>
      <c r="AND48" s="112"/>
      <c r="ANE48" s="112"/>
      <c r="ANF48" s="226">
        <f t="shared" ref="ANF48" si="3793">SUM(AMV8:AMV38)</f>
        <v>0</v>
      </c>
      <c r="ANG48" s="112"/>
      <c r="ANH48" s="120"/>
      <c r="ANI48" s="120"/>
      <c r="ANK48" s="112"/>
      <c r="ANL48" s="112"/>
      <c r="ANM48" s="461" t="s">
        <v>29</v>
      </c>
      <c r="ANN48" s="217">
        <f t="shared" ref="ANN48" si="3794">COUNTIF(ANM8:ANM38,"Y.İZİN")*7.5+ANP48</f>
        <v>0</v>
      </c>
      <c r="ANO48" s="209">
        <f>VLOOKUP(ANR1,PUANTAJ!$A:$F,3, )</f>
        <v>7.5</v>
      </c>
      <c r="ANP48" s="461">
        <f t="shared" ref="ANP48" si="3795">COUNTIF(ANM8:ANM38,"S.İZİN")*7.5</f>
        <v>0</v>
      </c>
      <c r="ANQ48" s="211">
        <f t="shared" si="3259"/>
        <v>-7.5</v>
      </c>
      <c r="ANR48" s="212" t="str">
        <f t="shared" si="3260"/>
        <v>û</v>
      </c>
      <c r="ANS48" s="212"/>
      <c r="ANT48" s="112"/>
      <c r="ANU48" s="112"/>
      <c r="ANV48" s="112"/>
      <c r="ANW48" s="112"/>
      <c r="ANX48" s="112"/>
      <c r="ANY48" s="112"/>
      <c r="ANZ48" s="112"/>
      <c r="AOA48" s="226">
        <f t="shared" ref="AOA48" si="3796">SUM(ANQ8:ANQ38)</f>
        <v>0</v>
      </c>
      <c r="AOB48" s="112"/>
      <c r="AOC48" s="120"/>
      <c r="AOD48" s="120"/>
      <c r="AOF48" s="112"/>
      <c r="AOG48" s="112"/>
      <c r="AOH48" s="461" t="s">
        <v>29</v>
      </c>
      <c r="AOI48" s="217">
        <f t="shared" ref="AOI48" si="3797">COUNTIF(AOH8:AOH38,"Y.İZİN")*7.5+AOK48</f>
        <v>0</v>
      </c>
      <c r="AOJ48" s="209">
        <f>VLOOKUP(AOM1,PUANTAJ!$A:$F,3, )</f>
        <v>0</v>
      </c>
      <c r="AOK48" s="461">
        <f t="shared" ref="AOK48" si="3798">COUNTIF(AOH8:AOH38,"S.İZİN")*7.5</f>
        <v>0</v>
      </c>
      <c r="AOL48" s="211">
        <f t="shared" si="3263"/>
        <v>0</v>
      </c>
      <c r="AOM48" s="212" t="str">
        <f t="shared" si="3264"/>
        <v>ü</v>
      </c>
      <c r="AON48" s="212"/>
      <c r="AOO48" s="112"/>
      <c r="AOP48" s="112"/>
      <c r="AOQ48" s="112"/>
      <c r="AOR48" s="112"/>
      <c r="AOS48" s="112"/>
      <c r="AOT48" s="112"/>
      <c r="AOU48" s="112"/>
      <c r="AOV48" s="226">
        <f t="shared" ref="AOV48" si="3799">SUM(AOL8:AOL38)</f>
        <v>0</v>
      </c>
      <c r="AOW48" s="112"/>
      <c r="AOX48" s="120"/>
      <c r="AOY48" s="120"/>
      <c r="APA48" s="112"/>
      <c r="APB48" s="112"/>
      <c r="APC48" s="461" t="s">
        <v>29</v>
      </c>
      <c r="APD48" s="217">
        <f t="shared" ref="APD48" si="3800">COUNTIF(APC8:APC38,"Y.İZİN")*7.5+APF48</f>
        <v>0</v>
      </c>
      <c r="APE48" s="209">
        <f>VLOOKUP(APH1,PUANTAJ!$A:$F,3, )</f>
        <v>12</v>
      </c>
      <c r="APF48" s="461">
        <f t="shared" ref="APF48" si="3801">COUNTIF(APC8:APC38,"S.İZİN")*7.5</f>
        <v>0</v>
      </c>
      <c r="APG48" s="211">
        <f t="shared" si="3267"/>
        <v>-12</v>
      </c>
      <c r="APH48" s="212" t="str">
        <f t="shared" si="3268"/>
        <v>û</v>
      </c>
      <c r="API48" s="212"/>
      <c r="APJ48" s="112"/>
      <c r="APK48" s="112"/>
      <c r="APL48" s="112"/>
      <c r="APM48" s="112"/>
      <c r="APN48" s="112"/>
      <c r="APO48" s="112"/>
      <c r="APP48" s="112"/>
      <c r="APQ48" s="226">
        <f t="shared" ref="APQ48" si="3802">SUM(APG8:APG38)</f>
        <v>0</v>
      </c>
      <c r="APR48" s="112"/>
      <c r="APS48" s="120"/>
      <c r="APT48" s="120"/>
      <c r="APV48" s="112"/>
      <c r="APW48" s="112"/>
      <c r="APX48" s="461" t="s">
        <v>29</v>
      </c>
      <c r="APY48" s="217">
        <f t="shared" ref="APY48" si="3803">COUNTIF(APX8:APX38,"Y.İZİN")*7.5+AQA48</f>
        <v>0</v>
      </c>
      <c r="APZ48" s="209">
        <f>VLOOKUP(AQC1,PUANTAJ!$A:$F,3, )</f>
        <v>0</v>
      </c>
      <c r="AQA48" s="461">
        <f t="shared" ref="AQA48" si="3804">COUNTIF(APX8:APX38,"S.İZİN")*7.5</f>
        <v>0</v>
      </c>
      <c r="AQB48" s="211">
        <f t="shared" si="3271"/>
        <v>0</v>
      </c>
      <c r="AQC48" s="212" t="str">
        <f t="shared" si="3272"/>
        <v>ü</v>
      </c>
      <c r="AQD48" s="212"/>
      <c r="AQE48" s="112"/>
      <c r="AQF48" s="112"/>
      <c r="AQG48" s="112"/>
      <c r="AQH48" s="112"/>
      <c r="AQI48" s="112"/>
      <c r="AQJ48" s="112"/>
      <c r="AQK48" s="112"/>
      <c r="AQL48" s="226">
        <f t="shared" ref="AQL48" si="3805">SUM(AQB8:AQB38)</f>
        <v>0</v>
      </c>
      <c r="AQM48" s="112"/>
      <c r="AQN48" s="120"/>
      <c r="AQO48" s="120"/>
      <c r="AQQ48" s="112"/>
      <c r="AQR48" s="112"/>
      <c r="AQS48" s="461" t="s">
        <v>29</v>
      </c>
      <c r="AQT48" s="217">
        <f t="shared" ref="AQT48" si="3806">COUNTIF(AQS8:AQS38,"Y.İZİN")*7.5+AQV48</f>
        <v>0</v>
      </c>
      <c r="AQU48" s="209">
        <f>VLOOKUP(AQX1,PUANTAJ!$A:$F,3, )</f>
        <v>19.5</v>
      </c>
      <c r="AQV48" s="461">
        <f t="shared" ref="AQV48" si="3807">COUNTIF(AQS8:AQS38,"S.İZİN")*7.5</f>
        <v>0</v>
      </c>
      <c r="AQW48" s="211">
        <f t="shared" si="3275"/>
        <v>-19.5</v>
      </c>
      <c r="AQX48" s="212" t="str">
        <f t="shared" si="3276"/>
        <v>û</v>
      </c>
      <c r="AQY48" s="212"/>
      <c r="AQZ48" s="112"/>
      <c r="ARA48" s="112"/>
      <c r="ARB48" s="112"/>
      <c r="ARC48" s="112"/>
      <c r="ARD48" s="112"/>
      <c r="ARE48" s="112"/>
      <c r="ARF48" s="112"/>
      <c r="ARG48" s="226">
        <f t="shared" ref="ARG48" si="3808">SUM(AQW8:AQW38)</f>
        <v>0</v>
      </c>
      <c r="ARH48" s="112"/>
      <c r="ARI48" s="120"/>
      <c r="ARJ48" s="120"/>
      <c r="ARL48" s="112"/>
      <c r="ARM48" s="112"/>
      <c r="ARN48" s="461" t="s">
        <v>29</v>
      </c>
      <c r="ARO48" s="217">
        <f t="shared" ref="ARO48" si="3809">COUNTIF(ARN8:ARN38,"Y.İZİN")*7.5+ARQ48</f>
        <v>0</v>
      </c>
      <c r="ARP48" s="209">
        <f>VLOOKUP(ARS1,PUANTAJ!$A:$F,3, )</f>
        <v>12</v>
      </c>
      <c r="ARQ48" s="461">
        <f t="shared" ref="ARQ48" si="3810">COUNTIF(ARN8:ARN38,"S.İZİN")*7.5</f>
        <v>0</v>
      </c>
      <c r="ARR48" s="211">
        <f t="shared" si="3279"/>
        <v>-12</v>
      </c>
      <c r="ARS48" s="212" t="str">
        <f t="shared" si="3280"/>
        <v>û</v>
      </c>
      <c r="ART48" s="212"/>
      <c r="ARU48" s="112"/>
      <c r="ARV48" s="112"/>
      <c r="ARW48" s="112"/>
      <c r="ARX48" s="112"/>
      <c r="ARY48" s="112"/>
      <c r="ARZ48" s="112"/>
      <c r="ASA48" s="112"/>
      <c r="ASB48" s="226">
        <f t="shared" ref="ASB48" si="3811">SUM(ARR8:ARR38)</f>
        <v>0</v>
      </c>
      <c r="ASC48" s="112"/>
      <c r="ASD48" s="120"/>
      <c r="ASE48" s="120"/>
      <c r="ASG48" s="112"/>
      <c r="ASH48" s="112"/>
      <c r="ASI48" s="461" t="s">
        <v>29</v>
      </c>
      <c r="ASJ48" s="217">
        <f t="shared" ref="ASJ48" si="3812">COUNTIF(ASI8:ASI38,"Y.İZİN")*7.5+ASL48</f>
        <v>0</v>
      </c>
      <c r="ASK48" s="209">
        <f>VLOOKUP(ASN1,PUANTAJ!$A:$F,3, )</f>
        <v>7.5</v>
      </c>
      <c r="ASL48" s="461">
        <f t="shared" ref="ASL48" si="3813">COUNTIF(ASI8:ASI38,"S.İZİN")*7.5</f>
        <v>0</v>
      </c>
      <c r="ASM48" s="211">
        <f t="shared" si="3283"/>
        <v>-7.5</v>
      </c>
      <c r="ASN48" s="212" t="str">
        <f t="shared" si="3284"/>
        <v>û</v>
      </c>
      <c r="ASO48" s="212"/>
      <c r="ASP48" s="112"/>
      <c r="ASQ48" s="112"/>
      <c r="ASR48" s="112"/>
      <c r="ASS48" s="112"/>
      <c r="AST48" s="112"/>
      <c r="ASU48" s="112"/>
      <c r="ASV48" s="112"/>
      <c r="ASW48" s="226">
        <f t="shared" ref="ASW48" si="3814">SUM(ASM8:ASM38)</f>
        <v>0</v>
      </c>
      <c r="ASX48" s="112"/>
      <c r="ASY48" s="120"/>
      <c r="ASZ48" s="120"/>
      <c r="ATB48" s="112"/>
      <c r="ATC48" s="112"/>
      <c r="ATD48" s="461" t="s">
        <v>29</v>
      </c>
      <c r="ATE48" s="217">
        <f t="shared" ref="ATE48" si="3815">COUNTIF(ATD8:ATD38,"Y.İZİN")*7.5+ATG48</f>
        <v>0</v>
      </c>
      <c r="ATF48" s="209">
        <f>VLOOKUP(ATI1,PUANTAJ!$A:$F,3, )</f>
        <v>15</v>
      </c>
      <c r="ATG48" s="461">
        <f t="shared" ref="ATG48" si="3816">COUNTIF(ATD8:ATD38,"S.İZİN")*7.5</f>
        <v>0</v>
      </c>
      <c r="ATH48" s="211">
        <f t="shared" si="3287"/>
        <v>-15</v>
      </c>
      <c r="ATI48" s="212" t="str">
        <f t="shared" si="3288"/>
        <v>û</v>
      </c>
      <c r="ATJ48" s="212"/>
      <c r="ATK48" s="112"/>
      <c r="ATL48" s="112"/>
      <c r="ATM48" s="112"/>
      <c r="ATN48" s="112"/>
      <c r="ATO48" s="112"/>
      <c r="ATP48" s="112"/>
      <c r="ATQ48" s="112"/>
      <c r="ATR48" s="226">
        <f t="shared" ref="ATR48" si="3817">SUM(ATH8:ATH38)</f>
        <v>0</v>
      </c>
      <c r="ATS48" s="112"/>
      <c r="ATT48" s="120"/>
      <c r="ATU48" s="120"/>
      <c r="ATW48" s="112"/>
      <c r="ATX48" s="112"/>
      <c r="ATY48" s="461" t="s">
        <v>29</v>
      </c>
      <c r="ATZ48" s="217">
        <f t="shared" ref="ATZ48" si="3818">COUNTIF(ATY8:ATY38,"Y.İZİN")*7.5+AUB48</f>
        <v>0</v>
      </c>
      <c r="AUA48" s="209">
        <f>VLOOKUP(AUD1,PUANTAJ!$A:$F,3, )</f>
        <v>12</v>
      </c>
      <c r="AUB48" s="461">
        <f t="shared" ref="AUB48" si="3819">COUNTIF(ATY8:ATY38,"S.İZİN")*7.5</f>
        <v>0</v>
      </c>
      <c r="AUC48" s="211">
        <f t="shared" si="3291"/>
        <v>-12</v>
      </c>
      <c r="AUD48" s="212" t="str">
        <f t="shared" si="3292"/>
        <v>û</v>
      </c>
      <c r="AUE48" s="212"/>
      <c r="AUF48" s="112"/>
      <c r="AUG48" s="112"/>
      <c r="AUH48" s="112"/>
      <c r="AUI48" s="112"/>
      <c r="AUJ48" s="112"/>
      <c r="AUK48" s="112"/>
      <c r="AUL48" s="112"/>
      <c r="AUM48" s="226">
        <f t="shared" ref="AUM48" si="3820">SUM(AUC8:AUC38)</f>
        <v>0</v>
      </c>
      <c r="AUN48" s="112"/>
      <c r="AUO48" s="120"/>
      <c r="AUP48" s="120"/>
      <c r="AUR48" s="112"/>
      <c r="AUS48" s="112"/>
      <c r="AUT48" s="461" t="s">
        <v>29</v>
      </c>
      <c r="AUU48" s="217">
        <f t="shared" ref="AUU48" si="3821">COUNTIF(AUT8:AUT38,"Y.İZİN")*7.5+AUW48</f>
        <v>0</v>
      </c>
      <c r="AUV48" s="209">
        <f>VLOOKUP(AUY1,PUANTAJ!$A:$F,3, )</f>
        <v>12</v>
      </c>
      <c r="AUW48" s="461">
        <f t="shared" ref="AUW48" si="3822">COUNTIF(AUT8:AUT38,"S.İZİN")*7.5</f>
        <v>0</v>
      </c>
      <c r="AUX48" s="211">
        <f t="shared" si="3295"/>
        <v>-12</v>
      </c>
      <c r="AUY48" s="212" t="str">
        <f t="shared" si="3296"/>
        <v>û</v>
      </c>
      <c r="AUZ48" s="212"/>
      <c r="AVA48" s="112"/>
      <c r="AVB48" s="112"/>
      <c r="AVC48" s="112"/>
      <c r="AVD48" s="112"/>
      <c r="AVE48" s="112"/>
      <c r="AVF48" s="112"/>
      <c r="AVG48" s="112"/>
      <c r="AVH48" s="226">
        <f t="shared" ref="AVH48" si="3823">SUM(AUX8:AUX38)</f>
        <v>0</v>
      </c>
      <c r="AVI48" s="112"/>
      <c r="AVJ48" s="120"/>
      <c r="AVK48" s="120"/>
      <c r="AVM48" s="112"/>
      <c r="AVN48" s="112"/>
      <c r="AVO48" s="461" t="s">
        <v>29</v>
      </c>
      <c r="AVP48" s="217">
        <f t="shared" ref="AVP48" si="3824">COUNTIF(AVO8:AVO38,"Y.İZİN")*7.5+AVR48</f>
        <v>0</v>
      </c>
      <c r="AVQ48" s="209">
        <f>VLOOKUP(AVT1,PUANTAJ!$A:$F,3, )</f>
        <v>0</v>
      </c>
      <c r="AVR48" s="461">
        <f t="shared" ref="AVR48" si="3825">COUNTIF(AVO8:AVO38,"S.İZİN")*7.5</f>
        <v>0</v>
      </c>
      <c r="AVS48" s="211">
        <f t="shared" si="3299"/>
        <v>0</v>
      </c>
      <c r="AVT48" s="212" t="str">
        <f t="shared" si="3300"/>
        <v>ü</v>
      </c>
      <c r="AVU48" s="212"/>
      <c r="AVV48" s="112"/>
      <c r="AVW48" s="112"/>
      <c r="AVX48" s="112"/>
      <c r="AVY48" s="112"/>
      <c r="AVZ48" s="112"/>
      <c r="AWA48" s="112"/>
      <c r="AWB48" s="112"/>
      <c r="AWC48" s="226">
        <f t="shared" ref="AWC48" si="3826">SUM(AVS8:AVS38)</f>
        <v>0</v>
      </c>
      <c r="AWD48" s="112"/>
      <c r="AWE48" s="120"/>
      <c r="AWF48" s="120"/>
      <c r="AWH48" s="112"/>
      <c r="AWI48" s="112"/>
      <c r="AWJ48" s="461" t="s">
        <v>29</v>
      </c>
      <c r="AWK48" s="217">
        <f t="shared" ref="AWK48" si="3827">COUNTIF(AWJ8:AWJ38,"Y.İZİN")*7.5+AWM48</f>
        <v>0</v>
      </c>
      <c r="AWL48" s="209">
        <f>VLOOKUP(AWO1,PUANTAJ!$A:$F,3, )</f>
        <v>0</v>
      </c>
      <c r="AWM48" s="461">
        <f t="shared" ref="AWM48" si="3828">COUNTIF(AWJ8:AWJ38,"S.İZİN")*7.5</f>
        <v>0</v>
      </c>
      <c r="AWN48" s="211">
        <f t="shared" si="3303"/>
        <v>0</v>
      </c>
      <c r="AWO48" s="212" t="str">
        <f t="shared" si="3304"/>
        <v>ü</v>
      </c>
      <c r="AWP48" s="212"/>
      <c r="AWQ48" s="112"/>
      <c r="AWR48" s="112"/>
      <c r="AWS48" s="112"/>
      <c r="AWT48" s="112"/>
      <c r="AWU48" s="112"/>
      <c r="AWV48" s="112"/>
      <c r="AWW48" s="112"/>
      <c r="AWX48" s="226">
        <f t="shared" ref="AWX48" si="3829">SUM(AWN8:AWN38)</f>
        <v>0</v>
      </c>
      <c r="AWY48" s="112"/>
      <c r="AWZ48" s="120"/>
      <c r="AXA48" s="120"/>
      <c r="AXC48" s="112"/>
      <c r="AXD48" s="112"/>
      <c r="AXE48" s="461" t="s">
        <v>29</v>
      </c>
      <c r="AXF48" s="217">
        <f t="shared" ref="AXF48" si="3830">COUNTIF(AXE8:AXE38,"Y.İZİN")*7.5+AXH48</f>
        <v>0</v>
      </c>
      <c r="AXG48" s="209" t="e">
        <f>VLOOKUP(AXJ1,PUANTAJ!$A:$F,3, )</f>
        <v>#N/A</v>
      </c>
      <c r="AXH48" s="461">
        <f t="shared" ref="AXH48" si="3831">COUNTIF(AXE8:AXE38,"S.İZİN")*7.5</f>
        <v>0</v>
      </c>
      <c r="AXI48" s="211" t="e">
        <f t="shared" si="3307"/>
        <v>#N/A</v>
      </c>
      <c r="AXJ48" s="212" t="e">
        <f t="shared" si="3308"/>
        <v>#N/A</v>
      </c>
      <c r="AXK48" s="212"/>
      <c r="AXL48" s="112"/>
      <c r="AXM48" s="112"/>
      <c r="AXN48" s="112"/>
      <c r="AXO48" s="112"/>
      <c r="AXP48" s="112"/>
      <c r="AXQ48" s="112"/>
      <c r="AXR48" s="112"/>
      <c r="AXS48" s="226">
        <f t="shared" ref="AXS48" si="3832">SUM(AXI8:AXI38)</f>
        <v>0</v>
      </c>
      <c r="AXT48" s="112"/>
      <c r="AXU48" s="120"/>
      <c r="AXV48" s="120"/>
      <c r="AXX48" s="112"/>
      <c r="AXY48" s="112"/>
      <c r="AXZ48" s="461" t="s">
        <v>29</v>
      </c>
      <c r="AYA48" s="217">
        <f t="shared" ref="AYA48" si="3833">COUNTIF(AXZ8:AXZ38,"Y.İZİN")*7.5+AYC48</f>
        <v>0</v>
      </c>
      <c r="AYB48" s="209" t="e">
        <f>VLOOKUP(AYE1,PUANTAJ!$A:$F,3, )</f>
        <v>#N/A</v>
      </c>
      <c r="AYC48" s="461">
        <f t="shared" ref="AYC48" si="3834">COUNTIF(AXZ8:AXZ38,"S.İZİN")*7.5</f>
        <v>0</v>
      </c>
      <c r="AYD48" s="211" t="e">
        <f t="shared" si="3311"/>
        <v>#N/A</v>
      </c>
      <c r="AYE48" s="212" t="e">
        <f t="shared" si="3312"/>
        <v>#N/A</v>
      </c>
      <c r="AYF48" s="212"/>
      <c r="AYG48" s="112"/>
      <c r="AYH48" s="112"/>
      <c r="AYI48" s="112"/>
      <c r="AYJ48" s="112"/>
      <c r="AYK48" s="112"/>
      <c r="AYL48" s="112"/>
      <c r="AYM48" s="112"/>
      <c r="AYN48" s="226">
        <f t="shared" ref="AYN48" si="3835">SUM(AYD8:AYD38)</f>
        <v>0</v>
      </c>
      <c r="AYO48" s="112"/>
      <c r="AYP48" s="120"/>
      <c r="AYQ48" s="120"/>
      <c r="AYS48" s="112"/>
      <c r="AYT48" s="112"/>
      <c r="AYU48" s="461" t="s">
        <v>29</v>
      </c>
      <c r="AYV48" s="217">
        <f t="shared" ref="AYV48" si="3836">COUNTIF(AYU8:AYU38,"Y.İZİN")*7.5+AYX48</f>
        <v>0</v>
      </c>
      <c r="AYW48" s="209" t="e">
        <f>VLOOKUP(AYZ1,PUANTAJ!$A:$F,3, )</f>
        <v>#N/A</v>
      </c>
      <c r="AYX48" s="461">
        <f t="shared" ref="AYX48" si="3837">COUNTIF(AYU8:AYU38,"S.İZİN")*7.5</f>
        <v>0</v>
      </c>
      <c r="AYY48" s="211" t="e">
        <f t="shared" si="3315"/>
        <v>#N/A</v>
      </c>
      <c r="AYZ48" s="212" t="e">
        <f t="shared" si="3316"/>
        <v>#N/A</v>
      </c>
      <c r="AZA48" s="212"/>
      <c r="AZB48" s="112"/>
      <c r="AZC48" s="112"/>
      <c r="AZD48" s="112"/>
      <c r="AZE48" s="112"/>
      <c r="AZF48" s="112"/>
      <c r="AZG48" s="112"/>
      <c r="AZH48" s="112"/>
      <c r="AZI48" s="226">
        <f t="shared" ref="AZI48" si="3838">SUM(AYY8:AYY38)</f>
        <v>0</v>
      </c>
      <c r="AZJ48" s="112"/>
      <c r="AZK48" s="120"/>
      <c r="AZL48" s="120"/>
      <c r="AZN48" s="112"/>
      <c r="AZO48" s="112"/>
      <c r="AZP48" s="461" t="s">
        <v>29</v>
      </c>
      <c r="AZQ48" s="217">
        <f t="shared" ref="AZQ48" si="3839">COUNTIF(AZP8:AZP38,"Y.İZİN")*7.5+AZS48</f>
        <v>0</v>
      </c>
      <c r="AZR48" s="209" t="e">
        <f>VLOOKUP(AZU1,PUANTAJ!$A:$F,3, )</f>
        <v>#N/A</v>
      </c>
      <c r="AZS48" s="461">
        <f t="shared" ref="AZS48" si="3840">COUNTIF(AZP8:AZP38,"S.İZİN")*7.5</f>
        <v>0</v>
      </c>
      <c r="AZT48" s="211" t="e">
        <f t="shared" si="3319"/>
        <v>#N/A</v>
      </c>
      <c r="AZU48" s="212" t="e">
        <f t="shared" si="3320"/>
        <v>#N/A</v>
      </c>
      <c r="AZV48" s="212"/>
      <c r="AZW48" s="112"/>
      <c r="AZX48" s="112"/>
      <c r="AZY48" s="112"/>
      <c r="AZZ48" s="112"/>
      <c r="BAA48" s="112"/>
      <c r="BAB48" s="112"/>
      <c r="BAC48" s="112"/>
      <c r="BAD48" s="226">
        <f t="shared" ref="BAD48" si="3841">SUM(AZT8:AZT38)</f>
        <v>0</v>
      </c>
      <c r="BAE48" s="112"/>
      <c r="BAF48" s="120"/>
      <c r="BAG48" s="120"/>
      <c r="BAI48" s="112"/>
      <c r="BAJ48" s="112"/>
      <c r="BAK48" s="461" t="s">
        <v>29</v>
      </c>
      <c r="BAL48" s="217">
        <f t="shared" ref="BAL48" si="3842">COUNTIF(BAK8:BAK38,"Y.İZİN")*7.5+BAN48</f>
        <v>0</v>
      </c>
      <c r="BAM48" s="209" t="e">
        <f>VLOOKUP(BAP1,PUANTAJ!$A:$F,3, )</f>
        <v>#N/A</v>
      </c>
      <c r="BAN48" s="461">
        <f t="shared" ref="BAN48" si="3843">COUNTIF(BAK8:BAK38,"S.İZİN")*7.5</f>
        <v>0</v>
      </c>
      <c r="BAO48" s="211" t="e">
        <f t="shared" si="3323"/>
        <v>#N/A</v>
      </c>
      <c r="BAP48" s="212" t="e">
        <f t="shared" si="3324"/>
        <v>#N/A</v>
      </c>
      <c r="BAQ48" s="212"/>
      <c r="BAR48" s="112"/>
      <c r="BAS48" s="112"/>
      <c r="BAT48" s="112"/>
      <c r="BAU48" s="112"/>
      <c r="BAV48" s="112"/>
      <c r="BAW48" s="112"/>
      <c r="BAX48" s="112"/>
      <c r="BAY48" s="226">
        <f t="shared" ref="BAY48" si="3844">SUM(BAO8:BAO38)</f>
        <v>0</v>
      </c>
      <c r="BAZ48" s="112"/>
      <c r="BBA48" s="120"/>
      <c r="BBB48" s="120"/>
    </row>
    <row r="49" spans="1:1406" ht="30.6" thickTop="1" thickBot="1" x14ac:dyDescent="0.35">
      <c r="A49" s="112"/>
      <c r="B49" s="112"/>
      <c r="C49" s="441" t="s">
        <v>30</v>
      </c>
      <c r="D49" s="209">
        <f>COUNTIF(C8:C38,"Ü.İZİN")*7.5+F49+3</f>
        <v>3</v>
      </c>
      <c r="E49" s="209">
        <f>VLOOKUP(H1,PUANTAJ!$A:$F,6, )</f>
        <v>3</v>
      </c>
      <c r="F49" s="441">
        <f>COUNTIF(C8:C38,"RAPORLU")*7.5</f>
        <v>0</v>
      </c>
      <c r="G49" s="211">
        <f>D49-E49</f>
        <v>0</v>
      </c>
      <c r="H49" s="212" t="str">
        <f>IF(D49-E49=0,"ü","û")</f>
        <v>ü</v>
      </c>
      <c r="I49" s="212"/>
      <c r="J49" s="112"/>
      <c r="K49" s="112"/>
      <c r="L49" s="112"/>
      <c r="M49" s="112"/>
      <c r="N49" s="112"/>
      <c r="O49" s="112"/>
      <c r="P49" s="112"/>
      <c r="Q49" s="112"/>
      <c r="R49" s="112"/>
      <c r="S49" s="120"/>
      <c r="T49" s="120"/>
      <c r="V49" s="112"/>
      <c r="W49" s="112"/>
      <c r="X49" s="461" t="s">
        <v>30</v>
      </c>
      <c r="Y49" s="209">
        <f>COUNTIF(X8:X38,"Ü.İZİN")*7.5+AA49+3</f>
        <v>3</v>
      </c>
      <c r="Z49" s="209">
        <f>VLOOKUP(AC1,PUANTAJ!$A:$F,6, )</f>
        <v>0</v>
      </c>
      <c r="AA49" s="461">
        <f>COUNTIF(X8:X38,"RAPORLU")*7.5</f>
        <v>0</v>
      </c>
      <c r="AB49" s="211">
        <f>Y49-Z49</f>
        <v>3</v>
      </c>
      <c r="AC49" s="212" t="str">
        <f>IF(Y49-Z49=0,"ü","û")</f>
        <v>û</v>
      </c>
      <c r="AD49" s="212"/>
      <c r="AE49" s="112"/>
      <c r="AF49" s="112"/>
      <c r="AG49" s="112"/>
      <c r="AH49" s="112"/>
      <c r="AI49" s="112"/>
      <c r="AJ49" s="112"/>
      <c r="AK49" s="112"/>
      <c r="AL49" s="112"/>
      <c r="AM49" s="112"/>
      <c r="AN49" s="120"/>
      <c r="AO49" s="120"/>
      <c r="AQ49" s="112"/>
      <c r="AR49" s="112"/>
      <c r="AS49" s="461" t="s">
        <v>30</v>
      </c>
      <c r="AT49" s="209">
        <f t="shared" ref="AT49" si="3845">COUNTIF(AS8:AS38,"Ü.İZİN")*7.5+AV49+3</f>
        <v>3</v>
      </c>
      <c r="AU49" s="209">
        <f>VLOOKUP(AX1,PUANTAJ!$A:$F,6, )</f>
        <v>0</v>
      </c>
      <c r="AV49" s="461">
        <f t="shared" ref="AV49" si="3846">COUNTIF(AS8:AS38,"RAPORLU")*7.5</f>
        <v>0</v>
      </c>
      <c r="AW49" s="211">
        <f t="shared" si="3067"/>
        <v>3</v>
      </c>
      <c r="AX49" s="212" t="str">
        <f t="shared" si="3068"/>
        <v>û</v>
      </c>
      <c r="AY49" s="212"/>
      <c r="AZ49" s="112"/>
      <c r="BA49" s="112"/>
      <c r="BB49" s="112"/>
      <c r="BC49" s="112"/>
      <c r="BD49" s="112"/>
      <c r="BE49" s="112"/>
      <c r="BF49" s="112"/>
      <c r="BG49" s="112"/>
      <c r="BH49" s="112"/>
      <c r="BI49" s="120"/>
      <c r="BJ49" s="120"/>
      <c r="BL49" s="112"/>
      <c r="BM49" s="112"/>
      <c r="BN49" s="461" t="s">
        <v>30</v>
      </c>
      <c r="BO49" s="209">
        <f t="shared" ref="BO49" si="3847">COUNTIF(BN8:BN38,"Ü.İZİN")*7.5+BQ49+3</f>
        <v>3</v>
      </c>
      <c r="BP49" s="209">
        <f>VLOOKUP(BS1,PUANTAJ!$A:$F,6, )</f>
        <v>0</v>
      </c>
      <c r="BQ49" s="461">
        <f t="shared" ref="BQ49" si="3848">COUNTIF(BN8:BN38,"RAPORLU")*7.5</f>
        <v>0</v>
      </c>
      <c r="BR49" s="211">
        <f t="shared" si="3071"/>
        <v>3</v>
      </c>
      <c r="BS49" s="212" t="str">
        <f t="shared" si="3072"/>
        <v>û</v>
      </c>
      <c r="BT49" s="212"/>
      <c r="BU49" s="112"/>
      <c r="BV49" s="112"/>
      <c r="BW49" s="112"/>
      <c r="BX49" s="112"/>
      <c r="BY49" s="112"/>
      <c r="BZ49" s="112"/>
      <c r="CA49" s="112"/>
      <c r="CB49" s="112"/>
      <c r="CC49" s="112"/>
      <c r="CD49" s="120"/>
      <c r="CE49" s="120"/>
      <c r="CG49" s="112"/>
      <c r="CH49" s="112"/>
      <c r="CI49" s="461" t="s">
        <v>30</v>
      </c>
      <c r="CJ49" s="209">
        <f t="shared" ref="CJ49" si="3849">COUNTIF(CI8:CI38,"Ü.İZİN")*7.5+CL49+3</f>
        <v>3</v>
      </c>
      <c r="CK49" s="209">
        <f>VLOOKUP(CN1,PUANTAJ!$A:$F,6, )</f>
        <v>0</v>
      </c>
      <c r="CL49" s="461">
        <f t="shared" ref="CL49" si="3850">COUNTIF(CI8:CI38,"RAPORLU")*7.5</f>
        <v>0</v>
      </c>
      <c r="CM49" s="211">
        <f t="shared" si="3075"/>
        <v>3</v>
      </c>
      <c r="CN49" s="212" t="str">
        <f t="shared" si="3076"/>
        <v>û</v>
      </c>
      <c r="CO49" s="212"/>
      <c r="CP49" s="112"/>
      <c r="CQ49" s="112"/>
      <c r="CR49" s="112"/>
      <c r="CS49" s="112"/>
      <c r="CT49" s="112"/>
      <c r="CU49" s="112"/>
      <c r="CV49" s="112"/>
      <c r="CW49" s="112"/>
      <c r="CX49" s="112"/>
      <c r="CY49" s="120"/>
      <c r="CZ49" s="120"/>
      <c r="DB49" s="112"/>
      <c r="DC49" s="112"/>
      <c r="DD49" s="461" t="s">
        <v>30</v>
      </c>
      <c r="DE49" s="209">
        <f t="shared" ref="DE49" si="3851">COUNTIF(DD8:DD38,"Ü.İZİN")*7.5+DG49+3</f>
        <v>3</v>
      </c>
      <c r="DF49" s="209">
        <f>VLOOKUP(DI1,PUANTAJ!$A:$F,6, )</f>
        <v>0</v>
      </c>
      <c r="DG49" s="461">
        <f t="shared" ref="DG49" si="3852">COUNTIF(DD8:DD38,"RAPORLU")*7.5</f>
        <v>0</v>
      </c>
      <c r="DH49" s="211">
        <f t="shared" si="3079"/>
        <v>3</v>
      </c>
      <c r="DI49" s="212" t="str">
        <f t="shared" si="3080"/>
        <v>û</v>
      </c>
      <c r="DJ49" s="212"/>
      <c r="DK49" s="112"/>
      <c r="DL49" s="112"/>
      <c r="DM49" s="112"/>
      <c r="DN49" s="112"/>
      <c r="DO49" s="112"/>
      <c r="DP49" s="112"/>
      <c r="DQ49" s="112"/>
      <c r="DR49" s="112"/>
      <c r="DS49" s="112"/>
      <c r="DT49" s="120"/>
      <c r="DU49" s="120"/>
      <c r="DW49" s="112"/>
      <c r="DX49" s="112"/>
      <c r="DY49" s="461" t="s">
        <v>30</v>
      </c>
      <c r="DZ49" s="209">
        <f t="shared" ref="DZ49" si="3853">COUNTIF(DY8:DY38,"Ü.İZİN")*7.5+EB49+3</f>
        <v>3</v>
      </c>
      <c r="EA49" s="209">
        <f>VLOOKUP(ED1,PUANTAJ!$A:$F,6, )</f>
        <v>8</v>
      </c>
      <c r="EB49" s="461">
        <f t="shared" ref="EB49" si="3854">COUNTIF(DY8:DY38,"RAPORLU")*7.5</f>
        <v>0</v>
      </c>
      <c r="EC49" s="211">
        <f t="shared" si="3083"/>
        <v>-5</v>
      </c>
      <c r="ED49" s="212" t="str">
        <f t="shared" si="3084"/>
        <v>û</v>
      </c>
      <c r="EE49" s="212"/>
      <c r="EF49" s="112"/>
      <c r="EG49" s="112"/>
      <c r="EH49" s="112"/>
      <c r="EI49" s="112"/>
      <c r="EJ49" s="112"/>
      <c r="EK49" s="112"/>
      <c r="EL49" s="112"/>
      <c r="EM49" s="112"/>
      <c r="EN49" s="112"/>
      <c r="EO49" s="120"/>
      <c r="EP49" s="120"/>
      <c r="ER49" s="112"/>
      <c r="ES49" s="112"/>
      <c r="ET49" s="461" t="s">
        <v>30</v>
      </c>
      <c r="EU49" s="209">
        <f t="shared" ref="EU49" si="3855">COUNTIF(ET8:ET38,"Ü.İZİN")*7.5+EW49+3</f>
        <v>3</v>
      </c>
      <c r="EV49" s="209">
        <f>VLOOKUP(EY1,PUANTAJ!$A:$F,6, )</f>
        <v>9</v>
      </c>
      <c r="EW49" s="461">
        <f t="shared" ref="EW49" si="3856">COUNTIF(ET8:ET38,"RAPORLU")*7.5</f>
        <v>0</v>
      </c>
      <c r="EX49" s="211">
        <f t="shared" si="3087"/>
        <v>-6</v>
      </c>
      <c r="EY49" s="212" t="str">
        <f t="shared" si="3088"/>
        <v>û</v>
      </c>
      <c r="EZ49" s="212"/>
      <c r="FA49" s="112"/>
      <c r="FB49" s="112"/>
      <c r="FC49" s="112"/>
      <c r="FD49" s="112"/>
      <c r="FE49" s="112"/>
      <c r="FF49" s="112"/>
      <c r="FG49" s="112"/>
      <c r="FH49" s="112"/>
      <c r="FI49" s="112"/>
      <c r="FJ49" s="120"/>
      <c r="FK49" s="120"/>
      <c r="FM49" s="112"/>
      <c r="FN49" s="112"/>
      <c r="FO49" s="461" t="s">
        <v>30</v>
      </c>
      <c r="FP49" s="209">
        <f t="shared" ref="FP49" si="3857">COUNTIF(FO8:FO38,"Ü.İZİN")*7.5+FR49+3</f>
        <v>3</v>
      </c>
      <c r="FQ49" s="209">
        <f>VLOOKUP(FT1,PUANTAJ!$A:$F,6, )</f>
        <v>0</v>
      </c>
      <c r="FR49" s="461">
        <f t="shared" ref="FR49" si="3858">COUNTIF(FO8:FO38,"RAPORLU")*7.5</f>
        <v>0</v>
      </c>
      <c r="FS49" s="211">
        <f t="shared" si="3091"/>
        <v>3</v>
      </c>
      <c r="FT49" s="212" t="str">
        <f t="shared" si="3092"/>
        <v>û</v>
      </c>
      <c r="FU49" s="212"/>
      <c r="FV49" s="112"/>
      <c r="FW49" s="112"/>
      <c r="FX49" s="112"/>
      <c r="FY49" s="112"/>
      <c r="FZ49" s="112"/>
      <c r="GA49" s="112"/>
      <c r="GB49" s="112"/>
      <c r="GC49" s="112"/>
      <c r="GD49" s="112"/>
      <c r="GE49" s="120"/>
      <c r="GF49" s="120"/>
      <c r="GH49" s="112"/>
      <c r="GI49" s="112"/>
      <c r="GJ49" s="461" t="s">
        <v>30</v>
      </c>
      <c r="GK49" s="209">
        <f t="shared" ref="GK49" si="3859">COUNTIF(GJ8:GJ38,"Ü.İZİN")*7.5+GM49+3</f>
        <v>3</v>
      </c>
      <c r="GL49" s="209">
        <f>VLOOKUP(GO1,PUANTAJ!$A:$F,6, )</f>
        <v>0</v>
      </c>
      <c r="GM49" s="461">
        <f t="shared" ref="GM49" si="3860">COUNTIF(GJ8:GJ38,"RAPORLU")*7.5</f>
        <v>0</v>
      </c>
      <c r="GN49" s="211">
        <f t="shared" si="3095"/>
        <v>3</v>
      </c>
      <c r="GO49" s="212" t="str">
        <f t="shared" si="3096"/>
        <v>û</v>
      </c>
      <c r="GP49" s="212"/>
      <c r="GQ49" s="112"/>
      <c r="GR49" s="112"/>
      <c r="GS49" s="112"/>
      <c r="GT49" s="112"/>
      <c r="GU49" s="112"/>
      <c r="GV49" s="112"/>
      <c r="GW49" s="112"/>
      <c r="GX49" s="112"/>
      <c r="GY49" s="112"/>
      <c r="GZ49" s="120"/>
      <c r="HA49" s="120"/>
      <c r="HC49" s="112"/>
      <c r="HD49" s="112"/>
      <c r="HE49" s="461" t="s">
        <v>30</v>
      </c>
      <c r="HF49" s="209">
        <f t="shared" ref="HF49" si="3861">COUNTIF(HE8:HE38,"Ü.İZİN")*7.5+HH49+3</f>
        <v>3</v>
      </c>
      <c r="HG49" s="209">
        <f>VLOOKUP(HJ1,PUANTAJ!$A:$F,6, )</f>
        <v>0</v>
      </c>
      <c r="HH49" s="461">
        <f t="shared" ref="HH49" si="3862">COUNTIF(HE8:HE38,"RAPORLU")*7.5</f>
        <v>0</v>
      </c>
      <c r="HI49" s="211">
        <f t="shared" si="3099"/>
        <v>3</v>
      </c>
      <c r="HJ49" s="212" t="str">
        <f t="shared" si="3100"/>
        <v>û</v>
      </c>
      <c r="HK49" s="212"/>
      <c r="HL49" s="112"/>
      <c r="HM49" s="112"/>
      <c r="HN49" s="112"/>
      <c r="HO49" s="112"/>
      <c r="HP49" s="112"/>
      <c r="HQ49" s="112"/>
      <c r="HR49" s="112"/>
      <c r="HS49" s="112"/>
      <c r="HT49" s="112"/>
      <c r="HU49" s="120"/>
      <c r="HV49" s="120"/>
      <c r="HX49" s="112"/>
      <c r="HY49" s="112"/>
      <c r="HZ49" s="461" t="s">
        <v>30</v>
      </c>
      <c r="IA49" s="209">
        <f t="shared" ref="IA49" si="3863">COUNTIF(HZ8:HZ38,"Ü.İZİN")*7.5+IC49+3</f>
        <v>3</v>
      </c>
      <c r="IB49" s="209">
        <f>VLOOKUP(IE1,PUANTAJ!$A:$F,6, )</f>
        <v>0</v>
      </c>
      <c r="IC49" s="461">
        <f t="shared" ref="IC49" si="3864">COUNTIF(HZ8:HZ38,"RAPORLU")*7.5</f>
        <v>0</v>
      </c>
      <c r="ID49" s="211">
        <f t="shared" si="3103"/>
        <v>3</v>
      </c>
      <c r="IE49" s="212" t="str">
        <f t="shared" si="3104"/>
        <v>û</v>
      </c>
      <c r="IF49" s="212"/>
      <c r="IG49" s="112"/>
      <c r="IH49" s="112"/>
      <c r="II49" s="112"/>
      <c r="IJ49" s="112"/>
      <c r="IK49" s="112"/>
      <c r="IL49" s="112"/>
      <c r="IM49" s="112"/>
      <c r="IN49" s="112"/>
      <c r="IO49" s="112"/>
      <c r="IP49" s="120"/>
      <c r="IQ49" s="120"/>
      <c r="IS49" s="112"/>
      <c r="IT49" s="112"/>
      <c r="IU49" s="461" t="s">
        <v>30</v>
      </c>
      <c r="IV49" s="209">
        <f t="shared" ref="IV49" si="3865">COUNTIF(IU8:IU38,"Ü.İZİN")*7.5+IX49+3</f>
        <v>3</v>
      </c>
      <c r="IW49" s="209">
        <f>VLOOKUP(IZ1,PUANTAJ!$A:$F,6, )</f>
        <v>0</v>
      </c>
      <c r="IX49" s="461">
        <f t="shared" ref="IX49" si="3866">COUNTIF(IU8:IU38,"RAPORLU")*7.5</f>
        <v>0</v>
      </c>
      <c r="IY49" s="211">
        <f t="shared" si="3107"/>
        <v>3</v>
      </c>
      <c r="IZ49" s="212" t="str">
        <f t="shared" si="3108"/>
        <v>û</v>
      </c>
      <c r="JA49" s="212"/>
      <c r="JB49" s="112"/>
      <c r="JC49" s="112"/>
      <c r="JD49" s="112"/>
      <c r="JE49" s="112"/>
      <c r="JF49" s="112"/>
      <c r="JG49" s="112"/>
      <c r="JH49" s="112"/>
      <c r="JI49" s="112"/>
      <c r="JJ49" s="112"/>
      <c r="JK49" s="120"/>
      <c r="JL49" s="120"/>
      <c r="JN49" s="112"/>
      <c r="JO49" s="112"/>
      <c r="JP49" s="461" t="s">
        <v>30</v>
      </c>
      <c r="JQ49" s="209">
        <f t="shared" ref="JQ49" si="3867">COUNTIF(JP8:JP38,"Ü.İZİN")*7.5+JS49+3</f>
        <v>3</v>
      </c>
      <c r="JR49" s="209">
        <f>VLOOKUP(JU1,PUANTAJ!$A:$F,6, )</f>
        <v>0</v>
      </c>
      <c r="JS49" s="461">
        <f t="shared" ref="JS49" si="3868">COUNTIF(JP8:JP38,"RAPORLU")*7.5</f>
        <v>0</v>
      </c>
      <c r="JT49" s="211">
        <f t="shared" si="3111"/>
        <v>3</v>
      </c>
      <c r="JU49" s="212" t="str">
        <f t="shared" si="3112"/>
        <v>û</v>
      </c>
      <c r="JV49" s="212"/>
      <c r="JW49" s="112"/>
      <c r="JX49" s="112"/>
      <c r="JY49" s="112"/>
      <c r="JZ49" s="112"/>
      <c r="KA49" s="112"/>
      <c r="KB49" s="112"/>
      <c r="KC49" s="112"/>
      <c r="KD49" s="112"/>
      <c r="KE49" s="112"/>
      <c r="KF49" s="120"/>
      <c r="KG49" s="120"/>
      <c r="KI49" s="112"/>
      <c r="KJ49" s="112"/>
      <c r="KK49" s="461" t="s">
        <v>30</v>
      </c>
      <c r="KL49" s="209">
        <f t="shared" ref="KL49" si="3869">COUNTIF(KK8:KK38,"Ü.İZİN")*7.5+KN49+3</f>
        <v>3</v>
      </c>
      <c r="KM49" s="209">
        <f>VLOOKUP(KP1,PUANTAJ!$A:$F,6, )</f>
        <v>0</v>
      </c>
      <c r="KN49" s="461">
        <f t="shared" ref="KN49" si="3870">COUNTIF(KK8:KK38,"RAPORLU")*7.5</f>
        <v>0</v>
      </c>
      <c r="KO49" s="211">
        <f t="shared" si="3115"/>
        <v>3</v>
      </c>
      <c r="KP49" s="212" t="str">
        <f t="shared" si="3116"/>
        <v>û</v>
      </c>
      <c r="KQ49" s="212"/>
      <c r="KR49" s="112"/>
      <c r="KS49" s="112"/>
      <c r="KT49" s="112"/>
      <c r="KU49" s="112"/>
      <c r="KV49" s="112"/>
      <c r="KW49" s="112"/>
      <c r="KX49" s="112"/>
      <c r="KY49" s="112"/>
      <c r="KZ49" s="112"/>
      <c r="LA49" s="120"/>
      <c r="LB49" s="120"/>
      <c r="LD49" s="112"/>
      <c r="LE49" s="112"/>
      <c r="LF49" s="461" t="s">
        <v>30</v>
      </c>
      <c r="LG49" s="209">
        <f t="shared" ref="LG49" si="3871">COUNTIF(LF8:LF38,"Ü.İZİN")*7.5+LI49+3</f>
        <v>3</v>
      </c>
      <c r="LH49" s="209">
        <f>VLOOKUP(LK1,PUANTAJ!$A:$F,6, )</f>
        <v>3</v>
      </c>
      <c r="LI49" s="461">
        <f t="shared" ref="LI49" si="3872">COUNTIF(LF8:LF38,"RAPORLU")*7.5</f>
        <v>0</v>
      </c>
      <c r="LJ49" s="211">
        <f t="shared" si="3119"/>
        <v>0</v>
      </c>
      <c r="LK49" s="212" t="str">
        <f t="shared" si="3120"/>
        <v>ü</v>
      </c>
      <c r="LL49" s="212"/>
      <c r="LM49" s="112"/>
      <c r="LN49" s="112"/>
      <c r="LO49" s="112"/>
      <c r="LP49" s="112"/>
      <c r="LQ49" s="112"/>
      <c r="LR49" s="112"/>
      <c r="LS49" s="112"/>
      <c r="LT49" s="112"/>
      <c r="LU49" s="112"/>
      <c r="LV49" s="120"/>
      <c r="LW49" s="120"/>
      <c r="LY49" s="112"/>
      <c r="LZ49" s="112"/>
      <c r="MA49" s="461" t="s">
        <v>30</v>
      </c>
      <c r="MB49" s="209">
        <f t="shared" ref="MB49" si="3873">COUNTIF(MA8:MA38,"Ü.İZİN")*7.5+MD49+3</f>
        <v>3</v>
      </c>
      <c r="MC49" s="209">
        <f>VLOOKUP(MF1,PUANTAJ!$A:$F,6, )</f>
        <v>30</v>
      </c>
      <c r="MD49" s="461">
        <f t="shared" ref="MD49" si="3874">COUNTIF(MA8:MA38,"RAPORLU")*7.5</f>
        <v>0</v>
      </c>
      <c r="ME49" s="211">
        <f t="shared" si="3123"/>
        <v>-27</v>
      </c>
      <c r="MF49" s="212" t="str">
        <f t="shared" si="3124"/>
        <v>û</v>
      </c>
      <c r="MG49" s="212"/>
      <c r="MH49" s="112"/>
      <c r="MI49" s="112"/>
      <c r="MJ49" s="112"/>
      <c r="MK49" s="112"/>
      <c r="ML49" s="112"/>
      <c r="MM49" s="112"/>
      <c r="MN49" s="112"/>
      <c r="MO49" s="112"/>
      <c r="MP49" s="112"/>
      <c r="MQ49" s="120"/>
      <c r="MR49" s="120"/>
      <c r="MT49" s="112"/>
      <c r="MU49" s="112"/>
      <c r="MV49" s="461" t="s">
        <v>30</v>
      </c>
      <c r="MW49" s="209">
        <f t="shared" ref="MW49" si="3875">COUNTIF(MV8:MV38,"Ü.İZİN")*7.5+MY49+3</f>
        <v>3</v>
      </c>
      <c r="MX49" s="209">
        <f>VLOOKUP(NA1,PUANTAJ!$A:$F,6, )</f>
        <v>0</v>
      </c>
      <c r="MY49" s="461">
        <f t="shared" ref="MY49" si="3876">COUNTIF(MV8:MV38,"RAPORLU")*7.5</f>
        <v>0</v>
      </c>
      <c r="MZ49" s="211">
        <f t="shared" si="3127"/>
        <v>3</v>
      </c>
      <c r="NA49" s="212" t="str">
        <f t="shared" si="3128"/>
        <v>û</v>
      </c>
      <c r="NB49" s="212"/>
      <c r="NC49" s="112"/>
      <c r="ND49" s="112"/>
      <c r="NE49" s="112"/>
      <c r="NF49" s="112"/>
      <c r="NG49" s="112"/>
      <c r="NH49" s="112"/>
      <c r="NI49" s="112"/>
      <c r="NJ49" s="112"/>
      <c r="NK49" s="112"/>
      <c r="NL49" s="120"/>
      <c r="NM49" s="120"/>
      <c r="NO49" s="112"/>
      <c r="NP49" s="112"/>
      <c r="NQ49" s="461" t="s">
        <v>30</v>
      </c>
      <c r="NR49" s="209">
        <f t="shared" ref="NR49" si="3877">COUNTIF(NQ8:NQ38,"Ü.İZİN")*7.5+NT49+3</f>
        <v>3</v>
      </c>
      <c r="NS49" s="209">
        <f>VLOOKUP(NV1,PUANTAJ!$A:$F,6, )</f>
        <v>0</v>
      </c>
      <c r="NT49" s="461">
        <f t="shared" ref="NT49" si="3878">COUNTIF(NQ8:NQ38,"RAPORLU")*7.5</f>
        <v>0</v>
      </c>
      <c r="NU49" s="211">
        <f t="shared" si="3131"/>
        <v>3</v>
      </c>
      <c r="NV49" s="212" t="str">
        <f t="shared" si="3132"/>
        <v>û</v>
      </c>
      <c r="NW49" s="212"/>
      <c r="NX49" s="112"/>
      <c r="NY49" s="112"/>
      <c r="NZ49" s="112"/>
      <c r="OA49" s="112"/>
      <c r="OB49" s="112"/>
      <c r="OC49" s="112"/>
      <c r="OD49" s="112"/>
      <c r="OE49" s="112"/>
      <c r="OF49" s="112"/>
      <c r="OG49" s="120"/>
      <c r="OH49" s="120"/>
      <c r="OJ49" s="112"/>
      <c r="OK49" s="112"/>
      <c r="OL49" s="461" t="s">
        <v>30</v>
      </c>
      <c r="OM49" s="209">
        <f t="shared" ref="OM49" si="3879">COUNTIF(OL8:OL38,"Ü.İZİN")*7.5+OO49+3</f>
        <v>3</v>
      </c>
      <c r="ON49" s="209">
        <f>VLOOKUP(OQ1,PUANTAJ!$A:$F,6, )</f>
        <v>0</v>
      </c>
      <c r="OO49" s="461">
        <f t="shared" ref="OO49" si="3880">COUNTIF(OL8:OL38,"RAPORLU")*7.5</f>
        <v>0</v>
      </c>
      <c r="OP49" s="211">
        <f t="shared" si="3135"/>
        <v>3</v>
      </c>
      <c r="OQ49" s="212" t="str">
        <f t="shared" si="3136"/>
        <v>û</v>
      </c>
      <c r="OR49" s="212"/>
      <c r="OS49" s="112"/>
      <c r="OT49" s="112"/>
      <c r="OU49" s="112"/>
      <c r="OV49" s="112"/>
      <c r="OW49" s="112"/>
      <c r="OX49" s="112"/>
      <c r="OY49" s="112"/>
      <c r="OZ49" s="112"/>
      <c r="PA49" s="112"/>
      <c r="PB49" s="120"/>
      <c r="PC49" s="120"/>
      <c r="PE49" s="112"/>
      <c r="PF49" s="112"/>
      <c r="PG49" s="461" t="s">
        <v>30</v>
      </c>
      <c r="PH49" s="209">
        <f t="shared" ref="PH49" si="3881">COUNTIF(PG8:PG38,"Ü.İZİN")*7.5+PJ49+3</f>
        <v>3</v>
      </c>
      <c r="PI49" s="209">
        <f>VLOOKUP(PL1,PUANTAJ!$A:$F,6, )</f>
        <v>0</v>
      </c>
      <c r="PJ49" s="461">
        <f t="shared" ref="PJ49" si="3882">COUNTIF(PG8:PG38,"RAPORLU")*7.5</f>
        <v>0</v>
      </c>
      <c r="PK49" s="211">
        <f t="shared" si="3139"/>
        <v>3</v>
      </c>
      <c r="PL49" s="212" t="str">
        <f t="shared" si="3140"/>
        <v>û</v>
      </c>
      <c r="PM49" s="212"/>
      <c r="PN49" s="112"/>
      <c r="PO49" s="112"/>
      <c r="PP49" s="112"/>
      <c r="PQ49" s="112"/>
      <c r="PR49" s="112"/>
      <c r="PS49" s="112"/>
      <c r="PT49" s="112"/>
      <c r="PU49" s="112"/>
      <c r="PV49" s="112"/>
      <c r="PW49" s="120"/>
      <c r="PX49" s="120"/>
      <c r="PZ49" s="112"/>
      <c r="QA49" s="112"/>
      <c r="QB49" s="461" t="s">
        <v>30</v>
      </c>
      <c r="QC49" s="209">
        <f t="shared" ref="QC49" si="3883">COUNTIF(QB8:QB38,"Ü.İZİN")*7.5+QE49+3</f>
        <v>3</v>
      </c>
      <c r="QD49" s="209">
        <f>VLOOKUP(QG1,PUANTAJ!$A:$F,6, )</f>
        <v>0</v>
      </c>
      <c r="QE49" s="461">
        <f t="shared" ref="QE49" si="3884">COUNTIF(QB8:QB38,"RAPORLU")*7.5</f>
        <v>0</v>
      </c>
      <c r="QF49" s="211">
        <f t="shared" si="3143"/>
        <v>3</v>
      </c>
      <c r="QG49" s="212" t="str">
        <f t="shared" si="3144"/>
        <v>û</v>
      </c>
      <c r="QH49" s="212"/>
      <c r="QI49" s="112"/>
      <c r="QJ49" s="112"/>
      <c r="QK49" s="112"/>
      <c r="QL49" s="112"/>
      <c r="QM49" s="112"/>
      <c r="QN49" s="112"/>
      <c r="QO49" s="112"/>
      <c r="QP49" s="112"/>
      <c r="QQ49" s="112"/>
      <c r="QR49" s="120"/>
      <c r="QS49" s="120"/>
      <c r="QU49" s="112"/>
      <c r="QV49" s="112"/>
      <c r="QW49" s="461" t="s">
        <v>30</v>
      </c>
      <c r="QX49" s="209">
        <f t="shared" ref="QX49" si="3885">COUNTIF(QW8:QW38,"Ü.İZİN")*7.5+QZ49+3</f>
        <v>3</v>
      </c>
      <c r="QY49" s="209">
        <f>VLOOKUP(RB1,PUANTAJ!$A:$F,6, )</f>
        <v>0</v>
      </c>
      <c r="QZ49" s="461">
        <f t="shared" ref="QZ49" si="3886">COUNTIF(QW8:QW38,"RAPORLU")*7.5</f>
        <v>0</v>
      </c>
      <c r="RA49" s="211">
        <f t="shared" si="3147"/>
        <v>3</v>
      </c>
      <c r="RB49" s="212" t="str">
        <f t="shared" si="3148"/>
        <v>û</v>
      </c>
      <c r="RC49" s="212"/>
      <c r="RD49" s="112"/>
      <c r="RE49" s="112"/>
      <c r="RF49" s="112"/>
      <c r="RG49" s="112"/>
      <c r="RH49" s="112"/>
      <c r="RI49" s="112"/>
      <c r="RJ49" s="112"/>
      <c r="RK49" s="112"/>
      <c r="RL49" s="112"/>
      <c r="RM49" s="120"/>
      <c r="RN49" s="120"/>
      <c r="RP49" s="112"/>
      <c r="RQ49" s="112"/>
      <c r="RR49" s="461" t="s">
        <v>30</v>
      </c>
      <c r="RS49" s="209">
        <f t="shared" ref="RS49" si="3887">COUNTIF(RR8:RR38,"Ü.İZİN")*7.5+RU49+3</f>
        <v>3</v>
      </c>
      <c r="RT49" s="209">
        <f>VLOOKUP(RW1,PUANTAJ!$A:$F,6, )</f>
        <v>0</v>
      </c>
      <c r="RU49" s="461">
        <f t="shared" ref="RU49" si="3888">COUNTIF(RR8:RR38,"RAPORLU")*7.5</f>
        <v>0</v>
      </c>
      <c r="RV49" s="211">
        <f t="shared" si="3151"/>
        <v>3</v>
      </c>
      <c r="RW49" s="212" t="str">
        <f t="shared" si="3152"/>
        <v>û</v>
      </c>
      <c r="RX49" s="212"/>
      <c r="RY49" s="112"/>
      <c r="RZ49" s="112"/>
      <c r="SA49" s="112"/>
      <c r="SB49" s="112"/>
      <c r="SC49" s="112"/>
      <c r="SD49" s="112"/>
      <c r="SE49" s="112"/>
      <c r="SF49" s="112"/>
      <c r="SG49" s="112"/>
      <c r="SH49" s="120"/>
      <c r="SI49" s="120"/>
      <c r="SK49" s="112"/>
      <c r="SL49" s="112"/>
      <c r="SM49" s="461" t="s">
        <v>30</v>
      </c>
      <c r="SN49" s="209">
        <f t="shared" ref="SN49" si="3889">COUNTIF(SM8:SM38,"Ü.İZİN")*7.5+SP49+3</f>
        <v>3</v>
      </c>
      <c r="SO49" s="209">
        <f>VLOOKUP(SR1,PUANTAJ!$A:$F,6, )</f>
        <v>0</v>
      </c>
      <c r="SP49" s="461">
        <f t="shared" ref="SP49" si="3890">COUNTIF(SM8:SM38,"RAPORLU")*7.5</f>
        <v>0</v>
      </c>
      <c r="SQ49" s="211">
        <f t="shared" si="3155"/>
        <v>3</v>
      </c>
      <c r="SR49" s="212" t="str">
        <f t="shared" si="3156"/>
        <v>û</v>
      </c>
      <c r="SS49" s="212"/>
      <c r="ST49" s="112"/>
      <c r="SU49" s="112"/>
      <c r="SV49" s="112"/>
      <c r="SW49" s="112"/>
      <c r="SX49" s="112"/>
      <c r="SY49" s="112"/>
      <c r="SZ49" s="112"/>
      <c r="TA49" s="112"/>
      <c r="TB49" s="112"/>
      <c r="TC49" s="120"/>
      <c r="TD49" s="120"/>
      <c r="TF49" s="112"/>
      <c r="TG49" s="112"/>
      <c r="TH49" s="461" t="s">
        <v>30</v>
      </c>
      <c r="TI49" s="209">
        <f t="shared" ref="TI49" si="3891">COUNTIF(TH8:TH38,"Ü.İZİN")*7.5+TK49+3</f>
        <v>3</v>
      </c>
      <c r="TJ49" s="209">
        <f>VLOOKUP(TM1,PUANTAJ!$A:$F,6, )</f>
        <v>0</v>
      </c>
      <c r="TK49" s="461">
        <f t="shared" ref="TK49" si="3892">COUNTIF(TH8:TH38,"RAPORLU")*7.5</f>
        <v>0</v>
      </c>
      <c r="TL49" s="211">
        <f t="shared" si="3159"/>
        <v>3</v>
      </c>
      <c r="TM49" s="212" t="str">
        <f t="shared" si="3160"/>
        <v>û</v>
      </c>
      <c r="TN49" s="212"/>
      <c r="TO49" s="112"/>
      <c r="TP49" s="112"/>
      <c r="TQ49" s="112"/>
      <c r="TR49" s="112"/>
      <c r="TS49" s="112"/>
      <c r="TT49" s="112"/>
      <c r="TU49" s="112"/>
      <c r="TV49" s="112"/>
      <c r="TW49" s="112"/>
      <c r="TX49" s="120"/>
      <c r="TY49" s="120"/>
      <c r="UA49" s="112"/>
      <c r="UB49" s="112"/>
      <c r="UC49" s="461" t="s">
        <v>30</v>
      </c>
      <c r="UD49" s="209">
        <f t="shared" ref="UD49" si="3893">COUNTIF(UC8:UC38,"Ü.İZİN")*7.5+UF49+3</f>
        <v>3</v>
      </c>
      <c r="UE49" s="209">
        <f>VLOOKUP(UH1,PUANTAJ!$A:$F,6, )</f>
        <v>7.5</v>
      </c>
      <c r="UF49" s="461">
        <f t="shared" ref="UF49" si="3894">COUNTIF(UC8:UC38,"RAPORLU")*7.5</f>
        <v>0</v>
      </c>
      <c r="UG49" s="211">
        <f t="shared" si="3163"/>
        <v>-4.5</v>
      </c>
      <c r="UH49" s="212" t="str">
        <f t="shared" si="3164"/>
        <v>û</v>
      </c>
      <c r="UI49" s="212"/>
      <c r="UJ49" s="112"/>
      <c r="UK49" s="112"/>
      <c r="UL49" s="112"/>
      <c r="UM49" s="112"/>
      <c r="UN49" s="112"/>
      <c r="UO49" s="112"/>
      <c r="UP49" s="112"/>
      <c r="UQ49" s="112"/>
      <c r="UR49" s="112"/>
      <c r="US49" s="120"/>
      <c r="UT49" s="120"/>
      <c r="UV49" s="112"/>
      <c r="UW49" s="112"/>
      <c r="UX49" s="461" t="s">
        <v>30</v>
      </c>
      <c r="UY49" s="209">
        <f t="shared" ref="UY49" si="3895">COUNTIF(UX8:UX38,"Ü.İZİN")*7.5+VA49+3</f>
        <v>3</v>
      </c>
      <c r="UZ49" s="209">
        <f>VLOOKUP(VC1,PUANTAJ!$A:$F,6, )</f>
        <v>22.5</v>
      </c>
      <c r="VA49" s="461">
        <f t="shared" ref="VA49" si="3896">COUNTIF(UX8:UX38,"RAPORLU")*7.5</f>
        <v>0</v>
      </c>
      <c r="VB49" s="211">
        <f t="shared" si="3167"/>
        <v>-19.5</v>
      </c>
      <c r="VC49" s="212" t="str">
        <f t="shared" si="3168"/>
        <v>û</v>
      </c>
      <c r="VD49" s="212"/>
      <c r="VE49" s="112"/>
      <c r="VF49" s="112"/>
      <c r="VG49" s="112"/>
      <c r="VH49" s="112"/>
      <c r="VI49" s="112"/>
      <c r="VJ49" s="112"/>
      <c r="VK49" s="112"/>
      <c r="VL49" s="112"/>
      <c r="VM49" s="112"/>
      <c r="VN49" s="120"/>
      <c r="VO49" s="120"/>
      <c r="VQ49" s="112"/>
      <c r="VR49" s="112"/>
      <c r="VS49" s="461" t="s">
        <v>30</v>
      </c>
      <c r="VT49" s="209">
        <f t="shared" ref="VT49" si="3897">COUNTIF(VS8:VS38,"Ü.İZİN")*7.5+VV49+3</f>
        <v>3</v>
      </c>
      <c r="VU49" s="209">
        <f>VLOOKUP(VX1,PUANTAJ!$A:$F,6, )</f>
        <v>0</v>
      </c>
      <c r="VV49" s="461">
        <f t="shared" ref="VV49" si="3898">COUNTIF(VS8:VS38,"RAPORLU")*7.5</f>
        <v>0</v>
      </c>
      <c r="VW49" s="211">
        <f t="shared" si="3171"/>
        <v>3</v>
      </c>
      <c r="VX49" s="212" t="str">
        <f t="shared" si="3172"/>
        <v>û</v>
      </c>
      <c r="VY49" s="212"/>
      <c r="VZ49" s="112"/>
      <c r="WA49" s="112"/>
      <c r="WB49" s="112"/>
      <c r="WC49" s="112"/>
      <c r="WD49" s="112"/>
      <c r="WE49" s="112"/>
      <c r="WF49" s="112"/>
      <c r="WG49" s="112"/>
      <c r="WH49" s="112"/>
      <c r="WI49" s="120"/>
      <c r="WJ49" s="120"/>
      <c r="WL49" s="112"/>
      <c r="WM49" s="112"/>
      <c r="WN49" s="461" t="s">
        <v>30</v>
      </c>
      <c r="WO49" s="209">
        <f t="shared" ref="WO49" si="3899">COUNTIF(WN8:WN38,"Ü.İZİN")*7.5+WQ49+3</f>
        <v>3</v>
      </c>
      <c r="WP49" s="209">
        <f>VLOOKUP(WS1,PUANTAJ!$A:$F,6, )</f>
        <v>0</v>
      </c>
      <c r="WQ49" s="461">
        <f t="shared" ref="WQ49" si="3900">COUNTIF(WN8:WN38,"RAPORLU")*7.5</f>
        <v>0</v>
      </c>
      <c r="WR49" s="211">
        <f t="shared" si="3175"/>
        <v>3</v>
      </c>
      <c r="WS49" s="212" t="str">
        <f t="shared" si="3176"/>
        <v>û</v>
      </c>
      <c r="WT49" s="212"/>
      <c r="WU49" s="112"/>
      <c r="WV49" s="112"/>
      <c r="WW49" s="112"/>
      <c r="WX49" s="112"/>
      <c r="WY49" s="112"/>
      <c r="WZ49" s="112"/>
      <c r="XA49" s="112"/>
      <c r="XB49" s="112"/>
      <c r="XC49" s="112"/>
      <c r="XD49" s="120"/>
      <c r="XE49" s="120"/>
      <c r="XG49" s="112"/>
      <c r="XH49" s="112"/>
      <c r="XI49" s="461" t="s">
        <v>30</v>
      </c>
      <c r="XJ49" s="209">
        <f t="shared" ref="XJ49" si="3901">COUNTIF(XI8:XI38,"Ü.İZİN")*7.5+XL49+3</f>
        <v>3</v>
      </c>
      <c r="XK49" s="209">
        <f>VLOOKUP(XN1,PUANTAJ!$A:$F,6, )</f>
        <v>0</v>
      </c>
      <c r="XL49" s="461">
        <f t="shared" ref="XL49" si="3902">COUNTIF(XI8:XI38,"RAPORLU")*7.5</f>
        <v>0</v>
      </c>
      <c r="XM49" s="211">
        <f t="shared" si="3179"/>
        <v>3</v>
      </c>
      <c r="XN49" s="212" t="str">
        <f t="shared" si="3180"/>
        <v>û</v>
      </c>
      <c r="XO49" s="212"/>
      <c r="XP49" s="112"/>
      <c r="XQ49" s="112"/>
      <c r="XR49" s="112"/>
      <c r="XS49" s="112"/>
      <c r="XT49" s="112"/>
      <c r="XU49" s="112"/>
      <c r="XV49" s="112"/>
      <c r="XW49" s="112"/>
      <c r="XX49" s="112"/>
      <c r="XY49" s="120"/>
      <c r="XZ49" s="120"/>
      <c r="YB49" s="112"/>
      <c r="YC49" s="112"/>
      <c r="YD49" s="461" t="s">
        <v>30</v>
      </c>
      <c r="YE49" s="209">
        <f t="shared" ref="YE49" si="3903">COUNTIF(YD8:YD38,"Ü.İZİN")*7.5+YG49+3</f>
        <v>3</v>
      </c>
      <c r="YF49" s="209">
        <f>VLOOKUP(YI1,PUANTAJ!$A:$F,6, )</f>
        <v>0</v>
      </c>
      <c r="YG49" s="461">
        <f t="shared" ref="YG49" si="3904">COUNTIF(YD8:YD38,"RAPORLU")*7.5</f>
        <v>0</v>
      </c>
      <c r="YH49" s="211">
        <f t="shared" si="3183"/>
        <v>3</v>
      </c>
      <c r="YI49" s="212" t="str">
        <f t="shared" si="3184"/>
        <v>û</v>
      </c>
      <c r="YJ49" s="212"/>
      <c r="YK49" s="112"/>
      <c r="YL49" s="112"/>
      <c r="YM49" s="112"/>
      <c r="YN49" s="112"/>
      <c r="YO49" s="112"/>
      <c r="YP49" s="112"/>
      <c r="YQ49" s="112"/>
      <c r="YR49" s="112"/>
      <c r="YS49" s="112"/>
      <c r="YT49" s="120"/>
      <c r="YU49" s="120"/>
      <c r="YW49" s="112"/>
      <c r="YX49" s="112"/>
      <c r="YY49" s="461" t="s">
        <v>30</v>
      </c>
      <c r="YZ49" s="209">
        <f t="shared" ref="YZ49" si="3905">COUNTIF(YY8:YY38,"Ü.İZİN")*7.5+ZB49+3</f>
        <v>3</v>
      </c>
      <c r="ZA49" s="209">
        <f>VLOOKUP(ZD1,PUANTAJ!$A:$F,6, )</f>
        <v>0</v>
      </c>
      <c r="ZB49" s="461">
        <f t="shared" ref="ZB49" si="3906">COUNTIF(YY8:YY38,"RAPORLU")*7.5</f>
        <v>0</v>
      </c>
      <c r="ZC49" s="211">
        <f t="shared" si="3187"/>
        <v>3</v>
      </c>
      <c r="ZD49" s="212" t="str">
        <f t="shared" si="3188"/>
        <v>û</v>
      </c>
      <c r="ZE49" s="212"/>
      <c r="ZF49" s="112"/>
      <c r="ZG49" s="112"/>
      <c r="ZH49" s="112"/>
      <c r="ZI49" s="112"/>
      <c r="ZJ49" s="112"/>
      <c r="ZK49" s="112"/>
      <c r="ZL49" s="112"/>
      <c r="ZM49" s="112"/>
      <c r="ZN49" s="112"/>
      <c r="ZO49" s="120"/>
      <c r="ZP49" s="120"/>
      <c r="ZR49" s="112"/>
      <c r="ZS49" s="112"/>
      <c r="ZT49" s="461" t="s">
        <v>30</v>
      </c>
      <c r="ZU49" s="209">
        <f t="shared" ref="ZU49" si="3907">COUNTIF(ZT8:ZT38,"Ü.İZİN")*7.5+ZW49+3</f>
        <v>3</v>
      </c>
      <c r="ZV49" s="209">
        <f>VLOOKUP(ZY1,PUANTAJ!$A:$F,6, )</f>
        <v>0</v>
      </c>
      <c r="ZW49" s="461">
        <f t="shared" ref="ZW49" si="3908">COUNTIF(ZT8:ZT38,"RAPORLU")*7.5</f>
        <v>0</v>
      </c>
      <c r="ZX49" s="211">
        <f t="shared" si="3191"/>
        <v>3</v>
      </c>
      <c r="ZY49" s="212" t="str">
        <f t="shared" si="3192"/>
        <v>û</v>
      </c>
      <c r="ZZ49" s="212"/>
      <c r="AAA49" s="112"/>
      <c r="AAB49" s="112"/>
      <c r="AAC49" s="112"/>
      <c r="AAD49" s="112"/>
      <c r="AAE49" s="112"/>
      <c r="AAF49" s="112"/>
      <c r="AAG49" s="112"/>
      <c r="AAH49" s="112"/>
      <c r="AAI49" s="112"/>
      <c r="AAJ49" s="120"/>
      <c r="AAK49" s="120"/>
      <c r="AAM49" s="112"/>
      <c r="AAN49" s="112"/>
      <c r="AAO49" s="461" t="s">
        <v>30</v>
      </c>
      <c r="AAP49" s="209">
        <f t="shared" ref="AAP49" si="3909">COUNTIF(AAO8:AAO38,"Ü.İZİN")*7.5+AAR49+3</f>
        <v>3</v>
      </c>
      <c r="AAQ49" s="209">
        <f>VLOOKUP(AAT1,PUANTAJ!$A:$F,6, )</f>
        <v>0</v>
      </c>
      <c r="AAR49" s="461">
        <f t="shared" ref="AAR49" si="3910">COUNTIF(AAO8:AAO38,"RAPORLU")*7.5</f>
        <v>0</v>
      </c>
      <c r="AAS49" s="211">
        <f t="shared" si="3195"/>
        <v>3</v>
      </c>
      <c r="AAT49" s="212" t="str">
        <f t="shared" si="3196"/>
        <v>û</v>
      </c>
      <c r="AAU49" s="212"/>
      <c r="AAV49" s="112"/>
      <c r="AAW49" s="112"/>
      <c r="AAX49" s="112"/>
      <c r="AAY49" s="112"/>
      <c r="AAZ49" s="112"/>
      <c r="ABA49" s="112"/>
      <c r="ABB49" s="112"/>
      <c r="ABC49" s="112"/>
      <c r="ABD49" s="112"/>
      <c r="ABE49" s="120"/>
      <c r="ABF49" s="120"/>
      <c r="ABH49" s="112"/>
      <c r="ABI49" s="112"/>
      <c r="ABJ49" s="461" t="s">
        <v>30</v>
      </c>
      <c r="ABK49" s="209">
        <f t="shared" ref="ABK49" si="3911">COUNTIF(ABJ8:ABJ38,"Ü.İZİN")*7.5+ABM49+3</f>
        <v>3</v>
      </c>
      <c r="ABL49" s="209">
        <f>VLOOKUP(ABO1,PUANTAJ!$A:$F,6, )</f>
        <v>0</v>
      </c>
      <c r="ABM49" s="461">
        <f t="shared" ref="ABM49" si="3912">COUNTIF(ABJ8:ABJ38,"RAPORLU")*7.5</f>
        <v>0</v>
      </c>
      <c r="ABN49" s="211">
        <f t="shared" si="3199"/>
        <v>3</v>
      </c>
      <c r="ABO49" s="212" t="str">
        <f t="shared" si="3200"/>
        <v>û</v>
      </c>
      <c r="ABP49" s="212"/>
      <c r="ABQ49" s="112"/>
      <c r="ABR49" s="112"/>
      <c r="ABS49" s="112"/>
      <c r="ABT49" s="112"/>
      <c r="ABU49" s="112"/>
      <c r="ABV49" s="112"/>
      <c r="ABW49" s="112"/>
      <c r="ABX49" s="112"/>
      <c r="ABY49" s="112"/>
      <c r="ABZ49" s="120"/>
      <c r="ACA49" s="120"/>
      <c r="ACC49" s="112"/>
      <c r="ACD49" s="112"/>
      <c r="ACE49" s="461" t="s">
        <v>30</v>
      </c>
      <c r="ACF49" s="209">
        <f t="shared" ref="ACF49" si="3913">COUNTIF(ACE8:ACE38,"Ü.İZİN")*7.5+ACH49+3</f>
        <v>3</v>
      </c>
      <c r="ACG49" s="209">
        <f>VLOOKUP(ACJ1,PUANTAJ!$A:$F,6, )</f>
        <v>0</v>
      </c>
      <c r="ACH49" s="461">
        <f t="shared" ref="ACH49" si="3914">COUNTIF(ACE8:ACE38,"RAPORLU")*7.5</f>
        <v>0</v>
      </c>
      <c r="ACI49" s="211">
        <f t="shared" si="3203"/>
        <v>3</v>
      </c>
      <c r="ACJ49" s="212" t="str">
        <f t="shared" si="3204"/>
        <v>û</v>
      </c>
      <c r="ACK49" s="212"/>
      <c r="ACL49" s="112"/>
      <c r="ACM49" s="112"/>
      <c r="ACN49" s="112"/>
      <c r="ACO49" s="112"/>
      <c r="ACP49" s="112"/>
      <c r="ACQ49" s="112"/>
      <c r="ACR49" s="112"/>
      <c r="ACS49" s="112"/>
      <c r="ACT49" s="112"/>
      <c r="ACU49" s="120"/>
      <c r="ACV49" s="120"/>
      <c r="ACX49" s="112"/>
      <c r="ACY49" s="112"/>
      <c r="ACZ49" s="461" t="s">
        <v>30</v>
      </c>
      <c r="ADA49" s="209">
        <f t="shared" ref="ADA49" si="3915">COUNTIF(ACZ8:ACZ38,"Ü.İZİN")*7.5+ADC49+3</f>
        <v>3</v>
      </c>
      <c r="ADB49" s="209">
        <f>VLOOKUP(ADE1,PUANTAJ!$A:$F,6, )</f>
        <v>0</v>
      </c>
      <c r="ADC49" s="461">
        <f t="shared" ref="ADC49" si="3916">COUNTIF(ACZ8:ACZ38,"RAPORLU")*7.5</f>
        <v>0</v>
      </c>
      <c r="ADD49" s="211">
        <f t="shared" si="3207"/>
        <v>3</v>
      </c>
      <c r="ADE49" s="212" t="str">
        <f t="shared" si="3208"/>
        <v>û</v>
      </c>
      <c r="ADF49" s="212"/>
      <c r="ADG49" s="112"/>
      <c r="ADH49" s="112"/>
      <c r="ADI49" s="112"/>
      <c r="ADJ49" s="112"/>
      <c r="ADK49" s="112"/>
      <c r="ADL49" s="112"/>
      <c r="ADM49" s="112"/>
      <c r="ADN49" s="112"/>
      <c r="ADO49" s="112"/>
      <c r="ADP49" s="120"/>
      <c r="ADQ49" s="120"/>
      <c r="ADS49" s="112"/>
      <c r="ADT49" s="112"/>
      <c r="ADU49" s="461" t="s">
        <v>30</v>
      </c>
      <c r="ADV49" s="209">
        <f t="shared" ref="ADV49" si="3917">COUNTIF(ADU8:ADU38,"Ü.İZİN")*7.5+ADX49+3</f>
        <v>3</v>
      </c>
      <c r="ADW49" s="209">
        <f>VLOOKUP(ADZ1,PUANTAJ!$A:$F,6, )</f>
        <v>2</v>
      </c>
      <c r="ADX49" s="461">
        <f t="shared" ref="ADX49" si="3918">COUNTIF(ADU8:ADU38,"RAPORLU")*7.5</f>
        <v>0</v>
      </c>
      <c r="ADY49" s="211">
        <f t="shared" si="3211"/>
        <v>1</v>
      </c>
      <c r="ADZ49" s="212" t="str">
        <f t="shared" si="3212"/>
        <v>û</v>
      </c>
      <c r="AEA49" s="212"/>
      <c r="AEB49" s="112"/>
      <c r="AEC49" s="112"/>
      <c r="AED49" s="112"/>
      <c r="AEE49" s="112"/>
      <c r="AEF49" s="112"/>
      <c r="AEG49" s="112"/>
      <c r="AEH49" s="112"/>
      <c r="AEI49" s="112"/>
      <c r="AEJ49" s="112"/>
      <c r="AEK49" s="120"/>
      <c r="AEL49" s="120"/>
      <c r="AEN49" s="112"/>
      <c r="AEO49" s="112"/>
      <c r="AEP49" s="461" t="s">
        <v>30</v>
      </c>
      <c r="AEQ49" s="209">
        <f t="shared" ref="AEQ49" si="3919">COUNTIF(AEP8:AEP38,"Ü.İZİN")*7.5+AES49+3</f>
        <v>3</v>
      </c>
      <c r="AER49" s="209">
        <f>VLOOKUP(AEU1,PUANTAJ!$A:$F,6, )</f>
        <v>0</v>
      </c>
      <c r="AES49" s="461">
        <f t="shared" ref="AES49" si="3920">COUNTIF(AEP8:AEP38,"RAPORLU")*7.5</f>
        <v>0</v>
      </c>
      <c r="AET49" s="211">
        <f t="shared" si="3215"/>
        <v>3</v>
      </c>
      <c r="AEU49" s="212" t="str">
        <f t="shared" si="3216"/>
        <v>û</v>
      </c>
      <c r="AEV49" s="212"/>
      <c r="AEW49" s="112"/>
      <c r="AEX49" s="112"/>
      <c r="AEY49" s="112"/>
      <c r="AEZ49" s="112"/>
      <c r="AFA49" s="112"/>
      <c r="AFB49" s="112"/>
      <c r="AFC49" s="112"/>
      <c r="AFD49" s="112"/>
      <c r="AFE49" s="112"/>
      <c r="AFF49" s="120"/>
      <c r="AFG49" s="120"/>
      <c r="AFI49" s="112"/>
      <c r="AFJ49" s="112"/>
      <c r="AFK49" s="461" t="s">
        <v>30</v>
      </c>
      <c r="AFL49" s="209">
        <f t="shared" ref="AFL49" si="3921">COUNTIF(AFK8:AFK38,"Ü.İZİN")*7.5+AFN49+3</f>
        <v>3</v>
      </c>
      <c r="AFM49" s="209">
        <f>VLOOKUP(AFP1,PUANTAJ!$A:$F,6, )</f>
        <v>0</v>
      </c>
      <c r="AFN49" s="461">
        <f t="shared" ref="AFN49" si="3922">COUNTIF(AFK8:AFK38,"RAPORLU")*7.5</f>
        <v>0</v>
      </c>
      <c r="AFO49" s="211">
        <f t="shared" si="3219"/>
        <v>3</v>
      </c>
      <c r="AFP49" s="212" t="str">
        <f t="shared" si="3220"/>
        <v>û</v>
      </c>
      <c r="AFQ49" s="212"/>
      <c r="AFR49" s="112"/>
      <c r="AFS49" s="112"/>
      <c r="AFT49" s="112"/>
      <c r="AFU49" s="112"/>
      <c r="AFV49" s="112"/>
      <c r="AFW49" s="112"/>
      <c r="AFX49" s="112"/>
      <c r="AFY49" s="112"/>
      <c r="AFZ49" s="112"/>
      <c r="AGA49" s="120"/>
      <c r="AGB49" s="120"/>
      <c r="AGD49" s="112"/>
      <c r="AGE49" s="112"/>
      <c r="AGF49" s="461" t="s">
        <v>30</v>
      </c>
      <c r="AGG49" s="209">
        <f t="shared" ref="AGG49" si="3923">COUNTIF(AGF8:AGF38,"Ü.İZİN")*7.5+AGI49+3</f>
        <v>3</v>
      </c>
      <c r="AGH49" s="209">
        <f>VLOOKUP(AGK1,PUANTAJ!$A:$F,6, )</f>
        <v>0</v>
      </c>
      <c r="AGI49" s="461">
        <f t="shared" ref="AGI49" si="3924">COUNTIF(AGF8:AGF38,"RAPORLU")*7.5</f>
        <v>0</v>
      </c>
      <c r="AGJ49" s="211">
        <f t="shared" si="3223"/>
        <v>3</v>
      </c>
      <c r="AGK49" s="212" t="str">
        <f t="shared" si="3224"/>
        <v>û</v>
      </c>
      <c r="AGL49" s="212"/>
      <c r="AGM49" s="112"/>
      <c r="AGN49" s="112"/>
      <c r="AGO49" s="112"/>
      <c r="AGP49" s="112"/>
      <c r="AGQ49" s="112"/>
      <c r="AGR49" s="112"/>
      <c r="AGS49" s="112"/>
      <c r="AGT49" s="112"/>
      <c r="AGU49" s="112"/>
      <c r="AGV49" s="120"/>
      <c r="AGW49" s="120"/>
      <c r="AGY49" s="112"/>
      <c r="AGZ49" s="112"/>
      <c r="AHA49" s="461" t="s">
        <v>30</v>
      </c>
      <c r="AHB49" s="209">
        <f t="shared" ref="AHB49" si="3925">COUNTIF(AHA8:AHA38,"Ü.İZİN")*7.5+AHD49+3</f>
        <v>3</v>
      </c>
      <c r="AHC49" s="209">
        <f>VLOOKUP(AHF1,PUANTAJ!$A:$F,6, )</f>
        <v>8</v>
      </c>
      <c r="AHD49" s="461">
        <f t="shared" ref="AHD49" si="3926">COUNTIF(AHA8:AHA38,"RAPORLU")*7.5</f>
        <v>0</v>
      </c>
      <c r="AHE49" s="211">
        <f t="shared" si="3227"/>
        <v>-5</v>
      </c>
      <c r="AHF49" s="212" t="str">
        <f t="shared" si="3228"/>
        <v>û</v>
      </c>
      <c r="AHG49" s="212"/>
      <c r="AHH49" s="112"/>
      <c r="AHI49" s="112"/>
      <c r="AHJ49" s="112"/>
      <c r="AHK49" s="112"/>
      <c r="AHL49" s="112"/>
      <c r="AHM49" s="112"/>
      <c r="AHN49" s="112"/>
      <c r="AHO49" s="112"/>
      <c r="AHP49" s="112"/>
      <c r="AHQ49" s="120"/>
      <c r="AHR49" s="120"/>
      <c r="AHT49" s="112"/>
      <c r="AHU49" s="112"/>
      <c r="AHV49" s="461" t="s">
        <v>30</v>
      </c>
      <c r="AHW49" s="209">
        <f t="shared" ref="AHW49" si="3927">COUNTIF(AHV8:AHV38,"Ü.İZİN")*7.5+AHY49+3</f>
        <v>3</v>
      </c>
      <c r="AHX49" s="209">
        <f>VLOOKUP(AIA1,PUANTAJ!$A:$F,6, )</f>
        <v>0</v>
      </c>
      <c r="AHY49" s="461">
        <f t="shared" ref="AHY49" si="3928">COUNTIF(AHV8:AHV38,"RAPORLU")*7.5</f>
        <v>0</v>
      </c>
      <c r="AHZ49" s="211">
        <f t="shared" si="3231"/>
        <v>3</v>
      </c>
      <c r="AIA49" s="212" t="str">
        <f t="shared" si="3232"/>
        <v>û</v>
      </c>
      <c r="AIB49" s="212"/>
      <c r="AIC49" s="112"/>
      <c r="AID49" s="112"/>
      <c r="AIE49" s="112"/>
      <c r="AIF49" s="112"/>
      <c r="AIG49" s="112"/>
      <c r="AIH49" s="112"/>
      <c r="AII49" s="112"/>
      <c r="AIJ49" s="112"/>
      <c r="AIK49" s="112"/>
      <c r="AIL49" s="120"/>
      <c r="AIM49" s="120"/>
      <c r="AIO49" s="112"/>
      <c r="AIP49" s="112"/>
      <c r="AIQ49" s="461" t="s">
        <v>30</v>
      </c>
      <c r="AIR49" s="209">
        <f t="shared" ref="AIR49" si="3929">COUNTIF(AIQ8:AIQ38,"Ü.İZİN")*7.5+AIT49+3</f>
        <v>3</v>
      </c>
      <c r="AIS49" s="209">
        <f>VLOOKUP(AIV1,PUANTAJ!$A:$F,6, )</f>
        <v>15</v>
      </c>
      <c r="AIT49" s="461">
        <f t="shared" ref="AIT49" si="3930">COUNTIF(AIQ8:AIQ38,"RAPORLU")*7.5</f>
        <v>0</v>
      </c>
      <c r="AIU49" s="211">
        <f t="shared" si="3235"/>
        <v>-12</v>
      </c>
      <c r="AIV49" s="212" t="str">
        <f t="shared" si="3236"/>
        <v>û</v>
      </c>
      <c r="AIW49" s="212"/>
      <c r="AIX49" s="112"/>
      <c r="AIY49" s="112"/>
      <c r="AIZ49" s="112"/>
      <c r="AJA49" s="112"/>
      <c r="AJB49" s="112"/>
      <c r="AJC49" s="112"/>
      <c r="AJD49" s="112"/>
      <c r="AJE49" s="112"/>
      <c r="AJF49" s="112"/>
      <c r="AJG49" s="120"/>
      <c r="AJH49" s="120"/>
      <c r="AJJ49" s="112"/>
      <c r="AJK49" s="112"/>
      <c r="AJL49" s="461" t="s">
        <v>30</v>
      </c>
      <c r="AJM49" s="209">
        <f t="shared" ref="AJM49" si="3931">COUNTIF(AJL8:AJL38,"Ü.İZİN")*7.5+AJO49+3</f>
        <v>3</v>
      </c>
      <c r="AJN49" s="209">
        <f>VLOOKUP(AJQ1,PUANTAJ!$A:$F,6, )</f>
        <v>12</v>
      </c>
      <c r="AJO49" s="461">
        <f t="shared" ref="AJO49" si="3932">COUNTIF(AJL8:AJL38,"RAPORLU")*7.5</f>
        <v>0</v>
      </c>
      <c r="AJP49" s="211">
        <f t="shared" si="3239"/>
        <v>-9</v>
      </c>
      <c r="AJQ49" s="212" t="str">
        <f t="shared" si="3240"/>
        <v>û</v>
      </c>
      <c r="AJR49" s="212"/>
      <c r="AJS49" s="112"/>
      <c r="AJT49" s="112"/>
      <c r="AJU49" s="112"/>
      <c r="AJV49" s="112"/>
      <c r="AJW49" s="112"/>
      <c r="AJX49" s="112"/>
      <c r="AJY49" s="112"/>
      <c r="AJZ49" s="112"/>
      <c r="AKA49" s="112"/>
      <c r="AKB49" s="120"/>
      <c r="AKC49" s="120"/>
      <c r="AKE49" s="112"/>
      <c r="AKF49" s="112"/>
      <c r="AKG49" s="461" t="s">
        <v>30</v>
      </c>
      <c r="AKH49" s="209">
        <f t="shared" ref="AKH49" si="3933">COUNTIF(AKG8:AKG38,"Ü.İZİN")*7.5+AKJ49+3</f>
        <v>3</v>
      </c>
      <c r="AKI49" s="209">
        <f>VLOOKUP(AKL1,PUANTAJ!$A:$F,6, )</f>
        <v>0</v>
      </c>
      <c r="AKJ49" s="461">
        <f t="shared" ref="AKJ49" si="3934">COUNTIF(AKG8:AKG38,"RAPORLU")*7.5</f>
        <v>0</v>
      </c>
      <c r="AKK49" s="211">
        <f t="shared" si="3243"/>
        <v>3</v>
      </c>
      <c r="AKL49" s="212" t="str">
        <f t="shared" si="3244"/>
        <v>û</v>
      </c>
      <c r="AKM49" s="212"/>
      <c r="AKN49" s="112"/>
      <c r="AKO49" s="112"/>
      <c r="AKP49" s="112"/>
      <c r="AKQ49" s="112"/>
      <c r="AKR49" s="112"/>
      <c r="AKS49" s="112"/>
      <c r="AKT49" s="112"/>
      <c r="AKU49" s="112"/>
      <c r="AKV49" s="112"/>
      <c r="AKW49" s="120"/>
      <c r="AKX49" s="120"/>
      <c r="AKZ49" s="112"/>
      <c r="ALA49" s="112"/>
      <c r="ALB49" s="461" t="s">
        <v>30</v>
      </c>
      <c r="ALC49" s="209">
        <f t="shared" ref="ALC49" si="3935">COUNTIF(ALB8:ALB38,"Ü.İZİN")*7.5+ALE49+3</f>
        <v>3</v>
      </c>
      <c r="ALD49" s="209">
        <f>VLOOKUP(ALG1,PUANTAJ!$A:$F,6, )</f>
        <v>7.5</v>
      </c>
      <c r="ALE49" s="461">
        <f t="shared" ref="ALE49" si="3936">COUNTIF(ALB8:ALB38,"RAPORLU")*7.5</f>
        <v>0</v>
      </c>
      <c r="ALF49" s="211">
        <f t="shared" si="3247"/>
        <v>-4.5</v>
      </c>
      <c r="ALG49" s="212" t="str">
        <f t="shared" si="3248"/>
        <v>û</v>
      </c>
      <c r="ALH49" s="212"/>
      <c r="ALI49" s="112"/>
      <c r="ALJ49" s="112"/>
      <c r="ALK49" s="112"/>
      <c r="ALL49" s="112"/>
      <c r="ALM49" s="112"/>
      <c r="ALN49" s="112"/>
      <c r="ALO49" s="112"/>
      <c r="ALP49" s="112"/>
      <c r="ALQ49" s="112"/>
      <c r="ALR49" s="120"/>
      <c r="ALS49" s="120"/>
      <c r="ALU49" s="112"/>
      <c r="ALV49" s="112"/>
      <c r="ALW49" s="461" t="s">
        <v>30</v>
      </c>
      <c r="ALX49" s="209">
        <f t="shared" ref="ALX49" si="3937">COUNTIF(ALW8:ALW38,"Ü.İZİN")*7.5+ALZ49+3</f>
        <v>3</v>
      </c>
      <c r="ALY49" s="209">
        <f>VLOOKUP(AMB1,PUANTAJ!$A:$F,6, )</f>
        <v>0</v>
      </c>
      <c r="ALZ49" s="461">
        <f t="shared" ref="ALZ49" si="3938">COUNTIF(ALW8:ALW38,"RAPORLU")*7.5</f>
        <v>0</v>
      </c>
      <c r="AMA49" s="211">
        <f t="shared" si="3251"/>
        <v>3</v>
      </c>
      <c r="AMB49" s="212" t="str">
        <f t="shared" si="3252"/>
        <v>û</v>
      </c>
      <c r="AMC49" s="212"/>
      <c r="AMD49" s="112"/>
      <c r="AME49" s="112"/>
      <c r="AMF49" s="112"/>
      <c r="AMG49" s="112"/>
      <c r="AMH49" s="112"/>
      <c r="AMI49" s="112"/>
      <c r="AMJ49" s="112"/>
      <c r="AMK49" s="112"/>
      <c r="AML49" s="112"/>
      <c r="AMM49" s="120"/>
      <c r="AMN49" s="120"/>
      <c r="AMP49" s="112"/>
      <c r="AMQ49" s="112"/>
      <c r="AMR49" s="461" t="s">
        <v>30</v>
      </c>
      <c r="AMS49" s="209">
        <f t="shared" ref="AMS49" si="3939">COUNTIF(AMR8:AMR38,"Ü.İZİN")*7.5+AMU49+3</f>
        <v>3</v>
      </c>
      <c r="AMT49" s="209">
        <f>VLOOKUP(AMW1,PUANTAJ!$A:$F,6, )</f>
        <v>0</v>
      </c>
      <c r="AMU49" s="461">
        <f t="shared" ref="AMU49" si="3940">COUNTIF(AMR8:AMR38,"RAPORLU")*7.5</f>
        <v>0</v>
      </c>
      <c r="AMV49" s="211">
        <f t="shared" si="3255"/>
        <v>3</v>
      </c>
      <c r="AMW49" s="212" t="str">
        <f t="shared" si="3256"/>
        <v>û</v>
      </c>
      <c r="AMX49" s="212"/>
      <c r="AMY49" s="112"/>
      <c r="AMZ49" s="112"/>
      <c r="ANA49" s="112"/>
      <c r="ANB49" s="112"/>
      <c r="ANC49" s="112"/>
      <c r="AND49" s="112"/>
      <c r="ANE49" s="112"/>
      <c r="ANF49" s="112"/>
      <c r="ANG49" s="112"/>
      <c r="ANH49" s="120"/>
      <c r="ANI49" s="120"/>
      <c r="ANK49" s="112"/>
      <c r="ANL49" s="112"/>
      <c r="ANM49" s="461" t="s">
        <v>30</v>
      </c>
      <c r="ANN49" s="209">
        <f t="shared" ref="ANN49" si="3941">COUNTIF(ANM8:ANM38,"Ü.İZİN")*7.5+ANP49+3</f>
        <v>3</v>
      </c>
      <c r="ANO49" s="209">
        <f>VLOOKUP(ANR1,PUANTAJ!$A:$F,6, )</f>
        <v>0</v>
      </c>
      <c r="ANP49" s="461">
        <f t="shared" ref="ANP49" si="3942">COUNTIF(ANM8:ANM38,"RAPORLU")*7.5</f>
        <v>0</v>
      </c>
      <c r="ANQ49" s="211">
        <f t="shared" si="3259"/>
        <v>3</v>
      </c>
      <c r="ANR49" s="212" t="str">
        <f t="shared" si="3260"/>
        <v>û</v>
      </c>
      <c r="ANS49" s="212"/>
      <c r="ANT49" s="112"/>
      <c r="ANU49" s="112"/>
      <c r="ANV49" s="112"/>
      <c r="ANW49" s="112"/>
      <c r="ANX49" s="112"/>
      <c r="ANY49" s="112"/>
      <c r="ANZ49" s="112"/>
      <c r="AOA49" s="112"/>
      <c r="AOB49" s="112"/>
      <c r="AOC49" s="120"/>
      <c r="AOD49" s="120"/>
      <c r="AOF49" s="112"/>
      <c r="AOG49" s="112"/>
      <c r="AOH49" s="461" t="s">
        <v>30</v>
      </c>
      <c r="AOI49" s="209">
        <f t="shared" ref="AOI49" si="3943">COUNTIF(AOH8:AOH38,"Ü.İZİN")*7.5+AOK49+3</f>
        <v>3</v>
      </c>
      <c r="AOJ49" s="209">
        <f>VLOOKUP(AOM1,PUANTAJ!$A:$F,6, )</f>
        <v>7.5</v>
      </c>
      <c r="AOK49" s="461">
        <f t="shared" ref="AOK49" si="3944">COUNTIF(AOH8:AOH38,"RAPORLU")*7.5</f>
        <v>0</v>
      </c>
      <c r="AOL49" s="211">
        <f t="shared" si="3263"/>
        <v>-4.5</v>
      </c>
      <c r="AOM49" s="212" t="str">
        <f t="shared" si="3264"/>
        <v>û</v>
      </c>
      <c r="AON49" s="212"/>
      <c r="AOO49" s="112"/>
      <c r="AOP49" s="112"/>
      <c r="AOQ49" s="112"/>
      <c r="AOR49" s="112"/>
      <c r="AOS49" s="112"/>
      <c r="AOT49" s="112"/>
      <c r="AOU49" s="112"/>
      <c r="AOV49" s="112"/>
      <c r="AOW49" s="112"/>
      <c r="AOX49" s="120"/>
      <c r="AOY49" s="120"/>
      <c r="APA49" s="112"/>
      <c r="APB49" s="112"/>
      <c r="APC49" s="461" t="s">
        <v>30</v>
      </c>
      <c r="APD49" s="209">
        <f t="shared" ref="APD49" si="3945">COUNTIF(APC8:APC38,"Ü.İZİN")*7.5+APF49+3</f>
        <v>3</v>
      </c>
      <c r="APE49" s="209">
        <f>VLOOKUP(APH1,PUANTAJ!$A:$F,6, )</f>
        <v>0</v>
      </c>
      <c r="APF49" s="461">
        <f t="shared" ref="APF49" si="3946">COUNTIF(APC8:APC38,"RAPORLU")*7.5</f>
        <v>0</v>
      </c>
      <c r="APG49" s="211">
        <f t="shared" si="3267"/>
        <v>3</v>
      </c>
      <c r="APH49" s="212" t="str">
        <f t="shared" si="3268"/>
        <v>û</v>
      </c>
      <c r="API49" s="212"/>
      <c r="APJ49" s="112"/>
      <c r="APK49" s="112"/>
      <c r="APL49" s="112"/>
      <c r="APM49" s="112"/>
      <c r="APN49" s="112"/>
      <c r="APO49" s="112"/>
      <c r="APP49" s="112"/>
      <c r="APQ49" s="112"/>
      <c r="APR49" s="112"/>
      <c r="APS49" s="120"/>
      <c r="APT49" s="120"/>
      <c r="APV49" s="112"/>
      <c r="APW49" s="112"/>
      <c r="APX49" s="461" t="s">
        <v>30</v>
      </c>
      <c r="APY49" s="209">
        <f t="shared" ref="APY49" si="3947">COUNTIF(APX8:APX38,"Ü.İZİN")*7.5+AQA49+3</f>
        <v>3</v>
      </c>
      <c r="APZ49" s="209">
        <f>VLOOKUP(AQC1,PUANTAJ!$A:$F,6, )</f>
        <v>0</v>
      </c>
      <c r="AQA49" s="461">
        <f t="shared" ref="AQA49" si="3948">COUNTIF(APX8:APX38,"RAPORLU")*7.5</f>
        <v>0</v>
      </c>
      <c r="AQB49" s="211">
        <f t="shared" si="3271"/>
        <v>3</v>
      </c>
      <c r="AQC49" s="212" t="str">
        <f t="shared" si="3272"/>
        <v>û</v>
      </c>
      <c r="AQD49" s="212"/>
      <c r="AQE49" s="112"/>
      <c r="AQF49" s="112"/>
      <c r="AQG49" s="112"/>
      <c r="AQH49" s="112"/>
      <c r="AQI49" s="112"/>
      <c r="AQJ49" s="112"/>
      <c r="AQK49" s="112"/>
      <c r="AQL49" s="112"/>
      <c r="AQM49" s="112"/>
      <c r="AQN49" s="120"/>
      <c r="AQO49" s="120"/>
      <c r="AQQ49" s="112"/>
      <c r="AQR49" s="112"/>
      <c r="AQS49" s="461" t="s">
        <v>30</v>
      </c>
      <c r="AQT49" s="209">
        <f t="shared" ref="AQT49" si="3949">COUNTIF(AQS8:AQS38,"Ü.İZİN")*7.5+AQV49+3</f>
        <v>3</v>
      </c>
      <c r="AQU49" s="209">
        <f>VLOOKUP(AQX1,PUANTAJ!$A:$F,6, )</f>
        <v>0</v>
      </c>
      <c r="AQV49" s="461">
        <f t="shared" ref="AQV49" si="3950">COUNTIF(AQS8:AQS38,"RAPORLU")*7.5</f>
        <v>0</v>
      </c>
      <c r="AQW49" s="211">
        <f t="shared" si="3275"/>
        <v>3</v>
      </c>
      <c r="AQX49" s="212" t="str">
        <f t="shared" si="3276"/>
        <v>û</v>
      </c>
      <c r="AQY49" s="212"/>
      <c r="AQZ49" s="112"/>
      <c r="ARA49" s="112"/>
      <c r="ARB49" s="112"/>
      <c r="ARC49" s="112"/>
      <c r="ARD49" s="112"/>
      <c r="ARE49" s="112"/>
      <c r="ARF49" s="112"/>
      <c r="ARG49" s="112"/>
      <c r="ARH49" s="112"/>
      <c r="ARI49" s="120"/>
      <c r="ARJ49" s="120"/>
      <c r="ARL49" s="112"/>
      <c r="ARM49" s="112"/>
      <c r="ARN49" s="461" t="s">
        <v>30</v>
      </c>
      <c r="ARO49" s="209">
        <f t="shared" ref="ARO49" si="3951">COUNTIF(ARN8:ARN38,"Ü.İZİN")*7.5+ARQ49+3</f>
        <v>3</v>
      </c>
      <c r="ARP49" s="209">
        <f>VLOOKUP(ARS1,PUANTAJ!$A:$F,6, )</f>
        <v>0</v>
      </c>
      <c r="ARQ49" s="461">
        <f t="shared" ref="ARQ49" si="3952">COUNTIF(ARN8:ARN38,"RAPORLU")*7.5</f>
        <v>0</v>
      </c>
      <c r="ARR49" s="211">
        <f t="shared" si="3279"/>
        <v>3</v>
      </c>
      <c r="ARS49" s="212" t="str">
        <f t="shared" si="3280"/>
        <v>û</v>
      </c>
      <c r="ART49" s="212"/>
      <c r="ARU49" s="112"/>
      <c r="ARV49" s="112"/>
      <c r="ARW49" s="112"/>
      <c r="ARX49" s="112"/>
      <c r="ARY49" s="112"/>
      <c r="ARZ49" s="112"/>
      <c r="ASA49" s="112"/>
      <c r="ASB49" s="112"/>
      <c r="ASC49" s="112"/>
      <c r="ASD49" s="120"/>
      <c r="ASE49" s="120"/>
      <c r="ASG49" s="112"/>
      <c r="ASH49" s="112"/>
      <c r="ASI49" s="461" t="s">
        <v>30</v>
      </c>
      <c r="ASJ49" s="209">
        <f t="shared" ref="ASJ49" si="3953">COUNTIF(ASI8:ASI38,"Ü.İZİN")*7.5+ASL49+3</f>
        <v>3</v>
      </c>
      <c r="ASK49" s="209">
        <f>VLOOKUP(ASN1,PUANTAJ!$A:$F,6, )</f>
        <v>0</v>
      </c>
      <c r="ASL49" s="461">
        <f t="shared" ref="ASL49" si="3954">COUNTIF(ASI8:ASI38,"RAPORLU")*7.5</f>
        <v>0</v>
      </c>
      <c r="ASM49" s="211">
        <f t="shared" si="3283"/>
        <v>3</v>
      </c>
      <c r="ASN49" s="212" t="str">
        <f t="shared" si="3284"/>
        <v>û</v>
      </c>
      <c r="ASO49" s="212"/>
      <c r="ASP49" s="112"/>
      <c r="ASQ49" s="112"/>
      <c r="ASR49" s="112"/>
      <c r="ASS49" s="112"/>
      <c r="AST49" s="112"/>
      <c r="ASU49" s="112"/>
      <c r="ASV49" s="112"/>
      <c r="ASW49" s="112"/>
      <c r="ASX49" s="112"/>
      <c r="ASY49" s="120"/>
      <c r="ASZ49" s="120"/>
      <c r="ATB49" s="112"/>
      <c r="ATC49" s="112"/>
      <c r="ATD49" s="461" t="s">
        <v>30</v>
      </c>
      <c r="ATE49" s="209">
        <f t="shared" ref="ATE49" si="3955">COUNTIF(ATD8:ATD38,"Ü.İZİN")*7.5+ATG49+3</f>
        <v>3</v>
      </c>
      <c r="ATF49" s="209">
        <f>VLOOKUP(ATI1,PUANTAJ!$A:$F,6, )</f>
        <v>0</v>
      </c>
      <c r="ATG49" s="461">
        <f t="shared" ref="ATG49" si="3956">COUNTIF(ATD8:ATD38,"RAPORLU")*7.5</f>
        <v>0</v>
      </c>
      <c r="ATH49" s="211">
        <f t="shared" si="3287"/>
        <v>3</v>
      </c>
      <c r="ATI49" s="212" t="str">
        <f t="shared" si="3288"/>
        <v>û</v>
      </c>
      <c r="ATJ49" s="212"/>
      <c r="ATK49" s="112"/>
      <c r="ATL49" s="112"/>
      <c r="ATM49" s="112"/>
      <c r="ATN49" s="112"/>
      <c r="ATO49" s="112"/>
      <c r="ATP49" s="112"/>
      <c r="ATQ49" s="112"/>
      <c r="ATR49" s="112"/>
      <c r="ATS49" s="112"/>
      <c r="ATT49" s="120"/>
      <c r="ATU49" s="120"/>
      <c r="ATW49" s="112"/>
      <c r="ATX49" s="112"/>
      <c r="ATY49" s="461" t="s">
        <v>30</v>
      </c>
      <c r="ATZ49" s="209">
        <f t="shared" ref="ATZ49" si="3957">COUNTIF(ATY8:ATY38,"Ü.İZİN")*7.5+AUB49+3</f>
        <v>3</v>
      </c>
      <c r="AUA49" s="209">
        <f>VLOOKUP(AUD1,PUANTAJ!$A:$F,6, )</f>
        <v>7.5</v>
      </c>
      <c r="AUB49" s="461">
        <f t="shared" ref="AUB49" si="3958">COUNTIF(ATY8:ATY38,"RAPORLU")*7.5</f>
        <v>0</v>
      </c>
      <c r="AUC49" s="211">
        <f t="shared" si="3291"/>
        <v>-4.5</v>
      </c>
      <c r="AUD49" s="212" t="str">
        <f t="shared" si="3292"/>
        <v>û</v>
      </c>
      <c r="AUE49" s="212"/>
      <c r="AUF49" s="112"/>
      <c r="AUG49" s="112"/>
      <c r="AUH49" s="112"/>
      <c r="AUI49" s="112"/>
      <c r="AUJ49" s="112"/>
      <c r="AUK49" s="112"/>
      <c r="AUL49" s="112"/>
      <c r="AUM49" s="112"/>
      <c r="AUN49" s="112"/>
      <c r="AUO49" s="120"/>
      <c r="AUP49" s="120"/>
      <c r="AUR49" s="112"/>
      <c r="AUS49" s="112"/>
      <c r="AUT49" s="461" t="s">
        <v>30</v>
      </c>
      <c r="AUU49" s="209">
        <f t="shared" ref="AUU49" si="3959">COUNTIF(AUT8:AUT38,"Ü.İZİN")*7.5+AUW49+3</f>
        <v>3</v>
      </c>
      <c r="AUV49" s="209">
        <f>VLOOKUP(AUY1,PUANTAJ!$A:$F,6, )</f>
        <v>7.5</v>
      </c>
      <c r="AUW49" s="461">
        <f t="shared" ref="AUW49" si="3960">COUNTIF(AUT8:AUT38,"RAPORLU")*7.5</f>
        <v>0</v>
      </c>
      <c r="AUX49" s="211">
        <f t="shared" si="3295"/>
        <v>-4.5</v>
      </c>
      <c r="AUY49" s="212" t="str">
        <f t="shared" si="3296"/>
        <v>û</v>
      </c>
      <c r="AUZ49" s="212"/>
      <c r="AVA49" s="112"/>
      <c r="AVB49" s="112"/>
      <c r="AVC49" s="112"/>
      <c r="AVD49" s="112"/>
      <c r="AVE49" s="112"/>
      <c r="AVF49" s="112"/>
      <c r="AVG49" s="112"/>
      <c r="AVH49" s="112"/>
      <c r="AVI49" s="112"/>
      <c r="AVJ49" s="120"/>
      <c r="AVK49" s="120"/>
      <c r="AVM49" s="112"/>
      <c r="AVN49" s="112"/>
      <c r="AVO49" s="461" t="s">
        <v>30</v>
      </c>
      <c r="AVP49" s="209">
        <f t="shared" ref="AVP49" si="3961">COUNTIF(AVO8:AVO38,"Ü.İZİN")*7.5+AVR49+3</f>
        <v>3</v>
      </c>
      <c r="AVQ49" s="209">
        <f>VLOOKUP(AVT1,PUANTAJ!$A:$F,6, )</f>
        <v>22.5</v>
      </c>
      <c r="AVR49" s="461">
        <f t="shared" ref="AVR49" si="3962">COUNTIF(AVO8:AVO38,"RAPORLU")*7.5</f>
        <v>0</v>
      </c>
      <c r="AVS49" s="211">
        <f t="shared" si="3299"/>
        <v>-19.5</v>
      </c>
      <c r="AVT49" s="212" t="str">
        <f t="shared" si="3300"/>
        <v>û</v>
      </c>
      <c r="AVU49" s="212"/>
      <c r="AVV49" s="112"/>
      <c r="AVW49" s="112"/>
      <c r="AVX49" s="112"/>
      <c r="AVY49" s="112"/>
      <c r="AVZ49" s="112"/>
      <c r="AWA49" s="112"/>
      <c r="AWB49" s="112"/>
      <c r="AWC49" s="112"/>
      <c r="AWD49" s="112"/>
      <c r="AWE49" s="120"/>
      <c r="AWF49" s="120"/>
      <c r="AWH49" s="112"/>
      <c r="AWI49" s="112"/>
      <c r="AWJ49" s="461" t="s">
        <v>30</v>
      </c>
      <c r="AWK49" s="209">
        <f t="shared" ref="AWK49" si="3963">COUNTIF(AWJ8:AWJ38,"Ü.İZİN")*7.5+AWM49+3</f>
        <v>3</v>
      </c>
      <c r="AWL49" s="209">
        <f>VLOOKUP(AWO1,PUANTAJ!$A:$F,6, )</f>
        <v>0</v>
      </c>
      <c r="AWM49" s="461">
        <f t="shared" ref="AWM49" si="3964">COUNTIF(AWJ8:AWJ38,"RAPORLU")*7.5</f>
        <v>0</v>
      </c>
      <c r="AWN49" s="211">
        <f t="shared" si="3303"/>
        <v>3</v>
      </c>
      <c r="AWO49" s="212" t="str">
        <f t="shared" si="3304"/>
        <v>û</v>
      </c>
      <c r="AWP49" s="212"/>
      <c r="AWQ49" s="112"/>
      <c r="AWR49" s="112"/>
      <c r="AWS49" s="112"/>
      <c r="AWT49" s="112"/>
      <c r="AWU49" s="112"/>
      <c r="AWV49" s="112"/>
      <c r="AWW49" s="112"/>
      <c r="AWX49" s="112"/>
      <c r="AWY49" s="112"/>
      <c r="AWZ49" s="120"/>
      <c r="AXA49" s="120"/>
      <c r="AXC49" s="112"/>
      <c r="AXD49" s="112"/>
      <c r="AXE49" s="461" t="s">
        <v>30</v>
      </c>
      <c r="AXF49" s="209">
        <f t="shared" ref="AXF49" si="3965">COUNTIF(AXE8:AXE38,"Ü.İZİN")*7.5+AXH49+3</f>
        <v>3</v>
      </c>
      <c r="AXG49" s="209" t="e">
        <f>VLOOKUP(AXJ1,PUANTAJ!$A:$F,6, )</f>
        <v>#N/A</v>
      </c>
      <c r="AXH49" s="461">
        <f t="shared" ref="AXH49" si="3966">COUNTIF(AXE8:AXE38,"RAPORLU")*7.5</f>
        <v>0</v>
      </c>
      <c r="AXI49" s="211" t="e">
        <f t="shared" si="3307"/>
        <v>#N/A</v>
      </c>
      <c r="AXJ49" s="212" t="e">
        <f t="shared" si="3308"/>
        <v>#N/A</v>
      </c>
      <c r="AXK49" s="212"/>
      <c r="AXL49" s="112"/>
      <c r="AXM49" s="112"/>
      <c r="AXN49" s="112"/>
      <c r="AXO49" s="112"/>
      <c r="AXP49" s="112"/>
      <c r="AXQ49" s="112"/>
      <c r="AXR49" s="112"/>
      <c r="AXS49" s="112"/>
      <c r="AXT49" s="112"/>
      <c r="AXU49" s="120"/>
      <c r="AXV49" s="120"/>
      <c r="AXX49" s="112"/>
      <c r="AXY49" s="112"/>
      <c r="AXZ49" s="461" t="s">
        <v>30</v>
      </c>
      <c r="AYA49" s="209">
        <f t="shared" ref="AYA49" si="3967">COUNTIF(AXZ8:AXZ38,"Ü.İZİN")*7.5+AYC49+3</f>
        <v>3</v>
      </c>
      <c r="AYB49" s="209" t="e">
        <f>VLOOKUP(AYE1,PUANTAJ!$A:$F,6, )</f>
        <v>#N/A</v>
      </c>
      <c r="AYC49" s="461">
        <f t="shared" ref="AYC49" si="3968">COUNTIF(AXZ8:AXZ38,"RAPORLU")*7.5</f>
        <v>0</v>
      </c>
      <c r="AYD49" s="211" t="e">
        <f t="shared" si="3311"/>
        <v>#N/A</v>
      </c>
      <c r="AYE49" s="212" t="e">
        <f t="shared" si="3312"/>
        <v>#N/A</v>
      </c>
      <c r="AYF49" s="212"/>
      <c r="AYG49" s="112"/>
      <c r="AYH49" s="112"/>
      <c r="AYI49" s="112"/>
      <c r="AYJ49" s="112"/>
      <c r="AYK49" s="112"/>
      <c r="AYL49" s="112"/>
      <c r="AYM49" s="112"/>
      <c r="AYN49" s="112"/>
      <c r="AYO49" s="112"/>
      <c r="AYP49" s="120"/>
      <c r="AYQ49" s="120"/>
      <c r="AYS49" s="112"/>
      <c r="AYT49" s="112"/>
      <c r="AYU49" s="461" t="s">
        <v>30</v>
      </c>
      <c r="AYV49" s="209">
        <f t="shared" ref="AYV49" si="3969">COUNTIF(AYU8:AYU38,"Ü.İZİN")*7.5+AYX49+3</f>
        <v>3</v>
      </c>
      <c r="AYW49" s="209" t="e">
        <f>VLOOKUP(AYZ1,PUANTAJ!$A:$F,6, )</f>
        <v>#N/A</v>
      </c>
      <c r="AYX49" s="461">
        <f t="shared" ref="AYX49" si="3970">COUNTIF(AYU8:AYU38,"RAPORLU")*7.5</f>
        <v>0</v>
      </c>
      <c r="AYY49" s="211" t="e">
        <f t="shared" si="3315"/>
        <v>#N/A</v>
      </c>
      <c r="AYZ49" s="212" t="e">
        <f t="shared" si="3316"/>
        <v>#N/A</v>
      </c>
      <c r="AZA49" s="212"/>
      <c r="AZB49" s="112"/>
      <c r="AZC49" s="112"/>
      <c r="AZD49" s="112"/>
      <c r="AZE49" s="112"/>
      <c r="AZF49" s="112"/>
      <c r="AZG49" s="112"/>
      <c r="AZH49" s="112"/>
      <c r="AZI49" s="112"/>
      <c r="AZJ49" s="112"/>
      <c r="AZK49" s="120"/>
      <c r="AZL49" s="120"/>
      <c r="AZN49" s="112"/>
      <c r="AZO49" s="112"/>
      <c r="AZP49" s="461" t="s">
        <v>30</v>
      </c>
      <c r="AZQ49" s="209">
        <f t="shared" ref="AZQ49" si="3971">COUNTIF(AZP8:AZP38,"Ü.İZİN")*7.5+AZS49+3</f>
        <v>3</v>
      </c>
      <c r="AZR49" s="209" t="e">
        <f>VLOOKUP(AZU1,PUANTAJ!$A:$F,6, )</f>
        <v>#N/A</v>
      </c>
      <c r="AZS49" s="461">
        <f t="shared" ref="AZS49" si="3972">COUNTIF(AZP8:AZP38,"RAPORLU")*7.5</f>
        <v>0</v>
      </c>
      <c r="AZT49" s="211" t="e">
        <f t="shared" si="3319"/>
        <v>#N/A</v>
      </c>
      <c r="AZU49" s="212" t="e">
        <f t="shared" si="3320"/>
        <v>#N/A</v>
      </c>
      <c r="AZV49" s="212"/>
      <c r="AZW49" s="112"/>
      <c r="AZX49" s="112"/>
      <c r="AZY49" s="112"/>
      <c r="AZZ49" s="112"/>
      <c r="BAA49" s="112"/>
      <c r="BAB49" s="112"/>
      <c r="BAC49" s="112"/>
      <c r="BAD49" s="112"/>
      <c r="BAE49" s="112"/>
      <c r="BAF49" s="120"/>
      <c r="BAG49" s="120"/>
      <c r="BAI49" s="112"/>
      <c r="BAJ49" s="112"/>
      <c r="BAK49" s="461" t="s">
        <v>30</v>
      </c>
      <c r="BAL49" s="209">
        <f t="shared" ref="BAL49" si="3973">COUNTIF(BAK8:BAK38,"Ü.İZİN")*7.5+BAN49+3</f>
        <v>3</v>
      </c>
      <c r="BAM49" s="209" t="e">
        <f>VLOOKUP(BAP1,PUANTAJ!$A:$F,6, )</f>
        <v>#N/A</v>
      </c>
      <c r="BAN49" s="461">
        <f t="shared" ref="BAN49" si="3974">COUNTIF(BAK8:BAK38,"RAPORLU")*7.5</f>
        <v>0</v>
      </c>
      <c r="BAO49" s="211" t="e">
        <f t="shared" si="3323"/>
        <v>#N/A</v>
      </c>
      <c r="BAP49" s="212" t="e">
        <f t="shared" si="3324"/>
        <v>#N/A</v>
      </c>
      <c r="BAQ49" s="212"/>
      <c r="BAR49" s="112"/>
      <c r="BAS49" s="112"/>
      <c r="BAT49" s="112"/>
      <c r="BAU49" s="112"/>
      <c r="BAV49" s="112"/>
      <c r="BAW49" s="112"/>
      <c r="BAX49" s="112"/>
      <c r="BAY49" s="112"/>
      <c r="BAZ49" s="112"/>
      <c r="BBA49" s="120"/>
      <c r="BBB49" s="120"/>
    </row>
    <row r="50" spans="1:1406" ht="15" thickTop="1" x14ac:dyDescent="0.3">
      <c r="A50" s="120"/>
      <c r="B50" s="120"/>
      <c r="C50" s="120"/>
      <c r="D50" s="120"/>
      <c r="E50" s="120"/>
      <c r="F50" s="218" t="s">
        <v>107</v>
      </c>
      <c r="G50" s="218"/>
      <c r="H50" s="111">
        <f>I39</f>
        <v>0</v>
      </c>
      <c r="I50" s="120"/>
      <c r="J50" s="120"/>
      <c r="K50" s="120"/>
      <c r="L50" s="120"/>
      <c r="M50" s="120"/>
      <c r="N50" s="120"/>
      <c r="O50" s="120"/>
      <c r="P50" s="120"/>
      <c r="Q50" s="120"/>
      <c r="R50" s="120"/>
      <c r="S50" s="120"/>
      <c r="T50" s="120"/>
      <c r="V50" s="120"/>
      <c r="W50" s="120"/>
      <c r="X50" s="120"/>
      <c r="Y50" s="120"/>
      <c r="Z50" s="120"/>
      <c r="AA50" s="218" t="s">
        <v>107</v>
      </c>
      <c r="AB50" s="218"/>
      <c r="AC50" s="111">
        <f>AD39</f>
        <v>0</v>
      </c>
      <c r="AD50" s="120"/>
      <c r="AE50" s="120"/>
      <c r="AF50" s="120"/>
      <c r="AG50" s="120"/>
      <c r="AH50" s="120"/>
      <c r="AI50" s="120"/>
      <c r="AJ50" s="120"/>
      <c r="AK50" s="120"/>
      <c r="AL50" s="120"/>
      <c r="AM50" s="120"/>
      <c r="AN50" s="120"/>
      <c r="AO50" s="120"/>
      <c r="AQ50" s="120"/>
      <c r="AR50" s="120"/>
      <c r="AS50" s="120"/>
      <c r="AT50" s="120"/>
      <c r="AU50" s="120"/>
      <c r="AV50" s="218" t="s">
        <v>107</v>
      </c>
      <c r="AW50" s="218"/>
      <c r="AX50" s="111">
        <f t="shared" ref="AX50" si="3975">AY39</f>
        <v>0</v>
      </c>
      <c r="AY50" s="120"/>
      <c r="AZ50" s="120"/>
      <c r="BA50" s="120"/>
      <c r="BB50" s="120"/>
      <c r="BC50" s="120"/>
      <c r="BD50" s="120"/>
      <c r="BE50" s="120"/>
      <c r="BF50" s="120"/>
      <c r="BG50" s="120"/>
      <c r="BH50" s="120"/>
      <c r="BI50" s="120"/>
      <c r="BJ50" s="120"/>
      <c r="BL50" s="120"/>
      <c r="BM50" s="120"/>
      <c r="BN50" s="120"/>
      <c r="BO50" s="120"/>
      <c r="BP50" s="120"/>
      <c r="BQ50" s="218" t="s">
        <v>107</v>
      </c>
      <c r="BR50" s="218"/>
      <c r="BS50" s="111">
        <f t="shared" ref="BS50" si="3976">BT39</f>
        <v>0</v>
      </c>
      <c r="BT50" s="120"/>
      <c r="BU50" s="120"/>
      <c r="BV50" s="120"/>
      <c r="BW50" s="120"/>
      <c r="BX50" s="120"/>
      <c r="BY50" s="120"/>
      <c r="BZ50" s="120"/>
      <c r="CA50" s="120"/>
      <c r="CB50" s="120"/>
      <c r="CC50" s="120"/>
      <c r="CD50" s="120"/>
      <c r="CE50" s="120"/>
      <c r="CG50" s="120"/>
      <c r="CH50" s="120"/>
      <c r="CI50" s="120"/>
      <c r="CJ50" s="120"/>
      <c r="CK50" s="120"/>
      <c r="CL50" s="218" t="s">
        <v>107</v>
      </c>
      <c r="CM50" s="218"/>
      <c r="CN50" s="111">
        <f t="shared" ref="CN50" si="3977">CO39</f>
        <v>0</v>
      </c>
      <c r="CO50" s="120"/>
      <c r="CP50" s="120"/>
      <c r="CQ50" s="120"/>
      <c r="CR50" s="120"/>
      <c r="CS50" s="120"/>
      <c r="CT50" s="120"/>
      <c r="CU50" s="120"/>
      <c r="CV50" s="120"/>
      <c r="CW50" s="120"/>
      <c r="CX50" s="120"/>
      <c r="CY50" s="120"/>
      <c r="CZ50" s="120"/>
      <c r="DB50" s="120"/>
      <c r="DC50" s="120"/>
      <c r="DD50" s="120"/>
      <c r="DE50" s="120"/>
      <c r="DF50" s="120"/>
      <c r="DG50" s="218" t="s">
        <v>107</v>
      </c>
      <c r="DH50" s="218"/>
      <c r="DI50" s="111">
        <f t="shared" ref="DI50" si="3978">DJ39</f>
        <v>0</v>
      </c>
      <c r="DJ50" s="120"/>
      <c r="DK50" s="120"/>
      <c r="DL50" s="120"/>
      <c r="DM50" s="120"/>
      <c r="DN50" s="120"/>
      <c r="DO50" s="120"/>
      <c r="DP50" s="120"/>
      <c r="DQ50" s="120"/>
      <c r="DR50" s="120"/>
      <c r="DS50" s="120"/>
      <c r="DT50" s="120"/>
      <c r="DU50" s="120"/>
      <c r="DW50" s="120"/>
      <c r="DX50" s="120"/>
      <c r="DY50" s="120"/>
      <c r="DZ50" s="120"/>
      <c r="EA50" s="120"/>
      <c r="EB50" s="218" t="s">
        <v>107</v>
      </c>
      <c r="EC50" s="218"/>
      <c r="ED50" s="111">
        <f t="shared" ref="ED50" si="3979">EE39</f>
        <v>0</v>
      </c>
      <c r="EE50" s="120"/>
      <c r="EF50" s="120"/>
      <c r="EG50" s="120"/>
      <c r="EH50" s="120"/>
      <c r="EI50" s="120"/>
      <c r="EJ50" s="120"/>
      <c r="EK50" s="120"/>
      <c r="EL50" s="120"/>
      <c r="EM50" s="120"/>
      <c r="EN50" s="120"/>
      <c r="EO50" s="120"/>
      <c r="EP50" s="120"/>
      <c r="ER50" s="120"/>
      <c r="ES50" s="120"/>
      <c r="ET50" s="120"/>
      <c r="EU50" s="120"/>
      <c r="EV50" s="120"/>
      <c r="EW50" s="218" t="s">
        <v>107</v>
      </c>
      <c r="EX50" s="218"/>
      <c r="EY50" s="111">
        <f t="shared" ref="EY50" si="3980">EZ39</f>
        <v>0</v>
      </c>
      <c r="EZ50" s="120"/>
      <c r="FA50" s="120"/>
      <c r="FB50" s="120"/>
      <c r="FC50" s="120"/>
      <c r="FD50" s="120"/>
      <c r="FE50" s="120"/>
      <c r="FF50" s="120"/>
      <c r="FG50" s="120"/>
      <c r="FH50" s="120"/>
      <c r="FI50" s="120"/>
      <c r="FJ50" s="120"/>
      <c r="FK50" s="120"/>
      <c r="FM50" s="120"/>
      <c r="FN50" s="120"/>
      <c r="FO50" s="120"/>
      <c r="FP50" s="120"/>
      <c r="FQ50" s="120"/>
      <c r="FR50" s="218" t="s">
        <v>107</v>
      </c>
      <c r="FS50" s="218"/>
      <c r="FT50" s="111">
        <f t="shared" ref="FT50" si="3981">FU39</f>
        <v>0</v>
      </c>
      <c r="FU50" s="120"/>
      <c r="FV50" s="120"/>
      <c r="FW50" s="120"/>
      <c r="FX50" s="120"/>
      <c r="FY50" s="120"/>
      <c r="FZ50" s="120"/>
      <c r="GA50" s="120"/>
      <c r="GB50" s="120"/>
      <c r="GC50" s="120"/>
      <c r="GD50" s="120"/>
      <c r="GE50" s="120"/>
      <c r="GF50" s="120"/>
      <c r="GH50" s="120"/>
      <c r="GI50" s="120"/>
      <c r="GJ50" s="120"/>
      <c r="GK50" s="120"/>
      <c r="GL50" s="120"/>
      <c r="GM50" s="218" t="s">
        <v>107</v>
      </c>
      <c r="GN50" s="218"/>
      <c r="GO50" s="111">
        <f t="shared" ref="GO50" si="3982">GP39</f>
        <v>0</v>
      </c>
      <c r="GP50" s="120"/>
      <c r="GQ50" s="120"/>
      <c r="GR50" s="120"/>
      <c r="GS50" s="120"/>
      <c r="GT50" s="120"/>
      <c r="GU50" s="120"/>
      <c r="GV50" s="120"/>
      <c r="GW50" s="120"/>
      <c r="GX50" s="120"/>
      <c r="GY50" s="120"/>
      <c r="GZ50" s="120"/>
      <c r="HA50" s="120"/>
      <c r="HC50" s="120"/>
      <c r="HD50" s="120"/>
      <c r="HE50" s="120"/>
      <c r="HF50" s="120"/>
      <c r="HG50" s="120"/>
      <c r="HH50" s="218" t="s">
        <v>107</v>
      </c>
      <c r="HI50" s="218"/>
      <c r="HJ50" s="111">
        <f t="shared" ref="HJ50" si="3983">HK39</f>
        <v>0</v>
      </c>
      <c r="HK50" s="120"/>
      <c r="HL50" s="120"/>
      <c r="HM50" s="120"/>
      <c r="HN50" s="120"/>
      <c r="HO50" s="120"/>
      <c r="HP50" s="120"/>
      <c r="HQ50" s="120"/>
      <c r="HR50" s="120"/>
      <c r="HS50" s="120"/>
      <c r="HT50" s="120"/>
      <c r="HU50" s="120"/>
      <c r="HV50" s="120"/>
      <c r="HX50" s="120"/>
      <c r="HY50" s="120"/>
      <c r="HZ50" s="120"/>
      <c r="IA50" s="120"/>
      <c r="IB50" s="120"/>
      <c r="IC50" s="218" t="s">
        <v>107</v>
      </c>
      <c r="ID50" s="218"/>
      <c r="IE50" s="111">
        <f t="shared" ref="IE50" si="3984">IF39</f>
        <v>0</v>
      </c>
      <c r="IF50" s="120"/>
      <c r="IG50" s="120"/>
      <c r="IH50" s="120"/>
      <c r="II50" s="120"/>
      <c r="IJ50" s="120"/>
      <c r="IK50" s="120"/>
      <c r="IL50" s="120"/>
      <c r="IM50" s="120"/>
      <c r="IN50" s="120"/>
      <c r="IO50" s="120"/>
      <c r="IP50" s="120"/>
      <c r="IQ50" s="120"/>
      <c r="IS50" s="120"/>
      <c r="IT50" s="120"/>
      <c r="IU50" s="120"/>
      <c r="IV50" s="120"/>
      <c r="IW50" s="120"/>
      <c r="IX50" s="218" t="s">
        <v>107</v>
      </c>
      <c r="IY50" s="218"/>
      <c r="IZ50" s="111">
        <f t="shared" ref="IZ50" si="3985">JA39</f>
        <v>0</v>
      </c>
      <c r="JA50" s="120"/>
      <c r="JB50" s="120"/>
      <c r="JC50" s="120"/>
      <c r="JD50" s="120"/>
      <c r="JE50" s="120"/>
      <c r="JF50" s="120"/>
      <c r="JG50" s="120"/>
      <c r="JH50" s="120"/>
      <c r="JI50" s="120"/>
      <c r="JJ50" s="120"/>
      <c r="JK50" s="120"/>
      <c r="JL50" s="120"/>
      <c r="JN50" s="120"/>
      <c r="JO50" s="120"/>
      <c r="JP50" s="120"/>
      <c r="JQ50" s="120"/>
      <c r="JR50" s="120"/>
      <c r="JS50" s="218" t="s">
        <v>107</v>
      </c>
      <c r="JT50" s="218"/>
      <c r="JU50" s="111">
        <f t="shared" ref="JU50" si="3986">JV39</f>
        <v>0</v>
      </c>
      <c r="JV50" s="120"/>
      <c r="JW50" s="120"/>
      <c r="JX50" s="120"/>
      <c r="JY50" s="120"/>
      <c r="JZ50" s="120"/>
      <c r="KA50" s="120"/>
      <c r="KB50" s="120"/>
      <c r="KC50" s="120"/>
      <c r="KD50" s="120"/>
      <c r="KE50" s="120"/>
      <c r="KF50" s="120"/>
      <c r="KG50" s="120"/>
      <c r="KI50" s="120"/>
      <c r="KJ50" s="120"/>
      <c r="KK50" s="120"/>
      <c r="KL50" s="120"/>
      <c r="KM50" s="120"/>
      <c r="KN50" s="218" t="s">
        <v>107</v>
      </c>
      <c r="KO50" s="218"/>
      <c r="KP50" s="111">
        <f t="shared" ref="KP50" si="3987">KQ39</f>
        <v>0</v>
      </c>
      <c r="KQ50" s="120"/>
      <c r="KR50" s="120"/>
      <c r="KS50" s="120"/>
      <c r="KT50" s="120"/>
      <c r="KU50" s="120"/>
      <c r="KV50" s="120"/>
      <c r="KW50" s="120"/>
      <c r="KX50" s="120"/>
      <c r="KY50" s="120"/>
      <c r="KZ50" s="120"/>
      <c r="LA50" s="120"/>
      <c r="LB50" s="120"/>
      <c r="LD50" s="120"/>
      <c r="LE50" s="120"/>
      <c r="LF50" s="120"/>
      <c r="LG50" s="120"/>
      <c r="LH50" s="120"/>
      <c r="LI50" s="218" t="s">
        <v>107</v>
      </c>
      <c r="LJ50" s="218"/>
      <c r="LK50" s="111">
        <f t="shared" ref="LK50" si="3988">LL39</f>
        <v>0</v>
      </c>
      <c r="LL50" s="120"/>
      <c r="LM50" s="120"/>
      <c r="LN50" s="120"/>
      <c r="LO50" s="120"/>
      <c r="LP50" s="120"/>
      <c r="LQ50" s="120"/>
      <c r="LR50" s="120"/>
      <c r="LS50" s="120"/>
      <c r="LT50" s="120"/>
      <c r="LU50" s="120"/>
      <c r="LV50" s="120"/>
      <c r="LW50" s="120"/>
      <c r="LY50" s="120"/>
      <c r="LZ50" s="120"/>
      <c r="MA50" s="120"/>
      <c r="MB50" s="120"/>
      <c r="MC50" s="120"/>
      <c r="MD50" s="218" t="s">
        <v>107</v>
      </c>
      <c r="ME50" s="218"/>
      <c r="MF50" s="111">
        <f t="shared" ref="MF50" si="3989">MG39</f>
        <v>0</v>
      </c>
      <c r="MG50" s="120"/>
      <c r="MH50" s="120"/>
      <c r="MI50" s="120"/>
      <c r="MJ50" s="120"/>
      <c r="MK50" s="120"/>
      <c r="ML50" s="120"/>
      <c r="MM50" s="120"/>
      <c r="MN50" s="120"/>
      <c r="MO50" s="120"/>
      <c r="MP50" s="120"/>
      <c r="MQ50" s="120"/>
      <c r="MR50" s="120"/>
      <c r="MT50" s="120"/>
      <c r="MU50" s="120"/>
      <c r="MV50" s="120"/>
      <c r="MW50" s="120"/>
      <c r="MX50" s="120"/>
      <c r="MY50" s="218" t="s">
        <v>107</v>
      </c>
      <c r="MZ50" s="218"/>
      <c r="NA50" s="111">
        <f t="shared" ref="NA50" si="3990">NB39</f>
        <v>0</v>
      </c>
      <c r="NB50" s="120"/>
      <c r="NC50" s="120"/>
      <c r="ND50" s="120"/>
      <c r="NE50" s="120"/>
      <c r="NF50" s="120"/>
      <c r="NG50" s="120"/>
      <c r="NH50" s="120"/>
      <c r="NI50" s="120"/>
      <c r="NJ50" s="120"/>
      <c r="NK50" s="120"/>
      <c r="NL50" s="120"/>
      <c r="NM50" s="120"/>
      <c r="NO50" s="120"/>
      <c r="NP50" s="120"/>
      <c r="NQ50" s="120"/>
      <c r="NR50" s="120"/>
      <c r="NS50" s="120"/>
      <c r="NT50" s="218" t="s">
        <v>107</v>
      </c>
      <c r="NU50" s="218"/>
      <c r="NV50" s="111">
        <f t="shared" ref="NV50" si="3991">NW39</f>
        <v>0</v>
      </c>
      <c r="NW50" s="120"/>
      <c r="NX50" s="120"/>
      <c r="NY50" s="120"/>
      <c r="NZ50" s="120"/>
      <c r="OA50" s="120"/>
      <c r="OB50" s="120"/>
      <c r="OC50" s="120"/>
      <c r="OD50" s="120"/>
      <c r="OE50" s="120"/>
      <c r="OF50" s="120"/>
      <c r="OG50" s="120"/>
      <c r="OH50" s="120"/>
      <c r="OJ50" s="120"/>
      <c r="OK50" s="120"/>
      <c r="OL50" s="120"/>
      <c r="OM50" s="120"/>
      <c r="ON50" s="120"/>
      <c r="OO50" s="218" t="s">
        <v>107</v>
      </c>
      <c r="OP50" s="218"/>
      <c r="OQ50" s="111">
        <f t="shared" ref="OQ50" si="3992">OR39</f>
        <v>0</v>
      </c>
      <c r="OR50" s="120"/>
      <c r="OS50" s="120"/>
      <c r="OT50" s="120"/>
      <c r="OU50" s="120"/>
      <c r="OV50" s="120"/>
      <c r="OW50" s="120"/>
      <c r="OX50" s="120"/>
      <c r="OY50" s="120"/>
      <c r="OZ50" s="120"/>
      <c r="PA50" s="120"/>
      <c r="PB50" s="120"/>
      <c r="PC50" s="120"/>
      <c r="PE50" s="120"/>
      <c r="PF50" s="120"/>
      <c r="PG50" s="120"/>
      <c r="PH50" s="120"/>
      <c r="PI50" s="120"/>
      <c r="PJ50" s="218" t="s">
        <v>107</v>
      </c>
      <c r="PK50" s="218"/>
      <c r="PL50" s="111">
        <f t="shared" ref="PL50" si="3993">PM39</f>
        <v>0</v>
      </c>
      <c r="PM50" s="120"/>
      <c r="PN50" s="120"/>
      <c r="PO50" s="120"/>
      <c r="PP50" s="120"/>
      <c r="PQ50" s="120"/>
      <c r="PR50" s="120"/>
      <c r="PS50" s="120"/>
      <c r="PT50" s="120"/>
      <c r="PU50" s="120"/>
      <c r="PV50" s="120"/>
      <c r="PW50" s="120"/>
      <c r="PX50" s="120"/>
      <c r="PZ50" s="120"/>
      <c r="QA50" s="120"/>
      <c r="QB50" s="120"/>
      <c r="QC50" s="120"/>
      <c r="QD50" s="120"/>
      <c r="QE50" s="218" t="s">
        <v>107</v>
      </c>
      <c r="QF50" s="218"/>
      <c r="QG50" s="111">
        <f t="shared" ref="QG50" si="3994">QH39</f>
        <v>0</v>
      </c>
      <c r="QH50" s="120"/>
      <c r="QI50" s="120"/>
      <c r="QJ50" s="120"/>
      <c r="QK50" s="120"/>
      <c r="QL50" s="120"/>
      <c r="QM50" s="120"/>
      <c r="QN50" s="120"/>
      <c r="QO50" s="120"/>
      <c r="QP50" s="120"/>
      <c r="QQ50" s="120"/>
      <c r="QR50" s="120"/>
      <c r="QS50" s="120"/>
      <c r="QU50" s="120"/>
      <c r="QV50" s="120"/>
      <c r="QW50" s="120"/>
      <c r="QX50" s="120"/>
      <c r="QY50" s="120"/>
      <c r="QZ50" s="218" t="s">
        <v>107</v>
      </c>
      <c r="RA50" s="218"/>
      <c r="RB50" s="111">
        <f t="shared" ref="RB50" si="3995">RC39</f>
        <v>0</v>
      </c>
      <c r="RC50" s="120"/>
      <c r="RD50" s="120"/>
      <c r="RE50" s="120"/>
      <c r="RF50" s="120"/>
      <c r="RG50" s="120"/>
      <c r="RH50" s="120"/>
      <c r="RI50" s="120"/>
      <c r="RJ50" s="120"/>
      <c r="RK50" s="120"/>
      <c r="RL50" s="120"/>
      <c r="RM50" s="120"/>
      <c r="RN50" s="120"/>
      <c r="RP50" s="120"/>
      <c r="RQ50" s="120"/>
      <c r="RR50" s="120"/>
      <c r="RS50" s="120"/>
      <c r="RT50" s="120"/>
      <c r="RU50" s="218" t="s">
        <v>107</v>
      </c>
      <c r="RV50" s="218"/>
      <c r="RW50" s="111">
        <f t="shared" ref="RW50" si="3996">RX39</f>
        <v>0</v>
      </c>
      <c r="RX50" s="120"/>
      <c r="RY50" s="120"/>
      <c r="RZ50" s="120"/>
      <c r="SA50" s="120"/>
      <c r="SB50" s="120"/>
      <c r="SC50" s="120"/>
      <c r="SD50" s="120"/>
      <c r="SE50" s="120"/>
      <c r="SF50" s="120"/>
      <c r="SG50" s="120"/>
      <c r="SH50" s="120"/>
      <c r="SI50" s="120"/>
      <c r="SK50" s="120"/>
      <c r="SL50" s="120"/>
      <c r="SM50" s="120"/>
      <c r="SN50" s="120"/>
      <c r="SO50" s="120"/>
      <c r="SP50" s="218" t="s">
        <v>107</v>
      </c>
      <c r="SQ50" s="218"/>
      <c r="SR50" s="111">
        <f t="shared" ref="SR50" si="3997">SS39</f>
        <v>0</v>
      </c>
      <c r="SS50" s="120"/>
      <c r="ST50" s="120"/>
      <c r="SU50" s="120"/>
      <c r="SV50" s="120"/>
      <c r="SW50" s="120"/>
      <c r="SX50" s="120"/>
      <c r="SY50" s="120"/>
      <c r="SZ50" s="120"/>
      <c r="TA50" s="120"/>
      <c r="TB50" s="120"/>
      <c r="TC50" s="120"/>
      <c r="TD50" s="120"/>
      <c r="TF50" s="120"/>
      <c r="TG50" s="120"/>
      <c r="TH50" s="120"/>
      <c r="TI50" s="120"/>
      <c r="TJ50" s="120"/>
      <c r="TK50" s="218" t="s">
        <v>107</v>
      </c>
      <c r="TL50" s="218"/>
      <c r="TM50" s="111">
        <f t="shared" ref="TM50" si="3998">TN39</f>
        <v>0</v>
      </c>
      <c r="TN50" s="120"/>
      <c r="TO50" s="120"/>
      <c r="TP50" s="120"/>
      <c r="TQ50" s="120"/>
      <c r="TR50" s="120"/>
      <c r="TS50" s="120"/>
      <c r="TT50" s="120"/>
      <c r="TU50" s="120"/>
      <c r="TV50" s="120"/>
      <c r="TW50" s="120"/>
      <c r="TX50" s="120"/>
      <c r="TY50" s="120"/>
      <c r="UA50" s="120"/>
      <c r="UB50" s="120"/>
      <c r="UC50" s="120"/>
      <c r="UD50" s="120"/>
      <c r="UE50" s="120"/>
      <c r="UF50" s="218" t="s">
        <v>107</v>
      </c>
      <c r="UG50" s="218"/>
      <c r="UH50" s="111">
        <f t="shared" ref="UH50" si="3999">UI39</f>
        <v>0</v>
      </c>
      <c r="UI50" s="120"/>
      <c r="UJ50" s="120"/>
      <c r="UK50" s="120"/>
      <c r="UL50" s="120"/>
      <c r="UM50" s="120"/>
      <c r="UN50" s="120"/>
      <c r="UO50" s="120"/>
      <c r="UP50" s="120"/>
      <c r="UQ50" s="120"/>
      <c r="UR50" s="120"/>
      <c r="US50" s="120"/>
      <c r="UT50" s="120"/>
      <c r="UV50" s="120"/>
      <c r="UW50" s="120"/>
      <c r="UX50" s="120"/>
      <c r="UY50" s="120"/>
      <c r="UZ50" s="120"/>
      <c r="VA50" s="218" t="s">
        <v>107</v>
      </c>
      <c r="VB50" s="218"/>
      <c r="VC50" s="111">
        <f t="shared" ref="VC50" si="4000">VD39</f>
        <v>0</v>
      </c>
      <c r="VD50" s="120"/>
      <c r="VE50" s="120"/>
      <c r="VF50" s="120"/>
      <c r="VG50" s="120"/>
      <c r="VH50" s="120"/>
      <c r="VI50" s="120"/>
      <c r="VJ50" s="120"/>
      <c r="VK50" s="120"/>
      <c r="VL50" s="120"/>
      <c r="VM50" s="120"/>
      <c r="VN50" s="120"/>
      <c r="VO50" s="120"/>
      <c r="VQ50" s="120"/>
      <c r="VR50" s="120"/>
      <c r="VS50" s="120"/>
      <c r="VT50" s="120"/>
      <c r="VU50" s="120"/>
      <c r="VV50" s="218" t="s">
        <v>107</v>
      </c>
      <c r="VW50" s="218"/>
      <c r="VX50" s="111">
        <f t="shared" ref="VX50" si="4001">VY39</f>
        <v>0</v>
      </c>
      <c r="VY50" s="120"/>
      <c r="VZ50" s="120"/>
      <c r="WA50" s="120"/>
      <c r="WB50" s="120"/>
      <c r="WC50" s="120"/>
      <c r="WD50" s="120"/>
      <c r="WE50" s="120"/>
      <c r="WF50" s="120"/>
      <c r="WG50" s="120"/>
      <c r="WH50" s="120"/>
      <c r="WI50" s="120"/>
      <c r="WJ50" s="120"/>
      <c r="WL50" s="120"/>
      <c r="WM50" s="120"/>
      <c r="WN50" s="120"/>
      <c r="WO50" s="120"/>
      <c r="WP50" s="120"/>
      <c r="WQ50" s="218" t="s">
        <v>107</v>
      </c>
      <c r="WR50" s="218"/>
      <c r="WS50" s="111">
        <f t="shared" ref="WS50" si="4002">WT39</f>
        <v>0</v>
      </c>
      <c r="WT50" s="120"/>
      <c r="WU50" s="120"/>
      <c r="WV50" s="120"/>
      <c r="WW50" s="120"/>
      <c r="WX50" s="120"/>
      <c r="WY50" s="120"/>
      <c r="WZ50" s="120"/>
      <c r="XA50" s="120"/>
      <c r="XB50" s="120"/>
      <c r="XC50" s="120"/>
      <c r="XD50" s="120"/>
      <c r="XE50" s="120"/>
      <c r="XG50" s="120"/>
      <c r="XH50" s="120"/>
      <c r="XI50" s="120"/>
      <c r="XJ50" s="120"/>
      <c r="XK50" s="120"/>
      <c r="XL50" s="218" t="s">
        <v>107</v>
      </c>
      <c r="XM50" s="218"/>
      <c r="XN50" s="111">
        <f t="shared" ref="XN50" si="4003">XO39</f>
        <v>0</v>
      </c>
      <c r="XO50" s="120"/>
      <c r="XP50" s="120"/>
      <c r="XQ50" s="120"/>
      <c r="XR50" s="120"/>
      <c r="XS50" s="120"/>
      <c r="XT50" s="120"/>
      <c r="XU50" s="120"/>
      <c r="XV50" s="120"/>
      <c r="XW50" s="120"/>
      <c r="XX50" s="120"/>
      <c r="XY50" s="120"/>
      <c r="XZ50" s="120"/>
      <c r="YB50" s="120"/>
      <c r="YC50" s="120"/>
      <c r="YD50" s="120"/>
      <c r="YE50" s="120"/>
      <c r="YF50" s="120"/>
      <c r="YG50" s="218" t="s">
        <v>107</v>
      </c>
      <c r="YH50" s="218"/>
      <c r="YI50" s="111">
        <f t="shared" ref="YI50" si="4004">YJ39</f>
        <v>0</v>
      </c>
      <c r="YJ50" s="120"/>
      <c r="YK50" s="120"/>
      <c r="YL50" s="120"/>
      <c r="YM50" s="120"/>
      <c r="YN50" s="120"/>
      <c r="YO50" s="120"/>
      <c r="YP50" s="120"/>
      <c r="YQ50" s="120"/>
      <c r="YR50" s="120"/>
      <c r="YS50" s="120"/>
      <c r="YT50" s="120"/>
      <c r="YU50" s="120"/>
      <c r="YW50" s="120"/>
      <c r="YX50" s="120"/>
      <c r="YY50" s="120"/>
      <c r="YZ50" s="120"/>
      <c r="ZA50" s="120"/>
      <c r="ZB50" s="218" t="s">
        <v>107</v>
      </c>
      <c r="ZC50" s="218"/>
      <c r="ZD50" s="111">
        <f t="shared" ref="ZD50" si="4005">ZE39</f>
        <v>0</v>
      </c>
      <c r="ZE50" s="120"/>
      <c r="ZF50" s="120"/>
      <c r="ZG50" s="120"/>
      <c r="ZH50" s="120"/>
      <c r="ZI50" s="120"/>
      <c r="ZJ50" s="120"/>
      <c r="ZK50" s="120"/>
      <c r="ZL50" s="120"/>
      <c r="ZM50" s="120"/>
      <c r="ZN50" s="120"/>
      <c r="ZO50" s="120"/>
      <c r="ZP50" s="120"/>
      <c r="ZR50" s="120"/>
      <c r="ZS50" s="120"/>
      <c r="ZT50" s="120"/>
      <c r="ZU50" s="120"/>
      <c r="ZV50" s="120"/>
      <c r="ZW50" s="218" t="s">
        <v>107</v>
      </c>
      <c r="ZX50" s="218"/>
      <c r="ZY50" s="111">
        <f t="shared" ref="ZY50" si="4006">ZZ39</f>
        <v>0</v>
      </c>
      <c r="ZZ50" s="120"/>
      <c r="AAA50" s="120"/>
      <c r="AAB50" s="120"/>
      <c r="AAC50" s="120"/>
      <c r="AAD50" s="120"/>
      <c r="AAE50" s="120"/>
      <c r="AAF50" s="120"/>
      <c r="AAG50" s="120"/>
      <c r="AAH50" s="120"/>
      <c r="AAI50" s="120"/>
      <c r="AAJ50" s="120"/>
      <c r="AAK50" s="120"/>
      <c r="AAM50" s="120"/>
      <c r="AAN50" s="120"/>
      <c r="AAO50" s="120"/>
      <c r="AAP50" s="120"/>
      <c r="AAQ50" s="120"/>
      <c r="AAR50" s="218" t="s">
        <v>107</v>
      </c>
      <c r="AAS50" s="218"/>
      <c r="AAT50" s="111">
        <f t="shared" ref="AAT50" si="4007">AAU39</f>
        <v>0</v>
      </c>
      <c r="AAU50" s="120"/>
      <c r="AAV50" s="120"/>
      <c r="AAW50" s="120"/>
      <c r="AAX50" s="120"/>
      <c r="AAY50" s="120"/>
      <c r="AAZ50" s="120"/>
      <c r="ABA50" s="120"/>
      <c r="ABB50" s="120"/>
      <c r="ABC50" s="120"/>
      <c r="ABD50" s="120"/>
      <c r="ABE50" s="120"/>
      <c r="ABF50" s="120"/>
      <c r="ABH50" s="120"/>
      <c r="ABI50" s="120"/>
      <c r="ABJ50" s="120"/>
      <c r="ABK50" s="120"/>
      <c r="ABL50" s="120"/>
      <c r="ABM50" s="218" t="s">
        <v>107</v>
      </c>
      <c r="ABN50" s="218"/>
      <c r="ABO50" s="111">
        <f t="shared" ref="ABO50" si="4008">ABP39</f>
        <v>0</v>
      </c>
      <c r="ABP50" s="120"/>
      <c r="ABQ50" s="120"/>
      <c r="ABR50" s="120"/>
      <c r="ABS50" s="120"/>
      <c r="ABT50" s="120"/>
      <c r="ABU50" s="120"/>
      <c r="ABV50" s="120"/>
      <c r="ABW50" s="120"/>
      <c r="ABX50" s="120"/>
      <c r="ABY50" s="120"/>
      <c r="ABZ50" s="120"/>
      <c r="ACA50" s="120"/>
      <c r="ACC50" s="120"/>
      <c r="ACD50" s="120"/>
      <c r="ACE50" s="120"/>
      <c r="ACF50" s="120"/>
      <c r="ACG50" s="120"/>
      <c r="ACH50" s="218" t="s">
        <v>107</v>
      </c>
      <c r="ACI50" s="218"/>
      <c r="ACJ50" s="111">
        <f t="shared" ref="ACJ50" si="4009">ACK39</f>
        <v>0</v>
      </c>
      <c r="ACK50" s="120"/>
      <c r="ACL50" s="120"/>
      <c r="ACM50" s="120"/>
      <c r="ACN50" s="120"/>
      <c r="ACO50" s="120"/>
      <c r="ACP50" s="120"/>
      <c r="ACQ50" s="120"/>
      <c r="ACR50" s="120"/>
      <c r="ACS50" s="120"/>
      <c r="ACT50" s="120"/>
      <c r="ACU50" s="120"/>
      <c r="ACV50" s="120"/>
      <c r="ACX50" s="120"/>
      <c r="ACY50" s="120"/>
      <c r="ACZ50" s="120"/>
      <c r="ADA50" s="120"/>
      <c r="ADB50" s="120"/>
      <c r="ADC50" s="218" t="s">
        <v>107</v>
      </c>
      <c r="ADD50" s="218"/>
      <c r="ADE50" s="111">
        <f t="shared" ref="ADE50" si="4010">ADF39</f>
        <v>0</v>
      </c>
      <c r="ADF50" s="120"/>
      <c r="ADG50" s="120"/>
      <c r="ADH50" s="120"/>
      <c r="ADI50" s="120"/>
      <c r="ADJ50" s="120"/>
      <c r="ADK50" s="120"/>
      <c r="ADL50" s="120"/>
      <c r="ADM50" s="120"/>
      <c r="ADN50" s="120"/>
      <c r="ADO50" s="120"/>
      <c r="ADP50" s="120"/>
      <c r="ADQ50" s="120"/>
      <c r="ADS50" s="120"/>
      <c r="ADT50" s="120"/>
      <c r="ADU50" s="120"/>
      <c r="ADV50" s="120"/>
      <c r="ADW50" s="120"/>
      <c r="ADX50" s="218" t="s">
        <v>107</v>
      </c>
      <c r="ADY50" s="218"/>
      <c r="ADZ50" s="111">
        <f t="shared" ref="ADZ50" si="4011">AEA39</f>
        <v>0</v>
      </c>
      <c r="AEA50" s="120"/>
      <c r="AEB50" s="120"/>
      <c r="AEC50" s="120"/>
      <c r="AED50" s="120"/>
      <c r="AEE50" s="120"/>
      <c r="AEF50" s="120"/>
      <c r="AEG50" s="120"/>
      <c r="AEH50" s="120"/>
      <c r="AEI50" s="120"/>
      <c r="AEJ50" s="120"/>
      <c r="AEK50" s="120"/>
      <c r="AEL50" s="120"/>
      <c r="AEN50" s="120"/>
      <c r="AEO50" s="120"/>
      <c r="AEP50" s="120"/>
      <c r="AEQ50" s="120"/>
      <c r="AER50" s="120"/>
      <c r="AES50" s="218" t="s">
        <v>107</v>
      </c>
      <c r="AET50" s="218"/>
      <c r="AEU50" s="111">
        <f t="shared" ref="AEU50" si="4012">AEV39</f>
        <v>0</v>
      </c>
      <c r="AEV50" s="120"/>
      <c r="AEW50" s="120"/>
      <c r="AEX50" s="120"/>
      <c r="AEY50" s="120"/>
      <c r="AEZ50" s="120"/>
      <c r="AFA50" s="120"/>
      <c r="AFB50" s="120"/>
      <c r="AFC50" s="120"/>
      <c r="AFD50" s="120"/>
      <c r="AFE50" s="120"/>
      <c r="AFF50" s="120"/>
      <c r="AFG50" s="120"/>
      <c r="AFI50" s="120"/>
      <c r="AFJ50" s="120"/>
      <c r="AFK50" s="120"/>
      <c r="AFL50" s="120"/>
      <c r="AFM50" s="120"/>
      <c r="AFN50" s="218" t="s">
        <v>107</v>
      </c>
      <c r="AFO50" s="218"/>
      <c r="AFP50" s="111">
        <f t="shared" ref="AFP50" si="4013">AFQ39</f>
        <v>0</v>
      </c>
      <c r="AFQ50" s="120"/>
      <c r="AFR50" s="120"/>
      <c r="AFS50" s="120"/>
      <c r="AFT50" s="120"/>
      <c r="AFU50" s="120"/>
      <c r="AFV50" s="120"/>
      <c r="AFW50" s="120"/>
      <c r="AFX50" s="120"/>
      <c r="AFY50" s="120"/>
      <c r="AFZ50" s="120"/>
      <c r="AGA50" s="120"/>
      <c r="AGB50" s="120"/>
      <c r="AGD50" s="120"/>
      <c r="AGE50" s="120"/>
      <c r="AGF50" s="120"/>
      <c r="AGG50" s="120"/>
      <c r="AGH50" s="120"/>
      <c r="AGI50" s="218" t="s">
        <v>107</v>
      </c>
      <c r="AGJ50" s="218"/>
      <c r="AGK50" s="111">
        <f t="shared" ref="AGK50" si="4014">AGL39</f>
        <v>0</v>
      </c>
      <c r="AGL50" s="120"/>
      <c r="AGM50" s="120"/>
      <c r="AGN50" s="120"/>
      <c r="AGO50" s="120"/>
      <c r="AGP50" s="120"/>
      <c r="AGQ50" s="120"/>
      <c r="AGR50" s="120"/>
      <c r="AGS50" s="120"/>
      <c r="AGT50" s="120"/>
      <c r="AGU50" s="120"/>
      <c r="AGV50" s="120"/>
      <c r="AGW50" s="120"/>
      <c r="AGY50" s="120"/>
      <c r="AGZ50" s="120"/>
      <c r="AHA50" s="120"/>
      <c r="AHB50" s="120"/>
      <c r="AHC50" s="120"/>
      <c r="AHD50" s="218" t="s">
        <v>107</v>
      </c>
      <c r="AHE50" s="218"/>
      <c r="AHF50" s="111">
        <f t="shared" ref="AHF50" si="4015">AHG39</f>
        <v>0</v>
      </c>
      <c r="AHG50" s="120"/>
      <c r="AHH50" s="120"/>
      <c r="AHI50" s="120"/>
      <c r="AHJ50" s="120"/>
      <c r="AHK50" s="120"/>
      <c r="AHL50" s="120"/>
      <c r="AHM50" s="120"/>
      <c r="AHN50" s="120"/>
      <c r="AHO50" s="120"/>
      <c r="AHP50" s="120"/>
      <c r="AHQ50" s="120"/>
      <c r="AHR50" s="120"/>
      <c r="AHT50" s="120"/>
      <c r="AHU50" s="120"/>
      <c r="AHV50" s="120"/>
      <c r="AHW50" s="120"/>
      <c r="AHX50" s="120"/>
      <c r="AHY50" s="218" t="s">
        <v>107</v>
      </c>
      <c r="AHZ50" s="218"/>
      <c r="AIA50" s="111">
        <f t="shared" ref="AIA50" si="4016">AIB39</f>
        <v>0</v>
      </c>
      <c r="AIB50" s="120"/>
      <c r="AIC50" s="120"/>
      <c r="AID50" s="120"/>
      <c r="AIE50" s="120"/>
      <c r="AIF50" s="120"/>
      <c r="AIG50" s="120"/>
      <c r="AIH50" s="120"/>
      <c r="AII50" s="120"/>
      <c r="AIJ50" s="120"/>
      <c r="AIK50" s="120"/>
      <c r="AIL50" s="120"/>
      <c r="AIM50" s="120"/>
      <c r="AIO50" s="120"/>
      <c r="AIP50" s="120"/>
      <c r="AIQ50" s="120"/>
      <c r="AIR50" s="120"/>
      <c r="AIS50" s="120"/>
      <c r="AIT50" s="218" t="s">
        <v>107</v>
      </c>
      <c r="AIU50" s="218"/>
      <c r="AIV50" s="111">
        <f t="shared" ref="AIV50" si="4017">AIW39</f>
        <v>0</v>
      </c>
      <c r="AIW50" s="120"/>
      <c r="AIX50" s="120"/>
      <c r="AIY50" s="120"/>
      <c r="AIZ50" s="120"/>
      <c r="AJA50" s="120"/>
      <c r="AJB50" s="120"/>
      <c r="AJC50" s="120"/>
      <c r="AJD50" s="120"/>
      <c r="AJE50" s="120"/>
      <c r="AJF50" s="120"/>
      <c r="AJG50" s="120"/>
      <c r="AJH50" s="120"/>
      <c r="AJJ50" s="120"/>
      <c r="AJK50" s="120"/>
      <c r="AJL50" s="120"/>
      <c r="AJM50" s="120"/>
      <c r="AJN50" s="120"/>
      <c r="AJO50" s="218" t="s">
        <v>107</v>
      </c>
      <c r="AJP50" s="218"/>
      <c r="AJQ50" s="111">
        <f t="shared" ref="AJQ50" si="4018">AJR39</f>
        <v>0</v>
      </c>
      <c r="AJR50" s="120"/>
      <c r="AJS50" s="120"/>
      <c r="AJT50" s="120"/>
      <c r="AJU50" s="120"/>
      <c r="AJV50" s="120"/>
      <c r="AJW50" s="120"/>
      <c r="AJX50" s="120"/>
      <c r="AJY50" s="120"/>
      <c r="AJZ50" s="120"/>
      <c r="AKA50" s="120"/>
      <c r="AKB50" s="120"/>
      <c r="AKC50" s="120"/>
      <c r="AKE50" s="120"/>
      <c r="AKF50" s="120"/>
      <c r="AKG50" s="120"/>
      <c r="AKH50" s="120"/>
      <c r="AKI50" s="120"/>
      <c r="AKJ50" s="218" t="s">
        <v>107</v>
      </c>
      <c r="AKK50" s="218"/>
      <c r="AKL50" s="111">
        <f t="shared" ref="AKL50" si="4019">AKM39</f>
        <v>0</v>
      </c>
      <c r="AKM50" s="120"/>
      <c r="AKN50" s="120"/>
      <c r="AKO50" s="120"/>
      <c r="AKP50" s="120"/>
      <c r="AKQ50" s="120"/>
      <c r="AKR50" s="120"/>
      <c r="AKS50" s="120"/>
      <c r="AKT50" s="120"/>
      <c r="AKU50" s="120"/>
      <c r="AKV50" s="120"/>
      <c r="AKW50" s="120"/>
      <c r="AKX50" s="120"/>
      <c r="AKZ50" s="120"/>
      <c r="ALA50" s="120"/>
      <c r="ALB50" s="120"/>
      <c r="ALC50" s="120"/>
      <c r="ALD50" s="120"/>
      <c r="ALE50" s="218" t="s">
        <v>107</v>
      </c>
      <c r="ALF50" s="218"/>
      <c r="ALG50" s="111">
        <f t="shared" ref="ALG50" si="4020">ALH39</f>
        <v>0</v>
      </c>
      <c r="ALH50" s="120"/>
      <c r="ALI50" s="120"/>
      <c r="ALJ50" s="120"/>
      <c r="ALK50" s="120"/>
      <c r="ALL50" s="120"/>
      <c r="ALM50" s="120"/>
      <c r="ALN50" s="120"/>
      <c r="ALO50" s="120"/>
      <c r="ALP50" s="120"/>
      <c r="ALQ50" s="120"/>
      <c r="ALR50" s="120"/>
      <c r="ALS50" s="120"/>
      <c r="ALU50" s="120"/>
      <c r="ALV50" s="120"/>
      <c r="ALW50" s="120"/>
      <c r="ALX50" s="120"/>
      <c r="ALY50" s="120"/>
      <c r="ALZ50" s="218" t="s">
        <v>107</v>
      </c>
      <c r="AMA50" s="218"/>
      <c r="AMB50" s="111">
        <f t="shared" ref="AMB50" si="4021">AMC39</f>
        <v>0</v>
      </c>
      <c r="AMC50" s="120"/>
      <c r="AMD50" s="120"/>
      <c r="AME50" s="120"/>
      <c r="AMF50" s="120"/>
      <c r="AMG50" s="120"/>
      <c r="AMH50" s="120"/>
      <c r="AMI50" s="120"/>
      <c r="AMJ50" s="120"/>
      <c r="AMK50" s="120"/>
      <c r="AML50" s="120"/>
      <c r="AMM50" s="120"/>
      <c r="AMN50" s="120"/>
      <c r="AMP50" s="120"/>
      <c r="AMQ50" s="120"/>
      <c r="AMR50" s="120"/>
      <c r="AMS50" s="120"/>
      <c r="AMT50" s="120"/>
      <c r="AMU50" s="218" t="s">
        <v>107</v>
      </c>
      <c r="AMV50" s="218"/>
      <c r="AMW50" s="111">
        <f t="shared" ref="AMW50" si="4022">AMX39</f>
        <v>0</v>
      </c>
      <c r="AMX50" s="120"/>
      <c r="AMY50" s="120"/>
      <c r="AMZ50" s="120"/>
      <c r="ANA50" s="120"/>
      <c r="ANB50" s="120"/>
      <c r="ANC50" s="120"/>
      <c r="AND50" s="120"/>
      <c r="ANE50" s="120"/>
      <c r="ANF50" s="120"/>
      <c r="ANG50" s="120"/>
      <c r="ANH50" s="120"/>
      <c r="ANI50" s="120"/>
      <c r="ANK50" s="120"/>
      <c r="ANL50" s="120"/>
      <c r="ANM50" s="120"/>
      <c r="ANN50" s="120"/>
      <c r="ANO50" s="120"/>
      <c r="ANP50" s="218" t="s">
        <v>107</v>
      </c>
      <c r="ANQ50" s="218"/>
      <c r="ANR50" s="111">
        <f t="shared" ref="ANR50" si="4023">ANS39</f>
        <v>0</v>
      </c>
      <c r="ANS50" s="120"/>
      <c r="ANT50" s="120"/>
      <c r="ANU50" s="120"/>
      <c r="ANV50" s="120"/>
      <c r="ANW50" s="120"/>
      <c r="ANX50" s="120"/>
      <c r="ANY50" s="120"/>
      <c r="ANZ50" s="120"/>
      <c r="AOA50" s="120"/>
      <c r="AOB50" s="120"/>
      <c r="AOC50" s="120"/>
      <c r="AOD50" s="120"/>
      <c r="AOF50" s="120"/>
      <c r="AOG50" s="120"/>
      <c r="AOH50" s="120"/>
      <c r="AOI50" s="120"/>
      <c r="AOJ50" s="120"/>
      <c r="AOK50" s="218" t="s">
        <v>107</v>
      </c>
      <c r="AOL50" s="218"/>
      <c r="AOM50" s="111">
        <f t="shared" ref="AOM50" si="4024">AON39</f>
        <v>0</v>
      </c>
      <c r="AON50" s="120"/>
      <c r="AOO50" s="120"/>
      <c r="AOP50" s="120"/>
      <c r="AOQ50" s="120"/>
      <c r="AOR50" s="120"/>
      <c r="AOS50" s="120"/>
      <c r="AOT50" s="120"/>
      <c r="AOU50" s="120"/>
      <c r="AOV50" s="120"/>
      <c r="AOW50" s="120"/>
      <c r="AOX50" s="120"/>
      <c r="AOY50" s="120"/>
      <c r="APA50" s="120"/>
      <c r="APB50" s="120"/>
      <c r="APC50" s="120"/>
      <c r="APD50" s="120"/>
      <c r="APE50" s="120"/>
      <c r="APF50" s="218" t="s">
        <v>107</v>
      </c>
      <c r="APG50" s="218"/>
      <c r="APH50" s="111">
        <f t="shared" ref="APH50" si="4025">API39</f>
        <v>0</v>
      </c>
      <c r="API50" s="120"/>
      <c r="APJ50" s="120"/>
      <c r="APK50" s="120"/>
      <c r="APL50" s="120"/>
      <c r="APM50" s="120"/>
      <c r="APN50" s="120"/>
      <c r="APO50" s="120"/>
      <c r="APP50" s="120"/>
      <c r="APQ50" s="120"/>
      <c r="APR50" s="120"/>
      <c r="APS50" s="120"/>
      <c r="APT50" s="120"/>
      <c r="APV50" s="120"/>
      <c r="APW50" s="120"/>
      <c r="APX50" s="120"/>
      <c r="APY50" s="120"/>
      <c r="APZ50" s="120"/>
      <c r="AQA50" s="218" t="s">
        <v>107</v>
      </c>
      <c r="AQB50" s="218"/>
      <c r="AQC50" s="111">
        <f t="shared" ref="AQC50" si="4026">AQD39</f>
        <v>0</v>
      </c>
      <c r="AQD50" s="120"/>
      <c r="AQE50" s="120"/>
      <c r="AQF50" s="120"/>
      <c r="AQG50" s="120"/>
      <c r="AQH50" s="120"/>
      <c r="AQI50" s="120"/>
      <c r="AQJ50" s="120"/>
      <c r="AQK50" s="120"/>
      <c r="AQL50" s="120"/>
      <c r="AQM50" s="120"/>
      <c r="AQN50" s="120"/>
      <c r="AQO50" s="120"/>
      <c r="AQQ50" s="120"/>
      <c r="AQR50" s="120"/>
      <c r="AQS50" s="120"/>
      <c r="AQT50" s="120"/>
      <c r="AQU50" s="120"/>
      <c r="AQV50" s="218" t="s">
        <v>107</v>
      </c>
      <c r="AQW50" s="218"/>
      <c r="AQX50" s="111">
        <f t="shared" ref="AQX50" si="4027">AQY39</f>
        <v>0</v>
      </c>
      <c r="AQY50" s="120"/>
      <c r="AQZ50" s="120"/>
      <c r="ARA50" s="120"/>
      <c r="ARB50" s="120"/>
      <c r="ARC50" s="120"/>
      <c r="ARD50" s="120"/>
      <c r="ARE50" s="120"/>
      <c r="ARF50" s="120"/>
      <c r="ARG50" s="120"/>
      <c r="ARH50" s="120"/>
      <c r="ARI50" s="120"/>
      <c r="ARJ50" s="120"/>
      <c r="ARL50" s="120"/>
      <c r="ARM50" s="120"/>
      <c r="ARN50" s="120"/>
      <c r="ARO50" s="120"/>
      <c r="ARP50" s="120"/>
      <c r="ARQ50" s="218" t="s">
        <v>107</v>
      </c>
      <c r="ARR50" s="218"/>
      <c r="ARS50" s="111">
        <f t="shared" ref="ARS50" si="4028">ART39</f>
        <v>0</v>
      </c>
      <c r="ART50" s="120"/>
      <c r="ARU50" s="120"/>
      <c r="ARV50" s="120"/>
      <c r="ARW50" s="120"/>
      <c r="ARX50" s="120"/>
      <c r="ARY50" s="120"/>
      <c r="ARZ50" s="120"/>
      <c r="ASA50" s="120"/>
      <c r="ASB50" s="120"/>
      <c r="ASC50" s="120"/>
      <c r="ASD50" s="120"/>
      <c r="ASE50" s="120"/>
      <c r="ASG50" s="120"/>
      <c r="ASH50" s="120"/>
      <c r="ASI50" s="120"/>
      <c r="ASJ50" s="120"/>
      <c r="ASK50" s="120"/>
      <c r="ASL50" s="218" t="s">
        <v>107</v>
      </c>
      <c r="ASM50" s="218"/>
      <c r="ASN50" s="111">
        <f t="shared" ref="ASN50" si="4029">ASO39</f>
        <v>0</v>
      </c>
      <c r="ASO50" s="120"/>
      <c r="ASP50" s="120"/>
      <c r="ASQ50" s="120"/>
      <c r="ASR50" s="120"/>
      <c r="ASS50" s="120"/>
      <c r="AST50" s="120"/>
      <c r="ASU50" s="120"/>
      <c r="ASV50" s="120"/>
      <c r="ASW50" s="120"/>
      <c r="ASX50" s="120"/>
      <c r="ASY50" s="120"/>
      <c r="ASZ50" s="120"/>
      <c r="ATB50" s="120"/>
      <c r="ATC50" s="120"/>
      <c r="ATD50" s="120"/>
      <c r="ATE50" s="120"/>
      <c r="ATF50" s="120"/>
      <c r="ATG50" s="218" t="s">
        <v>107</v>
      </c>
      <c r="ATH50" s="218"/>
      <c r="ATI50" s="111">
        <f t="shared" ref="ATI50" si="4030">ATJ39</f>
        <v>0</v>
      </c>
      <c r="ATJ50" s="120"/>
      <c r="ATK50" s="120"/>
      <c r="ATL50" s="120"/>
      <c r="ATM50" s="120"/>
      <c r="ATN50" s="120"/>
      <c r="ATO50" s="120"/>
      <c r="ATP50" s="120"/>
      <c r="ATQ50" s="120"/>
      <c r="ATR50" s="120"/>
      <c r="ATS50" s="120"/>
      <c r="ATT50" s="120"/>
      <c r="ATU50" s="120"/>
      <c r="ATW50" s="120"/>
      <c r="ATX50" s="120"/>
      <c r="ATY50" s="120"/>
      <c r="ATZ50" s="120"/>
      <c r="AUA50" s="120"/>
      <c r="AUB50" s="218" t="s">
        <v>107</v>
      </c>
      <c r="AUC50" s="218"/>
      <c r="AUD50" s="111">
        <f t="shared" ref="AUD50" si="4031">AUE39</f>
        <v>0</v>
      </c>
      <c r="AUE50" s="120"/>
      <c r="AUF50" s="120"/>
      <c r="AUG50" s="120"/>
      <c r="AUH50" s="120"/>
      <c r="AUI50" s="120"/>
      <c r="AUJ50" s="120"/>
      <c r="AUK50" s="120"/>
      <c r="AUL50" s="120"/>
      <c r="AUM50" s="120"/>
      <c r="AUN50" s="120"/>
      <c r="AUO50" s="120"/>
      <c r="AUP50" s="120"/>
      <c r="AUR50" s="120"/>
      <c r="AUS50" s="120"/>
      <c r="AUT50" s="120"/>
      <c r="AUU50" s="120"/>
      <c r="AUV50" s="120"/>
      <c r="AUW50" s="218" t="s">
        <v>107</v>
      </c>
      <c r="AUX50" s="218"/>
      <c r="AUY50" s="111">
        <f t="shared" ref="AUY50" si="4032">AUZ39</f>
        <v>0</v>
      </c>
      <c r="AUZ50" s="120"/>
      <c r="AVA50" s="120"/>
      <c r="AVB50" s="120"/>
      <c r="AVC50" s="120"/>
      <c r="AVD50" s="120"/>
      <c r="AVE50" s="120"/>
      <c r="AVF50" s="120"/>
      <c r="AVG50" s="120"/>
      <c r="AVH50" s="120"/>
      <c r="AVI50" s="120"/>
      <c r="AVJ50" s="120"/>
      <c r="AVK50" s="120"/>
      <c r="AVM50" s="120"/>
      <c r="AVN50" s="120"/>
      <c r="AVO50" s="120"/>
      <c r="AVP50" s="120"/>
      <c r="AVQ50" s="120"/>
      <c r="AVR50" s="218" t="s">
        <v>107</v>
      </c>
      <c r="AVS50" s="218"/>
      <c r="AVT50" s="111">
        <f t="shared" ref="AVT50" si="4033">AVU39</f>
        <v>0</v>
      </c>
      <c r="AVU50" s="120"/>
      <c r="AVV50" s="120"/>
      <c r="AVW50" s="120"/>
      <c r="AVX50" s="120"/>
      <c r="AVY50" s="120"/>
      <c r="AVZ50" s="120"/>
      <c r="AWA50" s="120"/>
      <c r="AWB50" s="120"/>
      <c r="AWC50" s="120"/>
      <c r="AWD50" s="120"/>
      <c r="AWE50" s="120"/>
      <c r="AWF50" s="120"/>
      <c r="AWH50" s="120"/>
      <c r="AWI50" s="120"/>
      <c r="AWJ50" s="120"/>
      <c r="AWK50" s="120"/>
      <c r="AWL50" s="120"/>
      <c r="AWM50" s="218" t="s">
        <v>107</v>
      </c>
      <c r="AWN50" s="218"/>
      <c r="AWO50" s="111">
        <f t="shared" ref="AWO50" si="4034">AWP39</f>
        <v>0</v>
      </c>
      <c r="AWP50" s="120"/>
      <c r="AWQ50" s="120"/>
      <c r="AWR50" s="120"/>
      <c r="AWS50" s="120"/>
      <c r="AWT50" s="120"/>
      <c r="AWU50" s="120"/>
      <c r="AWV50" s="120"/>
      <c r="AWW50" s="120"/>
      <c r="AWX50" s="120"/>
      <c r="AWY50" s="120"/>
      <c r="AWZ50" s="120"/>
      <c r="AXA50" s="120"/>
      <c r="AXC50" s="120"/>
      <c r="AXD50" s="120"/>
      <c r="AXE50" s="120"/>
      <c r="AXF50" s="120"/>
      <c r="AXG50" s="120"/>
      <c r="AXH50" s="218" t="s">
        <v>107</v>
      </c>
      <c r="AXI50" s="218"/>
      <c r="AXJ50" s="111">
        <f t="shared" ref="AXJ50" si="4035">AXK39</f>
        <v>0</v>
      </c>
      <c r="AXK50" s="120"/>
      <c r="AXL50" s="120"/>
      <c r="AXM50" s="120"/>
      <c r="AXN50" s="120"/>
      <c r="AXO50" s="120"/>
      <c r="AXP50" s="120"/>
      <c r="AXQ50" s="120"/>
      <c r="AXR50" s="120"/>
      <c r="AXS50" s="120"/>
      <c r="AXT50" s="120"/>
      <c r="AXU50" s="120"/>
      <c r="AXV50" s="120"/>
      <c r="AXX50" s="120"/>
      <c r="AXY50" s="120"/>
      <c r="AXZ50" s="120"/>
      <c r="AYA50" s="120"/>
      <c r="AYB50" s="120"/>
      <c r="AYC50" s="218" t="s">
        <v>107</v>
      </c>
      <c r="AYD50" s="218"/>
      <c r="AYE50" s="111">
        <f t="shared" ref="AYE50" si="4036">AYF39</f>
        <v>0</v>
      </c>
      <c r="AYF50" s="120"/>
      <c r="AYG50" s="120"/>
      <c r="AYH50" s="120"/>
      <c r="AYI50" s="120"/>
      <c r="AYJ50" s="120"/>
      <c r="AYK50" s="120"/>
      <c r="AYL50" s="120"/>
      <c r="AYM50" s="120"/>
      <c r="AYN50" s="120"/>
      <c r="AYO50" s="120"/>
      <c r="AYP50" s="120"/>
      <c r="AYQ50" s="120"/>
      <c r="AYS50" s="120"/>
      <c r="AYT50" s="120"/>
      <c r="AYU50" s="120"/>
      <c r="AYV50" s="120"/>
      <c r="AYW50" s="120"/>
      <c r="AYX50" s="218" t="s">
        <v>107</v>
      </c>
      <c r="AYY50" s="218"/>
      <c r="AYZ50" s="111">
        <f t="shared" ref="AYZ50" si="4037">AZA39</f>
        <v>0</v>
      </c>
      <c r="AZA50" s="120"/>
      <c r="AZB50" s="120"/>
      <c r="AZC50" s="120"/>
      <c r="AZD50" s="120"/>
      <c r="AZE50" s="120"/>
      <c r="AZF50" s="120"/>
      <c r="AZG50" s="120"/>
      <c r="AZH50" s="120"/>
      <c r="AZI50" s="120"/>
      <c r="AZJ50" s="120"/>
      <c r="AZK50" s="120"/>
      <c r="AZL50" s="120"/>
      <c r="AZN50" s="120"/>
      <c r="AZO50" s="120"/>
      <c r="AZP50" s="120"/>
      <c r="AZQ50" s="120"/>
      <c r="AZR50" s="120"/>
      <c r="AZS50" s="218" t="s">
        <v>107</v>
      </c>
      <c r="AZT50" s="218"/>
      <c r="AZU50" s="111">
        <f t="shared" ref="AZU50" si="4038">AZV39</f>
        <v>0</v>
      </c>
      <c r="AZV50" s="120"/>
      <c r="AZW50" s="120"/>
      <c r="AZX50" s="120"/>
      <c r="AZY50" s="120"/>
      <c r="AZZ50" s="120"/>
      <c r="BAA50" s="120"/>
      <c r="BAB50" s="120"/>
      <c r="BAC50" s="120"/>
      <c r="BAD50" s="120"/>
      <c r="BAE50" s="120"/>
      <c r="BAF50" s="120"/>
      <c r="BAG50" s="120"/>
      <c r="BAI50" s="120"/>
      <c r="BAJ50" s="120"/>
      <c r="BAK50" s="120"/>
      <c r="BAL50" s="120"/>
      <c r="BAM50" s="120"/>
      <c r="BAN50" s="218" t="s">
        <v>107</v>
      </c>
      <c r="BAO50" s="218"/>
      <c r="BAP50" s="111">
        <f t="shared" ref="BAP50" si="4039">BAQ39</f>
        <v>0</v>
      </c>
      <c r="BAQ50" s="120"/>
      <c r="BAR50" s="120"/>
      <c r="BAS50" s="120"/>
      <c r="BAT50" s="120"/>
      <c r="BAU50" s="120"/>
      <c r="BAV50" s="120"/>
      <c r="BAW50" s="120"/>
      <c r="BAX50" s="120"/>
      <c r="BAY50" s="120"/>
      <c r="BAZ50" s="120"/>
      <c r="BBA50" s="120"/>
      <c r="BBB50" s="120"/>
    </row>
    <row r="51" spans="1:1406" x14ac:dyDescent="0.3">
      <c r="A51" s="102"/>
      <c r="B51" s="102"/>
      <c r="C51" s="102"/>
      <c r="D51" s="102"/>
      <c r="E51" s="102"/>
      <c r="F51" s="109" t="s">
        <v>108</v>
      </c>
      <c r="G51" s="109"/>
      <c r="H51" s="110">
        <f>J39</f>
        <v>0</v>
      </c>
      <c r="I51" s="102"/>
      <c r="J51" s="102"/>
      <c r="K51" s="102"/>
      <c r="L51" s="102"/>
      <c r="M51" s="102"/>
      <c r="N51" s="102"/>
      <c r="O51" s="102"/>
      <c r="P51" s="102"/>
      <c r="Q51" s="102"/>
      <c r="R51" s="102"/>
      <c r="S51" s="102"/>
      <c r="T51" s="102"/>
      <c r="V51" s="102"/>
      <c r="W51" s="102"/>
      <c r="X51" s="102"/>
      <c r="Y51" s="102"/>
      <c r="Z51" s="102"/>
      <c r="AA51" s="109" t="s">
        <v>108</v>
      </c>
      <c r="AB51" s="109"/>
      <c r="AC51" s="110">
        <f>AE39</f>
        <v>0</v>
      </c>
      <c r="AD51" s="102"/>
      <c r="AE51" s="102"/>
      <c r="AF51" s="102"/>
      <c r="AG51" s="102"/>
      <c r="AH51" s="102"/>
      <c r="AI51" s="102"/>
      <c r="AJ51" s="102"/>
      <c r="AK51" s="102"/>
      <c r="AL51" s="102"/>
      <c r="AM51" s="102"/>
      <c r="AN51" s="102"/>
      <c r="AO51" s="102"/>
      <c r="AQ51" s="102"/>
      <c r="AR51" s="102"/>
      <c r="AS51" s="102"/>
      <c r="AT51" s="102"/>
      <c r="AU51" s="102"/>
      <c r="AV51" s="109" t="s">
        <v>108</v>
      </c>
      <c r="AW51" s="109"/>
      <c r="AX51" s="110">
        <f t="shared" ref="AX51" si="4040">AZ39</f>
        <v>0</v>
      </c>
      <c r="AY51" s="102"/>
      <c r="AZ51" s="102"/>
      <c r="BA51" s="102"/>
      <c r="BB51" s="102"/>
      <c r="BC51" s="102"/>
      <c r="BD51" s="102"/>
      <c r="BE51" s="102"/>
      <c r="BF51" s="102"/>
      <c r="BG51" s="102"/>
      <c r="BH51" s="102"/>
      <c r="BI51" s="102"/>
      <c r="BJ51" s="102"/>
      <c r="BL51" s="102"/>
      <c r="BM51" s="102"/>
      <c r="BN51" s="102"/>
      <c r="BO51" s="102"/>
      <c r="BP51" s="102"/>
      <c r="BQ51" s="109" t="s">
        <v>108</v>
      </c>
      <c r="BR51" s="109"/>
      <c r="BS51" s="110">
        <f t="shared" ref="BS51" si="4041">BU39</f>
        <v>0</v>
      </c>
      <c r="BT51" s="102"/>
      <c r="BU51" s="102"/>
      <c r="BV51" s="102"/>
      <c r="BW51" s="102"/>
      <c r="BX51" s="102"/>
      <c r="BY51" s="102"/>
      <c r="BZ51" s="102"/>
      <c r="CA51" s="102"/>
      <c r="CB51" s="102"/>
      <c r="CC51" s="102"/>
      <c r="CD51" s="102"/>
      <c r="CE51" s="102"/>
      <c r="CG51" s="102"/>
      <c r="CH51" s="102"/>
      <c r="CI51" s="102"/>
      <c r="CJ51" s="102"/>
      <c r="CK51" s="102"/>
      <c r="CL51" s="109" t="s">
        <v>108</v>
      </c>
      <c r="CM51" s="109"/>
      <c r="CN51" s="110">
        <f t="shared" ref="CN51" si="4042">CP39</f>
        <v>0</v>
      </c>
      <c r="CO51" s="102"/>
      <c r="CP51" s="102"/>
      <c r="CQ51" s="102"/>
      <c r="CR51" s="102"/>
      <c r="CS51" s="102"/>
      <c r="CT51" s="102"/>
      <c r="CU51" s="102"/>
      <c r="CV51" s="102"/>
      <c r="CW51" s="102"/>
      <c r="CX51" s="102"/>
      <c r="CY51" s="102"/>
      <c r="CZ51" s="102"/>
      <c r="DB51" s="102"/>
      <c r="DC51" s="102"/>
      <c r="DD51" s="102"/>
      <c r="DE51" s="102"/>
      <c r="DF51" s="102"/>
      <c r="DG51" s="109" t="s">
        <v>108</v>
      </c>
      <c r="DH51" s="109"/>
      <c r="DI51" s="110">
        <f t="shared" ref="DI51" si="4043">DK39</f>
        <v>0</v>
      </c>
      <c r="DJ51" s="102"/>
      <c r="DK51" s="102"/>
      <c r="DL51" s="102"/>
      <c r="DM51" s="102"/>
      <c r="DN51" s="102"/>
      <c r="DO51" s="102"/>
      <c r="DP51" s="102"/>
      <c r="DQ51" s="102"/>
      <c r="DR51" s="102"/>
      <c r="DS51" s="102"/>
      <c r="DT51" s="102"/>
      <c r="DU51" s="102"/>
      <c r="DW51" s="102"/>
      <c r="DX51" s="102"/>
      <c r="DY51" s="102"/>
      <c r="DZ51" s="102"/>
      <c r="EA51" s="102"/>
      <c r="EB51" s="109" t="s">
        <v>108</v>
      </c>
      <c r="EC51" s="109"/>
      <c r="ED51" s="110">
        <f t="shared" ref="ED51" si="4044">EF39</f>
        <v>0</v>
      </c>
      <c r="EE51" s="102"/>
      <c r="EF51" s="102"/>
      <c r="EG51" s="102"/>
      <c r="EH51" s="102"/>
      <c r="EI51" s="102"/>
      <c r="EJ51" s="102"/>
      <c r="EK51" s="102"/>
      <c r="EL51" s="102"/>
      <c r="EM51" s="102"/>
      <c r="EN51" s="102"/>
      <c r="EO51" s="102"/>
      <c r="EP51" s="102"/>
      <c r="ER51" s="102"/>
      <c r="ES51" s="102"/>
      <c r="ET51" s="102"/>
      <c r="EU51" s="102"/>
      <c r="EV51" s="102"/>
      <c r="EW51" s="109" t="s">
        <v>108</v>
      </c>
      <c r="EX51" s="109"/>
      <c r="EY51" s="110">
        <f t="shared" ref="EY51" si="4045">FA39</f>
        <v>0</v>
      </c>
      <c r="EZ51" s="102"/>
      <c r="FA51" s="102"/>
      <c r="FB51" s="102"/>
      <c r="FC51" s="102"/>
      <c r="FD51" s="102"/>
      <c r="FE51" s="102"/>
      <c r="FF51" s="102"/>
      <c r="FG51" s="102"/>
      <c r="FH51" s="102"/>
      <c r="FI51" s="102"/>
      <c r="FJ51" s="102"/>
      <c r="FK51" s="102"/>
      <c r="FM51" s="102"/>
      <c r="FN51" s="102"/>
      <c r="FO51" s="102"/>
      <c r="FP51" s="102"/>
      <c r="FQ51" s="102"/>
      <c r="FR51" s="109" t="s">
        <v>108</v>
      </c>
      <c r="FS51" s="109"/>
      <c r="FT51" s="110">
        <f t="shared" ref="FT51" si="4046">FV39</f>
        <v>0</v>
      </c>
      <c r="FU51" s="102"/>
      <c r="FV51" s="102"/>
      <c r="FW51" s="102"/>
      <c r="FX51" s="102"/>
      <c r="FY51" s="102"/>
      <c r="FZ51" s="102"/>
      <c r="GA51" s="102"/>
      <c r="GB51" s="102"/>
      <c r="GC51" s="102"/>
      <c r="GD51" s="102"/>
      <c r="GE51" s="102"/>
      <c r="GF51" s="102"/>
      <c r="GH51" s="102"/>
      <c r="GI51" s="102"/>
      <c r="GJ51" s="102"/>
      <c r="GK51" s="102"/>
      <c r="GL51" s="102"/>
      <c r="GM51" s="109" t="s">
        <v>108</v>
      </c>
      <c r="GN51" s="109"/>
      <c r="GO51" s="110">
        <f t="shared" ref="GO51" si="4047">GQ39</f>
        <v>0</v>
      </c>
      <c r="GP51" s="102"/>
      <c r="GQ51" s="102"/>
      <c r="GR51" s="102"/>
      <c r="GS51" s="102"/>
      <c r="GT51" s="102"/>
      <c r="GU51" s="102"/>
      <c r="GV51" s="102"/>
      <c r="GW51" s="102"/>
      <c r="GX51" s="102"/>
      <c r="GY51" s="102"/>
      <c r="GZ51" s="102"/>
      <c r="HA51" s="102"/>
      <c r="HC51" s="102"/>
      <c r="HD51" s="102"/>
      <c r="HE51" s="102"/>
      <c r="HF51" s="102"/>
      <c r="HG51" s="102"/>
      <c r="HH51" s="109" t="s">
        <v>108</v>
      </c>
      <c r="HI51" s="109"/>
      <c r="HJ51" s="110">
        <f t="shared" ref="HJ51" si="4048">HL39</f>
        <v>0</v>
      </c>
      <c r="HK51" s="102"/>
      <c r="HL51" s="102"/>
      <c r="HM51" s="102"/>
      <c r="HN51" s="102"/>
      <c r="HO51" s="102"/>
      <c r="HP51" s="102"/>
      <c r="HQ51" s="102"/>
      <c r="HR51" s="102"/>
      <c r="HS51" s="102"/>
      <c r="HT51" s="102"/>
      <c r="HU51" s="102"/>
      <c r="HV51" s="102"/>
      <c r="HX51" s="102"/>
      <c r="HY51" s="102"/>
      <c r="HZ51" s="102"/>
      <c r="IA51" s="102"/>
      <c r="IB51" s="102"/>
      <c r="IC51" s="109" t="s">
        <v>108</v>
      </c>
      <c r="ID51" s="109"/>
      <c r="IE51" s="110">
        <f t="shared" ref="IE51" si="4049">IG39</f>
        <v>0</v>
      </c>
      <c r="IF51" s="102"/>
      <c r="IG51" s="102"/>
      <c r="IH51" s="102"/>
      <c r="II51" s="102"/>
      <c r="IJ51" s="102"/>
      <c r="IK51" s="102"/>
      <c r="IL51" s="102"/>
      <c r="IM51" s="102"/>
      <c r="IN51" s="102"/>
      <c r="IO51" s="102"/>
      <c r="IP51" s="102"/>
      <c r="IQ51" s="102"/>
      <c r="IS51" s="102"/>
      <c r="IT51" s="102"/>
      <c r="IU51" s="102"/>
      <c r="IV51" s="102"/>
      <c r="IW51" s="102"/>
      <c r="IX51" s="109" t="s">
        <v>108</v>
      </c>
      <c r="IY51" s="109"/>
      <c r="IZ51" s="110">
        <f t="shared" ref="IZ51" si="4050">JB39</f>
        <v>0</v>
      </c>
      <c r="JA51" s="102"/>
      <c r="JB51" s="102"/>
      <c r="JC51" s="102"/>
      <c r="JD51" s="102"/>
      <c r="JE51" s="102"/>
      <c r="JF51" s="102"/>
      <c r="JG51" s="102"/>
      <c r="JH51" s="102"/>
      <c r="JI51" s="102"/>
      <c r="JJ51" s="102"/>
      <c r="JK51" s="102"/>
      <c r="JL51" s="102"/>
      <c r="JN51" s="102"/>
      <c r="JO51" s="102"/>
      <c r="JP51" s="102"/>
      <c r="JQ51" s="102"/>
      <c r="JR51" s="102"/>
      <c r="JS51" s="109" t="s">
        <v>108</v>
      </c>
      <c r="JT51" s="109"/>
      <c r="JU51" s="110">
        <f t="shared" ref="JU51" si="4051">JW39</f>
        <v>0</v>
      </c>
      <c r="JV51" s="102"/>
      <c r="JW51" s="102"/>
      <c r="JX51" s="102"/>
      <c r="JY51" s="102"/>
      <c r="JZ51" s="102"/>
      <c r="KA51" s="102"/>
      <c r="KB51" s="102"/>
      <c r="KC51" s="102"/>
      <c r="KD51" s="102"/>
      <c r="KE51" s="102"/>
      <c r="KF51" s="102"/>
      <c r="KG51" s="102"/>
      <c r="KI51" s="102"/>
      <c r="KJ51" s="102"/>
      <c r="KK51" s="102"/>
      <c r="KL51" s="102"/>
      <c r="KM51" s="102"/>
      <c r="KN51" s="109" t="s">
        <v>108</v>
      </c>
      <c r="KO51" s="109"/>
      <c r="KP51" s="110">
        <f t="shared" ref="KP51" si="4052">KR39</f>
        <v>0</v>
      </c>
      <c r="KQ51" s="102"/>
      <c r="KR51" s="102"/>
      <c r="KS51" s="102"/>
      <c r="KT51" s="102"/>
      <c r="KU51" s="102"/>
      <c r="KV51" s="102"/>
      <c r="KW51" s="102"/>
      <c r="KX51" s="102"/>
      <c r="KY51" s="102"/>
      <c r="KZ51" s="102"/>
      <c r="LA51" s="102"/>
      <c r="LB51" s="102"/>
      <c r="LD51" s="102"/>
      <c r="LE51" s="102"/>
      <c r="LF51" s="102"/>
      <c r="LG51" s="102"/>
      <c r="LH51" s="102"/>
      <c r="LI51" s="109" t="s">
        <v>108</v>
      </c>
      <c r="LJ51" s="109"/>
      <c r="LK51" s="110">
        <f t="shared" ref="LK51" si="4053">LM39</f>
        <v>0</v>
      </c>
      <c r="LL51" s="102"/>
      <c r="LM51" s="102"/>
      <c r="LN51" s="102"/>
      <c r="LO51" s="102"/>
      <c r="LP51" s="102"/>
      <c r="LQ51" s="102"/>
      <c r="LR51" s="102"/>
      <c r="LS51" s="102"/>
      <c r="LT51" s="102"/>
      <c r="LU51" s="102"/>
      <c r="LV51" s="102"/>
      <c r="LW51" s="102"/>
      <c r="LY51" s="102"/>
      <c r="LZ51" s="102"/>
      <c r="MA51" s="102"/>
      <c r="MB51" s="102"/>
      <c r="MC51" s="102"/>
      <c r="MD51" s="109" t="s">
        <v>108</v>
      </c>
      <c r="ME51" s="109"/>
      <c r="MF51" s="110">
        <f t="shared" ref="MF51" si="4054">MH39</f>
        <v>0</v>
      </c>
      <c r="MG51" s="102"/>
      <c r="MH51" s="102"/>
      <c r="MI51" s="102"/>
      <c r="MJ51" s="102"/>
      <c r="MK51" s="102"/>
      <c r="ML51" s="102"/>
      <c r="MM51" s="102"/>
      <c r="MN51" s="102"/>
      <c r="MO51" s="102"/>
      <c r="MP51" s="102"/>
      <c r="MQ51" s="102"/>
      <c r="MR51" s="102"/>
      <c r="MT51" s="102"/>
      <c r="MU51" s="102"/>
      <c r="MV51" s="102"/>
      <c r="MW51" s="102"/>
      <c r="MX51" s="102"/>
      <c r="MY51" s="109" t="s">
        <v>108</v>
      </c>
      <c r="MZ51" s="109"/>
      <c r="NA51" s="110">
        <f t="shared" ref="NA51" si="4055">NC39</f>
        <v>0</v>
      </c>
      <c r="NB51" s="102"/>
      <c r="NC51" s="102"/>
      <c r="ND51" s="102"/>
      <c r="NE51" s="102"/>
      <c r="NF51" s="102"/>
      <c r="NG51" s="102"/>
      <c r="NH51" s="102"/>
      <c r="NI51" s="102"/>
      <c r="NJ51" s="102"/>
      <c r="NK51" s="102"/>
      <c r="NL51" s="102"/>
      <c r="NM51" s="102"/>
      <c r="NO51" s="102"/>
      <c r="NP51" s="102"/>
      <c r="NQ51" s="102"/>
      <c r="NR51" s="102"/>
      <c r="NS51" s="102"/>
      <c r="NT51" s="109" t="s">
        <v>108</v>
      </c>
      <c r="NU51" s="109"/>
      <c r="NV51" s="110">
        <f t="shared" ref="NV51" si="4056">NX39</f>
        <v>0</v>
      </c>
      <c r="NW51" s="102"/>
      <c r="NX51" s="102"/>
      <c r="NY51" s="102"/>
      <c r="NZ51" s="102"/>
      <c r="OA51" s="102"/>
      <c r="OB51" s="102"/>
      <c r="OC51" s="102"/>
      <c r="OD51" s="102"/>
      <c r="OE51" s="102"/>
      <c r="OF51" s="102"/>
      <c r="OG51" s="102"/>
      <c r="OH51" s="102"/>
      <c r="OJ51" s="102"/>
      <c r="OK51" s="102"/>
      <c r="OL51" s="102"/>
      <c r="OM51" s="102"/>
      <c r="ON51" s="102"/>
      <c r="OO51" s="109" t="s">
        <v>108</v>
      </c>
      <c r="OP51" s="109"/>
      <c r="OQ51" s="110">
        <f t="shared" ref="OQ51" si="4057">OS39</f>
        <v>0</v>
      </c>
      <c r="OR51" s="102"/>
      <c r="OS51" s="102"/>
      <c r="OT51" s="102"/>
      <c r="OU51" s="102"/>
      <c r="OV51" s="102"/>
      <c r="OW51" s="102"/>
      <c r="OX51" s="102"/>
      <c r="OY51" s="102"/>
      <c r="OZ51" s="102"/>
      <c r="PA51" s="102"/>
      <c r="PB51" s="102"/>
      <c r="PC51" s="102"/>
      <c r="PE51" s="102"/>
      <c r="PF51" s="102"/>
      <c r="PG51" s="102"/>
      <c r="PH51" s="102"/>
      <c r="PI51" s="102"/>
      <c r="PJ51" s="109" t="s">
        <v>108</v>
      </c>
      <c r="PK51" s="109"/>
      <c r="PL51" s="110">
        <f t="shared" ref="PL51" si="4058">PN39</f>
        <v>0</v>
      </c>
      <c r="PM51" s="102"/>
      <c r="PN51" s="102"/>
      <c r="PO51" s="102"/>
      <c r="PP51" s="102"/>
      <c r="PQ51" s="102"/>
      <c r="PR51" s="102"/>
      <c r="PS51" s="102"/>
      <c r="PT51" s="102"/>
      <c r="PU51" s="102"/>
      <c r="PV51" s="102"/>
      <c r="PW51" s="102"/>
      <c r="PX51" s="102"/>
      <c r="PZ51" s="102"/>
      <c r="QA51" s="102"/>
      <c r="QB51" s="102"/>
      <c r="QC51" s="102"/>
      <c r="QD51" s="102"/>
      <c r="QE51" s="109" t="s">
        <v>108</v>
      </c>
      <c r="QF51" s="109"/>
      <c r="QG51" s="110">
        <f t="shared" ref="QG51" si="4059">QI39</f>
        <v>0</v>
      </c>
      <c r="QH51" s="102"/>
      <c r="QI51" s="102"/>
      <c r="QJ51" s="102"/>
      <c r="QK51" s="102"/>
      <c r="QL51" s="102"/>
      <c r="QM51" s="102"/>
      <c r="QN51" s="102"/>
      <c r="QO51" s="102"/>
      <c r="QP51" s="102"/>
      <c r="QQ51" s="102"/>
      <c r="QR51" s="102"/>
      <c r="QS51" s="102"/>
      <c r="QU51" s="102"/>
      <c r="QV51" s="102"/>
      <c r="QW51" s="102"/>
      <c r="QX51" s="102"/>
      <c r="QY51" s="102"/>
      <c r="QZ51" s="109" t="s">
        <v>108</v>
      </c>
      <c r="RA51" s="109"/>
      <c r="RB51" s="110">
        <f t="shared" ref="RB51" si="4060">RD39</f>
        <v>0</v>
      </c>
      <c r="RC51" s="102"/>
      <c r="RD51" s="102"/>
      <c r="RE51" s="102"/>
      <c r="RF51" s="102"/>
      <c r="RG51" s="102"/>
      <c r="RH51" s="102"/>
      <c r="RI51" s="102"/>
      <c r="RJ51" s="102"/>
      <c r="RK51" s="102"/>
      <c r="RL51" s="102"/>
      <c r="RM51" s="102"/>
      <c r="RN51" s="102"/>
      <c r="RP51" s="102"/>
      <c r="RQ51" s="102"/>
      <c r="RR51" s="102"/>
      <c r="RS51" s="102"/>
      <c r="RT51" s="102"/>
      <c r="RU51" s="109" t="s">
        <v>108</v>
      </c>
      <c r="RV51" s="109"/>
      <c r="RW51" s="110">
        <f t="shared" ref="RW51" si="4061">RY39</f>
        <v>0</v>
      </c>
      <c r="RX51" s="102"/>
      <c r="RY51" s="102"/>
      <c r="RZ51" s="102"/>
      <c r="SA51" s="102"/>
      <c r="SB51" s="102"/>
      <c r="SC51" s="102"/>
      <c r="SD51" s="102"/>
      <c r="SE51" s="102"/>
      <c r="SF51" s="102"/>
      <c r="SG51" s="102"/>
      <c r="SH51" s="102"/>
      <c r="SI51" s="102"/>
      <c r="SK51" s="102"/>
      <c r="SL51" s="102"/>
      <c r="SM51" s="102"/>
      <c r="SN51" s="102"/>
      <c r="SO51" s="102"/>
      <c r="SP51" s="109" t="s">
        <v>108</v>
      </c>
      <c r="SQ51" s="109"/>
      <c r="SR51" s="110">
        <f t="shared" ref="SR51" si="4062">ST39</f>
        <v>0</v>
      </c>
      <c r="SS51" s="102"/>
      <c r="ST51" s="102"/>
      <c r="SU51" s="102"/>
      <c r="SV51" s="102"/>
      <c r="SW51" s="102"/>
      <c r="SX51" s="102"/>
      <c r="SY51" s="102"/>
      <c r="SZ51" s="102"/>
      <c r="TA51" s="102"/>
      <c r="TB51" s="102"/>
      <c r="TC51" s="102"/>
      <c r="TD51" s="102"/>
      <c r="TF51" s="102"/>
      <c r="TG51" s="102"/>
      <c r="TH51" s="102"/>
      <c r="TI51" s="102"/>
      <c r="TJ51" s="102"/>
      <c r="TK51" s="109" t="s">
        <v>108</v>
      </c>
      <c r="TL51" s="109"/>
      <c r="TM51" s="110">
        <f t="shared" ref="TM51" si="4063">TO39</f>
        <v>0</v>
      </c>
      <c r="TN51" s="102"/>
      <c r="TO51" s="102"/>
      <c r="TP51" s="102"/>
      <c r="TQ51" s="102"/>
      <c r="TR51" s="102"/>
      <c r="TS51" s="102"/>
      <c r="TT51" s="102"/>
      <c r="TU51" s="102"/>
      <c r="TV51" s="102"/>
      <c r="TW51" s="102"/>
      <c r="TX51" s="102"/>
      <c r="TY51" s="102"/>
      <c r="UA51" s="102"/>
      <c r="UB51" s="102"/>
      <c r="UC51" s="102"/>
      <c r="UD51" s="102"/>
      <c r="UE51" s="102"/>
      <c r="UF51" s="109" t="s">
        <v>108</v>
      </c>
      <c r="UG51" s="109"/>
      <c r="UH51" s="110">
        <f t="shared" ref="UH51" si="4064">UJ39</f>
        <v>0</v>
      </c>
      <c r="UI51" s="102"/>
      <c r="UJ51" s="102"/>
      <c r="UK51" s="102"/>
      <c r="UL51" s="102"/>
      <c r="UM51" s="102"/>
      <c r="UN51" s="102"/>
      <c r="UO51" s="102"/>
      <c r="UP51" s="102"/>
      <c r="UQ51" s="102"/>
      <c r="UR51" s="102"/>
      <c r="US51" s="102"/>
      <c r="UT51" s="102"/>
      <c r="UV51" s="102"/>
      <c r="UW51" s="102"/>
      <c r="UX51" s="102"/>
      <c r="UY51" s="102"/>
      <c r="UZ51" s="102"/>
      <c r="VA51" s="109" t="s">
        <v>108</v>
      </c>
      <c r="VB51" s="109"/>
      <c r="VC51" s="110">
        <f t="shared" ref="VC51" si="4065">VE39</f>
        <v>0</v>
      </c>
      <c r="VD51" s="102"/>
      <c r="VE51" s="102"/>
      <c r="VF51" s="102"/>
      <c r="VG51" s="102"/>
      <c r="VH51" s="102"/>
      <c r="VI51" s="102"/>
      <c r="VJ51" s="102"/>
      <c r="VK51" s="102"/>
      <c r="VL51" s="102"/>
      <c r="VM51" s="102"/>
      <c r="VN51" s="102"/>
      <c r="VO51" s="102"/>
      <c r="VQ51" s="102"/>
      <c r="VR51" s="102"/>
      <c r="VS51" s="102"/>
      <c r="VT51" s="102"/>
      <c r="VU51" s="102"/>
      <c r="VV51" s="109" t="s">
        <v>108</v>
      </c>
      <c r="VW51" s="109"/>
      <c r="VX51" s="110">
        <f t="shared" ref="VX51" si="4066">VZ39</f>
        <v>0</v>
      </c>
      <c r="VY51" s="102"/>
      <c r="VZ51" s="102"/>
      <c r="WA51" s="102"/>
      <c r="WB51" s="102"/>
      <c r="WC51" s="102"/>
      <c r="WD51" s="102"/>
      <c r="WE51" s="102"/>
      <c r="WF51" s="102"/>
      <c r="WG51" s="102"/>
      <c r="WH51" s="102"/>
      <c r="WI51" s="102"/>
      <c r="WJ51" s="102"/>
      <c r="WL51" s="102"/>
      <c r="WM51" s="102"/>
      <c r="WN51" s="102"/>
      <c r="WO51" s="102"/>
      <c r="WP51" s="102"/>
      <c r="WQ51" s="109" t="s">
        <v>108</v>
      </c>
      <c r="WR51" s="109"/>
      <c r="WS51" s="110">
        <f t="shared" ref="WS51" si="4067">WU39</f>
        <v>0</v>
      </c>
      <c r="WT51" s="102"/>
      <c r="WU51" s="102"/>
      <c r="WV51" s="102"/>
      <c r="WW51" s="102"/>
      <c r="WX51" s="102"/>
      <c r="WY51" s="102"/>
      <c r="WZ51" s="102"/>
      <c r="XA51" s="102"/>
      <c r="XB51" s="102"/>
      <c r="XC51" s="102"/>
      <c r="XD51" s="102"/>
      <c r="XE51" s="102"/>
      <c r="XG51" s="102"/>
      <c r="XH51" s="102"/>
      <c r="XI51" s="102"/>
      <c r="XJ51" s="102"/>
      <c r="XK51" s="102"/>
      <c r="XL51" s="109" t="s">
        <v>108</v>
      </c>
      <c r="XM51" s="109"/>
      <c r="XN51" s="110">
        <f t="shared" ref="XN51" si="4068">XP39</f>
        <v>0</v>
      </c>
      <c r="XO51" s="102"/>
      <c r="XP51" s="102"/>
      <c r="XQ51" s="102"/>
      <c r="XR51" s="102"/>
      <c r="XS51" s="102"/>
      <c r="XT51" s="102"/>
      <c r="XU51" s="102"/>
      <c r="XV51" s="102"/>
      <c r="XW51" s="102"/>
      <c r="XX51" s="102"/>
      <c r="XY51" s="102"/>
      <c r="XZ51" s="102"/>
      <c r="YB51" s="102"/>
      <c r="YC51" s="102"/>
      <c r="YD51" s="102"/>
      <c r="YE51" s="102"/>
      <c r="YF51" s="102"/>
      <c r="YG51" s="109" t="s">
        <v>108</v>
      </c>
      <c r="YH51" s="109"/>
      <c r="YI51" s="110">
        <f t="shared" ref="YI51" si="4069">YK39</f>
        <v>0</v>
      </c>
      <c r="YJ51" s="102"/>
      <c r="YK51" s="102"/>
      <c r="YL51" s="102"/>
      <c r="YM51" s="102"/>
      <c r="YN51" s="102"/>
      <c r="YO51" s="102"/>
      <c r="YP51" s="102"/>
      <c r="YQ51" s="102"/>
      <c r="YR51" s="102"/>
      <c r="YS51" s="102"/>
      <c r="YT51" s="102"/>
      <c r="YU51" s="102"/>
      <c r="YW51" s="102"/>
      <c r="YX51" s="102"/>
      <c r="YY51" s="102"/>
      <c r="YZ51" s="102"/>
      <c r="ZA51" s="102"/>
      <c r="ZB51" s="109" t="s">
        <v>108</v>
      </c>
      <c r="ZC51" s="109"/>
      <c r="ZD51" s="110">
        <f t="shared" ref="ZD51" si="4070">ZF39</f>
        <v>0</v>
      </c>
      <c r="ZE51" s="102"/>
      <c r="ZF51" s="102"/>
      <c r="ZG51" s="102"/>
      <c r="ZH51" s="102"/>
      <c r="ZI51" s="102"/>
      <c r="ZJ51" s="102"/>
      <c r="ZK51" s="102"/>
      <c r="ZL51" s="102"/>
      <c r="ZM51" s="102"/>
      <c r="ZN51" s="102"/>
      <c r="ZO51" s="102"/>
      <c r="ZP51" s="102"/>
      <c r="ZR51" s="102"/>
      <c r="ZS51" s="102"/>
      <c r="ZT51" s="102"/>
      <c r="ZU51" s="102"/>
      <c r="ZV51" s="102"/>
      <c r="ZW51" s="109" t="s">
        <v>108</v>
      </c>
      <c r="ZX51" s="109"/>
      <c r="ZY51" s="110">
        <f t="shared" ref="ZY51" si="4071">AAA39</f>
        <v>0</v>
      </c>
      <c r="ZZ51" s="102"/>
      <c r="AAA51" s="102"/>
      <c r="AAB51" s="102"/>
      <c r="AAC51" s="102"/>
      <c r="AAD51" s="102"/>
      <c r="AAE51" s="102"/>
      <c r="AAF51" s="102"/>
      <c r="AAG51" s="102"/>
      <c r="AAH51" s="102"/>
      <c r="AAI51" s="102"/>
      <c r="AAJ51" s="102"/>
      <c r="AAK51" s="102"/>
      <c r="AAM51" s="102"/>
      <c r="AAN51" s="102"/>
      <c r="AAO51" s="102"/>
      <c r="AAP51" s="102"/>
      <c r="AAQ51" s="102"/>
      <c r="AAR51" s="109" t="s">
        <v>108</v>
      </c>
      <c r="AAS51" s="109"/>
      <c r="AAT51" s="110">
        <f t="shared" ref="AAT51" si="4072">AAV39</f>
        <v>0</v>
      </c>
      <c r="AAU51" s="102"/>
      <c r="AAV51" s="102"/>
      <c r="AAW51" s="102"/>
      <c r="AAX51" s="102"/>
      <c r="AAY51" s="102"/>
      <c r="AAZ51" s="102"/>
      <c r="ABA51" s="102"/>
      <c r="ABB51" s="102"/>
      <c r="ABC51" s="102"/>
      <c r="ABD51" s="102"/>
      <c r="ABE51" s="102"/>
      <c r="ABF51" s="102"/>
      <c r="ABH51" s="102"/>
      <c r="ABI51" s="102"/>
      <c r="ABJ51" s="102"/>
      <c r="ABK51" s="102"/>
      <c r="ABL51" s="102"/>
      <c r="ABM51" s="109" t="s">
        <v>108</v>
      </c>
      <c r="ABN51" s="109"/>
      <c r="ABO51" s="110">
        <f t="shared" ref="ABO51" si="4073">ABQ39</f>
        <v>0</v>
      </c>
      <c r="ABP51" s="102"/>
      <c r="ABQ51" s="102"/>
      <c r="ABR51" s="102"/>
      <c r="ABS51" s="102"/>
      <c r="ABT51" s="102"/>
      <c r="ABU51" s="102"/>
      <c r="ABV51" s="102"/>
      <c r="ABW51" s="102"/>
      <c r="ABX51" s="102"/>
      <c r="ABY51" s="102"/>
      <c r="ABZ51" s="102"/>
      <c r="ACA51" s="102"/>
      <c r="ACC51" s="102"/>
      <c r="ACD51" s="102"/>
      <c r="ACE51" s="102"/>
      <c r="ACF51" s="102"/>
      <c r="ACG51" s="102"/>
      <c r="ACH51" s="109" t="s">
        <v>108</v>
      </c>
      <c r="ACI51" s="109"/>
      <c r="ACJ51" s="110">
        <f t="shared" ref="ACJ51" si="4074">ACL39</f>
        <v>0</v>
      </c>
      <c r="ACK51" s="102"/>
      <c r="ACL51" s="102"/>
      <c r="ACM51" s="102"/>
      <c r="ACN51" s="102"/>
      <c r="ACO51" s="102"/>
      <c r="ACP51" s="102"/>
      <c r="ACQ51" s="102"/>
      <c r="ACR51" s="102"/>
      <c r="ACS51" s="102"/>
      <c r="ACT51" s="102"/>
      <c r="ACU51" s="102"/>
      <c r="ACV51" s="102"/>
      <c r="ACX51" s="102"/>
      <c r="ACY51" s="102"/>
      <c r="ACZ51" s="102"/>
      <c r="ADA51" s="102"/>
      <c r="ADB51" s="102"/>
      <c r="ADC51" s="109" t="s">
        <v>108</v>
      </c>
      <c r="ADD51" s="109"/>
      <c r="ADE51" s="110">
        <f t="shared" ref="ADE51" si="4075">ADG39</f>
        <v>0</v>
      </c>
      <c r="ADF51" s="102"/>
      <c r="ADG51" s="102"/>
      <c r="ADH51" s="102"/>
      <c r="ADI51" s="102"/>
      <c r="ADJ51" s="102"/>
      <c r="ADK51" s="102"/>
      <c r="ADL51" s="102"/>
      <c r="ADM51" s="102"/>
      <c r="ADN51" s="102"/>
      <c r="ADO51" s="102"/>
      <c r="ADP51" s="102"/>
      <c r="ADQ51" s="102"/>
      <c r="ADS51" s="102"/>
      <c r="ADT51" s="102"/>
      <c r="ADU51" s="102"/>
      <c r="ADV51" s="102"/>
      <c r="ADW51" s="102"/>
      <c r="ADX51" s="109" t="s">
        <v>108</v>
      </c>
      <c r="ADY51" s="109"/>
      <c r="ADZ51" s="110">
        <f t="shared" ref="ADZ51" si="4076">AEB39</f>
        <v>0</v>
      </c>
      <c r="AEA51" s="102"/>
      <c r="AEB51" s="102"/>
      <c r="AEC51" s="102"/>
      <c r="AED51" s="102"/>
      <c r="AEE51" s="102"/>
      <c r="AEF51" s="102"/>
      <c r="AEG51" s="102"/>
      <c r="AEH51" s="102"/>
      <c r="AEI51" s="102"/>
      <c r="AEJ51" s="102"/>
      <c r="AEK51" s="102"/>
      <c r="AEL51" s="102"/>
      <c r="AEN51" s="102"/>
      <c r="AEO51" s="102"/>
      <c r="AEP51" s="102"/>
      <c r="AEQ51" s="102"/>
      <c r="AER51" s="102"/>
      <c r="AES51" s="109" t="s">
        <v>108</v>
      </c>
      <c r="AET51" s="109"/>
      <c r="AEU51" s="110">
        <f t="shared" ref="AEU51" si="4077">AEW39</f>
        <v>0</v>
      </c>
      <c r="AEV51" s="102"/>
      <c r="AEW51" s="102"/>
      <c r="AEX51" s="102"/>
      <c r="AEY51" s="102"/>
      <c r="AEZ51" s="102"/>
      <c r="AFA51" s="102"/>
      <c r="AFB51" s="102"/>
      <c r="AFC51" s="102"/>
      <c r="AFD51" s="102"/>
      <c r="AFE51" s="102"/>
      <c r="AFF51" s="102"/>
      <c r="AFG51" s="102"/>
      <c r="AFI51" s="102"/>
      <c r="AFJ51" s="102"/>
      <c r="AFK51" s="102"/>
      <c r="AFL51" s="102"/>
      <c r="AFM51" s="102"/>
      <c r="AFN51" s="109" t="s">
        <v>108</v>
      </c>
      <c r="AFO51" s="109"/>
      <c r="AFP51" s="110">
        <f t="shared" ref="AFP51" si="4078">AFR39</f>
        <v>0</v>
      </c>
      <c r="AFQ51" s="102"/>
      <c r="AFR51" s="102"/>
      <c r="AFS51" s="102"/>
      <c r="AFT51" s="102"/>
      <c r="AFU51" s="102"/>
      <c r="AFV51" s="102"/>
      <c r="AFW51" s="102"/>
      <c r="AFX51" s="102"/>
      <c r="AFY51" s="102"/>
      <c r="AFZ51" s="102"/>
      <c r="AGA51" s="102"/>
      <c r="AGB51" s="102"/>
      <c r="AGD51" s="102"/>
      <c r="AGE51" s="102"/>
      <c r="AGF51" s="102"/>
      <c r="AGG51" s="102"/>
      <c r="AGH51" s="102"/>
      <c r="AGI51" s="109" t="s">
        <v>108</v>
      </c>
      <c r="AGJ51" s="109"/>
      <c r="AGK51" s="110">
        <f t="shared" ref="AGK51" si="4079">AGM39</f>
        <v>0</v>
      </c>
      <c r="AGL51" s="102"/>
      <c r="AGM51" s="102"/>
      <c r="AGN51" s="102"/>
      <c r="AGO51" s="102"/>
      <c r="AGP51" s="102"/>
      <c r="AGQ51" s="102"/>
      <c r="AGR51" s="102"/>
      <c r="AGS51" s="102"/>
      <c r="AGT51" s="102"/>
      <c r="AGU51" s="102"/>
      <c r="AGV51" s="102"/>
      <c r="AGW51" s="102"/>
      <c r="AGY51" s="102"/>
      <c r="AGZ51" s="102"/>
      <c r="AHA51" s="102"/>
      <c r="AHB51" s="102"/>
      <c r="AHC51" s="102"/>
      <c r="AHD51" s="109" t="s">
        <v>108</v>
      </c>
      <c r="AHE51" s="109"/>
      <c r="AHF51" s="110">
        <f t="shared" ref="AHF51" si="4080">AHH39</f>
        <v>0</v>
      </c>
      <c r="AHG51" s="102"/>
      <c r="AHH51" s="102"/>
      <c r="AHI51" s="102"/>
      <c r="AHJ51" s="102"/>
      <c r="AHK51" s="102"/>
      <c r="AHL51" s="102"/>
      <c r="AHM51" s="102"/>
      <c r="AHN51" s="102"/>
      <c r="AHO51" s="102"/>
      <c r="AHP51" s="102"/>
      <c r="AHQ51" s="102"/>
      <c r="AHR51" s="102"/>
      <c r="AHT51" s="102"/>
      <c r="AHU51" s="102"/>
      <c r="AHV51" s="102"/>
      <c r="AHW51" s="102"/>
      <c r="AHX51" s="102"/>
      <c r="AHY51" s="109" t="s">
        <v>108</v>
      </c>
      <c r="AHZ51" s="109"/>
      <c r="AIA51" s="110">
        <f t="shared" ref="AIA51" si="4081">AIC39</f>
        <v>0</v>
      </c>
      <c r="AIB51" s="102"/>
      <c r="AIC51" s="102"/>
      <c r="AID51" s="102"/>
      <c r="AIE51" s="102"/>
      <c r="AIF51" s="102"/>
      <c r="AIG51" s="102"/>
      <c r="AIH51" s="102"/>
      <c r="AII51" s="102"/>
      <c r="AIJ51" s="102"/>
      <c r="AIK51" s="102"/>
      <c r="AIL51" s="102"/>
      <c r="AIM51" s="102"/>
      <c r="AIO51" s="102"/>
      <c r="AIP51" s="102"/>
      <c r="AIQ51" s="102"/>
      <c r="AIR51" s="102"/>
      <c r="AIS51" s="102"/>
      <c r="AIT51" s="109" t="s">
        <v>108</v>
      </c>
      <c r="AIU51" s="109"/>
      <c r="AIV51" s="110">
        <f t="shared" ref="AIV51" si="4082">AIX39</f>
        <v>0</v>
      </c>
      <c r="AIW51" s="102"/>
      <c r="AIX51" s="102"/>
      <c r="AIY51" s="102"/>
      <c r="AIZ51" s="102"/>
      <c r="AJA51" s="102"/>
      <c r="AJB51" s="102"/>
      <c r="AJC51" s="102"/>
      <c r="AJD51" s="102"/>
      <c r="AJE51" s="102"/>
      <c r="AJF51" s="102"/>
      <c r="AJG51" s="102"/>
      <c r="AJH51" s="102"/>
      <c r="AJJ51" s="102"/>
      <c r="AJK51" s="102"/>
      <c r="AJL51" s="102"/>
      <c r="AJM51" s="102"/>
      <c r="AJN51" s="102"/>
      <c r="AJO51" s="109" t="s">
        <v>108</v>
      </c>
      <c r="AJP51" s="109"/>
      <c r="AJQ51" s="110">
        <f t="shared" ref="AJQ51" si="4083">AJS39</f>
        <v>0</v>
      </c>
      <c r="AJR51" s="102"/>
      <c r="AJS51" s="102"/>
      <c r="AJT51" s="102"/>
      <c r="AJU51" s="102"/>
      <c r="AJV51" s="102"/>
      <c r="AJW51" s="102"/>
      <c r="AJX51" s="102"/>
      <c r="AJY51" s="102"/>
      <c r="AJZ51" s="102"/>
      <c r="AKA51" s="102"/>
      <c r="AKB51" s="102"/>
      <c r="AKC51" s="102"/>
      <c r="AKE51" s="102"/>
      <c r="AKF51" s="102"/>
      <c r="AKG51" s="102"/>
      <c r="AKH51" s="102"/>
      <c r="AKI51" s="102"/>
      <c r="AKJ51" s="109" t="s">
        <v>108</v>
      </c>
      <c r="AKK51" s="109"/>
      <c r="AKL51" s="110">
        <f t="shared" ref="AKL51" si="4084">AKN39</f>
        <v>0</v>
      </c>
      <c r="AKM51" s="102"/>
      <c r="AKN51" s="102"/>
      <c r="AKO51" s="102"/>
      <c r="AKP51" s="102"/>
      <c r="AKQ51" s="102"/>
      <c r="AKR51" s="102"/>
      <c r="AKS51" s="102"/>
      <c r="AKT51" s="102"/>
      <c r="AKU51" s="102"/>
      <c r="AKV51" s="102"/>
      <c r="AKW51" s="102"/>
      <c r="AKX51" s="102"/>
      <c r="AKZ51" s="102"/>
      <c r="ALA51" s="102"/>
      <c r="ALB51" s="102"/>
      <c r="ALC51" s="102"/>
      <c r="ALD51" s="102"/>
      <c r="ALE51" s="109" t="s">
        <v>108</v>
      </c>
      <c r="ALF51" s="109"/>
      <c r="ALG51" s="110">
        <f t="shared" ref="ALG51" si="4085">ALI39</f>
        <v>0</v>
      </c>
      <c r="ALH51" s="102"/>
      <c r="ALI51" s="102"/>
      <c r="ALJ51" s="102"/>
      <c r="ALK51" s="102"/>
      <c r="ALL51" s="102"/>
      <c r="ALM51" s="102"/>
      <c r="ALN51" s="102"/>
      <c r="ALO51" s="102"/>
      <c r="ALP51" s="102"/>
      <c r="ALQ51" s="102"/>
      <c r="ALR51" s="102"/>
      <c r="ALS51" s="102"/>
      <c r="ALU51" s="102"/>
      <c r="ALV51" s="102"/>
      <c r="ALW51" s="102"/>
      <c r="ALX51" s="102"/>
      <c r="ALY51" s="102"/>
      <c r="ALZ51" s="109" t="s">
        <v>108</v>
      </c>
      <c r="AMA51" s="109"/>
      <c r="AMB51" s="110">
        <f t="shared" ref="AMB51" si="4086">AMD39</f>
        <v>0</v>
      </c>
      <c r="AMC51" s="102"/>
      <c r="AMD51" s="102"/>
      <c r="AME51" s="102"/>
      <c r="AMF51" s="102"/>
      <c r="AMG51" s="102"/>
      <c r="AMH51" s="102"/>
      <c r="AMI51" s="102"/>
      <c r="AMJ51" s="102"/>
      <c r="AMK51" s="102"/>
      <c r="AML51" s="102"/>
      <c r="AMM51" s="102"/>
      <c r="AMN51" s="102"/>
      <c r="AMP51" s="102"/>
      <c r="AMQ51" s="102"/>
      <c r="AMR51" s="102"/>
      <c r="AMS51" s="102"/>
      <c r="AMT51" s="102"/>
      <c r="AMU51" s="109" t="s">
        <v>108</v>
      </c>
      <c r="AMV51" s="109"/>
      <c r="AMW51" s="110">
        <f t="shared" ref="AMW51" si="4087">AMY39</f>
        <v>0</v>
      </c>
      <c r="AMX51" s="102"/>
      <c r="AMY51" s="102"/>
      <c r="AMZ51" s="102"/>
      <c r="ANA51" s="102"/>
      <c r="ANB51" s="102"/>
      <c r="ANC51" s="102"/>
      <c r="AND51" s="102"/>
      <c r="ANE51" s="102"/>
      <c r="ANF51" s="102"/>
      <c r="ANG51" s="102"/>
      <c r="ANH51" s="102"/>
      <c r="ANI51" s="102"/>
      <c r="ANK51" s="102"/>
      <c r="ANL51" s="102"/>
      <c r="ANM51" s="102"/>
      <c r="ANN51" s="102"/>
      <c r="ANO51" s="102"/>
      <c r="ANP51" s="109" t="s">
        <v>108</v>
      </c>
      <c r="ANQ51" s="109"/>
      <c r="ANR51" s="110">
        <f t="shared" ref="ANR51" si="4088">ANT39</f>
        <v>0</v>
      </c>
      <c r="ANS51" s="102"/>
      <c r="ANT51" s="102"/>
      <c r="ANU51" s="102"/>
      <c r="ANV51" s="102"/>
      <c r="ANW51" s="102"/>
      <c r="ANX51" s="102"/>
      <c r="ANY51" s="102"/>
      <c r="ANZ51" s="102"/>
      <c r="AOA51" s="102"/>
      <c r="AOB51" s="102"/>
      <c r="AOC51" s="102"/>
      <c r="AOD51" s="102"/>
      <c r="AOF51" s="102"/>
      <c r="AOG51" s="102"/>
      <c r="AOH51" s="102"/>
      <c r="AOI51" s="102"/>
      <c r="AOJ51" s="102"/>
      <c r="AOK51" s="109" t="s">
        <v>108</v>
      </c>
      <c r="AOL51" s="109"/>
      <c r="AOM51" s="110">
        <f t="shared" ref="AOM51" si="4089">AOO39</f>
        <v>0</v>
      </c>
      <c r="AON51" s="102"/>
      <c r="AOO51" s="102"/>
      <c r="AOP51" s="102"/>
      <c r="AOQ51" s="102"/>
      <c r="AOR51" s="102"/>
      <c r="AOS51" s="102"/>
      <c r="AOT51" s="102"/>
      <c r="AOU51" s="102"/>
      <c r="AOV51" s="102"/>
      <c r="AOW51" s="102"/>
      <c r="AOX51" s="102"/>
      <c r="AOY51" s="102"/>
      <c r="APA51" s="102"/>
      <c r="APB51" s="102"/>
      <c r="APC51" s="102"/>
      <c r="APD51" s="102"/>
      <c r="APE51" s="102"/>
      <c r="APF51" s="109" t="s">
        <v>108</v>
      </c>
      <c r="APG51" s="109"/>
      <c r="APH51" s="110">
        <f t="shared" ref="APH51" si="4090">APJ39</f>
        <v>0</v>
      </c>
      <c r="API51" s="102"/>
      <c r="APJ51" s="102"/>
      <c r="APK51" s="102"/>
      <c r="APL51" s="102"/>
      <c r="APM51" s="102"/>
      <c r="APN51" s="102"/>
      <c r="APO51" s="102"/>
      <c r="APP51" s="102"/>
      <c r="APQ51" s="102"/>
      <c r="APR51" s="102"/>
      <c r="APS51" s="102"/>
      <c r="APT51" s="102"/>
      <c r="APV51" s="102"/>
      <c r="APW51" s="102"/>
      <c r="APX51" s="102"/>
      <c r="APY51" s="102"/>
      <c r="APZ51" s="102"/>
      <c r="AQA51" s="109" t="s">
        <v>108</v>
      </c>
      <c r="AQB51" s="109"/>
      <c r="AQC51" s="110">
        <f t="shared" ref="AQC51" si="4091">AQE39</f>
        <v>0</v>
      </c>
      <c r="AQD51" s="102"/>
      <c r="AQE51" s="102"/>
      <c r="AQF51" s="102"/>
      <c r="AQG51" s="102"/>
      <c r="AQH51" s="102"/>
      <c r="AQI51" s="102"/>
      <c r="AQJ51" s="102"/>
      <c r="AQK51" s="102"/>
      <c r="AQL51" s="102"/>
      <c r="AQM51" s="102"/>
      <c r="AQN51" s="102"/>
      <c r="AQO51" s="102"/>
      <c r="AQQ51" s="102"/>
      <c r="AQR51" s="102"/>
      <c r="AQS51" s="102"/>
      <c r="AQT51" s="102"/>
      <c r="AQU51" s="102"/>
      <c r="AQV51" s="109" t="s">
        <v>108</v>
      </c>
      <c r="AQW51" s="109"/>
      <c r="AQX51" s="110">
        <f t="shared" ref="AQX51" si="4092">AQZ39</f>
        <v>0</v>
      </c>
      <c r="AQY51" s="102"/>
      <c r="AQZ51" s="102"/>
      <c r="ARA51" s="102"/>
      <c r="ARB51" s="102"/>
      <c r="ARC51" s="102"/>
      <c r="ARD51" s="102"/>
      <c r="ARE51" s="102"/>
      <c r="ARF51" s="102"/>
      <c r="ARG51" s="102"/>
      <c r="ARH51" s="102"/>
      <c r="ARI51" s="102"/>
      <c r="ARJ51" s="102"/>
      <c r="ARL51" s="102"/>
      <c r="ARM51" s="102"/>
      <c r="ARN51" s="102"/>
      <c r="ARO51" s="102"/>
      <c r="ARP51" s="102"/>
      <c r="ARQ51" s="109" t="s">
        <v>108</v>
      </c>
      <c r="ARR51" s="109"/>
      <c r="ARS51" s="110">
        <f t="shared" ref="ARS51" si="4093">ARU39</f>
        <v>0</v>
      </c>
      <c r="ART51" s="102"/>
      <c r="ARU51" s="102"/>
      <c r="ARV51" s="102"/>
      <c r="ARW51" s="102"/>
      <c r="ARX51" s="102"/>
      <c r="ARY51" s="102"/>
      <c r="ARZ51" s="102"/>
      <c r="ASA51" s="102"/>
      <c r="ASB51" s="102"/>
      <c r="ASC51" s="102"/>
      <c r="ASD51" s="102"/>
      <c r="ASE51" s="102"/>
      <c r="ASG51" s="102"/>
      <c r="ASH51" s="102"/>
      <c r="ASI51" s="102"/>
      <c r="ASJ51" s="102"/>
      <c r="ASK51" s="102"/>
      <c r="ASL51" s="109" t="s">
        <v>108</v>
      </c>
      <c r="ASM51" s="109"/>
      <c r="ASN51" s="110">
        <f t="shared" ref="ASN51" si="4094">ASP39</f>
        <v>0</v>
      </c>
      <c r="ASO51" s="102"/>
      <c r="ASP51" s="102"/>
      <c r="ASQ51" s="102"/>
      <c r="ASR51" s="102"/>
      <c r="ASS51" s="102"/>
      <c r="AST51" s="102"/>
      <c r="ASU51" s="102"/>
      <c r="ASV51" s="102"/>
      <c r="ASW51" s="102"/>
      <c r="ASX51" s="102"/>
      <c r="ASY51" s="102"/>
      <c r="ASZ51" s="102"/>
      <c r="ATB51" s="102"/>
      <c r="ATC51" s="102"/>
      <c r="ATD51" s="102"/>
      <c r="ATE51" s="102"/>
      <c r="ATF51" s="102"/>
      <c r="ATG51" s="109" t="s">
        <v>108</v>
      </c>
      <c r="ATH51" s="109"/>
      <c r="ATI51" s="110">
        <f t="shared" ref="ATI51" si="4095">ATK39</f>
        <v>0</v>
      </c>
      <c r="ATJ51" s="102"/>
      <c r="ATK51" s="102"/>
      <c r="ATL51" s="102"/>
      <c r="ATM51" s="102"/>
      <c r="ATN51" s="102"/>
      <c r="ATO51" s="102"/>
      <c r="ATP51" s="102"/>
      <c r="ATQ51" s="102"/>
      <c r="ATR51" s="102"/>
      <c r="ATS51" s="102"/>
      <c r="ATT51" s="102"/>
      <c r="ATU51" s="102"/>
      <c r="ATW51" s="102"/>
      <c r="ATX51" s="102"/>
      <c r="ATY51" s="102"/>
      <c r="ATZ51" s="102"/>
      <c r="AUA51" s="102"/>
      <c r="AUB51" s="109" t="s">
        <v>108</v>
      </c>
      <c r="AUC51" s="109"/>
      <c r="AUD51" s="110">
        <f t="shared" ref="AUD51" si="4096">AUF39</f>
        <v>0</v>
      </c>
      <c r="AUE51" s="102"/>
      <c r="AUF51" s="102"/>
      <c r="AUG51" s="102"/>
      <c r="AUH51" s="102"/>
      <c r="AUI51" s="102"/>
      <c r="AUJ51" s="102"/>
      <c r="AUK51" s="102"/>
      <c r="AUL51" s="102"/>
      <c r="AUM51" s="102"/>
      <c r="AUN51" s="102"/>
      <c r="AUO51" s="102"/>
      <c r="AUP51" s="102"/>
      <c r="AUR51" s="102"/>
      <c r="AUS51" s="102"/>
      <c r="AUT51" s="102"/>
      <c r="AUU51" s="102"/>
      <c r="AUV51" s="102"/>
      <c r="AUW51" s="109" t="s">
        <v>108</v>
      </c>
      <c r="AUX51" s="109"/>
      <c r="AUY51" s="110">
        <f t="shared" ref="AUY51" si="4097">AVA39</f>
        <v>0</v>
      </c>
      <c r="AUZ51" s="102"/>
      <c r="AVA51" s="102"/>
      <c r="AVB51" s="102"/>
      <c r="AVC51" s="102"/>
      <c r="AVD51" s="102"/>
      <c r="AVE51" s="102"/>
      <c r="AVF51" s="102"/>
      <c r="AVG51" s="102"/>
      <c r="AVH51" s="102"/>
      <c r="AVI51" s="102"/>
      <c r="AVJ51" s="102"/>
      <c r="AVK51" s="102"/>
      <c r="AVM51" s="102"/>
      <c r="AVN51" s="102"/>
      <c r="AVO51" s="102"/>
      <c r="AVP51" s="102"/>
      <c r="AVQ51" s="102"/>
      <c r="AVR51" s="109" t="s">
        <v>108</v>
      </c>
      <c r="AVS51" s="109"/>
      <c r="AVT51" s="110">
        <f t="shared" ref="AVT51" si="4098">AVV39</f>
        <v>0</v>
      </c>
      <c r="AVU51" s="102"/>
      <c r="AVV51" s="102"/>
      <c r="AVW51" s="102"/>
      <c r="AVX51" s="102"/>
      <c r="AVY51" s="102"/>
      <c r="AVZ51" s="102"/>
      <c r="AWA51" s="102"/>
      <c r="AWB51" s="102"/>
      <c r="AWC51" s="102"/>
      <c r="AWD51" s="102"/>
      <c r="AWE51" s="102"/>
      <c r="AWF51" s="102"/>
      <c r="AWH51" s="102"/>
      <c r="AWI51" s="102"/>
      <c r="AWJ51" s="102"/>
      <c r="AWK51" s="102"/>
      <c r="AWL51" s="102"/>
      <c r="AWM51" s="109" t="s">
        <v>108</v>
      </c>
      <c r="AWN51" s="109"/>
      <c r="AWO51" s="110">
        <f t="shared" ref="AWO51" si="4099">AWQ39</f>
        <v>0</v>
      </c>
      <c r="AWP51" s="102"/>
      <c r="AWQ51" s="102"/>
      <c r="AWR51" s="102"/>
      <c r="AWS51" s="102"/>
      <c r="AWT51" s="102"/>
      <c r="AWU51" s="102"/>
      <c r="AWV51" s="102"/>
      <c r="AWW51" s="102"/>
      <c r="AWX51" s="102"/>
      <c r="AWY51" s="102"/>
      <c r="AWZ51" s="102"/>
      <c r="AXA51" s="102"/>
      <c r="AXC51" s="102"/>
      <c r="AXD51" s="102"/>
      <c r="AXE51" s="102"/>
      <c r="AXF51" s="102"/>
      <c r="AXG51" s="102"/>
      <c r="AXH51" s="109" t="s">
        <v>108</v>
      </c>
      <c r="AXI51" s="109"/>
      <c r="AXJ51" s="110">
        <f t="shared" ref="AXJ51" si="4100">AXL39</f>
        <v>0</v>
      </c>
      <c r="AXK51" s="102"/>
      <c r="AXL51" s="102"/>
      <c r="AXM51" s="102"/>
      <c r="AXN51" s="102"/>
      <c r="AXO51" s="102"/>
      <c r="AXP51" s="102"/>
      <c r="AXQ51" s="102"/>
      <c r="AXR51" s="102"/>
      <c r="AXS51" s="102"/>
      <c r="AXT51" s="102"/>
      <c r="AXU51" s="102"/>
      <c r="AXV51" s="102"/>
      <c r="AXX51" s="102"/>
      <c r="AXY51" s="102"/>
      <c r="AXZ51" s="102"/>
      <c r="AYA51" s="102"/>
      <c r="AYB51" s="102"/>
      <c r="AYC51" s="109" t="s">
        <v>108</v>
      </c>
      <c r="AYD51" s="109"/>
      <c r="AYE51" s="110">
        <f t="shared" ref="AYE51" si="4101">AYG39</f>
        <v>0</v>
      </c>
      <c r="AYF51" s="102"/>
      <c r="AYG51" s="102"/>
      <c r="AYH51" s="102"/>
      <c r="AYI51" s="102"/>
      <c r="AYJ51" s="102"/>
      <c r="AYK51" s="102"/>
      <c r="AYL51" s="102"/>
      <c r="AYM51" s="102"/>
      <c r="AYN51" s="102"/>
      <c r="AYO51" s="102"/>
      <c r="AYP51" s="102"/>
      <c r="AYQ51" s="102"/>
      <c r="AYS51" s="102"/>
      <c r="AYT51" s="102"/>
      <c r="AYU51" s="102"/>
      <c r="AYV51" s="102"/>
      <c r="AYW51" s="102"/>
      <c r="AYX51" s="109" t="s">
        <v>108</v>
      </c>
      <c r="AYY51" s="109"/>
      <c r="AYZ51" s="110">
        <f t="shared" ref="AYZ51" si="4102">AZB39</f>
        <v>0</v>
      </c>
      <c r="AZA51" s="102"/>
      <c r="AZB51" s="102"/>
      <c r="AZC51" s="102"/>
      <c r="AZD51" s="102"/>
      <c r="AZE51" s="102"/>
      <c r="AZF51" s="102"/>
      <c r="AZG51" s="102"/>
      <c r="AZH51" s="102"/>
      <c r="AZI51" s="102"/>
      <c r="AZJ51" s="102"/>
      <c r="AZK51" s="102"/>
      <c r="AZL51" s="102"/>
      <c r="AZN51" s="102"/>
      <c r="AZO51" s="102"/>
      <c r="AZP51" s="102"/>
      <c r="AZQ51" s="102"/>
      <c r="AZR51" s="102"/>
      <c r="AZS51" s="109" t="s">
        <v>108</v>
      </c>
      <c r="AZT51" s="109"/>
      <c r="AZU51" s="110">
        <f t="shared" ref="AZU51" si="4103">AZW39</f>
        <v>0</v>
      </c>
      <c r="AZV51" s="102"/>
      <c r="AZW51" s="102"/>
      <c r="AZX51" s="102"/>
      <c r="AZY51" s="102"/>
      <c r="AZZ51" s="102"/>
      <c r="BAA51" s="102"/>
      <c r="BAB51" s="102"/>
      <c r="BAC51" s="102"/>
      <c r="BAD51" s="102"/>
      <c r="BAE51" s="102"/>
      <c r="BAF51" s="102"/>
      <c r="BAG51" s="102"/>
      <c r="BAI51" s="102"/>
      <c r="BAJ51" s="102"/>
      <c r="BAK51" s="102"/>
      <c r="BAL51" s="102"/>
      <c r="BAM51" s="102"/>
      <c r="BAN51" s="109" t="s">
        <v>108</v>
      </c>
      <c r="BAO51" s="109"/>
      <c r="BAP51" s="110">
        <f t="shared" ref="BAP51" si="4104">BAR39</f>
        <v>0</v>
      </c>
      <c r="BAQ51" s="102"/>
      <c r="BAR51" s="102"/>
      <c r="BAS51" s="102"/>
      <c r="BAT51" s="102"/>
      <c r="BAU51" s="102"/>
      <c r="BAV51" s="102"/>
      <c r="BAW51" s="102"/>
      <c r="BAX51" s="102"/>
      <c r="BAY51" s="102"/>
      <c r="BAZ51" s="102"/>
      <c r="BBA51" s="102"/>
      <c r="BBB51" s="102"/>
    </row>
    <row r="52" spans="1:1406" x14ac:dyDescent="0.3">
      <c r="A52" s="102"/>
      <c r="B52" s="102"/>
      <c r="C52" s="102"/>
      <c r="D52" s="102"/>
      <c r="E52" s="102"/>
      <c r="F52" s="109" t="s">
        <v>109</v>
      </c>
      <c r="G52" s="109"/>
      <c r="H52" s="110">
        <f>K39</f>
        <v>0</v>
      </c>
      <c r="I52" s="102"/>
      <c r="J52" s="102"/>
      <c r="K52" s="102"/>
      <c r="L52" s="102"/>
      <c r="M52" s="102"/>
      <c r="N52" s="102"/>
      <c r="O52" s="102"/>
      <c r="P52" s="102"/>
      <c r="Q52" s="102"/>
      <c r="R52" s="102"/>
      <c r="S52" s="102"/>
      <c r="T52" s="102"/>
      <c r="V52" s="102"/>
      <c r="W52" s="102"/>
      <c r="X52" s="102"/>
      <c r="Y52" s="102"/>
      <c r="Z52" s="102"/>
      <c r="AA52" s="109" t="s">
        <v>109</v>
      </c>
      <c r="AB52" s="109"/>
      <c r="AC52" s="110">
        <f>AF39</f>
        <v>0</v>
      </c>
      <c r="AD52" s="102"/>
      <c r="AE52" s="102"/>
      <c r="AF52" s="102"/>
      <c r="AG52" s="102"/>
      <c r="AH52" s="102"/>
      <c r="AI52" s="102"/>
      <c r="AJ52" s="102"/>
      <c r="AK52" s="102"/>
      <c r="AL52" s="102"/>
      <c r="AM52" s="102"/>
      <c r="AN52" s="102"/>
      <c r="AO52" s="102"/>
      <c r="AQ52" s="102"/>
      <c r="AR52" s="102"/>
      <c r="AS52" s="102"/>
      <c r="AT52" s="102"/>
      <c r="AU52" s="102"/>
      <c r="AV52" s="109" t="s">
        <v>109</v>
      </c>
      <c r="AW52" s="109"/>
      <c r="AX52" s="110">
        <f t="shared" ref="AX52" si="4105">BA39</f>
        <v>0</v>
      </c>
      <c r="AY52" s="102"/>
      <c r="AZ52" s="102"/>
      <c r="BA52" s="102"/>
      <c r="BB52" s="102"/>
      <c r="BC52" s="102"/>
      <c r="BD52" s="102"/>
      <c r="BE52" s="102"/>
      <c r="BF52" s="102"/>
      <c r="BG52" s="102"/>
      <c r="BH52" s="102"/>
      <c r="BI52" s="102"/>
      <c r="BJ52" s="102"/>
      <c r="BL52" s="102"/>
      <c r="BM52" s="102"/>
      <c r="BN52" s="102"/>
      <c r="BO52" s="102"/>
      <c r="BP52" s="102"/>
      <c r="BQ52" s="109" t="s">
        <v>109</v>
      </c>
      <c r="BR52" s="109"/>
      <c r="BS52" s="110">
        <f t="shared" ref="BS52" si="4106">BV39</f>
        <v>0</v>
      </c>
      <c r="BT52" s="102"/>
      <c r="BU52" s="102"/>
      <c r="BV52" s="102"/>
      <c r="BW52" s="102"/>
      <c r="BX52" s="102"/>
      <c r="BY52" s="102"/>
      <c r="BZ52" s="102"/>
      <c r="CA52" s="102"/>
      <c r="CB52" s="102"/>
      <c r="CC52" s="102"/>
      <c r="CD52" s="102"/>
      <c r="CE52" s="102"/>
      <c r="CG52" s="102"/>
      <c r="CH52" s="102"/>
      <c r="CI52" s="102"/>
      <c r="CJ52" s="102"/>
      <c r="CK52" s="102"/>
      <c r="CL52" s="109" t="s">
        <v>109</v>
      </c>
      <c r="CM52" s="109"/>
      <c r="CN52" s="110">
        <f t="shared" ref="CN52" si="4107">CQ39</f>
        <v>0</v>
      </c>
      <c r="CO52" s="102"/>
      <c r="CP52" s="102"/>
      <c r="CQ52" s="102"/>
      <c r="CR52" s="102"/>
      <c r="CS52" s="102"/>
      <c r="CT52" s="102"/>
      <c r="CU52" s="102"/>
      <c r="CV52" s="102"/>
      <c r="CW52" s="102"/>
      <c r="CX52" s="102"/>
      <c r="CY52" s="102"/>
      <c r="CZ52" s="102"/>
      <c r="DB52" s="102"/>
      <c r="DC52" s="102"/>
      <c r="DD52" s="102"/>
      <c r="DE52" s="102"/>
      <c r="DF52" s="102"/>
      <c r="DG52" s="109" t="s">
        <v>109</v>
      </c>
      <c r="DH52" s="109"/>
      <c r="DI52" s="110">
        <f t="shared" ref="DI52" si="4108">DL39</f>
        <v>0</v>
      </c>
      <c r="DJ52" s="102"/>
      <c r="DK52" s="102"/>
      <c r="DL52" s="102"/>
      <c r="DM52" s="102"/>
      <c r="DN52" s="102"/>
      <c r="DO52" s="102"/>
      <c r="DP52" s="102"/>
      <c r="DQ52" s="102"/>
      <c r="DR52" s="102"/>
      <c r="DS52" s="102"/>
      <c r="DT52" s="102"/>
      <c r="DU52" s="102"/>
      <c r="DW52" s="102"/>
      <c r="DX52" s="102"/>
      <c r="DY52" s="102"/>
      <c r="DZ52" s="102"/>
      <c r="EA52" s="102"/>
      <c r="EB52" s="109" t="s">
        <v>109</v>
      </c>
      <c r="EC52" s="109"/>
      <c r="ED52" s="110">
        <f t="shared" ref="ED52" si="4109">EG39</f>
        <v>0</v>
      </c>
      <c r="EE52" s="102"/>
      <c r="EF52" s="102"/>
      <c r="EG52" s="102"/>
      <c r="EH52" s="102"/>
      <c r="EI52" s="102"/>
      <c r="EJ52" s="102"/>
      <c r="EK52" s="102"/>
      <c r="EL52" s="102"/>
      <c r="EM52" s="102"/>
      <c r="EN52" s="102"/>
      <c r="EO52" s="102"/>
      <c r="EP52" s="102"/>
      <c r="ER52" s="102"/>
      <c r="ES52" s="102"/>
      <c r="ET52" s="102"/>
      <c r="EU52" s="102"/>
      <c r="EV52" s="102"/>
      <c r="EW52" s="109" t="s">
        <v>109</v>
      </c>
      <c r="EX52" s="109"/>
      <c r="EY52" s="110">
        <f t="shared" ref="EY52" si="4110">FB39</f>
        <v>0</v>
      </c>
      <c r="EZ52" s="102"/>
      <c r="FA52" s="102"/>
      <c r="FB52" s="102"/>
      <c r="FC52" s="102"/>
      <c r="FD52" s="102"/>
      <c r="FE52" s="102"/>
      <c r="FF52" s="102"/>
      <c r="FG52" s="102"/>
      <c r="FH52" s="102"/>
      <c r="FI52" s="102"/>
      <c r="FJ52" s="102"/>
      <c r="FK52" s="102"/>
      <c r="FM52" s="102"/>
      <c r="FN52" s="102"/>
      <c r="FO52" s="102"/>
      <c r="FP52" s="102"/>
      <c r="FQ52" s="102"/>
      <c r="FR52" s="109" t="s">
        <v>109</v>
      </c>
      <c r="FS52" s="109"/>
      <c r="FT52" s="110">
        <f t="shared" ref="FT52" si="4111">FW39</f>
        <v>0</v>
      </c>
      <c r="FU52" s="102"/>
      <c r="FV52" s="102"/>
      <c r="FW52" s="102"/>
      <c r="FX52" s="102"/>
      <c r="FY52" s="102"/>
      <c r="FZ52" s="102"/>
      <c r="GA52" s="102"/>
      <c r="GB52" s="102"/>
      <c r="GC52" s="102"/>
      <c r="GD52" s="102"/>
      <c r="GE52" s="102"/>
      <c r="GF52" s="102"/>
      <c r="GH52" s="102"/>
      <c r="GI52" s="102"/>
      <c r="GJ52" s="102"/>
      <c r="GK52" s="102"/>
      <c r="GL52" s="102"/>
      <c r="GM52" s="109" t="s">
        <v>109</v>
      </c>
      <c r="GN52" s="109"/>
      <c r="GO52" s="110">
        <f t="shared" ref="GO52" si="4112">GR39</f>
        <v>0</v>
      </c>
      <c r="GP52" s="102"/>
      <c r="GQ52" s="102"/>
      <c r="GR52" s="102"/>
      <c r="GS52" s="102"/>
      <c r="GT52" s="102"/>
      <c r="GU52" s="102"/>
      <c r="GV52" s="102"/>
      <c r="GW52" s="102"/>
      <c r="GX52" s="102"/>
      <c r="GY52" s="102"/>
      <c r="GZ52" s="102"/>
      <c r="HA52" s="102"/>
      <c r="HC52" s="102"/>
      <c r="HD52" s="102"/>
      <c r="HE52" s="102"/>
      <c r="HF52" s="102"/>
      <c r="HG52" s="102"/>
      <c r="HH52" s="109" t="s">
        <v>109</v>
      </c>
      <c r="HI52" s="109"/>
      <c r="HJ52" s="110">
        <f t="shared" ref="HJ52" si="4113">HM39</f>
        <v>0</v>
      </c>
      <c r="HK52" s="102"/>
      <c r="HL52" s="102"/>
      <c r="HM52" s="102"/>
      <c r="HN52" s="102"/>
      <c r="HO52" s="102"/>
      <c r="HP52" s="102"/>
      <c r="HQ52" s="102"/>
      <c r="HR52" s="102"/>
      <c r="HS52" s="102"/>
      <c r="HT52" s="102"/>
      <c r="HU52" s="102"/>
      <c r="HV52" s="102"/>
      <c r="HX52" s="102"/>
      <c r="HY52" s="102"/>
      <c r="HZ52" s="102"/>
      <c r="IA52" s="102"/>
      <c r="IB52" s="102"/>
      <c r="IC52" s="109" t="s">
        <v>109</v>
      </c>
      <c r="ID52" s="109"/>
      <c r="IE52" s="110">
        <f t="shared" ref="IE52" si="4114">IH39</f>
        <v>0</v>
      </c>
      <c r="IF52" s="102"/>
      <c r="IG52" s="102"/>
      <c r="IH52" s="102"/>
      <c r="II52" s="102"/>
      <c r="IJ52" s="102"/>
      <c r="IK52" s="102"/>
      <c r="IL52" s="102"/>
      <c r="IM52" s="102"/>
      <c r="IN52" s="102"/>
      <c r="IO52" s="102"/>
      <c r="IP52" s="102"/>
      <c r="IQ52" s="102"/>
      <c r="IS52" s="102"/>
      <c r="IT52" s="102"/>
      <c r="IU52" s="102"/>
      <c r="IV52" s="102"/>
      <c r="IW52" s="102"/>
      <c r="IX52" s="109" t="s">
        <v>109</v>
      </c>
      <c r="IY52" s="109"/>
      <c r="IZ52" s="110">
        <f t="shared" ref="IZ52" si="4115">JC39</f>
        <v>0</v>
      </c>
      <c r="JA52" s="102"/>
      <c r="JB52" s="102"/>
      <c r="JC52" s="102"/>
      <c r="JD52" s="102"/>
      <c r="JE52" s="102"/>
      <c r="JF52" s="102"/>
      <c r="JG52" s="102"/>
      <c r="JH52" s="102"/>
      <c r="JI52" s="102"/>
      <c r="JJ52" s="102"/>
      <c r="JK52" s="102"/>
      <c r="JL52" s="102"/>
      <c r="JN52" s="102"/>
      <c r="JO52" s="102"/>
      <c r="JP52" s="102"/>
      <c r="JQ52" s="102"/>
      <c r="JR52" s="102"/>
      <c r="JS52" s="109" t="s">
        <v>109</v>
      </c>
      <c r="JT52" s="109"/>
      <c r="JU52" s="110">
        <f t="shared" ref="JU52" si="4116">JX39</f>
        <v>0</v>
      </c>
      <c r="JV52" s="102"/>
      <c r="JW52" s="102"/>
      <c r="JX52" s="102"/>
      <c r="JY52" s="102"/>
      <c r="JZ52" s="102"/>
      <c r="KA52" s="102"/>
      <c r="KB52" s="102"/>
      <c r="KC52" s="102"/>
      <c r="KD52" s="102"/>
      <c r="KE52" s="102"/>
      <c r="KF52" s="102"/>
      <c r="KG52" s="102"/>
      <c r="KI52" s="102"/>
      <c r="KJ52" s="102"/>
      <c r="KK52" s="102"/>
      <c r="KL52" s="102"/>
      <c r="KM52" s="102"/>
      <c r="KN52" s="109" t="s">
        <v>109</v>
      </c>
      <c r="KO52" s="109"/>
      <c r="KP52" s="110">
        <f t="shared" ref="KP52" si="4117">KS39</f>
        <v>0</v>
      </c>
      <c r="KQ52" s="102"/>
      <c r="KR52" s="102"/>
      <c r="KS52" s="102"/>
      <c r="KT52" s="102"/>
      <c r="KU52" s="102"/>
      <c r="KV52" s="102"/>
      <c r="KW52" s="102"/>
      <c r="KX52" s="102"/>
      <c r="KY52" s="102"/>
      <c r="KZ52" s="102"/>
      <c r="LA52" s="102"/>
      <c r="LB52" s="102"/>
      <c r="LD52" s="102"/>
      <c r="LE52" s="102"/>
      <c r="LF52" s="102"/>
      <c r="LG52" s="102"/>
      <c r="LH52" s="102"/>
      <c r="LI52" s="109" t="s">
        <v>109</v>
      </c>
      <c r="LJ52" s="109"/>
      <c r="LK52" s="110">
        <f t="shared" ref="LK52" si="4118">LN39</f>
        <v>0</v>
      </c>
      <c r="LL52" s="102"/>
      <c r="LM52" s="102"/>
      <c r="LN52" s="102"/>
      <c r="LO52" s="102"/>
      <c r="LP52" s="102"/>
      <c r="LQ52" s="102"/>
      <c r="LR52" s="102"/>
      <c r="LS52" s="102"/>
      <c r="LT52" s="102"/>
      <c r="LU52" s="102"/>
      <c r="LV52" s="102"/>
      <c r="LW52" s="102"/>
      <c r="LY52" s="102"/>
      <c r="LZ52" s="102"/>
      <c r="MA52" s="102"/>
      <c r="MB52" s="102"/>
      <c r="MC52" s="102"/>
      <c r="MD52" s="109" t="s">
        <v>109</v>
      </c>
      <c r="ME52" s="109"/>
      <c r="MF52" s="110">
        <f t="shared" ref="MF52" si="4119">MI39</f>
        <v>0</v>
      </c>
      <c r="MG52" s="102"/>
      <c r="MH52" s="102"/>
      <c r="MI52" s="102"/>
      <c r="MJ52" s="102"/>
      <c r="MK52" s="102"/>
      <c r="ML52" s="102"/>
      <c r="MM52" s="102"/>
      <c r="MN52" s="102"/>
      <c r="MO52" s="102"/>
      <c r="MP52" s="102"/>
      <c r="MQ52" s="102"/>
      <c r="MR52" s="102"/>
      <c r="MT52" s="102"/>
      <c r="MU52" s="102"/>
      <c r="MV52" s="102"/>
      <c r="MW52" s="102"/>
      <c r="MX52" s="102"/>
      <c r="MY52" s="109" t="s">
        <v>109</v>
      </c>
      <c r="MZ52" s="109"/>
      <c r="NA52" s="110">
        <f t="shared" ref="NA52" si="4120">ND39</f>
        <v>0</v>
      </c>
      <c r="NB52" s="102"/>
      <c r="NC52" s="102"/>
      <c r="ND52" s="102"/>
      <c r="NE52" s="102"/>
      <c r="NF52" s="102"/>
      <c r="NG52" s="102"/>
      <c r="NH52" s="102"/>
      <c r="NI52" s="102"/>
      <c r="NJ52" s="102"/>
      <c r="NK52" s="102"/>
      <c r="NL52" s="102"/>
      <c r="NM52" s="102"/>
      <c r="NO52" s="102"/>
      <c r="NP52" s="102"/>
      <c r="NQ52" s="102"/>
      <c r="NR52" s="102"/>
      <c r="NS52" s="102"/>
      <c r="NT52" s="109" t="s">
        <v>109</v>
      </c>
      <c r="NU52" s="109"/>
      <c r="NV52" s="110">
        <f t="shared" ref="NV52" si="4121">NY39</f>
        <v>0</v>
      </c>
      <c r="NW52" s="102"/>
      <c r="NX52" s="102"/>
      <c r="NY52" s="102"/>
      <c r="NZ52" s="102"/>
      <c r="OA52" s="102"/>
      <c r="OB52" s="102"/>
      <c r="OC52" s="102"/>
      <c r="OD52" s="102"/>
      <c r="OE52" s="102"/>
      <c r="OF52" s="102"/>
      <c r="OG52" s="102"/>
      <c r="OH52" s="102"/>
      <c r="OJ52" s="102"/>
      <c r="OK52" s="102"/>
      <c r="OL52" s="102"/>
      <c r="OM52" s="102"/>
      <c r="ON52" s="102"/>
      <c r="OO52" s="109" t="s">
        <v>109</v>
      </c>
      <c r="OP52" s="109"/>
      <c r="OQ52" s="110">
        <f t="shared" ref="OQ52" si="4122">OT39</f>
        <v>0</v>
      </c>
      <c r="OR52" s="102"/>
      <c r="OS52" s="102"/>
      <c r="OT52" s="102"/>
      <c r="OU52" s="102"/>
      <c r="OV52" s="102"/>
      <c r="OW52" s="102"/>
      <c r="OX52" s="102"/>
      <c r="OY52" s="102"/>
      <c r="OZ52" s="102"/>
      <c r="PA52" s="102"/>
      <c r="PB52" s="102"/>
      <c r="PC52" s="102"/>
      <c r="PE52" s="102"/>
      <c r="PF52" s="102"/>
      <c r="PG52" s="102"/>
      <c r="PH52" s="102"/>
      <c r="PI52" s="102"/>
      <c r="PJ52" s="109" t="s">
        <v>109</v>
      </c>
      <c r="PK52" s="109"/>
      <c r="PL52" s="110">
        <f t="shared" ref="PL52" si="4123">PO39</f>
        <v>0</v>
      </c>
      <c r="PM52" s="102"/>
      <c r="PN52" s="102"/>
      <c r="PO52" s="102"/>
      <c r="PP52" s="102"/>
      <c r="PQ52" s="102"/>
      <c r="PR52" s="102"/>
      <c r="PS52" s="102"/>
      <c r="PT52" s="102"/>
      <c r="PU52" s="102"/>
      <c r="PV52" s="102"/>
      <c r="PW52" s="102"/>
      <c r="PX52" s="102"/>
      <c r="PZ52" s="102"/>
      <c r="QA52" s="102"/>
      <c r="QB52" s="102"/>
      <c r="QC52" s="102"/>
      <c r="QD52" s="102"/>
      <c r="QE52" s="109" t="s">
        <v>109</v>
      </c>
      <c r="QF52" s="109"/>
      <c r="QG52" s="110">
        <f t="shared" ref="QG52" si="4124">QJ39</f>
        <v>0</v>
      </c>
      <c r="QH52" s="102"/>
      <c r="QI52" s="102"/>
      <c r="QJ52" s="102"/>
      <c r="QK52" s="102"/>
      <c r="QL52" s="102"/>
      <c r="QM52" s="102"/>
      <c r="QN52" s="102"/>
      <c r="QO52" s="102"/>
      <c r="QP52" s="102"/>
      <c r="QQ52" s="102"/>
      <c r="QR52" s="102"/>
      <c r="QS52" s="102"/>
      <c r="QU52" s="102"/>
      <c r="QV52" s="102"/>
      <c r="QW52" s="102"/>
      <c r="QX52" s="102"/>
      <c r="QY52" s="102"/>
      <c r="QZ52" s="109" t="s">
        <v>109</v>
      </c>
      <c r="RA52" s="109"/>
      <c r="RB52" s="110">
        <f t="shared" ref="RB52" si="4125">RE39</f>
        <v>0</v>
      </c>
      <c r="RC52" s="102"/>
      <c r="RD52" s="102"/>
      <c r="RE52" s="102"/>
      <c r="RF52" s="102"/>
      <c r="RG52" s="102"/>
      <c r="RH52" s="102"/>
      <c r="RI52" s="102"/>
      <c r="RJ52" s="102"/>
      <c r="RK52" s="102"/>
      <c r="RL52" s="102"/>
      <c r="RM52" s="102"/>
      <c r="RN52" s="102"/>
      <c r="RP52" s="102"/>
      <c r="RQ52" s="102"/>
      <c r="RR52" s="102"/>
      <c r="RS52" s="102"/>
      <c r="RT52" s="102"/>
      <c r="RU52" s="109" t="s">
        <v>109</v>
      </c>
      <c r="RV52" s="109"/>
      <c r="RW52" s="110">
        <f t="shared" ref="RW52" si="4126">RZ39</f>
        <v>0</v>
      </c>
      <c r="RX52" s="102"/>
      <c r="RY52" s="102"/>
      <c r="RZ52" s="102"/>
      <c r="SA52" s="102"/>
      <c r="SB52" s="102"/>
      <c r="SC52" s="102"/>
      <c r="SD52" s="102"/>
      <c r="SE52" s="102"/>
      <c r="SF52" s="102"/>
      <c r="SG52" s="102"/>
      <c r="SH52" s="102"/>
      <c r="SI52" s="102"/>
      <c r="SK52" s="102"/>
      <c r="SL52" s="102"/>
      <c r="SM52" s="102"/>
      <c r="SN52" s="102"/>
      <c r="SO52" s="102"/>
      <c r="SP52" s="109" t="s">
        <v>109</v>
      </c>
      <c r="SQ52" s="109"/>
      <c r="SR52" s="110">
        <f t="shared" ref="SR52" si="4127">SU39</f>
        <v>0</v>
      </c>
      <c r="SS52" s="102"/>
      <c r="ST52" s="102"/>
      <c r="SU52" s="102"/>
      <c r="SV52" s="102"/>
      <c r="SW52" s="102"/>
      <c r="SX52" s="102"/>
      <c r="SY52" s="102"/>
      <c r="SZ52" s="102"/>
      <c r="TA52" s="102"/>
      <c r="TB52" s="102"/>
      <c r="TC52" s="102"/>
      <c r="TD52" s="102"/>
      <c r="TF52" s="102"/>
      <c r="TG52" s="102"/>
      <c r="TH52" s="102"/>
      <c r="TI52" s="102"/>
      <c r="TJ52" s="102"/>
      <c r="TK52" s="109" t="s">
        <v>109</v>
      </c>
      <c r="TL52" s="109"/>
      <c r="TM52" s="110">
        <f t="shared" ref="TM52" si="4128">TP39</f>
        <v>0</v>
      </c>
      <c r="TN52" s="102"/>
      <c r="TO52" s="102"/>
      <c r="TP52" s="102"/>
      <c r="TQ52" s="102"/>
      <c r="TR52" s="102"/>
      <c r="TS52" s="102"/>
      <c r="TT52" s="102"/>
      <c r="TU52" s="102"/>
      <c r="TV52" s="102"/>
      <c r="TW52" s="102"/>
      <c r="TX52" s="102"/>
      <c r="TY52" s="102"/>
      <c r="UA52" s="102"/>
      <c r="UB52" s="102"/>
      <c r="UC52" s="102"/>
      <c r="UD52" s="102"/>
      <c r="UE52" s="102"/>
      <c r="UF52" s="109" t="s">
        <v>109</v>
      </c>
      <c r="UG52" s="109"/>
      <c r="UH52" s="110">
        <f t="shared" ref="UH52" si="4129">UK39</f>
        <v>0</v>
      </c>
      <c r="UI52" s="102"/>
      <c r="UJ52" s="102"/>
      <c r="UK52" s="102"/>
      <c r="UL52" s="102"/>
      <c r="UM52" s="102"/>
      <c r="UN52" s="102"/>
      <c r="UO52" s="102"/>
      <c r="UP52" s="102"/>
      <c r="UQ52" s="102"/>
      <c r="UR52" s="102"/>
      <c r="US52" s="102"/>
      <c r="UT52" s="102"/>
      <c r="UV52" s="102"/>
      <c r="UW52" s="102"/>
      <c r="UX52" s="102"/>
      <c r="UY52" s="102"/>
      <c r="UZ52" s="102"/>
      <c r="VA52" s="109" t="s">
        <v>109</v>
      </c>
      <c r="VB52" s="109"/>
      <c r="VC52" s="110">
        <f t="shared" ref="VC52" si="4130">VF39</f>
        <v>0</v>
      </c>
      <c r="VD52" s="102"/>
      <c r="VE52" s="102"/>
      <c r="VF52" s="102"/>
      <c r="VG52" s="102"/>
      <c r="VH52" s="102"/>
      <c r="VI52" s="102"/>
      <c r="VJ52" s="102"/>
      <c r="VK52" s="102"/>
      <c r="VL52" s="102"/>
      <c r="VM52" s="102"/>
      <c r="VN52" s="102"/>
      <c r="VO52" s="102"/>
      <c r="VQ52" s="102"/>
      <c r="VR52" s="102"/>
      <c r="VS52" s="102"/>
      <c r="VT52" s="102"/>
      <c r="VU52" s="102"/>
      <c r="VV52" s="109" t="s">
        <v>109</v>
      </c>
      <c r="VW52" s="109"/>
      <c r="VX52" s="110">
        <f t="shared" ref="VX52" si="4131">WA39</f>
        <v>0</v>
      </c>
      <c r="VY52" s="102"/>
      <c r="VZ52" s="102"/>
      <c r="WA52" s="102"/>
      <c r="WB52" s="102"/>
      <c r="WC52" s="102"/>
      <c r="WD52" s="102"/>
      <c r="WE52" s="102"/>
      <c r="WF52" s="102"/>
      <c r="WG52" s="102"/>
      <c r="WH52" s="102"/>
      <c r="WI52" s="102"/>
      <c r="WJ52" s="102"/>
      <c r="WL52" s="102"/>
      <c r="WM52" s="102"/>
      <c r="WN52" s="102"/>
      <c r="WO52" s="102"/>
      <c r="WP52" s="102"/>
      <c r="WQ52" s="109" t="s">
        <v>109</v>
      </c>
      <c r="WR52" s="109"/>
      <c r="WS52" s="110">
        <f t="shared" ref="WS52" si="4132">WV39</f>
        <v>0</v>
      </c>
      <c r="WT52" s="102"/>
      <c r="WU52" s="102"/>
      <c r="WV52" s="102"/>
      <c r="WW52" s="102"/>
      <c r="WX52" s="102"/>
      <c r="WY52" s="102"/>
      <c r="WZ52" s="102"/>
      <c r="XA52" s="102"/>
      <c r="XB52" s="102"/>
      <c r="XC52" s="102"/>
      <c r="XD52" s="102"/>
      <c r="XE52" s="102"/>
      <c r="XG52" s="102"/>
      <c r="XH52" s="102"/>
      <c r="XI52" s="102"/>
      <c r="XJ52" s="102"/>
      <c r="XK52" s="102"/>
      <c r="XL52" s="109" t="s">
        <v>109</v>
      </c>
      <c r="XM52" s="109"/>
      <c r="XN52" s="110">
        <f t="shared" ref="XN52" si="4133">XQ39</f>
        <v>0</v>
      </c>
      <c r="XO52" s="102"/>
      <c r="XP52" s="102"/>
      <c r="XQ52" s="102"/>
      <c r="XR52" s="102"/>
      <c r="XS52" s="102"/>
      <c r="XT52" s="102"/>
      <c r="XU52" s="102"/>
      <c r="XV52" s="102"/>
      <c r="XW52" s="102"/>
      <c r="XX52" s="102"/>
      <c r="XY52" s="102"/>
      <c r="XZ52" s="102"/>
      <c r="YB52" s="102"/>
      <c r="YC52" s="102"/>
      <c r="YD52" s="102"/>
      <c r="YE52" s="102"/>
      <c r="YF52" s="102"/>
      <c r="YG52" s="109" t="s">
        <v>109</v>
      </c>
      <c r="YH52" s="109"/>
      <c r="YI52" s="110">
        <f t="shared" ref="YI52" si="4134">YL39</f>
        <v>0</v>
      </c>
      <c r="YJ52" s="102"/>
      <c r="YK52" s="102"/>
      <c r="YL52" s="102"/>
      <c r="YM52" s="102"/>
      <c r="YN52" s="102"/>
      <c r="YO52" s="102"/>
      <c r="YP52" s="102"/>
      <c r="YQ52" s="102"/>
      <c r="YR52" s="102"/>
      <c r="YS52" s="102"/>
      <c r="YT52" s="102"/>
      <c r="YU52" s="102"/>
      <c r="YW52" s="102"/>
      <c r="YX52" s="102"/>
      <c r="YY52" s="102"/>
      <c r="YZ52" s="102"/>
      <c r="ZA52" s="102"/>
      <c r="ZB52" s="109" t="s">
        <v>109</v>
      </c>
      <c r="ZC52" s="109"/>
      <c r="ZD52" s="110">
        <f t="shared" ref="ZD52" si="4135">ZG39</f>
        <v>0</v>
      </c>
      <c r="ZE52" s="102"/>
      <c r="ZF52" s="102"/>
      <c r="ZG52" s="102"/>
      <c r="ZH52" s="102"/>
      <c r="ZI52" s="102"/>
      <c r="ZJ52" s="102"/>
      <c r="ZK52" s="102"/>
      <c r="ZL52" s="102"/>
      <c r="ZM52" s="102"/>
      <c r="ZN52" s="102"/>
      <c r="ZO52" s="102"/>
      <c r="ZP52" s="102"/>
      <c r="ZR52" s="102"/>
      <c r="ZS52" s="102"/>
      <c r="ZT52" s="102"/>
      <c r="ZU52" s="102"/>
      <c r="ZV52" s="102"/>
      <c r="ZW52" s="109" t="s">
        <v>109</v>
      </c>
      <c r="ZX52" s="109"/>
      <c r="ZY52" s="110">
        <f t="shared" ref="ZY52" si="4136">AAB39</f>
        <v>0</v>
      </c>
      <c r="ZZ52" s="102"/>
      <c r="AAA52" s="102"/>
      <c r="AAB52" s="102"/>
      <c r="AAC52" s="102"/>
      <c r="AAD52" s="102"/>
      <c r="AAE52" s="102"/>
      <c r="AAF52" s="102"/>
      <c r="AAG52" s="102"/>
      <c r="AAH52" s="102"/>
      <c r="AAI52" s="102"/>
      <c r="AAJ52" s="102"/>
      <c r="AAK52" s="102"/>
      <c r="AAM52" s="102"/>
      <c r="AAN52" s="102"/>
      <c r="AAO52" s="102"/>
      <c r="AAP52" s="102"/>
      <c r="AAQ52" s="102"/>
      <c r="AAR52" s="109" t="s">
        <v>109</v>
      </c>
      <c r="AAS52" s="109"/>
      <c r="AAT52" s="110">
        <f t="shared" ref="AAT52" si="4137">AAW39</f>
        <v>0</v>
      </c>
      <c r="AAU52" s="102"/>
      <c r="AAV52" s="102"/>
      <c r="AAW52" s="102"/>
      <c r="AAX52" s="102"/>
      <c r="AAY52" s="102"/>
      <c r="AAZ52" s="102"/>
      <c r="ABA52" s="102"/>
      <c r="ABB52" s="102"/>
      <c r="ABC52" s="102"/>
      <c r="ABD52" s="102"/>
      <c r="ABE52" s="102"/>
      <c r="ABF52" s="102"/>
      <c r="ABH52" s="102"/>
      <c r="ABI52" s="102"/>
      <c r="ABJ52" s="102"/>
      <c r="ABK52" s="102"/>
      <c r="ABL52" s="102"/>
      <c r="ABM52" s="109" t="s">
        <v>109</v>
      </c>
      <c r="ABN52" s="109"/>
      <c r="ABO52" s="110">
        <f t="shared" ref="ABO52" si="4138">ABR39</f>
        <v>0</v>
      </c>
      <c r="ABP52" s="102"/>
      <c r="ABQ52" s="102"/>
      <c r="ABR52" s="102"/>
      <c r="ABS52" s="102"/>
      <c r="ABT52" s="102"/>
      <c r="ABU52" s="102"/>
      <c r="ABV52" s="102"/>
      <c r="ABW52" s="102"/>
      <c r="ABX52" s="102"/>
      <c r="ABY52" s="102"/>
      <c r="ABZ52" s="102"/>
      <c r="ACA52" s="102"/>
      <c r="ACC52" s="102"/>
      <c r="ACD52" s="102"/>
      <c r="ACE52" s="102"/>
      <c r="ACF52" s="102"/>
      <c r="ACG52" s="102"/>
      <c r="ACH52" s="109" t="s">
        <v>109</v>
      </c>
      <c r="ACI52" s="109"/>
      <c r="ACJ52" s="110">
        <f t="shared" ref="ACJ52" si="4139">ACM39</f>
        <v>0</v>
      </c>
      <c r="ACK52" s="102"/>
      <c r="ACL52" s="102"/>
      <c r="ACM52" s="102"/>
      <c r="ACN52" s="102"/>
      <c r="ACO52" s="102"/>
      <c r="ACP52" s="102"/>
      <c r="ACQ52" s="102"/>
      <c r="ACR52" s="102"/>
      <c r="ACS52" s="102"/>
      <c r="ACT52" s="102"/>
      <c r="ACU52" s="102"/>
      <c r="ACV52" s="102"/>
      <c r="ACX52" s="102"/>
      <c r="ACY52" s="102"/>
      <c r="ACZ52" s="102"/>
      <c r="ADA52" s="102"/>
      <c r="ADB52" s="102"/>
      <c r="ADC52" s="109" t="s">
        <v>109</v>
      </c>
      <c r="ADD52" s="109"/>
      <c r="ADE52" s="110">
        <f t="shared" ref="ADE52" si="4140">ADH39</f>
        <v>0</v>
      </c>
      <c r="ADF52" s="102"/>
      <c r="ADG52" s="102"/>
      <c r="ADH52" s="102"/>
      <c r="ADI52" s="102"/>
      <c r="ADJ52" s="102"/>
      <c r="ADK52" s="102"/>
      <c r="ADL52" s="102"/>
      <c r="ADM52" s="102"/>
      <c r="ADN52" s="102"/>
      <c r="ADO52" s="102"/>
      <c r="ADP52" s="102"/>
      <c r="ADQ52" s="102"/>
      <c r="ADS52" s="102"/>
      <c r="ADT52" s="102"/>
      <c r="ADU52" s="102"/>
      <c r="ADV52" s="102"/>
      <c r="ADW52" s="102"/>
      <c r="ADX52" s="109" t="s">
        <v>109</v>
      </c>
      <c r="ADY52" s="109"/>
      <c r="ADZ52" s="110">
        <f t="shared" ref="ADZ52" si="4141">AEC39</f>
        <v>0</v>
      </c>
      <c r="AEA52" s="102"/>
      <c r="AEB52" s="102"/>
      <c r="AEC52" s="102"/>
      <c r="AED52" s="102"/>
      <c r="AEE52" s="102"/>
      <c r="AEF52" s="102"/>
      <c r="AEG52" s="102"/>
      <c r="AEH52" s="102"/>
      <c r="AEI52" s="102"/>
      <c r="AEJ52" s="102"/>
      <c r="AEK52" s="102"/>
      <c r="AEL52" s="102"/>
      <c r="AEN52" s="102"/>
      <c r="AEO52" s="102"/>
      <c r="AEP52" s="102"/>
      <c r="AEQ52" s="102"/>
      <c r="AER52" s="102"/>
      <c r="AES52" s="109" t="s">
        <v>109</v>
      </c>
      <c r="AET52" s="109"/>
      <c r="AEU52" s="110">
        <f t="shared" ref="AEU52" si="4142">AEX39</f>
        <v>0</v>
      </c>
      <c r="AEV52" s="102"/>
      <c r="AEW52" s="102"/>
      <c r="AEX52" s="102"/>
      <c r="AEY52" s="102"/>
      <c r="AEZ52" s="102"/>
      <c r="AFA52" s="102"/>
      <c r="AFB52" s="102"/>
      <c r="AFC52" s="102"/>
      <c r="AFD52" s="102"/>
      <c r="AFE52" s="102"/>
      <c r="AFF52" s="102"/>
      <c r="AFG52" s="102"/>
      <c r="AFI52" s="102"/>
      <c r="AFJ52" s="102"/>
      <c r="AFK52" s="102"/>
      <c r="AFL52" s="102"/>
      <c r="AFM52" s="102"/>
      <c r="AFN52" s="109" t="s">
        <v>109</v>
      </c>
      <c r="AFO52" s="109"/>
      <c r="AFP52" s="110">
        <f t="shared" ref="AFP52" si="4143">AFS39</f>
        <v>0</v>
      </c>
      <c r="AFQ52" s="102"/>
      <c r="AFR52" s="102"/>
      <c r="AFS52" s="102"/>
      <c r="AFT52" s="102"/>
      <c r="AFU52" s="102"/>
      <c r="AFV52" s="102"/>
      <c r="AFW52" s="102"/>
      <c r="AFX52" s="102"/>
      <c r="AFY52" s="102"/>
      <c r="AFZ52" s="102"/>
      <c r="AGA52" s="102"/>
      <c r="AGB52" s="102"/>
      <c r="AGD52" s="102"/>
      <c r="AGE52" s="102"/>
      <c r="AGF52" s="102"/>
      <c r="AGG52" s="102"/>
      <c r="AGH52" s="102"/>
      <c r="AGI52" s="109" t="s">
        <v>109</v>
      </c>
      <c r="AGJ52" s="109"/>
      <c r="AGK52" s="110">
        <f t="shared" ref="AGK52" si="4144">AGN39</f>
        <v>0</v>
      </c>
      <c r="AGL52" s="102"/>
      <c r="AGM52" s="102"/>
      <c r="AGN52" s="102"/>
      <c r="AGO52" s="102"/>
      <c r="AGP52" s="102"/>
      <c r="AGQ52" s="102"/>
      <c r="AGR52" s="102"/>
      <c r="AGS52" s="102"/>
      <c r="AGT52" s="102"/>
      <c r="AGU52" s="102"/>
      <c r="AGV52" s="102"/>
      <c r="AGW52" s="102"/>
      <c r="AGY52" s="102"/>
      <c r="AGZ52" s="102"/>
      <c r="AHA52" s="102"/>
      <c r="AHB52" s="102"/>
      <c r="AHC52" s="102"/>
      <c r="AHD52" s="109" t="s">
        <v>109</v>
      </c>
      <c r="AHE52" s="109"/>
      <c r="AHF52" s="110">
        <f t="shared" ref="AHF52" si="4145">AHI39</f>
        <v>0</v>
      </c>
      <c r="AHG52" s="102"/>
      <c r="AHH52" s="102"/>
      <c r="AHI52" s="102"/>
      <c r="AHJ52" s="102"/>
      <c r="AHK52" s="102"/>
      <c r="AHL52" s="102"/>
      <c r="AHM52" s="102"/>
      <c r="AHN52" s="102"/>
      <c r="AHO52" s="102"/>
      <c r="AHP52" s="102"/>
      <c r="AHQ52" s="102"/>
      <c r="AHR52" s="102"/>
      <c r="AHT52" s="102"/>
      <c r="AHU52" s="102"/>
      <c r="AHV52" s="102"/>
      <c r="AHW52" s="102"/>
      <c r="AHX52" s="102"/>
      <c r="AHY52" s="109" t="s">
        <v>109</v>
      </c>
      <c r="AHZ52" s="109"/>
      <c r="AIA52" s="110">
        <f t="shared" ref="AIA52" si="4146">AID39</f>
        <v>0</v>
      </c>
      <c r="AIB52" s="102"/>
      <c r="AIC52" s="102"/>
      <c r="AID52" s="102"/>
      <c r="AIE52" s="102"/>
      <c r="AIF52" s="102"/>
      <c r="AIG52" s="102"/>
      <c r="AIH52" s="102"/>
      <c r="AII52" s="102"/>
      <c r="AIJ52" s="102"/>
      <c r="AIK52" s="102"/>
      <c r="AIL52" s="102"/>
      <c r="AIM52" s="102"/>
      <c r="AIO52" s="102"/>
      <c r="AIP52" s="102"/>
      <c r="AIQ52" s="102"/>
      <c r="AIR52" s="102"/>
      <c r="AIS52" s="102"/>
      <c r="AIT52" s="109" t="s">
        <v>109</v>
      </c>
      <c r="AIU52" s="109"/>
      <c r="AIV52" s="110">
        <f t="shared" ref="AIV52" si="4147">AIY39</f>
        <v>0</v>
      </c>
      <c r="AIW52" s="102"/>
      <c r="AIX52" s="102"/>
      <c r="AIY52" s="102"/>
      <c r="AIZ52" s="102"/>
      <c r="AJA52" s="102"/>
      <c r="AJB52" s="102"/>
      <c r="AJC52" s="102"/>
      <c r="AJD52" s="102"/>
      <c r="AJE52" s="102"/>
      <c r="AJF52" s="102"/>
      <c r="AJG52" s="102"/>
      <c r="AJH52" s="102"/>
      <c r="AJJ52" s="102"/>
      <c r="AJK52" s="102"/>
      <c r="AJL52" s="102"/>
      <c r="AJM52" s="102"/>
      <c r="AJN52" s="102"/>
      <c r="AJO52" s="109" t="s">
        <v>109</v>
      </c>
      <c r="AJP52" s="109"/>
      <c r="AJQ52" s="110">
        <f t="shared" ref="AJQ52" si="4148">AJT39</f>
        <v>0</v>
      </c>
      <c r="AJR52" s="102"/>
      <c r="AJS52" s="102"/>
      <c r="AJT52" s="102"/>
      <c r="AJU52" s="102"/>
      <c r="AJV52" s="102"/>
      <c r="AJW52" s="102"/>
      <c r="AJX52" s="102"/>
      <c r="AJY52" s="102"/>
      <c r="AJZ52" s="102"/>
      <c r="AKA52" s="102"/>
      <c r="AKB52" s="102"/>
      <c r="AKC52" s="102"/>
      <c r="AKE52" s="102"/>
      <c r="AKF52" s="102"/>
      <c r="AKG52" s="102"/>
      <c r="AKH52" s="102"/>
      <c r="AKI52" s="102"/>
      <c r="AKJ52" s="109" t="s">
        <v>109</v>
      </c>
      <c r="AKK52" s="109"/>
      <c r="AKL52" s="110">
        <f t="shared" ref="AKL52" si="4149">AKO39</f>
        <v>0</v>
      </c>
      <c r="AKM52" s="102"/>
      <c r="AKN52" s="102"/>
      <c r="AKO52" s="102"/>
      <c r="AKP52" s="102"/>
      <c r="AKQ52" s="102"/>
      <c r="AKR52" s="102"/>
      <c r="AKS52" s="102"/>
      <c r="AKT52" s="102"/>
      <c r="AKU52" s="102"/>
      <c r="AKV52" s="102"/>
      <c r="AKW52" s="102"/>
      <c r="AKX52" s="102"/>
      <c r="AKZ52" s="102"/>
      <c r="ALA52" s="102"/>
      <c r="ALB52" s="102"/>
      <c r="ALC52" s="102"/>
      <c r="ALD52" s="102"/>
      <c r="ALE52" s="109" t="s">
        <v>109</v>
      </c>
      <c r="ALF52" s="109"/>
      <c r="ALG52" s="110">
        <f t="shared" ref="ALG52" si="4150">ALJ39</f>
        <v>0</v>
      </c>
      <c r="ALH52" s="102"/>
      <c r="ALI52" s="102"/>
      <c r="ALJ52" s="102"/>
      <c r="ALK52" s="102"/>
      <c r="ALL52" s="102"/>
      <c r="ALM52" s="102"/>
      <c r="ALN52" s="102"/>
      <c r="ALO52" s="102"/>
      <c r="ALP52" s="102"/>
      <c r="ALQ52" s="102"/>
      <c r="ALR52" s="102"/>
      <c r="ALS52" s="102"/>
      <c r="ALU52" s="102"/>
      <c r="ALV52" s="102"/>
      <c r="ALW52" s="102"/>
      <c r="ALX52" s="102"/>
      <c r="ALY52" s="102"/>
      <c r="ALZ52" s="109" t="s">
        <v>109</v>
      </c>
      <c r="AMA52" s="109"/>
      <c r="AMB52" s="110">
        <f t="shared" ref="AMB52" si="4151">AME39</f>
        <v>0</v>
      </c>
      <c r="AMC52" s="102"/>
      <c r="AMD52" s="102"/>
      <c r="AME52" s="102"/>
      <c r="AMF52" s="102"/>
      <c r="AMG52" s="102"/>
      <c r="AMH52" s="102"/>
      <c r="AMI52" s="102"/>
      <c r="AMJ52" s="102"/>
      <c r="AMK52" s="102"/>
      <c r="AML52" s="102"/>
      <c r="AMM52" s="102"/>
      <c r="AMN52" s="102"/>
      <c r="AMP52" s="102"/>
      <c r="AMQ52" s="102"/>
      <c r="AMR52" s="102"/>
      <c r="AMS52" s="102"/>
      <c r="AMT52" s="102"/>
      <c r="AMU52" s="109" t="s">
        <v>109</v>
      </c>
      <c r="AMV52" s="109"/>
      <c r="AMW52" s="110">
        <f t="shared" ref="AMW52" si="4152">AMZ39</f>
        <v>0</v>
      </c>
      <c r="AMX52" s="102"/>
      <c r="AMY52" s="102"/>
      <c r="AMZ52" s="102"/>
      <c r="ANA52" s="102"/>
      <c r="ANB52" s="102"/>
      <c r="ANC52" s="102"/>
      <c r="AND52" s="102"/>
      <c r="ANE52" s="102"/>
      <c r="ANF52" s="102"/>
      <c r="ANG52" s="102"/>
      <c r="ANH52" s="102"/>
      <c r="ANI52" s="102"/>
      <c r="ANK52" s="102"/>
      <c r="ANL52" s="102"/>
      <c r="ANM52" s="102"/>
      <c r="ANN52" s="102"/>
      <c r="ANO52" s="102"/>
      <c r="ANP52" s="109" t="s">
        <v>109</v>
      </c>
      <c r="ANQ52" s="109"/>
      <c r="ANR52" s="110">
        <f t="shared" ref="ANR52" si="4153">ANU39</f>
        <v>0</v>
      </c>
      <c r="ANS52" s="102"/>
      <c r="ANT52" s="102"/>
      <c r="ANU52" s="102"/>
      <c r="ANV52" s="102"/>
      <c r="ANW52" s="102"/>
      <c r="ANX52" s="102"/>
      <c r="ANY52" s="102"/>
      <c r="ANZ52" s="102"/>
      <c r="AOA52" s="102"/>
      <c r="AOB52" s="102"/>
      <c r="AOC52" s="102"/>
      <c r="AOD52" s="102"/>
      <c r="AOF52" s="102"/>
      <c r="AOG52" s="102"/>
      <c r="AOH52" s="102"/>
      <c r="AOI52" s="102"/>
      <c r="AOJ52" s="102"/>
      <c r="AOK52" s="109" t="s">
        <v>109</v>
      </c>
      <c r="AOL52" s="109"/>
      <c r="AOM52" s="110">
        <f t="shared" ref="AOM52" si="4154">AOP39</f>
        <v>0</v>
      </c>
      <c r="AON52" s="102"/>
      <c r="AOO52" s="102"/>
      <c r="AOP52" s="102"/>
      <c r="AOQ52" s="102"/>
      <c r="AOR52" s="102"/>
      <c r="AOS52" s="102"/>
      <c r="AOT52" s="102"/>
      <c r="AOU52" s="102"/>
      <c r="AOV52" s="102"/>
      <c r="AOW52" s="102"/>
      <c r="AOX52" s="102"/>
      <c r="AOY52" s="102"/>
      <c r="APA52" s="102"/>
      <c r="APB52" s="102"/>
      <c r="APC52" s="102"/>
      <c r="APD52" s="102"/>
      <c r="APE52" s="102"/>
      <c r="APF52" s="109" t="s">
        <v>109</v>
      </c>
      <c r="APG52" s="109"/>
      <c r="APH52" s="110">
        <f t="shared" ref="APH52" si="4155">APK39</f>
        <v>0</v>
      </c>
      <c r="API52" s="102"/>
      <c r="APJ52" s="102"/>
      <c r="APK52" s="102"/>
      <c r="APL52" s="102"/>
      <c r="APM52" s="102"/>
      <c r="APN52" s="102"/>
      <c r="APO52" s="102"/>
      <c r="APP52" s="102"/>
      <c r="APQ52" s="102"/>
      <c r="APR52" s="102"/>
      <c r="APS52" s="102"/>
      <c r="APT52" s="102"/>
      <c r="APV52" s="102"/>
      <c r="APW52" s="102"/>
      <c r="APX52" s="102"/>
      <c r="APY52" s="102"/>
      <c r="APZ52" s="102"/>
      <c r="AQA52" s="109" t="s">
        <v>109</v>
      </c>
      <c r="AQB52" s="109"/>
      <c r="AQC52" s="110">
        <f t="shared" ref="AQC52" si="4156">AQF39</f>
        <v>0</v>
      </c>
      <c r="AQD52" s="102"/>
      <c r="AQE52" s="102"/>
      <c r="AQF52" s="102"/>
      <c r="AQG52" s="102"/>
      <c r="AQH52" s="102"/>
      <c r="AQI52" s="102"/>
      <c r="AQJ52" s="102"/>
      <c r="AQK52" s="102"/>
      <c r="AQL52" s="102"/>
      <c r="AQM52" s="102"/>
      <c r="AQN52" s="102"/>
      <c r="AQO52" s="102"/>
      <c r="AQQ52" s="102"/>
      <c r="AQR52" s="102"/>
      <c r="AQS52" s="102"/>
      <c r="AQT52" s="102"/>
      <c r="AQU52" s="102"/>
      <c r="AQV52" s="109" t="s">
        <v>109</v>
      </c>
      <c r="AQW52" s="109"/>
      <c r="AQX52" s="110">
        <f t="shared" ref="AQX52" si="4157">ARA39</f>
        <v>0</v>
      </c>
      <c r="AQY52" s="102"/>
      <c r="AQZ52" s="102"/>
      <c r="ARA52" s="102"/>
      <c r="ARB52" s="102"/>
      <c r="ARC52" s="102"/>
      <c r="ARD52" s="102"/>
      <c r="ARE52" s="102"/>
      <c r="ARF52" s="102"/>
      <c r="ARG52" s="102"/>
      <c r="ARH52" s="102"/>
      <c r="ARI52" s="102"/>
      <c r="ARJ52" s="102"/>
      <c r="ARL52" s="102"/>
      <c r="ARM52" s="102"/>
      <c r="ARN52" s="102"/>
      <c r="ARO52" s="102"/>
      <c r="ARP52" s="102"/>
      <c r="ARQ52" s="109" t="s">
        <v>109</v>
      </c>
      <c r="ARR52" s="109"/>
      <c r="ARS52" s="110">
        <f t="shared" ref="ARS52" si="4158">ARV39</f>
        <v>0</v>
      </c>
      <c r="ART52" s="102"/>
      <c r="ARU52" s="102"/>
      <c r="ARV52" s="102"/>
      <c r="ARW52" s="102"/>
      <c r="ARX52" s="102"/>
      <c r="ARY52" s="102"/>
      <c r="ARZ52" s="102"/>
      <c r="ASA52" s="102"/>
      <c r="ASB52" s="102"/>
      <c r="ASC52" s="102"/>
      <c r="ASD52" s="102"/>
      <c r="ASE52" s="102"/>
      <c r="ASG52" s="102"/>
      <c r="ASH52" s="102"/>
      <c r="ASI52" s="102"/>
      <c r="ASJ52" s="102"/>
      <c r="ASK52" s="102"/>
      <c r="ASL52" s="109" t="s">
        <v>109</v>
      </c>
      <c r="ASM52" s="109"/>
      <c r="ASN52" s="110">
        <f t="shared" ref="ASN52" si="4159">ASQ39</f>
        <v>0</v>
      </c>
      <c r="ASO52" s="102"/>
      <c r="ASP52" s="102"/>
      <c r="ASQ52" s="102"/>
      <c r="ASR52" s="102"/>
      <c r="ASS52" s="102"/>
      <c r="AST52" s="102"/>
      <c r="ASU52" s="102"/>
      <c r="ASV52" s="102"/>
      <c r="ASW52" s="102"/>
      <c r="ASX52" s="102"/>
      <c r="ASY52" s="102"/>
      <c r="ASZ52" s="102"/>
      <c r="ATB52" s="102"/>
      <c r="ATC52" s="102"/>
      <c r="ATD52" s="102"/>
      <c r="ATE52" s="102"/>
      <c r="ATF52" s="102"/>
      <c r="ATG52" s="109" t="s">
        <v>109</v>
      </c>
      <c r="ATH52" s="109"/>
      <c r="ATI52" s="110">
        <f t="shared" ref="ATI52" si="4160">ATL39</f>
        <v>0</v>
      </c>
      <c r="ATJ52" s="102"/>
      <c r="ATK52" s="102"/>
      <c r="ATL52" s="102"/>
      <c r="ATM52" s="102"/>
      <c r="ATN52" s="102"/>
      <c r="ATO52" s="102"/>
      <c r="ATP52" s="102"/>
      <c r="ATQ52" s="102"/>
      <c r="ATR52" s="102"/>
      <c r="ATS52" s="102"/>
      <c r="ATT52" s="102"/>
      <c r="ATU52" s="102"/>
      <c r="ATW52" s="102"/>
      <c r="ATX52" s="102"/>
      <c r="ATY52" s="102"/>
      <c r="ATZ52" s="102"/>
      <c r="AUA52" s="102"/>
      <c r="AUB52" s="109" t="s">
        <v>109</v>
      </c>
      <c r="AUC52" s="109"/>
      <c r="AUD52" s="110">
        <f t="shared" ref="AUD52" si="4161">AUG39</f>
        <v>0</v>
      </c>
      <c r="AUE52" s="102"/>
      <c r="AUF52" s="102"/>
      <c r="AUG52" s="102"/>
      <c r="AUH52" s="102"/>
      <c r="AUI52" s="102"/>
      <c r="AUJ52" s="102"/>
      <c r="AUK52" s="102"/>
      <c r="AUL52" s="102"/>
      <c r="AUM52" s="102"/>
      <c r="AUN52" s="102"/>
      <c r="AUO52" s="102"/>
      <c r="AUP52" s="102"/>
      <c r="AUR52" s="102"/>
      <c r="AUS52" s="102"/>
      <c r="AUT52" s="102"/>
      <c r="AUU52" s="102"/>
      <c r="AUV52" s="102"/>
      <c r="AUW52" s="109" t="s">
        <v>109</v>
      </c>
      <c r="AUX52" s="109"/>
      <c r="AUY52" s="110">
        <f t="shared" ref="AUY52" si="4162">AVB39</f>
        <v>0</v>
      </c>
      <c r="AUZ52" s="102"/>
      <c r="AVA52" s="102"/>
      <c r="AVB52" s="102"/>
      <c r="AVC52" s="102"/>
      <c r="AVD52" s="102"/>
      <c r="AVE52" s="102"/>
      <c r="AVF52" s="102"/>
      <c r="AVG52" s="102"/>
      <c r="AVH52" s="102"/>
      <c r="AVI52" s="102"/>
      <c r="AVJ52" s="102"/>
      <c r="AVK52" s="102"/>
      <c r="AVM52" s="102"/>
      <c r="AVN52" s="102"/>
      <c r="AVO52" s="102"/>
      <c r="AVP52" s="102"/>
      <c r="AVQ52" s="102"/>
      <c r="AVR52" s="109" t="s">
        <v>109</v>
      </c>
      <c r="AVS52" s="109"/>
      <c r="AVT52" s="110">
        <f t="shared" ref="AVT52" si="4163">AVW39</f>
        <v>0</v>
      </c>
      <c r="AVU52" s="102"/>
      <c r="AVV52" s="102"/>
      <c r="AVW52" s="102"/>
      <c r="AVX52" s="102"/>
      <c r="AVY52" s="102"/>
      <c r="AVZ52" s="102"/>
      <c r="AWA52" s="102"/>
      <c r="AWB52" s="102"/>
      <c r="AWC52" s="102"/>
      <c r="AWD52" s="102"/>
      <c r="AWE52" s="102"/>
      <c r="AWF52" s="102"/>
      <c r="AWH52" s="102"/>
      <c r="AWI52" s="102"/>
      <c r="AWJ52" s="102"/>
      <c r="AWK52" s="102"/>
      <c r="AWL52" s="102"/>
      <c r="AWM52" s="109" t="s">
        <v>109</v>
      </c>
      <c r="AWN52" s="109"/>
      <c r="AWO52" s="110">
        <f t="shared" ref="AWO52" si="4164">AWR39</f>
        <v>0</v>
      </c>
      <c r="AWP52" s="102"/>
      <c r="AWQ52" s="102"/>
      <c r="AWR52" s="102"/>
      <c r="AWS52" s="102"/>
      <c r="AWT52" s="102"/>
      <c r="AWU52" s="102"/>
      <c r="AWV52" s="102"/>
      <c r="AWW52" s="102"/>
      <c r="AWX52" s="102"/>
      <c r="AWY52" s="102"/>
      <c r="AWZ52" s="102"/>
      <c r="AXA52" s="102"/>
      <c r="AXC52" s="102"/>
      <c r="AXD52" s="102"/>
      <c r="AXE52" s="102"/>
      <c r="AXF52" s="102"/>
      <c r="AXG52" s="102"/>
      <c r="AXH52" s="109" t="s">
        <v>109</v>
      </c>
      <c r="AXI52" s="109"/>
      <c r="AXJ52" s="110">
        <f t="shared" ref="AXJ52" si="4165">AXM39</f>
        <v>0</v>
      </c>
      <c r="AXK52" s="102"/>
      <c r="AXL52" s="102"/>
      <c r="AXM52" s="102"/>
      <c r="AXN52" s="102"/>
      <c r="AXO52" s="102"/>
      <c r="AXP52" s="102"/>
      <c r="AXQ52" s="102"/>
      <c r="AXR52" s="102"/>
      <c r="AXS52" s="102"/>
      <c r="AXT52" s="102"/>
      <c r="AXU52" s="102"/>
      <c r="AXV52" s="102"/>
      <c r="AXX52" s="102"/>
      <c r="AXY52" s="102"/>
      <c r="AXZ52" s="102"/>
      <c r="AYA52" s="102"/>
      <c r="AYB52" s="102"/>
      <c r="AYC52" s="109" t="s">
        <v>109</v>
      </c>
      <c r="AYD52" s="109"/>
      <c r="AYE52" s="110">
        <f t="shared" ref="AYE52" si="4166">AYH39</f>
        <v>0</v>
      </c>
      <c r="AYF52" s="102"/>
      <c r="AYG52" s="102"/>
      <c r="AYH52" s="102"/>
      <c r="AYI52" s="102"/>
      <c r="AYJ52" s="102"/>
      <c r="AYK52" s="102"/>
      <c r="AYL52" s="102"/>
      <c r="AYM52" s="102"/>
      <c r="AYN52" s="102"/>
      <c r="AYO52" s="102"/>
      <c r="AYP52" s="102"/>
      <c r="AYQ52" s="102"/>
      <c r="AYS52" s="102"/>
      <c r="AYT52" s="102"/>
      <c r="AYU52" s="102"/>
      <c r="AYV52" s="102"/>
      <c r="AYW52" s="102"/>
      <c r="AYX52" s="109" t="s">
        <v>109</v>
      </c>
      <c r="AYY52" s="109"/>
      <c r="AYZ52" s="110">
        <f t="shared" ref="AYZ52" si="4167">AZC39</f>
        <v>0</v>
      </c>
      <c r="AZA52" s="102"/>
      <c r="AZB52" s="102"/>
      <c r="AZC52" s="102"/>
      <c r="AZD52" s="102"/>
      <c r="AZE52" s="102"/>
      <c r="AZF52" s="102"/>
      <c r="AZG52" s="102"/>
      <c r="AZH52" s="102"/>
      <c r="AZI52" s="102"/>
      <c r="AZJ52" s="102"/>
      <c r="AZK52" s="102"/>
      <c r="AZL52" s="102"/>
      <c r="AZN52" s="102"/>
      <c r="AZO52" s="102"/>
      <c r="AZP52" s="102"/>
      <c r="AZQ52" s="102"/>
      <c r="AZR52" s="102"/>
      <c r="AZS52" s="109" t="s">
        <v>109</v>
      </c>
      <c r="AZT52" s="109"/>
      <c r="AZU52" s="110">
        <f t="shared" ref="AZU52" si="4168">AZX39</f>
        <v>0</v>
      </c>
      <c r="AZV52" s="102"/>
      <c r="AZW52" s="102"/>
      <c r="AZX52" s="102"/>
      <c r="AZY52" s="102"/>
      <c r="AZZ52" s="102"/>
      <c r="BAA52" s="102"/>
      <c r="BAB52" s="102"/>
      <c r="BAC52" s="102"/>
      <c r="BAD52" s="102"/>
      <c r="BAE52" s="102"/>
      <c r="BAF52" s="102"/>
      <c r="BAG52" s="102"/>
      <c r="BAI52" s="102"/>
      <c r="BAJ52" s="102"/>
      <c r="BAK52" s="102"/>
      <c r="BAL52" s="102"/>
      <c r="BAM52" s="102"/>
      <c r="BAN52" s="109" t="s">
        <v>109</v>
      </c>
      <c r="BAO52" s="109"/>
      <c r="BAP52" s="110">
        <f t="shared" ref="BAP52" si="4169">BAS39</f>
        <v>0</v>
      </c>
      <c r="BAQ52" s="102"/>
      <c r="BAR52" s="102"/>
      <c r="BAS52" s="102"/>
      <c r="BAT52" s="102"/>
      <c r="BAU52" s="102"/>
      <c r="BAV52" s="102"/>
      <c r="BAW52" s="102"/>
      <c r="BAX52" s="102"/>
      <c r="BAY52" s="102"/>
      <c r="BAZ52" s="102"/>
      <c r="BBA52" s="102"/>
      <c r="BBB52" s="102"/>
    </row>
  </sheetData>
  <mergeCells count="804">
    <mergeCell ref="C44:D44"/>
    <mergeCell ref="R44:S44"/>
    <mergeCell ref="A40:D40"/>
    <mergeCell ref="B6:L6"/>
    <mergeCell ref="J3:K3"/>
    <mergeCell ref="A5:T5"/>
    <mergeCell ref="M6:T6"/>
    <mergeCell ref="A39:D39"/>
    <mergeCell ref="AA42:AB42"/>
    <mergeCell ref="AM42:AN42"/>
    <mergeCell ref="AE3:AF3"/>
    <mergeCell ref="V5:AO5"/>
    <mergeCell ref="W6:AG6"/>
    <mergeCell ref="AH6:AO6"/>
    <mergeCell ref="V39:Y39"/>
    <mergeCell ref="F41:G41"/>
    <mergeCell ref="R41:S41"/>
    <mergeCell ref="F42:G42"/>
    <mergeCell ref="R42:S42"/>
    <mergeCell ref="DK3:DL3"/>
    <mergeCell ref="EF3:EG3"/>
    <mergeCell ref="FA3:FB3"/>
    <mergeCell ref="FV3:FW3"/>
    <mergeCell ref="GQ3:GR3"/>
    <mergeCell ref="X44:Y44"/>
    <mergeCell ref="AM44:AN44"/>
    <mergeCell ref="AZ3:BA3"/>
    <mergeCell ref="BU3:BV3"/>
    <mergeCell ref="CP3:CQ3"/>
    <mergeCell ref="AQ39:AT39"/>
    <mergeCell ref="BL39:BO39"/>
    <mergeCell ref="CG39:CJ39"/>
    <mergeCell ref="AV42:AW42"/>
    <mergeCell ref="BH42:BI42"/>
    <mergeCell ref="BQ42:BR42"/>
    <mergeCell ref="CC42:CD42"/>
    <mergeCell ref="CL42:CM42"/>
    <mergeCell ref="AS44:AT44"/>
    <mergeCell ref="BH44:BI44"/>
    <mergeCell ref="BN44:BO44"/>
    <mergeCell ref="V40:Y40"/>
    <mergeCell ref="AA41:AB41"/>
    <mergeCell ref="AM41:AN41"/>
    <mergeCell ref="LM3:LN3"/>
    <mergeCell ref="MH3:MI3"/>
    <mergeCell ref="NC3:ND3"/>
    <mergeCell ref="NX3:NY3"/>
    <mergeCell ref="OS3:OT3"/>
    <mergeCell ref="HL3:HM3"/>
    <mergeCell ref="IG3:IH3"/>
    <mergeCell ref="JB3:JC3"/>
    <mergeCell ref="JW3:JX3"/>
    <mergeCell ref="KR3:KS3"/>
    <mergeCell ref="TO3:TP3"/>
    <mergeCell ref="UJ3:UK3"/>
    <mergeCell ref="VE3:VF3"/>
    <mergeCell ref="VZ3:WA3"/>
    <mergeCell ref="WU3:WV3"/>
    <mergeCell ref="PN3:PO3"/>
    <mergeCell ref="QI3:QJ3"/>
    <mergeCell ref="RD3:RE3"/>
    <mergeCell ref="RY3:RZ3"/>
    <mergeCell ref="ST3:SU3"/>
    <mergeCell ref="ABQ3:ABR3"/>
    <mergeCell ref="ACL3:ACM3"/>
    <mergeCell ref="ADG3:ADH3"/>
    <mergeCell ref="AEB3:AEC3"/>
    <mergeCell ref="AEW3:AEX3"/>
    <mergeCell ref="XP3:XQ3"/>
    <mergeCell ref="YK3:YL3"/>
    <mergeCell ref="ZF3:ZG3"/>
    <mergeCell ref="AAA3:AAB3"/>
    <mergeCell ref="AAV3:AAW3"/>
    <mergeCell ref="AJS3:AJT3"/>
    <mergeCell ref="AKN3:AKO3"/>
    <mergeCell ref="ALI3:ALJ3"/>
    <mergeCell ref="AMD3:AME3"/>
    <mergeCell ref="AMY3:AMZ3"/>
    <mergeCell ref="AFR3:AFS3"/>
    <mergeCell ref="AGM3:AGN3"/>
    <mergeCell ref="AHH3:AHI3"/>
    <mergeCell ref="AIC3:AID3"/>
    <mergeCell ref="AIX3:AIY3"/>
    <mergeCell ref="AYG3:AYH3"/>
    <mergeCell ref="AZB3:AZC3"/>
    <mergeCell ref="ARU3:ARV3"/>
    <mergeCell ref="ASP3:ASQ3"/>
    <mergeCell ref="ATK3:ATL3"/>
    <mergeCell ref="AUF3:AUG3"/>
    <mergeCell ref="AVA3:AVB3"/>
    <mergeCell ref="ANT3:ANU3"/>
    <mergeCell ref="AOO3:AOP3"/>
    <mergeCell ref="APJ3:APK3"/>
    <mergeCell ref="AQE3:AQF3"/>
    <mergeCell ref="AQZ3:ARA3"/>
    <mergeCell ref="LY5:MR5"/>
    <mergeCell ref="MT5:NM5"/>
    <mergeCell ref="NO5:OH5"/>
    <mergeCell ref="OJ5:PC5"/>
    <mergeCell ref="PE5:PX5"/>
    <mergeCell ref="AZW3:AZX3"/>
    <mergeCell ref="BAR3:BAS3"/>
    <mergeCell ref="AQ5:BJ5"/>
    <mergeCell ref="BL5:CE5"/>
    <mergeCell ref="CG5:CZ5"/>
    <mergeCell ref="DB5:DU5"/>
    <mergeCell ref="DW5:EP5"/>
    <mergeCell ref="ER5:FK5"/>
    <mergeCell ref="FM5:GF5"/>
    <mergeCell ref="GH5:HA5"/>
    <mergeCell ref="HC5:HV5"/>
    <mergeCell ref="HX5:IQ5"/>
    <mergeCell ref="IS5:JL5"/>
    <mergeCell ref="JN5:KG5"/>
    <mergeCell ref="KI5:LB5"/>
    <mergeCell ref="LD5:LW5"/>
    <mergeCell ref="AVV3:AVW3"/>
    <mergeCell ref="AWQ3:AWR3"/>
    <mergeCell ref="AXL3:AXM3"/>
    <mergeCell ref="UA5:UT5"/>
    <mergeCell ref="UV5:VO5"/>
    <mergeCell ref="VQ5:WJ5"/>
    <mergeCell ref="WL5:XE5"/>
    <mergeCell ref="XG5:XZ5"/>
    <mergeCell ref="PZ5:QS5"/>
    <mergeCell ref="QU5:RN5"/>
    <mergeCell ref="RP5:SI5"/>
    <mergeCell ref="SK5:TD5"/>
    <mergeCell ref="TF5:TY5"/>
    <mergeCell ref="ACC5:ACV5"/>
    <mergeCell ref="ACX5:ADQ5"/>
    <mergeCell ref="ADS5:AEL5"/>
    <mergeCell ref="AEN5:AFG5"/>
    <mergeCell ref="AFI5:AGB5"/>
    <mergeCell ref="YB5:YU5"/>
    <mergeCell ref="YW5:ZP5"/>
    <mergeCell ref="ZR5:AAK5"/>
    <mergeCell ref="AAM5:ABF5"/>
    <mergeCell ref="ABH5:ACA5"/>
    <mergeCell ref="AKE5:AKX5"/>
    <mergeCell ref="AKZ5:ALS5"/>
    <mergeCell ref="ALU5:AMN5"/>
    <mergeCell ref="AMP5:ANI5"/>
    <mergeCell ref="ANK5:AOD5"/>
    <mergeCell ref="AGD5:AGW5"/>
    <mergeCell ref="AGY5:AHR5"/>
    <mergeCell ref="AHT5:AIM5"/>
    <mergeCell ref="AIO5:AJH5"/>
    <mergeCell ref="AJJ5:AKC5"/>
    <mergeCell ref="AYS5:AZL5"/>
    <mergeCell ref="AZN5:BAG5"/>
    <mergeCell ref="ASG5:ASZ5"/>
    <mergeCell ref="ATB5:ATU5"/>
    <mergeCell ref="ATW5:AUP5"/>
    <mergeCell ref="AUR5:AVK5"/>
    <mergeCell ref="AVM5:AWF5"/>
    <mergeCell ref="AOF5:AOY5"/>
    <mergeCell ref="APA5:APT5"/>
    <mergeCell ref="APV5:AQO5"/>
    <mergeCell ref="AQQ5:ARJ5"/>
    <mergeCell ref="ARL5:ASE5"/>
    <mergeCell ref="GT6:HA6"/>
    <mergeCell ref="HD6:HN6"/>
    <mergeCell ref="HO6:HV6"/>
    <mergeCell ref="HY6:II6"/>
    <mergeCell ref="IJ6:IQ6"/>
    <mergeCell ref="BAI5:BBB5"/>
    <mergeCell ref="AR6:BB6"/>
    <mergeCell ref="BC6:BJ6"/>
    <mergeCell ref="BM6:BW6"/>
    <mergeCell ref="BX6:CE6"/>
    <mergeCell ref="CH6:CR6"/>
    <mergeCell ref="CS6:CZ6"/>
    <mergeCell ref="DC6:DM6"/>
    <mergeCell ref="DN6:DU6"/>
    <mergeCell ref="DX6:EH6"/>
    <mergeCell ref="EI6:EP6"/>
    <mergeCell ref="ES6:FC6"/>
    <mergeCell ref="FD6:FK6"/>
    <mergeCell ref="FN6:FX6"/>
    <mergeCell ref="FY6:GF6"/>
    <mergeCell ref="GI6:GS6"/>
    <mergeCell ref="AWH5:AXA5"/>
    <mergeCell ref="AXC5:AXV5"/>
    <mergeCell ref="AXX5:AYQ5"/>
    <mergeCell ref="KU6:LB6"/>
    <mergeCell ref="LE6:LO6"/>
    <mergeCell ref="LP6:LW6"/>
    <mergeCell ref="LZ6:MJ6"/>
    <mergeCell ref="MK6:MR6"/>
    <mergeCell ref="IT6:JD6"/>
    <mergeCell ref="JE6:JL6"/>
    <mergeCell ref="JO6:JY6"/>
    <mergeCell ref="JZ6:KG6"/>
    <mergeCell ref="KJ6:KT6"/>
    <mergeCell ref="OV6:PC6"/>
    <mergeCell ref="PF6:PP6"/>
    <mergeCell ref="PQ6:PX6"/>
    <mergeCell ref="QA6:QK6"/>
    <mergeCell ref="QL6:QS6"/>
    <mergeCell ref="MU6:NE6"/>
    <mergeCell ref="NF6:NM6"/>
    <mergeCell ref="NP6:NZ6"/>
    <mergeCell ref="OA6:OH6"/>
    <mergeCell ref="OK6:OU6"/>
    <mergeCell ref="SW6:TD6"/>
    <mergeCell ref="TG6:TQ6"/>
    <mergeCell ref="TR6:TY6"/>
    <mergeCell ref="UB6:UL6"/>
    <mergeCell ref="UM6:UT6"/>
    <mergeCell ref="QV6:RF6"/>
    <mergeCell ref="RG6:RN6"/>
    <mergeCell ref="RQ6:SA6"/>
    <mergeCell ref="SB6:SI6"/>
    <mergeCell ref="SL6:SV6"/>
    <mergeCell ref="WX6:XE6"/>
    <mergeCell ref="XH6:XR6"/>
    <mergeCell ref="XS6:XZ6"/>
    <mergeCell ref="YC6:YM6"/>
    <mergeCell ref="YN6:YU6"/>
    <mergeCell ref="UW6:VG6"/>
    <mergeCell ref="VH6:VO6"/>
    <mergeCell ref="VR6:WB6"/>
    <mergeCell ref="WC6:WJ6"/>
    <mergeCell ref="WM6:WW6"/>
    <mergeCell ref="AAY6:ABF6"/>
    <mergeCell ref="ABI6:ABS6"/>
    <mergeCell ref="ABT6:ACA6"/>
    <mergeCell ref="ACD6:ACN6"/>
    <mergeCell ref="ACO6:ACV6"/>
    <mergeCell ref="YX6:ZH6"/>
    <mergeCell ref="ZI6:ZP6"/>
    <mergeCell ref="ZS6:AAC6"/>
    <mergeCell ref="AAD6:AAK6"/>
    <mergeCell ref="AAN6:AAX6"/>
    <mergeCell ref="AEZ6:AFG6"/>
    <mergeCell ref="AFJ6:AFT6"/>
    <mergeCell ref="AFU6:AGB6"/>
    <mergeCell ref="AGE6:AGO6"/>
    <mergeCell ref="AGP6:AGW6"/>
    <mergeCell ref="ACY6:ADI6"/>
    <mergeCell ref="ADJ6:ADQ6"/>
    <mergeCell ref="ADT6:AED6"/>
    <mergeCell ref="AEE6:AEL6"/>
    <mergeCell ref="AEO6:AEY6"/>
    <mergeCell ref="AJA6:AJH6"/>
    <mergeCell ref="AJK6:AJU6"/>
    <mergeCell ref="AJV6:AKC6"/>
    <mergeCell ref="AKF6:AKP6"/>
    <mergeCell ref="AKQ6:AKX6"/>
    <mergeCell ref="AGZ6:AHJ6"/>
    <mergeCell ref="AHK6:AHR6"/>
    <mergeCell ref="AHU6:AIE6"/>
    <mergeCell ref="AIF6:AIM6"/>
    <mergeCell ref="AIP6:AIZ6"/>
    <mergeCell ref="ANB6:ANI6"/>
    <mergeCell ref="ANL6:ANV6"/>
    <mergeCell ref="ANW6:AOD6"/>
    <mergeCell ref="AOG6:AOQ6"/>
    <mergeCell ref="AOR6:AOY6"/>
    <mergeCell ref="ALA6:ALK6"/>
    <mergeCell ref="ALL6:ALS6"/>
    <mergeCell ref="ALV6:AMF6"/>
    <mergeCell ref="AMG6:AMN6"/>
    <mergeCell ref="AMQ6:ANA6"/>
    <mergeCell ref="BAU6:BBB6"/>
    <mergeCell ref="AXD6:AXN6"/>
    <mergeCell ref="AXO6:AXV6"/>
    <mergeCell ref="AXY6:AYI6"/>
    <mergeCell ref="AYJ6:AYQ6"/>
    <mergeCell ref="AYT6:AZD6"/>
    <mergeCell ref="AVD6:AVK6"/>
    <mergeCell ref="AVN6:AVX6"/>
    <mergeCell ref="AVY6:AWF6"/>
    <mergeCell ref="AWI6:AWS6"/>
    <mergeCell ref="AWT6:AXA6"/>
    <mergeCell ref="DB39:DE39"/>
    <mergeCell ref="DW39:DZ39"/>
    <mergeCell ref="ER39:EU39"/>
    <mergeCell ref="FM39:FP39"/>
    <mergeCell ref="GH39:GK39"/>
    <mergeCell ref="AZE6:AZL6"/>
    <mergeCell ref="AZO6:AZY6"/>
    <mergeCell ref="AZZ6:BAG6"/>
    <mergeCell ref="BAJ6:BAT6"/>
    <mergeCell ref="ATC6:ATM6"/>
    <mergeCell ref="ATN6:ATU6"/>
    <mergeCell ref="ATX6:AUH6"/>
    <mergeCell ref="AUI6:AUP6"/>
    <mergeCell ref="AUS6:AVC6"/>
    <mergeCell ref="ARC6:ARJ6"/>
    <mergeCell ref="ARM6:ARW6"/>
    <mergeCell ref="ARX6:ASE6"/>
    <mergeCell ref="ASH6:ASR6"/>
    <mergeCell ref="ASS6:ASZ6"/>
    <mergeCell ref="APB6:APL6"/>
    <mergeCell ref="APM6:APT6"/>
    <mergeCell ref="APW6:AQG6"/>
    <mergeCell ref="AQH6:AQO6"/>
    <mergeCell ref="AQR6:ARB6"/>
    <mergeCell ref="LD39:LG39"/>
    <mergeCell ref="LY39:MB39"/>
    <mergeCell ref="MT39:MW39"/>
    <mergeCell ref="NO39:NR39"/>
    <mergeCell ref="OJ39:OM39"/>
    <mergeCell ref="HC39:HF39"/>
    <mergeCell ref="HX39:IA39"/>
    <mergeCell ref="IS39:IV39"/>
    <mergeCell ref="JN39:JQ39"/>
    <mergeCell ref="KI39:KL39"/>
    <mergeCell ref="TF39:TI39"/>
    <mergeCell ref="UA39:UD39"/>
    <mergeCell ref="UV39:UY39"/>
    <mergeCell ref="VQ39:VT39"/>
    <mergeCell ref="WL39:WO39"/>
    <mergeCell ref="PE39:PH39"/>
    <mergeCell ref="PZ39:QC39"/>
    <mergeCell ref="QU39:QX39"/>
    <mergeCell ref="RP39:RS39"/>
    <mergeCell ref="SK39:SN39"/>
    <mergeCell ref="ABH39:ABK39"/>
    <mergeCell ref="ACC39:ACF39"/>
    <mergeCell ref="ACX39:ADA39"/>
    <mergeCell ref="ADS39:ADV39"/>
    <mergeCell ref="AEN39:AEQ39"/>
    <mergeCell ref="XG39:XJ39"/>
    <mergeCell ref="YB39:YE39"/>
    <mergeCell ref="YW39:YZ39"/>
    <mergeCell ref="ZR39:ZU39"/>
    <mergeCell ref="AAM39:AAP39"/>
    <mergeCell ref="AJJ39:AJM39"/>
    <mergeCell ref="AKE39:AKH39"/>
    <mergeCell ref="AKZ39:ALC39"/>
    <mergeCell ref="ALU39:ALX39"/>
    <mergeCell ref="AMP39:AMS39"/>
    <mergeCell ref="AFI39:AFL39"/>
    <mergeCell ref="AGD39:AGG39"/>
    <mergeCell ref="AGY39:AHB39"/>
    <mergeCell ref="AHT39:AHW39"/>
    <mergeCell ref="AIO39:AIR39"/>
    <mergeCell ref="AXX39:AYA39"/>
    <mergeCell ref="AYS39:AYV39"/>
    <mergeCell ref="ARL39:ARO39"/>
    <mergeCell ref="ASG39:ASJ39"/>
    <mergeCell ref="ATB39:ATE39"/>
    <mergeCell ref="ATW39:ATZ39"/>
    <mergeCell ref="AUR39:AUU39"/>
    <mergeCell ref="ANK39:ANN39"/>
    <mergeCell ref="AOF39:AOI39"/>
    <mergeCell ref="APA39:APD39"/>
    <mergeCell ref="APV39:APY39"/>
    <mergeCell ref="AQQ39:AQT39"/>
    <mergeCell ref="LY40:MB40"/>
    <mergeCell ref="MT40:MW40"/>
    <mergeCell ref="NO40:NR40"/>
    <mergeCell ref="OJ40:OM40"/>
    <mergeCell ref="PE40:PH40"/>
    <mergeCell ref="AZN39:AZQ39"/>
    <mergeCell ref="BAI39:BAL39"/>
    <mergeCell ref="AQ40:AT40"/>
    <mergeCell ref="BL40:BO40"/>
    <mergeCell ref="CG40:CJ40"/>
    <mergeCell ref="DB40:DE40"/>
    <mergeCell ref="DW40:DZ40"/>
    <mergeCell ref="ER40:EU40"/>
    <mergeCell ref="FM40:FP40"/>
    <mergeCell ref="GH40:GK40"/>
    <mergeCell ref="HC40:HF40"/>
    <mergeCell ref="HX40:IA40"/>
    <mergeCell ref="IS40:IV40"/>
    <mergeCell ref="JN40:JQ40"/>
    <mergeCell ref="KI40:KL40"/>
    <mergeCell ref="LD40:LG40"/>
    <mergeCell ref="AVM39:AVP39"/>
    <mergeCell ref="AWH39:AWK39"/>
    <mergeCell ref="AXC39:AXF39"/>
    <mergeCell ref="UA40:UD40"/>
    <mergeCell ref="UV40:UY40"/>
    <mergeCell ref="VQ40:VT40"/>
    <mergeCell ref="WL40:WO40"/>
    <mergeCell ref="XG40:XJ40"/>
    <mergeCell ref="PZ40:QC40"/>
    <mergeCell ref="QU40:QX40"/>
    <mergeCell ref="RP40:RS40"/>
    <mergeCell ref="SK40:SN40"/>
    <mergeCell ref="TF40:TI40"/>
    <mergeCell ref="ACC40:ACF40"/>
    <mergeCell ref="ACX40:ADA40"/>
    <mergeCell ref="ADS40:ADV40"/>
    <mergeCell ref="AEN40:AEQ40"/>
    <mergeCell ref="AFI40:AFL40"/>
    <mergeCell ref="YB40:YE40"/>
    <mergeCell ref="YW40:YZ40"/>
    <mergeCell ref="ZR40:ZU40"/>
    <mergeCell ref="AAM40:AAP40"/>
    <mergeCell ref="ABH40:ABK40"/>
    <mergeCell ref="AKE40:AKH40"/>
    <mergeCell ref="AKZ40:ALC40"/>
    <mergeCell ref="ALU40:ALX40"/>
    <mergeCell ref="AMP40:AMS40"/>
    <mergeCell ref="ANK40:ANN40"/>
    <mergeCell ref="AGD40:AGG40"/>
    <mergeCell ref="AGY40:AHB40"/>
    <mergeCell ref="AHT40:AHW40"/>
    <mergeCell ref="AIO40:AIR40"/>
    <mergeCell ref="AJJ40:AJM40"/>
    <mergeCell ref="AYS40:AYV40"/>
    <mergeCell ref="AZN40:AZQ40"/>
    <mergeCell ref="ASG40:ASJ40"/>
    <mergeCell ref="ATB40:ATE40"/>
    <mergeCell ref="ATW40:ATZ40"/>
    <mergeCell ref="AUR40:AUU40"/>
    <mergeCell ref="AVM40:AVP40"/>
    <mergeCell ref="AOF40:AOI40"/>
    <mergeCell ref="APA40:APD40"/>
    <mergeCell ref="APV40:APY40"/>
    <mergeCell ref="AQQ40:AQT40"/>
    <mergeCell ref="ARL40:ARO40"/>
    <mergeCell ref="GY41:GZ41"/>
    <mergeCell ref="HH41:HI41"/>
    <mergeCell ref="HT41:HU41"/>
    <mergeCell ref="IC41:ID41"/>
    <mergeCell ref="IO41:IP41"/>
    <mergeCell ref="BAI40:BAL40"/>
    <mergeCell ref="AV41:AW41"/>
    <mergeCell ref="BH41:BI41"/>
    <mergeCell ref="BQ41:BR41"/>
    <mergeCell ref="CC41:CD41"/>
    <mergeCell ref="CL41:CM41"/>
    <mergeCell ref="CX41:CY41"/>
    <mergeCell ref="DG41:DH41"/>
    <mergeCell ref="DS41:DT41"/>
    <mergeCell ref="EB41:EC41"/>
    <mergeCell ref="EN41:EO41"/>
    <mergeCell ref="EW41:EX41"/>
    <mergeCell ref="FI41:FJ41"/>
    <mergeCell ref="FR41:FS41"/>
    <mergeCell ref="GD41:GE41"/>
    <mergeCell ref="GM41:GN41"/>
    <mergeCell ref="AWH40:AWK40"/>
    <mergeCell ref="AXC40:AXF40"/>
    <mergeCell ref="AXX40:AYA40"/>
    <mergeCell ref="KZ41:LA41"/>
    <mergeCell ref="LI41:LJ41"/>
    <mergeCell ref="LU41:LV41"/>
    <mergeCell ref="MD41:ME41"/>
    <mergeCell ref="MP41:MQ41"/>
    <mergeCell ref="IX41:IY41"/>
    <mergeCell ref="JJ41:JK41"/>
    <mergeCell ref="JS41:JT41"/>
    <mergeCell ref="KE41:KF41"/>
    <mergeCell ref="KN41:KO41"/>
    <mergeCell ref="PA41:PB41"/>
    <mergeCell ref="PJ41:PK41"/>
    <mergeCell ref="PV41:PW41"/>
    <mergeCell ref="QE41:QF41"/>
    <mergeCell ref="QQ41:QR41"/>
    <mergeCell ref="MY41:MZ41"/>
    <mergeCell ref="NK41:NL41"/>
    <mergeCell ref="NT41:NU41"/>
    <mergeCell ref="OF41:OG41"/>
    <mergeCell ref="OO41:OP41"/>
    <mergeCell ref="TB41:TC41"/>
    <mergeCell ref="TK41:TL41"/>
    <mergeCell ref="TW41:TX41"/>
    <mergeCell ref="UF41:UG41"/>
    <mergeCell ref="UR41:US41"/>
    <mergeCell ref="QZ41:RA41"/>
    <mergeCell ref="RL41:RM41"/>
    <mergeCell ref="RU41:RV41"/>
    <mergeCell ref="SG41:SH41"/>
    <mergeCell ref="SP41:SQ41"/>
    <mergeCell ref="XC41:XD41"/>
    <mergeCell ref="XL41:XM41"/>
    <mergeCell ref="XX41:XY41"/>
    <mergeCell ref="YG41:YH41"/>
    <mergeCell ref="YS41:YT41"/>
    <mergeCell ref="VA41:VB41"/>
    <mergeCell ref="VM41:VN41"/>
    <mergeCell ref="VV41:VW41"/>
    <mergeCell ref="WH41:WI41"/>
    <mergeCell ref="WQ41:WR41"/>
    <mergeCell ref="ABD41:ABE41"/>
    <mergeCell ref="ABM41:ABN41"/>
    <mergeCell ref="ABY41:ABZ41"/>
    <mergeCell ref="ACH41:ACI41"/>
    <mergeCell ref="ACT41:ACU41"/>
    <mergeCell ref="ZB41:ZC41"/>
    <mergeCell ref="ZN41:ZO41"/>
    <mergeCell ref="ZW41:ZX41"/>
    <mergeCell ref="AAI41:AAJ41"/>
    <mergeCell ref="AAR41:AAS41"/>
    <mergeCell ref="AFE41:AFF41"/>
    <mergeCell ref="AFN41:AFO41"/>
    <mergeCell ref="AFZ41:AGA41"/>
    <mergeCell ref="AGI41:AGJ41"/>
    <mergeCell ref="AGU41:AGV41"/>
    <mergeCell ref="ADC41:ADD41"/>
    <mergeCell ref="ADO41:ADP41"/>
    <mergeCell ref="ADX41:ADY41"/>
    <mergeCell ref="AEJ41:AEK41"/>
    <mergeCell ref="AES41:AET41"/>
    <mergeCell ref="AJF41:AJG41"/>
    <mergeCell ref="AJO41:AJP41"/>
    <mergeCell ref="AKA41:AKB41"/>
    <mergeCell ref="AKJ41:AKK41"/>
    <mergeCell ref="AKV41:AKW41"/>
    <mergeCell ref="AHD41:AHE41"/>
    <mergeCell ref="AHP41:AHQ41"/>
    <mergeCell ref="AHY41:AHZ41"/>
    <mergeCell ref="AIK41:AIL41"/>
    <mergeCell ref="AIT41:AIU41"/>
    <mergeCell ref="ANG41:ANH41"/>
    <mergeCell ref="ANP41:ANQ41"/>
    <mergeCell ref="AOB41:AOC41"/>
    <mergeCell ref="AOK41:AOL41"/>
    <mergeCell ref="AOW41:AOX41"/>
    <mergeCell ref="ALE41:ALF41"/>
    <mergeCell ref="ALQ41:ALR41"/>
    <mergeCell ref="ALZ41:AMA41"/>
    <mergeCell ref="AML41:AMM41"/>
    <mergeCell ref="AMU41:AMV41"/>
    <mergeCell ref="BAZ41:BBA41"/>
    <mergeCell ref="AXH41:AXI41"/>
    <mergeCell ref="AXT41:AXU41"/>
    <mergeCell ref="AYC41:AYD41"/>
    <mergeCell ref="AYO41:AYP41"/>
    <mergeCell ref="AYX41:AYY41"/>
    <mergeCell ref="AVI41:AVJ41"/>
    <mergeCell ref="AVR41:AVS41"/>
    <mergeCell ref="AWD41:AWE41"/>
    <mergeCell ref="AWM41:AWN41"/>
    <mergeCell ref="AWY41:AWZ41"/>
    <mergeCell ref="CX42:CY42"/>
    <mergeCell ref="DG42:DH42"/>
    <mergeCell ref="DS42:DT42"/>
    <mergeCell ref="EB42:EC42"/>
    <mergeCell ref="EN42:EO42"/>
    <mergeCell ref="AZJ41:AZK41"/>
    <mergeCell ref="AZS41:AZT41"/>
    <mergeCell ref="BAE41:BAF41"/>
    <mergeCell ref="BAN41:BAO41"/>
    <mergeCell ref="ATG41:ATH41"/>
    <mergeCell ref="ATS41:ATT41"/>
    <mergeCell ref="AUB41:AUC41"/>
    <mergeCell ref="AUN41:AUO41"/>
    <mergeCell ref="AUW41:AUX41"/>
    <mergeCell ref="ARH41:ARI41"/>
    <mergeCell ref="ARQ41:ARR41"/>
    <mergeCell ref="ASC41:ASD41"/>
    <mergeCell ref="ASL41:ASM41"/>
    <mergeCell ref="ASX41:ASY41"/>
    <mergeCell ref="APF41:APG41"/>
    <mergeCell ref="APR41:APS41"/>
    <mergeCell ref="AQA41:AQB41"/>
    <mergeCell ref="AQM41:AQN41"/>
    <mergeCell ref="AQV41:AQW41"/>
    <mergeCell ref="GY42:GZ42"/>
    <mergeCell ref="HH42:HI42"/>
    <mergeCell ref="HT42:HU42"/>
    <mergeCell ref="IC42:ID42"/>
    <mergeCell ref="IO42:IP42"/>
    <mergeCell ref="EW42:EX42"/>
    <mergeCell ref="FI42:FJ42"/>
    <mergeCell ref="FR42:FS42"/>
    <mergeCell ref="GD42:GE42"/>
    <mergeCell ref="GM42:GN42"/>
    <mergeCell ref="KZ42:LA42"/>
    <mergeCell ref="LI42:LJ42"/>
    <mergeCell ref="LU42:LV42"/>
    <mergeCell ref="MD42:ME42"/>
    <mergeCell ref="MP42:MQ42"/>
    <mergeCell ref="IX42:IY42"/>
    <mergeCell ref="JJ42:JK42"/>
    <mergeCell ref="JS42:JT42"/>
    <mergeCell ref="KE42:KF42"/>
    <mergeCell ref="KN42:KO42"/>
    <mergeCell ref="PA42:PB42"/>
    <mergeCell ref="PJ42:PK42"/>
    <mergeCell ref="PV42:PW42"/>
    <mergeCell ref="QE42:QF42"/>
    <mergeCell ref="QQ42:QR42"/>
    <mergeCell ref="MY42:MZ42"/>
    <mergeCell ref="NK42:NL42"/>
    <mergeCell ref="NT42:NU42"/>
    <mergeCell ref="OF42:OG42"/>
    <mergeCell ref="OO42:OP42"/>
    <mergeCell ref="TB42:TC42"/>
    <mergeCell ref="TK42:TL42"/>
    <mergeCell ref="TW42:TX42"/>
    <mergeCell ref="UF42:UG42"/>
    <mergeCell ref="UR42:US42"/>
    <mergeCell ref="QZ42:RA42"/>
    <mergeCell ref="RL42:RM42"/>
    <mergeCell ref="RU42:RV42"/>
    <mergeCell ref="SG42:SH42"/>
    <mergeCell ref="SP42:SQ42"/>
    <mergeCell ref="XC42:XD42"/>
    <mergeCell ref="XL42:XM42"/>
    <mergeCell ref="XX42:XY42"/>
    <mergeCell ref="YG42:YH42"/>
    <mergeCell ref="YS42:YT42"/>
    <mergeCell ref="VA42:VB42"/>
    <mergeCell ref="VM42:VN42"/>
    <mergeCell ref="VV42:VW42"/>
    <mergeCell ref="WH42:WI42"/>
    <mergeCell ref="WQ42:WR42"/>
    <mergeCell ref="ABD42:ABE42"/>
    <mergeCell ref="ABM42:ABN42"/>
    <mergeCell ref="ABY42:ABZ42"/>
    <mergeCell ref="ACH42:ACI42"/>
    <mergeCell ref="ACT42:ACU42"/>
    <mergeCell ref="ZB42:ZC42"/>
    <mergeCell ref="ZN42:ZO42"/>
    <mergeCell ref="ZW42:ZX42"/>
    <mergeCell ref="AAI42:AAJ42"/>
    <mergeCell ref="AAR42:AAS42"/>
    <mergeCell ref="AFE42:AFF42"/>
    <mergeCell ref="AFN42:AFO42"/>
    <mergeCell ref="AFZ42:AGA42"/>
    <mergeCell ref="AGI42:AGJ42"/>
    <mergeCell ref="AGU42:AGV42"/>
    <mergeCell ref="ADC42:ADD42"/>
    <mergeCell ref="ADO42:ADP42"/>
    <mergeCell ref="ADX42:ADY42"/>
    <mergeCell ref="AEJ42:AEK42"/>
    <mergeCell ref="AES42:AET42"/>
    <mergeCell ref="AJF42:AJG42"/>
    <mergeCell ref="AJO42:AJP42"/>
    <mergeCell ref="AKA42:AKB42"/>
    <mergeCell ref="AKJ42:AKK42"/>
    <mergeCell ref="AKV42:AKW42"/>
    <mergeCell ref="AHD42:AHE42"/>
    <mergeCell ref="AHP42:AHQ42"/>
    <mergeCell ref="AHY42:AHZ42"/>
    <mergeCell ref="AIK42:AIL42"/>
    <mergeCell ref="AIT42:AIU42"/>
    <mergeCell ref="ANG42:ANH42"/>
    <mergeCell ref="ANP42:ANQ42"/>
    <mergeCell ref="AOB42:AOC42"/>
    <mergeCell ref="AOK42:AOL42"/>
    <mergeCell ref="AOW42:AOX42"/>
    <mergeCell ref="ALE42:ALF42"/>
    <mergeCell ref="ALQ42:ALR42"/>
    <mergeCell ref="ALZ42:AMA42"/>
    <mergeCell ref="AML42:AMM42"/>
    <mergeCell ref="AMU42:AMV42"/>
    <mergeCell ref="BAZ42:BBA42"/>
    <mergeCell ref="AXH42:AXI42"/>
    <mergeCell ref="AXT42:AXU42"/>
    <mergeCell ref="AYC42:AYD42"/>
    <mergeCell ref="AYO42:AYP42"/>
    <mergeCell ref="AYX42:AYY42"/>
    <mergeCell ref="AVI42:AVJ42"/>
    <mergeCell ref="AVR42:AVS42"/>
    <mergeCell ref="AWD42:AWE42"/>
    <mergeCell ref="AWM42:AWN42"/>
    <mergeCell ref="AWY42:AWZ42"/>
    <mergeCell ref="CC44:CD44"/>
    <mergeCell ref="CI44:CJ44"/>
    <mergeCell ref="CX44:CY44"/>
    <mergeCell ref="DD44:DE44"/>
    <mergeCell ref="DS44:DT44"/>
    <mergeCell ref="AZJ42:AZK42"/>
    <mergeCell ref="AZS42:AZT42"/>
    <mergeCell ref="BAE42:BAF42"/>
    <mergeCell ref="BAN42:BAO42"/>
    <mergeCell ref="ATG42:ATH42"/>
    <mergeCell ref="ATS42:ATT42"/>
    <mergeCell ref="AUB42:AUC42"/>
    <mergeCell ref="AUN42:AUO42"/>
    <mergeCell ref="AUW42:AUX42"/>
    <mergeCell ref="ARH42:ARI42"/>
    <mergeCell ref="ARQ42:ARR42"/>
    <mergeCell ref="ASC42:ASD42"/>
    <mergeCell ref="ASL42:ASM42"/>
    <mergeCell ref="ASX42:ASY42"/>
    <mergeCell ref="APF42:APG42"/>
    <mergeCell ref="APR42:APS42"/>
    <mergeCell ref="AQA42:AQB42"/>
    <mergeCell ref="AQM42:AQN42"/>
    <mergeCell ref="AQV42:AQW42"/>
    <mergeCell ref="GD44:GE44"/>
    <mergeCell ref="GJ44:GK44"/>
    <mergeCell ref="GY44:GZ44"/>
    <mergeCell ref="HE44:HF44"/>
    <mergeCell ref="HT44:HU44"/>
    <mergeCell ref="DY44:DZ44"/>
    <mergeCell ref="EN44:EO44"/>
    <mergeCell ref="ET44:EU44"/>
    <mergeCell ref="FI44:FJ44"/>
    <mergeCell ref="FO44:FP44"/>
    <mergeCell ref="KE44:KF44"/>
    <mergeCell ref="KK44:KL44"/>
    <mergeCell ref="KZ44:LA44"/>
    <mergeCell ref="LF44:LG44"/>
    <mergeCell ref="LU44:LV44"/>
    <mergeCell ref="HZ44:IA44"/>
    <mergeCell ref="IO44:IP44"/>
    <mergeCell ref="IU44:IV44"/>
    <mergeCell ref="JJ44:JK44"/>
    <mergeCell ref="JP44:JQ44"/>
    <mergeCell ref="OF44:OG44"/>
    <mergeCell ref="OL44:OM44"/>
    <mergeCell ref="PA44:PB44"/>
    <mergeCell ref="PG44:PH44"/>
    <mergeCell ref="PV44:PW44"/>
    <mergeCell ref="MA44:MB44"/>
    <mergeCell ref="MP44:MQ44"/>
    <mergeCell ref="MV44:MW44"/>
    <mergeCell ref="NK44:NL44"/>
    <mergeCell ref="NQ44:NR44"/>
    <mergeCell ref="SG44:SH44"/>
    <mergeCell ref="SM44:SN44"/>
    <mergeCell ref="TB44:TC44"/>
    <mergeCell ref="TH44:TI44"/>
    <mergeCell ref="TW44:TX44"/>
    <mergeCell ref="QB44:QC44"/>
    <mergeCell ref="QQ44:QR44"/>
    <mergeCell ref="QW44:QX44"/>
    <mergeCell ref="RL44:RM44"/>
    <mergeCell ref="RR44:RS44"/>
    <mergeCell ref="WH44:WI44"/>
    <mergeCell ref="WN44:WO44"/>
    <mergeCell ref="XC44:XD44"/>
    <mergeCell ref="XI44:XJ44"/>
    <mergeCell ref="XX44:XY44"/>
    <mergeCell ref="UC44:UD44"/>
    <mergeCell ref="UR44:US44"/>
    <mergeCell ref="UX44:UY44"/>
    <mergeCell ref="VM44:VN44"/>
    <mergeCell ref="VS44:VT44"/>
    <mergeCell ref="AAI44:AAJ44"/>
    <mergeCell ref="AAO44:AAP44"/>
    <mergeCell ref="ABD44:ABE44"/>
    <mergeCell ref="ABJ44:ABK44"/>
    <mergeCell ref="ABY44:ABZ44"/>
    <mergeCell ref="YD44:YE44"/>
    <mergeCell ref="YS44:YT44"/>
    <mergeCell ref="YY44:YZ44"/>
    <mergeCell ref="ZN44:ZO44"/>
    <mergeCell ref="ZT44:ZU44"/>
    <mergeCell ref="AEJ44:AEK44"/>
    <mergeCell ref="AEP44:AEQ44"/>
    <mergeCell ref="AFE44:AFF44"/>
    <mergeCell ref="AFK44:AFL44"/>
    <mergeCell ref="AFZ44:AGA44"/>
    <mergeCell ref="ACE44:ACF44"/>
    <mergeCell ref="ACT44:ACU44"/>
    <mergeCell ref="ACZ44:ADA44"/>
    <mergeCell ref="ADO44:ADP44"/>
    <mergeCell ref="ADU44:ADV44"/>
    <mergeCell ref="AIK44:AIL44"/>
    <mergeCell ref="AIQ44:AIR44"/>
    <mergeCell ref="AJF44:AJG44"/>
    <mergeCell ref="AJL44:AJM44"/>
    <mergeCell ref="AKA44:AKB44"/>
    <mergeCell ref="AGF44:AGG44"/>
    <mergeCell ref="AGU44:AGV44"/>
    <mergeCell ref="AHA44:AHB44"/>
    <mergeCell ref="AHP44:AHQ44"/>
    <mergeCell ref="AHV44:AHW44"/>
    <mergeCell ref="AML44:AMM44"/>
    <mergeCell ref="AMR44:AMS44"/>
    <mergeCell ref="ANG44:ANH44"/>
    <mergeCell ref="ANM44:ANN44"/>
    <mergeCell ref="AOB44:AOC44"/>
    <mergeCell ref="AKG44:AKH44"/>
    <mergeCell ref="AKV44:AKW44"/>
    <mergeCell ref="ALB44:ALC44"/>
    <mergeCell ref="ALQ44:ALR44"/>
    <mergeCell ref="ALW44:ALX44"/>
    <mergeCell ref="AQM44:AQN44"/>
    <mergeCell ref="AQS44:AQT44"/>
    <mergeCell ref="ARH44:ARI44"/>
    <mergeCell ref="ARN44:ARO44"/>
    <mergeCell ref="ASC44:ASD44"/>
    <mergeCell ref="AOH44:AOI44"/>
    <mergeCell ref="AOW44:AOX44"/>
    <mergeCell ref="APC44:APD44"/>
    <mergeCell ref="APR44:APS44"/>
    <mergeCell ref="APX44:APY44"/>
    <mergeCell ref="AUN44:AUO44"/>
    <mergeCell ref="AUT44:AUU44"/>
    <mergeCell ref="AVI44:AVJ44"/>
    <mergeCell ref="AVO44:AVP44"/>
    <mergeCell ref="AWD44:AWE44"/>
    <mergeCell ref="ASI44:ASJ44"/>
    <mergeCell ref="ASX44:ASY44"/>
    <mergeCell ref="ATD44:ATE44"/>
    <mergeCell ref="ATS44:ATT44"/>
    <mergeCell ref="ATY44:ATZ44"/>
    <mergeCell ref="BAK44:BAL44"/>
    <mergeCell ref="BAZ44:BBA44"/>
    <mergeCell ref="AYO44:AYP44"/>
    <mergeCell ref="AYU44:AYV44"/>
    <mergeCell ref="AZJ44:AZK44"/>
    <mergeCell ref="AZP44:AZQ44"/>
    <mergeCell ref="BAE44:BAF44"/>
    <mergeCell ref="AWJ44:AWK44"/>
    <mergeCell ref="AWY44:AWZ44"/>
    <mergeCell ref="AXE44:AXF44"/>
    <mergeCell ref="AXT44:AXU44"/>
    <mergeCell ref="AXZ44:AYA44"/>
  </mergeCells>
  <phoneticPr fontId="76" type="noConversion"/>
  <conditionalFormatting sqref="A9:B9 W9 AR9 BM9 CH9 DC9 DX9 ES9 FN9 GI9 HD9 HY9 IT9 JO9 KJ9 LE9 LZ9 MU9 NP9 OK9 PF9 QA9 QV9 RQ9 SL9 TG9 UB9 UW9 VR9 WM9 XH9 YC9 YX9 ZS9 AAN9 ABI9 ACD9 ACY9 ADT9 AEO9 AFJ9 AGE9 AGZ9 AHU9 AIP9 AJK9 AKF9 ALA9 ALV9 AMQ9 ANL9 AOG9 APB9 APW9 AQR9 ARM9 ASH9 ATC9 ATX9 AUS9 AVN9 AWI9 AXD9 AXY9 AYT9 AZO9 BAJ9">
    <cfRule type="expression" dxfId="405" priority="6">
      <formula>IF(C9="HT",TRUE,IF(C9="GT",TRUE,FALSE))</formula>
    </cfRule>
  </conditionalFormatting>
  <conditionalFormatting sqref="A8:B8 V8:W8 V9:V38 AQ8:AR8 BL8:BM8 CG8:CH8 DB8:DC8 DW8:DX8 ER8:ES8 FM8:FN8 GH8:GI8 HC8:HD8 HX8:HY8 IS8:IT8 JN8:JO8 KI8:KJ8 LD8:LE8 LY8:LZ8 MT8:MU8 NO8:NP8 OJ8:OK8 PE8:PF8 PZ8:QA8 QU8:QV8 RP8:RQ8 SK8:SL8 TF8:TG8 UA8:UB8 UV8:UW8 VQ8:VR8 WL8:WM8 XG8:XH8 YB8:YC8 YW8:YX8 ZR8:ZS8 AAM8:AAN8 ABH8:ABI8 ACC8:ACD8 ACX8:ACY8 ADS8:ADT8 AEN8:AEO8 AFI8:AFJ8 AGD8:AGE8 AGY8:AGZ8 AHT8:AHU8 AIO8:AIP8 AJJ8:AJK8 AKE8:AKF8 AKZ8:ALA8 ALU8:ALV8 AMP8:AMQ8 ANK8:ANL8 AOF8:AOG8 APA8:APB8 APV8:APW8 AQQ8:AQR8 ARL8:ARM8 ASG8:ASH8 ATB8:ATC8 ATW8:ATX8 AUR8:AUS8 AVM8:AVN8 AWH8:AWI8 AXC8:AXD8 AXX8:AXY8 AYS8:AYT8 AZN8:AZO8 BAI8:BAJ8 AQ9:AQ38 BL9:BL38 CG9:CG38 DB9:DB38 DW9:DW38 ER9:ER38 FM9:FM38 GH9:GH38 HC9:HC38 HX9:HX38 IS9:IS38 JN9:JN38 KI9:KI38 LD9:LD38 LY9:LY38 MT9:MT38 NO9:NO38 OJ9:OJ38 PE9:PE38 PZ9:PZ38 QU9:QU38 RP9:RP38 SK9:SK38 TF9:TF38 UA9:UA38 UV9:UV38 VQ9:VQ38 WL9:WL38 XG9:XG38 YB9:YB38 YW9:YW38 ZR9:ZR38 AAM9:AAM38 ABH9:ABH38 ACC9:ACC38 ACX9:ACX38 ADS9:ADS38 AEN9:AEN38 AFI9:AFI38 AGD9:AGD38 AGY9:AGY38 AHT9:AHT38 AIO9:AIO38 AJJ9:AJJ38 AKE9:AKE38 AKZ9:AKZ38 ALU9:ALU38 AMP9:AMP38 ANK9:ANK38 AOF9:AOF38 APA9:APA38 APV9:APV38 AQQ9:AQQ38 ARL9:ARL38 ASG9:ASG38 ATB9:ATB38 ATW9:ATW38 AUR9:AUR38 AVM9:AVM38 AWH9:AWH38 AXC9:AXC38 AXX9:AXX38 AYS9:AYS38 AZN9:AZN38 BAI9:BAI38">
    <cfRule type="expression" dxfId="404" priority="5">
      <formula>IF(C8="HT",TRUE,IF(C8="GT",TRUE,FALSE))</formula>
    </cfRule>
  </conditionalFormatting>
  <conditionalFormatting sqref="A10:B38 W10:W38 AR10:AR38 BM10:BM38 CH10:CH38 DC10:DC38 DX10:DX38 ES10:ES38 FN10:FN38 GI10:GI38 HD10:HD38 HY10:HY38 IT10:IT38 JO10:JO38 KJ10:KJ38 LE10:LE38 LZ10:LZ38 MU10:MU38 NP10:NP38 OK10:OK38 PF10:PF38 QA10:QA38 QV10:QV38 RQ10:RQ38 SL10:SL38 TG10:TG38 UB10:UB38 UW10:UW38 VR10:VR38 WM10:WM38 XH10:XH38 YC10:YC38 YX10:YX38 ZS10:ZS38 AAN10:AAN38 ABI10:ABI38 ACD10:ACD38 ACY10:ACY38 ADT10:ADT38 AEO10:AEO38 AFJ10:AFJ38 AGE10:AGE38 AGZ10:AGZ38 AHU10:AHU38 AIP10:AIP38 AJK10:AJK38 AKF10:AKF38 ALA10:ALA38 ALV10:ALV38 AMQ10:AMQ38 ANL10:ANL38 AOG10:AOG38 APB10:APB38 APW10:APW38 AQR10:AQR38 ARM10:ARM38 ASH10:ASH38 ATC10:ATC38 ATX10:ATX38 AUS10:AUS38 AVN10:AVN38 AWI10:AWI38 AXD10:AXD38 AXY10:AXY38 AYT10:AYT38 AZO10:AZO38 BAJ10:BAJ38">
    <cfRule type="expression" dxfId="403" priority="4">
      <formula>IF(C10="HT",TRUE,IF(C10="GT",TRUE,FALSE))</formula>
    </cfRule>
  </conditionalFormatting>
  <conditionalFormatting sqref="T8:T38 AO8:AO38 BJ8:BJ38 CE8:CE38 CZ8:CZ38 DU8:DU38 EP8:EP38 FK8:FK38 GF8:GF38 HA8:HA38 HV8:HV38 IQ8:IQ38 JL8:JL38 KG8:KG38 LB8:LB38 LW8:LW38 MR8:MR38 NM8:NM38 OH8:OH38 PC8:PC38 PX8:PX38 QS8:QS38 RN8:RN38 SI8:SI38 TD8:TD38 TY8:TY38 UT8:UT38 VO8:VO38 WJ8:WJ38 XE8:XE38 XZ8:XZ38 YU8:YU38 ZP8:ZP38 AAK8:AAK38 ABF8:ABF38 ACA8:ACA38 ACV8:ACV38 ADQ8:ADQ38 AEL8:AEL38 AFG8:AFG38 AGB8:AGB38 AGW8:AGW38 AHR8:AHR38 AIM8:AIM38 AJH8:AJH38 AKC8:AKC38 AKX8:AKX38 ALS8:ALS38 AMN8:AMN38 ANI8:ANI38 AOD8:AOD38 AOY8:AOY38 APT8:APT38 AQO8:AQO38 ARJ8:ARJ38 ASE8:ASE38 ASZ8:ASZ38 ATU8:ATU38 AUP8:AUP38 AVK8:AVK38 AWF8:AWF38 AXA8:AXA38 AXV8:AXV38 AYQ8:AYQ38 AZL8:AZL38 BAG8:BAG38 BBB8:BBB38">
    <cfRule type="containsBlanks" dxfId="402" priority="2">
      <formula>LEN(TRIM(T8))=0</formula>
    </cfRule>
    <cfRule type="cellIs" dxfId="401" priority="3" operator="greaterThan">
      <formula>60</formula>
    </cfRule>
  </conditionalFormatting>
  <conditionalFormatting sqref="I8:I38 AD8:AD38 AY8:AY38 BT8:BT38 CO8:CO38 DJ8:DJ38 EE8:EE38 EZ8:EZ38 FU8:FU38 GP8:GP38 HK8:HK38 IF8:IF38 JA8:JA38 JV8:JV38 KQ8:KQ38 LL8:LL38 MG8:MG38 NB8:NB38 NW8:NW38 OR8:OR38 PM8:PM38 QH8:QH38 RC8:RC38 RX8:RX38 SS8:SS38 TN8:TN38 UI8:UI38 VD8:VD38 VY8:VY38 WT8:WT38 XO8:XO38 YJ8:YJ38 ZE8:ZE38 ZZ8:ZZ38 AAU8:AAU38 ABP8:ABP38 ACK8:ACK38 ADF8:ADF38 AEA8:AEA38 AEV8:AEV38 AFQ8:AFQ38 AGL8:AGL38 AHG8:AHG38 AIB8:AIB38 AIW8:AIW38 AJR8:AJR38 AKM8:AKM38 ALH8:ALH38 AMC8:AMC38 AMX8:AMX38 ANS8:ANS38 AON8:AON38 API8:API38 AQD8:AQD38 AQY8:AQY38 ART8:ART38 ASO8:ASO38 ATJ8:ATJ38 AUE8:AUE38 AUZ8:AUZ38 AVU8:AVU38 AWP8:AWP38 AXK8:AXK38 AYF8:AYF38 AZA8:AZA38 AZV8:AZV38 BAQ8:BAQ38">
    <cfRule type="cellIs" dxfId="400" priority="1" operator="equal">
      <formula>7.5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VG54"/>
  <sheetViews>
    <sheetView zoomScale="70" zoomScaleNormal="70" workbookViewId="0">
      <pane xSplit="1" ySplit="8" topLeftCell="B9" activePane="bottomRight" state="frozen"/>
      <selection pane="topRight" activeCell="B1" sqref="B1"/>
      <selection pane="bottomLeft" activeCell="A9" sqref="A9"/>
      <selection pane="bottomRight" activeCell="W15" sqref="W15"/>
    </sheetView>
  </sheetViews>
  <sheetFormatPr defaultRowHeight="14.4" x14ac:dyDescent="0.3"/>
  <cols>
    <col min="1" max="1" width="2.44140625" customWidth="1"/>
    <col min="2" max="2" width="4.33203125" customWidth="1"/>
    <col min="3" max="3" width="9.44140625" customWidth="1"/>
    <col min="4" max="5" width="6.6640625" customWidth="1"/>
    <col min="6" max="6" width="5.6640625" customWidth="1"/>
    <col min="7" max="7" width="8" customWidth="1"/>
    <col min="8" max="8" width="11.5546875" customWidth="1"/>
    <col min="9" max="9" width="4.5546875" bestFit="1" customWidth="1"/>
    <col min="10" max="10" width="5.33203125" customWidth="1"/>
    <col min="11" max="11" width="5.6640625" customWidth="1"/>
    <col min="12" max="12" width="7.88671875" customWidth="1"/>
    <col min="13" max="13" width="5" customWidth="1"/>
    <col min="14" max="14" width="7.6640625" customWidth="1"/>
    <col min="15" max="15" width="8" customWidth="1"/>
    <col min="16" max="16" width="6.109375" customWidth="1"/>
    <col min="17" max="17" width="12.33203125" customWidth="1"/>
    <col min="19" max="19" width="12.6640625" customWidth="1"/>
    <col min="20" max="20" width="2.44140625" customWidth="1"/>
    <col min="21" max="21" width="4.33203125" customWidth="1"/>
    <col min="22" max="22" width="6.33203125" bestFit="1" customWidth="1"/>
    <col min="23" max="23" width="9.44140625" customWidth="1"/>
    <col min="24" max="25" width="6.6640625" customWidth="1"/>
    <col min="26" max="26" width="5.6640625" customWidth="1"/>
    <col min="27" max="27" width="8" customWidth="1"/>
    <col min="28" max="28" width="11.5546875" customWidth="1"/>
    <col min="29" max="29" width="4.5546875" bestFit="1" customWidth="1"/>
    <col min="30" max="30" width="5.33203125" customWidth="1"/>
    <col min="31" max="31" width="5.6640625" customWidth="1"/>
    <col min="32" max="32" width="7.88671875" customWidth="1"/>
    <col min="33" max="33" width="5" customWidth="1"/>
    <col min="34" max="34" width="7.6640625" customWidth="1"/>
    <col min="35" max="35" width="8" customWidth="1"/>
    <col min="36" max="36" width="6.109375" customWidth="1"/>
    <col min="37" max="37" width="12.33203125" customWidth="1"/>
    <col min="39" max="39" width="12.6640625" customWidth="1"/>
    <col min="40" max="40" width="2.44140625" customWidth="1"/>
    <col min="41" max="41" width="4.33203125" customWidth="1"/>
    <col min="42" max="42" width="9.44140625" customWidth="1"/>
    <col min="43" max="44" width="6.6640625" customWidth="1"/>
    <col min="45" max="45" width="5.6640625" customWidth="1"/>
    <col min="46" max="46" width="8" customWidth="1"/>
    <col min="47" max="47" width="11.5546875" customWidth="1"/>
    <col min="48" max="48" width="4.5546875" bestFit="1" customWidth="1"/>
    <col min="49" max="49" width="5.33203125" hidden="1" customWidth="1"/>
    <col min="50" max="50" width="5.6640625" hidden="1" customWidth="1"/>
    <col min="51" max="51" width="7.88671875" customWidth="1"/>
    <col min="52" max="52" width="5" customWidth="1"/>
    <col min="53" max="53" width="7.6640625" customWidth="1"/>
    <col min="54" max="54" width="8" customWidth="1"/>
    <col min="55" max="55" width="6.109375" customWidth="1"/>
    <col min="56" max="56" width="12.33203125" customWidth="1"/>
    <col min="58" max="58" width="12.6640625" customWidth="1"/>
    <col min="59" max="59" width="2.44140625" customWidth="1"/>
    <col min="60" max="60" width="4.33203125" customWidth="1"/>
    <col min="61" max="61" width="9.44140625" customWidth="1"/>
    <col min="62" max="63" width="6.6640625" customWidth="1"/>
    <col min="64" max="64" width="5.6640625" customWidth="1"/>
    <col min="65" max="65" width="8" customWidth="1"/>
    <col min="66" max="66" width="11.5546875" customWidth="1"/>
    <col min="67" max="67" width="4.5546875" bestFit="1" customWidth="1"/>
    <col min="68" max="68" width="5.33203125" hidden="1" customWidth="1"/>
    <col min="69" max="69" width="5.6640625" hidden="1" customWidth="1"/>
    <col min="70" max="70" width="7.88671875" customWidth="1"/>
    <col min="71" max="71" width="5" customWidth="1"/>
    <col min="72" max="72" width="7.6640625" customWidth="1"/>
    <col min="73" max="73" width="8" customWidth="1"/>
    <col min="74" max="74" width="6.109375" customWidth="1"/>
    <col min="75" max="75" width="12.33203125" customWidth="1"/>
    <col min="77" max="77" width="12.6640625" customWidth="1"/>
    <col min="78" max="78" width="2.44140625" customWidth="1"/>
    <col min="79" max="79" width="4.33203125" customWidth="1"/>
    <col min="80" max="80" width="9.44140625" customWidth="1"/>
    <col min="81" max="82" width="6.6640625" customWidth="1"/>
    <col min="83" max="83" width="5.6640625" customWidth="1"/>
    <col min="84" max="84" width="8" customWidth="1"/>
    <col min="85" max="85" width="11.5546875" customWidth="1"/>
    <col min="86" max="86" width="4.5546875" bestFit="1" customWidth="1"/>
    <col min="87" max="87" width="5.33203125" hidden="1" customWidth="1"/>
    <col min="88" max="88" width="5.6640625" hidden="1" customWidth="1"/>
    <col min="89" max="89" width="7.88671875" customWidth="1"/>
    <col min="90" max="90" width="5" customWidth="1"/>
    <col min="91" max="91" width="7.6640625" customWidth="1"/>
    <col min="92" max="92" width="8" customWidth="1"/>
    <col min="93" max="93" width="6.109375" customWidth="1"/>
    <col min="94" max="94" width="12.33203125" customWidth="1"/>
    <col min="96" max="96" width="12.6640625" customWidth="1"/>
    <col min="97" max="97" width="2.44140625" customWidth="1"/>
    <col min="98" max="98" width="4.33203125" customWidth="1"/>
    <col min="99" max="99" width="9.44140625" customWidth="1"/>
    <col min="100" max="101" width="6.6640625" customWidth="1"/>
    <col min="102" max="102" width="5.6640625" customWidth="1"/>
    <col min="103" max="103" width="8" customWidth="1"/>
    <col min="104" max="104" width="11.5546875" customWidth="1"/>
    <col min="105" max="105" width="4.5546875" bestFit="1" customWidth="1"/>
    <col min="106" max="106" width="5.33203125" hidden="1" customWidth="1"/>
    <col min="107" max="107" width="5.6640625" hidden="1" customWidth="1"/>
    <col min="108" max="108" width="7.88671875" customWidth="1"/>
    <col min="109" max="109" width="5" customWidth="1"/>
    <col min="110" max="110" width="7.6640625" customWidth="1"/>
    <col min="111" max="111" width="8" customWidth="1"/>
    <col min="112" max="112" width="6.109375" customWidth="1"/>
    <col min="113" max="113" width="12.33203125" customWidth="1"/>
    <col min="115" max="115" width="12.6640625" customWidth="1"/>
    <col min="116" max="116" width="2.44140625" customWidth="1"/>
    <col min="117" max="117" width="4.33203125" customWidth="1"/>
    <col min="118" max="118" width="9.44140625" customWidth="1"/>
    <col min="119" max="120" width="6.6640625" customWidth="1"/>
    <col min="121" max="121" width="5.6640625" customWidth="1"/>
    <col min="122" max="122" width="8" customWidth="1"/>
    <col min="123" max="123" width="11.5546875" customWidth="1"/>
    <col min="124" max="124" width="4.5546875" bestFit="1" customWidth="1"/>
    <col min="125" max="125" width="5.33203125" hidden="1" customWidth="1"/>
    <col min="126" max="126" width="5.6640625" hidden="1" customWidth="1"/>
    <col min="127" max="127" width="7.88671875" customWidth="1"/>
    <col min="128" max="128" width="5" customWidth="1"/>
    <col min="129" max="129" width="7.6640625" customWidth="1"/>
    <col min="130" max="130" width="8" customWidth="1"/>
    <col min="131" max="131" width="6.109375" customWidth="1"/>
    <col min="132" max="132" width="12.33203125" customWidth="1"/>
    <col min="134" max="134" width="12.6640625" customWidth="1"/>
    <col min="135" max="135" width="2.44140625" customWidth="1"/>
    <col min="136" max="136" width="4.33203125" customWidth="1"/>
    <col min="137" max="137" width="9.44140625" customWidth="1"/>
    <col min="138" max="139" width="6.6640625" customWidth="1"/>
    <col min="140" max="140" width="5.6640625" customWidth="1"/>
    <col min="141" max="141" width="8" customWidth="1"/>
    <col min="142" max="142" width="11.5546875" customWidth="1"/>
    <col min="143" max="143" width="4.5546875" bestFit="1" customWidth="1"/>
    <col min="144" max="144" width="5.33203125" hidden="1" customWidth="1"/>
    <col min="145" max="145" width="5.6640625" hidden="1" customWidth="1"/>
    <col min="146" max="146" width="7.88671875" customWidth="1"/>
    <col min="147" max="147" width="5" customWidth="1"/>
    <col min="148" max="148" width="7.6640625" customWidth="1"/>
    <col min="149" max="149" width="8" customWidth="1"/>
    <col min="150" max="150" width="6.109375" customWidth="1"/>
    <col min="151" max="151" width="12.33203125" customWidth="1"/>
    <col min="153" max="153" width="12.6640625" customWidth="1"/>
    <col min="154" max="154" width="2.44140625" customWidth="1"/>
    <col min="155" max="155" width="4.33203125" customWidth="1"/>
    <col min="156" max="156" width="9.44140625" customWidth="1"/>
    <col min="157" max="158" width="6.6640625" customWidth="1"/>
    <col min="159" max="159" width="5.6640625" customWidth="1"/>
    <col min="160" max="160" width="8" customWidth="1"/>
    <col min="161" max="161" width="11.5546875" customWidth="1"/>
    <col min="162" max="162" width="5" bestFit="1" customWidth="1"/>
    <col min="163" max="163" width="5.33203125" hidden="1" customWidth="1"/>
    <col min="164" max="164" width="5.6640625" hidden="1" customWidth="1"/>
    <col min="165" max="165" width="7.88671875" customWidth="1"/>
    <col min="166" max="166" width="5" customWidth="1"/>
    <col min="167" max="167" width="7.6640625" customWidth="1"/>
    <col min="168" max="168" width="8" customWidth="1"/>
    <col min="169" max="169" width="6.109375" customWidth="1"/>
    <col min="170" max="170" width="12.33203125" customWidth="1"/>
    <col min="172" max="172" width="12.6640625" customWidth="1"/>
    <col min="173" max="173" width="2.44140625" customWidth="1"/>
    <col min="174" max="174" width="4.33203125" customWidth="1"/>
    <col min="175" max="175" width="9.44140625" customWidth="1"/>
    <col min="176" max="177" width="6.6640625" customWidth="1"/>
    <col min="178" max="178" width="5.6640625" customWidth="1"/>
    <col min="179" max="179" width="8" customWidth="1"/>
    <col min="180" max="180" width="11.5546875" customWidth="1"/>
    <col min="181" max="181" width="4.5546875" bestFit="1" customWidth="1"/>
    <col min="182" max="182" width="5.33203125" hidden="1" customWidth="1"/>
    <col min="183" max="183" width="5.6640625" hidden="1" customWidth="1"/>
    <col min="184" max="184" width="7.88671875" customWidth="1"/>
    <col min="185" max="185" width="5" customWidth="1"/>
    <col min="186" max="186" width="7.6640625" customWidth="1"/>
    <col min="187" max="187" width="8" customWidth="1"/>
    <col min="188" max="188" width="6.109375" customWidth="1"/>
    <col min="189" max="189" width="12.33203125" customWidth="1"/>
    <col min="191" max="191" width="12.6640625" customWidth="1"/>
    <col min="192" max="192" width="2.44140625" customWidth="1"/>
    <col min="193" max="193" width="4.33203125" customWidth="1"/>
    <col min="194" max="194" width="9.44140625" customWidth="1"/>
    <col min="195" max="196" width="6.6640625" customWidth="1"/>
    <col min="197" max="197" width="5.6640625" customWidth="1"/>
    <col min="198" max="198" width="8" customWidth="1"/>
    <col min="199" max="199" width="11.5546875" customWidth="1"/>
    <col min="200" max="200" width="4.5546875" bestFit="1" customWidth="1"/>
    <col min="201" max="201" width="5.33203125" hidden="1" customWidth="1"/>
    <col min="202" max="202" width="5.6640625" hidden="1" customWidth="1"/>
    <col min="203" max="203" width="7.88671875" customWidth="1"/>
    <col min="204" max="204" width="5" customWidth="1"/>
    <col min="205" max="205" width="7.6640625" customWidth="1"/>
    <col min="206" max="206" width="8" customWidth="1"/>
    <col min="207" max="207" width="6.109375" customWidth="1"/>
    <col min="208" max="208" width="12.33203125" customWidth="1"/>
    <col min="210" max="210" width="12.6640625" customWidth="1"/>
    <col min="211" max="211" width="2.44140625" customWidth="1"/>
    <col min="212" max="212" width="4.33203125" customWidth="1"/>
    <col min="213" max="213" width="9.44140625" customWidth="1"/>
    <col min="214" max="215" width="6.6640625" customWidth="1"/>
    <col min="216" max="216" width="5.6640625" customWidth="1"/>
    <col min="217" max="217" width="8" customWidth="1"/>
    <col min="218" max="218" width="11.5546875" customWidth="1"/>
    <col min="219" max="219" width="4.5546875" bestFit="1" customWidth="1"/>
    <col min="220" max="220" width="5.33203125" hidden="1" customWidth="1"/>
    <col min="221" max="221" width="5.6640625" hidden="1" customWidth="1"/>
    <col min="222" max="222" width="7.88671875" customWidth="1"/>
    <col min="223" max="223" width="5" customWidth="1"/>
    <col min="224" max="224" width="7.6640625" customWidth="1"/>
    <col min="225" max="225" width="8" customWidth="1"/>
    <col min="226" max="226" width="6.109375" customWidth="1"/>
    <col min="227" max="227" width="12.33203125" customWidth="1"/>
    <col min="229" max="229" width="12.6640625" customWidth="1"/>
    <col min="230" max="230" width="2.44140625" customWidth="1"/>
    <col min="231" max="231" width="4.33203125" customWidth="1"/>
    <col min="232" max="232" width="9.44140625" customWidth="1"/>
    <col min="233" max="234" width="6.6640625" customWidth="1"/>
    <col min="235" max="235" width="5.6640625" customWidth="1"/>
    <col min="236" max="236" width="8" customWidth="1"/>
    <col min="237" max="237" width="11.5546875" customWidth="1"/>
    <col min="238" max="238" width="4.5546875" bestFit="1" customWidth="1"/>
    <col min="239" max="239" width="5.33203125" hidden="1" customWidth="1"/>
    <col min="240" max="240" width="5.6640625" hidden="1" customWidth="1"/>
    <col min="241" max="241" width="7.88671875" customWidth="1"/>
    <col min="242" max="242" width="5" customWidth="1"/>
    <col min="243" max="243" width="7.6640625" customWidth="1"/>
    <col min="244" max="244" width="8" customWidth="1"/>
    <col min="245" max="245" width="6.109375" customWidth="1"/>
    <col min="246" max="246" width="12.33203125" customWidth="1"/>
    <col min="248" max="248" width="12.6640625" customWidth="1"/>
    <col min="249" max="249" width="2.44140625" customWidth="1"/>
    <col min="250" max="250" width="4.33203125" customWidth="1"/>
    <col min="251" max="251" width="9.44140625" customWidth="1"/>
    <col min="252" max="253" width="6.6640625" customWidth="1"/>
    <col min="254" max="254" width="5.6640625" customWidth="1"/>
    <col min="255" max="255" width="8" customWidth="1"/>
    <col min="256" max="256" width="11.5546875" customWidth="1"/>
    <col min="257" max="257" width="4.5546875" bestFit="1" customWidth="1"/>
    <col min="258" max="258" width="5.33203125" hidden="1" customWidth="1"/>
    <col min="259" max="259" width="5.6640625" hidden="1" customWidth="1"/>
    <col min="260" max="260" width="7.88671875" customWidth="1"/>
    <col min="261" max="261" width="5" customWidth="1"/>
    <col min="262" max="262" width="7.6640625" customWidth="1"/>
    <col min="263" max="263" width="8" customWidth="1"/>
    <col min="264" max="264" width="6.109375" customWidth="1"/>
    <col min="265" max="265" width="12.33203125" customWidth="1"/>
    <col min="267" max="267" width="12.6640625" customWidth="1"/>
    <col min="268" max="268" width="2.44140625" customWidth="1"/>
    <col min="269" max="269" width="4.33203125" customWidth="1"/>
    <col min="270" max="270" width="9.44140625" customWidth="1"/>
    <col min="271" max="272" width="6.6640625" customWidth="1"/>
    <col min="273" max="273" width="5.6640625" customWidth="1"/>
    <col min="274" max="274" width="8" customWidth="1"/>
    <col min="275" max="275" width="11.5546875" customWidth="1"/>
    <col min="276" max="276" width="4.5546875" bestFit="1" customWidth="1"/>
    <col min="277" max="277" width="5.33203125" hidden="1" customWidth="1"/>
    <col min="278" max="278" width="5.6640625" hidden="1" customWidth="1"/>
    <col min="279" max="279" width="7.88671875" customWidth="1"/>
    <col min="280" max="280" width="5" customWidth="1"/>
    <col min="281" max="281" width="7.6640625" customWidth="1"/>
    <col min="282" max="282" width="8" customWidth="1"/>
    <col min="283" max="283" width="6.109375" customWidth="1"/>
    <col min="284" max="284" width="12.33203125" customWidth="1"/>
    <col min="286" max="286" width="12.6640625" customWidth="1"/>
    <col min="287" max="287" width="2.44140625" customWidth="1"/>
    <col min="288" max="288" width="4.33203125" customWidth="1"/>
    <col min="289" max="289" width="9.44140625" customWidth="1"/>
    <col min="290" max="291" width="6.6640625" customWidth="1"/>
    <col min="292" max="292" width="5.6640625" customWidth="1"/>
    <col min="293" max="293" width="8" customWidth="1"/>
    <col min="294" max="294" width="11.5546875" customWidth="1"/>
    <col min="295" max="295" width="4.5546875" bestFit="1" customWidth="1"/>
    <col min="296" max="296" width="5.33203125" hidden="1" customWidth="1"/>
    <col min="297" max="297" width="5.6640625" hidden="1" customWidth="1"/>
    <col min="298" max="298" width="7.88671875" customWidth="1"/>
    <col min="299" max="299" width="5" customWidth="1"/>
    <col min="300" max="300" width="7.6640625" customWidth="1"/>
    <col min="301" max="301" width="8" customWidth="1"/>
    <col min="302" max="302" width="6.109375" customWidth="1"/>
    <col min="303" max="303" width="12.33203125" customWidth="1"/>
    <col min="305" max="305" width="12.6640625" customWidth="1"/>
    <col min="306" max="306" width="2.44140625" customWidth="1"/>
    <col min="307" max="307" width="4.33203125" customWidth="1"/>
    <col min="308" max="308" width="9.44140625" customWidth="1"/>
    <col min="309" max="310" width="6.6640625" customWidth="1"/>
    <col min="311" max="311" width="5.6640625" customWidth="1"/>
    <col min="312" max="312" width="8" customWidth="1"/>
    <col min="313" max="313" width="11.5546875" customWidth="1"/>
    <col min="314" max="314" width="4.5546875" bestFit="1" customWidth="1"/>
    <col min="315" max="315" width="5.33203125" hidden="1" customWidth="1"/>
    <col min="316" max="316" width="5.6640625" hidden="1" customWidth="1"/>
    <col min="317" max="317" width="7.88671875" customWidth="1"/>
    <col min="318" max="318" width="5" customWidth="1"/>
    <col min="319" max="319" width="7.6640625" customWidth="1"/>
    <col min="320" max="320" width="8" customWidth="1"/>
    <col min="321" max="321" width="6.109375" customWidth="1"/>
    <col min="322" max="322" width="12.33203125" customWidth="1"/>
    <col min="324" max="324" width="12.6640625" customWidth="1"/>
    <col min="325" max="325" width="2.44140625" customWidth="1"/>
    <col min="326" max="326" width="4.33203125" customWidth="1"/>
    <col min="327" max="327" width="9.44140625" customWidth="1"/>
    <col min="328" max="329" width="6.6640625" customWidth="1"/>
    <col min="330" max="330" width="5.6640625" customWidth="1"/>
    <col min="331" max="331" width="8" customWidth="1"/>
    <col min="332" max="332" width="11.5546875" customWidth="1"/>
    <col min="333" max="333" width="4.5546875" bestFit="1" customWidth="1"/>
    <col min="334" max="334" width="5.33203125" hidden="1" customWidth="1"/>
    <col min="335" max="335" width="5.6640625" hidden="1" customWidth="1"/>
    <col min="336" max="336" width="7.88671875" customWidth="1"/>
    <col min="337" max="337" width="5" customWidth="1"/>
    <col min="338" max="338" width="7.6640625" customWidth="1"/>
    <col min="339" max="339" width="8" customWidth="1"/>
    <col min="340" max="340" width="6.109375" customWidth="1"/>
    <col min="341" max="341" width="12.33203125" customWidth="1"/>
    <col min="343" max="343" width="12.6640625" customWidth="1"/>
    <col min="344" max="344" width="2.44140625" customWidth="1"/>
    <col min="345" max="345" width="4.33203125" customWidth="1"/>
    <col min="346" max="346" width="9.44140625" customWidth="1"/>
    <col min="347" max="348" width="6.6640625" customWidth="1"/>
    <col min="349" max="349" width="5.6640625" customWidth="1"/>
    <col min="350" max="350" width="8" customWidth="1"/>
    <col min="351" max="351" width="11.5546875" customWidth="1"/>
    <col min="352" max="352" width="4.5546875" bestFit="1" customWidth="1"/>
    <col min="353" max="353" width="5.33203125" hidden="1" customWidth="1"/>
    <col min="354" max="354" width="5.6640625" hidden="1" customWidth="1"/>
    <col min="355" max="355" width="7.88671875" customWidth="1"/>
    <col min="356" max="356" width="5" customWidth="1"/>
    <col min="357" max="357" width="7.6640625" customWidth="1"/>
    <col min="358" max="358" width="8" customWidth="1"/>
    <col min="359" max="359" width="6.109375" customWidth="1"/>
    <col min="360" max="360" width="12.33203125" customWidth="1"/>
    <col min="362" max="362" width="12.6640625" customWidth="1"/>
    <col min="363" max="363" width="2.44140625" customWidth="1"/>
    <col min="364" max="364" width="4.33203125" customWidth="1"/>
    <col min="365" max="365" width="9.44140625" customWidth="1"/>
    <col min="366" max="367" width="6.6640625" customWidth="1"/>
    <col min="368" max="368" width="5.6640625" customWidth="1"/>
    <col min="369" max="369" width="8" customWidth="1"/>
    <col min="370" max="370" width="11.5546875" customWidth="1"/>
    <col min="371" max="371" width="4.5546875" bestFit="1" customWidth="1"/>
    <col min="372" max="372" width="5.33203125" hidden="1" customWidth="1"/>
    <col min="373" max="373" width="5.6640625" hidden="1" customWidth="1"/>
    <col min="374" max="374" width="7.88671875" customWidth="1"/>
    <col min="375" max="375" width="5" customWidth="1"/>
    <col min="376" max="376" width="7.6640625" customWidth="1"/>
    <col min="377" max="377" width="8" customWidth="1"/>
    <col min="378" max="378" width="6.109375" customWidth="1"/>
    <col min="379" max="379" width="12.33203125" customWidth="1"/>
    <col min="381" max="381" width="12.6640625" customWidth="1"/>
    <col min="382" max="382" width="2.44140625" customWidth="1"/>
    <col min="383" max="383" width="4.33203125" customWidth="1"/>
    <col min="384" max="384" width="9.44140625" customWidth="1"/>
    <col min="385" max="386" width="6.6640625" customWidth="1"/>
    <col min="387" max="387" width="5.6640625" customWidth="1"/>
    <col min="388" max="388" width="8" customWidth="1"/>
    <col min="389" max="389" width="11.5546875" customWidth="1"/>
    <col min="390" max="390" width="4.5546875" bestFit="1" customWidth="1"/>
    <col min="391" max="391" width="5.33203125" hidden="1" customWidth="1"/>
    <col min="392" max="392" width="5.6640625" hidden="1" customWidth="1"/>
    <col min="393" max="393" width="7.88671875" customWidth="1"/>
    <col min="394" max="394" width="5" customWidth="1"/>
    <col min="395" max="395" width="7.6640625" customWidth="1"/>
    <col min="396" max="396" width="8" customWidth="1"/>
    <col min="397" max="397" width="6.109375" customWidth="1"/>
    <col min="398" max="398" width="12.33203125" customWidth="1"/>
    <col min="400" max="400" width="12.6640625" customWidth="1"/>
    <col min="401" max="401" width="2.44140625" customWidth="1"/>
    <col min="402" max="402" width="4.33203125" customWidth="1"/>
    <col min="403" max="403" width="9.44140625" customWidth="1"/>
    <col min="404" max="405" width="6.6640625" customWidth="1"/>
    <col min="406" max="406" width="5.6640625" customWidth="1"/>
    <col min="407" max="407" width="8" customWidth="1"/>
    <col min="408" max="408" width="11.5546875" customWidth="1"/>
    <col min="409" max="409" width="4.5546875" bestFit="1" customWidth="1"/>
    <col min="410" max="410" width="5.33203125" hidden="1" customWidth="1"/>
    <col min="411" max="411" width="5.6640625" hidden="1" customWidth="1"/>
    <col min="412" max="412" width="7.88671875" customWidth="1"/>
    <col min="413" max="413" width="5" customWidth="1"/>
    <col min="414" max="414" width="7.6640625" customWidth="1"/>
    <col min="415" max="415" width="8" customWidth="1"/>
    <col min="416" max="416" width="6.109375" customWidth="1"/>
    <col min="417" max="417" width="12.33203125" customWidth="1"/>
    <col min="419" max="419" width="12.6640625" customWidth="1"/>
    <col min="420" max="420" width="2.44140625" customWidth="1"/>
    <col min="421" max="421" width="4.33203125" customWidth="1"/>
    <col min="422" max="422" width="9.44140625" customWidth="1"/>
    <col min="423" max="424" width="6.6640625" customWidth="1"/>
    <col min="425" max="425" width="5.6640625" customWidth="1"/>
    <col min="426" max="426" width="8" customWidth="1"/>
    <col min="427" max="427" width="11.5546875" customWidth="1"/>
    <col min="428" max="428" width="4.5546875" bestFit="1" customWidth="1"/>
    <col min="429" max="429" width="5.33203125" hidden="1" customWidth="1"/>
    <col min="430" max="430" width="5.6640625" hidden="1" customWidth="1"/>
    <col min="431" max="431" width="7.88671875" customWidth="1"/>
    <col min="432" max="432" width="5" customWidth="1"/>
    <col min="433" max="433" width="7.6640625" customWidth="1"/>
    <col min="434" max="434" width="8" customWidth="1"/>
    <col min="435" max="435" width="6.109375" customWidth="1"/>
    <col min="436" max="436" width="12.33203125" customWidth="1"/>
    <col min="438" max="438" width="12.6640625" customWidth="1"/>
    <col min="439" max="439" width="2.44140625" customWidth="1"/>
    <col min="440" max="440" width="4.33203125" customWidth="1"/>
    <col min="441" max="441" width="9.44140625" customWidth="1"/>
    <col min="442" max="443" width="6.6640625" customWidth="1"/>
    <col min="444" max="444" width="5.6640625" customWidth="1"/>
    <col min="445" max="445" width="8" customWidth="1"/>
    <col min="446" max="446" width="11.5546875" customWidth="1"/>
    <col min="447" max="447" width="5.44140625" bestFit="1" customWidth="1"/>
    <col min="448" max="449" width="7.109375" hidden="1" customWidth="1"/>
    <col min="450" max="450" width="7.88671875" customWidth="1"/>
    <col min="451" max="451" width="5" customWidth="1"/>
    <col min="452" max="452" width="7.6640625" customWidth="1"/>
    <col min="453" max="453" width="8" customWidth="1"/>
    <col min="454" max="454" width="6.109375" customWidth="1"/>
    <col min="455" max="455" width="12.33203125" customWidth="1"/>
    <col min="457" max="457" width="12.6640625" customWidth="1"/>
    <col min="458" max="458" width="2.44140625" customWidth="1"/>
    <col min="459" max="459" width="4.33203125" customWidth="1"/>
    <col min="460" max="460" width="9.44140625" customWidth="1"/>
    <col min="461" max="462" width="6.6640625" customWidth="1"/>
    <col min="463" max="463" width="5.6640625" customWidth="1"/>
    <col min="464" max="464" width="8" customWidth="1"/>
    <col min="465" max="465" width="11.5546875" customWidth="1"/>
    <col min="466" max="466" width="4.5546875" bestFit="1" customWidth="1"/>
    <col min="467" max="467" width="5.33203125" hidden="1" customWidth="1"/>
    <col min="468" max="468" width="5.6640625" hidden="1" customWidth="1"/>
    <col min="469" max="469" width="7.88671875" customWidth="1"/>
    <col min="470" max="470" width="5" customWidth="1"/>
    <col min="471" max="471" width="7.6640625" customWidth="1"/>
    <col min="472" max="472" width="8" customWidth="1"/>
    <col min="473" max="473" width="6.109375" customWidth="1"/>
    <col min="474" max="474" width="12.33203125" customWidth="1"/>
    <col min="476" max="476" width="12.6640625" customWidth="1"/>
    <col min="477" max="477" width="2.44140625" customWidth="1"/>
    <col min="478" max="478" width="4.33203125" customWidth="1"/>
    <col min="479" max="479" width="9.44140625" customWidth="1"/>
    <col min="480" max="481" width="6.6640625" customWidth="1"/>
    <col min="482" max="482" width="5.6640625" customWidth="1"/>
    <col min="483" max="483" width="8" customWidth="1"/>
    <col min="484" max="484" width="11.5546875" customWidth="1"/>
    <col min="485" max="485" width="4.5546875" bestFit="1" customWidth="1"/>
    <col min="486" max="486" width="5.33203125" hidden="1" customWidth="1"/>
    <col min="487" max="487" width="5.6640625" hidden="1" customWidth="1"/>
    <col min="488" max="488" width="7.88671875" customWidth="1"/>
    <col min="489" max="489" width="5" customWidth="1"/>
    <col min="490" max="490" width="7.6640625" customWidth="1"/>
    <col min="491" max="491" width="8" customWidth="1"/>
    <col min="492" max="492" width="6.109375" customWidth="1"/>
    <col min="493" max="493" width="12.33203125" customWidth="1"/>
    <col min="495" max="495" width="12.6640625" customWidth="1"/>
    <col min="496" max="496" width="2.44140625" customWidth="1"/>
    <col min="497" max="497" width="4.33203125" customWidth="1"/>
    <col min="498" max="498" width="9.44140625" customWidth="1"/>
    <col min="499" max="500" width="6.6640625" customWidth="1"/>
    <col min="501" max="501" width="5.6640625" customWidth="1"/>
    <col min="502" max="502" width="8" customWidth="1"/>
    <col min="503" max="503" width="11.5546875" customWidth="1"/>
    <col min="504" max="504" width="4.5546875" bestFit="1" customWidth="1"/>
    <col min="505" max="505" width="5.33203125" hidden="1" customWidth="1"/>
    <col min="506" max="506" width="5.6640625" hidden="1" customWidth="1"/>
    <col min="507" max="507" width="7.88671875" customWidth="1"/>
    <col min="508" max="508" width="5" customWidth="1"/>
    <col min="509" max="509" width="7.6640625" customWidth="1"/>
    <col min="510" max="510" width="8" customWidth="1"/>
    <col min="511" max="511" width="6.109375" customWidth="1"/>
    <col min="512" max="512" width="12.33203125" customWidth="1"/>
    <col min="514" max="514" width="12.6640625" customWidth="1"/>
    <col min="515" max="515" width="2.44140625" customWidth="1"/>
    <col min="516" max="516" width="4.33203125" customWidth="1"/>
    <col min="517" max="517" width="9.44140625" customWidth="1"/>
    <col min="518" max="519" width="6.6640625" customWidth="1"/>
    <col min="520" max="520" width="5.6640625" customWidth="1"/>
    <col min="521" max="521" width="8" customWidth="1"/>
    <col min="522" max="522" width="11.5546875" customWidth="1"/>
    <col min="523" max="523" width="4.5546875" bestFit="1" customWidth="1"/>
    <col min="524" max="524" width="5.33203125" hidden="1" customWidth="1"/>
    <col min="525" max="525" width="5.6640625" hidden="1" customWidth="1"/>
    <col min="526" max="526" width="7.88671875" customWidth="1"/>
    <col min="527" max="527" width="5" customWidth="1"/>
    <col min="528" max="528" width="7.6640625" customWidth="1"/>
    <col min="529" max="529" width="8" customWidth="1"/>
    <col min="530" max="530" width="6.109375" customWidth="1"/>
    <col min="531" max="531" width="12.33203125" customWidth="1"/>
    <col min="533" max="533" width="12.6640625" customWidth="1"/>
    <col min="534" max="534" width="2.44140625" customWidth="1"/>
    <col min="535" max="535" width="4.33203125" customWidth="1"/>
    <col min="536" max="536" width="9.44140625" customWidth="1"/>
    <col min="537" max="538" width="6.6640625" customWidth="1"/>
    <col min="539" max="539" width="5.6640625" customWidth="1"/>
    <col min="540" max="540" width="8" customWidth="1"/>
    <col min="541" max="541" width="11.5546875" customWidth="1"/>
    <col min="542" max="542" width="4.5546875" bestFit="1" customWidth="1"/>
    <col min="543" max="543" width="5.33203125" hidden="1" customWidth="1"/>
    <col min="544" max="544" width="5.6640625" hidden="1" customWidth="1"/>
    <col min="545" max="545" width="7.88671875" customWidth="1"/>
    <col min="546" max="546" width="5" customWidth="1"/>
    <col min="547" max="547" width="7.6640625" customWidth="1"/>
    <col min="548" max="548" width="8" customWidth="1"/>
    <col min="549" max="549" width="6.109375" customWidth="1"/>
    <col min="550" max="550" width="12.33203125" customWidth="1"/>
    <col min="552" max="552" width="12.6640625" customWidth="1"/>
    <col min="553" max="553" width="2.44140625" customWidth="1"/>
    <col min="554" max="554" width="4.33203125" customWidth="1"/>
    <col min="555" max="555" width="9.44140625" customWidth="1"/>
    <col min="556" max="557" width="6.6640625" customWidth="1"/>
    <col min="558" max="558" width="5.6640625" customWidth="1"/>
    <col min="559" max="559" width="8" customWidth="1"/>
    <col min="560" max="560" width="11.5546875" customWidth="1"/>
    <col min="561" max="561" width="4.5546875" bestFit="1" customWidth="1"/>
    <col min="562" max="562" width="5.33203125" hidden="1" customWidth="1"/>
    <col min="563" max="563" width="5.6640625" hidden="1" customWidth="1"/>
    <col min="564" max="564" width="7.88671875" customWidth="1"/>
    <col min="565" max="565" width="5" customWidth="1"/>
    <col min="566" max="566" width="7.6640625" customWidth="1"/>
    <col min="567" max="567" width="8" customWidth="1"/>
    <col min="568" max="568" width="6.109375" customWidth="1"/>
    <col min="569" max="569" width="12.33203125" customWidth="1"/>
    <col min="571" max="571" width="12.6640625" customWidth="1"/>
    <col min="572" max="572" width="2.44140625" customWidth="1"/>
    <col min="573" max="573" width="4.33203125" customWidth="1"/>
    <col min="574" max="574" width="9.44140625" customWidth="1"/>
    <col min="575" max="576" width="6.6640625" customWidth="1"/>
    <col min="577" max="577" width="5.6640625" customWidth="1"/>
    <col min="578" max="578" width="8" customWidth="1"/>
    <col min="579" max="579" width="11.5546875" customWidth="1"/>
    <col min="580" max="580" width="4.5546875" bestFit="1" customWidth="1"/>
    <col min="581" max="581" width="5.33203125" hidden="1" customWidth="1"/>
    <col min="582" max="582" width="5.6640625" hidden="1" customWidth="1"/>
    <col min="583" max="583" width="7.88671875" customWidth="1"/>
    <col min="584" max="584" width="5" customWidth="1"/>
    <col min="585" max="585" width="7.6640625" customWidth="1"/>
    <col min="586" max="586" width="8" customWidth="1"/>
    <col min="587" max="587" width="6.109375" customWidth="1"/>
    <col min="588" max="588" width="12.33203125" customWidth="1"/>
    <col min="590" max="590" width="12.6640625" customWidth="1"/>
    <col min="591" max="591" width="2.44140625" customWidth="1"/>
    <col min="592" max="592" width="4.33203125" customWidth="1"/>
    <col min="593" max="593" width="9.44140625" customWidth="1"/>
    <col min="594" max="595" width="6.6640625" customWidth="1"/>
    <col min="596" max="596" width="5.6640625" customWidth="1"/>
    <col min="597" max="597" width="8" customWidth="1"/>
    <col min="598" max="598" width="11.5546875" customWidth="1"/>
    <col min="599" max="599" width="4.5546875" bestFit="1" customWidth="1"/>
    <col min="600" max="600" width="5.33203125" hidden="1" customWidth="1"/>
    <col min="601" max="601" width="5.6640625" hidden="1" customWidth="1"/>
    <col min="602" max="602" width="7.88671875" customWidth="1"/>
    <col min="603" max="603" width="5" customWidth="1"/>
    <col min="604" max="604" width="7.6640625" customWidth="1"/>
    <col min="605" max="605" width="8" customWidth="1"/>
    <col min="606" max="606" width="6.109375" customWidth="1"/>
    <col min="607" max="607" width="12.33203125" customWidth="1"/>
    <col min="609" max="609" width="12.6640625" customWidth="1"/>
    <col min="610" max="610" width="2.44140625" customWidth="1"/>
    <col min="611" max="611" width="4.33203125" customWidth="1"/>
    <col min="612" max="612" width="9.44140625" customWidth="1"/>
    <col min="613" max="614" width="6.6640625" customWidth="1"/>
    <col min="615" max="615" width="5.6640625" customWidth="1"/>
    <col min="616" max="616" width="8" customWidth="1"/>
    <col min="617" max="617" width="11.5546875" customWidth="1"/>
    <col min="618" max="618" width="4.5546875" bestFit="1" customWidth="1"/>
    <col min="619" max="619" width="5.33203125" hidden="1" customWidth="1"/>
    <col min="620" max="620" width="5.6640625" hidden="1" customWidth="1"/>
    <col min="621" max="621" width="7.88671875" customWidth="1"/>
    <col min="622" max="622" width="5" customWidth="1"/>
    <col min="623" max="623" width="7.6640625" customWidth="1"/>
    <col min="624" max="624" width="8" customWidth="1"/>
    <col min="625" max="625" width="6.109375" customWidth="1"/>
    <col min="626" max="626" width="12.33203125" customWidth="1"/>
    <col min="628" max="628" width="12.6640625" customWidth="1"/>
    <col min="629" max="629" width="2.44140625" customWidth="1"/>
    <col min="630" max="630" width="4.33203125" customWidth="1"/>
    <col min="631" max="631" width="9.44140625" customWidth="1"/>
    <col min="632" max="633" width="6.6640625" customWidth="1"/>
    <col min="634" max="634" width="5.6640625" customWidth="1"/>
    <col min="635" max="635" width="8" customWidth="1"/>
    <col min="636" max="636" width="11.5546875" customWidth="1"/>
    <col min="637" max="637" width="4.5546875" bestFit="1" customWidth="1"/>
    <col min="638" max="638" width="5.33203125" hidden="1" customWidth="1"/>
    <col min="639" max="639" width="5.6640625" hidden="1" customWidth="1"/>
    <col min="640" max="640" width="7.88671875" customWidth="1"/>
    <col min="641" max="641" width="5" customWidth="1"/>
    <col min="642" max="642" width="7.6640625" customWidth="1"/>
    <col min="643" max="643" width="8" customWidth="1"/>
    <col min="644" max="644" width="6.109375" customWidth="1"/>
    <col min="645" max="645" width="12.33203125" customWidth="1"/>
    <col min="647" max="647" width="12.6640625" customWidth="1"/>
    <col min="648" max="648" width="2.44140625" customWidth="1"/>
    <col min="649" max="649" width="4.33203125" customWidth="1"/>
    <col min="650" max="650" width="9.44140625" customWidth="1"/>
    <col min="651" max="652" width="6.6640625" customWidth="1"/>
    <col min="653" max="653" width="5.6640625" customWidth="1"/>
    <col min="654" max="654" width="8" customWidth="1"/>
    <col min="655" max="655" width="11.5546875" customWidth="1"/>
    <col min="656" max="656" width="4.5546875" bestFit="1" customWidth="1"/>
    <col min="657" max="657" width="5.33203125" hidden="1" customWidth="1"/>
    <col min="658" max="658" width="5.6640625" hidden="1" customWidth="1"/>
    <col min="659" max="659" width="7.88671875" customWidth="1"/>
    <col min="660" max="660" width="5" customWidth="1"/>
    <col min="661" max="661" width="7.6640625" customWidth="1"/>
    <col min="662" max="662" width="8" customWidth="1"/>
    <col min="663" max="663" width="6.109375" customWidth="1"/>
    <col min="664" max="664" width="12.33203125" customWidth="1"/>
    <col min="666" max="666" width="12.6640625" customWidth="1"/>
    <col min="667" max="667" width="2.44140625" customWidth="1"/>
    <col min="668" max="668" width="4.33203125" customWidth="1"/>
    <col min="669" max="669" width="9.44140625" customWidth="1"/>
    <col min="670" max="671" width="6.6640625" customWidth="1"/>
    <col min="672" max="672" width="5.6640625" customWidth="1"/>
    <col min="673" max="673" width="8" customWidth="1"/>
    <col min="674" max="674" width="11.5546875" customWidth="1"/>
    <col min="675" max="675" width="4.5546875" bestFit="1" customWidth="1"/>
    <col min="676" max="676" width="5.33203125" hidden="1" customWidth="1"/>
    <col min="677" max="677" width="5.6640625" hidden="1" customWidth="1"/>
    <col min="678" max="678" width="7.88671875" customWidth="1"/>
    <col min="679" max="679" width="5" customWidth="1"/>
    <col min="680" max="680" width="7.6640625" customWidth="1"/>
    <col min="681" max="681" width="8" customWidth="1"/>
    <col min="682" max="682" width="6.109375" customWidth="1"/>
    <col min="683" max="683" width="12.33203125" customWidth="1"/>
    <col min="685" max="685" width="12.6640625" customWidth="1"/>
    <col min="686" max="686" width="2.44140625" customWidth="1"/>
    <col min="687" max="687" width="4.33203125" customWidth="1"/>
    <col min="688" max="688" width="9.44140625" customWidth="1"/>
    <col min="689" max="690" width="6.6640625" customWidth="1"/>
    <col min="691" max="691" width="5.6640625" customWidth="1"/>
    <col min="692" max="692" width="8" customWidth="1"/>
    <col min="693" max="693" width="11.5546875" customWidth="1"/>
    <col min="694" max="694" width="4.5546875" bestFit="1" customWidth="1"/>
    <col min="695" max="695" width="5.33203125" hidden="1" customWidth="1"/>
    <col min="696" max="696" width="5.6640625" hidden="1" customWidth="1"/>
    <col min="697" max="697" width="7.88671875" customWidth="1"/>
    <col min="698" max="698" width="5" customWidth="1"/>
    <col min="699" max="699" width="7.6640625" customWidth="1"/>
    <col min="700" max="700" width="8" customWidth="1"/>
    <col min="701" max="701" width="6.109375" customWidth="1"/>
    <col min="702" max="702" width="12.33203125" customWidth="1"/>
    <col min="704" max="704" width="12.6640625" customWidth="1"/>
    <col min="705" max="705" width="2.44140625" customWidth="1"/>
    <col min="706" max="706" width="4.33203125" customWidth="1"/>
    <col min="707" max="707" width="9.44140625" customWidth="1"/>
    <col min="708" max="709" width="6.6640625" customWidth="1"/>
    <col min="710" max="710" width="5.6640625" customWidth="1"/>
    <col min="711" max="711" width="8" customWidth="1"/>
    <col min="712" max="712" width="11.5546875" customWidth="1"/>
    <col min="713" max="713" width="4.5546875" bestFit="1" customWidth="1"/>
    <col min="714" max="714" width="5.33203125" hidden="1" customWidth="1"/>
    <col min="715" max="715" width="5.6640625" hidden="1" customWidth="1"/>
    <col min="716" max="716" width="7.88671875" customWidth="1"/>
    <col min="717" max="717" width="5" customWidth="1"/>
    <col min="718" max="718" width="7.6640625" customWidth="1"/>
    <col min="719" max="719" width="8" customWidth="1"/>
    <col min="720" max="720" width="6.109375" customWidth="1"/>
    <col min="721" max="721" width="12.33203125" customWidth="1"/>
    <col min="723" max="723" width="12.6640625" customWidth="1"/>
    <col min="724" max="724" width="2.44140625" customWidth="1"/>
    <col min="725" max="725" width="4.33203125" customWidth="1"/>
    <col min="726" max="726" width="9.44140625" customWidth="1"/>
    <col min="727" max="728" width="6.6640625" customWidth="1"/>
    <col min="729" max="729" width="5.6640625" customWidth="1"/>
    <col min="730" max="730" width="8" customWidth="1"/>
    <col min="731" max="731" width="11.5546875" customWidth="1"/>
    <col min="732" max="732" width="4.5546875" bestFit="1" customWidth="1"/>
    <col min="733" max="733" width="5.33203125" hidden="1" customWidth="1"/>
    <col min="734" max="734" width="5.6640625" hidden="1" customWidth="1"/>
    <col min="735" max="735" width="7.88671875" customWidth="1"/>
    <col min="736" max="736" width="5" customWidth="1"/>
    <col min="737" max="737" width="7.6640625" customWidth="1"/>
    <col min="738" max="738" width="8" customWidth="1"/>
    <col min="739" max="739" width="6.109375" customWidth="1"/>
    <col min="740" max="740" width="12.33203125" customWidth="1"/>
    <col min="742" max="742" width="12.6640625" customWidth="1"/>
    <col min="743" max="743" width="2.44140625" customWidth="1"/>
    <col min="744" max="744" width="4.33203125" customWidth="1"/>
    <col min="745" max="745" width="9.44140625" customWidth="1"/>
    <col min="746" max="747" width="6.6640625" customWidth="1"/>
    <col min="748" max="748" width="5.6640625" customWidth="1"/>
    <col min="749" max="749" width="8" customWidth="1"/>
    <col min="750" max="750" width="11.5546875" customWidth="1"/>
    <col min="751" max="751" width="4.5546875" bestFit="1" customWidth="1"/>
    <col min="752" max="752" width="5.33203125" hidden="1" customWidth="1"/>
    <col min="753" max="753" width="5.6640625" hidden="1" customWidth="1"/>
    <col min="754" max="754" width="7.88671875" customWidth="1"/>
    <col min="755" max="755" width="5" customWidth="1"/>
    <col min="756" max="756" width="7.6640625" customWidth="1"/>
    <col min="757" max="757" width="8" customWidth="1"/>
    <col min="758" max="758" width="6.109375" customWidth="1"/>
    <col min="759" max="759" width="12.33203125" customWidth="1"/>
    <col min="761" max="761" width="12.6640625" customWidth="1"/>
    <col min="762" max="762" width="2.44140625" customWidth="1"/>
    <col min="763" max="763" width="4.33203125" customWidth="1"/>
    <col min="764" max="764" width="9.44140625" customWidth="1"/>
    <col min="765" max="766" width="6.6640625" customWidth="1"/>
    <col min="767" max="767" width="5.6640625" customWidth="1"/>
    <col min="768" max="768" width="8" customWidth="1"/>
    <col min="769" max="769" width="11.5546875" customWidth="1"/>
    <col min="770" max="770" width="4.5546875" bestFit="1" customWidth="1"/>
    <col min="771" max="771" width="5.33203125" hidden="1" customWidth="1"/>
    <col min="772" max="772" width="5.6640625" hidden="1" customWidth="1"/>
    <col min="773" max="773" width="7.88671875" customWidth="1"/>
    <col min="774" max="774" width="5" customWidth="1"/>
    <col min="775" max="775" width="7.6640625" customWidth="1"/>
    <col min="776" max="776" width="8" customWidth="1"/>
    <col min="777" max="777" width="6.109375" customWidth="1"/>
    <col min="778" max="778" width="12.33203125" customWidth="1"/>
    <col min="780" max="780" width="12.6640625" customWidth="1"/>
    <col min="781" max="781" width="2.44140625" customWidth="1"/>
    <col min="782" max="782" width="4.33203125" customWidth="1"/>
    <col min="783" max="783" width="9.44140625" customWidth="1"/>
    <col min="784" max="785" width="6.6640625" customWidth="1"/>
    <col min="786" max="786" width="5.6640625" customWidth="1"/>
    <col min="787" max="787" width="8" customWidth="1"/>
    <col min="788" max="788" width="11.5546875" customWidth="1"/>
    <col min="789" max="789" width="4.5546875" bestFit="1" customWidth="1"/>
    <col min="790" max="790" width="5.33203125" hidden="1" customWidth="1"/>
    <col min="791" max="791" width="5.6640625" hidden="1" customWidth="1"/>
    <col min="792" max="792" width="7.88671875" customWidth="1"/>
    <col min="793" max="793" width="5" customWidth="1"/>
    <col min="794" max="794" width="7.6640625" customWidth="1"/>
    <col min="795" max="795" width="8" customWidth="1"/>
    <col min="796" max="796" width="6.109375" customWidth="1"/>
    <col min="797" max="797" width="12.33203125" customWidth="1"/>
    <col min="799" max="799" width="12.6640625" customWidth="1"/>
    <col min="800" max="800" width="2.44140625" customWidth="1"/>
    <col min="801" max="801" width="4.33203125" customWidth="1"/>
    <col min="802" max="802" width="9.44140625" customWidth="1"/>
    <col min="803" max="804" width="6.6640625" customWidth="1"/>
    <col min="805" max="805" width="5.6640625" customWidth="1"/>
    <col min="806" max="806" width="8" customWidth="1"/>
    <col min="807" max="807" width="11.5546875" customWidth="1"/>
    <col min="808" max="808" width="4.5546875" bestFit="1" customWidth="1"/>
    <col min="809" max="809" width="5.33203125" hidden="1" customWidth="1"/>
    <col min="810" max="810" width="5.6640625" hidden="1" customWidth="1"/>
    <col min="811" max="811" width="7.88671875" customWidth="1"/>
    <col min="812" max="812" width="5" customWidth="1"/>
    <col min="813" max="813" width="7.6640625" customWidth="1"/>
    <col min="814" max="814" width="8" customWidth="1"/>
    <col min="815" max="815" width="6.109375" customWidth="1"/>
    <col min="816" max="816" width="12.33203125" customWidth="1"/>
    <col min="818" max="818" width="12.6640625" customWidth="1"/>
    <col min="819" max="819" width="2.44140625" customWidth="1"/>
    <col min="820" max="820" width="4.33203125" customWidth="1"/>
    <col min="821" max="821" width="9.44140625" customWidth="1"/>
    <col min="822" max="823" width="6.6640625" customWidth="1"/>
    <col min="824" max="824" width="5.6640625" customWidth="1"/>
    <col min="825" max="825" width="8" customWidth="1"/>
    <col min="826" max="826" width="11.5546875" customWidth="1"/>
    <col min="827" max="827" width="4.5546875" bestFit="1" customWidth="1"/>
    <col min="828" max="828" width="5.33203125" hidden="1" customWidth="1"/>
    <col min="829" max="829" width="5.6640625" hidden="1" customWidth="1"/>
    <col min="830" max="830" width="7.88671875" customWidth="1"/>
    <col min="831" max="831" width="5" customWidth="1"/>
    <col min="832" max="832" width="7.6640625" customWidth="1"/>
    <col min="833" max="833" width="8" customWidth="1"/>
    <col min="834" max="834" width="6.109375" customWidth="1"/>
    <col min="835" max="835" width="12.33203125" customWidth="1"/>
    <col min="837" max="837" width="12.6640625" customWidth="1"/>
    <col min="838" max="838" width="2.44140625" customWidth="1"/>
    <col min="839" max="839" width="4.33203125" customWidth="1"/>
    <col min="840" max="840" width="9.44140625" customWidth="1"/>
    <col min="841" max="842" width="6.6640625" customWidth="1"/>
    <col min="843" max="843" width="5.6640625" customWidth="1"/>
    <col min="844" max="844" width="8" customWidth="1"/>
    <col min="845" max="845" width="11.5546875" customWidth="1"/>
    <col min="846" max="846" width="4.5546875" bestFit="1" customWidth="1"/>
    <col min="847" max="847" width="5.33203125" hidden="1" customWidth="1"/>
    <col min="848" max="848" width="5.6640625" hidden="1" customWidth="1"/>
    <col min="849" max="849" width="7.88671875" customWidth="1"/>
    <col min="850" max="850" width="5" customWidth="1"/>
    <col min="851" max="851" width="7.6640625" customWidth="1"/>
    <col min="852" max="852" width="8" customWidth="1"/>
    <col min="853" max="853" width="6.109375" customWidth="1"/>
    <col min="854" max="854" width="12.33203125" customWidth="1"/>
    <col min="856" max="856" width="12.6640625" customWidth="1"/>
    <col min="857" max="857" width="2.44140625" customWidth="1"/>
    <col min="858" max="858" width="4.33203125" customWidth="1"/>
    <col min="859" max="859" width="9.44140625" customWidth="1"/>
    <col min="860" max="861" width="6.6640625" customWidth="1"/>
    <col min="862" max="862" width="5.6640625" customWidth="1"/>
    <col min="863" max="863" width="8" customWidth="1"/>
    <col min="864" max="864" width="11.5546875" customWidth="1"/>
    <col min="865" max="865" width="4.5546875" bestFit="1" customWidth="1"/>
    <col min="866" max="866" width="5.33203125" hidden="1" customWidth="1"/>
    <col min="867" max="867" width="5.6640625" hidden="1" customWidth="1"/>
    <col min="868" max="868" width="7.88671875" customWidth="1"/>
    <col min="869" max="869" width="5" customWidth="1"/>
    <col min="870" max="870" width="7.6640625" customWidth="1"/>
    <col min="871" max="871" width="8" customWidth="1"/>
    <col min="872" max="872" width="6.109375" customWidth="1"/>
    <col min="873" max="873" width="12.33203125" customWidth="1"/>
    <col min="875" max="875" width="12.6640625" customWidth="1"/>
    <col min="876" max="876" width="2.44140625" customWidth="1"/>
    <col min="877" max="877" width="4.33203125" customWidth="1"/>
    <col min="878" max="878" width="9.44140625" customWidth="1"/>
    <col min="879" max="880" width="6.6640625" customWidth="1"/>
    <col min="881" max="881" width="5.6640625" customWidth="1"/>
    <col min="882" max="882" width="8" customWidth="1"/>
    <col min="883" max="883" width="11.5546875" customWidth="1"/>
    <col min="884" max="884" width="4.5546875" bestFit="1" customWidth="1"/>
    <col min="885" max="885" width="5.33203125" hidden="1" customWidth="1"/>
    <col min="886" max="886" width="5.6640625" hidden="1" customWidth="1"/>
    <col min="887" max="887" width="7.88671875" customWidth="1"/>
    <col min="888" max="888" width="5" customWidth="1"/>
    <col min="889" max="889" width="7.6640625" customWidth="1"/>
    <col min="890" max="890" width="8" customWidth="1"/>
    <col min="891" max="891" width="6.109375" customWidth="1"/>
    <col min="892" max="892" width="12.33203125" customWidth="1"/>
    <col min="894" max="894" width="12.6640625" customWidth="1"/>
    <col min="895" max="895" width="2.44140625" customWidth="1"/>
    <col min="896" max="896" width="4.33203125" customWidth="1"/>
    <col min="897" max="897" width="9.44140625" customWidth="1"/>
    <col min="898" max="899" width="6.6640625" customWidth="1"/>
    <col min="900" max="900" width="5.6640625" customWidth="1"/>
    <col min="901" max="901" width="8" customWidth="1"/>
    <col min="902" max="902" width="11.5546875" customWidth="1"/>
    <col min="903" max="903" width="4.5546875" bestFit="1" customWidth="1"/>
    <col min="904" max="904" width="5.33203125" hidden="1" customWidth="1"/>
    <col min="905" max="905" width="5.6640625" hidden="1" customWidth="1"/>
    <col min="906" max="906" width="7.88671875" customWidth="1"/>
    <col min="907" max="907" width="5" customWidth="1"/>
    <col min="908" max="908" width="7.6640625" customWidth="1"/>
    <col min="909" max="909" width="8" customWidth="1"/>
    <col min="910" max="910" width="6.109375" customWidth="1"/>
    <col min="911" max="911" width="12.33203125" customWidth="1"/>
    <col min="913" max="913" width="12.6640625" customWidth="1"/>
    <col min="914" max="914" width="2.44140625" customWidth="1"/>
    <col min="915" max="915" width="4.33203125" customWidth="1"/>
    <col min="916" max="916" width="9.44140625" customWidth="1"/>
    <col min="917" max="918" width="6.6640625" customWidth="1"/>
    <col min="919" max="919" width="5.6640625" customWidth="1"/>
    <col min="920" max="920" width="8" customWidth="1"/>
    <col min="921" max="921" width="11.5546875" customWidth="1"/>
    <col min="922" max="922" width="4.5546875" bestFit="1" customWidth="1"/>
    <col min="923" max="923" width="5.33203125" hidden="1" customWidth="1"/>
    <col min="924" max="924" width="5.6640625" hidden="1" customWidth="1"/>
    <col min="925" max="925" width="7.88671875" customWidth="1"/>
    <col min="926" max="926" width="5" customWidth="1"/>
    <col min="927" max="927" width="7.6640625" customWidth="1"/>
    <col min="928" max="928" width="8" customWidth="1"/>
    <col min="929" max="929" width="6.109375" customWidth="1"/>
    <col min="930" max="930" width="12.33203125" customWidth="1"/>
    <col min="932" max="932" width="12.6640625" customWidth="1"/>
    <col min="933" max="933" width="2.44140625" customWidth="1"/>
    <col min="934" max="934" width="4.33203125" customWidth="1"/>
    <col min="935" max="935" width="9.44140625" customWidth="1"/>
    <col min="936" max="937" width="6.6640625" customWidth="1"/>
    <col min="938" max="938" width="5.6640625" customWidth="1"/>
    <col min="939" max="939" width="8" customWidth="1"/>
    <col min="940" max="940" width="11.5546875" customWidth="1"/>
    <col min="941" max="941" width="4.5546875" bestFit="1" customWidth="1"/>
    <col min="942" max="942" width="5.33203125" hidden="1" customWidth="1"/>
    <col min="943" max="943" width="5.6640625" hidden="1" customWidth="1"/>
    <col min="944" max="944" width="7.88671875" customWidth="1"/>
    <col min="945" max="945" width="5" customWidth="1"/>
    <col min="946" max="946" width="7.6640625" customWidth="1"/>
    <col min="947" max="947" width="8" customWidth="1"/>
    <col min="948" max="948" width="6.109375" customWidth="1"/>
    <col min="949" max="949" width="12.33203125" customWidth="1"/>
    <col min="951" max="951" width="12.6640625" customWidth="1"/>
    <col min="952" max="952" width="2.44140625" customWidth="1"/>
    <col min="953" max="953" width="4.33203125" customWidth="1"/>
    <col min="954" max="954" width="9.44140625" customWidth="1"/>
    <col min="955" max="956" width="6.6640625" customWidth="1"/>
    <col min="957" max="957" width="5.6640625" customWidth="1"/>
    <col min="958" max="958" width="8" customWidth="1"/>
    <col min="959" max="959" width="11.5546875" customWidth="1"/>
    <col min="960" max="960" width="4.5546875" bestFit="1" customWidth="1"/>
    <col min="961" max="961" width="5.33203125" hidden="1" customWidth="1"/>
    <col min="962" max="962" width="5.6640625" hidden="1" customWidth="1"/>
    <col min="963" max="963" width="7.88671875" customWidth="1"/>
    <col min="964" max="964" width="5" customWidth="1"/>
    <col min="965" max="965" width="7.6640625" customWidth="1"/>
    <col min="966" max="966" width="8" customWidth="1"/>
    <col min="967" max="967" width="6.109375" customWidth="1"/>
    <col min="968" max="968" width="12.33203125" customWidth="1"/>
    <col min="970" max="970" width="12.6640625" customWidth="1"/>
    <col min="971" max="971" width="2.44140625" customWidth="1"/>
    <col min="972" max="972" width="4.33203125" customWidth="1"/>
    <col min="973" max="973" width="9.44140625" customWidth="1"/>
    <col min="974" max="975" width="6.6640625" customWidth="1"/>
    <col min="976" max="976" width="5.6640625" customWidth="1"/>
    <col min="977" max="977" width="8" customWidth="1"/>
    <col min="978" max="978" width="11.5546875" customWidth="1"/>
    <col min="979" max="979" width="4.5546875" bestFit="1" customWidth="1"/>
    <col min="980" max="980" width="5.33203125" hidden="1" customWidth="1"/>
    <col min="981" max="981" width="5.6640625" hidden="1" customWidth="1"/>
    <col min="982" max="982" width="7.88671875" customWidth="1"/>
    <col min="983" max="983" width="5" customWidth="1"/>
    <col min="984" max="984" width="7.6640625" customWidth="1"/>
    <col min="985" max="985" width="8" customWidth="1"/>
    <col min="986" max="986" width="6.109375" customWidth="1"/>
    <col min="987" max="987" width="12.33203125" customWidth="1"/>
    <col min="989" max="989" width="12.6640625" customWidth="1"/>
    <col min="990" max="990" width="2.44140625" customWidth="1"/>
    <col min="991" max="991" width="4.33203125" customWidth="1"/>
    <col min="992" max="992" width="9.44140625" customWidth="1"/>
    <col min="993" max="994" width="6.6640625" customWidth="1"/>
    <col min="995" max="995" width="5.6640625" customWidth="1"/>
    <col min="996" max="996" width="8" customWidth="1"/>
    <col min="997" max="997" width="11.5546875" customWidth="1"/>
    <col min="998" max="998" width="4.5546875" bestFit="1" customWidth="1"/>
    <col min="999" max="999" width="5.33203125" hidden="1" customWidth="1"/>
    <col min="1000" max="1000" width="5.6640625" hidden="1" customWidth="1"/>
    <col min="1001" max="1001" width="7.88671875" customWidth="1"/>
    <col min="1002" max="1002" width="5" customWidth="1"/>
    <col min="1003" max="1003" width="7.6640625" customWidth="1"/>
    <col min="1004" max="1004" width="8" customWidth="1"/>
    <col min="1005" max="1005" width="6.109375" customWidth="1"/>
    <col min="1006" max="1006" width="12.33203125" customWidth="1"/>
    <col min="1008" max="1008" width="12.6640625" customWidth="1"/>
    <col min="1009" max="1009" width="2.44140625" customWidth="1"/>
    <col min="1010" max="1010" width="4.33203125" customWidth="1"/>
    <col min="1011" max="1011" width="9.44140625" customWidth="1"/>
    <col min="1012" max="1013" width="6.6640625" customWidth="1"/>
    <col min="1014" max="1014" width="5.6640625" customWidth="1"/>
    <col min="1015" max="1015" width="8" customWidth="1"/>
    <col min="1016" max="1016" width="11.5546875" customWidth="1"/>
    <col min="1017" max="1017" width="4.5546875" bestFit="1" customWidth="1"/>
    <col min="1018" max="1018" width="5.33203125" hidden="1" customWidth="1"/>
    <col min="1019" max="1019" width="5.6640625" hidden="1" customWidth="1"/>
    <col min="1020" max="1020" width="7.88671875" customWidth="1"/>
    <col min="1021" max="1021" width="5" customWidth="1"/>
    <col min="1022" max="1022" width="7.6640625" customWidth="1"/>
    <col min="1023" max="1023" width="8" customWidth="1"/>
    <col min="1024" max="1024" width="6.109375" customWidth="1"/>
    <col min="1025" max="1025" width="12.33203125" customWidth="1"/>
    <col min="1027" max="1027" width="12.6640625" customWidth="1"/>
    <col min="1028" max="1028" width="2.44140625" customWidth="1"/>
    <col min="1029" max="1029" width="4.33203125" customWidth="1"/>
    <col min="1030" max="1030" width="9.44140625" customWidth="1"/>
    <col min="1031" max="1032" width="6.6640625" customWidth="1"/>
    <col min="1033" max="1033" width="5.6640625" customWidth="1"/>
    <col min="1034" max="1034" width="8" customWidth="1"/>
    <col min="1035" max="1035" width="11.5546875" customWidth="1"/>
    <col min="1036" max="1036" width="4.5546875" bestFit="1" customWidth="1"/>
    <col min="1037" max="1037" width="5.33203125" hidden="1" customWidth="1"/>
    <col min="1038" max="1038" width="5.6640625" hidden="1" customWidth="1"/>
    <col min="1039" max="1039" width="7.88671875" customWidth="1"/>
    <col min="1040" max="1040" width="5" customWidth="1"/>
    <col min="1041" max="1041" width="7.6640625" customWidth="1"/>
    <col min="1042" max="1042" width="8" customWidth="1"/>
    <col min="1043" max="1043" width="6.109375" customWidth="1"/>
    <col min="1044" max="1044" width="12.33203125" customWidth="1"/>
    <col min="1046" max="1046" width="12.6640625" customWidth="1"/>
    <col min="1047" max="1047" width="2.44140625" customWidth="1"/>
    <col min="1048" max="1048" width="4.33203125" customWidth="1"/>
    <col min="1049" max="1049" width="9.44140625" customWidth="1"/>
    <col min="1050" max="1051" width="6.6640625" customWidth="1"/>
    <col min="1052" max="1052" width="5.6640625" customWidth="1"/>
    <col min="1053" max="1053" width="8" customWidth="1"/>
    <col min="1054" max="1054" width="11.5546875" customWidth="1"/>
    <col min="1055" max="1055" width="4.5546875" bestFit="1" customWidth="1"/>
    <col min="1056" max="1056" width="5.33203125" hidden="1" customWidth="1"/>
    <col min="1057" max="1057" width="5.6640625" hidden="1" customWidth="1"/>
    <col min="1058" max="1058" width="7.88671875" customWidth="1"/>
    <col min="1059" max="1059" width="5" customWidth="1"/>
    <col min="1060" max="1060" width="7.6640625" customWidth="1"/>
    <col min="1061" max="1061" width="8" customWidth="1"/>
    <col min="1062" max="1062" width="6.109375" customWidth="1"/>
    <col min="1063" max="1063" width="12.33203125" customWidth="1"/>
    <col min="1065" max="1065" width="12.6640625" customWidth="1"/>
    <col min="1066" max="1066" width="2.44140625" customWidth="1"/>
    <col min="1067" max="1067" width="4.33203125" customWidth="1"/>
    <col min="1068" max="1068" width="9.44140625" customWidth="1"/>
    <col min="1069" max="1070" width="6.6640625" customWidth="1"/>
    <col min="1071" max="1071" width="5.6640625" customWidth="1"/>
    <col min="1072" max="1072" width="8" customWidth="1"/>
    <col min="1073" max="1073" width="11.5546875" customWidth="1"/>
    <col min="1074" max="1074" width="4.5546875" bestFit="1" customWidth="1"/>
    <col min="1075" max="1075" width="5.33203125" hidden="1" customWidth="1"/>
    <col min="1076" max="1076" width="5.6640625" hidden="1" customWidth="1"/>
    <col min="1077" max="1077" width="7.88671875" customWidth="1"/>
    <col min="1078" max="1078" width="5" customWidth="1"/>
    <col min="1079" max="1079" width="7.6640625" customWidth="1"/>
    <col min="1080" max="1080" width="8" customWidth="1"/>
    <col min="1081" max="1081" width="6.109375" customWidth="1"/>
    <col min="1082" max="1082" width="12.33203125" customWidth="1"/>
    <col min="1084" max="1084" width="12.6640625" customWidth="1"/>
    <col min="1085" max="1085" width="2.44140625" customWidth="1"/>
    <col min="1086" max="1086" width="4.33203125" customWidth="1"/>
    <col min="1087" max="1087" width="9.44140625" customWidth="1"/>
    <col min="1088" max="1089" width="6.6640625" customWidth="1"/>
    <col min="1090" max="1090" width="5.6640625" customWidth="1"/>
    <col min="1091" max="1091" width="8" customWidth="1"/>
    <col min="1092" max="1092" width="11.5546875" customWidth="1"/>
    <col min="1093" max="1093" width="4.5546875" bestFit="1" customWidth="1"/>
    <col min="1094" max="1094" width="5.33203125" hidden="1" customWidth="1"/>
    <col min="1095" max="1095" width="5.6640625" hidden="1" customWidth="1"/>
    <col min="1096" max="1096" width="7.88671875" customWidth="1"/>
    <col min="1097" max="1097" width="5" customWidth="1"/>
    <col min="1098" max="1098" width="7.6640625" customWidth="1"/>
    <col min="1099" max="1099" width="8" customWidth="1"/>
    <col min="1100" max="1100" width="6.109375" customWidth="1"/>
    <col min="1101" max="1101" width="12.33203125" customWidth="1"/>
    <col min="1103" max="1103" width="12.6640625" customWidth="1"/>
    <col min="1104" max="1104" width="2.44140625" customWidth="1"/>
    <col min="1105" max="1105" width="4.33203125" customWidth="1"/>
    <col min="1106" max="1106" width="9.44140625" customWidth="1"/>
    <col min="1107" max="1108" width="6.6640625" customWidth="1"/>
    <col min="1109" max="1109" width="5.6640625" customWidth="1"/>
    <col min="1110" max="1110" width="8" customWidth="1"/>
    <col min="1111" max="1111" width="11.5546875" customWidth="1"/>
    <col min="1112" max="1112" width="4.5546875" bestFit="1" customWidth="1"/>
    <col min="1113" max="1113" width="5.33203125" hidden="1" customWidth="1"/>
    <col min="1114" max="1114" width="5.6640625" hidden="1" customWidth="1"/>
    <col min="1115" max="1115" width="7.88671875" customWidth="1"/>
    <col min="1116" max="1116" width="5" customWidth="1"/>
    <col min="1117" max="1117" width="7.6640625" customWidth="1"/>
    <col min="1118" max="1118" width="8" customWidth="1"/>
    <col min="1119" max="1119" width="6.109375" customWidth="1"/>
    <col min="1120" max="1120" width="12.33203125" customWidth="1"/>
    <col min="1122" max="1122" width="12.6640625" customWidth="1"/>
    <col min="1123" max="1123" width="2.44140625" customWidth="1"/>
    <col min="1124" max="1124" width="4.33203125" customWidth="1"/>
    <col min="1125" max="1125" width="9.44140625" customWidth="1"/>
    <col min="1126" max="1127" width="6.6640625" customWidth="1"/>
    <col min="1128" max="1128" width="5.6640625" customWidth="1"/>
    <col min="1129" max="1129" width="8" customWidth="1"/>
    <col min="1130" max="1130" width="11.5546875" customWidth="1"/>
    <col min="1131" max="1131" width="4.5546875" bestFit="1" customWidth="1"/>
    <col min="1132" max="1132" width="5.33203125" hidden="1" customWidth="1"/>
    <col min="1133" max="1133" width="5.6640625" hidden="1" customWidth="1"/>
    <col min="1134" max="1134" width="7.88671875" customWidth="1"/>
    <col min="1135" max="1135" width="5" customWidth="1"/>
    <col min="1136" max="1136" width="7.6640625" customWidth="1"/>
    <col min="1137" max="1137" width="8" customWidth="1"/>
    <col min="1138" max="1138" width="6.109375" customWidth="1"/>
    <col min="1139" max="1139" width="12.33203125" customWidth="1"/>
    <col min="1141" max="1141" width="12.6640625" customWidth="1"/>
    <col min="1142" max="1142" width="2.44140625" customWidth="1"/>
    <col min="1143" max="1143" width="4.33203125" customWidth="1"/>
    <col min="1144" max="1144" width="9.44140625" customWidth="1"/>
    <col min="1145" max="1146" width="6.6640625" customWidth="1"/>
    <col min="1147" max="1147" width="5.6640625" customWidth="1"/>
    <col min="1148" max="1148" width="8" customWidth="1"/>
    <col min="1149" max="1149" width="11.5546875" customWidth="1"/>
    <col min="1150" max="1150" width="4.5546875" bestFit="1" customWidth="1"/>
    <col min="1151" max="1151" width="5.33203125" hidden="1" customWidth="1"/>
    <col min="1152" max="1152" width="5.6640625" hidden="1" customWidth="1"/>
    <col min="1153" max="1153" width="7.88671875" customWidth="1"/>
    <col min="1154" max="1154" width="5" customWidth="1"/>
    <col min="1155" max="1155" width="7.6640625" customWidth="1"/>
    <col min="1156" max="1156" width="8" customWidth="1"/>
    <col min="1157" max="1157" width="6.109375" customWidth="1"/>
    <col min="1158" max="1158" width="12.33203125" customWidth="1"/>
    <col min="1160" max="1160" width="12.6640625" customWidth="1"/>
    <col min="1161" max="1161" width="2.44140625" customWidth="1"/>
    <col min="1162" max="1162" width="4.33203125" customWidth="1"/>
    <col min="1163" max="1163" width="9.44140625" customWidth="1"/>
    <col min="1164" max="1165" width="6.6640625" customWidth="1"/>
    <col min="1166" max="1166" width="5.6640625" customWidth="1"/>
    <col min="1167" max="1167" width="8" customWidth="1"/>
    <col min="1168" max="1168" width="11.5546875" customWidth="1"/>
    <col min="1169" max="1169" width="4.5546875" bestFit="1" customWidth="1"/>
    <col min="1170" max="1170" width="5.33203125" hidden="1" customWidth="1"/>
    <col min="1171" max="1171" width="5.6640625" hidden="1" customWidth="1"/>
    <col min="1172" max="1172" width="7.88671875" customWidth="1"/>
    <col min="1173" max="1173" width="5" customWidth="1"/>
    <col min="1174" max="1174" width="7.6640625" customWidth="1"/>
    <col min="1175" max="1175" width="8" customWidth="1"/>
    <col min="1176" max="1176" width="6.109375" customWidth="1"/>
    <col min="1177" max="1177" width="12.33203125" customWidth="1"/>
    <col min="1179" max="1179" width="12.6640625" customWidth="1"/>
    <col min="1180" max="1180" width="2.44140625" customWidth="1"/>
    <col min="1181" max="1181" width="4.33203125" customWidth="1"/>
    <col min="1182" max="1182" width="9.44140625" customWidth="1"/>
    <col min="1183" max="1184" width="6.6640625" customWidth="1"/>
    <col min="1185" max="1185" width="5.6640625" customWidth="1"/>
    <col min="1186" max="1186" width="8" customWidth="1"/>
    <col min="1187" max="1187" width="11.5546875" customWidth="1"/>
    <col min="1188" max="1188" width="4.5546875" bestFit="1" customWidth="1"/>
    <col min="1189" max="1189" width="5.33203125" hidden="1" customWidth="1"/>
    <col min="1190" max="1190" width="5.6640625" hidden="1" customWidth="1"/>
    <col min="1191" max="1191" width="7.88671875" customWidth="1"/>
    <col min="1192" max="1192" width="5" customWidth="1"/>
    <col min="1193" max="1193" width="7.6640625" customWidth="1"/>
    <col min="1194" max="1194" width="8" customWidth="1"/>
    <col min="1195" max="1195" width="6.109375" customWidth="1"/>
    <col min="1196" max="1196" width="12.33203125" customWidth="1"/>
    <col min="1198" max="1198" width="12.6640625" customWidth="1"/>
    <col min="1199" max="1199" width="2.44140625" customWidth="1"/>
    <col min="1200" max="1200" width="4.33203125" customWidth="1"/>
    <col min="1201" max="1201" width="9.44140625" customWidth="1"/>
    <col min="1202" max="1203" width="6.6640625" customWidth="1"/>
    <col min="1204" max="1204" width="5.6640625" customWidth="1"/>
    <col min="1205" max="1205" width="8" customWidth="1"/>
    <col min="1206" max="1206" width="11.5546875" customWidth="1"/>
    <col min="1207" max="1207" width="4.5546875" bestFit="1" customWidth="1"/>
    <col min="1208" max="1208" width="5.33203125" hidden="1" customWidth="1"/>
    <col min="1209" max="1209" width="5.6640625" hidden="1" customWidth="1"/>
    <col min="1210" max="1210" width="7.88671875" customWidth="1"/>
    <col min="1211" max="1211" width="5" customWidth="1"/>
    <col min="1212" max="1212" width="7.6640625" customWidth="1"/>
    <col min="1213" max="1213" width="8" customWidth="1"/>
    <col min="1214" max="1214" width="6.109375" customWidth="1"/>
    <col min="1215" max="1215" width="12.33203125" customWidth="1"/>
    <col min="1217" max="1217" width="12.6640625" customWidth="1"/>
    <col min="1218" max="1218" width="2.44140625" customWidth="1"/>
    <col min="1219" max="1219" width="4.33203125" customWidth="1"/>
    <col min="1220" max="1220" width="9.44140625" customWidth="1"/>
    <col min="1221" max="1222" width="6.6640625" customWidth="1"/>
    <col min="1223" max="1223" width="5.6640625" customWidth="1"/>
    <col min="1224" max="1224" width="8" customWidth="1"/>
    <col min="1225" max="1225" width="11.5546875" customWidth="1"/>
    <col min="1226" max="1226" width="4.5546875" bestFit="1" customWidth="1"/>
    <col min="1227" max="1227" width="5.33203125" hidden="1" customWidth="1"/>
    <col min="1228" max="1228" width="5.6640625" hidden="1" customWidth="1"/>
    <col min="1229" max="1229" width="7.88671875" customWidth="1"/>
    <col min="1230" max="1230" width="5" customWidth="1"/>
    <col min="1231" max="1231" width="7.6640625" customWidth="1"/>
    <col min="1232" max="1232" width="8" customWidth="1"/>
    <col min="1233" max="1233" width="6.109375" customWidth="1"/>
    <col min="1234" max="1234" width="12.33203125" customWidth="1"/>
    <col min="1236" max="1236" width="12.6640625" customWidth="1"/>
    <col min="1237" max="1237" width="2.44140625" customWidth="1"/>
    <col min="1238" max="1238" width="4.33203125" customWidth="1"/>
    <col min="1239" max="1239" width="9.44140625" customWidth="1"/>
    <col min="1240" max="1241" width="6.6640625" customWidth="1"/>
    <col min="1242" max="1242" width="5.6640625" customWidth="1"/>
    <col min="1243" max="1243" width="8" customWidth="1"/>
    <col min="1244" max="1244" width="11.5546875" customWidth="1"/>
    <col min="1245" max="1245" width="4.5546875" bestFit="1" customWidth="1"/>
    <col min="1246" max="1246" width="5.33203125" hidden="1" customWidth="1"/>
    <col min="1247" max="1247" width="5.6640625" hidden="1" customWidth="1"/>
    <col min="1248" max="1248" width="7.88671875" customWidth="1"/>
    <col min="1249" max="1249" width="5" customWidth="1"/>
    <col min="1250" max="1250" width="7.6640625" customWidth="1"/>
    <col min="1251" max="1251" width="8" customWidth="1"/>
    <col min="1252" max="1252" width="6.109375" customWidth="1"/>
    <col min="1253" max="1253" width="12.33203125" customWidth="1"/>
    <col min="1255" max="1255" width="12.6640625" customWidth="1"/>
  </cols>
  <sheetData>
    <row r="1" spans="1:1255" x14ac:dyDescent="0.3">
      <c r="A1" s="101"/>
      <c r="B1" s="112"/>
      <c r="C1" s="112"/>
      <c r="D1" s="112"/>
      <c r="E1" s="112"/>
      <c r="F1" s="113" t="s">
        <v>0</v>
      </c>
      <c r="G1" s="114"/>
      <c r="H1" s="115">
        <v>2287</v>
      </c>
      <c r="I1" s="115"/>
      <c r="J1" s="116"/>
      <c r="K1" s="117"/>
      <c r="L1" s="118"/>
      <c r="M1" s="118"/>
      <c r="N1" s="119"/>
      <c r="O1" s="119"/>
      <c r="P1" s="112"/>
      <c r="Q1" s="118"/>
      <c r="R1" s="120"/>
      <c r="S1" s="120"/>
      <c r="T1" s="101"/>
      <c r="U1" s="357"/>
      <c r="V1" s="357"/>
      <c r="W1" s="357"/>
      <c r="X1" s="357"/>
      <c r="Y1" s="357"/>
      <c r="Z1" s="358" t="s">
        <v>0</v>
      </c>
      <c r="AA1" s="359"/>
      <c r="AB1" s="358">
        <v>9598</v>
      </c>
      <c r="AC1" s="358"/>
      <c r="AD1" s="360"/>
      <c r="AE1" s="361"/>
      <c r="AF1" s="357"/>
      <c r="AG1" s="357"/>
      <c r="AH1" s="357"/>
      <c r="AI1" s="357"/>
      <c r="AJ1" s="357"/>
      <c r="AK1" s="357"/>
      <c r="AL1" s="357"/>
      <c r="AM1" s="357"/>
      <c r="AN1" s="101"/>
      <c r="AO1" s="112"/>
      <c r="AP1" s="112"/>
      <c r="AQ1" s="112"/>
      <c r="AR1" s="112"/>
      <c r="AS1" s="113" t="s">
        <v>0</v>
      </c>
      <c r="AT1" s="114"/>
      <c r="AU1" s="115">
        <v>9598</v>
      </c>
      <c r="AV1" s="115"/>
      <c r="AW1" s="116"/>
      <c r="AX1" s="117"/>
      <c r="AY1" s="118"/>
      <c r="AZ1" s="118"/>
      <c r="BA1" s="119"/>
      <c r="BB1" s="119"/>
      <c r="BC1" s="112"/>
      <c r="BD1" s="118"/>
      <c r="BE1" s="120"/>
      <c r="BF1" s="120"/>
      <c r="BG1" s="101"/>
      <c r="BH1" s="112"/>
      <c r="BI1" s="112"/>
      <c r="BJ1" s="112"/>
      <c r="BK1" s="112"/>
      <c r="BL1" s="113" t="s">
        <v>0</v>
      </c>
      <c r="BM1" s="114"/>
      <c r="BN1" s="115">
        <v>18598</v>
      </c>
      <c r="BO1" s="115"/>
      <c r="BP1" s="116"/>
      <c r="BQ1" s="117"/>
      <c r="BR1" s="118"/>
      <c r="BS1" s="118"/>
      <c r="BT1" s="119"/>
      <c r="BU1" s="119"/>
      <c r="BV1" s="112"/>
      <c r="BW1" s="118"/>
      <c r="BX1" s="120"/>
      <c r="BY1" s="120"/>
      <c r="BZ1" s="101"/>
      <c r="CA1" s="112"/>
      <c r="CB1" s="112"/>
      <c r="CC1" s="112"/>
      <c r="CD1" s="112"/>
      <c r="CE1" s="113" t="s">
        <v>0</v>
      </c>
      <c r="CF1" s="114"/>
      <c r="CG1" s="115">
        <v>19137</v>
      </c>
      <c r="CH1" s="115"/>
      <c r="CI1" s="116"/>
      <c r="CJ1" s="117"/>
      <c r="CK1" s="118"/>
      <c r="CL1" s="118"/>
      <c r="CM1" s="119"/>
      <c r="CN1" s="119"/>
      <c r="CO1" s="112"/>
      <c r="CP1" s="118"/>
      <c r="CQ1" s="120"/>
      <c r="CR1" s="120"/>
      <c r="CS1" s="101"/>
      <c r="CT1" s="112"/>
      <c r="CU1" s="112"/>
      <c r="CV1" s="112"/>
      <c r="CW1" s="112"/>
      <c r="CX1" s="113" t="s">
        <v>0</v>
      </c>
      <c r="CY1" s="114"/>
      <c r="CZ1" s="115">
        <v>19300</v>
      </c>
      <c r="DA1" s="115"/>
      <c r="DB1" s="116"/>
      <c r="DC1" s="117"/>
      <c r="DD1" s="118"/>
      <c r="DE1" s="118"/>
      <c r="DF1" s="119"/>
      <c r="DG1" s="119"/>
      <c r="DH1" s="112"/>
      <c r="DI1" s="118"/>
      <c r="DJ1" s="120"/>
      <c r="DK1" s="120"/>
      <c r="DL1" s="101"/>
      <c r="DM1" s="112"/>
      <c r="DN1" s="112"/>
      <c r="DO1" s="112"/>
      <c r="DP1" s="112"/>
      <c r="DQ1" s="113" t="s">
        <v>0</v>
      </c>
      <c r="DR1" s="114"/>
      <c r="DS1" s="115">
        <v>19918</v>
      </c>
      <c r="DT1" s="115"/>
      <c r="DU1" s="116"/>
      <c r="DV1" s="117"/>
      <c r="DW1" s="118"/>
      <c r="DX1" s="118"/>
      <c r="DY1" s="119"/>
      <c r="DZ1" s="119"/>
      <c r="EA1" s="112"/>
      <c r="EB1" s="118"/>
      <c r="EC1" s="120"/>
      <c r="ED1" s="120"/>
      <c r="EE1" s="101"/>
      <c r="EF1" s="112"/>
      <c r="EG1" s="112"/>
      <c r="EH1" s="112"/>
      <c r="EI1" s="112"/>
      <c r="EJ1" s="113" t="s">
        <v>0</v>
      </c>
      <c r="EK1" s="114"/>
      <c r="EL1" s="115">
        <v>19919</v>
      </c>
      <c r="EM1" s="115"/>
      <c r="EN1" s="116"/>
      <c r="EO1" s="117"/>
      <c r="EP1" s="118"/>
      <c r="EQ1" s="118"/>
      <c r="ER1" s="119"/>
      <c r="ES1" s="119"/>
      <c r="ET1" s="112"/>
      <c r="EU1" s="118"/>
      <c r="EV1" s="120"/>
      <c r="EW1" s="120"/>
      <c r="EX1" s="101"/>
      <c r="EY1" s="112"/>
      <c r="EZ1" s="112"/>
      <c r="FA1" s="112"/>
      <c r="FB1" s="112"/>
      <c r="FC1" s="113" t="s">
        <v>0</v>
      </c>
      <c r="FD1" s="114"/>
      <c r="FE1" s="115">
        <v>20826</v>
      </c>
      <c r="FF1" s="115"/>
      <c r="FG1" s="116"/>
      <c r="FH1" s="117"/>
      <c r="FI1" s="118"/>
      <c r="FJ1" s="118"/>
      <c r="FK1" s="119"/>
      <c r="FL1" s="119"/>
      <c r="FM1" s="112"/>
      <c r="FN1" s="118"/>
      <c r="FO1" s="120"/>
      <c r="FP1" s="120"/>
      <c r="FQ1" s="101"/>
      <c r="FR1" s="112"/>
      <c r="FS1" s="112"/>
      <c r="FT1" s="112"/>
      <c r="FU1" s="112"/>
      <c r="FV1" s="113" t="s">
        <v>0</v>
      </c>
      <c r="FW1" s="114"/>
      <c r="FX1" s="115">
        <v>22332</v>
      </c>
      <c r="FY1" s="115"/>
      <c r="FZ1" s="116"/>
      <c r="GA1" s="117"/>
      <c r="GB1" s="118"/>
      <c r="GC1" s="118"/>
      <c r="GD1" s="119"/>
      <c r="GE1" s="119"/>
      <c r="GF1" s="112"/>
      <c r="GG1" s="118"/>
      <c r="GH1" s="120"/>
      <c r="GI1" s="120"/>
      <c r="GJ1" s="101"/>
      <c r="GK1" s="112"/>
      <c r="GL1" s="112"/>
      <c r="GM1" s="112"/>
      <c r="GN1" s="112"/>
      <c r="GO1" s="113" t="s">
        <v>0</v>
      </c>
      <c r="GP1" s="114"/>
      <c r="GQ1" s="115">
        <v>22334</v>
      </c>
      <c r="GR1" s="115"/>
      <c r="GS1" s="116"/>
      <c r="GT1" s="117"/>
      <c r="GU1" s="118"/>
      <c r="GV1" s="118"/>
      <c r="GW1" s="119"/>
      <c r="GX1" s="119"/>
      <c r="GY1" s="112"/>
      <c r="GZ1" s="118"/>
      <c r="HA1" s="120"/>
      <c r="HB1" s="120"/>
      <c r="HC1" s="101"/>
      <c r="HD1" s="112"/>
      <c r="HE1" s="112"/>
      <c r="HF1" s="112"/>
      <c r="HG1" s="112"/>
      <c r="HH1" s="113" t="s">
        <v>0</v>
      </c>
      <c r="HI1" s="114"/>
      <c r="HJ1" s="115">
        <v>22940</v>
      </c>
      <c r="HK1" s="115"/>
      <c r="HL1" s="116"/>
      <c r="HM1" s="117"/>
      <c r="HN1" s="118"/>
      <c r="HO1" s="118"/>
      <c r="HP1" s="119"/>
      <c r="HQ1" s="119"/>
      <c r="HR1" s="112"/>
      <c r="HS1" s="118"/>
      <c r="HT1" s="120"/>
      <c r="HU1" s="120"/>
      <c r="HV1" s="101"/>
      <c r="HW1" s="112"/>
      <c r="HX1" s="112"/>
      <c r="HY1" s="112"/>
      <c r="HZ1" s="112"/>
      <c r="IA1" s="113" t="s">
        <v>0</v>
      </c>
      <c r="IB1" s="114"/>
      <c r="IC1" s="115">
        <v>23075</v>
      </c>
      <c r="ID1" s="115"/>
      <c r="IE1" s="116"/>
      <c r="IF1" s="117"/>
      <c r="IG1" s="118"/>
      <c r="IH1" s="118"/>
      <c r="II1" s="119"/>
      <c r="IJ1" s="119"/>
      <c r="IK1" s="112"/>
      <c r="IL1" s="118"/>
      <c r="IM1" s="120"/>
      <c r="IN1" s="120"/>
      <c r="IO1" s="101"/>
      <c r="IP1" s="112"/>
      <c r="IQ1" s="112"/>
      <c r="IR1" s="112"/>
      <c r="IS1" s="112"/>
      <c r="IT1" s="113" t="s">
        <v>0</v>
      </c>
      <c r="IU1" s="114"/>
      <c r="IV1" s="115">
        <v>25086</v>
      </c>
      <c r="IW1" s="115"/>
      <c r="IX1" s="116"/>
      <c r="IY1" s="117"/>
      <c r="IZ1" s="118"/>
      <c r="JA1" s="118"/>
      <c r="JB1" s="119"/>
      <c r="JC1" s="119"/>
      <c r="JD1" s="112"/>
      <c r="JE1" s="118"/>
      <c r="JF1" s="120"/>
      <c r="JG1" s="120"/>
      <c r="JH1" s="101"/>
      <c r="JI1" s="112"/>
      <c r="JJ1" s="112"/>
      <c r="JK1" s="112"/>
      <c r="JL1" s="112"/>
      <c r="JM1" s="113" t="s">
        <v>0</v>
      </c>
      <c r="JN1" s="114"/>
      <c r="JO1" s="115">
        <v>26217</v>
      </c>
      <c r="JP1" s="115"/>
      <c r="JQ1" s="116"/>
      <c r="JR1" s="117"/>
      <c r="JS1" s="118"/>
      <c r="JT1" s="118"/>
      <c r="JU1" s="119"/>
      <c r="JV1" s="119"/>
      <c r="JW1" s="112"/>
      <c r="JX1" s="118"/>
      <c r="JY1" s="120"/>
      <c r="JZ1" s="120"/>
      <c r="KA1" s="101"/>
      <c r="KB1" s="112"/>
      <c r="KC1" s="112"/>
      <c r="KD1" s="112"/>
      <c r="KE1" s="112"/>
      <c r="KF1" s="113" t="s">
        <v>0</v>
      </c>
      <c r="KG1" s="114"/>
      <c r="KH1" s="115">
        <v>26225</v>
      </c>
      <c r="KI1" s="115"/>
      <c r="KJ1" s="116"/>
      <c r="KK1" s="117"/>
      <c r="KL1" s="118"/>
      <c r="KM1" s="118"/>
      <c r="KN1" s="119"/>
      <c r="KO1" s="119"/>
      <c r="KP1" s="112"/>
      <c r="KQ1" s="118"/>
      <c r="KR1" s="120"/>
      <c r="KS1" s="120"/>
      <c r="KT1" s="101"/>
      <c r="KU1" s="112"/>
      <c r="KV1" s="112"/>
      <c r="KW1" s="112"/>
      <c r="KX1" s="112"/>
      <c r="KY1" s="113" t="s">
        <v>0</v>
      </c>
      <c r="KZ1" s="114"/>
      <c r="LA1" s="115">
        <v>27884</v>
      </c>
      <c r="LB1" s="115"/>
      <c r="LC1" s="116"/>
      <c r="LD1" s="117"/>
      <c r="LE1" s="118"/>
      <c r="LF1" s="118"/>
      <c r="LG1" s="119"/>
      <c r="LH1" s="119"/>
      <c r="LI1" s="112"/>
      <c r="LJ1" s="118"/>
      <c r="LK1" s="120"/>
      <c r="LL1" s="120"/>
      <c r="LM1" s="101"/>
      <c r="LN1" s="112"/>
      <c r="LO1" s="112"/>
      <c r="LP1" s="112"/>
      <c r="LQ1" s="112"/>
      <c r="LR1" s="113" t="s">
        <v>0</v>
      </c>
      <c r="LS1" s="114"/>
      <c r="LT1" s="115">
        <v>27885</v>
      </c>
      <c r="LU1" s="115"/>
      <c r="LV1" s="116"/>
      <c r="LW1" s="117"/>
      <c r="LX1" s="118"/>
      <c r="LY1" s="118"/>
      <c r="LZ1" s="119"/>
      <c r="MA1" s="119"/>
      <c r="MB1" s="112"/>
      <c r="MC1" s="118"/>
      <c r="MD1" s="120"/>
      <c r="ME1" s="120"/>
      <c r="MF1" s="101"/>
      <c r="MG1" s="112"/>
      <c r="MH1" s="112"/>
      <c r="MI1" s="112"/>
      <c r="MJ1" s="112"/>
      <c r="MK1" s="113" t="s">
        <v>0</v>
      </c>
      <c r="ML1" s="114"/>
      <c r="MM1" s="115">
        <v>27886</v>
      </c>
      <c r="MN1" s="115"/>
      <c r="MO1" s="116"/>
      <c r="MP1" s="117"/>
      <c r="MQ1" s="118"/>
      <c r="MR1" s="118"/>
      <c r="MS1" s="119"/>
      <c r="MT1" s="119"/>
      <c r="MU1" s="112"/>
      <c r="MV1" s="118"/>
      <c r="MW1" s="120"/>
      <c r="MX1" s="120"/>
      <c r="MY1" s="101"/>
      <c r="MZ1" s="112"/>
      <c r="NA1" s="112"/>
      <c r="NB1" s="112"/>
      <c r="NC1" s="112"/>
      <c r="ND1" s="113" t="s">
        <v>0</v>
      </c>
      <c r="NE1" s="114"/>
      <c r="NF1" s="115">
        <v>27888</v>
      </c>
      <c r="NG1" s="115"/>
      <c r="NH1" s="116"/>
      <c r="NI1" s="117"/>
      <c r="NJ1" s="118"/>
      <c r="NK1" s="118"/>
      <c r="NL1" s="119"/>
      <c r="NM1" s="119"/>
      <c r="NN1" s="112"/>
      <c r="NO1" s="118"/>
      <c r="NP1" s="120"/>
      <c r="NQ1" s="120"/>
      <c r="NR1" s="101"/>
      <c r="NS1" s="112"/>
      <c r="NT1" s="112"/>
      <c r="NU1" s="112"/>
      <c r="NV1" s="112"/>
      <c r="NW1" s="113" t="s">
        <v>0</v>
      </c>
      <c r="NX1" s="114"/>
      <c r="NY1" s="115">
        <v>28757</v>
      </c>
      <c r="NZ1" s="115"/>
      <c r="OA1" s="116"/>
      <c r="OB1" s="117"/>
      <c r="OC1" s="118"/>
      <c r="OD1" s="118"/>
      <c r="OE1" s="119"/>
      <c r="OF1" s="119"/>
      <c r="OG1" s="112"/>
      <c r="OH1" s="118"/>
      <c r="OI1" s="120"/>
      <c r="OJ1" s="120"/>
      <c r="OK1" s="101"/>
      <c r="OL1" s="112"/>
      <c r="OM1" s="112"/>
      <c r="ON1" s="112"/>
      <c r="OO1" s="112"/>
      <c r="OP1" s="113" t="s">
        <v>0</v>
      </c>
      <c r="OQ1" s="114"/>
      <c r="OR1" s="115">
        <v>30105</v>
      </c>
      <c r="OS1" s="115"/>
      <c r="OT1" s="116"/>
      <c r="OU1" s="117"/>
      <c r="OV1" s="118"/>
      <c r="OW1" s="118"/>
      <c r="OX1" s="119"/>
      <c r="OY1" s="119"/>
      <c r="OZ1" s="112"/>
      <c r="PA1" s="118"/>
      <c r="PB1" s="120"/>
      <c r="PC1" s="120"/>
      <c r="PD1" s="101"/>
      <c r="PE1" s="112"/>
      <c r="PF1" s="112"/>
      <c r="PG1" s="112"/>
      <c r="PH1" s="112"/>
      <c r="PI1" s="113" t="s">
        <v>0</v>
      </c>
      <c r="PJ1" s="114"/>
      <c r="PK1" s="115">
        <v>30744</v>
      </c>
      <c r="PL1" s="115"/>
      <c r="PM1" s="116"/>
      <c r="PN1" s="117"/>
      <c r="PO1" s="118"/>
      <c r="PP1" s="118"/>
      <c r="PQ1" s="119"/>
      <c r="PR1" s="119"/>
      <c r="PS1" s="112"/>
      <c r="PT1" s="118"/>
      <c r="PU1" s="120"/>
      <c r="PV1" s="120"/>
      <c r="PW1" s="101"/>
      <c r="PX1" s="112"/>
      <c r="PY1" s="112"/>
      <c r="PZ1" s="112"/>
      <c r="QA1" s="112"/>
      <c r="QB1" s="113" t="s">
        <v>0</v>
      </c>
      <c r="QC1" s="114"/>
      <c r="QD1" s="115">
        <v>31171</v>
      </c>
      <c r="QE1" s="115"/>
      <c r="QF1" s="116"/>
      <c r="QG1" s="117"/>
      <c r="QH1" s="118"/>
      <c r="QI1" s="118"/>
      <c r="QJ1" s="119"/>
      <c r="QK1" s="119"/>
      <c r="QL1" s="112"/>
      <c r="QM1" s="118"/>
      <c r="QN1" s="120"/>
      <c r="QO1" s="120"/>
      <c r="QP1" s="101"/>
      <c r="QQ1" s="112"/>
      <c r="QR1" s="112"/>
      <c r="QS1" s="112"/>
      <c r="QT1" s="112"/>
      <c r="QU1" s="113" t="s">
        <v>0</v>
      </c>
      <c r="QV1" s="114"/>
      <c r="QW1" s="115">
        <v>31323</v>
      </c>
      <c r="QX1" s="115"/>
      <c r="QY1" s="116"/>
      <c r="QZ1" s="117"/>
      <c r="RA1" s="118"/>
      <c r="RB1" s="118"/>
      <c r="RC1" s="119"/>
      <c r="RD1" s="119"/>
      <c r="RE1" s="112"/>
      <c r="RF1" s="118"/>
      <c r="RG1" s="120"/>
      <c r="RH1" s="120"/>
      <c r="RI1" s="101"/>
      <c r="RJ1" s="112"/>
      <c r="RK1" s="112"/>
      <c r="RL1" s="112"/>
      <c r="RM1" s="112"/>
      <c r="RN1" s="113" t="s">
        <v>0</v>
      </c>
      <c r="RO1" s="114"/>
      <c r="RP1" s="115">
        <v>31346</v>
      </c>
      <c r="RQ1" s="115"/>
      <c r="RR1" s="116"/>
      <c r="RS1" s="117"/>
      <c r="RT1" s="118"/>
      <c r="RU1" s="118"/>
      <c r="RV1" s="119"/>
      <c r="RW1" s="119"/>
      <c r="RX1" s="112"/>
      <c r="RY1" s="118"/>
      <c r="RZ1" s="120"/>
      <c r="SA1" s="120"/>
      <c r="SB1" s="101"/>
      <c r="SC1" s="112"/>
      <c r="SD1" s="112"/>
      <c r="SE1" s="112"/>
      <c r="SF1" s="112"/>
      <c r="SG1" s="113" t="s">
        <v>0</v>
      </c>
      <c r="SH1" s="114"/>
      <c r="SI1" s="115">
        <v>31544</v>
      </c>
      <c r="SJ1" s="115"/>
      <c r="SK1" s="116"/>
      <c r="SL1" s="117"/>
      <c r="SM1" s="118"/>
      <c r="SN1" s="118"/>
      <c r="SO1" s="119"/>
      <c r="SP1" s="119"/>
      <c r="SQ1" s="112"/>
      <c r="SR1" s="118"/>
      <c r="SS1" s="120"/>
      <c r="ST1" s="120"/>
      <c r="SU1" s="101"/>
      <c r="SV1" s="112"/>
      <c r="SW1" s="112"/>
      <c r="SX1" s="112"/>
      <c r="SY1" s="112"/>
      <c r="SZ1" s="113" t="s">
        <v>0</v>
      </c>
      <c r="TA1" s="114"/>
      <c r="TB1" s="115">
        <v>32640</v>
      </c>
      <c r="TC1" s="115"/>
      <c r="TD1" s="116"/>
      <c r="TE1" s="117"/>
      <c r="TF1" s="118"/>
      <c r="TG1" s="118"/>
      <c r="TH1" s="119"/>
      <c r="TI1" s="119"/>
      <c r="TJ1" s="112"/>
      <c r="TK1" s="118"/>
      <c r="TL1" s="120"/>
      <c r="TM1" s="120"/>
      <c r="TN1" s="101"/>
      <c r="TO1" s="112"/>
      <c r="TP1" s="112"/>
      <c r="TQ1" s="112"/>
      <c r="TR1" s="112"/>
      <c r="TS1" s="113" t="s">
        <v>0</v>
      </c>
      <c r="TT1" s="114"/>
      <c r="TU1" s="115">
        <v>32944</v>
      </c>
      <c r="TV1" s="115"/>
      <c r="TW1" s="116"/>
      <c r="TX1" s="117"/>
      <c r="TY1" s="118"/>
      <c r="TZ1" s="118"/>
      <c r="UA1" s="119"/>
      <c r="UB1" s="119"/>
      <c r="UC1" s="112"/>
      <c r="UD1" s="118"/>
      <c r="UE1" s="120"/>
      <c r="UF1" s="120"/>
      <c r="UG1" s="101"/>
      <c r="UH1" s="112"/>
      <c r="UI1" s="112"/>
      <c r="UJ1" s="112"/>
      <c r="UK1" s="112"/>
      <c r="UL1" s="113" t="s">
        <v>0</v>
      </c>
      <c r="UM1" s="114"/>
      <c r="UN1" s="115">
        <v>33382</v>
      </c>
      <c r="UO1" s="115"/>
      <c r="UP1" s="116"/>
      <c r="UQ1" s="117"/>
      <c r="UR1" s="118"/>
      <c r="US1" s="118"/>
      <c r="UT1" s="119"/>
      <c r="UU1" s="119"/>
      <c r="UV1" s="112"/>
      <c r="UW1" s="118"/>
      <c r="UX1" s="120"/>
      <c r="UY1" s="120"/>
      <c r="UZ1" s="101"/>
      <c r="VA1" s="112"/>
      <c r="VB1" s="112"/>
      <c r="VC1" s="112"/>
      <c r="VD1" s="112"/>
      <c r="VE1" s="113" t="s">
        <v>0</v>
      </c>
      <c r="VF1" s="114"/>
      <c r="VG1" s="115">
        <v>34536</v>
      </c>
      <c r="VH1" s="115"/>
      <c r="VI1" s="116"/>
      <c r="VJ1" s="117"/>
      <c r="VK1" s="118"/>
      <c r="VL1" s="118"/>
      <c r="VM1" s="119"/>
      <c r="VN1" s="119"/>
      <c r="VO1" s="112"/>
      <c r="VP1" s="118"/>
      <c r="VQ1" s="120"/>
      <c r="VR1" s="120"/>
      <c r="VS1" s="101"/>
      <c r="VT1" s="112"/>
      <c r="VU1" s="112"/>
      <c r="VV1" s="112"/>
      <c r="VW1" s="112"/>
      <c r="VX1" s="113" t="s">
        <v>0</v>
      </c>
      <c r="VY1" s="114"/>
      <c r="VZ1" s="115">
        <v>34704</v>
      </c>
      <c r="WA1" s="115"/>
      <c r="WB1" s="116"/>
      <c r="WC1" s="117"/>
      <c r="WD1" s="118"/>
      <c r="WE1" s="118"/>
      <c r="WF1" s="119"/>
      <c r="WG1" s="119"/>
      <c r="WH1" s="112"/>
      <c r="WI1" s="118"/>
      <c r="WJ1" s="120"/>
      <c r="WK1" s="120"/>
      <c r="WL1" s="101"/>
      <c r="WM1" s="112"/>
      <c r="WN1" s="112"/>
      <c r="WO1" s="112"/>
      <c r="WP1" s="112"/>
      <c r="WQ1" s="113" t="s">
        <v>0</v>
      </c>
      <c r="WR1" s="114"/>
      <c r="WS1" s="115">
        <v>34911</v>
      </c>
      <c r="WT1" s="115"/>
      <c r="WU1" s="116"/>
      <c r="WV1" s="117"/>
      <c r="WW1" s="118"/>
      <c r="WX1" s="118"/>
      <c r="WY1" s="119"/>
      <c r="WZ1" s="119"/>
      <c r="XA1" s="112"/>
      <c r="XB1" s="118"/>
      <c r="XC1" s="120"/>
      <c r="XD1" s="120"/>
      <c r="XE1" s="101"/>
      <c r="XF1" s="112"/>
      <c r="XG1" s="112"/>
      <c r="XH1" s="112"/>
      <c r="XI1" s="112"/>
      <c r="XJ1" s="113" t="s">
        <v>0</v>
      </c>
      <c r="XK1" s="114"/>
      <c r="XL1" s="115">
        <v>35144</v>
      </c>
      <c r="XM1" s="115"/>
      <c r="XN1" s="116"/>
      <c r="XO1" s="117"/>
      <c r="XP1" s="118"/>
      <c r="XQ1" s="118"/>
      <c r="XR1" s="119"/>
      <c r="XS1" s="119"/>
      <c r="XT1" s="112"/>
      <c r="XU1" s="118"/>
      <c r="XV1" s="120"/>
      <c r="XW1" s="120"/>
      <c r="XX1" s="101"/>
      <c r="XY1" s="112"/>
      <c r="XZ1" s="112"/>
      <c r="YA1" s="112"/>
      <c r="YB1" s="112"/>
      <c r="YC1" s="113" t="s">
        <v>0</v>
      </c>
      <c r="YD1" s="114"/>
      <c r="YE1" s="115">
        <v>36212</v>
      </c>
      <c r="YF1" s="115"/>
      <c r="YG1" s="116"/>
      <c r="YH1" s="117"/>
      <c r="YI1" s="118"/>
      <c r="YJ1" s="118"/>
      <c r="YK1" s="119"/>
      <c r="YL1" s="119"/>
      <c r="YM1" s="112"/>
      <c r="YN1" s="118"/>
      <c r="YO1" s="120"/>
      <c r="YP1" s="120"/>
      <c r="YQ1" s="101"/>
      <c r="YR1" s="112"/>
      <c r="YS1" s="112"/>
      <c r="YT1" s="112"/>
      <c r="YU1" s="112"/>
      <c r="YV1" s="113" t="s">
        <v>0</v>
      </c>
      <c r="YW1" s="114"/>
      <c r="YX1" s="115">
        <v>36524</v>
      </c>
      <c r="YY1" s="115"/>
      <c r="YZ1" s="116"/>
      <c r="ZA1" s="117"/>
      <c r="ZB1" s="118"/>
      <c r="ZC1" s="118"/>
      <c r="ZD1" s="119"/>
      <c r="ZE1" s="119"/>
      <c r="ZF1" s="112"/>
      <c r="ZG1" s="118"/>
      <c r="ZH1" s="120"/>
      <c r="ZI1" s="120"/>
      <c r="ZJ1" s="101"/>
      <c r="ZK1" s="112"/>
      <c r="ZL1" s="112"/>
      <c r="ZM1" s="112"/>
      <c r="ZN1" s="112"/>
      <c r="ZO1" s="113" t="s">
        <v>0</v>
      </c>
      <c r="ZP1" s="114"/>
      <c r="ZQ1" s="115">
        <v>36777</v>
      </c>
      <c r="ZR1" s="115"/>
      <c r="ZS1" s="116"/>
      <c r="ZT1" s="117"/>
      <c r="ZU1" s="118"/>
      <c r="ZV1" s="118"/>
      <c r="ZW1" s="119"/>
      <c r="ZX1" s="119"/>
      <c r="ZY1" s="112"/>
      <c r="ZZ1" s="118"/>
      <c r="AAA1" s="120"/>
      <c r="AAB1" s="120"/>
      <c r="AAC1" s="101"/>
      <c r="AAD1" s="112"/>
      <c r="AAE1" s="112"/>
      <c r="AAF1" s="112"/>
      <c r="AAG1" s="112"/>
      <c r="AAH1" s="113" t="s">
        <v>0</v>
      </c>
      <c r="AAI1" s="114"/>
      <c r="AAJ1" s="115">
        <v>36860</v>
      </c>
      <c r="AAK1" s="115"/>
      <c r="AAL1" s="116"/>
      <c r="AAM1" s="117"/>
      <c r="AAN1" s="118"/>
      <c r="AAO1" s="118"/>
      <c r="AAP1" s="119"/>
      <c r="AAQ1" s="119"/>
      <c r="AAR1" s="112"/>
      <c r="AAS1" s="118"/>
      <c r="AAT1" s="120"/>
      <c r="AAU1" s="120"/>
      <c r="AAV1" s="101"/>
      <c r="AAW1" s="112"/>
      <c r="AAX1" s="112"/>
      <c r="AAY1" s="112"/>
      <c r="AAZ1" s="112"/>
      <c r="ABA1" s="113" t="s">
        <v>0</v>
      </c>
      <c r="ABB1" s="114"/>
      <c r="ABC1" s="115">
        <v>37712</v>
      </c>
      <c r="ABD1" s="115"/>
      <c r="ABE1" s="116"/>
      <c r="ABF1" s="117"/>
      <c r="ABG1" s="118"/>
      <c r="ABH1" s="118"/>
      <c r="ABI1" s="119"/>
      <c r="ABJ1" s="119"/>
      <c r="ABK1" s="112"/>
      <c r="ABL1" s="118"/>
      <c r="ABM1" s="120"/>
      <c r="ABN1" s="120"/>
      <c r="ABO1" s="101"/>
      <c r="ABP1" s="112"/>
      <c r="ABQ1" s="112"/>
      <c r="ABR1" s="112"/>
      <c r="ABS1" s="112"/>
      <c r="ABT1" s="113" t="s">
        <v>0</v>
      </c>
      <c r="ABU1" s="114"/>
      <c r="ABV1" s="115">
        <v>38107</v>
      </c>
      <c r="ABW1" s="115"/>
      <c r="ABX1" s="116"/>
      <c r="ABY1" s="117"/>
      <c r="ABZ1" s="118"/>
      <c r="ACA1" s="118"/>
      <c r="ACB1" s="119"/>
      <c r="ACC1" s="119"/>
      <c r="ACD1" s="112"/>
      <c r="ACE1" s="118"/>
      <c r="ACF1" s="120"/>
      <c r="ACG1" s="120"/>
      <c r="ACH1" s="101"/>
      <c r="ACI1" s="112"/>
      <c r="ACJ1" s="112"/>
      <c r="ACK1" s="112"/>
      <c r="ACL1" s="112"/>
      <c r="ACM1" s="113" t="s">
        <v>0</v>
      </c>
      <c r="ACN1" s="114"/>
      <c r="ACO1" s="115">
        <v>38431</v>
      </c>
      <c r="ACP1" s="115"/>
      <c r="ACQ1" s="116"/>
      <c r="ACR1" s="117"/>
      <c r="ACS1" s="118"/>
      <c r="ACT1" s="118"/>
      <c r="ACU1" s="119"/>
      <c r="ACV1" s="119"/>
      <c r="ACW1" s="112"/>
      <c r="ACX1" s="118"/>
      <c r="ACY1" s="120"/>
      <c r="ACZ1" s="120"/>
      <c r="ADA1" s="101"/>
      <c r="ADB1" s="112"/>
      <c r="ADC1" s="112"/>
      <c r="ADD1" s="112"/>
      <c r="ADE1" s="112"/>
      <c r="ADF1" s="113" t="s">
        <v>0</v>
      </c>
      <c r="ADG1" s="114"/>
      <c r="ADH1" s="115">
        <v>38798</v>
      </c>
      <c r="ADI1" s="115"/>
      <c r="ADJ1" s="116"/>
      <c r="ADK1" s="117"/>
      <c r="ADL1" s="118"/>
      <c r="ADM1" s="118"/>
      <c r="ADN1" s="119"/>
      <c r="ADO1" s="119"/>
      <c r="ADP1" s="112"/>
      <c r="ADQ1" s="118"/>
      <c r="ADR1" s="120"/>
      <c r="ADS1" s="120"/>
      <c r="ADT1" s="101"/>
      <c r="ADU1" s="112"/>
      <c r="ADV1" s="112"/>
      <c r="ADW1" s="112"/>
      <c r="ADX1" s="112"/>
      <c r="ADY1" s="113" t="s">
        <v>0</v>
      </c>
      <c r="ADZ1" s="114"/>
      <c r="AEA1" s="115">
        <v>39267</v>
      </c>
      <c r="AEB1" s="115"/>
      <c r="AEC1" s="116"/>
      <c r="AED1" s="117"/>
      <c r="AEE1" s="118"/>
      <c r="AEF1" s="118"/>
      <c r="AEG1" s="119"/>
      <c r="AEH1" s="119"/>
      <c r="AEI1" s="112"/>
      <c r="AEJ1" s="118"/>
      <c r="AEK1" s="120"/>
      <c r="AEL1" s="120"/>
      <c r="AEM1" s="101"/>
      <c r="AEN1" s="112"/>
      <c r="AEO1" s="112"/>
      <c r="AEP1" s="112"/>
      <c r="AEQ1" s="112"/>
      <c r="AER1" s="113" t="s">
        <v>0</v>
      </c>
      <c r="AES1" s="114"/>
      <c r="AET1" s="115">
        <v>39411</v>
      </c>
      <c r="AEU1" s="115"/>
      <c r="AEV1" s="116"/>
      <c r="AEW1" s="117"/>
      <c r="AEX1" s="118"/>
      <c r="AEY1" s="118"/>
      <c r="AEZ1" s="119"/>
      <c r="AFA1" s="119"/>
      <c r="AFB1" s="112"/>
      <c r="AFC1" s="118"/>
      <c r="AFD1" s="120"/>
      <c r="AFE1" s="120"/>
      <c r="AFF1" s="101"/>
      <c r="AFG1" s="112"/>
      <c r="AFH1" s="112"/>
      <c r="AFI1" s="112"/>
      <c r="AFJ1" s="112"/>
      <c r="AFK1" s="113" t="s">
        <v>0</v>
      </c>
      <c r="AFL1" s="114"/>
      <c r="AFM1" s="115">
        <v>39414</v>
      </c>
      <c r="AFN1" s="115"/>
      <c r="AFO1" s="116"/>
      <c r="AFP1" s="117"/>
      <c r="AFQ1" s="118"/>
      <c r="AFR1" s="118"/>
      <c r="AFS1" s="119"/>
      <c r="AFT1" s="119"/>
      <c r="AFU1" s="112"/>
      <c r="AFV1" s="118"/>
      <c r="AFW1" s="120"/>
      <c r="AFX1" s="120"/>
      <c r="AFY1" s="101"/>
      <c r="AFZ1" s="112"/>
      <c r="AGA1" s="112"/>
      <c r="AGB1" s="112"/>
      <c r="AGC1" s="112"/>
      <c r="AGD1" s="113" t="s">
        <v>0</v>
      </c>
      <c r="AGE1" s="114"/>
      <c r="AGF1" s="115">
        <v>39615</v>
      </c>
      <c r="AGG1" s="115"/>
      <c r="AGH1" s="116"/>
      <c r="AGI1" s="117"/>
      <c r="AGJ1" s="118"/>
      <c r="AGK1" s="118"/>
      <c r="AGL1" s="119"/>
      <c r="AGM1" s="119"/>
      <c r="AGN1" s="112"/>
      <c r="AGO1" s="118"/>
      <c r="AGP1" s="120"/>
      <c r="AGQ1" s="120"/>
      <c r="AGR1" s="101"/>
      <c r="AGS1" s="112"/>
      <c r="AGT1" s="112"/>
      <c r="AGU1" s="112"/>
      <c r="AGV1" s="112"/>
      <c r="AGW1" s="113" t="s">
        <v>0</v>
      </c>
      <c r="AGX1" s="114"/>
      <c r="AGY1" s="115">
        <v>40061</v>
      </c>
      <c r="AGZ1" s="115"/>
      <c r="AHA1" s="116"/>
      <c r="AHB1" s="117"/>
      <c r="AHC1" s="118"/>
      <c r="AHD1" s="118"/>
      <c r="AHE1" s="119"/>
      <c r="AHF1" s="119"/>
      <c r="AHG1" s="112"/>
      <c r="AHH1" s="118"/>
      <c r="AHI1" s="120"/>
      <c r="AHJ1" s="120"/>
      <c r="AHK1" s="101"/>
      <c r="AHL1" s="112"/>
      <c r="AHM1" s="112"/>
      <c r="AHN1" s="112"/>
      <c r="AHO1" s="112"/>
      <c r="AHP1" s="113" t="s">
        <v>0</v>
      </c>
      <c r="AHQ1" s="114"/>
      <c r="AHR1" s="115">
        <v>40062</v>
      </c>
      <c r="AHS1" s="115"/>
      <c r="AHT1" s="116"/>
      <c r="AHU1" s="117"/>
      <c r="AHV1" s="118"/>
      <c r="AHW1" s="118"/>
      <c r="AHX1" s="119"/>
      <c r="AHY1" s="119"/>
      <c r="AHZ1" s="112"/>
      <c r="AIA1" s="118"/>
      <c r="AIB1" s="120"/>
      <c r="AIC1" s="120"/>
      <c r="AID1" s="101"/>
      <c r="AIE1" s="112"/>
      <c r="AIF1" s="112"/>
      <c r="AIG1" s="112"/>
      <c r="AIH1" s="112"/>
      <c r="AII1" s="113" t="s">
        <v>0</v>
      </c>
      <c r="AIJ1" s="114"/>
      <c r="AIK1" s="115">
        <v>40064</v>
      </c>
      <c r="AIL1" s="115"/>
      <c r="AIM1" s="116"/>
      <c r="AIN1" s="117"/>
      <c r="AIO1" s="118"/>
      <c r="AIP1" s="118"/>
      <c r="AIQ1" s="119"/>
      <c r="AIR1" s="119"/>
      <c r="AIS1" s="112"/>
      <c r="AIT1" s="118"/>
      <c r="AIU1" s="120"/>
      <c r="AIV1" s="120"/>
      <c r="AIW1" s="101"/>
      <c r="AIX1" s="112"/>
      <c r="AIY1" s="112"/>
      <c r="AIZ1" s="112"/>
      <c r="AJA1" s="112"/>
      <c r="AJB1" s="113" t="s">
        <v>0</v>
      </c>
      <c r="AJC1" s="114"/>
      <c r="AJD1" s="115">
        <v>41399</v>
      </c>
      <c r="AJE1" s="115"/>
      <c r="AJF1" s="116"/>
      <c r="AJG1" s="117"/>
      <c r="AJH1" s="118"/>
      <c r="AJI1" s="118"/>
      <c r="AJJ1" s="119"/>
      <c r="AJK1" s="119"/>
      <c r="AJL1" s="112"/>
      <c r="AJM1" s="118"/>
      <c r="AJN1" s="120"/>
      <c r="AJO1" s="120"/>
      <c r="AJP1" s="101"/>
      <c r="AJQ1" s="112"/>
      <c r="AJR1" s="112"/>
      <c r="AJS1" s="112"/>
      <c r="AJT1" s="112"/>
      <c r="AJU1" s="113" t="s">
        <v>0</v>
      </c>
      <c r="AJV1" s="114"/>
      <c r="AJW1" s="115">
        <v>41439</v>
      </c>
      <c r="AJX1" s="115"/>
      <c r="AJY1" s="116"/>
      <c r="AJZ1" s="117"/>
      <c r="AKA1" s="118"/>
      <c r="AKB1" s="118"/>
      <c r="AKC1" s="119"/>
      <c r="AKD1" s="119"/>
      <c r="AKE1" s="112"/>
      <c r="AKF1" s="118"/>
      <c r="AKG1" s="120"/>
      <c r="AKH1" s="120"/>
      <c r="AKI1" s="101"/>
      <c r="AKJ1" s="112"/>
      <c r="AKK1" s="112"/>
      <c r="AKL1" s="112"/>
      <c r="AKM1" s="112"/>
      <c r="AKN1" s="113" t="s">
        <v>0</v>
      </c>
      <c r="AKO1" s="114"/>
      <c r="AKP1" s="115">
        <v>41515</v>
      </c>
      <c r="AKQ1" s="115"/>
      <c r="AKR1" s="116"/>
      <c r="AKS1" s="117"/>
      <c r="AKT1" s="118"/>
      <c r="AKU1" s="118"/>
      <c r="AKV1" s="119"/>
      <c r="AKW1" s="119"/>
      <c r="AKX1" s="112"/>
      <c r="AKY1" s="118"/>
      <c r="AKZ1" s="120"/>
      <c r="ALA1" s="120"/>
      <c r="ALB1" s="101"/>
      <c r="ALC1" s="112"/>
      <c r="ALD1" s="112"/>
      <c r="ALE1" s="112"/>
      <c r="ALF1" s="112"/>
      <c r="ALG1" s="113" t="s">
        <v>0</v>
      </c>
      <c r="ALH1" s="114"/>
      <c r="ALI1" s="115">
        <v>41520</v>
      </c>
      <c r="ALJ1" s="115"/>
      <c r="ALK1" s="116"/>
      <c r="ALL1" s="117"/>
      <c r="ALM1" s="118"/>
      <c r="ALN1" s="118"/>
      <c r="ALO1" s="119"/>
      <c r="ALP1" s="119"/>
      <c r="ALQ1" s="112"/>
      <c r="ALR1" s="118"/>
      <c r="ALS1" s="120"/>
      <c r="ALT1" s="120"/>
      <c r="ALU1" s="101"/>
      <c r="ALV1" s="112"/>
      <c r="ALW1" s="112"/>
      <c r="ALX1" s="112"/>
      <c r="ALY1" s="112"/>
      <c r="ALZ1" s="113" t="s">
        <v>0</v>
      </c>
      <c r="AMA1" s="114"/>
      <c r="AMB1" s="115">
        <v>41542</v>
      </c>
      <c r="AMC1" s="115"/>
      <c r="AMD1" s="116"/>
      <c r="AME1" s="117"/>
      <c r="AMF1" s="118"/>
      <c r="AMG1" s="118"/>
      <c r="AMH1" s="119"/>
      <c r="AMI1" s="119"/>
      <c r="AMJ1" s="112"/>
      <c r="AMK1" s="118"/>
      <c r="AML1" s="120"/>
      <c r="AMM1" s="120"/>
      <c r="AMN1" s="101"/>
      <c r="AMO1" s="112"/>
      <c r="AMP1" s="112"/>
      <c r="AMQ1" s="112"/>
      <c r="AMR1" s="112"/>
      <c r="AMS1" s="113" t="s">
        <v>0</v>
      </c>
      <c r="AMT1" s="114"/>
      <c r="AMU1" s="115">
        <v>41571</v>
      </c>
      <c r="AMV1" s="115"/>
      <c r="AMW1" s="116"/>
      <c r="AMX1" s="117"/>
      <c r="AMY1" s="118"/>
      <c r="AMZ1" s="118"/>
      <c r="ANA1" s="119"/>
      <c r="ANB1" s="119"/>
      <c r="ANC1" s="112"/>
      <c r="AND1" s="118"/>
      <c r="ANE1" s="120"/>
      <c r="ANF1" s="120"/>
      <c r="ANG1" s="101"/>
      <c r="ANH1" s="112"/>
      <c r="ANI1" s="112"/>
      <c r="ANJ1" s="112"/>
      <c r="ANK1" s="112"/>
      <c r="ANL1" s="113" t="s">
        <v>0</v>
      </c>
      <c r="ANM1" s="114"/>
      <c r="ANN1" s="115">
        <v>41596</v>
      </c>
      <c r="ANO1" s="115"/>
      <c r="ANP1" s="116"/>
      <c r="ANQ1" s="117"/>
      <c r="ANR1" s="118"/>
      <c r="ANS1" s="118"/>
      <c r="ANT1" s="119"/>
      <c r="ANU1" s="119"/>
      <c r="ANV1" s="112"/>
      <c r="ANW1" s="118"/>
      <c r="ANX1" s="120"/>
      <c r="ANY1" s="120"/>
      <c r="ANZ1" s="101"/>
      <c r="AOA1" s="112"/>
      <c r="AOB1" s="112"/>
      <c r="AOC1" s="112"/>
      <c r="AOD1" s="112"/>
      <c r="AOE1" s="113" t="s">
        <v>0</v>
      </c>
      <c r="AOF1" s="114"/>
      <c r="AOG1" s="115">
        <v>41598</v>
      </c>
      <c r="AOH1" s="115"/>
      <c r="AOI1" s="116"/>
      <c r="AOJ1" s="117"/>
      <c r="AOK1" s="118"/>
      <c r="AOL1" s="118"/>
      <c r="AOM1" s="119"/>
      <c r="AON1" s="119"/>
      <c r="AOO1" s="112"/>
      <c r="AOP1" s="118"/>
      <c r="AOQ1" s="120"/>
      <c r="AOR1" s="120"/>
      <c r="AOS1" s="101"/>
      <c r="AOT1" s="112"/>
      <c r="AOU1" s="112"/>
      <c r="AOV1" s="112"/>
      <c r="AOW1" s="112"/>
      <c r="AOX1" s="113" t="s">
        <v>0</v>
      </c>
      <c r="AOY1" s="114"/>
      <c r="AOZ1" s="115">
        <v>41624</v>
      </c>
      <c r="APA1" s="115"/>
      <c r="APB1" s="116"/>
      <c r="APC1" s="117"/>
      <c r="APD1" s="118"/>
      <c r="APE1" s="118"/>
      <c r="APF1" s="119"/>
      <c r="APG1" s="119"/>
      <c r="APH1" s="112"/>
      <c r="API1" s="118"/>
      <c r="APJ1" s="120"/>
      <c r="APK1" s="120"/>
      <c r="APL1" s="101"/>
      <c r="APM1" s="112"/>
      <c r="APN1" s="112"/>
      <c r="APO1" s="112"/>
      <c r="APP1" s="112"/>
      <c r="APQ1" s="113" t="s">
        <v>0</v>
      </c>
      <c r="APR1" s="114"/>
      <c r="APS1" s="115">
        <v>41636</v>
      </c>
      <c r="APT1" s="115"/>
      <c r="APU1" s="116"/>
      <c r="APV1" s="117"/>
      <c r="APW1" s="118"/>
      <c r="APX1" s="118"/>
      <c r="APY1" s="119"/>
      <c r="APZ1" s="119"/>
      <c r="AQA1" s="112"/>
      <c r="AQB1" s="118"/>
      <c r="AQC1" s="120"/>
      <c r="AQD1" s="120"/>
      <c r="AQE1" s="101"/>
      <c r="AQF1" s="112"/>
      <c r="AQG1" s="112"/>
      <c r="AQH1" s="112"/>
      <c r="AQI1" s="112"/>
      <c r="AQJ1" s="113" t="s">
        <v>0</v>
      </c>
      <c r="AQK1" s="114"/>
      <c r="AQL1" s="115">
        <v>41662</v>
      </c>
      <c r="AQM1" s="115"/>
      <c r="AQN1" s="116"/>
      <c r="AQO1" s="117"/>
      <c r="AQP1" s="118"/>
      <c r="AQQ1" s="118"/>
      <c r="AQR1" s="119"/>
      <c r="AQS1" s="119"/>
      <c r="AQT1" s="112"/>
      <c r="AQU1" s="118"/>
      <c r="AQV1" s="120"/>
      <c r="AQW1" s="120"/>
      <c r="AQX1" s="101"/>
      <c r="AQY1" s="112"/>
      <c r="AQZ1" s="112"/>
      <c r="ARA1" s="112"/>
      <c r="ARB1" s="112"/>
      <c r="ARC1" s="113" t="s">
        <v>0</v>
      </c>
      <c r="ARD1" s="114"/>
      <c r="ARE1" s="115">
        <v>41696</v>
      </c>
      <c r="ARF1" s="115"/>
      <c r="ARG1" s="116"/>
      <c r="ARH1" s="117"/>
      <c r="ARI1" s="118"/>
      <c r="ARJ1" s="118"/>
      <c r="ARK1" s="119"/>
      <c r="ARL1" s="119"/>
      <c r="ARM1" s="112"/>
      <c r="ARN1" s="118"/>
      <c r="ARO1" s="120"/>
      <c r="ARP1" s="120"/>
      <c r="ARQ1" s="101"/>
      <c r="ARR1" s="112"/>
      <c r="ARS1" s="112"/>
      <c r="ART1" s="112"/>
      <c r="ARU1" s="112"/>
      <c r="ARV1" s="113" t="s">
        <v>0</v>
      </c>
      <c r="ARW1" s="114"/>
      <c r="ARX1" s="115">
        <v>41895</v>
      </c>
      <c r="ARY1" s="115"/>
      <c r="ARZ1" s="116"/>
      <c r="ASA1" s="117"/>
      <c r="ASB1" s="118"/>
      <c r="ASC1" s="118"/>
      <c r="ASD1" s="119"/>
      <c r="ASE1" s="119"/>
      <c r="ASF1" s="112"/>
      <c r="ASG1" s="118"/>
      <c r="ASH1" s="120"/>
      <c r="ASI1" s="120"/>
      <c r="ASJ1" s="101"/>
      <c r="ASK1" s="112"/>
      <c r="ASL1" s="112"/>
      <c r="ASM1" s="112"/>
      <c r="ASN1" s="112"/>
      <c r="ASO1" s="113" t="s">
        <v>0</v>
      </c>
      <c r="ASP1" s="114"/>
      <c r="ASQ1" s="115">
        <v>41907</v>
      </c>
      <c r="ASR1" s="115"/>
      <c r="ASS1" s="116"/>
      <c r="AST1" s="117"/>
      <c r="ASU1" s="118"/>
      <c r="ASV1" s="118"/>
      <c r="ASW1" s="119"/>
      <c r="ASX1" s="119"/>
      <c r="ASY1" s="112"/>
      <c r="ASZ1" s="118"/>
      <c r="ATA1" s="120"/>
      <c r="ATB1" s="120"/>
      <c r="ATC1" s="101"/>
      <c r="ATD1" s="112"/>
      <c r="ATE1" s="112"/>
      <c r="ATF1" s="112"/>
      <c r="ATG1" s="112"/>
      <c r="ATH1" s="113" t="s">
        <v>0</v>
      </c>
      <c r="ATI1" s="114"/>
      <c r="ATJ1" s="115">
        <v>42044</v>
      </c>
      <c r="ATK1" s="115"/>
      <c r="ATL1" s="116"/>
      <c r="ATM1" s="117"/>
      <c r="ATN1" s="118"/>
      <c r="ATO1" s="118"/>
      <c r="ATP1" s="119"/>
      <c r="ATQ1" s="119"/>
      <c r="ATR1" s="112"/>
      <c r="ATS1" s="118"/>
      <c r="ATT1" s="120"/>
      <c r="ATU1" s="120"/>
      <c r="ATV1" s="101"/>
      <c r="ATW1" s="112"/>
      <c r="ATX1" s="112"/>
      <c r="ATY1" s="112"/>
      <c r="ATZ1" s="112"/>
      <c r="AUA1" s="113" t="s">
        <v>0</v>
      </c>
      <c r="AUB1" s="114"/>
      <c r="AUC1" s="115">
        <v>42331</v>
      </c>
      <c r="AUD1" s="115"/>
      <c r="AUE1" s="116"/>
      <c r="AUF1" s="117"/>
      <c r="AUG1" s="118"/>
      <c r="AUH1" s="118"/>
      <c r="AUI1" s="119"/>
      <c r="AUJ1" s="119"/>
      <c r="AUK1" s="112"/>
      <c r="AUL1" s="118"/>
      <c r="AUM1" s="120"/>
      <c r="AUN1" s="120"/>
      <c r="AUO1" s="101"/>
      <c r="AUP1" s="112"/>
      <c r="AUQ1" s="112"/>
      <c r="AUR1" s="112"/>
      <c r="AUS1" s="112"/>
      <c r="AUT1" s="113" t="s">
        <v>0</v>
      </c>
      <c r="AUU1" s="114"/>
      <c r="AUV1" s="115">
        <v>42750</v>
      </c>
      <c r="AUW1" s="115"/>
      <c r="AUX1" s="116"/>
      <c r="AUY1" s="117"/>
      <c r="AUZ1" s="118"/>
      <c r="AVA1" s="118"/>
      <c r="AVB1" s="119"/>
      <c r="AVC1" s="119"/>
      <c r="AVD1" s="112"/>
      <c r="AVE1" s="118"/>
      <c r="AVF1" s="120"/>
      <c r="AVG1" s="120"/>
    </row>
    <row r="2" spans="1:1255" x14ac:dyDescent="0.3">
      <c r="A2" s="101"/>
      <c r="B2" s="112"/>
      <c r="C2" s="112"/>
      <c r="D2" s="112"/>
      <c r="E2" s="112"/>
      <c r="F2" s="113" t="s">
        <v>1</v>
      </c>
      <c r="G2" s="121"/>
      <c r="H2" s="104" t="str">
        <f>VLOOKUP(H1,ÇİZELGE!$A:$B,2,FALSE)</f>
        <v>HALİS BAYIR</v>
      </c>
      <c r="I2" s="104"/>
      <c r="J2" s="121"/>
      <c r="K2" s="117"/>
      <c r="L2" s="118"/>
      <c r="M2" s="118"/>
      <c r="N2" s="119"/>
      <c r="O2" s="119"/>
      <c r="P2" s="107">
        <f>H1</f>
        <v>2287</v>
      </c>
      <c r="Q2" s="118"/>
      <c r="R2" s="120"/>
      <c r="S2" s="120"/>
      <c r="T2" s="101"/>
      <c r="U2" s="357"/>
      <c r="V2" s="357"/>
      <c r="W2" s="357"/>
      <c r="X2" s="357"/>
      <c r="Y2" s="357"/>
      <c r="Z2" s="358" t="s">
        <v>1</v>
      </c>
      <c r="AA2" s="359"/>
      <c r="AB2" s="361" t="str">
        <f>VLOOKUP(AB1,ÇİZELGE!$A:$B,2,FALSE)</f>
        <v>İLHAN FIÇI</v>
      </c>
      <c r="AC2" s="361"/>
      <c r="AD2" s="359"/>
      <c r="AE2" s="361"/>
      <c r="AF2" s="357"/>
      <c r="AG2" s="357"/>
      <c r="AH2" s="357"/>
      <c r="AI2" s="357"/>
      <c r="AJ2" s="357">
        <f>AB1</f>
        <v>9598</v>
      </c>
      <c r="AK2" s="357"/>
      <c r="AL2" s="357"/>
      <c r="AM2" s="357"/>
      <c r="AN2" s="101"/>
      <c r="AO2" s="112"/>
      <c r="AP2" s="112"/>
      <c r="AQ2" s="112"/>
      <c r="AR2" s="112"/>
      <c r="AS2" s="113" t="s">
        <v>1</v>
      </c>
      <c r="AT2" s="121"/>
      <c r="AU2" s="104" t="str">
        <f>VLOOKUP(AU1,ÇİZELGE!$A:$B,2,FALSE)</f>
        <v>İLHAN FIÇI</v>
      </c>
      <c r="AV2" s="104"/>
      <c r="AW2" s="121"/>
      <c r="AX2" s="117"/>
      <c r="AY2" s="118"/>
      <c r="AZ2" s="118"/>
      <c r="BA2" s="119"/>
      <c r="BB2" s="119"/>
      <c r="BC2" s="107">
        <f>AU1</f>
        <v>9598</v>
      </c>
      <c r="BD2" s="118"/>
      <c r="BE2" s="120"/>
      <c r="BF2" s="120"/>
      <c r="BG2" s="101"/>
      <c r="BH2" s="112"/>
      <c r="BI2" s="112"/>
      <c r="BJ2" s="112"/>
      <c r="BK2" s="112"/>
      <c r="BL2" s="113" t="s">
        <v>1</v>
      </c>
      <c r="BM2" s="121"/>
      <c r="BN2" s="104" t="str">
        <f>VLOOKUP(BN1,ÇİZELGE!$A:$B,2,FALSE)</f>
        <v>CENGİZ BÜYÜKERÇEVİK</v>
      </c>
      <c r="BO2" s="104"/>
      <c r="BP2" s="121"/>
      <c r="BQ2" s="117"/>
      <c r="BR2" s="118"/>
      <c r="BS2" s="118"/>
      <c r="BT2" s="119"/>
      <c r="BU2" s="119"/>
      <c r="BV2" s="107">
        <f>BN1</f>
        <v>18598</v>
      </c>
      <c r="BW2" s="118"/>
      <c r="BX2" s="120"/>
      <c r="BY2" s="120"/>
      <c r="BZ2" s="101"/>
      <c r="CA2" s="112"/>
      <c r="CB2" s="112"/>
      <c r="CC2" s="112"/>
      <c r="CD2" s="112"/>
      <c r="CE2" s="113" t="s">
        <v>1</v>
      </c>
      <c r="CF2" s="121"/>
      <c r="CG2" s="104" t="str">
        <f>VLOOKUP(CG1,ÇİZELGE!$A:$B,2,FALSE)</f>
        <v>EROL ÖZTÜRK</v>
      </c>
      <c r="CH2" s="104"/>
      <c r="CI2" s="121"/>
      <c r="CJ2" s="117"/>
      <c r="CK2" s="118"/>
      <c r="CL2" s="118"/>
      <c r="CM2" s="119"/>
      <c r="CN2" s="119"/>
      <c r="CO2" s="107">
        <f>CG1</f>
        <v>19137</v>
      </c>
      <c r="CP2" s="118"/>
      <c r="CQ2" s="120"/>
      <c r="CR2" s="120"/>
      <c r="CS2" s="101"/>
      <c r="CT2" s="112"/>
      <c r="CU2" s="112"/>
      <c r="CV2" s="112"/>
      <c r="CW2" s="112"/>
      <c r="CX2" s="113" t="s">
        <v>1</v>
      </c>
      <c r="CY2" s="121"/>
      <c r="CZ2" s="104" t="str">
        <f>VLOOKUP(CZ1,ÇİZELGE!$A:$B,2,FALSE)</f>
        <v>GÖKSEL PORTA</v>
      </c>
      <c r="DA2" s="104"/>
      <c r="DB2" s="121"/>
      <c r="DC2" s="117"/>
      <c r="DD2" s="118"/>
      <c r="DE2" s="118"/>
      <c r="DF2" s="119"/>
      <c r="DG2" s="119"/>
      <c r="DH2" s="107">
        <f>CZ1</f>
        <v>19300</v>
      </c>
      <c r="DI2" s="118"/>
      <c r="DJ2" s="120"/>
      <c r="DK2" s="120"/>
      <c r="DL2" s="101"/>
      <c r="DM2" s="112"/>
      <c r="DN2" s="112"/>
      <c r="DO2" s="112"/>
      <c r="DP2" s="112"/>
      <c r="DQ2" s="113" t="s">
        <v>1</v>
      </c>
      <c r="DR2" s="121"/>
      <c r="DS2" s="104" t="str">
        <f>VLOOKUP(DS1,ÇİZELGE!$A:$B,2,FALSE)</f>
        <v>MİKAİL KOÇ</v>
      </c>
      <c r="DT2" s="104"/>
      <c r="DU2" s="121"/>
      <c r="DV2" s="117"/>
      <c r="DW2" s="118"/>
      <c r="DX2" s="118"/>
      <c r="DY2" s="119"/>
      <c r="DZ2" s="119"/>
      <c r="EA2" s="107">
        <f>DS1</f>
        <v>19918</v>
      </c>
      <c r="EB2" s="118"/>
      <c r="EC2" s="120"/>
      <c r="ED2" s="120"/>
      <c r="EE2" s="101"/>
      <c r="EF2" s="112"/>
      <c r="EG2" s="112"/>
      <c r="EH2" s="112"/>
      <c r="EI2" s="112"/>
      <c r="EJ2" s="113" t="s">
        <v>1</v>
      </c>
      <c r="EK2" s="121"/>
      <c r="EL2" s="104" t="str">
        <f>VLOOKUP(EL1,ÇİZELGE!$A:$B,2,FALSE)</f>
        <v>CENGİZ SİNOP</v>
      </c>
      <c r="EM2" s="104"/>
      <c r="EN2" s="121"/>
      <c r="EO2" s="117"/>
      <c r="EP2" s="118"/>
      <c r="EQ2" s="118"/>
      <c r="ER2" s="119"/>
      <c r="ES2" s="119"/>
      <c r="ET2" s="107">
        <f>EL1</f>
        <v>19919</v>
      </c>
      <c r="EU2" s="118"/>
      <c r="EV2" s="120"/>
      <c r="EW2" s="120"/>
      <c r="EX2" s="101"/>
      <c r="EY2" s="112"/>
      <c r="EZ2" s="112"/>
      <c r="FA2" s="112"/>
      <c r="FB2" s="112"/>
      <c r="FC2" s="113" t="s">
        <v>1</v>
      </c>
      <c r="FD2" s="121"/>
      <c r="FE2" s="104" t="str">
        <f>VLOOKUP(FE1,ÇİZELGE!$A:$B,2,FALSE)</f>
        <v>VEDAT BAYIR</v>
      </c>
      <c r="FF2" s="104"/>
      <c r="FG2" s="121"/>
      <c r="FH2" s="117"/>
      <c r="FI2" s="118"/>
      <c r="FJ2" s="118"/>
      <c r="FK2" s="119"/>
      <c r="FL2" s="119"/>
      <c r="FM2" s="107">
        <f>FE1</f>
        <v>20826</v>
      </c>
      <c r="FN2" s="118"/>
      <c r="FO2" s="120"/>
      <c r="FP2" s="120"/>
      <c r="FQ2" s="101"/>
      <c r="FR2" s="112"/>
      <c r="FS2" s="112"/>
      <c r="FT2" s="112"/>
      <c r="FU2" s="112"/>
      <c r="FV2" s="113" t="s">
        <v>1</v>
      </c>
      <c r="FW2" s="121"/>
      <c r="FX2" s="104" t="str">
        <f>VLOOKUP(FX1,ÇİZELGE!$A:$B,2,FALSE)</f>
        <v>BASRİ ÖZTÜRK</v>
      </c>
      <c r="FY2" s="104"/>
      <c r="FZ2" s="121"/>
      <c r="GA2" s="117"/>
      <c r="GB2" s="118"/>
      <c r="GC2" s="118"/>
      <c r="GD2" s="119"/>
      <c r="GE2" s="119"/>
      <c r="GF2" s="107">
        <f>FX1</f>
        <v>22332</v>
      </c>
      <c r="GG2" s="118"/>
      <c r="GH2" s="120"/>
      <c r="GI2" s="120"/>
      <c r="GJ2" s="101"/>
      <c r="GK2" s="112"/>
      <c r="GL2" s="112"/>
      <c r="GM2" s="112"/>
      <c r="GN2" s="112"/>
      <c r="GO2" s="113" t="s">
        <v>1</v>
      </c>
      <c r="GP2" s="121"/>
      <c r="GQ2" s="104" t="str">
        <f>VLOOKUP(GQ1,ÇİZELGE!$A:$B,2,FALSE)</f>
        <v>KEMAL ER</v>
      </c>
      <c r="GR2" s="104"/>
      <c r="GS2" s="121"/>
      <c r="GT2" s="117"/>
      <c r="GU2" s="118"/>
      <c r="GV2" s="118"/>
      <c r="GW2" s="119"/>
      <c r="GX2" s="119"/>
      <c r="GY2" s="107">
        <f>GQ1</f>
        <v>22334</v>
      </c>
      <c r="GZ2" s="118"/>
      <c r="HA2" s="120"/>
      <c r="HB2" s="120"/>
      <c r="HC2" s="101"/>
      <c r="HD2" s="112"/>
      <c r="HE2" s="112"/>
      <c r="HF2" s="112"/>
      <c r="HG2" s="112"/>
      <c r="HH2" s="113" t="s">
        <v>1</v>
      </c>
      <c r="HI2" s="121"/>
      <c r="HJ2" s="104" t="str">
        <f>VLOOKUP(HJ1,ÇİZELGE!$A:$B,2,FALSE)</f>
        <v>YAŞAR ER</v>
      </c>
      <c r="HK2" s="104"/>
      <c r="HL2" s="121"/>
      <c r="HM2" s="117"/>
      <c r="HN2" s="118"/>
      <c r="HO2" s="118"/>
      <c r="HP2" s="119"/>
      <c r="HQ2" s="119"/>
      <c r="HR2" s="107">
        <f>HJ1</f>
        <v>22940</v>
      </c>
      <c r="HS2" s="118"/>
      <c r="HT2" s="120"/>
      <c r="HU2" s="120"/>
      <c r="HV2" s="101"/>
      <c r="HW2" s="112"/>
      <c r="HX2" s="112"/>
      <c r="HY2" s="112"/>
      <c r="HZ2" s="112"/>
      <c r="IA2" s="113" t="s">
        <v>1</v>
      </c>
      <c r="IB2" s="121"/>
      <c r="IC2" s="104" t="str">
        <f>VLOOKUP(IC1,ÇİZELGE!$A:$B,2,FALSE)</f>
        <v xml:space="preserve">HASAN CEBELİ </v>
      </c>
      <c r="ID2" s="104"/>
      <c r="IE2" s="121"/>
      <c r="IF2" s="117"/>
      <c r="IG2" s="118"/>
      <c r="IH2" s="118"/>
      <c r="II2" s="119"/>
      <c r="IJ2" s="119"/>
      <c r="IK2" s="107">
        <f>IC1</f>
        <v>23075</v>
      </c>
      <c r="IL2" s="118"/>
      <c r="IM2" s="120"/>
      <c r="IN2" s="120"/>
      <c r="IO2" s="101"/>
      <c r="IP2" s="112"/>
      <c r="IQ2" s="112"/>
      <c r="IR2" s="112"/>
      <c r="IS2" s="112"/>
      <c r="IT2" s="113" t="s">
        <v>1</v>
      </c>
      <c r="IU2" s="121"/>
      <c r="IV2" s="104" t="str">
        <f>VLOOKUP(IV1,ÇİZELGE!$A:$B,2,FALSE)</f>
        <v>MEHMET ALTINTAŞ</v>
      </c>
      <c r="IW2" s="104"/>
      <c r="IX2" s="121"/>
      <c r="IY2" s="117"/>
      <c r="IZ2" s="118"/>
      <c r="JA2" s="118"/>
      <c r="JB2" s="119"/>
      <c r="JC2" s="119"/>
      <c r="JD2" s="107">
        <f>IV1</f>
        <v>25086</v>
      </c>
      <c r="JE2" s="118"/>
      <c r="JF2" s="120"/>
      <c r="JG2" s="120"/>
      <c r="JH2" s="101"/>
      <c r="JI2" s="112"/>
      <c r="JJ2" s="112"/>
      <c r="JK2" s="112"/>
      <c r="JL2" s="112"/>
      <c r="JM2" s="113" t="s">
        <v>1</v>
      </c>
      <c r="JN2" s="121"/>
      <c r="JO2" s="104" t="str">
        <f>VLOOKUP(JO1,ÇİZELGE!$A:$B,2,FALSE)</f>
        <v>UĞUR UYGUN</v>
      </c>
      <c r="JP2" s="104"/>
      <c r="JQ2" s="121"/>
      <c r="JR2" s="117"/>
      <c r="JS2" s="118"/>
      <c r="JT2" s="118"/>
      <c r="JU2" s="119"/>
      <c r="JV2" s="119"/>
      <c r="JW2" s="107">
        <f>JO1</f>
        <v>26217</v>
      </c>
      <c r="JX2" s="118"/>
      <c r="JY2" s="120"/>
      <c r="JZ2" s="120"/>
      <c r="KA2" s="101"/>
      <c r="KB2" s="112"/>
      <c r="KC2" s="112"/>
      <c r="KD2" s="112"/>
      <c r="KE2" s="112"/>
      <c r="KF2" s="113" t="s">
        <v>1</v>
      </c>
      <c r="KG2" s="121"/>
      <c r="KH2" s="104" t="str">
        <f>VLOOKUP(KH1,ÇİZELGE!$A:$B,2,FALSE)</f>
        <v>ÇETİN BOZKURT</v>
      </c>
      <c r="KI2" s="104"/>
      <c r="KJ2" s="121"/>
      <c r="KK2" s="117"/>
      <c r="KL2" s="118"/>
      <c r="KM2" s="118"/>
      <c r="KN2" s="119"/>
      <c r="KO2" s="119"/>
      <c r="KP2" s="107">
        <f>KH1</f>
        <v>26225</v>
      </c>
      <c r="KQ2" s="118"/>
      <c r="KR2" s="120"/>
      <c r="KS2" s="120"/>
      <c r="KT2" s="101"/>
      <c r="KU2" s="112"/>
      <c r="KV2" s="112"/>
      <c r="KW2" s="112"/>
      <c r="KX2" s="112"/>
      <c r="KY2" s="113" t="s">
        <v>1</v>
      </c>
      <c r="KZ2" s="121"/>
      <c r="LA2" s="104" t="str">
        <f>VLOOKUP(LA1,ÇİZELGE!$A:$B,2,FALSE)</f>
        <v>BERRİN EMİR</v>
      </c>
      <c r="LB2" s="104"/>
      <c r="LC2" s="121"/>
      <c r="LD2" s="117"/>
      <c r="LE2" s="118"/>
      <c r="LF2" s="118"/>
      <c r="LG2" s="119"/>
      <c r="LH2" s="119"/>
      <c r="LI2" s="107">
        <f>LA1</f>
        <v>27884</v>
      </c>
      <c r="LJ2" s="118"/>
      <c r="LK2" s="120"/>
      <c r="LL2" s="120"/>
      <c r="LM2" s="101"/>
      <c r="LN2" s="112"/>
      <c r="LO2" s="112"/>
      <c r="LP2" s="112"/>
      <c r="LQ2" s="112"/>
      <c r="LR2" s="113" t="s">
        <v>1</v>
      </c>
      <c r="LS2" s="121"/>
      <c r="LT2" s="104" t="str">
        <f>VLOOKUP(LT1,ÇİZELGE!$A:$B,2,FALSE)</f>
        <v>NURAY YAMAN</v>
      </c>
      <c r="LU2" s="104"/>
      <c r="LV2" s="121"/>
      <c r="LW2" s="117"/>
      <c r="LX2" s="118"/>
      <c r="LY2" s="118"/>
      <c r="LZ2" s="119"/>
      <c r="MA2" s="119"/>
      <c r="MB2" s="107">
        <f>LT1</f>
        <v>27885</v>
      </c>
      <c r="MC2" s="118"/>
      <c r="MD2" s="120"/>
      <c r="ME2" s="120"/>
      <c r="MF2" s="101"/>
      <c r="MG2" s="112"/>
      <c r="MH2" s="112"/>
      <c r="MI2" s="112"/>
      <c r="MJ2" s="112"/>
      <c r="MK2" s="113" t="s">
        <v>1</v>
      </c>
      <c r="ML2" s="121"/>
      <c r="MM2" s="104" t="str">
        <f>VLOOKUP(MM1,ÇİZELGE!$A:$B,2,FALSE)</f>
        <v>MERYEM PEHLİVAN</v>
      </c>
      <c r="MN2" s="104"/>
      <c r="MO2" s="121"/>
      <c r="MP2" s="117"/>
      <c r="MQ2" s="118"/>
      <c r="MR2" s="118"/>
      <c r="MS2" s="119"/>
      <c r="MT2" s="119"/>
      <c r="MU2" s="107">
        <f>MM1</f>
        <v>27886</v>
      </c>
      <c r="MV2" s="118"/>
      <c r="MW2" s="120"/>
      <c r="MX2" s="120"/>
      <c r="MY2" s="101"/>
      <c r="MZ2" s="112"/>
      <c r="NA2" s="112"/>
      <c r="NB2" s="112"/>
      <c r="NC2" s="112"/>
      <c r="ND2" s="113" t="s">
        <v>1</v>
      </c>
      <c r="NE2" s="121"/>
      <c r="NF2" s="104" t="str">
        <f>VLOOKUP(NF1,ÇİZELGE!$A:$B,2,FALSE)</f>
        <v>GÜL BOZKURT</v>
      </c>
      <c r="NG2" s="104"/>
      <c r="NH2" s="121"/>
      <c r="NI2" s="117"/>
      <c r="NJ2" s="118"/>
      <c r="NK2" s="118"/>
      <c r="NL2" s="119"/>
      <c r="NM2" s="119"/>
      <c r="NN2" s="107">
        <f>NF1</f>
        <v>27888</v>
      </c>
      <c r="NO2" s="118"/>
      <c r="NP2" s="120"/>
      <c r="NQ2" s="120"/>
      <c r="NR2" s="101"/>
      <c r="NS2" s="112"/>
      <c r="NT2" s="112"/>
      <c r="NU2" s="112"/>
      <c r="NV2" s="112"/>
      <c r="NW2" s="113" t="s">
        <v>1</v>
      </c>
      <c r="NX2" s="121"/>
      <c r="NY2" s="104" t="str">
        <f>VLOOKUP(NY1,ÇİZELGE!$A:$B,2,FALSE)</f>
        <v>EROL ŞAHBAZ</v>
      </c>
      <c r="NZ2" s="104"/>
      <c r="OA2" s="121"/>
      <c r="OB2" s="117"/>
      <c r="OC2" s="118"/>
      <c r="OD2" s="118"/>
      <c r="OE2" s="119"/>
      <c r="OF2" s="119"/>
      <c r="OG2" s="107">
        <f>NY1</f>
        <v>28757</v>
      </c>
      <c r="OH2" s="118"/>
      <c r="OI2" s="120"/>
      <c r="OJ2" s="120"/>
      <c r="OK2" s="101"/>
      <c r="OL2" s="112"/>
      <c r="OM2" s="112"/>
      <c r="ON2" s="112"/>
      <c r="OO2" s="112"/>
      <c r="OP2" s="113" t="s">
        <v>1</v>
      </c>
      <c r="OQ2" s="121"/>
      <c r="OR2" s="104" t="str">
        <f>VLOOKUP(OR1,ÇİZELGE!$A:$B,2,FALSE)</f>
        <v>KEREM EKEN</v>
      </c>
      <c r="OS2" s="104"/>
      <c r="OT2" s="121"/>
      <c r="OU2" s="117"/>
      <c r="OV2" s="118"/>
      <c r="OW2" s="118"/>
      <c r="OX2" s="119"/>
      <c r="OY2" s="119"/>
      <c r="OZ2" s="107">
        <f>OR1</f>
        <v>30105</v>
      </c>
      <c r="PA2" s="118"/>
      <c r="PB2" s="120"/>
      <c r="PC2" s="120"/>
      <c r="PD2" s="101"/>
      <c r="PE2" s="112"/>
      <c r="PF2" s="112"/>
      <c r="PG2" s="112"/>
      <c r="PH2" s="112"/>
      <c r="PI2" s="113" t="s">
        <v>1</v>
      </c>
      <c r="PJ2" s="121"/>
      <c r="PK2" s="104" t="str">
        <f>VLOOKUP(PK1,ÇİZELGE!$A:$B,2,FALSE)</f>
        <v>AHMET BAŞAK</v>
      </c>
      <c r="PL2" s="104"/>
      <c r="PM2" s="121"/>
      <c r="PN2" s="117"/>
      <c r="PO2" s="118"/>
      <c r="PP2" s="118"/>
      <c r="PQ2" s="119"/>
      <c r="PR2" s="119"/>
      <c r="PS2" s="107">
        <f>PK1</f>
        <v>30744</v>
      </c>
      <c r="PT2" s="118"/>
      <c r="PU2" s="120"/>
      <c r="PV2" s="120"/>
      <c r="PW2" s="101"/>
      <c r="PX2" s="112"/>
      <c r="PY2" s="112"/>
      <c r="PZ2" s="112"/>
      <c r="QA2" s="112"/>
      <c r="QB2" s="113" t="s">
        <v>1</v>
      </c>
      <c r="QC2" s="121"/>
      <c r="QD2" s="104" t="str">
        <f>VLOOKUP(QD1,ÇİZELGE!$A:$B,2,FALSE)</f>
        <v>GÖKHAN MEMİŞ</v>
      </c>
      <c r="QE2" s="104"/>
      <c r="QF2" s="121"/>
      <c r="QG2" s="117"/>
      <c r="QH2" s="118"/>
      <c r="QI2" s="118"/>
      <c r="QJ2" s="119"/>
      <c r="QK2" s="119"/>
      <c r="QL2" s="107">
        <f>QD1</f>
        <v>31171</v>
      </c>
      <c r="QM2" s="118"/>
      <c r="QN2" s="120"/>
      <c r="QO2" s="120"/>
      <c r="QP2" s="101"/>
      <c r="QQ2" s="112"/>
      <c r="QR2" s="112"/>
      <c r="QS2" s="112"/>
      <c r="QT2" s="112"/>
      <c r="QU2" s="113" t="s">
        <v>1</v>
      </c>
      <c r="QV2" s="121"/>
      <c r="QW2" s="104" t="str">
        <f>VLOOKUP(QW1,ÇİZELGE!$A:$B,2,FALSE)</f>
        <v>ADEM UYSAL</v>
      </c>
      <c r="QX2" s="104"/>
      <c r="QY2" s="121"/>
      <c r="QZ2" s="117"/>
      <c r="RA2" s="118"/>
      <c r="RB2" s="118"/>
      <c r="RC2" s="119"/>
      <c r="RD2" s="119"/>
      <c r="RE2" s="107">
        <f>QW1</f>
        <v>31323</v>
      </c>
      <c r="RF2" s="118"/>
      <c r="RG2" s="120"/>
      <c r="RH2" s="120"/>
      <c r="RI2" s="101"/>
      <c r="RJ2" s="112"/>
      <c r="RK2" s="112"/>
      <c r="RL2" s="112"/>
      <c r="RM2" s="112"/>
      <c r="RN2" s="113" t="s">
        <v>1</v>
      </c>
      <c r="RO2" s="121"/>
      <c r="RP2" s="104" t="str">
        <f>VLOOKUP(RP1,ÇİZELGE!$A:$B,2,FALSE)</f>
        <v>HÜSEYİN KİRAZLI</v>
      </c>
      <c r="RQ2" s="104"/>
      <c r="RR2" s="121"/>
      <c r="RS2" s="117"/>
      <c r="RT2" s="118"/>
      <c r="RU2" s="118"/>
      <c r="RV2" s="119"/>
      <c r="RW2" s="119"/>
      <c r="RX2" s="107">
        <f>RP1</f>
        <v>31346</v>
      </c>
      <c r="RY2" s="118"/>
      <c r="RZ2" s="120"/>
      <c r="SA2" s="120"/>
      <c r="SB2" s="101"/>
      <c r="SC2" s="112"/>
      <c r="SD2" s="112"/>
      <c r="SE2" s="112"/>
      <c r="SF2" s="112"/>
      <c r="SG2" s="113" t="s">
        <v>1</v>
      </c>
      <c r="SH2" s="121"/>
      <c r="SI2" s="104" t="str">
        <f>VLOOKUP(SI1,ÇİZELGE!$A:$B,2,FALSE)</f>
        <v>YÜKSEL UĞUZMAN</v>
      </c>
      <c r="SJ2" s="104"/>
      <c r="SK2" s="121"/>
      <c r="SL2" s="117"/>
      <c r="SM2" s="118"/>
      <c r="SN2" s="118"/>
      <c r="SO2" s="119"/>
      <c r="SP2" s="119"/>
      <c r="SQ2" s="107">
        <f>SI1</f>
        <v>31544</v>
      </c>
      <c r="SR2" s="118"/>
      <c r="SS2" s="120"/>
      <c r="ST2" s="120"/>
      <c r="SU2" s="101"/>
      <c r="SV2" s="112"/>
      <c r="SW2" s="112"/>
      <c r="SX2" s="112"/>
      <c r="SY2" s="112"/>
      <c r="SZ2" s="113" t="s">
        <v>1</v>
      </c>
      <c r="TA2" s="121"/>
      <c r="TB2" s="104" t="str">
        <f>VLOOKUP(TB1,ÇİZELGE!$A:$B,2,FALSE)</f>
        <v>ERHAN TEMELLİ</v>
      </c>
      <c r="TC2" s="104"/>
      <c r="TD2" s="121"/>
      <c r="TE2" s="117"/>
      <c r="TF2" s="118"/>
      <c r="TG2" s="118"/>
      <c r="TH2" s="119"/>
      <c r="TI2" s="119"/>
      <c r="TJ2" s="107">
        <f>TB1</f>
        <v>32640</v>
      </c>
      <c r="TK2" s="118"/>
      <c r="TL2" s="120"/>
      <c r="TM2" s="120"/>
      <c r="TN2" s="101"/>
      <c r="TO2" s="112"/>
      <c r="TP2" s="112"/>
      <c r="TQ2" s="112"/>
      <c r="TR2" s="112"/>
      <c r="TS2" s="113" t="s">
        <v>1</v>
      </c>
      <c r="TT2" s="121"/>
      <c r="TU2" s="104" t="str">
        <f>VLOOKUP(TU1,ÇİZELGE!$A:$B,2,FALSE)</f>
        <v>SEYHAN ORUÇ</v>
      </c>
      <c r="TV2" s="104"/>
      <c r="TW2" s="121"/>
      <c r="TX2" s="117"/>
      <c r="TY2" s="118"/>
      <c r="TZ2" s="118"/>
      <c r="UA2" s="119"/>
      <c r="UB2" s="119"/>
      <c r="UC2" s="107">
        <f>TU1</f>
        <v>32944</v>
      </c>
      <c r="UD2" s="118"/>
      <c r="UE2" s="120"/>
      <c r="UF2" s="120"/>
      <c r="UG2" s="101"/>
      <c r="UH2" s="112"/>
      <c r="UI2" s="112"/>
      <c r="UJ2" s="112"/>
      <c r="UK2" s="112"/>
      <c r="UL2" s="113" t="s">
        <v>1</v>
      </c>
      <c r="UM2" s="121"/>
      <c r="UN2" s="104" t="str">
        <f>VLOOKUP(UN1,ÇİZELGE!$A:$B,2,FALSE)</f>
        <v>MEHMET DOYGUN</v>
      </c>
      <c r="UO2" s="104"/>
      <c r="UP2" s="121"/>
      <c r="UQ2" s="117"/>
      <c r="UR2" s="118"/>
      <c r="US2" s="118"/>
      <c r="UT2" s="119"/>
      <c r="UU2" s="119"/>
      <c r="UV2" s="107">
        <f>UN1</f>
        <v>33382</v>
      </c>
      <c r="UW2" s="118"/>
      <c r="UX2" s="120"/>
      <c r="UY2" s="120"/>
      <c r="UZ2" s="101"/>
      <c r="VA2" s="112"/>
      <c r="VB2" s="112"/>
      <c r="VC2" s="112"/>
      <c r="VD2" s="112"/>
      <c r="VE2" s="113" t="s">
        <v>1</v>
      </c>
      <c r="VF2" s="121"/>
      <c r="VG2" s="104" t="str">
        <f>VLOOKUP(VG1,ÇİZELGE!$A:$B,2,FALSE)</f>
        <v>MUSTAFA KAYI</v>
      </c>
      <c r="VH2" s="104"/>
      <c r="VI2" s="121"/>
      <c r="VJ2" s="117"/>
      <c r="VK2" s="118"/>
      <c r="VL2" s="118"/>
      <c r="VM2" s="119"/>
      <c r="VN2" s="119"/>
      <c r="VO2" s="107">
        <f>VG1</f>
        <v>34536</v>
      </c>
      <c r="VP2" s="118"/>
      <c r="VQ2" s="120"/>
      <c r="VR2" s="120"/>
      <c r="VS2" s="101"/>
      <c r="VT2" s="112"/>
      <c r="VU2" s="112"/>
      <c r="VV2" s="112"/>
      <c r="VW2" s="112"/>
      <c r="VX2" s="113" t="s">
        <v>1</v>
      </c>
      <c r="VY2" s="121"/>
      <c r="VZ2" s="104" t="str">
        <f>VLOOKUP(VZ1,ÇİZELGE!$A:$B,2,FALSE)</f>
        <v>RAMAZAN MATARA</v>
      </c>
      <c r="WA2" s="104"/>
      <c r="WB2" s="121"/>
      <c r="WC2" s="117"/>
      <c r="WD2" s="118"/>
      <c r="WE2" s="118"/>
      <c r="WF2" s="119"/>
      <c r="WG2" s="119"/>
      <c r="WH2" s="107">
        <f>VZ1</f>
        <v>34704</v>
      </c>
      <c r="WI2" s="118"/>
      <c r="WJ2" s="120"/>
      <c r="WK2" s="120"/>
      <c r="WL2" s="101"/>
      <c r="WM2" s="112"/>
      <c r="WN2" s="112"/>
      <c r="WO2" s="112"/>
      <c r="WP2" s="112"/>
      <c r="WQ2" s="113" t="s">
        <v>1</v>
      </c>
      <c r="WR2" s="121"/>
      <c r="WS2" s="104" t="str">
        <f>VLOOKUP(WS1,ÇİZELGE!$A:$B,2,FALSE)</f>
        <v>ALİ  ÖZCAN</v>
      </c>
      <c r="WT2" s="104"/>
      <c r="WU2" s="121"/>
      <c r="WV2" s="117"/>
      <c r="WW2" s="118"/>
      <c r="WX2" s="118"/>
      <c r="WY2" s="119"/>
      <c r="WZ2" s="119"/>
      <c r="XA2" s="107">
        <f>WS1</f>
        <v>34911</v>
      </c>
      <c r="XB2" s="118"/>
      <c r="XC2" s="120"/>
      <c r="XD2" s="120"/>
      <c r="XE2" s="101"/>
      <c r="XF2" s="112"/>
      <c r="XG2" s="112"/>
      <c r="XH2" s="112"/>
      <c r="XI2" s="112"/>
      <c r="XJ2" s="113" t="s">
        <v>1</v>
      </c>
      <c r="XK2" s="121"/>
      <c r="XL2" s="104" t="str">
        <f>VLOOKUP(XL1,ÇİZELGE!$A:$B,2,FALSE)</f>
        <v>GÜROL BAYRAM</v>
      </c>
      <c r="XM2" s="104"/>
      <c r="XN2" s="121"/>
      <c r="XO2" s="117"/>
      <c r="XP2" s="118"/>
      <c r="XQ2" s="118"/>
      <c r="XR2" s="119"/>
      <c r="XS2" s="119"/>
      <c r="XT2" s="107">
        <f>XL1</f>
        <v>35144</v>
      </c>
      <c r="XU2" s="118"/>
      <c r="XV2" s="120"/>
      <c r="XW2" s="120"/>
      <c r="XX2" s="101"/>
      <c r="XY2" s="112"/>
      <c r="XZ2" s="112"/>
      <c r="YA2" s="112"/>
      <c r="YB2" s="112"/>
      <c r="YC2" s="113" t="s">
        <v>1</v>
      </c>
      <c r="YD2" s="121"/>
      <c r="YE2" s="104" t="str">
        <f>VLOOKUP(YE1,ÇİZELGE!$A:$B,2,FALSE)</f>
        <v>ÖMER GÜNGÖR</v>
      </c>
      <c r="YF2" s="104"/>
      <c r="YG2" s="121"/>
      <c r="YH2" s="117"/>
      <c r="YI2" s="118"/>
      <c r="YJ2" s="118"/>
      <c r="YK2" s="119"/>
      <c r="YL2" s="119"/>
      <c r="YM2" s="107">
        <f>YE1</f>
        <v>36212</v>
      </c>
      <c r="YN2" s="118"/>
      <c r="YO2" s="120"/>
      <c r="YP2" s="120"/>
      <c r="YQ2" s="101"/>
      <c r="YR2" s="112"/>
      <c r="YS2" s="112"/>
      <c r="YT2" s="112"/>
      <c r="YU2" s="112"/>
      <c r="YV2" s="113" t="s">
        <v>1</v>
      </c>
      <c r="YW2" s="121"/>
      <c r="YX2" s="104" t="str">
        <f>VLOOKUP(YX1,ÇİZELGE!$A:$B,2,FALSE)</f>
        <v>ALİ OSMAN SUNGUR</v>
      </c>
      <c r="YY2" s="104"/>
      <c r="YZ2" s="121"/>
      <c r="ZA2" s="117"/>
      <c r="ZB2" s="118"/>
      <c r="ZC2" s="118"/>
      <c r="ZD2" s="119"/>
      <c r="ZE2" s="119"/>
      <c r="ZF2" s="107">
        <f>YX1</f>
        <v>36524</v>
      </c>
      <c r="ZG2" s="118"/>
      <c r="ZH2" s="120"/>
      <c r="ZI2" s="120"/>
      <c r="ZJ2" s="101"/>
      <c r="ZK2" s="112"/>
      <c r="ZL2" s="112"/>
      <c r="ZM2" s="112"/>
      <c r="ZN2" s="112"/>
      <c r="ZO2" s="113" t="s">
        <v>1</v>
      </c>
      <c r="ZP2" s="121"/>
      <c r="ZQ2" s="104" t="str">
        <f>VLOOKUP(ZQ1,ÇİZELGE!$A:$B,2,FALSE)</f>
        <v>SEMİH BÜYÜKERÇEVİK</v>
      </c>
      <c r="ZR2" s="104"/>
      <c r="ZS2" s="121"/>
      <c r="ZT2" s="117"/>
      <c r="ZU2" s="118"/>
      <c r="ZV2" s="118"/>
      <c r="ZW2" s="119"/>
      <c r="ZX2" s="119"/>
      <c r="ZY2" s="107">
        <f>ZQ1</f>
        <v>36777</v>
      </c>
      <c r="ZZ2" s="118"/>
      <c r="AAA2" s="120"/>
      <c r="AAB2" s="120"/>
      <c r="AAC2" s="101"/>
      <c r="AAD2" s="112"/>
      <c r="AAE2" s="112"/>
      <c r="AAF2" s="112"/>
      <c r="AAG2" s="112"/>
      <c r="AAH2" s="113" t="s">
        <v>1</v>
      </c>
      <c r="AAI2" s="121"/>
      <c r="AAJ2" s="104" t="str">
        <f>VLOOKUP(AAJ1,ÇİZELGE!$A:$B,2,FALSE)</f>
        <v>SAMET KAYA</v>
      </c>
      <c r="AAK2" s="104"/>
      <c r="AAL2" s="121"/>
      <c r="AAM2" s="117"/>
      <c r="AAN2" s="118"/>
      <c r="AAO2" s="118"/>
      <c r="AAP2" s="119"/>
      <c r="AAQ2" s="119"/>
      <c r="AAR2" s="107">
        <f>AAJ1</f>
        <v>36860</v>
      </c>
      <c r="AAS2" s="118"/>
      <c r="AAT2" s="120"/>
      <c r="AAU2" s="120"/>
      <c r="AAV2" s="101"/>
      <c r="AAW2" s="112"/>
      <c r="AAX2" s="112"/>
      <c r="AAY2" s="112"/>
      <c r="AAZ2" s="112"/>
      <c r="ABA2" s="113" t="s">
        <v>1</v>
      </c>
      <c r="ABB2" s="121"/>
      <c r="ABC2" s="104" t="str">
        <f>VLOOKUP(ABC1,ÇİZELGE!$A:$B,2,FALSE)</f>
        <v>İSMAİL HAKKI DİNÇ</v>
      </c>
      <c r="ABD2" s="104"/>
      <c r="ABE2" s="121"/>
      <c r="ABF2" s="117"/>
      <c r="ABG2" s="118"/>
      <c r="ABH2" s="118"/>
      <c r="ABI2" s="119"/>
      <c r="ABJ2" s="119"/>
      <c r="ABK2" s="107">
        <f>ABC1</f>
        <v>37712</v>
      </c>
      <c r="ABL2" s="118"/>
      <c r="ABM2" s="120"/>
      <c r="ABN2" s="120"/>
      <c r="ABO2" s="101"/>
      <c r="ABP2" s="112"/>
      <c r="ABQ2" s="112"/>
      <c r="ABR2" s="112"/>
      <c r="ABS2" s="112"/>
      <c r="ABT2" s="113" t="s">
        <v>1</v>
      </c>
      <c r="ABU2" s="121"/>
      <c r="ABV2" s="104" t="str">
        <f>VLOOKUP(ABV1,ÇİZELGE!$A:$B,2,FALSE)</f>
        <v>MUSTAFA BAYRAM</v>
      </c>
      <c r="ABW2" s="104"/>
      <c r="ABX2" s="121"/>
      <c r="ABY2" s="117"/>
      <c r="ABZ2" s="118"/>
      <c r="ACA2" s="118"/>
      <c r="ACB2" s="119"/>
      <c r="ACC2" s="119"/>
      <c r="ACD2" s="107">
        <f>ABV1</f>
        <v>38107</v>
      </c>
      <c r="ACE2" s="118"/>
      <c r="ACF2" s="120"/>
      <c r="ACG2" s="120"/>
      <c r="ACH2" s="101"/>
      <c r="ACI2" s="112"/>
      <c r="ACJ2" s="112"/>
      <c r="ACK2" s="112"/>
      <c r="ACL2" s="112"/>
      <c r="ACM2" s="113" t="s">
        <v>1</v>
      </c>
      <c r="ACN2" s="121"/>
      <c r="ACO2" s="104" t="str">
        <f>VLOOKUP(ACO1,ÇİZELGE!$A:$B,2,FALSE)</f>
        <v>ERCAN BOZOK</v>
      </c>
      <c r="ACP2" s="104"/>
      <c r="ACQ2" s="121"/>
      <c r="ACR2" s="117"/>
      <c r="ACS2" s="118"/>
      <c r="ACT2" s="118"/>
      <c r="ACU2" s="119"/>
      <c r="ACV2" s="119"/>
      <c r="ACW2" s="107">
        <f>ACO1</f>
        <v>38431</v>
      </c>
      <c r="ACX2" s="118"/>
      <c r="ACY2" s="120"/>
      <c r="ACZ2" s="120"/>
      <c r="ADA2" s="101"/>
      <c r="ADB2" s="112"/>
      <c r="ADC2" s="112"/>
      <c r="ADD2" s="112"/>
      <c r="ADE2" s="112"/>
      <c r="ADF2" s="113" t="s">
        <v>1</v>
      </c>
      <c r="ADG2" s="121"/>
      <c r="ADH2" s="104" t="str">
        <f>VLOOKUP(ADH1,ÇİZELGE!$A:$B,2,FALSE)</f>
        <v>MUSTAFA TORANLI</v>
      </c>
      <c r="ADI2" s="104"/>
      <c r="ADJ2" s="121"/>
      <c r="ADK2" s="117"/>
      <c r="ADL2" s="118"/>
      <c r="ADM2" s="118"/>
      <c r="ADN2" s="119"/>
      <c r="ADO2" s="119"/>
      <c r="ADP2" s="107">
        <f>ADH1</f>
        <v>38798</v>
      </c>
      <c r="ADQ2" s="118"/>
      <c r="ADR2" s="120"/>
      <c r="ADS2" s="120"/>
      <c r="ADT2" s="101"/>
      <c r="ADU2" s="112"/>
      <c r="ADV2" s="112"/>
      <c r="ADW2" s="112"/>
      <c r="ADX2" s="112"/>
      <c r="ADY2" s="113" t="s">
        <v>1</v>
      </c>
      <c r="ADZ2" s="121"/>
      <c r="AEA2" s="104" t="str">
        <f>VLOOKUP(AEA1,ÇİZELGE!$A:$B,2,FALSE)</f>
        <v>ERHAN YANIK</v>
      </c>
      <c r="AEB2" s="104"/>
      <c r="AEC2" s="121"/>
      <c r="AED2" s="117"/>
      <c r="AEE2" s="118"/>
      <c r="AEF2" s="118"/>
      <c r="AEG2" s="119"/>
      <c r="AEH2" s="119"/>
      <c r="AEI2" s="107">
        <f>AEA1</f>
        <v>39267</v>
      </c>
      <c r="AEJ2" s="118"/>
      <c r="AEK2" s="120"/>
      <c r="AEL2" s="120"/>
      <c r="AEM2" s="101"/>
      <c r="AEN2" s="112"/>
      <c r="AEO2" s="112"/>
      <c r="AEP2" s="112"/>
      <c r="AEQ2" s="112"/>
      <c r="AER2" s="113" t="s">
        <v>1</v>
      </c>
      <c r="AES2" s="121"/>
      <c r="AET2" s="104" t="str">
        <f>VLOOKUP(AET1,ÇİZELGE!$A:$B,2,FALSE)</f>
        <v>METİN YOL</v>
      </c>
      <c r="AEU2" s="104"/>
      <c r="AEV2" s="121"/>
      <c r="AEW2" s="117"/>
      <c r="AEX2" s="118"/>
      <c r="AEY2" s="118"/>
      <c r="AEZ2" s="119"/>
      <c r="AFA2" s="119"/>
      <c r="AFB2" s="107">
        <f>AET1</f>
        <v>39411</v>
      </c>
      <c r="AFC2" s="118"/>
      <c r="AFD2" s="120"/>
      <c r="AFE2" s="120"/>
      <c r="AFF2" s="101"/>
      <c r="AFG2" s="112"/>
      <c r="AFH2" s="112"/>
      <c r="AFI2" s="112"/>
      <c r="AFJ2" s="112"/>
      <c r="AFK2" s="113" t="s">
        <v>1</v>
      </c>
      <c r="AFL2" s="121"/>
      <c r="AFM2" s="104" t="str">
        <f>VLOOKUP(AFM1,ÇİZELGE!$A:$B,2,FALSE)</f>
        <v>ÇAĞLAR GEZGİNER</v>
      </c>
      <c r="AFN2" s="104"/>
      <c r="AFO2" s="121"/>
      <c r="AFP2" s="117"/>
      <c r="AFQ2" s="118"/>
      <c r="AFR2" s="118"/>
      <c r="AFS2" s="119"/>
      <c r="AFT2" s="119"/>
      <c r="AFU2" s="107">
        <f>AFM1</f>
        <v>39414</v>
      </c>
      <c r="AFV2" s="118"/>
      <c r="AFW2" s="120"/>
      <c r="AFX2" s="120"/>
      <c r="AFY2" s="101"/>
      <c r="AFZ2" s="112"/>
      <c r="AGA2" s="112"/>
      <c r="AGB2" s="112"/>
      <c r="AGC2" s="112"/>
      <c r="AGD2" s="113" t="s">
        <v>1</v>
      </c>
      <c r="AGE2" s="121"/>
      <c r="AGF2" s="104" t="str">
        <f>VLOOKUP(AGF1,ÇİZELGE!$A:$B,2,FALSE)</f>
        <v>ABDULKADİR KURT</v>
      </c>
      <c r="AGG2" s="104"/>
      <c r="AGH2" s="121"/>
      <c r="AGI2" s="117"/>
      <c r="AGJ2" s="118"/>
      <c r="AGK2" s="118"/>
      <c r="AGL2" s="119"/>
      <c r="AGM2" s="119"/>
      <c r="AGN2" s="107">
        <f>AGF1</f>
        <v>39615</v>
      </c>
      <c r="AGO2" s="118"/>
      <c r="AGP2" s="120"/>
      <c r="AGQ2" s="120"/>
      <c r="AGR2" s="101"/>
      <c r="AGS2" s="112"/>
      <c r="AGT2" s="112"/>
      <c r="AGU2" s="112"/>
      <c r="AGV2" s="112"/>
      <c r="AGW2" s="113" t="s">
        <v>1</v>
      </c>
      <c r="AGX2" s="121"/>
      <c r="AGY2" s="104" t="str">
        <f>VLOOKUP(AGY1,ÇİZELGE!$A:$B,2,FALSE)</f>
        <v>RAMAZAN BAŞER</v>
      </c>
      <c r="AGZ2" s="104"/>
      <c r="AHA2" s="121"/>
      <c r="AHB2" s="117"/>
      <c r="AHC2" s="118"/>
      <c r="AHD2" s="118"/>
      <c r="AHE2" s="119"/>
      <c r="AHF2" s="119"/>
      <c r="AHG2" s="107">
        <f>AGY1</f>
        <v>40061</v>
      </c>
      <c r="AHH2" s="118"/>
      <c r="AHI2" s="120"/>
      <c r="AHJ2" s="120"/>
      <c r="AHK2" s="101"/>
      <c r="AHL2" s="112"/>
      <c r="AHM2" s="112"/>
      <c r="AHN2" s="112"/>
      <c r="AHO2" s="112"/>
      <c r="AHP2" s="113" t="s">
        <v>1</v>
      </c>
      <c r="AHQ2" s="121"/>
      <c r="AHR2" s="104" t="str">
        <f>VLOOKUP(AHR1,ÇİZELGE!$A:$B,2,FALSE)</f>
        <v>OĞUZ KAHYA</v>
      </c>
      <c r="AHS2" s="104"/>
      <c r="AHT2" s="121"/>
      <c r="AHU2" s="117"/>
      <c r="AHV2" s="118"/>
      <c r="AHW2" s="118"/>
      <c r="AHX2" s="119"/>
      <c r="AHY2" s="119"/>
      <c r="AHZ2" s="107">
        <f>AHR1</f>
        <v>40062</v>
      </c>
      <c r="AIA2" s="118"/>
      <c r="AIB2" s="120"/>
      <c r="AIC2" s="120"/>
      <c r="AID2" s="101"/>
      <c r="AIE2" s="112"/>
      <c r="AIF2" s="112"/>
      <c r="AIG2" s="112"/>
      <c r="AIH2" s="112"/>
      <c r="AII2" s="113" t="s">
        <v>1</v>
      </c>
      <c r="AIJ2" s="121"/>
      <c r="AIK2" s="104" t="str">
        <f>VLOOKUP(AIK1,ÇİZELGE!$A:$B,2,FALSE)</f>
        <v>BİLGİN AYDEMİR</v>
      </c>
      <c r="AIL2" s="104"/>
      <c r="AIM2" s="121"/>
      <c r="AIN2" s="117"/>
      <c r="AIO2" s="118"/>
      <c r="AIP2" s="118"/>
      <c r="AIQ2" s="119"/>
      <c r="AIR2" s="119"/>
      <c r="AIS2" s="107">
        <f>AIK1</f>
        <v>40064</v>
      </c>
      <c r="AIT2" s="118"/>
      <c r="AIU2" s="120"/>
      <c r="AIV2" s="120"/>
      <c r="AIW2" s="101"/>
      <c r="AIX2" s="112"/>
      <c r="AIY2" s="112"/>
      <c r="AIZ2" s="112"/>
      <c r="AJA2" s="112"/>
      <c r="AJB2" s="113" t="s">
        <v>1</v>
      </c>
      <c r="AJC2" s="121"/>
      <c r="AJD2" s="104" t="str">
        <f>VLOOKUP(AJD1,ÇİZELGE!$A:$B,2,FALSE)</f>
        <v>ERDAL YAMAN</v>
      </c>
      <c r="AJE2" s="104"/>
      <c r="AJF2" s="121"/>
      <c r="AJG2" s="117"/>
      <c r="AJH2" s="118"/>
      <c r="AJI2" s="118"/>
      <c r="AJJ2" s="119"/>
      <c r="AJK2" s="119"/>
      <c r="AJL2" s="107">
        <f>AJD1</f>
        <v>41399</v>
      </c>
      <c r="AJM2" s="118"/>
      <c r="AJN2" s="120"/>
      <c r="AJO2" s="120"/>
      <c r="AJP2" s="101"/>
      <c r="AJQ2" s="112"/>
      <c r="AJR2" s="112"/>
      <c r="AJS2" s="112"/>
      <c r="AJT2" s="112"/>
      <c r="AJU2" s="113" t="s">
        <v>1</v>
      </c>
      <c r="AJV2" s="121"/>
      <c r="AJW2" s="104" t="str">
        <f>VLOOKUP(AJW1,ÇİZELGE!$A:$B,2,FALSE)</f>
        <v>ABDÜSSAMET USLU</v>
      </c>
      <c r="AJX2" s="104"/>
      <c r="AJY2" s="121"/>
      <c r="AJZ2" s="117"/>
      <c r="AKA2" s="118"/>
      <c r="AKB2" s="118"/>
      <c r="AKC2" s="119"/>
      <c r="AKD2" s="119"/>
      <c r="AKE2" s="107">
        <f>AJW1</f>
        <v>41439</v>
      </c>
      <c r="AKF2" s="118"/>
      <c r="AKG2" s="120"/>
      <c r="AKH2" s="120"/>
      <c r="AKI2" s="101"/>
      <c r="AKJ2" s="112"/>
      <c r="AKK2" s="112"/>
      <c r="AKL2" s="112"/>
      <c r="AKM2" s="112"/>
      <c r="AKN2" s="113" t="s">
        <v>1</v>
      </c>
      <c r="AKO2" s="121"/>
      <c r="AKP2" s="104" t="str">
        <f>VLOOKUP(AKP1,ÇİZELGE!$A:$B,2,FALSE)</f>
        <v>MEHMET BODUR</v>
      </c>
      <c r="AKQ2" s="104"/>
      <c r="AKR2" s="121"/>
      <c r="AKS2" s="117"/>
      <c r="AKT2" s="118"/>
      <c r="AKU2" s="118"/>
      <c r="AKV2" s="119"/>
      <c r="AKW2" s="119"/>
      <c r="AKX2" s="107">
        <f>AKP1</f>
        <v>41515</v>
      </c>
      <c r="AKY2" s="118"/>
      <c r="AKZ2" s="120"/>
      <c r="ALA2" s="120"/>
      <c r="ALB2" s="101"/>
      <c r="ALC2" s="112"/>
      <c r="ALD2" s="112"/>
      <c r="ALE2" s="112"/>
      <c r="ALF2" s="112"/>
      <c r="ALG2" s="113" t="s">
        <v>1</v>
      </c>
      <c r="ALH2" s="121"/>
      <c r="ALI2" s="104" t="str">
        <f>VLOOKUP(ALI1,ÇİZELGE!$A:$B,2,FALSE)</f>
        <v>SAMET ÖZTÜRK</v>
      </c>
      <c r="ALJ2" s="104"/>
      <c r="ALK2" s="121"/>
      <c r="ALL2" s="117"/>
      <c r="ALM2" s="118"/>
      <c r="ALN2" s="118"/>
      <c r="ALO2" s="119"/>
      <c r="ALP2" s="119"/>
      <c r="ALQ2" s="107">
        <f>ALI1</f>
        <v>41520</v>
      </c>
      <c r="ALR2" s="118"/>
      <c r="ALS2" s="120"/>
      <c r="ALT2" s="120"/>
      <c r="ALU2" s="101"/>
      <c r="ALV2" s="112"/>
      <c r="ALW2" s="112"/>
      <c r="ALX2" s="112"/>
      <c r="ALY2" s="112"/>
      <c r="ALZ2" s="113" t="s">
        <v>1</v>
      </c>
      <c r="AMA2" s="121"/>
      <c r="AMB2" s="104" t="str">
        <f>VLOOKUP(AMB1,ÇİZELGE!$A:$B,2,FALSE)</f>
        <v>FATİH KILIÇ</v>
      </c>
      <c r="AMC2" s="104"/>
      <c r="AMD2" s="121"/>
      <c r="AME2" s="117"/>
      <c r="AMF2" s="118"/>
      <c r="AMG2" s="118"/>
      <c r="AMH2" s="119"/>
      <c r="AMI2" s="119"/>
      <c r="AMJ2" s="107">
        <f>AMB1</f>
        <v>41542</v>
      </c>
      <c r="AMK2" s="118"/>
      <c r="AML2" s="120"/>
      <c r="AMM2" s="120"/>
      <c r="AMN2" s="101"/>
      <c r="AMO2" s="112"/>
      <c r="AMP2" s="112"/>
      <c r="AMQ2" s="112"/>
      <c r="AMR2" s="112"/>
      <c r="AMS2" s="113" t="s">
        <v>1</v>
      </c>
      <c r="AMT2" s="121"/>
      <c r="AMU2" s="104" t="str">
        <f>VLOOKUP(AMU1,ÇİZELGE!$A:$B,2,FALSE)</f>
        <v>NAGEHAN YILDIRIM</v>
      </c>
      <c r="AMV2" s="104"/>
      <c r="AMW2" s="121"/>
      <c r="AMX2" s="117"/>
      <c r="AMY2" s="118"/>
      <c r="AMZ2" s="118"/>
      <c r="ANA2" s="119"/>
      <c r="ANB2" s="119"/>
      <c r="ANC2" s="107">
        <f>AMU1</f>
        <v>41571</v>
      </c>
      <c r="AND2" s="118"/>
      <c r="ANE2" s="120"/>
      <c r="ANF2" s="120"/>
      <c r="ANG2" s="101"/>
      <c r="ANH2" s="112"/>
      <c r="ANI2" s="112"/>
      <c r="ANJ2" s="112"/>
      <c r="ANK2" s="112"/>
      <c r="ANL2" s="113" t="s">
        <v>1</v>
      </c>
      <c r="ANM2" s="121"/>
      <c r="ANN2" s="104" t="str">
        <f>VLOOKUP(ANN1,ÇİZELGE!$A:$B,2,FALSE)</f>
        <v>AHMET OĞMAÇ</v>
      </c>
      <c r="ANO2" s="104"/>
      <c r="ANP2" s="121"/>
      <c r="ANQ2" s="117"/>
      <c r="ANR2" s="118"/>
      <c r="ANS2" s="118"/>
      <c r="ANT2" s="119"/>
      <c r="ANU2" s="119"/>
      <c r="ANV2" s="107">
        <f>ANN1</f>
        <v>41596</v>
      </c>
      <c r="ANW2" s="118"/>
      <c r="ANX2" s="120"/>
      <c r="ANY2" s="120"/>
      <c r="ANZ2" s="101"/>
      <c r="AOA2" s="112"/>
      <c r="AOB2" s="112"/>
      <c r="AOC2" s="112"/>
      <c r="AOD2" s="112"/>
      <c r="AOE2" s="113" t="s">
        <v>1</v>
      </c>
      <c r="AOF2" s="121"/>
      <c r="AOG2" s="104" t="str">
        <f>VLOOKUP(AOG1,ÇİZELGE!$A:$B,2,FALSE)</f>
        <v>RESUL AKÇİN</v>
      </c>
      <c r="AOH2" s="104"/>
      <c r="AOI2" s="121"/>
      <c r="AOJ2" s="117"/>
      <c r="AOK2" s="118"/>
      <c r="AOL2" s="118"/>
      <c r="AOM2" s="119"/>
      <c r="AON2" s="119"/>
      <c r="AOO2" s="107">
        <f>AOG1</f>
        <v>41598</v>
      </c>
      <c r="AOP2" s="118"/>
      <c r="AOQ2" s="120"/>
      <c r="AOR2" s="120"/>
      <c r="AOS2" s="101"/>
      <c r="AOT2" s="112"/>
      <c r="AOU2" s="112"/>
      <c r="AOV2" s="112"/>
      <c r="AOW2" s="112"/>
      <c r="AOX2" s="113" t="s">
        <v>1</v>
      </c>
      <c r="AOY2" s="121"/>
      <c r="AOZ2" s="104" t="str">
        <f>VLOOKUP(AOZ1,ÇİZELGE!$A:$B,2,FALSE)</f>
        <v>YASİN BAŞAR</v>
      </c>
      <c r="APA2" s="104"/>
      <c r="APB2" s="121"/>
      <c r="APC2" s="117"/>
      <c r="APD2" s="118"/>
      <c r="APE2" s="118"/>
      <c r="APF2" s="119"/>
      <c r="APG2" s="119"/>
      <c r="APH2" s="107">
        <f>AOZ1</f>
        <v>41624</v>
      </c>
      <c r="API2" s="118"/>
      <c r="APJ2" s="120"/>
      <c r="APK2" s="120"/>
      <c r="APL2" s="101"/>
      <c r="APM2" s="112"/>
      <c r="APN2" s="112"/>
      <c r="APO2" s="112"/>
      <c r="APP2" s="112"/>
      <c r="APQ2" s="113" t="s">
        <v>1</v>
      </c>
      <c r="APR2" s="121"/>
      <c r="APS2" s="104" t="str">
        <f>VLOOKUP(APS1,ÇİZELGE!$A:$B,2,FALSE)</f>
        <v>SERHAT VARİŞ</v>
      </c>
      <c r="APT2" s="104"/>
      <c r="APU2" s="121"/>
      <c r="APV2" s="117"/>
      <c r="APW2" s="118"/>
      <c r="APX2" s="118"/>
      <c r="APY2" s="119"/>
      <c r="APZ2" s="119"/>
      <c r="AQA2" s="107">
        <f>APS1</f>
        <v>41636</v>
      </c>
      <c r="AQB2" s="118"/>
      <c r="AQC2" s="120"/>
      <c r="AQD2" s="120"/>
      <c r="AQE2" s="101"/>
      <c r="AQF2" s="112"/>
      <c r="AQG2" s="112"/>
      <c r="AQH2" s="112"/>
      <c r="AQI2" s="112"/>
      <c r="AQJ2" s="113" t="s">
        <v>1</v>
      </c>
      <c r="AQK2" s="121"/>
      <c r="AQL2" s="104" t="str">
        <f>VLOOKUP(AQL1,ÇİZELGE!$A:$B,2,FALSE)</f>
        <v>ÖMER FARUK SEZER</v>
      </c>
      <c r="AQM2" s="104"/>
      <c r="AQN2" s="121"/>
      <c r="AQO2" s="117"/>
      <c r="AQP2" s="118"/>
      <c r="AQQ2" s="118"/>
      <c r="AQR2" s="119"/>
      <c r="AQS2" s="119"/>
      <c r="AQT2" s="107">
        <f>AQL1</f>
        <v>41662</v>
      </c>
      <c r="AQU2" s="118"/>
      <c r="AQV2" s="120"/>
      <c r="AQW2" s="120"/>
      <c r="AQX2" s="101"/>
      <c r="AQY2" s="112"/>
      <c r="AQZ2" s="112"/>
      <c r="ARA2" s="112"/>
      <c r="ARB2" s="112"/>
      <c r="ARC2" s="113" t="s">
        <v>1</v>
      </c>
      <c r="ARD2" s="121"/>
      <c r="ARE2" s="104" t="str">
        <f>VLOOKUP(ARE1,ÇİZELGE!$A:$B,2,FALSE)</f>
        <v>ABDÜLMUTTALİP SEZER</v>
      </c>
      <c r="ARF2" s="104"/>
      <c r="ARG2" s="121"/>
      <c r="ARH2" s="117"/>
      <c r="ARI2" s="118"/>
      <c r="ARJ2" s="118"/>
      <c r="ARK2" s="119"/>
      <c r="ARL2" s="119"/>
      <c r="ARM2" s="107">
        <f>ARE1</f>
        <v>41696</v>
      </c>
      <c r="ARN2" s="118"/>
      <c r="ARO2" s="120"/>
      <c r="ARP2" s="120"/>
      <c r="ARQ2" s="101"/>
      <c r="ARR2" s="112"/>
      <c r="ARS2" s="112"/>
      <c r="ART2" s="112"/>
      <c r="ARU2" s="112"/>
      <c r="ARV2" s="113" t="s">
        <v>1</v>
      </c>
      <c r="ARW2" s="121"/>
      <c r="ARX2" s="104" t="str">
        <f>VLOOKUP(ARX1,ÇİZELGE!$A:$B,2,FALSE)</f>
        <v>MUSTAFA KÖLEOĞLU</v>
      </c>
      <c r="ARY2" s="104"/>
      <c r="ARZ2" s="121"/>
      <c r="ASA2" s="117"/>
      <c r="ASB2" s="118"/>
      <c r="ASC2" s="118"/>
      <c r="ASD2" s="119"/>
      <c r="ASE2" s="119"/>
      <c r="ASF2" s="107">
        <f>ARX1</f>
        <v>41895</v>
      </c>
      <c r="ASG2" s="118"/>
      <c r="ASH2" s="120"/>
      <c r="ASI2" s="120"/>
      <c r="ASJ2" s="101"/>
      <c r="ASK2" s="112"/>
      <c r="ASL2" s="112"/>
      <c r="ASM2" s="112"/>
      <c r="ASN2" s="112"/>
      <c r="ASO2" s="113" t="s">
        <v>1</v>
      </c>
      <c r="ASP2" s="121"/>
      <c r="ASQ2" s="104" t="str">
        <f>VLOOKUP(ASQ1,ÇİZELGE!$A:$B,2,FALSE)</f>
        <v>SİNAN ARSLAN</v>
      </c>
      <c r="ASR2" s="104"/>
      <c r="ASS2" s="121"/>
      <c r="AST2" s="117"/>
      <c r="ASU2" s="118"/>
      <c r="ASV2" s="118"/>
      <c r="ASW2" s="119"/>
      <c r="ASX2" s="119"/>
      <c r="ASY2" s="107">
        <f>ASQ1</f>
        <v>41907</v>
      </c>
      <c r="ASZ2" s="118"/>
      <c r="ATA2" s="120"/>
      <c r="ATB2" s="120"/>
      <c r="ATC2" s="101"/>
      <c r="ATD2" s="112"/>
      <c r="ATE2" s="112"/>
      <c r="ATF2" s="112"/>
      <c r="ATG2" s="112"/>
      <c r="ATH2" s="113" t="s">
        <v>1</v>
      </c>
      <c r="ATI2" s="121"/>
      <c r="ATJ2" s="104" t="str">
        <f>VLOOKUP(ATJ1,ÇİZELGE!$A:$B,2,FALSE)</f>
        <v>ERGÜN ŞAHİN</v>
      </c>
      <c r="ATK2" s="104"/>
      <c r="ATL2" s="121"/>
      <c r="ATM2" s="117"/>
      <c r="ATN2" s="118"/>
      <c r="ATO2" s="118"/>
      <c r="ATP2" s="119"/>
      <c r="ATQ2" s="119"/>
      <c r="ATR2" s="107">
        <f>ATJ1</f>
        <v>42044</v>
      </c>
      <c r="ATS2" s="118"/>
      <c r="ATT2" s="120"/>
      <c r="ATU2" s="120"/>
      <c r="ATV2" s="101"/>
      <c r="ATW2" s="112"/>
      <c r="ATX2" s="112"/>
      <c r="ATY2" s="112"/>
      <c r="ATZ2" s="112"/>
      <c r="AUA2" s="113" t="s">
        <v>1</v>
      </c>
      <c r="AUB2" s="121"/>
      <c r="AUC2" s="104" t="str">
        <f>VLOOKUP(AUC1,ÇİZELGE!$A:$B,2,FALSE)</f>
        <v>SEMİH SÜZGÜN</v>
      </c>
      <c r="AUD2" s="104"/>
      <c r="AUE2" s="121"/>
      <c r="AUF2" s="117"/>
      <c r="AUG2" s="118"/>
      <c r="AUH2" s="118"/>
      <c r="AUI2" s="119"/>
      <c r="AUJ2" s="119"/>
      <c r="AUK2" s="107">
        <f>AUC1</f>
        <v>42331</v>
      </c>
      <c r="AUL2" s="118"/>
      <c r="AUM2" s="120"/>
      <c r="AUN2" s="120"/>
      <c r="AUO2" s="101"/>
      <c r="AUP2" s="112"/>
      <c r="AUQ2" s="112"/>
      <c r="AUR2" s="112"/>
      <c r="AUS2" s="112"/>
      <c r="AUT2" s="113" t="s">
        <v>1</v>
      </c>
      <c r="AUU2" s="121"/>
      <c r="AUV2" s="104" t="str">
        <f>VLOOKUP(AUV1,ÇİZELGE!$A:$B,2,FALSE)</f>
        <v>YUSUF SURAL</v>
      </c>
      <c r="AUW2" s="104"/>
      <c r="AUX2" s="121"/>
      <c r="AUY2" s="117"/>
      <c r="AUZ2" s="118"/>
      <c r="AVA2" s="118"/>
      <c r="AVB2" s="119"/>
      <c r="AVC2" s="119"/>
      <c r="AVD2" s="107">
        <f>AUV1</f>
        <v>42750</v>
      </c>
      <c r="AVE2" s="118"/>
      <c r="AVF2" s="120"/>
      <c r="AVG2" s="120"/>
    </row>
    <row r="3" spans="1:1255" x14ac:dyDescent="0.3">
      <c r="A3" s="101"/>
      <c r="B3" s="118"/>
      <c r="C3" s="122"/>
      <c r="D3" s="123"/>
      <c r="E3" s="115"/>
      <c r="F3" s="113" t="s">
        <v>2</v>
      </c>
      <c r="G3" s="121"/>
      <c r="H3" s="117" t="s">
        <v>3</v>
      </c>
      <c r="I3" s="117"/>
      <c r="J3" s="484"/>
      <c r="K3" s="484"/>
      <c r="L3" s="118"/>
      <c r="M3" s="118"/>
      <c r="N3" s="118"/>
      <c r="O3" s="118"/>
      <c r="P3" s="118"/>
      <c r="Q3" s="118"/>
      <c r="R3" s="120"/>
      <c r="S3" s="108">
        <f>H1</f>
        <v>2287</v>
      </c>
      <c r="T3" s="101"/>
      <c r="U3" s="357"/>
      <c r="V3" s="357"/>
      <c r="W3" s="358"/>
      <c r="X3" s="358"/>
      <c r="Y3" s="358"/>
      <c r="Z3" s="358" t="s">
        <v>2</v>
      </c>
      <c r="AA3" s="359"/>
      <c r="AB3" s="361" t="s">
        <v>3</v>
      </c>
      <c r="AC3" s="361"/>
      <c r="AD3" s="500"/>
      <c r="AE3" s="500"/>
      <c r="AF3" s="357"/>
      <c r="AG3" s="357"/>
      <c r="AH3" s="357"/>
      <c r="AI3" s="357"/>
      <c r="AJ3" s="357"/>
      <c r="AK3" s="357"/>
      <c r="AL3" s="357"/>
      <c r="AM3" s="357">
        <f>AB1</f>
        <v>9598</v>
      </c>
      <c r="AN3" s="101"/>
      <c r="AO3" s="118"/>
      <c r="AP3" s="122"/>
      <c r="AQ3" s="123"/>
      <c r="AR3" s="115"/>
      <c r="AS3" s="113" t="s">
        <v>2</v>
      </c>
      <c r="AT3" s="121"/>
      <c r="AU3" s="117" t="s">
        <v>3</v>
      </c>
      <c r="AV3" s="117"/>
      <c r="AW3" s="484"/>
      <c r="AX3" s="484"/>
      <c r="AY3" s="118"/>
      <c r="AZ3" s="118"/>
      <c r="BA3" s="118"/>
      <c r="BB3" s="118"/>
      <c r="BC3" s="118"/>
      <c r="BD3" s="118"/>
      <c r="BE3" s="120"/>
      <c r="BF3" s="108">
        <f>AU1</f>
        <v>9598</v>
      </c>
      <c r="BG3" s="101"/>
      <c r="BH3" s="118"/>
      <c r="BI3" s="122"/>
      <c r="BJ3" s="123"/>
      <c r="BK3" s="115"/>
      <c r="BL3" s="113" t="s">
        <v>2</v>
      </c>
      <c r="BM3" s="121"/>
      <c r="BN3" s="117" t="s">
        <v>3</v>
      </c>
      <c r="BO3" s="117"/>
      <c r="BP3" s="484"/>
      <c r="BQ3" s="484"/>
      <c r="BR3" s="118"/>
      <c r="BS3" s="118"/>
      <c r="BT3" s="118"/>
      <c r="BU3" s="118"/>
      <c r="BV3" s="118"/>
      <c r="BW3" s="118"/>
      <c r="BX3" s="120"/>
      <c r="BY3" s="108">
        <f>BN1</f>
        <v>18598</v>
      </c>
      <c r="BZ3" s="101"/>
      <c r="CA3" s="118"/>
      <c r="CB3" s="122"/>
      <c r="CC3" s="123"/>
      <c r="CD3" s="115"/>
      <c r="CE3" s="113" t="s">
        <v>2</v>
      </c>
      <c r="CF3" s="121"/>
      <c r="CG3" s="117" t="s">
        <v>3</v>
      </c>
      <c r="CH3" s="117"/>
      <c r="CI3" s="484"/>
      <c r="CJ3" s="484"/>
      <c r="CK3" s="118"/>
      <c r="CL3" s="118"/>
      <c r="CM3" s="118"/>
      <c r="CN3" s="118"/>
      <c r="CO3" s="118"/>
      <c r="CP3" s="118"/>
      <c r="CQ3" s="120"/>
      <c r="CR3" s="108">
        <f>CG1</f>
        <v>19137</v>
      </c>
      <c r="CS3" s="101"/>
      <c r="CT3" s="118"/>
      <c r="CU3" s="122"/>
      <c r="CV3" s="123"/>
      <c r="CW3" s="115"/>
      <c r="CX3" s="113" t="s">
        <v>2</v>
      </c>
      <c r="CY3" s="121"/>
      <c r="CZ3" s="117" t="s">
        <v>3</v>
      </c>
      <c r="DA3" s="117"/>
      <c r="DB3" s="484"/>
      <c r="DC3" s="484"/>
      <c r="DD3" s="118"/>
      <c r="DE3" s="118"/>
      <c r="DF3" s="118"/>
      <c r="DG3" s="118"/>
      <c r="DH3" s="118"/>
      <c r="DI3" s="118"/>
      <c r="DJ3" s="120"/>
      <c r="DK3" s="108">
        <f>CZ1</f>
        <v>19300</v>
      </c>
      <c r="DL3" s="101"/>
      <c r="DM3" s="118"/>
      <c r="DN3" s="122"/>
      <c r="DO3" s="123"/>
      <c r="DP3" s="115"/>
      <c r="DQ3" s="113" t="s">
        <v>2</v>
      </c>
      <c r="DR3" s="121"/>
      <c r="DS3" s="117" t="s">
        <v>3</v>
      </c>
      <c r="DT3" s="117"/>
      <c r="DU3" s="484"/>
      <c r="DV3" s="484"/>
      <c r="DW3" s="118"/>
      <c r="DX3" s="118"/>
      <c r="DY3" s="118"/>
      <c r="DZ3" s="118"/>
      <c r="EA3" s="118"/>
      <c r="EB3" s="118"/>
      <c r="EC3" s="120"/>
      <c r="ED3" s="108">
        <f>DS1</f>
        <v>19918</v>
      </c>
      <c r="EE3" s="101"/>
      <c r="EF3" s="118"/>
      <c r="EG3" s="122"/>
      <c r="EH3" s="123"/>
      <c r="EI3" s="115"/>
      <c r="EJ3" s="113" t="s">
        <v>2</v>
      </c>
      <c r="EK3" s="121"/>
      <c r="EL3" s="117" t="s">
        <v>3</v>
      </c>
      <c r="EM3" s="117"/>
      <c r="EN3" s="484"/>
      <c r="EO3" s="484"/>
      <c r="EP3" s="118"/>
      <c r="EQ3" s="118"/>
      <c r="ER3" s="118"/>
      <c r="ES3" s="118"/>
      <c r="ET3" s="118"/>
      <c r="EU3" s="118"/>
      <c r="EV3" s="120"/>
      <c r="EW3" s="108">
        <f>EL1</f>
        <v>19919</v>
      </c>
      <c r="EX3" s="101"/>
      <c r="EY3" s="118"/>
      <c r="EZ3" s="122"/>
      <c r="FA3" s="123"/>
      <c r="FB3" s="115"/>
      <c r="FC3" s="113" t="s">
        <v>2</v>
      </c>
      <c r="FD3" s="121"/>
      <c r="FE3" s="117" t="s">
        <v>3</v>
      </c>
      <c r="FF3" s="117"/>
      <c r="FG3" s="484"/>
      <c r="FH3" s="484"/>
      <c r="FI3" s="118"/>
      <c r="FJ3" s="118"/>
      <c r="FK3" s="118"/>
      <c r="FL3" s="118"/>
      <c r="FM3" s="118"/>
      <c r="FN3" s="118"/>
      <c r="FO3" s="120"/>
      <c r="FP3" s="108">
        <f>FE1</f>
        <v>20826</v>
      </c>
      <c r="FQ3" s="101"/>
      <c r="FR3" s="118"/>
      <c r="FS3" s="122"/>
      <c r="FT3" s="123"/>
      <c r="FU3" s="115"/>
      <c r="FV3" s="113" t="s">
        <v>2</v>
      </c>
      <c r="FW3" s="121"/>
      <c r="FX3" s="117" t="s">
        <v>3</v>
      </c>
      <c r="FY3" s="117"/>
      <c r="FZ3" s="484"/>
      <c r="GA3" s="484"/>
      <c r="GB3" s="118"/>
      <c r="GC3" s="118"/>
      <c r="GD3" s="118"/>
      <c r="GE3" s="118"/>
      <c r="GF3" s="118"/>
      <c r="GG3" s="118"/>
      <c r="GH3" s="120"/>
      <c r="GI3" s="108">
        <f>FX1</f>
        <v>22332</v>
      </c>
      <c r="GJ3" s="101"/>
      <c r="GK3" s="118"/>
      <c r="GL3" s="122"/>
      <c r="GM3" s="123"/>
      <c r="GN3" s="115"/>
      <c r="GO3" s="113" t="s">
        <v>2</v>
      </c>
      <c r="GP3" s="121"/>
      <c r="GQ3" s="117" t="s">
        <v>3</v>
      </c>
      <c r="GR3" s="117"/>
      <c r="GS3" s="484"/>
      <c r="GT3" s="484"/>
      <c r="GU3" s="118"/>
      <c r="GV3" s="118"/>
      <c r="GW3" s="118"/>
      <c r="GX3" s="118"/>
      <c r="GY3" s="118"/>
      <c r="GZ3" s="118"/>
      <c r="HA3" s="120"/>
      <c r="HB3" s="108">
        <f>GQ1</f>
        <v>22334</v>
      </c>
      <c r="HC3" s="101"/>
      <c r="HD3" s="118"/>
      <c r="HE3" s="122"/>
      <c r="HF3" s="123"/>
      <c r="HG3" s="115"/>
      <c r="HH3" s="113" t="s">
        <v>2</v>
      </c>
      <c r="HI3" s="121"/>
      <c r="HJ3" s="117" t="s">
        <v>3</v>
      </c>
      <c r="HK3" s="117"/>
      <c r="HL3" s="484"/>
      <c r="HM3" s="484"/>
      <c r="HN3" s="118"/>
      <c r="HO3" s="118"/>
      <c r="HP3" s="118"/>
      <c r="HQ3" s="118"/>
      <c r="HR3" s="118"/>
      <c r="HS3" s="118"/>
      <c r="HT3" s="120"/>
      <c r="HU3" s="108">
        <f>HJ1</f>
        <v>22940</v>
      </c>
      <c r="HV3" s="101"/>
      <c r="HW3" s="118"/>
      <c r="HX3" s="122"/>
      <c r="HY3" s="123"/>
      <c r="HZ3" s="115"/>
      <c r="IA3" s="113" t="s">
        <v>2</v>
      </c>
      <c r="IB3" s="121"/>
      <c r="IC3" s="117" t="s">
        <v>3</v>
      </c>
      <c r="ID3" s="117"/>
      <c r="IE3" s="484"/>
      <c r="IF3" s="484"/>
      <c r="IG3" s="118"/>
      <c r="IH3" s="118"/>
      <c r="II3" s="118"/>
      <c r="IJ3" s="118"/>
      <c r="IK3" s="118"/>
      <c r="IL3" s="118"/>
      <c r="IM3" s="120"/>
      <c r="IN3" s="108">
        <f>IC1</f>
        <v>23075</v>
      </c>
      <c r="IO3" s="101"/>
      <c r="IP3" s="118"/>
      <c r="IQ3" s="122"/>
      <c r="IR3" s="123"/>
      <c r="IS3" s="115"/>
      <c r="IT3" s="113" t="s">
        <v>2</v>
      </c>
      <c r="IU3" s="121"/>
      <c r="IV3" s="117" t="s">
        <v>3</v>
      </c>
      <c r="IW3" s="117"/>
      <c r="IX3" s="484"/>
      <c r="IY3" s="484"/>
      <c r="IZ3" s="118"/>
      <c r="JA3" s="118"/>
      <c r="JB3" s="118"/>
      <c r="JC3" s="118"/>
      <c r="JD3" s="118"/>
      <c r="JE3" s="118"/>
      <c r="JF3" s="120"/>
      <c r="JG3" s="108">
        <f>IV1</f>
        <v>25086</v>
      </c>
      <c r="JH3" s="101"/>
      <c r="JI3" s="118"/>
      <c r="JJ3" s="122"/>
      <c r="JK3" s="123"/>
      <c r="JL3" s="115"/>
      <c r="JM3" s="113" t="s">
        <v>2</v>
      </c>
      <c r="JN3" s="121"/>
      <c r="JO3" s="117" t="s">
        <v>3</v>
      </c>
      <c r="JP3" s="117"/>
      <c r="JQ3" s="484"/>
      <c r="JR3" s="484"/>
      <c r="JS3" s="118"/>
      <c r="JT3" s="118"/>
      <c r="JU3" s="118"/>
      <c r="JV3" s="118"/>
      <c r="JW3" s="118"/>
      <c r="JX3" s="118"/>
      <c r="JY3" s="120"/>
      <c r="JZ3" s="108">
        <f>JO1</f>
        <v>26217</v>
      </c>
      <c r="KA3" s="101"/>
      <c r="KB3" s="118"/>
      <c r="KC3" s="122"/>
      <c r="KD3" s="123"/>
      <c r="KE3" s="115"/>
      <c r="KF3" s="113" t="s">
        <v>2</v>
      </c>
      <c r="KG3" s="121"/>
      <c r="KH3" s="117" t="s">
        <v>3</v>
      </c>
      <c r="KI3" s="117"/>
      <c r="KJ3" s="484"/>
      <c r="KK3" s="484"/>
      <c r="KL3" s="118"/>
      <c r="KM3" s="118"/>
      <c r="KN3" s="118"/>
      <c r="KO3" s="118"/>
      <c r="KP3" s="118"/>
      <c r="KQ3" s="118"/>
      <c r="KR3" s="120"/>
      <c r="KS3" s="108">
        <f>KH1</f>
        <v>26225</v>
      </c>
      <c r="KT3" s="101"/>
      <c r="KU3" s="118"/>
      <c r="KV3" s="122"/>
      <c r="KW3" s="123"/>
      <c r="KX3" s="115"/>
      <c r="KY3" s="113" t="s">
        <v>2</v>
      </c>
      <c r="KZ3" s="121"/>
      <c r="LA3" s="117" t="s">
        <v>3</v>
      </c>
      <c r="LB3" s="117"/>
      <c r="LC3" s="484"/>
      <c r="LD3" s="484"/>
      <c r="LE3" s="118"/>
      <c r="LF3" s="118"/>
      <c r="LG3" s="118"/>
      <c r="LH3" s="118"/>
      <c r="LI3" s="118"/>
      <c r="LJ3" s="118"/>
      <c r="LK3" s="120"/>
      <c r="LL3" s="108">
        <f>LA1</f>
        <v>27884</v>
      </c>
      <c r="LM3" s="101"/>
      <c r="LN3" s="118"/>
      <c r="LO3" s="122"/>
      <c r="LP3" s="123"/>
      <c r="LQ3" s="115"/>
      <c r="LR3" s="113" t="s">
        <v>2</v>
      </c>
      <c r="LS3" s="121"/>
      <c r="LT3" s="117" t="s">
        <v>3</v>
      </c>
      <c r="LU3" s="117"/>
      <c r="LV3" s="484"/>
      <c r="LW3" s="484"/>
      <c r="LX3" s="118"/>
      <c r="LY3" s="118"/>
      <c r="LZ3" s="118"/>
      <c r="MA3" s="118"/>
      <c r="MB3" s="118"/>
      <c r="MC3" s="118"/>
      <c r="MD3" s="120"/>
      <c r="ME3" s="108">
        <f>LT1</f>
        <v>27885</v>
      </c>
      <c r="MF3" s="101"/>
      <c r="MG3" s="118"/>
      <c r="MH3" s="122"/>
      <c r="MI3" s="123"/>
      <c r="MJ3" s="115"/>
      <c r="MK3" s="113" t="s">
        <v>2</v>
      </c>
      <c r="ML3" s="121"/>
      <c r="MM3" s="117" t="s">
        <v>3</v>
      </c>
      <c r="MN3" s="117"/>
      <c r="MO3" s="484"/>
      <c r="MP3" s="484"/>
      <c r="MQ3" s="118"/>
      <c r="MR3" s="118"/>
      <c r="MS3" s="118"/>
      <c r="MT3" s="118"/>
      <c r="MU3" s="118"/>
      <c r="MV3" s="118"/>
      <c r="MW3" s="120"/>
      <c r="MX3" s="108">
        <f>MM1</f>
        <v>27886</v>
      </c>
      <c r="MY3" s="101"/>
      <c r="MZ3" s="118"/>
      <c r="NA3" s="122"/>
      <c r="NB3" s="123"/>
      <c r="NC3" s="115"/>
      <c r="ND3" s="113" t="s">
        <v>2</v>
      </c>
      <c r="NE3" s="121"/>
      <c r="NF3" s="117" t="s">
        <v>3</v>
      </c>
      <c r="NG3" s="117"/>
      <c r="NH3" s="484"/>
      <c r="NI3" s="484"/>
      <c r="NJ3" s="118"/>
      <c r="NK3" s="118"/>
      <c r="NL3" s="118"/>
      <c r="NM3" s="118"/>
      <c r="NN3" s="118"/>
      <c r="NO3" s="118"/>
      <c r="NP3" s="120"/>
      <c r="NQ3" s="108">
        <f>NF1</f>
        <v>27888</v>
      </c>
      <c r="NR3" s="101"/>
      <c r="NS3" s="118"/>
      <c r="NT3" s="122"/>
      <c r="NU3" s="123"/>
      <c r="NV3" s="115"/>
      <c r="NW3" s="113" t="s">
        <v>2</v>
      </c>
      <c r="NX3" s="121"/>
      <c r="NY3" s="117" t="s">
        <v>3</v>
      </c>
      <c r="NZ3" s="117"/>
      <c r="OA3" s="484"/>
      <c r="OB3" s="484"/>
      <c r="OC3" s="118"/>
      <c r="OD3" s="118"/>
      <c r="OE3" s="118"/>
      <c r="OF3" s="118"/>
      <c r="OG3" s="118"/>
      <c r="OH3" s="118"/>
      <c r="OI3" s="120"/>
      <c r="OJ3" s="108">
        <f>NY1</f>
        <v>28757</v>
      </c>
      <c r="OK3" s="101"/>
      <c r="OL3" s="118"/>
      <c r="OM3" s="122"/>
      <c r="ON3" s="123"/>
      <c r="OO3" s="115"/>
      <c r="OP3" s="113" t="s">
        <v>2</v>
      </c>
      <c r="OQ3" s="121"/>
      <c r="OR3" s="117" t="s">
        <v>3</v>
      </c>
      <c r="OS3" s="117"/>
      <c r="OT3" s="484"/>
      <c r="OU3" s="484"/>
      <c r="OV3" s="118"/>
      <c r="OW3" s="118"/>
      <c r="OX3" s="118"/>
      <c r="OY3" s="118"/>
      <c r="OZ3" s="118"/>
      <c r="PA3" s="118"/>
      <c r="PB3" s="120"/>
      <c r="PC3" s="108">
        <f>OR1</f>
        <v>30105</v>
      </c>
      <c r="PD3" s="101"/>
      <c r="PE3" s="118"/>
      <c r="PF3" s="122"/>
      <c r="PG3" s="123"/>
      <c r="PH3" s="115"/>
      <c r="PI3" s="113" t="s">
        <v>2</v>
      </c>
      <c r="PJ3" s="121"/>
      <c r="PK3" s="117" t="s">
        <v>3</v>
      </c>
      <c r="PL3" s="117"/>
      <c r="PM3" s="484"/>
      <c r="PN3" s="484"/>
      <c r="PO3" s="118"/>
      <c r="PP3" s="118"/>
      <c r="PQ3" s="118"/>
      <c r="PR3" s="118"/>
      <c r="PS3" s="118"/>
      <c r="PT3" s="118"/>
      <c r="PU3" s="120"/>
      <c r="PV3" s="108">
        <f>PK1</f>
        <v>30744</v>
      </c>
      <c r="PW3" s="101"/>
      <c r="PX3" s="118"/>
      <c r="PY3" s="122"/>
      <c r="PZ3" s="123"/>
      <c r="QA3" s="115"/>
      <c r="QB3" s="113" t="s">
        <v>2</v>
      </c>
      <c r="QC3" s="121"/>
      <c r="QD3" s="117" t="s">
        <v>3</v>
      </c>
      <c r="QE3" s="117"/>
      <c r="QF3" s="484"/>
      <c r="QG3" s="484"/>
      <c r="QH3" s="118"/>
      <c r="QI3" s="118"/>
      <c r="QJ3" s="118"/>
      <c r="QK3" s="118"/>
      <c r="QL3" s="118"/>
      <c r="QM3" s="118"/>
      <c r="QN3" s="120"/>
      <c r="QO3" s="108">
        <f>QD1</f>
        <v>31171</v>
      </c>
      <c r="QP3" s="101"/>
      <c r="QQ3" s="118"/>
      <c r="QR3" s="122"/>
      <c r="QS3" s="123"/>
      <c r="QT3" s="115"/>
      <c r="QU3" s="113" t="s">
        <v>2</v>
      </c>
      <c r="QV3" s="121"/>
      <c r="QW3" s="117" t="s">
        <v>3</v>
      </c>
      <c r="QX3" s="117"/>
      <c r="QY3" s="484"/>
      <c r="QZ3" s="484"/>
      <c r="RA3" s="118"/>
      <c r="RB3" s="118"/>
      <c r="RC3" s="118"/>
      <c r="RD3" s="118"/>
      <c r="RE3" s="118"/>
      <c r="RF3" s="118"/>
      <c r="RG3" s="120"/>
      <c r="RH3" s="108">
        <f>QW1</f>
        <v>31323</v>
      </c>
      <c r="RI3" s="101"/>
      <c r="RJ3" s="118"/>
      <c r="RK3" s="122"/>
      <c r="RL3" s="123"/>
      <c r="RM3" s="115"/>
      <c r="RN3" s="113" t="s">
        <v>2</v>
      </c>
      <c r="RO3" s="121"/>
      <c r="RP3" s="117" t="s">
        <v>3</v>
      </c>
      <c r="RQ3" s="117"/>
      <c r="RR3" s="484"/>
      <c r="RS3" s="484"/>
      <c r="RT3" s="118"/>
      <c r="RU3" s="118"/>
      <c r="RV3" s="118"/>
      <c r="RW3" s="118"/>
      <c r="RX3" s="118"/>
      <c r="RY3" s="118"/>
      <c r="RZ3" s="120"/>
      <c r="SA3" s="108">
        <f>RP1</f>
        <v>31346</v>
      </c>
      <c r="SB3" s="101"/>
      <c r="SC3" s="118"/>
      <c r="SD3" s="122"/>
      <c r="SE3" s="123"/>
      <c r="SF3" s="115"/>
      <c r="SG3" s="113" t="s">
        <v>2</v>
      </c>
      <c r="SH3" s="121"/>
      <c r="SI3" s="117" t="s">
        <v>3</v>
      </c>
      <c r="SJ3" s="117"/>
      <c r="SK3" s="484"/>
      <c r="SL3" s="484"/>
      <c r="SM3" s="118"/>
      <c r="SN3" s="118"/>
      <c r="SO3" s="118"/>
      <c r="SP3" s="118"/>
      <c r="SQ3" s="118"/>
      <c r="SR3" s="118"/>
      <c r="SS3" s="120"/>
      <c r="ST3" s="108">
        <f>SI1</f>
        <v>31544</v>
      </c>
      <c r="SU3" s="101"/>
      <c r="SV3" s="118"/>
      <c r="SW3" s="122"/>
      <c r="SX3" s="123"/>
      <c r="SY3" s="115"/>
      <c r="SZ3" s="113" t="s">
        <v>2</v>
      </c>
      <c r="TA3" s="121"/>
      <c r="TB3" s="117" t="s">
        <v>3</v>
      </c>
      <c r="TC3" s="117"/>
      <c r="TD3" s="484"/>
      <c r="TE3" s="484"/>
      <c r="TF3" s="118"/>
      <c r="TG3" s="118"/>
      <c r="TH3" s="118"/>
      <c r="TI3" s="118"/>
      <c r="TJ3" s="118"/>
      <c r="TK3" s="118"/>
      <c r="TL3" s="120"/>
      <c r="TM3" s="108">
        <f>TB1</f>
        <v>32640</v>
      </c>
      <c r="TN3" s="101"/>
      <c r="TO3" s="118"/>
      <c r="TP3" s="122"/>
      <c r="TQ3" s="123"/>
      <c r="TR3" s="115"/>
      <c r="TS3" s="113" t="s">
        <v>2</v>
      </c>
      <c r="TT3" s="121"/>
      <c r="TU3" s="117" t="s">
        <v>3</v>
      </c>
      <c r="TV3" s="117"/>
      <c r="TW3" s="484"/>
      <c r="TX3" s="484"/>
      <c r="TY3" s="118"/>
      <c r="TZ3" s="118"/>
      <c r="UA3" s="118"/>
      <c r="UB3" s="118"/>
      <c r="UC3" s="118"/>
      <c r="UD3" s="118"/>
      <c r="UE3" s="120"/>
      <c r="UF3" s="108">
        <f>TU1</f>
        <v>32944</v>
      </c>
      <c r="UG3" s="101"/>
      <c r="UH3" s="118"/>
      <c r="UI3" s="122"/>
      <c r="UJ3" s="123"/>
      <c r="UK3" s="115"/>
      <c r="UL3" s="113" t="s">
        <v>2</v>
      </c>
      <c r="UM3" s="121"/>
      <c r="UN3" s="117" t="s">
        <v>3</v>
      </c>
      <c r="UO3" s="117"/>
      <c r="UP3" s="484"/>
      <c r="UQ3" s="484"/>
      <c r="UR3" s="118"/>
      <c r="US3" s="118"/>
      <c r="UT3" s="118"/>
      <c r="UU3" s="118"/>
      <c r="UV3" s="118"/>
      <c r="UW3" s="118"/>
      <c r="UX3" s="120"/>
      <c r="UY3" s="108">
        <f>UN1</f>
        <v>33382</v>
      </c>
      <c r="UZ3" s="101"/>
      <c r="VA3" s="118"/>
      <c r="VB3" s="122"/>
      <c r="VC3" s="123"/>
      <c r="VD3" s="115"/>
      <c r="VE3" s="113" t="s">
        <v>2</v>
      </c>
      <c r="VF3" s="121"/>
      <c r="VG3" s="117" t="s">
        <v>3</v>
      </c>
      <c r="VH3" s="117"/>
      <c r="VI3" s="484"/>
      <c r="VJ3" s="484"/>
      <c r="VK3" s="118"/>
      <c r="VL3" s="118"/>
      <c r="VM3" s="118"/>
      <c r="VN3" s="118"/>
      <c r="VO3" s="118"/>
      <c r="VP3" s="118"/>
      <c r="VQ3" s="120"/>
      <c r="VR3" s="108">
        <f>VG1</f>
        <v>34536</v>
      </c>
      <c r="VS3" s="101"/>
      <c r="VT3" s="118"/>
      <c r="VU3" s="122"/>
      <c r="VV3" s="123"/>
      <c r="VW3" s="115"/>
      <c r="VX3" s="113" t="s">
        <v>2</v>
      </c>
      <c r="VY3" s="121"/>
      <c r="VZ3" s="117" t="s">
        <v>3</v>
      </c>
      <c r="WA3" s="117"/>
      <c r="WB3" s="484"/>
      <c r="WC3" s="484"/>
      <c r="WD3" s="118"/>
      <c r="WE3" s="118"/>
      <c r="WF3" s="118"/>
      <c r="WG3" s="118"/>
      <c r="WH3" s="118"/>
      <c r="WI3" s="118"/>
      <c r="WJ3" s="120"/>
      <c r="WK3" s="108">
        <f>VZ1</f>
        <v>34704</v>
      </c>
      <c r="WL3" s="101"/>
      <c r="WM3" s="118"/>
      <c r="WN3" s="122"/>
      <c r="WO3" s="123"/>
      <c r="WP3" s="115"/>
      <c r="WQ3" s="113" t="s">
        <v>2</v>
      </c>
      <c r="WR3" s="121"/>
      <c r="WS3" s="117" t="s">
        <v>3</v>
      </c>
      <c r="WT3" s="117"/>
      <c r="WU3" s="484"/>
      <c r="WV3" s="484"/>
      <c r="WW3" s="118"/>
      <c r="WX3" s="118"/>
      <c r="WY3" s="118"/>
      <c r="WZ3" s="118"/>
      <c r="XA3" s="118"/>
      <c r="XB3" s="118"/>
      <c r="XC3" s="120"/>
      <c r="XD3" s="108">
        <f>WS1</f>
        <v>34911</v>
      </c>
      <c r="XE3" s="101"/>
      <c r="XF3" s="118"/>
      <c r="XG3" s="122"/>
      <c r="XH3" s="123"/>
      <c r="XI3" s="115"/>
      <c r="XJ3" s="113" t="s">
        <v>2</v>
      </c>
      <c r="XK3" s="121"/>
      <c r="XL3" s="117" t="s">
        <v>3</v>
      </c>
      <c r="XM3" s="117"/>
      <c r="XN3" s="484"/>
      <c r="XO3" s="484"/>
      <c r="XP3" s="118"/>
      <c r="XQ3" s="118"/>
      <c r="XR3" s="118"/>
      <c r="XS3" s="118"/>
      <c r="XT3" s="118"/>
      <c r="XU3" s="118"/>
      <c r="XV3" s="120"/>
      <c r="XW3" s="108">
        <f>XL1</f>
        <v>35144</v>
      </c>
      <c r="XX3" s="101"/>
      <c r="XY3" s="118"/>
      <c r="XZ3" s="122"/>
      <c r="YA3" s="123"/>
      <c r="YB3" s="115"/>
      <c r="YC3" s="113" t="s">
        <v>2</v>
      </c>
      <c r="YD3" s="121"/>
      <c r="YE3" s="117" t="s">
        <v>3</v>
      </c>
      <c r="YF3" s="117"/>
      <c r="YG3" s="484"/>
      <c r="YH3" s="484"/>
      <c r="YI3" s="118"/>
      <c r="YJ3" s="118"/>
      <c r="YK3" s="118"/>
      <c r="YL3" s="118"/>
      <c r="YM3" s="118"/>
      <c r="YN3" s="118"/>
      <c r="YO3" s="120"/>
      <c r="YP3" s="108">
        <f>YE1</f>
        <v>36212</v>
      </c>
      <c r="YQ3" s="101"/>
      <c r="YR3" s="118"/>
      <c r="YS3" s="122"/>
      <c r="YT3" s="123"/>
      <c r="YU3" s="115"/>
      <c r="YV3" s="113" t="s">
        <v>2</v>
      </c>
      <c r="YW3" s="121"/>
      <c r="YX3" s="117" t="s">
        <v>3</v>
      </c>
      <c r="YY3" s="117"/>
      <c r="YZ3" s="484"/>
      <c r="ZA3" s="484"/>
      <c r="ZB3" s="118"/>
      <c r="ZC3" s="118"/>
      <c r="ZD3" s="118"/>
      <c r="ZE3" s="118"/>
      <c r="ZF3" s="118"/>
      <c r="ZG3" s="118"/>
      <c r="ZH3" s="120"/>
      <c r="ZI3" s="108">
        <f>YX1</f>
        <v>36524</v>
      </c>
      <c r="ZJ3" s="101"/>
      <c r="ZK3" s="118"/>
      <c r="ZL3" s="122"/>
      <c r="ZM3" s="123"/>
      <c r="ZN3" s="115"/>
      <c r="ZO3" s="113" t="s">
        <v>2</v>
      </c>
      <c r="ZP3" s="121"/>
      <c r="ZQ3" s="117" t="s">
        <v>3</v>
      </c>
      <c r="ZR3" s="117"/>
      <c r="ZS3" s="484"/>
      <c r="ZT3" s="484"/>
      <c r="ZU3" s="118"/>
      <c r="ZV3" s="118"/>
      <c r="ZW3" s="118"/>
      <c r="ZX3" s="118"/>
      <c r="ZY3" s="118"/>
      <c r="ZZ3" s="118"/>
      <c r="AAA3" s="120"/>
      <c r="AAB3" s="108">
        <f>ZQ1</f>
        <v>36777</v>
      </c>
      <c r="AAC3" s="101"/>
      <c r="AAD3" s="118"/>
      <c r="AAE3" s="122"/>
      <c r="AAF3" s="123"/>
      <c r="AAG3" s="115"/>
      <c r="AAH3" s="113" t="s">
        <v>2</v>
      </c>
      <c r="AAI3" s="121"/>
      <c r="AAJ3" s="117" t="s">
        <v>3</v>
      </c>
      <c r="AAK3" s="117"/>
      <c r="AAL3" s="484"/>
      <c r="AAM3" s="484"/>
      <c r="AAN3" s="118"/>
      <c r="AAO3" s="118"/>
      <c r="AAP3" s="118"/>
      <c r="AAQ3" s="118"/>
      <c r="AAR3" s="118"/>
      <c r="AAS3" s="118"/>
      <c r="AAT3" s="120"/>
      <c r="AAU3" s="108">
        <f>AAJ1</f>
        <v>36860</v>
      </c>
      <c r="AAV3" s="101"/>
      <c r="AAW3" s="118"/>
      <c r="AAX3" s="122"/>
      <c r="AAY3" s="123"/>
      <c r="AAZ3" s="115"/>
      <c r="ABA3" s="113" t="s">
        <v>2</v>
      </c>
      <c r="ABB3" s="121"/>
      <c r="ABC3" s="117" t="s">
        <v>3</v>
      </c>
      <c r="ABD3" s="117"/>
      <c r="ABE3" s="484"/>
      <c r="ABF3" s="484"/>
      <c r="ABG3" s="118"/>
      <c r="ABH3" s="118"/>
      <c r="ABI3" s="118"/>
      <c r="ABJ3" s="118"/>
      <c r="ABK3" s="118"/>
      <c r="ABL3" s="118"/>
      <c r="ABM3" s="120"/>
      <c r="ABN3" s="108">
        <f>ABC1</f>
        <v>37712</v>
      </c>
      <c r="ABO3" s="101"/>
      <c r="ABP3" s="118"/>
      <c r="ABQ3" s="122"/>
      <c r="ABR3" s="123"/>
      <c r="ABS3" s="115"/>
      <c r="ABT3" s="113" t="s">
        <v>2</v>
      </c>
      <c r="ABU3" s="121"/>
      <c r="ABV3" s="117" t="s">
        <v>3</v>
      </c>
      <c r="ABW3" s="117"/>
      <c r="ABX3" s="484"/>
      <c r="ABY3" s="484"/>
      <c r="ABZ3" s="118"/>
      <c r="ACA3" s="118"/>
      <c r="ACB3" s="118"/>
      <c r="ACC3" s="118"/>
      <c r="ACD3" s="118"/>
      <c r="ACE3" s="118"/>
      <c r="ACF3" s="120"/>
      <c r="ACG3" s="108">
        <f>ABV1</f>
        <v>38107</v>
      </c>
      <c r="ACH3" s="101"/>
      <c r="ACI3" s="118"/>
      <c r="ACJ3" s="122"/>
      <c r="ACK3" s="123"/>
      <c r="ACL3" s="115"/>
      <c r="ACM3" s="113" t="s">
        <v>2</v>
      </c>
      <c r="ACN3" s="121"/>
      <c r="ACO3" s="117" t="s">
        <v>3</v>
      </c>
      <c r="ACP3" s="117"/>
      <c r="ACQ3" s="484"/>
      <c r="ACR3" s="484"/>
      <c r="ACS3" s="118"/>
      <c r="ACT3" s="118"/>
      <c r="ACU3" s="118"/>
      <c r="ACV3" s="118"/>
      <c r="ACW3" s="118"/>
      <c r="ACX3" s="118"/>
      <c r="ACY3" s="120"/>
      <c r="ACZ3" s="108">
        <f>ACO1</f>
        <v>38431</v>
      </c>
      <c r="ADA3" s="101"/>
      <c r="ADB3" s="118"/>
      <c r="ADC3" s="122"/>
      <c r="ADD3" s="123"/>
      <c r="ADE3" s="115"/>
      <c r="ADF3" s="113" t="s">
        <v>2</v>
      </c>
      <c r="ADG3" s="121"/>
      <c r="ADH3" s="117" t="s">
        <v>3</v>
      </c>
      <c r="ADI3" s="117"/>
      <c r="ADJ3" s="484"/>
      <c r="ADK3" s="484"/>
      <c r="ADL3" s="118"/>
      <c r="ADM3" s="118"/>
      <c r="ADN3" s="118"/>
      <c r="ADO3" s="118"/>
      <c r="ADP3" s="118"/>
      <c r="ADQ3" s="118"/>
      <c r="ADR3" s="120"/>
      <c r="ADS3" s="108">
        <f>ADH1</f>
        <v>38798</v>
      </c>
      <c r="ADT3" s="101"/>
      <c r="ADU3" s="118"/>
      <c r="ADV3" s="122"/>
      <c r="ADW3" s="123"/>
      <c r="ADX3" s="115"/>
      <c r="ADY3" s="113" t="s">
        <v>2</v>
      </c>
      <c r="ADZ3" s="121"/>
      <c r="AEA3" s="117" t="s">
        <v>3</v>
      </c>
      <c r="AEB3" s="117"/>
      <c r="AEC3" s="484"/>
      <c r="AED3" s="484"/>
      <c r="AEE3" s="118"/>
      <c r="AEF3" s="118"/>
      <c r="AEG3" s="118"/>
      <c r="AEH3" s="118"/>
      <c r="AEI3" s="118"/>
      <c r="AEJ3" s="118"/>
      <c r="AEK3" s="120"/>
      <c r="AEL3" s="108">
        <f>AEA1</f>
        <v>39267</v>
      </c>
      <c r="AEM3" s="101"/>
      <c r="AEN3" s="118"/>
      <c r="AEO3" s="122"/>
      <c r="AEP3" s="123"/>
      <c r="AEQ3" s="115"/>
      <c r="AER3" s="113" t="s">
        <v>2</v>
      </c>
      <c r="AES3" s="121"/>
      <c r="AET3" s="117" t="s">
        <v>3</v>
      </c>
      <c r="AEU3" s="117"/>
      <c r="AEV3" s="484"/>
      <c r="AEW3" s="484"/>
      <c r="AEX3" s="118"/>
      <c r="AEY3" s="118"/>
      <c r="AEZ3" s="118"/>
      <c r="AFA3" s="118"/>
      <c r="AFB3" s="118"/>
      <c r="AFC3" s="118"/>
      <c r="AFD3" s="120"/>
      <c r="AFE3" s="108">
        <f>AET1</f>
        <v>39411</v>
      </c>
      <c r="AFF3" s="101"/>
      <c r="AFG3" s="118"/>
      <c r="AFH3" s="122"/>
      <c r="AFI3" s="123"/>
      <c r="AFJ3" s="115"/>
      <c r="AFK3" s="113" t="s">
        <v>2</v>
      </c>
      <c r="AFL3" s="121"/>
      <c r="AFM3" s="117" t="s">
        <v>3</v>
      </c>
      <c r="AFN3" s="117"/>
      <c r="AFO3" s="484"/>
      <c r="AFP3" s="484"/>
      <c r="AFQ3" s="118"/>
      <c r="AFR3" s="118"/>
      <c r="AFS3" s="118"/>
      <c r="AFT3" s="118"/>
      <c r="AFU3" s="118"/>
      <c r="AFV3" s="118"/>
      <c r="AFW3" s="120"/>
      <c r="AFX3" s="108">
        <f>AFM1</f>
        <v>39414</v>
      </c>
      <c r="AFY3" s="101"/>
      <c r="AFZ3" s="118"/>
      <c r="AGA3" s="122"/>
      <c r="AGB3" s="123"/>
      <c r="AGC3" s="115"/>
      <c r="AGD3" s="113" t="s">
        <v>2</v>
      </c>
      <c r="AGE3" s="121"/>
      <c r="AGF3" s="117" t="s">
        <v>3</v>
      </c>
      <c r="AGG3" s="117"/>
      <c r="AGH3" s="484"/>
      <c r="AGI3" s="484"/>
      <c r="AGJ3" s="118"/>
      <c r="AGK3" s="118"/>
      <c r="AGL3" s="118"/>
      <c r="AGM3" s="118"/>
      <c r="AGN3" s="118"/>
      <c r="AGO3" s="118"/>
      <c r="AGP3" s="120"/>
      <c r="AGQ3" s="108">
        <f>AGF1</f>
        <v>39615</v>
      </c>
      <c r="AGR3" s="101"/>
      <c r="AGS3" s="118"/>
      <c r="AGT3" s="122"/>
      <c r="AGU3" s="123"/>
      <c r="AGV3" s="115"/>
      <c r="AGW3" s="113" t="s">
        <v>2</v>
      </c>
      <c r="AGX3" s="121"/>
      <c r="AGY3" s="117" t="s">
        <v>3</v>
      </c>
      <c r="AGZ3" s="117"/>
      <c r="AHA3" s="484"/>
      <c r="AHB3" s="484"/>
      <c r="AHC3" s="118"/>
      <c r="AHD3" s="118"/>
      <c r="AHE3" s="118"/>
      <c r="AHF3" s="118"/>
      <c r="AHG3" s="118"/>
      <c r="AHH3" s="118"/>
      <c r="AHI3" s="120"/>
      <c r="AHJ3" s="108">
        <f>AGY1</f>
        <v>40061</v>
      </c>
      <c r="AHK3" s="101"/>
      <c r="AHL3" s="118"/>
      <c r="AHM3" s="122"/>
      <c r="AHN3" s="123"/>
      <c r="AHO3" s="115"/>
      <c r="AHP3" s="113" t="s">
        <v>2</v>
      </c>
      <c r="AHQ3" s="121"/>
      <c r="AHR3" s="117" t="s">
        <v>3</v>
      </c>
      <c r="AHS3" s="117"/>
      <c r="AHT3" s="484"/>
      <c r="AHU3" s="484"/>
      <c r="AHV3" s="118"/>
      <c r="AHW3" s="118"/>
      <c r="AHX3" s="118"/>
      <c r="AHY3" s="118"/>
      <c r="AHZ3" s="118"/>
      <c r="AIA3" s="118"/>
      <c r="AIB3" s="120"/>
      <c r="AIC3" s="108">
        <f>AHR1</f>
        <v>40062</v>
      </c>
      <c r="AID3" s="101"/>
      <c r="AIE3" s="118"/>
      <c r="AIF3" s="122"/>
      <c r="AIG3" s="123"/>
      <c r="AIH3" s="115"/>
      <c r="AII3" s="113" t="s">
        <v>2</v>
      </c>
      <c r="AIJ3" s="121"/>
      <c r="AIK3" s="117" t="s">
        <v>3</v>
      </c>
      <c r="AIL3" s="117"/>
      <c r="AIM3" s="484"/>
      <c r="AIN3" s="484"/>
      <c r="AIO3" s="118"/>
      <c r="AIP3" s="118"/>
      <c r="AIQ3" s="118"/>
      <c r="AIR3" s="118"/>
      <c r="AIS3" s="118"/>
      <c r="AIT3" s="118"/>
      <c r="AIU3" s="120"/>
      <c r="AIV3" s="108">
        <f>AIK1</f>
        <v>40064</v>
      </c>
      <c r="AIW3" s="101"/>
      <c r="AIX3" s="118"/>
      <c r="AIY3" s="122"/>
      <c r="AIZ3" s="123"/>
      <c r="AJA3" s="115"/>
      <c r="AJB3" s="113" t="s">
        <v>2</v>
      </c>
      <c r="AJC3" s="121"/>
      <c r="AJD3" s="117" t="s">
        <v>3</v>
      </c>
      <c r="AJE3" s="117"/>
      <c r="AJF3" s="484"/>
      <c r="AJG3" s="484"/>
      <c r="AJH3" s="118"/>
      <c r="AJI3" s="118"/>
      <c r="AJJ3" s="118"/>
      <c r="AJK3" s="118"/>
      <c r="AJL3" s="118"/>
      <c r="AJM3" s="118"/>
      <c r="AJN3" s="120"/>
      <c r="AJO3" s="108">
        <f>AJD1</f>
        <v>41399</v>
      </c>
      <c r="AJP3" s="101"/>
      <c r="AJQ3" s="118"/>
      <c r="AJR3" s="122"/>
      <c r="AJS3" s="123"/>
      <c r="AJT3" s="115"/>
      <c r="AJU3" s="113" t="s">
        <v>2</v>
      </c>
      <c r="AJV3" s="121"/>
      <c r="AJW3" s="117" t="s">
        <v>3</v>
      </c>
      <c r="AJX3" s="117"/>
      <c r="AJY3" s="484"/>
      <c r="AJZ3" s="484"/>
      <c r="AKA3" s="118"/>
      <c r="AKB3" s="118"/>
      <c r="AKC3" s="118"/>
      <c r="AKD3" s="118"/>
      <c r="AKE3" s="118"/>
      <c r="AKF3" s="118"/>
      <c r="AKG3" s="120"/>
      <c r="AKH3" s="108">
        <f>AJW1</f>
        <v>41439</v>
      </c>
      <c r="AKI3" s="101"/>
      <c r="AKJ3" s="118"/>
      <c r="AKK3" s="122"/>
      <c r="AKL3" s="123"/>
      <c r="AKM3" s="115"/>
      <c r="AKN3" s="113" t="s">
        <v>2</v>
      </c>
      <c r="AKO3" s="121"/>
      <c r="AKP3" s="117" t="s">
        <v>3</v>
      </c>
      <c r="AKQ3" s="117"/>
      <c r="AKR3" s="484"/>
      <c r="AKS3" s="484"/>
      <c r="AKT3" s="118"/>
      <c r="AKU3" s="118"/>
      <c r="AKV3" s="118"/>
      <c r="AKW3" s="118"/>
      <c r="AKX3" s="118"/>
      <c r="AKY3" s="118"/>
      <c r="AKZ3" s="120"/>
      <c r="ALA3" s="108">
        <f>AKP1</f>
        <v>41515</v>
      </c>
      <c r="ALB3" s="101"/>
      <c r="ALC3" s="118"/>
      <c r="ALD3" s="122"/>
      <c r="ALE3" s="123"/>
      <c r="ALF3" s="115"/>
      <c r="ALG3" s="113" t="s">
        <v>2</v>
      </c>
      <c r="ALH3" s="121"/>
      <c r="ALI3" s="117" t="s">
        <v>3</v>
      </c>
      <c r="ALJ3" s="117"/>
      <c r="ALK3" s="484"/>
      <c r="ALL3" s="484"/>
      <c r="ALM3" s="118"/>
      <c r="ALN3" s="118"/>
      <c r="ALO3" s="118"/>
      <c r="ALP3" s="118"/>
      <c r="ALQ3" s="118"/>
      <c r="ALR3" s="118"/>
      <c r="ALS3" s="120"/>
      <c r="ALT3" s="108">
        <f>ALI1</f>
        <v>41520</v>
      </c>
      <c r="ALU3" s="101"/>
      <c r="ALV3" s="118"/>
      <c r="ALW3" s="122"/>
      <c r="ALX3" s="123"/>
      <c r="ALY3" s="115"/>
      <c r="ALZ3" s="113" t="s">
        <v>2</v>
      </c>
      <c r="AMA3" s="121"/>
      <c r="AMB3" s="117" t="s">
        <v>3</v>
      </c>
      <c r="AMC3" s="117"/>
      <c r="AMD3" s="484"/>
      <c r="AME3" s="484"/>
      <c r="AMF3" s="118"/>
      <c r="AMG3" s="118"/>
      <c r="AMH3" s="118"/>
      <c r="AMI3" s="118"/>
      <c r="AMJ3" s="118"/>
      <c r="AMK3" s="118"/>
      <c r="AML3" s="120"/>
      <c r="AMM3" s="108">
        <f>AMB1</f>
        <v>41542</v>
      </c>
      <c r="AMN3" s="101"/>
      <c r="AMO3" s="118"/>
      <c r="AMP3" s="122"/>
      <c r="AMQ3" s="123"/>
      <c r="AMR3" s="115"/>
      <c r="AMS3" s="113" t="s">
        <v>2</v>
      </c>
      <c r="AMT3" s="121"/>
      <c r="AMU3" s="117" t="s">
        <v>3</v>
      </c>
      <c r="AMV3" s="117"/>
      <c r="AMW3" s="484"/>
      <c r="AMX3" s="484"/>
      <c r="AMY3" s="118"/>
      <c r="AMZ3" s="118"/>
      <c r="ANA3" s="118"/>
      <c r="ANB3" s="118"/>
      <c r="ANC3" s="118"/>
      <c r="AND3" s="118"/>
      <c r="ANE3" s="120"/>
      <c r="ANF3" s="108">
        <f>AMU1</f>
        <v>41571</v>
      </c>
      <c r="ANG3" s="101"/>
      <c r="ANH3" s="118"/>
      <c r="ANI3" s="122"/>
      <c r="ANJ3" s="123"/>
      <c r="ANK3" s="115"/>
      <c r="ANL3" s="113" t="s">
        <v>2</v>
      </c>
      <c r="ANM3" s="121"/>
      <c r="ANN3" s="117" t="s">
        <v>3</v>
      </c>
      <c r="ANO3" s="117"/>
      <c r="ANP3" s="484"/>
      <c r="ANQ3" s="484"/>
      <c r="ANR3" s="118"/>
      <c r="ANS3" s="118"/>
      <c r="ANT3" s="118"/>
      <c r="ANU3" s="118"/>
      <c r="ANV3" s="118"/>
      <c r="ANW3" s="118"/>
      <c r="ANX3" s="120"/>
      <c r="ANY3" s="108">
        <f>ANN1</f>
        <v>41596</v>
      </c>
      <c r="ANZ3" s="101"/>
      <c r="AOA3" s="118"/>
      <c r="AOB3" s="122"/>
      <c r="AOC3" s="123"/>
      <c r="AOD3" s="115"/>
      <c r="AOE3" s="113" t="s">
        <v>2</v>
      </c>
      <c r="AOF3" s="121"/>
      <c r="AOG3" s="117" t="s">
        <v>3</v>
      </c>
      <c r="AOH3" s="117"/>
      <c r="AOI3" s="484"/>
      <c r="AOJ3" s="484"/>
      <c r="AOK3" s="118"/>
      <c r="AOL3" s="118"/>
      <c r="AOM3" s="118"/>
      <c r="AON3" s="118"/>
      <c r="AOO3" s="118"/>
      <c r="AOP3" s="118"/>
      <c r="AOQ3" s="120"/>
      <c r="AOR3" s="108">
        <f>AOG1</f>
        <v>41598</v>
      </c>
      <c r="AOS3" s="101"/>
      <c r="AOT3" s="118"/>
      <c r="AOU3" s="122"/>
      <c r="AOV3" s="123"/>
      <c r="AOW3" s="115"/>
      <c r="AOX3" s="113" t="s">
        <v>2</v>
      </c>
      <c r="AOY3" s="121"/>
      <c r="AOZ3" s="117" t="s">
        <v>3</v>
      </c>
      <c r="APA3" s="117"/>
      <c r="APB3" s="484"/>
      <c r="APC3" s="484"/>
      <c r="APD3" s="118"/>
      <c r="APE3" s="118"/>
      <c r="APF3" s="118"/>
      <c r="APG3" s="118"/>
      <c r="APH3" s="118"/>
      <c r="API3" s="118"/>
      <c r="APJ3" s="120"/>
      <c r="APK3" s="108">
        <f>AOZ1</f>
        <v>41624</v>
      </c>
      <c r="APL3" s="101"/>
      <c r="APM3" s="118"/>
      <c r="APN3" s="122"/>
      <c r="APO3" s="123"/>
      <c r="APP3" s="115"/>
      <c r="APQ3" s="113" t="s">
        <v>2</v>
      </c>
      <c r="APR3" s="121"/>
      <c r="APS3" s="117" t="s">
        <v>3</v>
      </c>
      <c r="APT3" s="117"/>
      <c r="APU3" s="484"/>
      <c r="APV3" s="484"/>
      <c r="APW3" s="118"/>
      <c r="APX3" s="118"/>
      <c r="APY3" s="118"/>
      <c r="APZ3" s="118"/>
      <c r="AQA3" s="118"/>
      <c r="AQB3" s="118"/>
      <c r="AQC3" s="120"/>
      <c r="AQD3" s="108">
        <f>APS1</f>
        <v>41636</v>
      </c>
      <c r="AQE3" s="101"/>
      <c r="AQF3" s="118"/>
      <c r="AQG3" s="122"/>
      <c r="AQH3" s="123"/>
      <c r="AQI3" s="115"/>
      <c r="AQJ3" s="113" t="s">
        <v>2</v>
      </c>
      <c r="AQK3" s="121"/>
      <c r="AQL3" s="117" t="s">
        <v>3</v>
      </c>
      <c r="AQM3" s="117"/>
      <c r="AQN3" s="484"/>
      <c r="AQO3" s="484"/>
      <c r="AQP3" s="118"/>
      <c r="AQQ3" s="118"/>
      <c r="AQR3" s="118"/>
      <c r="AQS3" s="118"/>
      <c r="AQT3" s="118"/>
      <c r="AQU3" s="118"/>
      <c r="AQV3" s="120"/>
      <c r="AQW3" s="108">
        <f>AQL1</f>
        <v>41662</v>
      </c>
      <c r="AQX3" s="101"/>
      <c r="AQY3" s="118"/>
      <c r="AQZ3" s="122"/>
      <c r="ARA3" s="123"/>
      <c r="ARB3" s="115"/>
      <c r="ARC3" s="113" t="s">
        <v>2</v>
      </c>
      <c r="ARD3" s="121"/>
      <c r="ARE3" s="117" t="s">
        <v>3</v>
      </c>
      <c r="ARF3" s="117"/>
      <c r="ARG3" s="484"/>
      <c r="ARH3" s="484"/>
      <c r="ARI3" s="118"/>
      <c r="ARJ3" s="118"/>
      <c r="ARK3" s="118"/>
      <c r="ARL3" s="118"/>
      <c r="ARM3" s="118"/>
      <c r="ARN3" s="118"/>
      <c r="ARO3" s="120"/>
      <c r="ARP3" s="108">
        <f>ARE1</f>
        <v>41696</v>
      </c>
      <c r="ARQ3" s="101"/>
      <c r="ARR3" s="118"/>
      <c r="ARS3" s="122"/>
      <c r="ART3" s="123"/>
      <c r="ARU3" s="115"/>
      <c r="ARV3" s="113" t="s">
        <v>2</v>
      </c>
      <c r="ARW3" s="121"/>
      <c r="ARX3" s="117" t="s">
        <v>3</v>
      </c>
      <c r="ARY3" s="117"/>
      <c r="ARZ3" s="484"/>
      <c r="ASA3" s="484"/>
      <c r="ASB3" s="118"/>
      <c r="ASC3" s="118"/>
      <c r="ASD3" s="118"/>
      <c r="ASE3" s="118"/>
      <c r="ASF3" s="118"/>
      <c r="ASG3" s="118"/>
      <c r="ASH3" s="120"/>
      <c r="ASI3" s="108">
        <f>ARX1</f>
        <v>41895</v>
      </c>
      <c r="ASJ3" s="101"/>
      <c r="ASK3" s="118"/>
      <c r="ASL3" s="122"/>
      <c r="ASM3" s="123"/>
      <c r="ASN3" s="115"/>
      <c r="ASO3" s="113" t="s">
        <v>2</v>
      </c>
      <c r="ASP3" s="121"/>
      <c r="ASQ3" s="117" t="s">
        <v>3</v>
      </c>
      <c r="ASR3" s="117"/>
      <c r="ASS3" s="484"/>
      <c r="AST3" s="484"/>
      <c r="ASU3" s="118"/>
      <c r="ASV3" s="118"/>
      <c r="ASW3" s="118"/>
      <c r="ASX3" s="118"/>
      <c r="ASY3" s="118"/>
      <c r="ASZ3" s="118"/>
      <c r="ATA3" s="120"/>
      <c r="ATB3" s="108">
        <f>ASQ1</f>
        <v>41907</v>
      </c>
      <c r="ATC3" s="101"/>
      <c r="ATD3" s="118"/>
      <c r="ATE3" s="122"/>
      <c r="ATF3" s="123"/>
      <c r="ATG3" s="115"/>
      <c r="ATH3" s="113" t="s">
        <v>2</v>
      </c>
      <c r="ATI3" s="121"/>
      <c r="ATJ3" s="117" t="s">
        <v>3</v>
      </c>
      <c r="ATK3" s="117"/>
      <c r="ATL3" s="484"/>
      <c r="ATM3" s="484"/>
      <c r="ATN3" s="118"/>
      <c r="ATO3" s="118"/>
      <c r="ATP3" s="118"/>
      <c r="ATQ3" s="118"/>
      <c r="ATR3" s="118"/>
      <c r="ATS3" s="118"/>
      <c r="ATT3" s="120"/>
      <c r="ATU3" s="108">
        <f>ATJ1</f>
        <v>42044</v>
      </c>
      <c r="ATV3" s="101"/>
      <c r="ATW3" s="118"/>
      <c r="ATX3" s="122"/>
      <c r="ATY3" s="123"/>
      <c r="ATZ3" s="115"/>
      <c r="AUA3" s="113" t="s">
        <v>2</v>
      </c>
      <c r="AUB3" s="121"/>
      <c r="AUC3" s="117" t="s">
        <v>3</v>
      </c>
      <c r="AUD3" s="117"/>
      <c r="AUE3" s="484"/>
      <c r="AUF3" s="484"/>
      <c r="AUG3" s="118"/>
      <c r="AUH3" s="118"/>
      <c r="AUI3" s="118"/>
      <c r="AUJ3" s="118"/>
      <c r="AUK3" s="118"/>
      <c r="AUL3" s="118"/>
      <c r="AUM3" s="120"/>
      <c r="AUN3" s="108">
        <f>AUC1</f>
        <v>42331</v>
      </c>
      <c r="AUO3" s="101"/>
      <c r="AUP3" s="118"/>
      <c r="AUQ3" s="122"/>
      <c r="AUR3" s="123"/>
      <c r="AUS3" s="115"/>
      <c r="AUT3" s="113" t="s">
        <v>2</v>
      </c>
      <c r="AUU3" s="121"/>
      <c r="AUV3" s="117" t="s">
        <v>3</v>
      </c>
      <c r="AUW3" s="117"/>
      <c r="AUX3" s="484"/>
      <c r="AUY3" s="484"/>
      <c r="AUZ3" s="118"/>
      <c r="AVA3" s="118"/>
      <c r="AVB3" s="118"/>
      <c r="AVC3" s="118"/>
      <c r="AVD3" s="118"/>
      <c r="AVE3" s="118"/>
      <c r="AVF3" s="120"/>
      <c r="AVG3" s="108">
        <f>AUV1</f>
        <v>42750</v>
      </c>
    </row>
    <row r="4" spans="1:1255" s="281" customFormat="1" x14ac:dyDescent="0.3">
      <c r="A4" s="271"/>
      <c r="B4" s="272"/>
      <c r="C4" s="273"/>
      <c r="D4" s="274"/>
      <c r="E4" s="275"/>
      <c r="F4" s="273" t="s">
        <v>4</v>
      </c>
      <c r="G4" s="276"/>
      <c r="H4" s="277">
        <f>ÇİZELGE!$G$4</f>
        <v>44531</v>
      </c>
      <c r="I4" s="273"/>
      <c r="J4" s="278"/>
      <c r="K4" s="279"/>
      <c r="L4" s="272"/>
      <c r="M4" s="272"/>
      <c r="N4" s="272"/>
      <c r="O4" s="272"/>
      <c r="P4" s="272"/>
      <c r="Q4" s="272"/>
      <c r="R4" s="280"/>
      <c r="S4" s="280"/>
      <c r="T4" s="271"/>
      <c r="U4" s="363"/>
      <c r="V4" s="363"/>
      <c r="W4" s="364"/>
      <c r="X4" s="364"/>
      <c r="Y4" s="364"/>
      <c r="Z4" s="364" t="s">
        <v>4</v>
      </c>
      <c r="AA4" s="365"/>
      <c r="AB4" s="366">
        <f>ÇİZELGE!$G$4</f>
        <v>44531</v>
      </c>
      <c r="AC4" s="364"/>
      <c r="AD4" s="367"/>
      <c r="AE4" s="368"/>
      <c r="AF4" s="363"/>
      <c r="AG4" s="363"/>
      <c r="AH4" s="363"/>
      <c r="AI4" s="363"/>
      <c r="AJ4" s="363"/>
      <c r="AK4" s="363"/>
      <c r="AL4" s="357"/>
      <c r="AM4" s="357"/>
      <c r="AN4" s="271"/>
      <c r="AO4" s="272"/>
      <c r="AP4" s="273"/>
      <c r="AQ4" s="274"/>
      <c r="AR4" s="275"/>
      <c r="AS4" s="273" t="s">
        <v>4</v>
      </c>
      <c r="AT4" s="276"/>
      <c r="AU4" s="277">
        <f>ÇİZELGE!$G$4</f>
        <v>44531</v>
      </c>
      <c r="AV4" s="273"/>
      <c r="AW4" s="278"/>
      <c r="AX4" s="279"/>
      <c r="AY4" s="272"/>
      <c r="AZ4" s="272"/>
      <c r="BA4" s="272"/>
      <c r="BB4" s="272"/>
      <c r="BC4" s="272"/>
      <c r="BD4" s="272"/>
      <c r="BE4" s="280"/>
      <c r="BF4" s="280"/>
      <c r="BG4" s="271"/>
      <c r="BH4" s="272"/>
      <c r="BI4" s="273"/>
      <c r="BJ4" s="274"/>
      <c r="BK4" s="275"/>
      <c r="BL4" s="273" t="s">
        <v>4</v>
      </c>
      <c r="BM4" s="276"/>
      <c r="BN4" s="277">
        <f>ÇİZELGE!$G$4</f>
        <v>44531</v>
      </c>
      <c r="BO4" s="273"/>
      <c r="BP4" s="278"/>
      <c r="BQ4" s="279"/>
      <c r="BR4" s="272"/>
      <c r="BS4" s="272"/>
      <c r="BT4" s="272"/>
      <c r="BU4" s="272"/>
      <c r="BV4" s="272"/>
      <c r="BW4" s="272"/>
      <c r="BX4" s="280"/>
      <c r="BY4" s="280"/>
      <c r="BZ4" s="271"/>
      <c r="CA4" s="272"/>
      <c r="CB4" s="273"/>
      <c r="CC4" s="274"/>
      <c r="CD4" s="275"/>
      <c r="CE4" s="273" t="s">
        <v>4</v>
      </c>
      <c r="CF4" s="276"/>
      <c r="CG4" s="277">
        <f>ÇİZELGE!$G$4</f>
        <v>44531</v>
      </c>
      <c r="CH4" s="273"/>
      <c r="CI4" s="278"/>
      <c r="CJ4" s="279"/>
      <c r="CK4" s="272"/>
      <c r="CL4" s="272"/>
      <c r="CM4" s="272"/>
      <c r="CN4" s="272"/>
      <c r="CO4" s="272"/>
      <c r="CP4" s="272"/>
      <c r="CQ4" s="280"/>
      <c r="CR4" s="280"/>
      <c r="CS4" s="271"/>
      <c r="CT4" s="272"/>
      <c r="CU4" s="273"/>
      <c r="CV4" s="274"/>
      <c r="CW4" s="275"/>
      <c r="CX4" s="273" t="s">
        <v>4</v>
      </c>
      <c r="CY4" s="276"/>
      <c r="CZ4" s="277">
        <f>ÇİZELGE!$G$4</f>
        <v>44531</v>
      </c>
      <c r="DA4" s="273"/>
      <c r="DB4" s="278"/>
      <c r="DC4" s="279"/>
      <c r="DD4" s="272"/>
      <c r="DE4" s="272"/>
      <c r="DF4" s="272"/>
      <c r="DG4" s="272"/>
      <c r="DH4" s="272"/>
      <c r="DI4" s="272"/>
      <c r="DJ4" s="280"/>
      <c r="DK4" s="280"/>
      <c r="DL4" s="271"/>
      <c r="DM4" s="272"/>
      <c r="DN4" s="273"/>
      <c r="DO4" s="274"/>
      <c r="DP4" s="275"/>
      <c r="DQ4" s="273" t="s">
        <v>4</v>
      </c>
      <c r="DR4" s="276"/>
      <c r="DS4" s="277">
        <f>ÇİZELGE!$G$4</f>
        <v>44531</v>
      </c>
      <c r="DT4" s="273"/>
      <c r="DU4" s="278"/>
      <c r="DV4" s="279"/>
      <c r="DW4" s="272"/>
      <c r="DX4" s="272"/>
      <c r="DY4" s="272"/>
      <c r="DZ4" s="272"/>
      <c r="EA4" s="272"/>
      <c r="EB4" s="272"/>
      <c r="EC4" s="280"/>
      <c r="ED4" s="280"/>
      <c r="EE4" s="271"/>
      <c r="EF4" s="272"/>
      <c r="EG4" s="273"/>
      <c r="EH4" s="274"/>
      <c r="EI4" s="275"/>
      <c r="EJ4" s="273" t="s">
        <v>4</v>
      </c>
      <c r="EK4" s="276"/>
      <c r="EL4" s="277">
        <f>ÇİZELGE!$G$4</f>
        <v>44531</v>
      </c>
      <c r="EM4" s="273"/>
      <c r="EN4" s="278"/>
      <c r="EO4" s="279"/>
      <c r="EP4" s="272"/>
      <c r="EQ4" s="272"/>
      <c r="ER4" s="272"/>
      <c r="ES4" s="272"/>
      <c r="ET4" s="272"/>
      <c r="EU4" s="272"/>
      <c r="EV4" s="280"/>
      <c r="EW4" s="280"/>
      <c r="EX4" s="271"/>
      <c r="EY4" s="272"/>
      <c r="EZ4" s="273"/>
      <c r="FA4" s="274"/>
      <c r="FB4" s="275"/>
      <c r="FC4" s="273" t="s">
        <v>4</v>
      </c>
      <c r="FD4" s="276"/>
      <c r="FE4" s="277">
        <f>ÇİZELGE!$G$4</f>
        <v>44531</v>
      </c>
      <c r="FF4" s="273"/>
      <c r="FG4" s="278"/>
      <c r="FH4" s="279"/>
      <c r="FI4" s="272"/>
      <c r="FJ4" s="272"/>
      <c r="FK4" s="272"/>
      <c r="FL4" s="272"/>
      <c r="FM4" s="272"/>
      <c r="FN4" s="272"/>
      <c r="FO4" s="280"/>
      <c r="FP4" s="280"/>
      <c r="FQ4" s="271"/>
      <c r="FR4" s="272"/>
      <c r="FS4" s="273"/>
      <c r="FT4" s="274"/>
      <c r="FU4" s="275"/>
      <c r="FV4" s="273" t="s">
        <v>4</v>
      </c>
      <c r="FW4" s="276"/>
      <c r="FX4" s="277">
        <f>ÇİZELGE!$G$4</f>
        <v>44531</v>
      </c>
      <c r="FY4" s="273"/>
      <c r="FZ4" s="278"/>
      <c r="GA4" s="279"/>
      <c r="GB4" s="272"/>
      <c r="GC4" s="272"/>
      <c r="GD4" s="272"/>
      <c r="GE4" s="272"/>
      <c r="GF4" s="272"/>
      <c r="GG4" s="272"/>
      <c r="GH4" s="280"/>
      <c r="GI4" s="280"/>
      <c r="GJ4" s="271"/>
      <c r="GK4" s="272"/>
      <c r="GL4" s="273"/>
      <c r="GM4" s="274"/>
      <c r="GN4" s="275"/>
      <c r="GO4" s="273" t="s">
        <v>4</v>
      </c>
      <c r="GP4" s="276"/>
      <c r="GQ4" s="277">
        <f>ÇİZELGE!$G$4</f>
        <v>44531</v>
      </c>
      <c r="GR4" s="273"/>
      <c r="GS4" s="278"/>
      <c r="GT4" s="279"/>
      <c r="GU4" s="272"/>
      <c r="GV4" s="272"/>
      <c r="GW4" s="272"/>
      <c r="GX4" s="272"/>
      <c r="GY4" s="272"/>
      <c r="GZ4" s="272"/>
      <c r="HA4" s="280"/>
      <c r="HB4" s="280"/>
      <c r="HC4" s="271"/>
      <c r="HD4" s="272"/>
      <c r="HE4" s="273"/>
      <c r="HF4" s="274"/>
      <c r="HG4" s="275"/>
      <c r="HH4" s="273" t="s">
        <v>4</v>
      </c>
      <c r="HI4" s="276"/>
      <c r="HJ4" s="277">
        <f>ÇİZELGE!$G$4</f>
        <v>44531</v>
      </c>
      <c r="HK4" s="273"/>
      <c r="HL4" s="278"/>
      <c r="HM4" s="279"/>
      <c r="HN4" s="272"/>
      <c r="HO4" s="272"/>
      <c r="HP4" s="272"/>
      <c r="HQ4" s="272"/>
      <c r="HR4" s="272"/>
      <c r="HS4" s="272"/>
      <c r="HT4" s="280"/>
      <c r="HU4" s="280"/>
      <c r="HV4" s="271"/>
      <c r="HW4" s="272"/>
      <c r="HX4" s="273"/>
      <c r="HY4" s="274"/>
      <c r="HZ4" s="275"/>
      <c r="IA4" s="273" t="s">
        <v>4</v>
      </c>
      <c r="IB4" s="276"/>
      <c r="IC4" s="277">
        <f>ÇİZELGE!$G$4</f>
        <v>44531</v>
      </c>
      <c r="ID4" s="273"/>
      <c r="IE4" s="278"/>
      <c r="IF4" s="279"/>
      <c r="IG4" s="272"/>
      <c r="IH4" s="272"/>
      <c r="II4" s="272"/>
      <c r="IJ4" s="272"/>
      <c r="IK4" s="272"/>
      <c r="IL4" s="272"/>
      <c r="IM4" s="280"/>
      <c r="IN4" s="280"/>
      <c r="IO4" s="271"/>
      <c r="IP4" s="272"/>
      <c r="IQ4" s="273"/>
      <c r="IR4" s="274"/>
      <c r="IS4" s="275"/>
      <c r="IT4" s="273" t="s">
        <v>4</v>
      </c>
      <c r="IU4" s="276"/>
      <c r="IV4" s="277">
        <f>ÇİZELGE!$G$4</f>
        <v>44531</v>
      </c>
      <c r="IW4" s="273"/>
      <c r="IX4" s="278"/>
      <c r="IY4" s="279"/>
      <c r="IZ4" s="272"/>
      <c r="JA4" s="272"/>
      <c r="JB4" s="272"/>
      <c r="JC4" s="272"/>
      <c r="JD4" s="272"/>
      <c r="JE4" s="272"/>
      <c r="JF4" s="280"/>
      <c r="JG4" s="280"/>
      <c r="JH4" s="271"/>
      <c r="JI4" s="272"/>
      <c r="JJ4" s="273"/>
      <c r="JK4" s="274"/>
      <c r="JL4" s="275"/>
      <c r="JM4" s="273" t="s">
        <v>4</v>
      </c>
      <c r="JN4" s="276"/>
      <c r="JO4" s="277">
        <f>ÇİZELGE!$G$4</f>
        <v>44531</v>
      </c>
      <c r="JP4" s="273"/>
      <c r="JQ4" s="278"/>
      <c r="JR4" s="279"/>
      <c r="JS4" s="272"/>
      <c r="JT4" s="272"/>
      <c r="JU4" s="272"/>
      <c r="JV4" s="272"/>
      <c r="JW4" s="272"/>
      <c r="JX4" s="272"/>
      <c r="JY4" s="280"/>
      <c r="JZ4" s="280"/>
      <c r="KA4" s="271"/>
      <c r="KB4" s="272"/>
      <c r="KC4" s="273"/>
      <c r="KD4" s="274"/>
      <c r="KE4" s="275"/>
      <c r="KF4" s="273" t="s">
        <v>4</v>
      </c>
      <c r="KG4" s="276"/>
      <c r="KH4" s="277">
        <f>ÇİZELGE!$G$4</f>
        <v>44531</v>
      </c>
      <c r="KI4" s="273"/>
      <c r="KJ4" s="278"/>
      <c r="KK4" s="279"/>
      <c r="KL4" s="272"/>
      <c r="KM4" s="272"/>
      <c r="KN4" s="272"/>
      <c r="KO4" s="272"/>
      <c r="KP4" s="272"/>
      <c r="KQ4" s="272"/>
      <c r="KR4" s="280"/>
      <c r="KS4" s="280"/>
      <c r="KT4" s="271"/>
      <c r="KU4" s="272"/>
      <c r="KV4" s="273"/>
      <c r="KW4" s="274"/>
      <c r="KX4" s="275"/>
      <c r="KY4" s="273" t="s">
        <v>4</v>
      </c>
      <c r="KZ4" s="276"/>
      <c r="LA4" s="277">
        <f>ÇİZELGE!$G$4</f>
        <v>44531</v>
      </c>
      <c r="LB4" s="273"/>
      <c r="LC4" s="278"/>
      <c r="LD4" s="279"/>
      <c r="LE4" s="272"/>
      <c r="LF4" s="272"/>
      <c r="LG4" s="272"/>
      <c r="LH4" s="272"/>
      <c r="LI4" s="272"/>
      <c r="LJ4" s="272"/>
      <c r="LK4" s="280"/>
      <c r="LL4" s="280"/>
      <c r="LM4" s="271"/>
      <c r="LN4" s="272"/>
      <c r="LO4" s="273"/>
      <c r="LP4" s="274"/>
      <c r="LQ4" s="275"/>
      <c r="LR4" s="273" t="s">
        <v>4</v>
      </c>
      <c r="LS4" s="276"/>
      <c r="LT4" s="277">
        <f>ÇİZELGE!$G$4</f>
        <v>44531</v>
      </c>
      <c r="LU4" s="273"/>
      <c r="LV4" s="278"/>
      <c r="LW4" s="279"/>
      <c r="LX4" s="272"/>
      <c r="LY4" s="272"/>
      <c r="LZ4" s="272"/>
      <c r="MA4" s="272"/>
      <c r="MB4" s="272"/>
      <c r="MC4" s="272"/>
      <c r="MD4" s="280"/>
      <c r="ME4" s="280"/>
      <c r="MF4" s="271"/>
      <c r="MG4" s="272"/>
      <c r="MH4" s="273"/>
      <c r="MI4" s="274"/>
      <c r="MJ4" s="275"/>
      <c r="MK4" s="273" t="s">
        <v>4</v>
      </c>
      <c r="ML4" s="276"/>
      <c r="MM4" s="277">
        <f>ÇİZELGE!$G$4</f>
        <v>44531</v>
      </c>
      <c r="MN4" s="273"/>
      <c r="MO4" s="278"/>
      <c r="MP4" s="279"/>
      <c r="MQ4" s="272"/>
      <c r="MR4" s="272"/>
      <c r="MS4" s="272"/>
      <c r="MT4" s="272"/>
      <c r="MU4" s="272"/>
      <c r="MV4" s="272"/>
      <c r="MW4" s="280"/>
      <c r="MX4" s="280"/>
      <c r="MY4" s="271"/>
      <c r="MZ4" s="272"/>
      <c r="NA4" s="273"/>
      <c r="NB4" s="274"/>
      <c r="NC4" s="275"/>
      <c r="ND4" s="273" t="s">
        <v>4</v>
      </c>
      <c r="NE4" s="276"/>
      <c r="NF4" s="277">
        <f>ÇİZELGE!$G$4</f>
        <v>44531</v>
      </c>
      <c r="NG4" s="273"/>
      <c r="NH4" s="278"/>
      <c r="NI4" s="279"/>
      <c r="NJ4" s="272"/>
      <c r="NK4" s="272"/>
      <c r="NL4" s="272"/>
      <c r="NM4" s="272"/>
      <c r="NN4" s="272"/>
      <c r="NO4" s="272"/>
      <c r="NP4" s="280"/>
      <c r="NQ4" s="280"/>
      <c r="NR4" s="271"/>
      <c r="NS4" s="272"/>
      <c r="NT4" s="273"/>
      <c r="NU4" s="274"/>
      <c r="NV4" s="275"/>
      <c r="NW4" s="273" t="s">
        <v>4</v>
      </c>
      <c r="NX4" s="276"/>
      <c r="NY4" s="277">
        <f>ÇİZELGE!$G$4</f>
        <v>44531</v>
      </c>
      <c r="NZ4" s="273"/>
      <c r="OA4" s="278"/>
      <c r="OB4" s="279"/>
      <c r="OC4" s="272"/>
      <c r="OD4" s="272"/>
      <c r="OE4" s="272"/>
      <c r="OF4" s="272"/>
      <c r="OG4" s="272"/>
      <c r="OH4" s="272"/>
      <c r="OI4" s="280"/>
      <c r="OJ4" s="280"/>
      <c r="OK4" s="271"/>
      <c r="OL4" s="272"/>
      <c r="OM4" s="273"/>
      <c r="ON4" s="274"/>
      <c r="OO4" s="275"/>
      <c r="OP4" s="273" t="s">
        <v>4</v>
      </c>
      <c r="OQ4" s="276"/>
      <c r="OR4" s="277">
        <f>ÇİZELGE!$G$4</f>
        <v>44531</v>
      </c>
      <c r="OS4" s="273"/>
      <c r="OT4" s="278"/>
      <c r="OU4" s="279"/>
      <c r="OV4" s="272"/>
      <c r="OW4" s="272"/>
      <c r="OX4" s="272"/>
      <c r="OY4" s="272"/>
      <c r="OZ4" s="272"/>
      <c r="PA4" s="272"/>
      <c r="PB4" s="280"/>
      <c r="PC4" s="280"/>
      <c r="PD4" s="271"/>
      <c r="PE4" s="272"/>
      <c r="PF4" s="273"/>
      <c r="PG4" s="274"/>
      <c r="PH4" s="275"/>
      <c r="PI4" s="273" t="s">
        <v>4</v>
      </c>
      <c r="PJ4" s="276"/>
      <c r="PK4" s="277">
        <f>ÇİZELGE!$G$4</f>
        <v>44531</v>
      </c>
      <c r="PL4" s="273"/>
      <c r="PM4" s="278"/>
      <c r="PN4" s="279"/>
      <c r="PO4" s="272"/>
      <c r="PP4" s="272"/>
      <c r="PQ4" s="272"/>
      <c r="PR4" s="272"/>
      <c r="PS4" s="272"/>
      <c r="PT4" s="272"/>
      <c r="PU4" s="280"/>
      <c r="PV4" s="280"/>
      <c r="PW4" s="271"/>
      <c r="PX4" s="272"/>
      <c r="PY4" s="273"/>
      <c r="PZ4" s="274"/>
      <c r="QA4" s="275"/>
      <c r="QB4" s="273" t="s">
        <v>4</v>
      </c>
      <c r="QC4" s="276"/>
      <c r="QD4" s="277">
        <f>ÇİZELGE!$G$4</f>
        <v>44531</v>
      </c>
      <c r="QE4" s="273"/>
      <c r="QF4" s="278"/>
      <c r="QG4" s="279"/>
      <c r="QH4" s="272"/>
      <c r="QI4" s="272"/>
      <c r="QJ4" s="272"/>
      <c r="QK4" s="272"/>
      <c r="QL4" s="272"/>
      <c r="QM4" s="272"/>
      <c r="QN4" s="280"/>
      <c r="QO4" s="280"/>
      <c r="QP4" s="271"/>
      <c r="QQ4" s="272"/>
      <c r="QR4" s="273"/>
      <c r="QS4" s="274"/>
      <c r="QT4" s="275"/>
      <c r="QU4" s="273" t="s">
        <v>4</v>
      </c>
      <c r="QV4" s="276"/>
      <c r="QW4" s="277">
        <f>ÇİZELGE!$G$4</f>
        <v>44531</v>
      </c>
      <c r="QX4" s="273"/>
      <c r="QY4" s="278"/>
      <c r="QZ4" s="279"/>
      <c r="RA4" s="272"/>
      <c r="RB4" s="272"/>
      <c r="RC4" s="272"/>
      <c r="RD4" s="272"/>
      <c r="RE4" s="272"/>
      <c r="RF4" s="272"/>
      <c r="RG4" s="280"/>
      <c r="RH4" s="280"/>
      <c r="RI4" s="271"/>
      <c r="RJ4" s="272"/>
      <c r="RK4" s="273"/>
      <c r="RL4" s="274"/>
      <c r="RM4" s="275"/>
      <c r="RN4" s="273" t="s">
        <v>4</v>
      </c>
      <c r="RO4" s="276"/>
      <c r="RP4" s="277">
        <f>ÇİZELGE!$G$4</f>
        <v>44531</v>
      </c>
      <c r="RQ4" s="273"/>
      <c r="RR4" s="278"/>
      <c r="RS4" s="279"/>
      <c r="RT4" s="272"/>
      <c r="RU4" s="272"/>
      <c r="RV4" s="272"/>
      <c r="RW4" s="272"/>
      <c r="RX4" s="272"/>
      <c r="RY4" s="272"/>
      <c r="RZ4" s="280"/>
      <c r="SA4" s="280"/>
      <c r="SB4" s="271"/>
      <c r="SC4" s="272"/>
      <c r="SD4" s="273"/>
      <c r="SE4" s="274"/>
      <c r="SF4" s="275"/>
      <c r="SG4" s="273" t="s">
        <v>4</v>
      </c>
      <c r="SH4" s="276"/>
      <c r="SI4" s="277">
        <f>ÇİZELGE!$G$4</f>
        <v>44531</v>
      </c>
      <c r="SJ4" s="273"/>
      <c r="SK4" s="278"/>
      <c r="SL4" s="279"/>
      <c r="SM4" s="272"/>
      <c r="SN4" s="272"/>
      <c r="SO4" s="272"/>
      <c r="SP4" s="272"/>
      <c r="SQ4" s="272"/>
      <c r="SR4" s="272"/>
      <c r="SS4" s="280"/>
      <c r="ST4" s="280"/>
      <c r="SU4" s="271"/>
      <c r="SV4" s="272"/>
      <c r="SW4" s="273"/>
      <c r="SX4" s="274"/>
      <c r="SY4" s="275"/>
      <c r="SZ4" s="273" t="s">
        <v>4</v>
      </c>
      <c r="TA4" s="276"/>
      <c r="TB4" s="277">
        <f>ÇİZELGE!$G$4</f>
        <v>44531</v>
      </c>
      <c r="TC4" s="273"/>
      <c r="TD4" s="278"/>
      <c r="TE4" s="279"/>
      <c r="TF4" s="272"/>
      <c r="TG4" s="272"/>
      <c r="TH4" s="272"/>
      <c r="TI4" s="272"/>
      <c r="TJ4" s="272"/>
      <c r="TK4" s="272"/>
      <c r="TL4" s="280"/>
      <c r="TM4" s="280"/>
      <c r="TN4" s="271"/>
      <c r="TO4" s="272"/>
      <c r="TP4" s="273"/>
      <c r="TQ4" s="274"/>
      <c r="TR4" s="275"/>
      <c r="TS4" s="273" t="s">
        <v>4</v>
      </c>
      <c r="TT4" s="276"/>
      <c r="TU4" s="277">
        <f>ÇİZELGE!$G$4</f>
        <v>44531</v>
      </c>
      <c r="TV4" s="273"/>
      <c r="TW4" s="278"/>
      <c r="TX4" s="279"/>
      <c r="TY4" s="272"/>
      <c r="TZ4" s="272"/>
      <c r="UA4" s="272"/>
      <c r="UB4" s="272"/>
      <c r="UC4" s="272"/>
      <c r="UD4" s="272"/>
      <c r="UE4" s="280"/>
      <c r="UF4" s="280"/>
      <c r="UG4" s="271"/>
      <c r="UH4" s="272"/>
      <c r="UI4" s="273"/>
      <c r="UJ4" s="274"/>
      <c r="UK4" s="275"/>
      <c r="UL4" s="273" t="s">
        <v>4</v>
      </c>
      <c r="UM4" s="276"/>
      <c r="UN4" s="277">
        <f>ÇİZELGE!$G$4</f>
        <v>44531</v>
      </c>
      <c r="UO4" s="273"/>
      <c r="UP4" s="278"/>
      <c r="UQ4" s="279"/>
      <c r="UR4" s="272"/>
      <c r="US4" s="272"/>
      <c r="UT4" s="272"/>
      <c r="UU4" s="272"/>
      <c r="UV4" s="272"/>
      <c r="UW4" s="272"/>
      <c r="UX4" s="280"/>
      <c r="UY4" s="280"/>
      <c r="UZ4" s="271"/>
      <c r="VA4" s="272"/>
      <c r="VB4" s="273"/>
      <c r="VC4" s="274"/>
      <c r="VD4" s="275"/>
      <c r="VE4" s="273" t="s">
        <v>4</v>
      </c>
      <c r="VF4" s="276"/>
      <c r="VG4" s="277">
        <f>ÇİZELGE!$G$4</f>
        <v>44531</v>
      </c>
      <c r="VH4" s="273"/>
      <c r="VI4" s="278"/>
      <c r="VJ4" s="279"/>
      <c r="VK4" s="272"/>
      <c r="VL4" s="272"/>
      <c r="VM4" s="272"/>
      <c r="VN4" s="272"/>
      <c r="VO4" s="272"/>
      <c r="VP4" s="272"/>
      <c r="VQ4" s="280"/>
      <c r="VR4" s="280"/>
      <c r="VS4" s="271"/>
      <c r="VT4" s="272"/>
      <c r="VU4" s="273"/>
      <c r="VV4" s="274"/>
      <c r="VW4" s="275"/>
      <c r="VX4" s="273" t="s">
        <v>4</v>
      </c>
      <c r="VY4" s="276"/>
      <c r="VZ4" s="277">
        <f>ÇİZELGE!$G$4</f>
        <v>44531</v>
      </c>
      <c r="WA4" s="273"/>
      <c r="WB4" s="278"/>
      <c r="WC4" s="279"/>
      <c r="WD4" s="272"/>
      <c r="WE4" s="272"/>
      <c r="WF4" s="272"/>
      <c r="WG4" s="272"/>
      <c r="WH4" s="272"/>
      <c r="WI4" s="272"/>
      <c r="WJ4" s="280"/>
      <c r="WK4" s="280"/>
      <c r="WL4" s="271"/>
      <c r="WM4" s="272"/>
      <c r="WN4" s="273"/>
      <c r="WO4" s="274"/>
      <c r="WP4" s="275"/>
      <c r="WQ4" s="273" t="s">
        <v>4</v>
      </c>
      <c r="WR4" s="276"/>
      <c r="WS4" s="277">
        <f>ÇİZELGE!$G$4</f>
        <v>44531</v>
      </c>
      <c r="WT4" s="273"/>
      <c r="WU4" s="278"/>
      <c r="WV4" s="279"/>
      <c r="WW4" s="272"/>
      <c r="WX4" s="272"/>
      <c r="WY4" s="272"/>
      <c r="WZ4" s="272"/>
      <c r="XA4" s="272"/>
      <c r="XB4" s="272"/>
      <c r="XC4" s="280"/>
      <c r="XD4" s="280"/>
      <c r="XE4" s="271"/>
      <c r="XF4" s="272"/>
      <c r="XG4" s="273"/>
      <c r="XH4" s="274"/>
      <c r="XI4" s="275"/>
      <c r="XJ4" s="273" t="s">
        <v>4</v>
      </c>
      <c r="XK4" s="276"/>
      <c r="XL4" s="277">
        <f>ÇİZELGE!$G$4</f>
        <v>44531</v>
      </c>
      <c r="XM4" s="273"/>
      <c r="XN4" s="278"/>
      <c r="XO4" s="279"/>
      <c r="XP4" s="272"/>
      <c r="XQ4" s="272"/>
      <c r="XR4" s="272"/>
      <c r="XS4" s="272"/>
      <c r="XT4" s="272"/>
      <c r="XU4" s="272"/>
      <c r="XV4" s="280"/>
      <c r="XW4" s="280"/>
      <c r="XX4" s="271"/>
      <c r="XY4" s="272"/>
      <c r="XZ4" s="273"/>
      <c r="YA4" s="274"/>
      <c r="YB4" s="275"/>
      <c r="YC4" s="273" t="s">
        <v>4</v>
      </c>
      <c r="YD4" s="276"/>
      <c r="YE4" s="277">
        <f>ÇİZELGE!$G$4</f>
        <v>44531</v>
      </c>
      <c r="YF4" s="273"/>
      <c r="YG4" s="278"/>
      <c r="YH4" s="279"/>
      <c r="YI4" s="272"/>
      <c r="YJ4" s="272"/>
      <c r="YK4" s="272"/>
      <c r="YL4" s="272"/>
      <c r="YM4" s="272"/>
      <c r="YN4" s="272"/>
      <c r="YO4" s="280"/>
      <c r="YP4" s="280"/>
      <c r="YQ4" s="271"/>
      <c r="YR4" s="272"/>
      <c r="YS4" s="273"/>
      <c r="YT4" s="274"/>
      <c r="YU4" s="275"/>
      <c r="YV4" s="273" t="s">
        <v>4</v>
      </c>
      <c r="YW4" s="276"/>
      <c r="YX4" s="277">
        <f>ÇİZELGE!$G$4</f>
        <v>44531</v>
      </c>
      <c r="YY4" s="273"/>
      <c r="YZ4" s="278"/>
      <c r="ZA4" s="279"/>
      <c r="ZB4" s="272"/>
      <c r="ZC4" s="272"/>
      <c r="ZD4" s="272"/>
      <c r="ZE4" s="272"/>
      <c r="ZF4" s="272"/>
      <c r="ZG4" s="272"/>
      <c r="ZH4" s="280"/>
      <c r="ZI4" s="280"/>
      <c r="ZJ4" s="271"/>
      <c r="ZK4" s="272"/>
      <c r="ZL4" s="273"/>
      <c r="ZM4" s="274"/>
      <c r="ZN4" s="275"/>
      <c r="ZO4" s="273" t="s">
        <v>4</v>
      </c>
      <c r="ZP4" s="276"/>
      <c r="ZQ4" s="277">
        <f>ÇİZELGE!$G$4</f>
        <v>44531</v>
      </c>
      <c r="ZR4" s="273"/>
      <c r="ZS4" s="278"/>
      <c r="ZT4" s="279"/>
      <c r="ZU4" s="272"/>
      <c r="ZV4" s="272"/>
      <c r="ZW4" s="272"/>
      <c r="ZX4" s="272"/>
      <c r="ZY4" s="272"/>
      <c r="ZZ4" s="272"/>
      <c r="AAA4" s="280"/>
      <c r="AAB4" s="280"/>
      <c r="AAC4" s="271"/>
      <c r="AAD4" s="272"/>
      <c r="AAE4" s="273"/>
      <c r="AAF4" s="274"/>
      <c r="AAG4" s="275"/>
      <c r="AAH4" s="273" t="s">
        <v>4</v>
      </c>
      <c r="AAI4" s="276"/>
      <c r="AAJ4" s="277">
        <f>ÇİZELGE!$G$4</f>
        <v>44531</v>
      </c>
      <c r="AAK4" s="273"/>
      <c r="AAL4" s="278"/>
      <c r="AAM4" s="279"/>
      <c r="AAN4" s="272"/>
      <c r="AAO4" s="272"/>
      <c r="AAP4" s="272"/>
      <c r="AAQ4" s="272"/>
      <c r="AAR4" s="272"/>
      <c r="AAS4" s="272"/>
      <c r="AAT4" s="280"/>
      <c r="AAU4" s="280"/>
      <c r="AAV4" s="271"/>
      <c r="AAW4" s="272"/>
      <c r="AAX4" s="273"/>
      <c r="AAY4" s="274"/>
      <c r="AAZ4" s="275"/>
      <c r="ABA4" s="273" t="s">
        <v>4</v>
      </c>
      <c r="ABB4" s="276"/>
      <c r="ABC4" s="277">
        <f>ÇİZELGE!$G$4</f>
        <v>44531</v>
      </c>
      <c r="ABD4" s="273"/>
      <c r="ABE4" s="278"/>
      <c r="ABF4" s="279"/>
      <c r="ABG4" s="272"/>
      <c r="ABH4" s="272"/>
      <c r="ABI4" s="272"/>
      <c r="ABJ4" s="272"/>
      <c r="ABK4" s="272"/>
      <c r="ABL4" s="272"/>
      <c r="ABM4" s="280"/>
      <c r="ABN4" s="280"/>
      <c r="ABO4" s="271"/>
      <c r="ABP4" s="272"/>
      <c r="ABQ4" s="273"/>
      <c r="ABR4" s="274"/>
      <c r="ABS4" s="275"/>
      <c r="ABT4" s="273" t="s">
        <v>4</v>
      </c>
      <c r="ABU4" s="276"/>
      <c r="ABV4" s="277">
        <f>ÇİZELGE!$G$4</f>
        <v>44531</v>
      </c>
      <c r="ABW4" s="273"/>
      <c r="ABX4" s="278"/>
      <c r="ABY4" s="279"/>
      <c r="ABZ4" s="272"/>
      <c r="ACA4" s="272"/>
      <c r="ACB4" s="272"/>
      <c r="ACC4" s="272"/>
      <c r="ACD4" s="272"/>
      <c r="ACE4" s="272"/>
      <c r="ACF4" s="280"/>
      <c r="ACG4" s="280"/>
      <c r="ACH4" s="271"/>
      <c r="ACI4" s="272"/>
      <c r="ACJ4" s="273"/>
      <c r="ACK4" s="274"/>
      <c r="ACL4" s="275"/>
      <c r="ACM4" s="273" t="s">
        <v>4</v>
      </c>
      <c r="ACN4" s="276"/>
      <c r="ACO4" s="277">
        <f>ÇİZELGE!$G$4</f>
        <v>44531</v>
      </c>
      <c r="ACP4" s="273"/>
      <c r="ACQ4" s="278"/>
      <c r="ACR4" s="279"/>
      <c r="ACS4" s="272"/>
      <c r="ACT4" s="272"/>
      <c r="ACU4" s="272"/>
      <c r="ACV4" s="272"/>
      <c r="ACW4" s="272"/>
      <c r="ACX4" s="272"/>
      <c r="ACY4" s="280"/>
      <c r="ACZ4" s="280"/>
      <c r="ADA4" s="271"/>
      <c r="ADB4" s="272"/>
      <c r="ADC4" s="273"/>
      <c r="ADD4" s="274"/>
      <c r="ADE4" s="275"/>
      <c r="ADF4" s="273" t="s">
        <v>4</v>
      </c>
      <c r="ADG4" s="276"/>
      <c r="ADH4" s="277">
        <f>ÇİZELGE!$G$4</f>
        <v>44531</v>
      </c>
      <c r="ADI4" s="273"/>
      <c r="ADJ4" s="278"/>
      <c r="ADK4" s="279"/>
      <c r="ADL4" s="272"/>
      <c r="ADM4" s="272"/>
      <c r="ADN4" s="272"/>
      <c r="ADO4" s="272"/>
      <c r="ADP4" s="272"/>
      <c r="ADQ4" s="272"/>
      <c r="ADR4" s="280"/>
      <c r="ADS4" s="280"/>
      <c r="ADT4" s="271"/>
      <c r="ADU4" s="272"/>
      <c r="ADV4" s="273"/>
      <c r="ADW4" s="274"/>
      <c r="ADX4" s="275"/>
      <c r="ADY4" s="273" t="s">
        <v>4</v>
      </c>
      <c r="ADZ4" s="276"/>
      <c r="AEA4" s="277">
        <f>ÇİZELGE!$G$4</f>
        <v>44531</v>
      </c>
      <c r="AEB4" s="273"/>
      <c r="AEC4" s="278"/>
      <c r="AED4" s="279"/>
      <c r="AEE4" s="272"/>
      <c r="AEF4" s="272"/>
      <c r="AEG4" s="272"/>
      <c r="AEH4" s="272"/>
      <c r="AEI4" s="272"/>
      <c r="AEJ4" s="272"/>
      <c r="AEK4" s="280"/>
      <c r="AEL4" s="280"/>
      <c r="AEM4" s="271"/>
      <c r="AEN4" s="272"/>
      <c r="AEO4" s="273"/>
      <c r="AEP4" s="274"/>
      <c r="AEQ4" s="275"/>
      <c r="AER4" s="273" t="s">
        <v>4</v>
      </c>
      <c r="AES4" s="276"/>
      <c r="AET4" s="277">
        <f>ÇİZELGE!$G$4</f>
        <v>44531</v>
      </c>
      <c r="AEU4" s="273"/>
      <c r="AEV4" s="278"/>
      <c r="AEW4" s="279"/>
      <c r="AEX4" s="272"/>
      <c r="AEY4" s="272"/>
      <c r="AEZ4" s="272"/>
      <c r="AFA4" s="272"/>
      <c r="AFB4" s="272"/>
      <c r="AFC4" s="272"/>
      <c r="AFD4" s="280"/>
      <c r="AFE4" s="280"/>
      <c r="AFF4" s="271"/>
      <c r="AFG4" s="272"/>
      <c r="AFH4" s="273"/>
      <c r="AFI4" s="274"/>
      <c r="AFJ4" s="275"/>
      <c r="AFK4" s="273" t="s">
        <v>4</v>
      </c>
      <c r="AFL4" s="276"/>
      <c r="AFM4" s="277">
        <f>ÇİZELGE!$G$4</f>
        <v>44531</v>
      </c>
      <c r="AFN4" s="273"/>
      <c r="AFO4" s="278"/>
      <c r="AFP4" s="279"/>
      <c r="AFQ4" s="272"/>
      <c r="AFR4" s="272"/>
      <c r="AFS4" s="272"/>
      <c r="AFT4" s="272"/>
      <c r="AFU4" s="272"/>
      <c r="AFV4" s="272"/>
      <c r="AFW4" s="280"/>
      <c r="AFX4" s="280"/>
      <c r="AFY4" s="271"/>
      <c r="AFZ4" s="272"/>
      <c r="AGA4" s="273"/>
      <c r="AGB4" s="274"/>
      <c r="AGC4" s="275"/>
      <c r="AGD4" s="273" t="s">
        <v>4</v>
      </c>
      <c r="AGE4" s="276"/>
      <c r="AGF4" s="277">
        <f>ÇİZELGE!$G$4</f>
        <v>44531</v>
      </c>
      <c r="AGG4" s="273"/>
      <c r="AGH4" s="278"/>
      <c r="AGI4" s="279"/>
      <c r="AGJ4" s="272"/>
      <c r="AGK4" s="272"/>
      <c r="AGL4" s="272"/>
      <c r="AGM4" s="272"/>
      <c r="AGN4" s="272"/>
      <c r="AGO4" s="272"/>
      <c r="AGP4" s="280"/>
      <c r="AGQ4" s="280"/>
      <c r="AGR4" s="271"/>
      <c r="AGS4" s="272"/>
      <c r="AGT4" s="273"/>
      <c r="AGU4" s="274"/>
      <c r="AGV4" s="275"/>
      <c r="AGW4" s="273" t="s">
        <v>4</v>
      </c>
      <c r="AGX4" s="276"/>
      <c r="AGY4" s="277">
        <f>ÇİZELGE!$G$4</f>
        <v>44531</v>
      </c>
      <c r="AGZ4" s="273"/>
      <c r="AHA4" s="278"/>
      <c r="AHB4" s="279"/>
      <c r="AHC4" s="272"/>
      <c r="AHD4" s="272"/>
      <c r="AHE4" s="272"/>
      <c r="AHF4" s="272"/>
      <c r="AHG4" s="272"/>
      <c r="AHH4" s="272"/>
      <c r="AHI4" s="280"/>
      <c r="AHJ4" s="280"/>
      <c r="AHK4" s="271"/>
      <c r="AHL4" s="272"/>
      <c r="AHM4" s="273"/>
      <c r="AHN4" s="274"/>
      <c r="AHO4" s="275"/>
      <c r="AHP4" s="273" t="s">
        <v>4</v>
      </c>
      <c r="AHQ4" s="276"/>
      <c r="AHR4" s="277">
        <f>ÇİZELGE!$G$4</f>
        <v>44531</v>
      </c>
      <c r="AHS4" s="273"/>
      <c r="AHT4" s="278"/>
      <c r="AHU4" s="279"/>
      <c r="AHV4" s="272"/>
      <c r="AHW4" s="272"/>
      <c r="AHX4" s="272"/>
      <c r="AHY4" s="272"/>
      <c r="AHZ4" s="272"/>
      <c r="AIA4" s="272"/>
      <c r="AIB4" s="280"/>
      <c r="AIC4" s="280"/>
      <c r="AID4" s="271"/>
      <c r="AIE4" s="272"/>
      <c r="AIF4" s="273"/>
      <c r="AIG4" s="274"/>
      <c r="AIH4" s="275"/>
      <c r="AII4" s="273" t="s">
        <v>4</v>
      </c>
      <c r="AIJ4" s="276"/>
      <c r="AIK4" s="277">
        <f>ÇİZELGE!$G$4</f>
        <v>44531</v>
      </c>
      <c r="AIL4" s="273"/>
      <c r="AIM4" s="278"/>
      <c r="AIN4" s="279"/>
      <c r="AIO4" s="272"/>
      <c r="AIP4" s="272"/>
      <c r="AIQ4" s="272"/>
      <c r="AIR4" s="272"/>
      <c r="AIS4" s="272"/>
      <c r="AIT4" s="272"/>
      <c r="AIU4" s="280"/>
      <c r="AIV4" s="280"/>
      <c r="AIW4" s="271"/>
      <c r="AIX4" s="272"/>
      <c r="AIY4" s="273"/>
      <c r="AIZ4" s="274"/>
      <c r="AJA4" s="275"/>
      <c r="AJB4" s="273" t="s">
        <v>4</v>
      </c>
      <c r="AJC4" s="276"/>
      <c r="AJD4" s="277">
        <f>ÇİZELGE!$G$4</f>
        <v>44531</v>
      </c>
      <c r="AJE4" s="273"/>
      <c r="AJF4" s="278"/>
      <c r="AJG4" s="279"/>
      <c r="AJH4" s="272"/>
      <c r="AJI4" s="272"/>
      <c r="AJJ4" s="272"/>
      <c r="AJK4" s="272"/>
      <c r="AJL4" s="272"/>
      <c r="AJM4" s="272"/>
      <c r="AJN4" s="280"/>
      <c r="AJO4" s="280"/>
      <c r="AJP4" s="271"/>
      <c r="AJQ4" s="272"/>
      <c r="AJR4" s="273"/>
      <c r="AJS4" s="274"/>
      <c r="AJT4" s="275"/>
      <c r="AJU4" s="273" t="s">
        <v>4</v>
      </c>
      <c r="AJV4" s="276"/>
      <c r="AJW4" s="277">
        <f>ÇİZELGE!$G$4</f>
        <v>44531</v>
      </c>
      <c r="AJX4" s="273"/>
      <c r="AJY4" s="278"/>
      <c r="AJZ4" s="279"/>
      <c r="AKA4" s="272"/>
      <c r="AKB4" s="272"/>
      <c r="AKC4" s="272"/>
      <c r="AKD4" s="272"/>
      <c r="AKE4" s="272"/>
      <c r="AKF4" s="272"/>
      <c r="AKG4" s="280"/>
      <c r="AKH4" s="280"/>
      <c r="AKI4" s="271"/>
      <c r="AKJ4" s="272"/>
      <c r="AKK4" s="273"/>
      <c r="AKL4" s="274"/>
      <c r="AKM4" s="275"/>
      <c r="AKN4" s="273" t="s">
        <v>4</v>
      </c>
      <c r="AKO4" s="276"/>
      <c r="AKP4" s="277">
        <f>ÇİZELGE!$G$4</f>
        <v>44531</v>
      </c>
      <c r="AKQ4" s="273"/>
      <c r="AKR4" s="278"/>
      <c r="AKS4" s="279"/>
      <c r="AKT4" s="272"/>
      <c r="AKU4" s="272"/>
      <c r="AKV4" s="272"/>
      <c r="AKW4" s="272"/>
      <c r="AKX4" s="272"/>
      <c r="AKY4" s="272"/>
      <c r="AKZ4" s="280"/>
      <c r="ALA4" s="280"/>
      <c r="ALB4" s="271"/>
      <c r="ALC4" s="272"/>
      <c r="ALD4" s="273"/>
      <c r="ALE4" s="274"/>
      <c r="ALF4" s="275"/>
      <c r="ALG4" s="273" t="s">
        <v>4</v>
      </c>
      <c r="ALH4" s="276"/>
      <c r="ALI4" s="277">
        <f>ÇİZELGE!$G$4</f>
        <v>44531</v>
      </c>
      <c r="ALJ4" s="273"/>
      <c r="ALK4" s="278"/>
      <c r="ALL4" s="279"/>
      <c r="ALM4" s="272"/>
      <c r="ALN4" s="272"/>
      <c r="ALO4" s="272"/>
      <c r="ALP4" s="272"/>
      <c r="ALQ4" s="272"/>
      <c r="ALR4" s="272"/>
      <c r="ALS4" s="280"/>
      <c r="ALT4" s="280"/>
      <c r="ALU4" s="271"/>
      <c r="ALV4" s="272"/>
      <c r="ALW4" s="273"/>
      <c r="ALX4" s="274"/>
      <c r="ALY4" s="275"/>
      <c r="ALZ4" s="273" t="s">
        <v>4</v>
      </c>
      <c r="AMA4" s="276"/>
      <c r="AMB4" s="277">
        <f>ÇİZELGE!$G$4</f>
        <v>44531</v>
      </c>
      <c r="AMC4" s="273"/>
      <c r="AMD4" s="278"/>
      <c r="AME4" s="279"/>
      <c r="AMF4" s="272"/>
      <c r="AMG4" s="272"/>
      <c r="AMH4" s="272"/>
      <c r="AMI4" s="272"/>
      <c r="AMJ4" s="272"/>
      <c r="AMK4" s="272"/>
      <c r="AML4" s="280"/>
      <c r="AMM4" s="280"/>
      <c r="AMN4" s="271"/>
      <c r="AMO4" s="272"/>
      <c r="AMP4" s="273"/>
      <c r="AMQ4" s="274"/>
      <c r="AMR4" s="275"/>
      <c r="AMS4" s="273" t="s">
        <v>4</v>
      </c>
      <c r="AMT4" s="276"/>
      <c r="AMU4" s="277">
        <f>ÇİZELGE!$G$4</f>
        <v>44531</v>
      </c>
      <c r="AMV4" s="273"/>
      <c r="AMW4" s="278"/>
      <c r="AMX4" s="279"/>
      <c r="AMY4" s="272"/>
      <c r="AMZ4" s="272"/>
      <c r="ANA4" s="272"/>
      <c r="ANB4" s="272"/>
      <c r="ANC4" s="272"/>
      <c r="AND4" s="272"/>
      <c r="ANE4" s="280"/>
      <c r="ANF4" s="280"/>
      <c r="ANG4" s="271"/>
      <c r="ANH4" s="272"/>
      <c r="ANI4" s="273"/>
      <c r="ANJ4" s="274"/>
      <c r="ANK4" s="275"/>
      <c r="ANL4" s="273" t="s">
        <v>4</v>
      </c>
      <c r="ANM4" s="276"/>
      <c r="ANN4" s="277">
        <f>ÇİZELGE!$G$4</f>
        <v>44531</v>
      </c>
      <c r="ANO4" s="273"/>
      <c r="ANP4" s="278"/>
      <c r="ANQ4" s="279"/>
      <c r="ANR4" s="272"/>
      <c r="ANS4" s="272"/>
      <c r="ANT4" s="272"/>
      <c r="ANU4" s="272"/>
      <c r="ANV4" s="272"/>
      <c r="ANW4" s="272"/>
      <c r="ANX4" s="280"/>
      <c r="ANY4" s="280"/>
      <c r="ANZ4" s="271"/>
      <c r="AOA4" s="272"/>
      <c r="AOB4" s="273"/>
      <c r="AOC4" s="274"/>
      <c r="AOD4" s="275"/>
      <c r="AOE4" s="273" t="s">
        <v>4</v>
      </c>
      <c r="AOF4" s="276"/>
      <c r="AOG4" s="277">
        <f>ÇİZELGE!$G$4</f>
        <v>44531</v>
      </c>
      <c r="AOH4" s="273"/>
      <c r="AOI4" s="278"/>
      <c r="AOJ4" s="279"/>
      <c r="AOK4" s="272"/>
      <c r="AOL4" s="272"/>
      <c r="AOM4" s="272"/>
      <c r="AON4" s="272"/>
      <c r="AOO4" s="272"/>
      <c r="AOP4" s="272"/>
      <c r="AOQ4" s="280"/>
      <c r="AOR4" s="280"/>
      <c r="AOS4" s="271"/>
      <c r="AOT4" s="272"/>
      <c r="AOU4" s="273"/>
      <c r="AOV4" s="274"/>
      <c r="AOW4" s="275"/>
      <c r="AOX4" s="273" t="s">
        <v>4</v>
      </c>
      <c r="AOY4" s="276"/>
      <c r="AOZ4" s="277">
        <f>ÇİZELGE!$G$4</f>
        <v>44531</v>
      </c>
      <c r="APA4" s="273"/>
      <c r="APB4" s="278"/>
      <c r="APC4" s="279"/>
      <c r="APD4" s="272"/>
      <c r="APE4" s="272"/>
      <c r="APF4" s="272"/>
      <c r="APG4" s="272"/>
      <c r="APH4" s="272"/>
      <c r="API4" s="272"/>
      <c r="APJ4" s="280"/>
      <c r="APK4" s="280"/>
      <c r="APL4" s="271"/>
      <c r="APM4" s="272"/>
      <c r="APN4" s="273"/>
      <c r="APO4" s="274"/>
      <c r="APP4" s="275"/>
      <c r="APQ4" s="273" t="s">
        <v>4</v>
      </c>
      <c r="APR4" s="276"/>
      <c r="APS4" s="277">
        <f>ÇİZELGE!$G$4</f>
        <v>44531</v>
      </c>
      <c r="APT4" s="273"/>
      <c r="APU4" s="278"/>
      <c r="APV4" s="279"/>
      <c r="APW4" s="272"/>
      <c r="APX4" s="272"/>
      <c r="APY4" s="272"/>
      <c r="APZ4" s="272"/>
      <c r="AQA4" s="272"/>
      <c r="AQB4" s="272"/>
      <c r="AQC4" s="280"/>
      <c r="AQD4" s="280"/>
      <c r="AQE4" s="271"/>
      <c r="AQF4" s="272"/>
      <c r="AQG4" s="273"/>
      <c r="AQH4" s="274"/>
      <c r="AQI4" s="275"/>
      <c r="AQJ4" s="273" t="s">
        <v>4</v>
      </c>
      <c r="AQK4" s="276"/>
      <c r="AQL4" s="277">
        <f>ÇİZELGE!$G$4</f>
        <v>44531</v>
      </c>
      <c r="AQM4" s="273"/>
      <c r="AQN4" s="278"/>
      <c r="AQO4" s="279"/>
      <c r="AQP4" s="272"/>
      <c r="AQQ4" s="272"/>
      <c r="AQR4" s="272"/>
      <c r="AQS4" s="272"/>
      <c r="AQT4" s="272"/>
      <c r="AQU4" s="272"/>
      <c r="AQV4" s="280"/>
      <c r="AQW4" s="280"/>
      <c r="AQX4" s="271"/>
      <c r="AQY4" s="272"/>
      <c r="AQZ4" s="273"/>
      <c r="ARA4" s="274"/>
      <c r="ARB4" s="275"/>
      <c r="ARC4" s="273" t="s">
        <v>4</v>
      </c>
      <c r="ARD4" s="276"/>
      <c r="ARE4" s="277">
        <f>ÇİZELGE!$G$4</f>
        <v>44531</v>
      </c>
      <c r="ARF4" s="273"/>
      <c r="ARG4" s="278"/>
      <c r="ARH4" s="279"/>
      <c r="ARI4" s="272"/>
      <c r="ARJ4" s="272"/>
      <c r="ARK4" s="272"/>
      <c r="ARL4" s="272"/>
      <c r="ARM4" s="272"/>
      <c r="ARN4" s="272"/>
      <c r="ARO4" s="280"/>
      <c r="ARP4" s="280"/>
      <c r="ARQ4" s="271"/>
      <c r="ARR4" s="272"/>
      <c r="ARS4" s="273"/>
      <c r="ART4" s="274"/>
      <c r="ARU4" s="275"/>
      <c r="ARV4" s="273" t="s">
        <v>4</v>
      </c>
      <c r="ARW4" s="276"/>
      <c r="ARX4" s="277">
        <f>ÇİZELGE!$G$4</f>
        <v>44531</v>
      </c>
      <c r="ARY4" s="273"/>
      <c r="ARZ4" s="278"/>
      <c r="ASA4" s="279"/>
      <c r="ASB4" s="272"/>
      <c r="ASC4" s="272"/>
      <c r="ASD4" s="272"/>
      <c r="ASE4" s="272"/>
      <c r="ASF4" s="272"/>
      <c r="ASG4" s="272"/>
      <c r="ASH4" s="280"/>
      <c r="ASI4" s="280"/>
      <c r="ASJ4" s="271"/>
      <c r="ASK4" s="272"/>
      <c r="ASL4" s="273"/>
      <c r="ASM4" s="274"/>
      <c r="ASN4" s="275"/>
      <c r="ASO4" s="273" t="s">
        <v>4</v>
      </c>
      <c r="ASP4" s="276"/>
      <c r="ASQ4" s="277">
        <f>ÇİZELGE!$G$4</f>
        <v>44531</v>
      </c>
      <c r="ASR4" s="273"/>
      <c r="ASS4" s="278"/>
      <c r="AST4" s="279"/>
      <c r="ASU4" s="272"/>
      <c r="ASV4" s="272"/>
      <c r="ASW4" s="272"/>
      <c r="ASX4" s="272"/>
      <c r="ASY4" s="272"/>
      <c r="ASZ4" s="272"/>
      <c r="ATA4" s="280"/>
      <c r="ATB4" s="280"/>
      <c r="ATC4" s="271"/>
      <c r="ATD4" s="272"/>
      <c r="ATE4" s="273"/>
      <c r="ATF4" s="274"/>
      <c r="ATG4" s="275"/>
      <c r="ATH4" s="273" t="s">
        <v>4</v>
      </c>
      <c r="ATI4" s="276"/>
      <c r="ATJ4" s="277">
        <f>ÇİZELGE!$G$4</f>
        <v>44531</v>
      </c>
      <c r="ATK4" s="273"/>
      <c r="ATL4" s="278"/>
      <c r="ATM4" s="279"/>
      <c r="ATN4" s="272"/>
      <c r="ATO4" s="272"/>
      <c r="ATP4" s="272"/>
      <c r="ATQ4" s="272"/>
      <c r="ATR4" s="272"/>
      <c r="ATS4" s="272"/>
      <c r="ATT4" s="280"/>
      <c r="ATU4" s="280"/>
      <c r="ATV4" s="271"/>
      <c r="ATW4" s="272"/>
      <c r="ATX4" s="273"/>
      <c r="ATY4" s="274"/>
      <c r="ATZ4" s="275"/>
      <c r="AUA4" s="273" t="s">
        <v>4</v>
      </c>
      <c r="AUB4" s="276"/>
      <c r="AUC4" s="277">
        <f>ÇİZELGE!$G$4</f>
        <v>44531</v>
      </c>
      <c r="AUD4" s="273"/>
      <c r="AUE4" s="278"/>
      <c r="AUF4" s="279"/>
      <c r="AUG4" s="272"/>
      <c r="AUH4" s="272"/>
      <c r="AUI4" s="272"/>
      <c r="AUJ4" s="272"/>
      <c r="AUK4" s="272"/>
      <c r="AUL4" s="272"/>
      <c r="AUM4" s="280"/>
      <c r="AUN4" s="280"/>
      <c r="AUO4" s="271"/>
      <c r="AUP4" s="272"/>
      <c r="AUQ4" s="273"/>
      <c r="AUR4" s="274"/>
      <c r="AUS4" s="275"/>
      <c r="AUT4" s="273" t="s">
        <v>4</v>
      </c>
      <c r="AUU4" s="276"/>
      <c r="AUV4" s="277">
        <f>ÇİZELGE!$G$4</f>
        <v>44531</v>
      </c>
      <c r="AUW4" s="273"/>
      <c r="AUX4" s="278"/>
      <c r="AUY4" s="279"/>
      <c r="AUZ4" s="272"/>
      <c r="AVA4" s="272"/>
      <c r="AVB4" s="272"/>
      <c r="AVC4" s="272"/>
      <c r="AVD4" s="272"/>
      <c r="AVE4" s="272"/>
      <c r="AVF4" s="280"/>
      <c r="AVG4" s="280"/>
    </row>
    <row r="5" spans="1:1255" ht="30" x14ac:dyDescent="0.5">
      <c r="A5" s="101"/>
      <c r="B5" s="483" t="s">
        <v>5</v>
      </c>
      <c r="C5" s="483"/>
      <c r="D5" s="483"/>
      <c r="E5" s="483"/>
      <c r="F5" s="483"/>
      <c r="G5" s="483"/>
      <c r="H5" s="483"/>
      <c r="I5" s="483"/>
      <c r="J5" s="483"/>
      <c r="K5" s="483"/>
      <c r="L5" s="483"/>
      <c r="M5" s="483"/>
      <c r="N5" s="483"/>
      <c r="O5" s="483"/>
      <c r="P5" s="483"/>
      <c r="Q5" s="483"/>
      <c r="R5" s="483"/>
      <c r="S5" s="483"/>
      <c r="T5" s="101"/>
      <c r="U5" s="501" t="s">
        <v>5</v>
      </c>
      <c r="V5" s="501"/>
      <c r="W5" s="501"/>
      <c r="X5" s="501"/>
      <c r="Y5" s="501"/>
      <c r="Z5" s="501"/>
      <c r="AA5" s="501"/>
      <c r="AB5" s="501"/>
      <c r="AC5" s="501"/>
      <c r="AD5" s="501"/>
      <c r="AE5" s="501"/>
      <c r="AF5" s="501"/>
      <c r="AG5" s="501"/>
      <c r="AH5" s="501"/>
      <c r="AI5" s="501"/>
      <c r="AJ5" s="501"/>
      <c r="AK5" s="501"/>
      <c r="AL5" s="501"/>
      <c r="AM5" s="501"/>
      <c r="AN5" s="101"/>
      <c r="AO5" s="483" t="s">
        <v>5</v>
      </c>
      <c r="AP5" s="483"/>
      <c r="AQ5" s="483"/>
      <c r="AR5" s="483"/>
      <c r="AS5" s="483"/>
      <c r="AT5" s="483"/>
      <c r="AU5" s="483"/>
      <c r="AV5" s="483"/>
      <c r="AW5" s="483"/>
      <c r="AX5" s="483"/>
      <c r="AY5" s="483"/>
      <c r="AZ5" s="483"/>
      <c r="BA5" s="483"/>
      <c r="BB5" s="483"/>
      <c r="BC5" s="483"/>
      <c r="BD5" s="483"/>
      <c r="BE5" s="483"/>
      <c r="BF5" s="483"/>
      <c r="BG5" s="101"/>
      <c r="BH5" s="483" t="s">
        <v>5</v>
      </c>
      <c r="BI5" s="483"/>
      <c r="BJ5" s="483"/>
      <c r="BK5" s="483"/>
      <c r="BL5" s="483"/>
      <c r="BM5" s="483"/>
      <c r="BN5" s="483"/>
      <c r="BO5" s="483"/>
      <c r="BP5" s="483"/>
      <c r="BQ5" s="483"/>
      <c r="BR5" s="483"/>
      <c r="BS5" s="483"/>
      <c r="BT5" s="483"/>
      <c r="BU5" s="483"/>
      <c r="BV5" s="483"/>
      <c r="BW5" s="483"/>
      <c r="BX5" s="483"/>
      <c r="BY5" s="483"/>
      <c r="BZ5" s="101"/>
      <c r="CA5" s="483" t="s">
        <v>5</v>
      </c>
      <c r="CB5" s="483"/>
      <c r="CC5" s="483"/>
      <c r="CD5" s="483"/>
      <c r="CE5" s="483"/>
      <c r="CF5" s="483"/>
      <c r="CG5" s="483"/>
      <c r="CH5" s="483"/>
      <c r="CI5" s="483"/>
      <c r="CJ5" s="483"/>
      <c r="CK5" s="483"/>
      <c r="CL5" s="483"/>
      <c r="CM5" s="483"/>
      <c r="CN5" s="483"/>
      <c r="CO5" s="483"/>
      <c r="CP5" s="483"/>
      <c r="CQ5" s="483"/>
      <c r="CR5" s="483"/>
      <c r="CS5" s="101"/>
      <c r="CT5" s="483" t="s">
        <v>5</v>
      </c>
      <c r="CU5" s="483"/>
      <c r="CV5" s="483"/>
      <c r="CW5" s="483"/>
      <c r="CX5" s="483"/>
      <c r="CY5" s="483"/>
      <c r="CZ5" s="483"/>
      <c r="DA5" s="483"/>
      <c r="DB5" s="483"/>
      <c r="DC5" s="483"/>
      <c r="DD5" s="483"/>
      <c r="DE5" s="483"/>
      <c r="DF5" s="483"/>
      <c r="DG5" s="483"/>
      <c r="DH5" s="483"/>
      <c r="DI5" s="483"/>
      <c r="DJ5" s="483"/>
      <c r="DK5" s="483"/>
      <c r="DL5" s="101"/>
      <c r="DM5" s="483" t="s">
        <v>5</v>
      </c>
      <c r="DN5" s="483"/>
      <c r="DO5" s="483"/>
      <c r="DP5" s="483"/>
      <c r="DQ5" s="483"/>
      <c r="DR5" s="483"/>
      <c r="DS5" s="483"/>
      <c r="DT5" s="483"/>
      <c r="DU5" s="483"/>
      <c r="DV5" s="483"/>
      <c r="DW5" s="483"/>
      <c r="DX5" s="483"/>
      <c r="DY5" s="483"/>
      <c r="DZ5" s="483"/>
      <c r="EA5" s="483"/>
      <c r="EB5" s="483"/>
      <c r="EC5" s="483"/>
      <c r="ED5" s="483"/>
      <c r="EE5" s="101"/>
      <c r="EF5" s="483" t="s">
        <v>5</v>
      </c>
      <c r="EG5" s="483"/>
      <c r="EH5" s="483"/>
      <c r="EI5" s="483"/>
      <c r="EJ5" s="483"/>
      <c r="EK5" s="483"/>
      <c r="EL5" s="483"/>
      <c r="EM5" s="483"/>
      <c r="EN5" s="483"/>
      <c r="EO5" s="483"/>
      <c r="EP5" s="483"/>
      <c r="EQ5" s="483"/>
      <c r="ER5" s="483"/>
      <c r="ES5" s="483"/>
      <c r="ET5" s="483"/>
      <c r="EU5" s="483"/>
      <c r="EV5" s="483"/>
      <c r="EW5" s="483"/>
      <c r="EX5" s="101"/>
      <c r="EY5" s="483" t="s">
        <v>5</v>
      </c>
      <c r="EZ5" s="483"/>
      <c r="FA5" s="483"/>
      <c r="FB5" s="483"/>
      <c r="FC5" s="483"/>
      <c r="FD5" s="483"/>
      <c r="FE5" s="483"/>
      <c r="FF5" s="483"/>
      <c r="FG5" s="483"/>
      <c r="FH5" s="483"/>
      <c r="FI5" s="483"/>
      <c r="FJ5" s="483"/>
      <c r="FK5" s="483"/>
      <c r="FL5" s="483"/>
      <c r="FM5" s="483"/>
      <c r="FN5" s="483"/>
      <c r="FO5" s="483"/>
      <c r="FP5" s="483"/>
      <c r="FQ5" s="101"/>
      <c r="FR5" s="483" t="s">
        <v>5</v>
      </c>
      <c r="FS5" s="483"/>
      <c r="FT5" s="483"/>
      <c r="FU5" s="483"/>
      <c r="FV5" s="483"/>
      <c r="FW5" s="483"/>
      <c r="FX5" s="483"/>
      <c r="FY5" s="483"/>
      <c r="FZ5" s="483"/>
      <c r="GA5" s="483"/>
      <c r="GB5" s="483"/>
      <c r="GC5" s="483"/>
      <c r="GD5" s="483"/>
      <c r="GE5" s="483"/>
      <c r="GF5" s="483"/>
      <c r="GG5" s="483"/>
      <c r="GH5" s="483"/>
      <c r="GI5" s="483"/>
      <c r="GJ5" s="101"/>
      <c r="GK5" s="483" t="s">
        <v>5</v>
      </c>
      <c r="GL5" s="483"/>
      <c r="GM5" s="483"/>
      <c r="GN5" s="483"/>
      <c r="GO5" s="483"/>
      <c r="GP5" s="483"/>
      <c r="GQ5" s="483"/>
      <c r="GR5" s="483"/>
      <c r="GS5" s="483"/>
      <c r="GT5" s="483"/>
      <c r="GU5" s="483"/>
      <c r="GV5" s="483"/>
      <c r="GW5" s="483"/>
      <c r="GX5" s="483"/>
      <c r="GY5" s="483"/>
      <c r="GZ5" s="483"/>
      <c r="HA5" s="483"/>
      <c r="HB5" s="483"/>
      <c r="HC5" s="101"/>
      <c r="HD5" s="483" t="s">
        <v>5</v>
      </c>
      <c r="HE5" s="483"/>
      <c r="HF5" s="483"/>
      <c r="HG5" s="483"/>
      <c r="HH5" s="483"/>
      <c r="HI5" s="483"/>
      <c r="HJ5" s="483"/>
      <c r="HK5" s="483"/>
      <c r="HL5" s="483"/>
      <c r="HM5" s="483"/>
      <c r="HN5" s="483"/>
      <c r="HO5" s="483"/>
      <c r="HP5" s="483"/>
      <c r="HQ5" s="483"/>
      <c r="HR5" s="483"/>
      <c r="HS5" s="483"/>
      <c r="HT5" s="483"/>
      <c r="HU5" s="483"/>
      <c r="HV5" s="101"/>
      <c r="HW5" s="483" t="s">
        <v>5</v>
      </c>
      <c r="HX5" s="483"/>
      <c r="HY5" s="483"/>
      <c r="HZ5" s="483"/>
      <c r="IA5" s="483"/>
      <c r="IB5" s="483"/>
      <c r="IC5" s="483"/>
      <c r="ID5" s="483"/>
      <c r="IE5" s="483"/>
      <c r="IF5" s="483"/>
      <c r="IG5" s="483"/>
      <c r="IH5" s="483"/>
      <c r="II5" s="483"/>
      <c r="IJ5" s="483"/>
      <c r="IK5" s="483"/>
      <c r="IL5" s="483"/>
      <c r="IM5" s="483"/>
      <c r="IN5" s="483"/>
      <c r="IO5" s="101"/>
      <c r="IP5" s="483" t="s">
        <v>5</v>
      </c>
      <c r="IQ5" s="483"/>
      <c r="IR5" s="483"/>
      <c r="IS5" s="483"/>
      <c r="IT5" s="483"/>
      <c r="IU5" s="483"/>
      <c r="IV5" s="483"/>
      <c r="IW5" s="483"/>
      <c r="IX5" s="483"/>
      <c r="IY5" s="483"/>
      <c r="IZ5" s="483"/>
      <c r="JA5" s="483"/>
      <c r="JB5" s="483"/>
      <c r="JC5" s="483"/>
      <c r="JD5" s="483"/>
      <c r="JE5" s="483"/>
      <c r="JF5" s="483"/>
      <c r="JG5" s="483"/>
      <c r="JH5" s="101"/>
      <c r="JI5" s="483" t="s">
        <v>5</v>
      </c>
      <c r="JJ5" s="483"/>
      <c r="JK5" s="483"/>
      <c r="JL5" s="483"/>
      <c r="JM5" s="483"/>
      <c r="JN5" s="483"/>
      <c r="JO5" s="483"/>
      <c r="JP5" s="483"/>
      <c r="JQ5" s="483"/>
      <c r="JR5" s="483"/>
      <c r="JS5" s="483"/>
      <c r="JT5" s="483"/>
      <c r="JU5" s="483"/>
      <c r="JV5" s="483"/>
      <c r="JW5" s="483"/>
      <c r="JX5" s="483"/>
      <c r="JY5" s="483"/>
      <c r="JZ5" s="483"/>
      <c r="KA5" s="101"/>
      <c r="KB5" s="483" t="s">
        <v>5</v>
      </c>
      <c r="KC5" s="483"/>
      <c r="KD5" s="483"/>
      <c r="KE5" s="483"/>
      <c r="KF5" s="483"/>
      <c r="KG5" s="483"/>
      <c r="KH5" s="483"/>
      <c r="KI5" s="483"/>
      <c r="KJ5" s="483"/>
      <c r="KK5" s="483"/>
      <c r="KL5" s="483"/>
      <c r="KM5" s="483"/>
      <c r="KN5" s="483"/>
      <c r="KO5" s="483"/>
      <c r="KP5" s="483"/>
      <c r="KQ5" s="483"/>
      <c r="KR5" s="483"/>
      <c r="KS5" s="483"/>
      <c r="KT5" s="101"/>
      <c r="KU5" s="483" t="s">
        <v>5</v>
      </c>
      <c r="KV5" s="483"/>
      <c r="KW5" s="483"/>
      <c r="KX5" s="483"/>
      <c r="KY5" s="483"/>
      <c r="KZ5" s="483"/>
      <c r="LA5" s="483"/>
      <c r="LB5" s="483"/>
      <c r="LC5" s="483"/>
      <c r="LD5" s="483"/>
      <c r="LE5" s="483"/>
      <c r="LF5" s="483"/>
      <c r="LG5" s="483"/>
      <c r="LH5" s="483"/>
      <c r="LI5" s="483"/>
      <c r="LJ5" s="483"/>
      <c r="LK5" s="483"/>
      <c r="LL5" s="483"/>
      <c r="LM5" s="101"/>
      <c r="LN5" s="483" t="s">
        <v>5</v>
      </c>
      <c r="LO5" s="483"/>
      <c r="LP5" s="483"/>
      <c r="LQ5" s="483"/>
      <c r="LR5" s="483"/>
      <c r="LS5" s="483"/>
      <c r="LT5" s="483"/>
      <c r="LU5" s="483"/>
      <c r="LV5" s="483"/>
      <c r="LW5" s="483"/>
      <c r="LX5" s="483"/>
      <c r="LY5" s="483"/>
      <c r="LZ5" s="483"/>
      <c r="MA5" s="483"/>
      <c r="MB5" s="483"/>
      <c r="MC5" s="483"/>
      <c r="MD5" s="483"/>
      <c r="ME5" s="483"/>
      <c r="MF5" s="101"/>
      <c r="MG5" s="483" t="s">
        <v>5</v>
      </c>
      <c r="MH5" s="483"/>
      <c r="MI5" s="483"/>
      <c r="MJ5" s="483"/>
      <c r="MK5" s="483"/>
      <c r="ML5" s="483"/>
      <c r="MM5" s="483"/>
      <c r="MN5" s="483"/>
      <c r="MO5" s="483"/>
      <c r="MP5" s="483"/>
      <c r="MQ5" s="483"/>
      <c r="MR5" s="483"/>
      <c r="MS5" s="483"/>
      <c r="MT5" s="483"/>
      <c r="MU5" s="483"/>
      <c r="MV5" s="483"/>
      <c r="MW5" s="483"/>
      <c r="MX5" s="483"/>
      <c r="MY5" s="101"/>
      <c r="MZ5" s="483" t="s">
        <v>5</v>
      </c>
      <c r="NA5" s="483"/>
      <c r="NB5" s="483"/>
      <c r="NC5" s="483"/>
      <c r="ND5" s="483"/>
      <c r="NE5" s="483"/>
      <c r="NF5" s="483"/>
      <c r="NG5" s="483"/>
      <c r="NH5" s="483"/>
      <c r="NI5" s="483"/>
      <c r="NJ5" s="483"/>
      <c r="NK5" s="483"/>
      <c r="NL5" s="483"/>
      <c r="NM5" s="483"/>
      <c r="NN5" s="483"/>
      <c r="NO5" s="483"/>
      <c r="NP5" s="483"/>
      <c r="NQ5" s="483"/>
      <c r="NR5" s="101"/>
      <c r="NS5" s="483" t="s">
        <v>5</v>
      </c>
      <c r="NT5" s="483"/>
      <c r="NU5" s="483"/>
      <c r="NV5" s="483"/>
      <c r="NW5" s="483"/>
      <c r="NX5" s="483"/>
      <c r="NY5" s="483"/>
      <c r="NZ5" s="483"/>
      <c r="OA5" s="483"/>
      <c r="OB5" s="483"/>
      <c r="OC5" s="483"/>
      <c r="OD5" s="483"/>
      <c r="OE5" s="483"/>
      <c r="OF5" s="483"/>
      <c r="OG5" s="483"/>
      <c r="OH5" s="483"/>
      <c r="OI5" s="483"/>
      <c r="OJ5" s="483"/>
      <c r="OK5" s="101"/>
      <c r="OL5" s="483" t="s">
        <v>5</v>
      </c>
      <c r="OM5" s="483"/>
      <c r="ON5" s="483"/>
      <c r="OO5" s="483"/>
      <c r="OP5" s="483"/>
      <c r="OQ5" s="483"/>
      <c r="OR5" s="483"/>
      <c r="OS5" s="483"/>
      <c r="OT5" s="483"/>
      <c r="OU5" s="483"/>
      <c r="OV5" s="483"/>
      <c r="OW5" s="483"/>
      <c r="OX5" s="483"/>
      <c r="OY5" s="483"/>
      <c r="OZ5" s="483"/>
      <c r="PA5" s="483"/>
      <c r="PB5" s="483"/>
      <c r="PC5" s="483"/>
      <c r="PD5" s="101"/>
      <c r="PE5" s="483" t="s">
        <v>5</v>
      </c>
      <c r="PF5" s="483"/>
      <c r="PG5" s="483"/>
      <c r="PH5" s="483"/>
      <c r="PI5" s="483"/>
      <c r="PJ5" s="483"/>
      <c r="PK5" s="483"/>
      <c r="PL5" s="483"/>
      <c r="PM5" s="483"/>
      <c r="PN5" s="483"/>
      <c r="PO5" s="483"/>
      <c r="PP5" s="483"/>
      <c r="PQ5" s="483"/>
      <c r="PR5" s="483"/>
      <c r="PS5" s="483"/>
      <c r="PT5" s="483"/>
      <c r="PU5" s="483"/>
      <c r="PV5" s="483"/>
      <c r="PW5" s="101"/>
      <c r="PX5" s="483" t="s">
        <v>5</v>
      </c>
      <c r="PY5" s="483"/>
      <c r="PZ5" s="483"/>
      <c r="QA5" s="483"/>
      <c r="QB5" s="483"/>
      <c r="QC5" s="483"/>
      <c r="QD5" s="483"/>
      <c r="QE5" s="483"/>
      <c r="QF5" s="483"/>
      <c r="QG5" s="483"/>
      <c r="QH5" s="483"/>
      <c r="QI5" s="483"/>
      <c r="QJ5" s="483"/>
      <c r="QK5" s="483"/>
      <c r="QL5" s="483"/>
      <c r="QM5" s="483"/>
      <c r="QN5" s="483"/>
      <c r="QO5" s="483"/>
      <c r="QP5" s="101"/>
      <c r="QQ5" s="483" t="s">
        <v>5</v>
      </c>
      <c r="QR5" s="483"/>
      <c r="QS5" s="483"/>
      <c r="QT5" s="483"/>
      <c r="QU5" s="483"/>
      <c r="QV5" s="483"/>
      <c r="QW5" s="483"/>
      <c r="QX5" s="483"/>
      <c r="QY5" s="483"/>
      <c r="QZ5" s="483"/>
      <c r="RA5" s="483"/>
      <c r="RB5" s="483"/>
      <c r="RC5" s="483"/>
      <c r="RD5" s="483"/>
      <c r="RE5" s="483"/>
      <c r="RF5" s="483"/>
      <c r="RG5" s="483"/>
      <c r="RH5" s="483"/>
      <c r="RI5" s="101"/>
      <c r="RJ5" s="483" t="s">
        <v>5</v>
      </c>
      <c r="RK5" s="483"/>
      <c r="RL5" s="483"/>
      <c r="RM5" s="483"/>
      <c r="RN5" s="483"/>
      <c r="RO5" s="483"/>
      <c r="RP5" s="483"/>
      <c r="RQ5" s="483"/>
      <c r="RR5" s="483"/>
      <c r="RS5" s="483"/>
      <c r="RT5" s="483"/>
      <c r="RU5" s="483"/>
      <c r="RV5" s="483"/>
      <c r="RW5" s="483"/>
      <c r="RX5" s="483"/>
      <c r="RY5" s="483"/>
      <c r="RZ5" s="483"/>
      <c r="SA5" s="483"/>
      <c r="SB5" s="101"/>
      <c r="SC5" s="483" t="s">
        <v>5</v>
      </c>
      <c r="SD5" s="483"/>
      <c r="SE5" s="483"/>
      <c r="SF5" s="483"/>
      <c r="SG5" s="483"/>
      <c r="SH5" s="483"/>
      <c r="SI5" s="483"/>
      <c r="SJ5" s="483"/>
      <c r="SK5" s="483"/>
      <c r="SL5" s="483"/>
      <c r="SM5" s="483"/>
      <c r="SN5" s="483"/>
      <c r="SO5" s="483"/>
      <c r="SP5" s="483"/>
      <c r="SQ5" s="483"/>
      <c r="SR5" s="483"/>
      <c r="SS5" s="483"/>
      <c r="ST5" s="483"/>
      <c r="SU5" s="101"/>
      <c r="SV5" s="483" t="s">
        <v>5</v>
      </c>
      <c r="SW5" s="483"/>
      <c r="SX5" s="483"/>
      <c r="SY5" s="483"/>
      <c r="SZ5" s="483"/>
      <c r="TA5" s="483"/>
      <c r="TB5" s="483"/>
      <c r="TC5" s="483"/>
      <c r="TD5" s="483"/>
      <c r="TE5" s="483"/>
      <c r="TF5" s="483"/>
      <c r="TG5" s="483"/>
      <c r="TH5" s="483"/>
      <c r="TI5" s="483"/>
      <c r="TJ5" s="483"/>
      <c r="TK5" s="483"/>
      <c r="TL5" s="483"/>
      <c r="TM5" s="483"/>
      <c r="TN5" s="101"/>
      <c r="TO5" s="483" t="s">
        <v>5</v>
      </c>
      <c r="TP5" s="483"/>
      <c r="TQ5" s="483"/>
      <c r="TR5" s="483"/>
      <c r="TS5" s="483"/>
      <c r="TT5" s="483"/>
      <c r="TU5" s="483"/>
      <c r="TV5" s="483"/>
      <c r="TW5" s="483"/>
      <c r="TX5" s="483"/>
      <c r="TY5" s="483"/>
      <c r="TZ5" s="483"/>
      <c r="UA5" s="483"/>
      <c r="UB5" s="483"/>
      <c r="UC5" s="483"/>
      <c r="UD5" s="483"/>
      <c r="UE5" s="483"/>
      <c r="UF5" s="483"/>
      <c r="UG5" s="101"/>
      <c r="UH5" s="483" t="s">
        <v>5</v>
      </c>
      <c r="UI5" s="483"/>
      <c r="UJ5" s="483"/>
      <c r="UK5" s="483"/>
      <c r="UL5" s="483"/>
      <c r="UM5" s="483"/>
      <c r="UN5" s="483"/>
      <c r="UO5" s="483"/>
      <c r="UP5" s="483"/>
      <c r="UQ5" s="483"/>
      <c r="UR5" s="483"/>
      <c r="US5" s="483"/>
      <c r="UT5" s="483"/>
      <c r="UU5" s="483"/>
      <c r="UV5" s="483"/>
      <c r="UW5" s="483"/>
      <c r="UX5" s="483"/>
      <c r="UY5" s="483"/>
      <c r="UZ5" s="101"/>
      <c r="VA5" s="483" t="s">
        <v>5</v>
      </c>
      <c r="VB5" s="483"/>
      <c r="VC5" s="483"/>
      <c r="VD5" s="483"/>
      <c r="VE5" s="483"/>
      <c r="VF5" s="483"/>
      <c r="VG5" s="483"/>
      <c r="VH5" s="483"/>
      <c r="VI5" s="483"/>
      <c r="VJ5" s="483"/>
      <c r="VK5" s="483"/>
      <c r="VL5" s="483"/>
      <c r="VM5" s="483"/>
      <c r="VN5" s="483"/>
      <c r="VO5" s="483"/>
      <c r="VP5" s="483"/>
      <c r="VQ5" s="483"/>
      <c r="VR5" s="483"/>
      <c r="VS5" s="101"/>
      <c r="VT5" s="483" t="s">
        <v>5</v>
      </c>
      <c r="VU5" s="483"/>
      <c r="VV5" s="483"/>
      <c r="VW5" s="483"/>
      <c r="VX5" s="483"/>
      <c r="VY5" s="483"/>
      <c r="VZ5" s="483"/>
      <c r="WA5" s="483"/>
      <c r="WB5" s="483"/>
      <c r="WC5" s="483"/>
      <c r="WD5" s="483"/>
      <c r="WE5" s="483"/>
      <c r="WF5" s="483"/>
      <c r="WG5" s="483"/>
      <c r="WH5" s="483"/>
      <c r="WI5" s="483"/>
      <c r="WJ5" s="483"/>
      <c r="WK5" s="483"/>
      <c r="WL5" s="101"/>
      <c r="WM5" s="483" t="s">
        <v>5</v>
      </c>
      <c r="WN5" s="483"/>
      <c r="WO5" s="483"/>
      <c r="WP5" s="483"/>
      <c r="WQ5" s="483"/>
      <c r="WR5" s="483"/>
      <c r="WS5" s="483"/>
      <c r="WT5" s="483"/>
      <c r="WU5" s="483"/>
      <c r="WV5" s="483"/>
      <c r="WW5" s="483"/>
      <c r="WX5" s="483"/>
      <c r="WY5" s="483"/>
      <c r="WZ5" s="483"/>
      <c r="XA5" s="483"/>
      <c r="XB5" s="483"/>
      <c r="XC5" s="483"/>
      <c r="XD5" s="483"/>
      <c r="XE5" s="101"/>
      <c r="XF5" s="483" t="s">
        <v>5</v>
      </c>
      <c r="XG5" s="483"/>
      <c r="XH5" s="483"/>
      <c r="XI5" s="483"/>
      <c r="XJ5" s="483"/>
      <c r="XK5" s="483"/>
      <c r="XL5" s="483"/>
      <c r="XM5" s="483"/>
      <c r="XN5" s="483"/>
      <c r="XO5" s="483"/>
      <c r="XP5" s="483"/>
      <c r="XQ5" s="483"/>
      <c r="XR5" s="483"/>
      <c r="XS5" s="483"/>
      <c r="XT5" s="483"/>
      <c r="XU5" s="483"/>
      <c r="XV5" s="483"/>
      <c r="XW5" s="483"/>
      <c r="XX5" s="101"/>
      <c r="XY5" s="483" t="s">
        <v>5</v>
      </c>
      <c r="XZ5" s="483"/>
      <c r="YA5" s="483"/>
      <c r="YB5" s="483"/>
      <c r="YC5" s="483"/>
      <c r="YD5" s="483"/>
      <c r="YE5" s="483"/>
      <c r="YF5" s="483"/>
      <c r="YG5" s="483"/>
      <c r="YH5" s="483"/>
      <c r="YI5" s="483"/>
      <c r="YJ5" s="483"/>
      <c r="YK5" s="483"/>
      <c r="YL5" s="483"/>
      <c r="YM5" s="483"/>
      <c r="YN5" s="483"/>
      <c r="YO5" s="483"/>
      <c r="YP5" s="483"/>
      <c r="YQ5" s="101"/>
      <c r="YR5" s="483" t="s">
        <v>5</v>
      </c>
      <c r="YS5" s="483"/>
      <c r="YT5" s="483"/>
      <c r="YU5" s="483"/>
      <c r="YV5" s="483"/>
      <c r="YW5" s="483"/>
      <c r="YX5" s="483"/>
      <c r="YY5" s="483"/>
      <c r="YZ5" s="483"/>
      <c r="ZA5" s="483"/>
      <c r="ZB5" s="483"/>
      <c r="ZC5" s="483"/>
      <c r="ZD5" s="483"/>
      <c r="ZE5" s="483"/>
      <c r="ZF5" s="483"/>
      <c r="ZG5" s="483"/>
      <c r="ZH5" s="483"/>
      <c r="ZI5" s="483"/>
      <c r="ZJ5" s="101"/>
      <c r="ZK5" s="483" t="s">
        <v>5</v>
      </c>
      <c r="ZL5" s="483"/>
      <c r="ZM5" s="483"/>
      <c r="ZN5" s="483"/>
      <c r="ZO5" s="483"/>
      <c r="ZP5" s="483"/>
      <c r="ZQ5" s="483"/>
      <c r="ZR5" s="483"/>
      <c r="ZS5" s="483"/>
      <c r="ZT5" s="483"/>
      <c r="ZU5" s="483"/>
      <c r="ZV5" s="483"/>
      <c r="ZW5" s="483"/>
      <c r="ZX5" s="483"/>
      <c r="ZY5" s="483"/>
      <c r="ZZ5" s="483"/>
      <c r="AAA5" s="483"/>
      <c r="AAB5" s="483"/>
      <c r="AAC5" s="101"/>
      <c r="AAD5" s="483" t="s">
        <v>5</v>
      </c>
      <c r="AAE5" s="483"/>
      <c r="AAF5" s="483"/>
      <c r="AAG5" s="483"/>
      <c r="AAH5" s="483"/>
      <c r="AAI5" s="483"/>
      <c r="AAJ5" s="483"/>
      <c r="AAK5" s="483"/>
      <c r="AAL5" s="483"/>
      <c r="AAM5" s="483"/>
      <c r="AAN5" s="483"/>
      <c r="AAO5" s="483"/>
      <c r="AAP5" s="483"/>
      <c r="AAQ5" s="483"/>
      <c r="AAR5" s="483"/>
      <c r="AAS5" s="483"/>
      <c r="AAT5" s="483"/>
      <c r="AAU5" s="483"/>
      <c r="AAV5" s="101"/>
      <c r="AAW5" s="483" t="s">
        <v>5</v>
      </c>
      <c r="AAX5" s="483"/>
      <c r="AAY5" s="483"/>
      <c r="AAZ5" s="483"/>
      <c r="ABA5" s="483"/>
      <c r="ABB5" s="483"/>
      <c r="ABC5" s="483"/>
      <c r="ABD5" s="483"/>
      <c r="ABE5" s="483"/>
      <c r="ABF5" s="483"/>
      <c r="ABG5" s="483"/>
      <c r="ABH5" s="483"/>
      <c r="ABI5" s="483"/>
      <c r="ABJ5" s="483"/>
      <c r="ABK5" s="483"/>
      <c r="ABL5" s="483"/>
      <c r="ABM5" s="483"/>
      <c r="ABN5" s="483"/>
      <c r="ABO5" s="101"/>
      <c r="ABP5" s="483" t="s">
        <v>5</v>
      </c>
      <c r="ABQ5" s="483"/>
      <c r="ABR5" s="483"/>
      <c r="ABS5" s="483"/>
      <c r="ABT5" s="483"/>
      <c r="ABU5" s="483"/>
      <c r="ABV5" s="483"/>
      <c r="ABW5" s="483"/>
      <c r="ABX5" s="483"/>
      <c r="ABY5" s="483"/>
      <c r="ABZ5" s="483"/>
      <c r="ACA5" s="483"/>
      <c r="ACB5" s="483"/>
      <c r="ACC5" s="483"/>
      <c r="ACD5" s="483"/>
      <c r="ACE5" s="483"/>
      <c r="ACF5" s="483"/>
      <c r="ACG5" s="483"/>
      <c r="ACH5" s="101"/>
      <c r="ACI5" s="483" t="s">
        <v>5</v>
      </c>
      <c r="ACJ5" s="483"/>
      <c r="ACK5" s="483"/>
      <c r="ACL5" s="483"/>
      <c r="ACM5" s="483"/>
      <c r="ACN5" s="483"/>
      <c r="ACO5" s="483"/>
      <c r="ACP5" s="483"/>
      <c r="ACQ5" s="483"/>
      <c r="ACR5" s="483"/>
      <c r="ACS5" s="483"/>
      <c r="ACT5" s="483"/>
      <c r="ACU5" s="483"/>
      <c r="ACV5" s="483"/>
      <c r="ACW5" s="483"/>
      <c r="ACX5" s="483"/>
      <c r="ACY5" s="483"/>
      <c r="ACZ5" s="483"/>
      <c r="ADA5" s="101"/>
      <c r="ADB5" s="483" t="s">
        <v>5</v>
      </c>
      <c r="ADC5" s="483"/>
      <c r="ADD5" s="483"/>
      <c r="ADE5" s="483"/>
      <c r="ADF5" s="483"/>
      <c r="ADG5" s="483"/>
      <c r="ADH5" s="483"/>
      <c r="ADI5" s="483"/>
      <c r="ADJ5" s="483"/>
      <c r="ADK5" s="483"/>
      <c r="ADL5" s="483"/>
      <c r="ADM5" s="483"/>
      <c r="ADN5" s="483"/>
      <c r="ADO5" s="483"/>
      <c r="ADP5" s="483"/>
      <c r="ADQ5" s="483"/>
      <c r="ADR5" s="483"/>
      <c r="ADS5" s="483"/>
      <c r="ADT5" s="101"/>
      <c r="ADU5" s="483" t="s">
        <v>5</v>
      </c>
      <c r="ADV5" s="483"/>
      <c r="ADW5" s="483"/>
      <c r="ADX5" s="483"/>
      <c r="ADY5" s="483"/>
      <c r="ADZ5" s="483"/>
      <c r="AEA5" s="483"/>
      <c r="AEB5" s="483"/>
      <c r="AEC5" s="483"/>
      <c r="AED5" s="483"/>
      <c r="AEE5" s="483"/>
      <c r="AEF5" s="483"/>
      <c r="AEG5" s="483"/>
      <c r="AEH5" s="483"/>
      <c r="AEI5" s="483"/>
      <c r="AEJ5" s="483"/>
      <c r="AEK5" s="483"/>
      <c r="AEL5" s="483"/>
      <c r="AEM5" s="101"/>
      <c r="AEN5" s="483" t="s">
        <v>5</v>
      </c>
      <c r="AEO5" s="483"/>
      <c r="AEP5" s="483"/>
      <c r="AEQ5" s="483"/>
      <c r="AER5" s="483"/>
      <c r="AES5" s="483"/>
      <c r="AET5" s="483"/>
      <c r="AEU5" s="483"/>
      <c r="AEV5" s="483"/>
      <c r="AEW5" s="483"/>
      <c r="AEX5" s="483"/>
      <c r="AEY5" s="483"/>
      <c r="AEZ5" s="483"/>
      <c r="AFA5" s="483"/>
      <c r="AFB5" s="483"/>
      <c r="AFC5" s="483"/>
      <c r="AFD5" s="483"/>
      <c r="AFE5" s="483"/>
      <c r="AFF5" s="101"/>
      <c r="AFG5" s="483" t="s">
        <v>5</v>
      </c>
      <c r="AFH5" s="483"/>
      <c r="AFI5" s="483"/>
      <c r="AFJ5" s="483"/>
      <c r="AFK5" s="483"/>
      <c r="AFL5" s="483"/>
      <c r="AFM5" s="483"/>
      <c r="AFN5" s="483"/>
      <c r="AFO5" s="483"/>
      <c r="AFP5" s="483"/>
      <c r="AFQ5" s="483"/>
      <c r="AFR5" s="483"/>
      <c r="AFS5" s="483"/>
      <c r="AFT5" s="483"/>
      <c r="AFU5" s="483"/>
      <c r="AFV5" s="483"/>
      <c r="AFW5" s="483"/>
      <c r="AFX5" s="483"/>
      <c r="AFY5" s="101"/>
      <c r="AFZ5" s="483" t="s">
        <v>5</v>
      </c>
      <c r="AGA5" s="483"/>
      <c r="AGB5" s="483"/>
      <c r="AGC5" s="483"/>
      <c r="AGD5" s="483"/>
      <c r="AGE5" s="483"/>
      <c r="AGF5" s="483"/>
      <c r="AGG5" s="483"/>
      <c r="AGH5" s="483"/>
      <c r="AGI5" s="483"/>
      <c r="AGJ5" s="483"/>
      <c r="AGK5" s="483"/>
      <c r="AGL5" s="483"/>
      <c r="AGM5" s="483"/>
      <c r="AGN5" s="483"/>
      <c r="AGO5" s="483"/>
      <c r="AGP5" s="483"/>
      <c r="AGQ5" s="483"/>
      <c r="AGR5" s="101"/>
      <c r="AGS5" s="483" t="s">
        <v>5</v>
      </c>
      <c r="AGT5" s="483"/>
      <c r="AGU5" s="483"/>
      <c r="AGV5" s="483"/>
      <c r="AGW5" s="483"/>
      <c r="AGX5" s="483"/>
      <c r="AGY5" s="483"/>
      <c r="AGZ5" s="483"/>
      <c r="AHA5" s="483"/>
      <c r="AHB5" s="483"/>
      <c r="AHC5" s="483"/>
      <c r="AHD5" s="483"/>
      <c r="AHE5" s="483"/>
      <c r="AHF5" s="483"/>
      <c r="AHG5" s="483"/>
      <c r="AHH5" s="483"/>
      <c r="AHI5" s="483"/>
      <c r="AHJ5" s="483"/>
      <c r="AHK5" s="101"/>
      <c r="AHL5" s="483" t="s">
        <v>5</v>
      </c>
      <c r="AHM5" s="483"/>
      <c r="AHN5" s="483"/>
      <c r="AHO5" s="483"/>
      <c r="AHP5" s="483"/>
      <c r="AHQ5" s="483"/>
      <c r="AHR5" s="483"/>
      <c r="AHS5" s="483"/>
      <c r="AHT5" s="483"/>
      <c r="AHU5" s="483"/>
      <c r="AHV5" s="483"/>
      <c r="AHW5" s="483"/>
      <c r="AHX5" s="483"/>
      <c r="AHY5" s="483"/>
      <c r="AHZ5" s="483"/>
      <c r="AIA5" s="483"/>
      <c r="AIB5" s="483"/>
      <c r="AIC5" s="483"/>
      <c r="AID5" s="101"/>
      <c r="AIE5" s="483" t="s">
        <v>5</v>
      </c>
      <c r="AIF5" s="483"/>
      <c r="AIG5" s="483"/>
      <c r="AIH5" s="483"/>
      <c r="AII5" s="483"/>
      <c r="AIJ5" s="483"/>
      <c r="AIK5" s="483"/>
      <c r="AIL5" s="483"/>
      <c r="AIM5" s="483"/>
      <c r="AIN5" s="483"/>
      <c r="AIO5" s="483"/>
      <c r="AIP5" s="483"/>
      <c r="AIQ5" s="483"/>
      <c r="AIR5" s="483"/>
      <c r="AIS5" s="483"/>
      <c r="AIT5" s="483"/>
      <c r="AIU5" s="483"/>
      <c r="AIV5" s="483"/>
      <c r="AIW5" s="101"/>
      <c r="AIX5" s="483" t="s">
        <v>5</v>
      </c>
      <c r="AIY5" s="483"/>
      <c r="AIZ5" s="483"/>
      <c r="AJA5" s="483"/>
      <c r="AJB5" s="483"/>
      <c r="AJC5" s="483"/>
      <c r="AJD5" s="483"/>
      <c r="AJE5" s="483"/>
      <c r="AJF5" s="483"/>
      <c r="AJG5" s="483"/>
      <c r="AJH5" s="483"/>
      <c r="AJI5" s="483"/>
      <c r="AJJ5" s="483"/>
      <c r="AJK5" s="483"/>
      <c r="AJL5" s="483"/>
      <c r="AJM5" s="483"/>
      <c r="AJN5" s="483"/>
      <c r="AJO5" s="483"/>
      <c r="AJP5" s="101"/>
      <c r="AJQ5" s="483" t="s">
        <v>5</v>
      </c>
      <c r="AJR5" s="483"/>
      <c r="AJS5" s="483"/>
      <c r="AJT5" s="483"/>
      <c r="AJU5" s="483"/>
      <c r="AJV5" s="483"/>
      <c r="AJW5" s="483"/>
      <c r="AJX5" s="483"/>
      <c r="AJY5" s="483"/>
      <c r="AJZ5" s="483"/>
      <c r="AKA5" s="483"/>
      <c r="AKB5" s="483"/>
      <c r="AKC5" s="483"/>
      <c r="AKD5" s="483"/>
      <c r="AKE5" s="483"/>
      <c r="AKF5" s="483"/>
      <c r="AKG5" s="483"/>
      <c r="AKH5" s="483"/>
      <c r="AKI5" s="101"/>
      <c r="AKJ5" s="483" t="s">
        <v>5</v>
      </c>
      <c r="AKK5" s="483"/>
      <c r="AKL5" s="483"/>
      <c r="AKM5" s="483"/>
      <c r="AKN5" s="483"/>
      <c r="AKO5" s="483"/>
      <c r="AKP5" s="483"/>
      <c r="AKQ5" s="483"/>
      <c r="AKR5" s="483"/>
      <c r="AKS5" s="483"/>
      <c r="AKT5" s="483"/>
      <c r="AKU5" s="483"/>
      <c r="AKV5" s="483"/>
      <c r="AKW5" s="483"/>
      <c r="AKX5" s="483"/>
      <c r="AKY5" s="483"/>
      <c r="AKZ5" s="483"/>
      <c r="ALA5" s="483"/>
      <c r="ALB5" s="101"/>
      <c r="ALC5" s="483" t="s">
        <v>5</v>
      </c>
      <c r="ALD5" s="483"/>
      <c r="ALE5" s="483"/>
      <c r="ALF5" s="483"/>
      <c r="ALG5" s="483"/>
      <c r="ALH5" s="483"/>
      <c r="ALI5" s="483"/>
      <c r="ALJ5" s="483"/>
      <c r="ALK5" s="483"/>
      <c r="ALL5" s="483"/>
      <c r="ALM5" s="483"/>
      <c r="ALN5" s="483"/>
      <c r="ALO5" s="483"/>
      <c r="ALP5" s="483"/>
      <c r="ALQ5" s="483"/>
      <c r="ALR5" s="483"/>
      <c r="ALS5" s="483"/>
      <c r="ALT5" s="483"/>
      <c r="ALU5" s="101"/>
      <c r="ALV5" s="483" t="s">
        <v>5</v>
      </c>
      <c r="ALW5" s="483"/>
      <c r="ALX5" s="483"/>
      <c r="ALY5" s="483"/>
      <c r="ALZ5" s="483"/>
      <c r="AMA5" s="483"/>
      <c r="AMB5" s="483"/>
      <c r="AMC5" s="483"/>
      <c r="AMD5" s="483"/>
      <c r="AME5" s="483"/>
      <c r="AMF5" s="483"/>
      <c r="AMG5" s="483"/>
      <c r="AMH5" s="483"/>
      <c r="AMI5" s="483"/>
      <c r="AMJ5" s="483"/>
      <c r="AMK5" s="483"/>
      <c r="AML5" s="483"/>
      <c r="AMM5" s="483"/>
      <c r="AMN5" s="101"/>
      <c r="AMO5" s="483" t="s">
        <v>5</v>
      </c>
      <c r="AMP5" s="483"/>
      <c r="AMQ5" s="483"/>
      <c r="AMR5" s="483"/>
      <c r="AMS5" s="483"/>
      <c r="AMT5" s="483"/>
      <c r="AMU5" s="483"/>
      <c r="AMV5" s="483"/>
      <c r="AMW5" s="483"/>
      <c r="AMX5" s="483"/>
      <c r="AMY5" s="483"/>
      <c r="AMZ5" s="483"/>
      <c r="ANA5" s="483"/>
      <c r="ANB5" s="483"/>
      <c r="ANC5" s="483"/>
      <c r="AND5" s="483"/>
      <c r="ANE5" s="483"/>
      <c r="ANF5" s="483"/>
      <c r="ANG5" s="101"/>
      <c r="ANH5" s="483" t="s">
        <v>5</v>
      </c>
      <c r="ANI5" s="483"/>
      <c r="ANJ5" s="483"/>
      <c r="ANK5" s="483"/>
      <c r="ANL5" s="483"/>
      <c r="ANM5" s="483"/>
      <c r="ANN5" s="483"/>
      <c r="ANO5" s="483"/>
      <c r="ANP5" s="483"/>
      <c r="ANQ5" s="483"/>
      <c r="ANR5" s="483"/>
      <c r="ANS5" s="483"/>
      <c r="ANT5" s="483"/>
      <c r="ANU5" s="483"/>
      <c r="ANV5" s="483"/>
      <c r="ANW5" s="483"/>
      <c r="ANX5" s="483"/>
      <c r="ANY5" s="483"/>
      <c r="ANZ5" s="101"/>
      <c r="AOA5" s="483" t="s">
        <v>5</v>
      </c>
      <c r="AOB5" s="483"/>
      <c r="AOC5" s="483"/>
      <c r="AOD5" s="483"/>
      <c r="AOE5" s="483"/>
      <c r="AOF5" s="483"/>
      <c r="AOG5" s="483"/>
      <c r="AOH5" s="483"/>
      <c r="AOI5" s="483"/>
      <c r="AOJ5" s="483"/>
      <c r="AOK5" s="483"/>
      <c r="AOL5" s="483"/>
      <c r="AOM5" s="483"/>
      <c r="AON5" s="483"/>
      <c r="AOO5" s="483"/>
      <c r="AOP5" s="483"/>
      <c r="AOQ5" s="483"/>
      <c r="AOR5" s="483"/>
      <c r="AOS5" s="101"/>
      <c r="AOT5" s="483" t="s">
        <v>5</v>
      </c>
      <c r="AOU5" s="483"/>
      <c r="AOV5" s="483"/>
      <c r="AOW5" s="483"/>
      <c r="AOX5" s="483"/>
      <c r="AOY5" s="483"/>
      <c r="AOZ5" s="483"/>
      <c r="APA5" s="483"/>
      <c r="APB5" s="483"/>
      <c r="APC5" s="483"/>
      <c r="APD5" s="483"/>
      <c r="APE5" s="483"/>
      <c r="APF5" s="483"/>
      <c r="APG5" s="483"/>
      <c r="APH5" s="483"/>
      <c r="API5" s="483"/>
      <c r="APJ5" s="483"/>
      <c r="APK5" s="483"/>
      <c r="APL5" s="101"/>
      <c r="APM5" s="483" t="s">
        <v>5</v>
      </c>
      <c r="APN5" s="483"/>
      <c r="APO5" s="483"/>
      <c r="APP5" s="483"/>
      <c r="APQ5" s="483"/>
      <c r="APR5" s="483"/>
      <c r="APS5" s="483"/>
      <c r="APT5" s="483"/>
      <c r="APU5" s="483"/>
      <c r="APV5" s="483"/>
      <c r="APW5" s="483"/>
      <c r="APX5" s="483"/>
      <c r="APY5" s="483"/>
      <c r="APZ5" s="483"/>
      <c r="AQA5" s="483"/>
      <c r="AQB5" s="483"/>
      <c r="AQC5" s="483"/>
      <c r="AQD5" s="483"/>
      <c r="AQE5" s="101"/>
      <c r="AQF5" s="483" t="s">
        <v>5</v>
      </c>
      <c r="AQG5" s="483"/>
      <c r="AQH5" s="483"/>
      <c r="AQI5" s="483"/>
      <c r="AQJ5" s="483"/>
      <c r="AQK5" s="483"/>
      <c r="AQL5" s="483"/>
      <c r="AQM5" s="483"/>
      <c r="AQN5" s="483"/>
      <c r="AQO5" s="483"/>
      <c r="AQP5" s="483"/>
      <c r="AQQ5" s="483"/>
      <c r="AQR5" s="483"/>
      <c r="AQS5" s="483"/>
      <c r="AQT5" s="483"/>
      <c r="AQU5" s="483"/>
      <c r="AQV5" s="483"/>
      <c r="AQW5" s="483"/>
      <c r="AQX5" s="101"/>
      <c r="AQY5" s="483" t="s">
        <v>5</v>
      </c>
      <c r="AQZ5" s="483"/>
      <c r="ARA5" s="483"/>
      <c r="ARB5" s="483"/>
      <c r="ARC5" s="483"/>
      <c r="ARD5" s="483"/>
      <c r="ARE5" s="483"/>
      <c r="ARF5" s="483"/>
      <c r="ARG5" s="483"/>
      <c r="ARH5" s="483"/>
      <c r="ARI5" s="483"/>
      <c r="ARJ5" s="483"/>
      <c r="ARK5" s="483"/>
      <c r="ARL5" s="483"/>
      <c r="ARM5" s="483"/>
      <c r="ARN5" s="483"/>
      <c r="ARO5" s="483"/>
      <c r="ARP5" s="483"/>
      <c r="ARQ5" s="101"/>
      <c r="ARR5" s="483" t="s">
        <v>5</v>
      </c>
      <c r="ARS5" s="483"/>
      <c r="ART5" s="483"/>
      <c r="ARU5" s="483"/>
      <c r="ARV5" s="483"/>
      <c r="ARW5" s="483"/>
      <c r="ARX5" s="483"/>
      <c r="ARY5" s="483"/>
      <c r="ARZ5" s="483"/>
      <c r="ASA5" s="483"/>
      <c r="ASB5" s="483"/>
      <c r="ASC5" s="483"/>
      <c r="ASD5" s="483"/>
      <c r="ASE5" s="483"/>
      <c r="ASF5" s="483"/>
      <c r="ASG5" s="483"/>
      <c r="ASH5" s="483"/>
      <c r="ASI5" s="483"/>
      <c r="ASJ5" s="101"/>
      <c r="ASK5" s="483" t="s">
        <v>5</v>
      </c>
      <c r="ASL5" s="483"/>
      <c r="ASM5" s="483"/>
      <c r="ASN5" s="483"/>
      <c r="ASO5" s="483"/>
      <c r="ASP5" s="483"/>
      <c r="ASQ5" s="483"/>
      <c r="ASR5" s="483"/>
      <c r="ASS5" s="483"/>
      <c r="AST5" s="483"/>
      <c r="ASU5" s="483"/>
      <c r="ASV5" s="483"/>
      <c r="ASW5" s="483"/>
      <c r="ASX5" s="483"/>
      <c r="ASY5" s="483"/>
      <c r="ASZ5" s="483"/>
      <c r="ATA5" s="483"/>
      <c r="ATB5" s="483"/>
      <c r="ATC5" s="101"/>
      <c r="ATD5" s="483" t="s">
        <v>5</v>
      </c>
      <c r="ATE5" s="483"/>
      <c r="ATF5" s="483"/>
      <c r="ATG5" s="483"/>
      <c r="ATH5" s="483"/>
      <c r="ATI5" s="483"/>
      <c r="ATJ5" s="483"/>
      <c r="ATK5" s="483"/>
      <c r="ATL5" s="483"/>
      <c r="ATM5" s="483"/>
      <c r="ATN5" s="483"/>
      <c r="ATO5" s="483"/>
      <c r="ATP5" s="483"/>
      <c r="ATQ5" s="483"/>
      <c r="ATR5" s="483"/>
      <c r="ATS5" s="483"/>
      <c r="ATT5" s="483"/>
      <c r="ATU5" s="483"/>
      <c r="ATV5" s="101"/>
      <c r="ATW5" s="483" t="s">
        <v>5</v>
      </c>
      <c r="ATX5" s="483"/>
      <c r="ATY5" s="483"/>
      <c r="ATZ5" s="483"/>
      <c r="AUA5" s="483"/>
      <c r="AUB5" s="483"/>
      <c r="AUC5" s="483"/>
      <c r="AUD5" s="483"/>
      <c r="AUE5" s="483"/>
      <c r="AUF5" s="483"/>
      <c r="AUG5" s="483"/>
      <c r="AUH5" s="483"/>
      <c r="AUI5" s="483"/>
      <c r="AUJ5" s="483"/>
      <c r="AUK5" s="483"/>
      <c r="AUL5" s="483"/>
      <c r="AUM5" s="483"/>
      <c r="AUN5" s="483"/>
      <c r="AUO5" s="101"/>
      <c r="AUP5" s="483" t="s">
        <v>5</v>
      </c>
      <c r="AUQ5" s="483"/>
      <c r="AUR5" s="483"/>
      <c r="AUS5" s="483"/>
      <c r="AUT5" s="483"/>
      <c r="AUU5" s="483"/>
      <c r="AUV5" s="483"/>
      <c r="AUW5" s="483"/>
      <c r="AUX5" s="483"/>
      <c r="AUY5" s="483"/>
      <c r="AUZ5" s="483"/>
      <c r="AVA5" s="483"/>
      <c r="AVB5" s="483"/>
      <c r="AVC5" s="483"/>
      <c r="AVD5" s="483"/>
      <c r="AVE5" s="483"/>
      <c r="AVF5" s="483"/>
      <c r="AVG5" s="483"/>
    </row>
    <row r="6" spans="1:1255" ht="15" thickBot="1" x14ac:dyDescent="0.35">
      <c r="A6" s="101"/>
      <c r="B6" s="112"/>
      <c r="C6" s="122"/>
      <c r="D6" s="123"/>
      <c r="E6" s="115"/>
      <c r="F6" s="124"/>
      <c r="G6" s="125"/>
      <c r="H6" s="125"/>
      <c r="I6" s="125"/>
      <c r="J6" s="125"/>
      <c r="K6" s="126"/>
      <c r="L6" s="127"/>
      <c r="M6" s="127"/>
      <c r="N6" s="128"/>
      <c r="O6" s="129"/>
      <c r="P6" s="124"/>
      <c r="Q6" s="124"/>
      <c r="R6" s="120"/>
      <c r="S6" s="120"/>
      <c r="T6" s="101"/>
      <c r="U6" s="357"/>
      <c r="V6" s="357"/>
      <c r="W6" s="435"/>
      <c r="X6" s="435"/>
      <c r="Y6" s="435"/>
      <c r="Z6" s="435"/>
      <c r="AA6" s="435"/>
      <c r="AB6" s="435"/>
      <c r="AC6" s="435"/>
      <c r="AD6" s="435"/>
      <c r="AE6" s="435"/>
      <c r="AF6" s="435"/>
      <c r="AG6" s="435"/>
      <c r="AH6" s="436"/>
      <c r="AI6" s="435"/>
      <c r="AJ6" s="435"/>
      <c r="AK6" s="435"/>
      <c r="AL6" s="435"/>
      <c r="AM6" s="435"/>
      <c r="AN6" s="101"/>
      <c r="AO6" s="112"/>
      <c r="AP6" s="122"/>
      <c r="AQ6" s="123"/>
      <c r="AR6" s="115"/>
      <c r="AS6" s="124"/>
      <c r="AT6" s="125"/>
      <c r="AU6" s="125"/>
      <c r="AV6" s="125"/>
      <c r="AW6" s="125"/>
      <c r="AX6" s="126"/>
      <c r="AY6" s="127"/>
      <c r="AZ6" s="127"/>
      <c r="BA6" s="128"/>
      <c r="BB6" s="129"/>
      <c r="BC6" s="124"/>
      <c r="BD6" s="124"/>
      <c r="BE6" s="120"/>
      <c r="BF6" s="120"/>
      <c r="BG6" s="101"/>
      <c r="BH6" s="112"/>
      <c r="BI6" s="122"/>
      <c r="BJ6" s="123"/>
      <c r="BK6" s="115"/>
      <c r="BL6" s="124"/>
      <c r="BM6" s="125"/>
      <c r="BN6" s="125"/>
      <c r="BO6" s="125"/>
      <c r="BP6" s="125"/>
      <c r="BQ6" s="126"/>
      <c r="BR6" s="127"/>
      <c r="BS6" s="127"/>
      <c r="BT6" s="128"/>
      <c r="BU6" s="129"/>
      <c r="BV6" s="124"/>
      <c r="BW6" s="124"/>
      <c r="BX6" s="120"/>
      <c r="BY6" s="120"/>
      <c r="BZ6" s="101"/>
      <c r="CA6" s="112"/>
      <c r="CB6" s="122"/>
      <c r="CC6" s="123"/>
      <c r="CD6" s="115"/>
      <c r="CE6" s="124"/>
      <c r="CF6" s="125"/>
      <c r="CG6" s="125"/>
      <c r="CH6" s="125"/>
      <c r="CI6" s="125"/>
      <c r="CJ6" s="126"/>
      <c r="CK6" s="127"/>
      <c r="CL6" s="127"/>
      <c r="CM6" s="128"/>
      <c r="CN6" s="129"/>
      <c r="CO6" s="124"/>
      <c r="CP6" s="124"/>
      <c r="CQ6" s="120"/>
      <c r="CR6" s="120"/>
      <c r="CS6" s="101"/>
      <c r="CT6" s="112"/>
      <c r="CU6" s="122"/>
      <c r="CV6" s="123"/>
      <c r="CW6" s="115"/>
      <c r="CX6" s="124"/>
      <c r="CY6" s="125"/>
      <c r="CZ6" s="125"/>
      <c r="DA6" s="125"/>
      <c r="DB6" s="125"/>
      <c r="DC6" s="126"/>
      <c r="DD6" s="127"/>
      <c r="DE6" s="127"/>
      <c r="DF6" s="128"/>
      <c r="DG6" s="129"/>
      <c r="DH6" s="124"/>
      <c r="DI6" s="124"/>
      <c r="DJ6" s="120"/>
      <c r="DK6" s="120"/>
      <c r="DL6" s="101"/>
      <c r="DM6" s="112"/>
      <c r="DN6" s="122"/>
      <c r="DO6" s="123"/>
      <c r="DP6" s="115"/>
      <c r="DQ6" s="124"/>
      <c r="DR6" s="125"/>
      <c r="DS6" s="125"/>
      <c r="DT6" s="125"/>
      <c r="DU6" s="125"/>
      <c r="DV6" s="126"/>
      <c r="DW6" s="127"/>
      <c r="DX6" s="127"/>
      <c r="DY6" s="128"/>
      <c r="DZ6" s="129"/>
      <c r="EA6" s="124"/>
      <c r="EB6" s="124"/>
      <c r="EC6" s="120"/>
      <c r="ED6" s="120"/>
      <c r="EE6" s="101"/>
      <c r="EF6" s="112"/>
      <c r="EG6" s="122"/>
      <c r="EH6" s="123"/>
      <c r="EI6" s="115"/>
      <c r="EJ6" s="124"/>
      <c r="EK6" s="125"/>
      <c r="EL6" s="125"/>
      <c r="EM6" s="125"/>
      <c r="EN6" s="125"/>
      <c r="EO6" s="126"/>
      <c r="EP6" s="127"/>
      <c r="EQ6" s="127"/>
      <c r="ER6" s="128"/>
      <c r="ES6" s="129"/>
      <c r="ET6" s="124"/>
      <c r="EU6" s="124"/>
      <c r="EV6" s="120"/>
      <c r="EW6" s="120"/>
      <c r="EX6" s="101"/>
      <c r="EY6" s="112"/>
      <c r="EZ6" s="122"/>
      <c r="FA6" s="123"/>
      <c r="FB6" s="115"/>
      <c r="FC6" s="124"/>
      <c r="FD6" s="125"/>
      <c r="FE6" s="125"/>
      <c r="FF6" s="125"/>
      <c r="FG6" s="125"/>
      <c r="FH6" s="126"/>
      <c r="FI6" s="127"/>
      <c r="FJ6" s="127"/>
      <c r="FK6" s="128"/>
      <c r="FL6" s="129"/>
      <c r="FM6" s="124"/>
      <c r="FN6" s="124"/>
      <c r="FO6" s="120"/>
      <c r="FP6" s="120"/>
      <c r="FQ6" s="101"/>
      <c r="FR6" s="112"/>
      <c r="FS6" s="122"/>
      <c r="FT6" s="123"/>
      <c r="FU6" s="115"/>
      <c r="FV6" s="124"/>
      <c r="FW6" s="125"/>
      <c r="FX6" s="125"/>
      <c r="FY6" s="125"/>
      <c r="FZ6" s="125"/>
      <c r="GA6" s="126"/>
      <c r="GB6" s="127"/>
      <c r="GC6" s="127"/>
      <c r="GD6" s="128"/>
      <c r="GE6" s="129"/>
      <c r="GF6" s="124"/>
      <c r="GG6" s="124"/>
      <c r="GH6" s="120"/>
      <c r="GI6" s="120"/>
      <c r="GJ6" s="101"/>
      <c r="GK6" s="112"/>
      <c r="GL6" s="122"/>
      <c r="GM6" s="123"/>
      <c r="GN6" s="115"/>
      <c r="GO6" s="124"/>
      <c r="GP6" s="125"/>
      <c r="GQ6" s="125"/>
      <c r="GR6" s="125"/>
      <c r="GS6" s="125"/>
      <c r="GT6" s="126"/>
      <c r="GU6" s="127"/>
      <c r="GV6" s="127"/>
      <c r="GW6" s="128"/>
      <c r="GX6" s="129"/>
      <c r="GY6" s="124"/>
      <c r="GZ6" s="124"/>
      <c r="HA6" s="120"/>
      <c r="HB6" s="120"/>
      <c r="HC6" s="101"/>
      <c r="HD6" s="112"/>
      <c r="HE6" s="122"/>
      <c r="HF6" s="123"/>
      <c r="HG6" s="115"/>
      <c r="HH6" s="124"/>
      <c r="HI6" s="125"/>
      <c r="HJ6" s="125"/>
      <c r="HK6" s="125"/>
      <c r="HL6" s="125"/>
      <c r="HM6" s="126"/>
      <c r="HN6" s="127"/>
      <c r="HO6" s="127"/>
      <c r="HP6" s="128"/>
      <c r="HQ6" s="129"/>
      <c r="HR6" s="124"/>
      <c r="HS6" s="124"/>
      <c r="HT6" s="120"/>
      <c r="HU6" s="120"/>
      <c r="HV6" s="101"/>
      <c r="HW6" s="112"/>
      <c r="HX6" s="122"/>
      <c r="HY6" s="123"/>
      <c r="HZ6" s="115"/>
      <c r="IA6" s="124"/>
      <c r="IB6" s="125"/>
      <c r="IC6" s="125"/>
      <c r="ID6" s="125"/>
      <c r="IE6" s="125"/>
      <c r="IF6" s="126"/>
      <c r="IG6" s="127"/>
      <c r="IH6" s="127"/>
      <c r="II6" s="128"/>
      <c r="IJ6" s="129"/>
      <c r="IK6" s="124"/>
      <c r="IL6" s="124"/>
      <c r="IM6" s="120"/>
      <c r="IN6" s="120"/>
      <c r="IO6" s="101"/>
      <c r="IP6" s="112"/>
      <c r="IQ6" s="122"/>
      <c r="IR6" s="123"/>
      <c r="IS6" s="115"/>
      <c r="IT6" s="124"/>
      <c r="IU6" s="125"/>
      <c r="IV6" s="125"/>
      <c r="IW6" s="125"/>
      <c r="IX6" s="125"/>
      <c r="IY6" s="126"/>
      <c r="IZ6" s="127"/>
      <c r="JA6" s="127"/>
      <c r="JB6" s="128"/>
      <c r="JC6" s="129"/>
      <c r="JD6" s="124"/>
      <c r="JE6" s="124"/>
      <c r="JF6" s="120"/>
      <c r="JG6" s="120"/>
      <c r="JH6" s="101"/>
      <c r="JI6" s="112"/>
      <c r="JJ6" s="122"/>
      <c r="JK6" s="123"/>
      <c r="JL6" s="115"/>
      <c r="JM6" s="124"/>
      <c r="JN6" s="125"/>
      <c r="JO6" s="125"/>
      <c r="JP6" s="125"/>
      <c r="JQ6" s="125"/>
      <c r="JR6" s="126"/>
      <c r="JS6" s="127"/>
      <c r="JT6" s="127"/>
      <c r="JU6" s="128"/>
      <c r="JV6" s="129"/>
      <c r="JW6" s="124"/>
      <c r="JX6" s="124"/>
      <c r="JY6" s="120"/>
      <c r="JZ6" s="120"/>
      <c r="KA6" s="101"/>
      <c r="KB6" s="112"/>
      <c r="KC6" s="122"/>
      <c r="KD6" s="123"/>
      <c r="KE6" s="115"/>
      <c r="KF6" s="124"/>
      <c r="KG6" s="125"/>
      <c r="KH6" s="125"/>
      <c r="KI6" s="125"/>
      <c r="KJ6" s="125"/>
      <c r="KK6" s="126"/>
      <c r="KL6" s="127"/>
      <c r="KM6" s="127"/>
      <c r="KN6" s="128"/>
      <c r="KO6" s="129"/>
      <c r="KP6" s="124"/>
      <c r="KQ6" s="124"/>
      <c r="KR6" s="120"/>
      <c r="KS6" s="120"/>
      <c r="KT6" s="101"/>
      <c r="KU6" s="112"/>
      <c r="KV6" s="122"/>
      <c r="KW6" s="123"/>
      <c r="KX6" s="115"/>
      <c r="KY6" s="124"/>
      <c r="KZ6" s="125"/>
      <c r="LA6" s="125"/>
      <c r="LB6" s="125"/>
      <c r="LC6" s="125"/>
      <c r="LD6" s="126"/>
      <c r="LE6" s="127"/>
      <c r="LF6" s="127"/>
      <c r="LG6" s="128"/>
      <c r="LH6" s="129"/>
      <c r="LI6" s="124"/>
      <c r="LJ6" s="124"/>
      <c r="LK6" s="120"/>
      <c r="LL6" s="120"/>
      <c r="LM6" s="101"/>
      <c r="LN6" s="112"/>
      <c r="LO6" s="122"/>
      <c r="LP6" s="123"/>
      <c r="LQ6" s="115"/>
      <c r="LR6" s="124"/>
      <c r="LS6" s="125"/>
      <c r="LT6" s="125"/>
      <c r="LU6" s="125"/>
      <c r="LV6" s="125"/>
      <c r="LW6" s="126"/>
      <c r="LX6" s="127"/>
      <c r="LY6" s="127"/>
      <c r="LZ6" s="128"/>
      <c r="MA6" s="129"/>
      <c r="MB6" s="124"/>
      <c r="MC6" s="124"/>
      <c r="MD6" s="120"/>
      <c r="ME6" s="120"/>
      <c r="MF6" s="101"/>
      <c r="MG6" s="112"/>
      <c r="MH6" s="122"/>
      <c r="MI6" s="123"/>
      <c r="MJ6" s="115"/>
      <c r="MK6" s="124"/>
      <c r="ML6" s="125"/>
      <c r="MM6" s="125"/>
      <c r="MN6" s="125"/>
      <c r="MO6" s="125"/>
      <c r="MP6" s="126"/>
      <c r="MQ6" s="127"/>
      <c r="MR6" s="127"/>
      <c r="MS6" s="128"/>
      <c r="MT6" s="129"/>
      <c r="MU6" s="124"/>
      <c r="MV6" s="124"/>
      <c r="MW6" s="120"/>
      <c r="MX6" s="120"/>
      <c r="MY6" s="101"/>
      <c r="MZ6" s="112"/>
      <c r="NA6" s="122"/>
      <c r="NB6" s="123"/>
      <c r="NC6" s="115"/>
      <c r="ND6" s="124"/>
      <c r="NE6" s="125"/>
      <c r="NF6" s="125"/>
      <c r="NG6" s="125"/>
      <c r="NH6" s="125"/>
      <c r="NI6" s="126"/>
      <c r="NJ6" s="127"/>
      <c r="NK6" s="127"/>
      <c r="NL6" s="128"/>
      <c r="NM6" s="129"/>
      <c r="NN6" s="124"/>
      <c r="NO6" s="124"/>
      <c r="NP6" s="120"/>
      <c r="NQ6" s="120"/>
      <c r="NR6" s="101"/>
      <c r="NS6" s="112"/>
      <c r="NT6" s="122"/>
      <c r="NU6" s="123"/>
      <c r="NV6" s="115"/>
      <c r="NW6" s="124"/>
      <c r="NX6" s="125"/>
      <c r="NY6" s="125"/>
      <c r="NZ6" s="125"/>
      <c r="OA6" s="125"/>
      <c r="OB6" s="126"/>
      <c r="OC6" s="127"/>
      <c r="OD6" s="127"/>
      <c r="OE6" s="128"/>
      <c r="OF6" s="129"/>
      <c r="OG6" s="124"/>
      <c r="OH6" s="124"/>
      <c r="OI6" s="120"/>
      <c r="OJ6" s="120"/>
      <c r="OK6" s="101"/>
      <c r="OL6" s="112"/>
      <c r="OM6" s="122"/>
      <c r="ON6" s="123"/>
      <c r="OO6" s="115"/>
      <c r="OP6" s="124"/>
      <c r="OQ6" s="125"/>
      <c r="OR6" s="125"/>
      <c r="OS6" s="125"/>
      <c r="OT6" s="125"/>
      <c r="OU6" s="126"/>
      <c r="OV6" s="127"/>
      <c r="OW6" s="127"/>
      <c r="OX6" s="128"/>
      <c r="OY6" s="129"/>
      <c r="OZ6" s="124"/>
      <c r="PA6" s="124"/>
      <c r="PB6" s="120"/>
      <c r="PC6" s="120"/>
      <c r="PD6" s="101"/>
      <c r="PE6" s="112"/>
      <c r="PF6" s="122"/>
      <c r="PG6" s="123"/>
      <c r="PH6" s="115"/>
      <c r="PI6" s="124"/>
      <c r="PJ6" s="125"/>
      <c r="PK6" s="125"/>
      <c r="PL6" s="125"/>
      <c r="PM6" s="125"/>
      <c r="PN6" s="126"/>
      <c r="PO6" s="127"/>
      <c r="PP6" s="127"/>
      <c r="PQ6" s="128"/>
      <c r="PR6" s="129"/>
      <c r="PS6" s="124"/>
      <c r="PT6" s="124"/>
      <c r="PU6" s="120"/>
      <c r="PV6" s="120"/>
      <c r="PW6" s="101"/>
      <c r="PX6" s="112"/>
      <c r="PY6" s="122"/>
      <c r="PZ6" s="123"/>
      <c r="QA6" s="115"/>
      <c r="QB6" s="124"/>
      <c r="QC6" s="125"/>
      <c r="QD6" s="125"/>
      <c r="QE6" s="125"/>
      <c r="QF6" s="125"/>
      <c r="QG6" s="126"/>
      <c r="QH6" s="127"/>
      <c r="QI6" s="127"/>
      <c r="QJ6" s="128"/>
      <c r="QK6" s="129"/>
      <c r="QL6" s="124"/>
      <c r="QM6" s="124"/>
      <c r="QN6" s="120"/>
      <c r="QO6" s="120"/>
      <c r="QP6" s="101"/>
      <c r="QQ6" s="112"/>
      <c r="QR6" s="122"/>
      <c r="QS6" s="123"/>
      <c r="QT6" s="115"/>
      <c r="QU6" s="124"/>
      <c r="QV6" s="125"/>
      <c r="QW6" s="125"/>
      <c r="QX6" s="125"/>
      <c r="QY6" s="125"/>
      <c r="QZ6" s="126"/>
      <c r="RA6" s="127"/>
      <c r="RB6" s="127"/>
      <c r="RC6" s="128"/>
      <c r="RD6" s="129"/>
      <c r="RE6" s="124"/>
      <c r="RF6" s="124"/>
      <c r="RG6" s="120"/>
      <c r="RH6" s="120"/>
      <c r="RI6" s="101"/>
      <c r="RJ6" s="112"/>
      <c r="RK6" s="122"/>
      <c r="RL6" s="123"/>
      <c r="RM6" s="115"/>
      <c r="RN6" s="124"/>
      <c r="RO6" s="125"/>
      <c r="RP6" s="125"/>
      <c r="RQ6" s="125"/>
      <c r="RR6" s="125"/>
      <c r="RS6" s="126"/>
      <c r="RT6" s="127"/>
      <c r="RU6" s="127"/>
      <c r="RV6" s="128"/>
      <c r="RW6" s="129"/>
      <c r="RX6" s="124"/>
      <c r="RY6" s="124"/>
      <c r="RZ6" s="120"/>
      <c r="SA6" s="120"/>
      <c r="SB6" s="101"/>
      <c r="SC6" s="112"/>
      <c r="SD6" s="122"/>
      <c r="SE6" s="123"/>
      <c r="SF6" s="115"/>
      <c r="SG6" s="124"/>
      <c r="SH6" s="125"/>
      <c r="SI6" s="125"/>
      <c r="SJ6" s="125"/>
      <c r="SK6" s="125"/>
      <c r="SL6" s="126"/>
      <c r="SM6" s="127"/>
      <c r="SN6" s="127"/>
      <c r="SO6" s="128"/>
      <c r="SP6" s="129"/>
      <c r="SQ6" s="124"/>
      <c r="SR6" s="124"/>
      <c r="SS6" s="120"/>
      <c r="ST6" s="120"/>
      <c r="SU6" s="101"/>
      <c r="SV6" s="112"/>
      <c r="SW6" s="122"/>
      <c r="SX6" s="123"/>
      <c r="SY6" s="115"/>
      <c r="SZ6" s="124"/>
      <c r="TA6" s="125"/>
      <c r="TB6" s="125"/>
      <c r="TC6" s="125"/>
      <c r="TD6" s="125"/>
      <c r="TE6" s="126"/>
      <c r="TF6" s="127"/>
      <c r="TG6" s="127"/>
      <c r="TH6" s="128"/>
      <c r="TI6" s="129"/>
      <c r="TJ6" s="124"/>
      <c r="TK6" s="124"/>
      <c r="TL6" s="120"/>
      <c r="TM6" s="120"/>
      <c r="TN6" s="101"/>
      <c r="TO6" s="112"/>
      <c r="TP6" s="122"/>
      <c r="TQ6" s="123"/>
      <c r="TR6" s="115"/>
      <c r="TS6" s="124"/>
      <c r="TT6" s="125"/>
      <c r="TU6" s="125"/>
      <c r="TV6" s="125"/>
      <c r="TW6" s="125"/>
      <c r="TX6" s="126"/>
      <c r="TY6" s="127"/>
      <c r="TZ6" s="127"/>
      <c r="UA6" s="128"/>
      <c r="UB6" s="129"/>
      <c r="UC6" s="124"/>
      <c r="UD6" s="124"/>
      <c r="UE6" s="120"/>
      <c r="UF6" s="120"/>
      <c r="UG6" s="101"/>
      <c r="UH6" s="112"/>
      <c r="UI6" s="122"/>
      <c r="UJ6" s="123"/>
      <c r="UK6" s="115"/>
      <c r="UL6" s="124"/>
      <c r="UM6" s="125"/>
      <c r="UN6" s="125"/>
      <c r="UO6" s="125"/>
      <c r="UP6" s="125"/>
      <c r="UQ6" s="126"/>
      <c r="UR6" s="127"/>
      <c r="US6" s="127"/>
      <c r="UT6" s="128"/>
      <c r="UU6" s="129"/>
      <c r="UV6" s="124"/>
      <c r="UW6" s="124"/>
      <c r="UX6" s="120"/>
      <c r="UY6" s="120"/>
      <c r="UZ6" s="101"/>
      <c r="VA6" s="112"/>
      <c r="VB6" s="122"/>
      <c r="VC6" s="123"/>
      <c r="VD6" s="115"/>
      <c r="VE6" s="124"/>
      <c r="VF6" s="125"/>
      <c r="VG6" s="125"/>
      <c r="VH6" s="125"/>
      <c r="VI6" s="125"/>
      <c r="VJ6" s="126"/>
      <c r="VK6" s="127"/>
      <c r="VL6" s="127"/>
      <c r="VM6" s="128"/>
      <c r="VN6" s="129"/>
      <c r="VO6" s="124"/>
      <c r="VP6" s="124"/>
      <c r="VQ6" s="120"/>
      <c r="VR6" s="120"/>
      <c r="VS6" s="101"/>
      <c r="VT6" s="112"/>
      <c r="VU6" s="122"/>
      <c r="VV6" s="123"/>
      <c r="VW6" s="115"/>
      <c r="VX6" s="124"/>
      <c r="VY6" s="125"/>
      <c r="VZ6" s="125"/>
      <c r="WA6" s="125"/>
      <c r="WB6" s="125"/>
      <c r="WC6" s="126"/>
      <c r="WD6" s="127"/>
      <c r="WE6" s="127"/>
      <c r="WF6" s="128"/>
      <c r="WG6" s="129"/>
      <c r="WH6" s="124"/>
      <c r="WI6" s="124"/>
      <c r="WJ6" s="120"/>
      <c r="WK6" s="120"/>
      <c r="WL6" s="101"/>
      <c r="WM6" s="112"/>
      <c r="WN6" s="122"/>
      <c r="WO6" s="123"/>
      <c r="WP6" s="115"/>
      <c r="WQ6" s="124"/>
      <c r="WR6" s="125"/>
      <c r="WS6" s="125"/>
      <c r="WT6" s="125"/>
      <c r="WU6" s="125"/>
      <c r="WV6" s="126"/>
      <c r="WW6" s="127"/>
      <c r="WX6" s="127"/>
      <c r="WY6" s="128"/>
      <c r="WZ6" s="129"/>
      <c r="XA6" s="124"/>
      <c r="XB6" s="124"/>
      <c r="XC6" s="120"/>
      <c r="XD6" s="120"/>
      <c r="XE6" s="101"/>
      <c r="XF6" s="112"/>
      <c r="XG6" s="122"/>
      <c r="XH6" s="123"/>
      <c r="XI6" s="115"/>
      <c r="XJ6" s="124"/>
      <c r="XK6" s="125"/>
      <c r="XL6" s="125"/>
      <c r="XM6" s="125"/>
      <c r="XN6" s="125"/>
      <c r="XO6" s="126"/>
      <c r="XP6" s="127"/>
      <c r="XQ6" s="127"/>
      <c r="XR6" s="128"/>
      <c r="XS6" s="129"/>
      <c r="XT6" s="124"/>
      <c r="XU6" s="124"/>
      <c r="XV6" s="120"/>
      <c r="XW6" s="120"/>
      <c r="XX6" s="101"/>
      <c r="XY6" s="112"/>
      <c r="XZ6" s="122"/>
      <c r="YA6" s="123"/>
      <c r="YB6" s="115"/>
      <c r="YC6" s="124"/>
      <c r="YD6" s="125"/>
      <c r="YE6" s="125"/>
      <c r="YF6" s="125"/>
      <c r="YG6" s="125"/>
      <c r="YH6" s="126"/>
      <c r="YI6" s="127"/>
      <c r="YJ6" s="127"/>
      <c r="YK6" s="128"/>
      <c r="YL6" s="129"/>
      <c r="YM6" s="124"/>
      <c r="YN6" s="124"/>
      <c r="YO6" s="120"/>
      <c r="YP6" s="120"/>
      <c r="YQ6" s="101"/>
      <c r="YR6" s="112"/>
      <c r="YS6" s="122"/>
      <c r="YT6" s="123"/>
      <c r="YU6" s="115"/>
      <c r="YV6" s="124"/>
      <c r="YW6" s="125"/>
      <c r="YX6" s="125"/>
      <c r="YY6" s="125"/>
      <c r="YZ6" s="125"/>
      <c r="ZA6" s="126"/>
      <c r="ZB6" s="127"/>
      <c r="ZC6" s="127"/>
      <c r="ZD6" s="128"/>
      <c r="ZE6" s="129"/>
      <c r="ZF6" s="124"/>
      <c r="ZG6" s="124"/>
      <c r="ZH6" s="120"/>
      <c r="ZI6" s="120"/>
      <c r="ZJ6" s="101"/>
      <c r="ZK6" s="112"/>
      <c r="ZL6" s="122"/>
      <c r="ZM6" s="123"/>
      <c r="ZN6" s="115"/>
      <c r="ZO6" s="124"/>
      <c r="ZP6" s="125"/>
      <c r="ZQ6" s="125"/>
      <c r="ZR6" s="125"/>
      <c r="ZS6" s="125"/>
      <c r="ZT6" s="126"/>
      <c r="ZU6" s="127"/>
      <c r="ZV6" s="127"/>
      <c r="ZW6" s="128"/>
      <c r="ZX6" s="129"/>
      <c r="ZY6" s="124"/>
      <c r="ZZ6" s="124"/>
      <c r="AAA6" s="120"/>
      <c r="AAB6" s="120"/>
      <c r="AAC6" s="101"/>
      <c r="AAD6" s="112"/>
      <c r="AAE6" s="122"/>
      <c r="AAF6" s="123"/>
      <c r="AAG6" s="115"/>
      <c r="AAH6" s="124"/>
      <c r="AAI6" s="125"/>
      <c r="AAJ6" s="125"/>
      <c r="AAK6" s="125"/>
      <c r="AAL6" s="125"/>
      <c r="AAM6" s="126"/>
      <c r="AAN6" s="127"/>
      <c r="AAO6" s="127"/>
      <c r="AAP6" s="128"/>
      <c r="AAQ6" s="129"/>
      <c r="AAR6" s="124"/>
      <c r="AAS6" s="124"/>
      <c r="AAT6" s="120"/>
      <c r="AAU6" s="120"/>
      <c r="AAV6" s="101"/>
      <c r="AAW6" s="112"/>
      <c r="AAX6" s="122"/>
      <c r="AAY6" s="123"/>
      <c r="AAZ6" s="115"/>
      <c r="ABA6" s="124"/>
      <c r="ABB6" s="125"/>
      <c r="ABC6" s="125"/>
      <c r="ABD6" s="125"/>
      <c r="ABE6" s="125"/>
      <c r="ABF6" s="126"/>
      <c r="ABG6" s="127"/>
      <c r="ABH6" s="127"/>
      <c r="ABI6" s="128"/>
      <c r="ABJ6" s="129"/>
      <c r="ABK6" s="124"/>
      <c r="ABL6" s="124"/>
      <c r="ABM6" s="120"/>
      <c r="ABN6" s="120"/>
      <c r="ABO6" s="101"/>
      <c r="ABP6" s="112"/>
      <c r="ABQ6" s="122"/>
      <c r="ABR6" s="123"/>
      <c r="ABS6" s="115"/>
      <c r="ABT6" s="124"/>
      <c r="ABU6" s="125"/>
      <c r="ABV6" s="125"/>
      <c r="ABW6" s="125"/>
      <c r="ABX6" s="125"/>
      <c r="ABY6" s="126"/>
      <c r="ABZ6" s="127"/>
      <c r="ACA6" s="127"/>
      <c r="ACB6" s="128"/>
      <c r="ACC6" s="129"/>
      <c r="ACD6" s="124"/>
      <c r="ACE6" s="124"/>
      <c r="ACF6" s="120"/>
      <c r="ACG6" s="120"/>
      <c r="ACH6" s="101"/>
      <c r="ACI6" s="112"/>
      <c r="ACJ6" s="122"/>
      <c r="ACK6" s="123"/>
      <c r="ACL6" s="115"/>
      <c r="ACM6" s="124"/>
      <c r="ACN6" s="125"/>
      <c r="ACO6" s="125"/>
      <c r="ACP6" s="125"/>
      <c r="ACQ6" s="125"/>
      <c r="ACR6" s="126"/>
      <c r="ACS6" s="127"/>
      <c r="ACT6" s="127"/>
      <c r="ACU6" s="128"/>
      <c r="ACV6" s="129"/>
      <c r="ACW6" s="124"/>
      <c r="ACX6" s="124"/>
      <c r="ACY6" s="120"/>
      <c r="ACZ6" s="120"/>
      <c r="ADA6" s="101"/>
      <c r="ADB6" s="112"/>
      <c r="ADC6" s="122"/>
      <c r="ADD6" s="123"/>
      <c r="ADE6" s="115"/>
      <c r="ADF6" s="124"/>
      <c r="ADG6" s="125"/>
      <c r="ADH6" s="125"/>
      <c r="ADI6" s="125"/>
      <c r="ADJ6" s="125"/>
      <c r="ADK6" s="126"/>
      <c r="ADL6" s="127"/>
      <c r="ADM6" s="127"/>
      <c r="ADN6" s="128"/>
      <c r="ADO6" s="129"/>
      <c r="ADP6" s="124"/>
      <c r="ADQ6" s="124"/>
      <c r="ADR6" s="120"/>
      <c r="ADS6" s="120"/>
      <c r="ADT6" s="101"/>
      <c r="ADU6" s="112"/>
      <c r="ADV6" s="122"/>
      <c r="ADW6" s="123"/>
      <c r="ADX6" s="115"/>
      <c r="ADY6" s="124"/>
      <c r="ADZ6" s="125"/>
      <c r="AEA6" s="125"/>
      <c r="AEB6" s="125"/>
      <c r="AEC6" s="125"/>
      <c r="AED6" s="126"/>
      <c r="AEE6" s="127"/>
      <c r="AEF6" s="127"/>
      <c r="AEG6" s="128"/>
      <c r="AEH6" s="129"/>
      <c r="AEI6" s="124"/>
      <c r="AEJ6" s="124"/>
      <c r="AEK6" s="120"/>
      <c r="AEL6" s="120"/>
      <c r="AEM6" s="101"/>
      <c r="AEN6" s="112"/>
      <c r="AEO6" s="122"/>
      <c r="AEP6" s="123"/>
      <c r="AEQ6" s="115"/>
      <c r="AER6" s="124"/>
      <c r="AES6" s="125"/>
      <c r="AET6" s="125"/>
      <c r="AEU6" s="125"/>
      <c r="AEV6" s="125"/>
      <c r="AEW6" s="126"/>
      <c r="AEX6" s="127"/>
      <c r="AEY6" s="127"/>
      <c r="AEZ6" s="128"/>
      <c r="AFA6" s="129"/>
      <c r="AFB6" s="124"/>
      <c r="AFC6" s="124"/>
      <c r="AFD6" s="120"/>
      <c r="AFE6" s="120"/>
      <c r="AFF6" s="101"/>
      <c r="AFG6" s="112"/>
      <c r="AFH6" s="122"/>
      <c r="AFI6" s="123"/>
      <c r="AFJ6" s="115"/>
      <c r="AFK6" s="124"/>
      <c r="AFL6" s="125"/>
      <c r="AFM6" s="125"/>
      <c r="AFN6" s="125"/>
      <c r="AFO6" s="125"/>
      <c r="AFP6" s="126"/>
      <c r="AFQ6" s="127"/>
      <c r="AFR6" s="127"/>
      <c r="AFS6" s="128"/>
      <c r="AFT6" s="129"/>
      <c r="AFU6" s="124"/>
      <c r="AFV6" s="124"/>
      <c r="AFW6" s="120"/>
      <c r="AFX6" s="120"/>
      <c r="AFY6" s="101"/>
      <c r="AFZ6" s="112"/>
      <c r="AGA6" s="122"/>
      <c r="AGB6" s="123"/>
      <c r="AGC6" s="115"/>
      <c r="AGD6" s="124"/>
      <c r="AGE6" s="125"/>
      <c r="AGF6" s="125"/>
      <c r="AGG6" s="125"/>
      <c r="AGH6" s="125"/>
      <c r="AGI6" s="126"/>
      <c r="AGJ6" s="127"/>
      <c r="AGK6" s="127"/>
      <c r="AGL6" s="128"/>
      <c r="AGM6" s="129"/>
      <c r="AGN6" s="124"/>
      <c r="AGO6" s="124"/>
      <c r="AGP6" s="120"/>
      <c r="AGQ6" s="120"/>
      <c r="AGR6" s="101"/>
      <c r="AGS6" s="112"/>
      <c r="AGT6" s="122"/>
      <c r="AGU6" s="123"/>
      <c r="AGV6" s="115"/>
      <c r="AGW6" s="124"/>
      <c r="AGX6" s="125"/>
      <c r="AGY6" s="125"/>
      <c r="AGZ6" s="125"/>
      <c r="AHA6" s="125"/>
      <c r="AHB6" s="126"/>
      <c r="AHC6" s="127"/>
      <c r="AHD6" s="127"/>
      <c r="AHE6" s="128"/>
      <c r="AHF6" s="129"/>
      <c r="AHG6" s="124"/>
      <c r="AHH6" s="124"/>
      <c r="AHI6" s="120"/>
      <c r="AHJ6" s="120"/>
      <c r="AHK6" s="101"/>
      <c r="AHL6" s="112"/>
      <c r="AHM6" s="122"/>
      <c r="AHN6" s="123"/>
      <c r="AHO6" s="115"/>
      <c r="AHP6" s="124"/>
      <c r="AHQ6" s="125"/>
      <c r="AHR6" s="125"/>
      <c r="AHS6" s="125"/>
      <c r="AHT6" s="125"/>
      <c r="AHU6" s="126"/>
      <c r="AHV6" s="127"/>
      <c r="AHW6" s="127"/>
      <c r="AHX6" s="128"/>
      <c r="AHY6" s="129"/>
      <c r="AHZ6" s="124"/>
      <c r="AIA6" s="124"/>
      <c r="AIB6" s="120"/>
      <c r="AIC6" s="120"/>
      <c r="AID6" s="101"/>
      <c r="AIE6" s="112"/>
      <c r="AIF6" s="122"/>
      <c r="AIG6" s="123"/>
      <c r="AIH6" s="115"/>
      <c r="AII6" s="124"/>
      <c r="AIJ6" s="125"/>
      <c r="AIK6" s="125"/>
      <c r="AIL6" s="125"/>
      <c r="AIM6" s="125"/>
      <c r="AIN6" s="126"/>
      <c r="AIO6" s="127"/>
      <c r="AIP6" s="127"/>
      <c r="AIQ6" s="128"/>
      <c r="AIR6" s="129"/>
      <c r="AIS6" s="124"/>
      <c r="AIT6" s="124"/>
      <c r="AIU6" s="120"/>
      <c r="AIV6" s="120"/>
      <c r="AIW6" s="101"/>
      <c r="AIX6" s="112"/>
      <c r="AIY6" s="122"/>
      <c r="AIZ6" s="123"/>
      <c r="AJA6" s="115"/>
      <c r="AJB6" s="124"/>
      <c r="AJC6" s="125"/>
      <c r="AJD6" s="125"/>
      <c r="AJE6" s="125"/>
      <c r="AJF6" s="125"/>
      <c r="AJG6" s="126"/>
      <c r="AJH6" s="127"/>
      <c r="AJI6" s="127"/>
      <c r="AJJ6" s="128"/>
      <c r="AJK6" s="129"/>
      <c r="AJL6" s="124"/>
      <c r="AJM6" s="124"/>
      <c r="AJN6" s="120"/>
      <c r="AJO6" s="120"/>
      <c r="AJP6" s="101"/>
      <c r="AJQ6" s="112"/>
      <c r="AJR6" s="122"/>
      <c r="AJS6" s="123"/>
      <c r="AJT6" s="115"/>
      <c r="AJU6" s="124"/>
      <c r="AJV6" s="125"/>
      <c r="AJW6" s="125"/>
      <c r="AJX6" s="125"/>
      <c r="AJY6" s="125"/>
      <c r="AJZ6" s="126"/>
      <c r="AKA6" s="127"/>
      <c r="AKB6" s="127"/>
      <c r="AKC6" s="128"/>
      <c r="AKD6" s="129"/>
      <c r="AKE6" s="124"/>
      <c r="AKF6" s="124"/>
      <c r="AKG6" s="120"/>
      <c r="AKH6" s="120"/>
      <c r="AKI6" s="101"/>
      <c r="AKJ6" s="112"/>
      <c r="AKK6" s="122"/>
      <c r="AKL6" s="123"/>
      <c r="AKM6" s="115"/>
      <c r="AKN6" s="124"/>
      <c r="AKO6" s="125"/>
      <c r="AKP6" s="125"/>
      <c r="AKQ6" s="125"/>
      <c r="AKR6" s="125"/>
      <c r="AKS6" s="126"/>
      <c r="AKT6" s="127"/>
      <c r="AKU6" s="127"/>
      <c r="AKV6" s="128"/>
      <c r="AKW6" s="129"/>
      <c r="AKX6" s="124"/>
      <c r="AKY6" s="124"/>
      <c r="AKZ6" s="120"/>
      <c r="ALA6" s="120"/>
      <c r="ALB6" s="101"/>
      <c r="ALC6" s="112"/>
      <c r="ALD6" s="122"/>
      <c r="ALE6" s="123"/>
      <c r="ALF6" s="115"/>
      <c r="ALG6" s="124"/>
      <c r="ALH6" s="125"/>
      <c r="ALI6" s="125"/>
      <c r="ALJ6" s="125"/>
      <c r="ALK6" s="125"/>
      <c r="ALL6" s="126"/>
      <c r="ALM6" s="127"/>
      <c r="ALN6" s="127"/>
      <c r="ALO6" s="128"/>
      <c r="ALP6" s="129"/>
      <c r="ALQ6" s="124"/>
      <c r="ALR6" s="124"/>
      <c r="ALS6" s="120"/>
      <c r="ALT6" s="120"/>
      <c r="ALU6" s="101"/>
      <c r="ALV6" s="112"/>
      <c r="ALW6" s="122"/>
      <c r="ALX6" s="123"/>
      <c r="ALY6" s="115"/>
      <c r="ALZ6" s="124"/>
      <c r="AMA6" s="125"/>
      <c r="AMB6" s="125"/>
      <c r="AMC6" s="125"/>
      <c r="AMD6" s="125"/>
      <c r="AME6" s="126"/>
      <c r="AMF6" s="127"/>
      <c r="AMG6" s="127"/>
      <c r="AMH6" s="128"/>
      <c r="AMI6" s="129"/>
      <c r="AMJ6" s="124"/>
      <c r="AMK6" s="124"/>
      <c r="AML6" s="120"/>
      <c r="AMM6" s="120"/>
      <c r="AMN6" s="101"/>
      <c r="AMO6" s="112"/>
      <c r="AMP6" s="122"/>
      <c r="AMQ6" s="123"/>
      <c r="AMR6" s="115"/>
      <c r="AMS6" s="124"/>
      <c r="AMT6" s="125"/>
      <c r="AMU6" s="125"/>
      <c r="AMV6" s="125"/>
      <c r="AMW6" s="125"/>
      <c r="AMX6" s="126"/>
      <c r="AMY6" s="127"/>
      <c r="AMZ6" s="127"/>
      <c r="ANA6" s="128"/>
      <c r="ANB6" s="129"/>
      <c r="ANC6" s="124"/>
      <c r="AND6" s="124"/>
      <c r="ANE6" s="120"/>
      <c r="ANF6" s="120"/>
      <c r="ANG6" s="101"/>
      <c r="ANH6" s="112"/>
      <c r="ANI6" s="122"/>
      <c r="ANJ6" s="123"/>
      <c r="ANK6" s="115"/>
      <c r="ANL6" s="124"/>
      <c r="ANM6" s="125"/>
      <c r="ANN6" s="125"/>
      <c r="ANO6" s="125"/>
      <c r="ANP6" s="125"/>
      <c r="ANQ6" s="126"/>
      <c r="ANR6" s="127"/>
      <c r="ANS6" s="127"/>
      <c r="ANT6" s="128"/>
      <c r="ANU6" s="129"/>
      <c r="ANV6" s="124"/>
      <c r="ANW6" s="124"/>
      <c r="ANX6" s="120"/>
      <c r="ANY6" s="120"/>
      <c r="ANZ6" s="101"/>
      <c r="AOA6" s="112"/>
      <c r="AOB6" s="122"/>
      <c r="AOC6" s="123"/>
      <c r="AOD6" s="115"/>
      <c r="AOE6" s="124"/>
      <c r="AOF6" s="125"/>
      <c r="AOG6" s="125"/>
      <c r="AOH6" s="125"/>
      <c r="AOI6" s="125"/>
      <c r="AOJ6" s="126"/>
      <c r="AOK6" s="127"/>
      <c r="AOL6" s="127"/>
      <c r="AOM6" s="128"/>
      <c r="AON6" s="129"/>
      <c r="AOO6" s="124"/>
      <c r="AOP6" s="124"/>
      <c r="AOQ6" s="120"/>
      <c r="AOR6" s="120"/>
      <c r="AOS6" s="101"/>
      <c r="AOT6" s="112"/>
      <c r="AOU6" s="122"/>
      <c r="AOV6" s="123"/>
      <c r="AOW6" s="115"/>
      <c r="AOX6" s="124"/>
      <c r="AOY6" s="125"/>
      <c r="AOZ6" s="125"/>
      <c r="APA6" s="125"/>
      <c r="APB6" s="125"/>
      <c r="APC6" s="126"/>
      <c r="APD6" s="127"/>
      <c r="APE6" s="127"/>
      <c r="APF6" s="128"/>
      <c r="APG6" s="129"/>
      <c r="APH6" s="124"/>
      <c r="API6" s="124"/>
      <c r="APJ6" s="120"/>
      <c r="APK6" s="120"/>
      <c r="APL6" s="101"/>
      <c r="APM6" s="112"/>
      <c r="APN6" s="122"/>
      <c r="APO6" s="123"/>
      <c r="APP6" s="115"/>
      <c r="APQ6" s="124"/>
      <c r="APR6" s="125"/>
      <c r="APS6" s="125"/>
      <c r="APT6" s="125"/>
      <c r="APU6" s="125"/>
      <c r="APV6" s="126"/>
      <c r="APW6" s="127"/>
      <c r="APX6" s="127"/>
      <c r="APY6" s="128"/>
      <c r="APZ6" s="129"/>
      <c r="AQA6" s="124"/>
      <c r="AQB6" s="124"/>
      <c r="AQC6" s="120"/>
      <c r="AQD6" s="120"/>
      <c r="AQE6" s="101"/>
      <c r="AQF6" s="112"/>
      <c r="AQG6" s="122"/>
      <c r="AQH6" s="123"/>
      <c r="AQI6" s="115"/>
      <c r="AQJ6" s="124"/>
      <c r="AQK6" s="125"/>
      <c r="AQL6" s="125"/>
      <c r="AQM6" s="125"/>
      <c r="AQN6" s="125"/>
      <c r="AQO6" s="126"/>
      <c r="AQP6" s="127"/>
      <c r="AQQ6" s="127"/>
      <c r="AQR6" s="128"/>
      <c r="AQS6" s="129"/>
      <c r="AQT6" s="124"/>
      <c r="AQU6" s="124"/>
      <c r="AQV6" s="120"/>
      <c r="AQW6" s="120"/>
      <c r="AQX6" s="101"/>
      <c r="AQY6" s="112"/>
      <c r="AQZ6" s="122"/>
      <c r="ARA6" s="123"/>
      <c r="ARB6" s="115"/>
      <c r="ARC6" s="124"/>
      <c r="ARD6" s="125"/>
      <c r="ARE6" s="125"/>
      <c r="ARF6" s="125"/>
      <c r="ARG6" s="125"/>
      <c r="ARH6" s="126"/>
      <c r="ARI6" s="127"/>
      <c r="ARJ6" s="127"/>
      <c r="ARK6" s="128"/>
      <c r="ARL6" s="129"/>
      <c r="ARM6" s="124"/>
      <c r="ARN6" s="124"/>
      <c r="ARO6" s="120"/>
      <c r="ARP6" s="120"/>
      <c r="ARQ6" s="101"/>
      <c r="ARR6" s="112"/>
      <c r="ARS6" s="122"/>
      <c r="ART6" s="123"/>
      <c r="ARU6" s="115"/>
      <c r="ARV6" s="124"/>
      <c r="ARW6" s="125"/>
      <c r="ARX6" s="125"/>
      <c r="ARY6" s="125"/>
      <c r="ARZ6" s="125"/>
      <c r="ASA6" s="126"/>
      <c r="ASB6" s="127"/>
      <c r="ASC6" s="127"/>
      <c r="ASD6" s="128"/>
      <c r="ASE6" s="129"/>
      <c r="ASF6" s="124"/>
      <c r="ASG6" s="124"/>
      <c r="ASH6" s="120"/>
      <c r="ASI6" s="120"/>
      <c r="ASJ6" s="101"/>
      <c r="ASK6" s="112"/>
      <c r="ASL6" s="122"/>
      <c r="ASM6" s="123"/>
      <c r="ASN6" s="115"/>
      <c r="ASO6" s="124"/>
      <c r="ASP6" s="125"/>
      <c r="ASQ6" s="125"/>
      <c r="ASR6" s="125"/>
      <c r="ASS6" s="125"/>
      <c r="AST6" s="126"/>
      <c r="ASU6" s="127"/>
      <c r="ASV6" s="127"/>
      <c r="ASW6" s="128"/>
      <c r="ASX6" s="129"/>
      <c r="ASY6" s="124"/>
      <c r="ASZ6" s="124"/>
      <c r="ATA6" s="120"/>
      <c r="ATB6" s="120"/>
      <c r="ATC6" s="101"/>
      <c r="ATD6" s="112"/>
      <c r="ATE6" s="122"/>
      <c r="ATF6" s="123"/>
      <c r="ATG6" s="115"/>
      <c r="ATH6" s="124"/>
      <c r="ATI6" s="125"/>
      <c r="ATJ6" s="125"/>
      <c r="ATK6" s="125"/>
      <c r="ATL6" s="125"/>
      <c r="ATM6" s="126"/>
      <c r="ATN6" s="127"/>
      <c r="ATO6" s="127"/>
      <c r="ATP6" s="128"/>
      <c r="ATQ6" s="129"/>
      <c r="ATR6" s="124"/>
      <c r="ATS6" s="124"/>
      <c r="ATT6" s="120"/>
      <c r="ATU6" s="120"/>
      <c r="ATV6" s="101"/>
      <c r="ATW6" s="112"/>
      <c r="ATX6" s="122"/>
      <c r="ATY6" s="123"/>
      <c r="ATZ6" s="115"/>
      <c r="AUA6" s="124"/>
      <c r="AUB6" s="125"/>
      <c r="AUC6" s="125"/>
      <c r="AUD6" s="125"/>
      <c r="AUE6" s="125"/>
      <c r="AUF6" s="126"/>
      <c r="AUG6" s="127"/>
      <c r="AUH6" s="127"/>
      <c r="AUI6" s="128"/>
      <c r="AUJ6" s="129"/>
      <c r="AUK6" s="124"/>
      <c r="AUL6" s="124"/>
      <c r="AUM6" s="120"/>
      <c r="AUN6" s="120"/>
      <c r="AUO6" s="101"/>
      <c r="AUP6" s="112"/>
      <c r="AUQ6" s="122"/>
      <c r="AUR6" s="123"/>
      <c r="AUS6" s="115"/>
      <c r="AUT6" s="124"/>
      <c r="AUU6" s="125"/>
      <c r="AUV6" s="125"/>
      <c r="AUW6" s="125"/>
      <c r="AUX6" s="125"/>
      <c r="AUY6" s="126"/>
      <c r="AUZ6" s="127"/>
      <c r="AVA6" s="127"/>
      <c r="AVB6" s="128"/>
      <c r="AVC6" s="129"/>
      <c r="AVD6" s="124"/>
      <c r="AVE6" s="124"/>
      <c r="AVF6" s="120"/>
      <c r="AVG6" s="120"/>
    </row>
    <row r="7" spans="1:1255" ht="18" customHeight="1" thickBot="1" x14ac:dyDescent="0.35">
      <c r="A7" s="101"/>
      <c r="B7" s="130"/>
      <c r="C7" s="477" t="s">
        <v>6</v>
      </c>
      <c r="D7" s="478"/>
      <c r="E7" s="478"/>
      <c r="F7" s="478"/>
      <c r="G7" s="478"/>
      <c r="H7" s="478"/>
      <c r="I7" s="478"/>
      <c r="J7" s="478"/>
      <c r="K7" s="479"/>
      <c r="L7" s="477" t="s">
        <v>32</v>
      </c>
      <c r="M7" s="478"/>
      <c r="N7" s="478"/>
      <c r="O7" s="478"/>
      <c r="P7" s="478"/>
      <c r="Q7" s="478"/>
      <c r="R7" s="478"/>
      <c r="S7" s="479"/>
      <c r="T7" s="101"/>
      <c r="U7" s="361"/>
      <c r="V7" s="362"/>
      <c r="W7" s="502" t="s">
        <v>6</v>
      </c>
      <c r="X7" s="503"/>
      <c r="Y7" s="503"/>
      <c r="Z7" s="503"/>
      <c r="AA7" s="503"/>
      <c r="AB7" s="503"/>
      <c r="AC7" s="503"/>
      <c r="AD7" s="503"/>
      <c r="AE7" s="503"/>
      <c r="AF7" s="503" t="s">
        <v>32</v>
      </c>
      <c r="AG7" s="503"/>
      <c r="AH7" s="503"/>
      <c r="AI7" s="503"/>
      <c r="AJ7" s="503"/>
      <c r="AK7" s="503"/>
      <c r="AL7" s="503"/>
      <c r="AM7" s="504"/>
      <c r="AN7" s="101"/>
      <c r="AO7" s="130"/>
      <c r="AP7" s="477" t="s">
        <v>6</v>
      </c>
      <c r="AQ7" s="478"/>
      <c r="AR7" s="478"/>
      <c r="AS7" s="478"/>
      <c r="AT7" s="478"/>
      <c r="AU7" s="478"/>
      <c r="AV7" s="478"/>
      <c r="AW7" s="478"/>
      <c r="AX7" s="479"/>
      <c r="AY7" s="477" t="s">
        <v>32</v>
      </c>
      <c r="AZ7" s="478"/>
      <c r="BA7" s="478"/>
      <c r="BB7" s="478"/>
      <c r="BC7" s="478"/>
      <c r="BD7" s="478"/>
      <c r="BE7" s="478"/>
      <c r="BF7" s="479"/>
      <c r="BG7" s="101"/>
      <c r="BH7" s="130"/>
      <c r="BI7" s="477" t="s">
        <v>6</v>
      </c>
      <c r="BJ7" s="478"/>
      <c r="BK7" s="478"/>
      <c r="BL7" s="478"/>
      <c r="BM7" s="478"/>
      <c r="BN7" s="478"/>
      <c r="BO7" s="478"/>
      <c r="BP7" s="478"/>
      <c r="BQ7" s="479"/>
      <c r="BR7" s="477" t="s">
        <v>32</v>
      </c>
      <c r="BS7" s="478"/>
      <c r="BT7" s="478"/>
      <c r="BU7" s="478"/>
      <c r="BV7" s="478"/>
      <c r="BW7" s="478"/>
      <c r="BX7" s="478"/>
      <c r="BY7" s="479"/>
      <c r="BZ7" s="101"/>
      <c r="CA7" s="130"/>
      <c r="CB7" s="477" t="s">
        <v>6</v>
      </c>
      <c r="CC7" s="478"/>
      <c r="CD7" s="478"/>
      <c r="CE7" s="478"/>
      <c r="CF7" s="478"/>
      <c r="CG7" s="478"/>
      <c r="CH7" s="478"/>
      <c r="CI7" s="478"/>
      <c r="CJ7" s="479"/>
      <c r="CK7" s="477" t="s">
        <v>32</v>
      </c>
      <c r="CL7" s="478"/>
      <c r="CM7" s="478"/>
      <c r="CN7" s="478"/>
      <c r="CO7" s="478"/>
      <c r="CP7" s="478"/>
      <c r="CQ7" s="478"/>
      <c r="CR7" s="479"/>
      <c r="CS7" s="101"/>
      <c r="CT7" s="130"/>
      <c r="CU7" s="477" t="s">
        <v>6</v>
      </c>
      <c r="CV7" s="478"/>
      <c r="CW7" s="478"/>
      <c r="CX7" s="478"/>
      <c r="CY7" s="478"/>
      <c r="CZ7" s="478"/>
      <c r="DA7" s="478"/>
      <c r="DB7" s="478"/>
      <c r="DC7" s="479"/>
      <c r="DD7" s="477" t="s">
        <v>32</v>
      </c>
      <c r="DE7" s="478"/>
      <c r="DF7" s="478"/>
      <c r="DG7" s="478"/>
      <c r="DH7" s="478"/>
      <c r="DI7" s="478"/>
      <c r="DJ7" s="478"/>
      <c r="DK7" s="479"/>
      <c r="DL7" s="101"/>
      <c r="DM7" s="130"/>
      <c r="DN7" s="477" t="s">
        <v>6</v>
      </c>
      <c r="DO7" s="478"/>
      <c r="DP7" s="478"/>
      <c r="DQ7" s="478"/>
      <c r="DR7" s="478"/>
      <c r="DS7" s="478"/>
      <c r="DT7" s="478"/>
      <c r="DU7" s="478"/>
      <c r="DV7" s="479"/>
      <c r="DW7" s="477" t="s">
        <v>32</v>
      </c>
      <c r="DX7" s="478"/>
      <c r="DY7" s="478"/>
      <c r="DZ7" s="478"/>
      <c r="EA7" s="478"/>
      <c r="EB7" s="478"/>
      <c r="EC7" s="478"/>
      <c r="ED7" s="479"/>
      <c r="EE7" s="101"/>
      <c r="EF7" s="130"/>
      <c r="EG7" s="477" t="s">
        <v>6</v>
      </c>
      <c r="EH7" s="478"/>
      <c r="EI7" s="478"/>
      <c r="EJ7" s="478"/>
      <c r="EK7" s="478"/>
      <c r="EL7" s="478"/>
      <c r="EM7" s="478"/>
      <c r="EN7" s="478"/>
      <c r="EO7" s="479"/>
      <c r="EP7" s="477" t="s">
        <v>32</v>
      </c>
      <c r="EQ7" s="478"/>
      <c r="ER7" s="478"/>
      <c r="ES7" s="478"/>
      <c r="ET7" s="478"/>
      <c r="EU7" s="478"/>
      <c r="EV7" s="478"/>
      <c r="EW7" s="479"/>
      <c r="EX7" s="101"/>
      <c r="EY7" s="130"/>
      <c r="EZ7" s="477" t="s">
        <v>6</v>
      </c>
      <c r="FA7" s="478"/>
      <c r="FB7" s="478"/>
      <c r="FC7" s="478"/>
      <c r="FD7" s="478"/>
      <c r="FE7" s="478"/>
      <c r="FF7" s="478"/>
      <c r="FG7" s="478"/>
      <c r="FH7" s="479"/>
      <c r="FI7" s="477" t="s">
        <v>32</v>
      </c>
      <c r="FJ7" s="478"/>
      <c r="FK7" s="478"/>
      <c r="FL7" s="478"/>
      <c r="FM7" s="478"/>
      <c r="FN7" s="478"/>
      <c r="FO7" s="478"/>
      <c r="FP7" s="479"/>
      <c r="FQ7" s="101"/>
      <c r="FR7" s="130"/>
      <c r="FS7" s="477" t="s">
        <v>6</v>
      </c>
      <c r="FT7" s="478"/>
      <c r="FU7" s="478"/>
      <c r="FV7" s="478"/>
      <c r="FW7" s="478"/>
      <c r="FX7" s="478"/>
      <c r="FY7" s="478"/>
      <c r="FZ7" s="478"/>
      <c r="GA7" s="479"/>
      <c r="GB7" s="477" t="s">
        <v>32</v>
      </c>
      <c r="GC7" s="478"/>
      <c r="GD7" s="478"/>
      <c r="GE7" s="478"/>
      <c r="GF7" s="478"/>
      <c r="GG7" s="478"/>
      <c r="GH7" s="478"/>
      <c r="GI7" s="479"/>
      <c r="GJ7" s="101"/>
      <c r="GK7" s="130"/>
      <c r="GL7" s="477" t="s">
        <v>6</v>
      </c>
      <c r="GM7" s="478"/>
      <c r="GN7" s="478"/>
      <c r="GO7" s="478"/>
      <c r="GP7" s="478"/>
      <c r="GQ7" s="478"/>
      <c r="GR7" s="478"/>
      <c r="GS7" s="478"/>
      <c r="GT7" s="479"/>
      <c r="GU7" s="477" t="s">
        <v>32</v>
      </c>
      <c r="GV7" s="478"/>
      <c r="GW7" s="478"/>
      <c r="GX7" s="478"/>
      <c r="GY7" s="478"/>
      <c r="GZ7" s="478"/>
      <c r="HA7" s="478"/>
      <c r="HB7" s="479"/>
      <c r="HC7" s="101"/>
      <c r="HD7" s="130"/>
      <c r="HE7" s="477" t="s">
        <v>6</v>
      </c>
      <c r="HF7" s="478"/>
      <c r="HG7" s="478"/>
      <c r="HH7" s="478"/>
      <c r="HI7" s="478"/>
      <c r="HJ7" s="478"/>
      <c r="HK7" s="478"/>
      <c r="HL7" s="478"/>
      <c r="HM7" s="479"/>
      <c r="HN7" s="477" t="s">
        <v>32</v>
      </c>
      <c r="HO7" s="478"/>
      <c r="HP7" s="478"/>
      <c r="HQ7" s="478"/>
      <c r="HR7" s="478"/>
      <c r="HS7" s="478"/>
      <c r="HT7" s="478"/>
      <c r="HU7" s="479"/>
      <c r="HV7" s="101"/>
      <c r="HW7" s="130"/>
      <c r="HX7" s="477" t="s">
        <v>6</v>
      </c>
      <c r="HY7" s="478"/>
      <c r="HZ7" s="478"/>
      <c r="IA7" s="478"/>
      <c r="IB7" s="478"/>
      <c r="IC7" s="478"/>
      <c r="ID7" s="478"/>
      <c r="IE7" s="478"/>
      <c r="IF7" s="479"/>
      <c r="IG7" s="477" t="s">
        <v>32</v>
      </c>
      <c r="IH7" s="478"/>
      <c r="II7" s="478"/>
      <c r="IJ7" s="478"/>
      <c r="IK7" s="478"/>
      <c r="IL7" s="478"/>
      <c r="IM7" s="478"/>
      <c r="IN7" s="479"/>
      <c r="IO7" s="101"/>
      <c r="IP7" s="130"/>
      <c r="IQ7" s="477" t="s">
        <v>6</v>
      </c>
      <c r="IR7" s="478"/>
      <c r="IS7" s="478"/>
      <c r="IT7" s="478"/>
      <c r="IU7" s="478"/>
      <c r="IV7" s="478"/>
      <c r="IW7" s="478"/>
      <c r="IX7" s="478"/>
      <c r="IY7" s="479"/>
      <c r="IZ7" s="477" t="s">
        <v>32</v>
      </c>
      <c r="JA7" s="478"/>
      <c r="JB7" s="478"/>
      <c r="JC7" s="478"/>
      <c r="JD7" s="478"/>
      <c r="JE7" s="478"/>
      <c r="JF7" s="478"/>
      <c r="JG7" s="479"/>
      <c r="JH7" s="101"/>
      <c r="JI7" s="130"/>
      <c r="JJ7" s="477" t="s">
        <v>6</v>
      </c>
      <c r="JK7" s="478"/>
      <c r="JL7" s="478"/>
      <c r="JM7" s="478"/>
      <c r="JN7" s="478"/>
      <c r="JO7" s="478"/>
      <c r="JP7" s="478"/>
      <c r="JQ7" s="478"/>
      <c r="JR7" s="479"/>
      <c r="JS7" s="477" t="s">
        <v>32</v>
      </c>
      <c r="JT7" s="478"/>
      <c r="JU7" s="478"/>
      <c r="JV7" s="478"/>
      <c r="JW7" s="478"/>
      <c r="JX7" s="478"/>
      <c r="JY7" s="478"/>
      <c r="JZ7" s="479"/>
      <c r="KA7" s="101"/>
      <c r="KB7" s="130"/>
      <c r="KC7" s="477" t="s">
        <v>6</v>
      </c>
      <c r="KD7" s="478"/>
      <c r="KE7" s="478"/>
      <c r="KF7" s="478"/>
      <c r="KG7" s="478"/>
      <c r="KH7" s="478"/>
      <c r="KI7" s="478"/>
      <c r="KJ7" s="478"/>
      <c r="KK7" s="479"/>
      <c r="KL7" s="477" t="s">
        <v>32</v>
      </c>
      <c r="KM7" s="478"/>
      <c r="KN7" s="478"/>
      <c r="KO7" s="478"/>
      <c r="KP7" s="478"/>
      <c r="KQ7" s="478"/>
      <c r="KR7" s="478"/>
      <c r="KS7" s="479"/>
      <c r="KT7" s="101"/>
      <c r="KU7" s="130"/>
      <c r="KV7" s="477" t="s">
        <v>6</v>
      </c>
      <c r="KW7" s="478"/>
      <c r="KX7" s="478"/>
      <c r="KY7" s="478"/>
      <c r="KZ7" s="478"/>
      <c r="LA7" s="478"/>
      <c r="LB7" s="478"/>
      <c r="LC7" s="478"/>
      <c r="LD7" s="479"/>
      <c r="LE7" s="477" t="s">
        <v>32</v>
      </c>
      <c r="LF7" s="478"/>
      <c r="LG7" s="478"/>
      <c r="LH7" s="478"/>
      <c r="LI7" s="478"/>
      <c r="LJ7" s="478"/>
      <c r="LK7" s="478"/>
      <c r="LL7" s="479"/>
      <c r="LM7" s="101"/>
      <c r="LN7" s="130"/>
      <c r="LO7" s="477" t="s">
        <v>6</v>
      </c>
      <c r="LP7" s="478"/>
      <c r="LQ7" s="478"/>
      <c r="LR7" s="478"/>
      <c r="LS7" s="478"/>
      <c r="LT7" s="478"/>
      <c r="LU7" s="478"/>
      <c r="LV7" s="478"/>
      <c r="LW7" s="479"/>
      <c r="LX7" s="477" t="s">
        <v>32</v>
      </c>
      <c r="LY7" s="478"/>
      <c r="LZ7" s="478"/>
      <c r="MA7" s="478"/>
      <c r="MB7" s="478"/>
      <c r="MC7" s="478"/>
      <c r="MD7" s="478"/>
      <c r="ME7" s="479"/>
      <c r="MF7" s="101"/>
      <c r="MG7" s="130"/>
      <c r="MH7" s="477" t="s">
        <v>6</v>
      </c>
      <c r="MI7" s="478"/>
      <c r="MJ7" s="478"/>
      <c r="MK7" s="478"/>
      <c r="ML7" s="478"/>
      <c r="MM7" s="478"/>
      <c r="MN7" s="478"/>
      <c r="MO7" s="478"/>
      <c r="MP7" s="479"/>
      <c r="MQ7" s="477" t="s">
        <v>32</v>
      </c>
      <c r="MR7" s="478"/>
      <c r="MS7" s="478"/>
      <c r="MT7" s="478"/>
      <c r="MU7" s="478"/>
      <c r="MV7" s="478"/>
      <c r="MW7" s="478"/>
      <c r="MX7" s="479"/>
      <c r="MY7" s="101"/>
      <c r="MZ7" s="130"/>
      <c r="NA7" s="477" t="s">
        <v>6</v>
      </c>
      <c r="NB7" s="478"/>
      <c r="NC7" s="478"/>
      <c r="ND7" s="478"/>
      <c r="NE7" s="478"/>
      <c r="NF7" s="478"/>
      <c r="NG7" s="478"/>
      <c r="NH7" s="478"/>
      <c r="NI7" s="479"/>
      <c r="NJ7" s="477" t="s">
        <v>32</v>
      </c>
      <c r="NK7" s="478"/>
      <c r="NL7" s="478"/>
      <c r="NM7" s="478"/>
      <c r="NN7" s="478"/>
      <c r="NO7" s="478"/>
      <c r="NP7" s="478"/>
      <c r="NQ7" s="479"/>
      <c r="NR7" s="101"/>
      <c r="NS7" s="130"/>
      <c r="NT7" s="477" t="s">
        <v>6</v>
      </c>
      <c r="NU7" s="478"/>
      <c r="NV7" s="478"/>
      <c r="NW7" s="478"/>
      <c r="NX7" s="478"/>
      <c r="NY7" s="478"/>
      <c r="NZ7" s="478"/>
      <c r="OA7" s="478"/>
      <c r="OB7" s="479"/>
      <c r="OC7" s="477" t="s">
        <v>32</v>
      </c>
      <c r="OD7" s="478"/>
      <c r="OE7" s="478"/>
      <c r="OF7" s="478"/>
      <c r="OG7" s="478"/>
      <c r="OH7" s="478"/>
      <c r="OI7" s="478"/>
      <c r="OJ7" s="479"/>
      <c r="OK7" s="101"/>
      <c r="OL7" s="130"/>
      <c r="OM7" s="477" t="s">
        <v>6</v>
      </c>
      <c r="ON7" s="478"/>
      <c r="OO7" s="478"/>
      <c r="OP7" s="478"/>
      <c r="OQ7" s="478"/>
      <c r="OR7" s="478"/>
      <c r="OS7" s="478"/>
      <c r="OT7" s="478"/>
      <c r="OU7" s="479"/>
      <c r="OV7" s="477" t="s">
        <v>32</v>
      </c>
      <c r="OW7" s="478"/>
      <c r="OX7" s="478"/>
      <c r="OY7" s="478"/>
      <c r="OZ7" s="478"/>
      <c r="PA7" s="478"/>
      <c r="PB7" s="478"/>
      <c r="PC7" s="479"/>
      <c r="PD7" s="101"/>
      <c r="PE7" s="130"/>
      <c r="PF7" s="477" t="s">
        <v>6</v>
      </c>
      <c r="PG7" s="478"/>
      <c r="PH7" s="478"/>
      <c r="PI7" s="478"/>
      <c r="PJ7" s="478"/>
      <c r="PK7" s="478"/>
      <c r="PL7" s="478"/>
      <c r="PM7" s="478"/>
      <c r="PN7" s="479"/>
      <c r="PO7" s="477" t="s">
        <v>32</v>
      </c>
      <c r="PP7" s="478"/>
      <c r="PQ7" s="478"/>
      <c r="PR7" s="478"/>
      <c r="PS7" s="478"/>
      <c r="PT7" s="478"/>
      <c r="PU7" s="478"/>
      <c r="PV7" s="479"/>
      <c r="PW7" s="101"/>
      <c r="PX7" s="130"/>
      <c r="PY7" s="477" t="s">
        <v>6</v>
      </c>
      <c r="PZ7" s="478"/>
      <c r="QA7" s="478"/>
      <c r="QB7" s="478"/>
      <c r="QC7" s="478"/>
      <c r="QD7" s="478"/>
      <c r="QE7" s="478"/>
      <c r="QF7" s="478"/>
      <c r="QG7" s="479"/>
      <c r="QH7" s="477" t="s">
        <v>32</v>
      </c>
      <c r="QI7" s="478"/>
      <c r="QJ7" s="478"/>
      <c r="QK7" s="478"/>
      <c r="QL7" s="478"/>
      <c r="QM7" s="478"/>
      <c r="QN7" s="478"/>
      <c r="QO7" s="479"/>
      <c r="QP7" s="101"/>
      <c r="QQ7" s="130"/>
      <c r="QR7" s="477" t="s">
        <v>6</v>
      </c>
      <c r="QS7" s="478"/>
      <c r="QT7" s="478"/>
      <c r="QU7" s="478"/>
      <c r="QV7" s="478"/>
      <c r="QW7" s="478"/>
      <c r="QX7" s="478"/>
      <c r="QY7" s="478"/>
      <c r="QZ7" s="479"/>
      <c r="RA7" s="477" t="s">
        <v>32</v>
      </c>
      <c r="RB7" s="478"/>
      <c r="RC7" s="478"/>
      <c r="RD7" s="478"/>
      <c r="RE7" s="478"/>
      <c r="RF7" s="478"/>
      <c r="RG7" s="478"/>
      <c r="RH7" s="479"/>
      <c r="RI7" s="101"/>
      <c r="RJ7" s="130"/>
      <c r="RK7" s="477" t="s">
        <v>6</v>
      </c>
      <c r="RL7" s="478"/>
      <c r="RM7" s="478"/>
      <c r="RN7" s="478"/>
      <c r="RO7" s="478"/>
      <c r="RP7" s="478"/>
      <c r="RQ7" s="478"/>
      <c r="RR7" s="478"/>
      <c r="RS7" s="479"/>
      <c r="RT7" s="477" t="s">
        <v>32</v>
      </c>
      <c r="RU7" s="478"/>
      <c r="RV7" s="478"/>
      <c r="RW7" s="478"/>
      <c r="RX7" s="478"/>
      <c r="RY7" s="478"/>
      <c r="RZ7" s="478"/>
      <c r="SA7" s="479"/>
      <c r="SB7" s="101"/>
      <c r="SC7" s="130"/>
      <c r="SD7" s="477" t="s">
        <v>6</v>
      </c>
      <c r="SE7" s="478"/>
      <c r="SF7" s="478"/>
      <c r="SG7" s="478"/>
      <c r="SH7" s="478"/>
      <c r="SI7" s="478"/>
      <c r="SJ7" s="478"/>
      <c r="SK7" s="478"/>
      <c r="SL7" s="479"/>
      <c r="SM7" s="477" t="s">
        <v>32</v>
      </c>
      <c r="SN7" s="478"/>
      <c r="SO7" s="478"/>
      <c r="SP7" s="478"/>
      <c r="SQ7" s="478"/>
      <c r="SR7" s="478"/>
      <c r="SS7" s="478"/>
      <c r="ST7" s="479"/>
      <c r="SU7" s="101"/>
      <c r="SV7" s="130"/>
      <c r="SW7" s="477" t="s">
        <v>6</v>
      </c>
      <c r="SX7" s="478"/>
      <c r="SY7" s="478"/>
      <c r="SZ7" s="478"/>
      <c r="TA7" s="478"/>
      <c r="TB7" s="478"/>
      <c r="TC7" s="478"/>
      <c r="TD7" s="478"/>
      <c r="TE7" s="479"/>
      <c r="TF7" s="477" t="s">
        <v>32</v>
      </c>
      <c r="TG7" s="478"/>
      <c r="TH7" s="478"/>
      <c r="TI7" s="478"/>
      <c r="TJ7" s="478"/>
      <c r="TK7" s="478"/>
      <c r="TL7" s="478"/>
      <c r="TM7" s="479"/>
      <c r="TN7" s="101"/>
      <c r="TO7" s="130"/>
      <c r="TP7" s="477" t="s">
        <v>6</v>
      </c>
      <c r="TQ7" s="478"/>
      <c r="TR7" s="478"/>
      <c r="TS7" s="478"/>
      <c r="TT7" s="478"/>
      <c r="TU7" s="478"/>
      <c r="TV7" s="478"/>
      <c r="TW7" s="478"/>
      <c r="TX7" s="479"/>
      <c r="TY7" s="477" t="s">
        <v>32</v>
      </c>
      <c r="TZ7" s="478"/>
      <c r="UA7" s="478"/>
      <c r="UB7" s="478"/>
      <c r="UC7" s="478"/>
      <c r="UD7" s="478"/>
      <c r="UE7" s="478"/>
      <c r="UF7" s="479"/>
      <c r="UG7" s="101"/>
      <c r="UH7" s="130"/>
      <c r="UI7" s="477" t="s">
        <v>6</v>
      </c>
      <c r="UJ7" s="478"/>
      <c r="UK7" s="478"/>
      <c r="UL7" s="478"/>
      <c r="UM7" s="478"/>
      <c r="UN7" s="478"/>
      <c r="UO7" s="478"/>
      <c r="UP7" s="478"/>
      <c r="UQ7" s="479"/>
      <c r="UR7" s="477" t="s">
        <v>32</v>
      </c>
      <c r="US7" s="478"/>
      <c r="UT7" s="478"/>
      <c r="UU7" s="478"/>
      <c r="UV7" s="478"/>
      <c r="UW7" s="478"/>
      <c r="UX7" s="478"/>
      <c r="UY7" s="479"/>
      <c r="UZ7" s="101"/>
      <c r="VA7" s="130"/>
      <c r="VB7" s="477" t="s">
        <v>6</v>
      </c>
      <c r="VC7" s="478"/>
      <c r="VD7" s="478"/>
      <c r="VE7" s="478"/>
      <c r="VF7" s="478"/>
      <c r="VG7" s="478"/>
      <c r="VH7" s="478"/>
      <c r="VI7" s="478"/>
      <c r="VJ7" s="479"/>
      <c r="VK7" s="477" t="s">
        <v>32</v>
      </c>
      <c r="VL7" s="478"/>
      <c r="VM7" s="478"/>
      <c r="VN7" s="478"/>
      <c r="VO7" s="478"/>
      <c r="VP7" s="478"/>
      <c r="VQ7" s="478"/>
      <c r="VR7" s="479"/>
      <c r="VS7" s="101"/>
      <c r="VT7" s="130"/>
      <c r="VU7" s="477" t="s">
        <v>6</v>
      </c>
      <c r="VV7" s="478"/>
      <c r="VW7" s="478"/>
      <c r="VX7" s="478"/>
      <c r="VY7" s="478"/>
      <c r="VZ7" s="478"/>
      <c r="WA7" s="478"/>
      <c r="WB7" s="478"/>
      <c r="WC7" s="479"/>
      <c r="WD7" s="477" t="s">
        <v>32</v>
      </c>
      <c r="WE7" s="478"/>
      <c r="WF7" s="478"/>
      <c r="WG7" s="478"/>
      <c r="WH7" s="478"/>
      <c r="WI7" s="478"/>
      <c r="WJ7" s="478"/>
      <c r="WK7" s="479"/>
      <c r="WL7" s="101"/>
      <c r="WM7" s="130"/>
      <c r="WN7" s="477" t="s">
        <v>6</v>
      </c>
      <c r="WO7" s="478"/>
      <c r="WP7" s="478"/>
      <c r="WQ7" s="478"/>
      <c r="WR7" s="478"/>
      <c r="WS7" s="478"/>
      <c r="WT7" s="478"/>
      <c r="WU7" s="478"/>
      <c r="WV7" s="479"/>
      <c r="WW7" s="477" t="s">
        <v>32</v>
      </c>
      <c r="WX7" s="478"/>
      <c r="WY7" s="478"/>
      <c r="WZ7" s="478"/>
      <c r="XA7" s="478"/>
      <c r="XB7" s="478"/>
      <c r="XC7" s="478"/>
      <c r="XD7" s="479"/>
      <c r="XE7" s="101"/>
      <c r="XF7" s="130"/>
      <c r="XG7" s="477" t="s">
        <v>6</v>
      </c>
      <c r="XH7" s="478"/>
      <c r="XI7" s="478"/>
      <c r="XJ7" s="478"/>
      <c r="XK7" s="478"/>
      <c r="XL7" s="478"/>
      <c r="XM7" s="478"/>
      <c r="XN7" s="478"/>
      <c r="XO7" s="479"/>
      <c r="XP7" s="477" t="s">
        <v>32</v>
      </c>
      <c r="XQ7" s="478"/>
      <c r="XR7" s="478"/>
      <c r="XS7" s="478"/>
      <c r="XT7" s="478"/>
      <c r="XU7" s="478"/>
      <c r="XV7" s="478"/>
      <c r="XW7" s="479"/>
      <c r="XX7" s="101"/>
      <c r="XY7" s="130"/>
      <c r="XZ7" s="477" t="s">
        <v>6</v>
      </c>
      <c r="YA7" s="478"/>
      <c r="YB7" s="478"/>
      <c r="YC7" s="478"/>
      <c r="YD7" s="478"/>
      <c r="YE7" s="478"/>
      <c r="YF7" s="478"/>
      <c r="YG7" s="478"/>
      <c r="YH7" s="479"/>
      <c r="YI7" s="477" t="s">
        <v>32</v>
      </c>
      <c r="YJ7" s="478"/>
      <c r="YK7" s="478"/>
      <c r="YL7" s="478"/>
      <c r="YM7" s="478"/>
      <c r="YN7" s="478"/>
      <c r="YO7" s="478"/>
      <c r="YP7" s="479"/>
      <c r="YQ7" s="101"/>
      <c r="YR7" s="130"/>
      <c r="YS7" s="477" t="s">
        <v>6</v>
      </c>
      <c r="YT7" s="478"/>
      <c r="YU7" s="478"/>
      <c r="YV7" s="478"/>
      <c r="YW7" s="478"/>
      <c r="YX7" s="478"/>
      <c r="YY7" s="478"/>
      <c r="YZ7" s="478"/>
      <c r="ZA7" s="479"/>
      <c r="ZB7" s="477" t="s">
        <v>32</v>
      </c>
      <c r="ZC7" s="478"/>
      <c r="ZD7" s="478"/>
      <c r="ZE7" s="478"/>
      <c r="ZF7" s="478"/>
      <c r="ZG7" s="478"/>
      <c r="ZH7" s="478"/>
      <c r="ZI7" s="479"/>
      <c r="ZJ7" s="101"/>
      <c r="ZK7" s="130"/>
      <c r="ZL7" s="477" t="s">
        <v>6</v>
      </c>
      <c r="ZM7" s="478"/>
      <c r="ZN7" s="478"/>
      <c r="ZO7" s="478"/>
      <c r="ZP7" s="478"/>
      <c r="ZQ7" s="478"/>
      <c r="ZR7" s="478"/>
      <c r="ZS7" s="478"/>
      <c r="ZT7" s="479"/>
      <c r="ZU7" s="477" t="s">
        <v>32</v>
      </c>
      <c r="ZV7" s="478"/>
      <c r="ZW7" s="478"/>
      <c r="ZX7" s="478"/>
      <c r="ZY7" s="478"/>
      <c r="ZZ7" s="478"/>
      <c r="AAA7" s="478"/>
      <c r="AAB7" s="479"/>
      <c r="AAC7" s="101"/>
      <c r="AAD7" s="130"/>
      <c r="AAE7" s="477" t="s">
        <v>6</v>
      </c>
      <c r="AAF7" s="478"/>
      <c r="AAG7" s="478"/>
      <c r="AAH7" s="478"/>
      <c r="AAI7" s="478"/>
      <c r="AAJ7" s="478"/>
      <c r="AAK7" s="478"/>
      <c r="AAL7" s="478"/>
      <c r="AAM7" s="479"/>
      <c r="AAN7" s="477" t="s">
        <v>32</v>
      </c>
      <c r="AAO7" s="478"/>
      <c r="AAP7" s="478"/>
      <c r="AAQ7" s="478"/>
      <c r="AAR7" s="478"/>
      <c r="AAS7" s="478"/>
      <c r="AAT7" s="478"/>
      <c r="AAU7" s="479"/>
      <c r="AAV7" s="101"/>
      <c r="AAW7" s="130"/>
      <c r="AAX7" s="477" t="s">
        <v>6</v>
      </c>
      <c r="AAY7" s="478"/>
      <c r="AAZ7" s="478"/>
      <c r="ABA7" s="478"/>
      <c r="ABB7" s="478"/>
      <c r="ABC7" s="478"/>
      <c r="ABD7" s="478"/>
      <c r="ABE7" s="478"/>
      <c r="ABF7" s="479"/>
      <c r="ABG7" s="477" t="s">
        <v>32</v>
      </c>
      <c r="ABH7" s="478"/>
      <c r="ABI7" s="478"/>
      <c r="ABJ7" s="478"/>
      <c r="ABK7" s="478"/>
      <c r="ABL7" s="478"/>
      <c r="ABM7" s="478"/>
      <c r="ABN7" s="479"/>
      <c r="ABO7" s="101"/>
      <c r="ABP7" s="130"/>
      <c r="ABQ7" s="477" t="s">
        <v>6</v>
      </c>
      <c r="ABR7" s="478"/>
      <c r="ABS7" s="478"/>
      <c r="ABT7" s="478"/>
      <c r="ABU7" s="478"/>
      <c r="ABV7" s="478"/>
      <c r="ABW7" s="478"/>
      <c r="ABX7" s="478"/>
      <c r="ABY7" s="479"/>
      <c r="ABZ7" s="477" t="s">
        <v>32</v>
      </c>
      <c r="ACA7" s="478"/>
      <c r="ACB7" s="478"/>
      <c r="ACC7" s="478"/>
      <c r="ACD7" s="478"/>
      <c r="ACE7" s="478"/>
      <c r="ACF7" s="478"/>
      <c r="ACG7" s="479"/>
      <c r="ACH7" s="101"/>
      <c r="ACI7" s="130"/>
      <c r="ACJ7" s="477" t="s">
        <v>6</v>
      </c>
      <c r="ACK7" s="478"/>
      <c r="ACL7" s="478"/>
      <c r="ACM7" s="478"/>
      <c r="ACN7" s="478"/>
      <c r="ACO7" s="478"/>
      <c r="ACP7" s="478"/>
      <c r="ACQ7" s="478"/>
      <c r="ACR7" s="479"/>
      <c r="ACS7" s="477" t="s">
        <v>32</v>
      </c>
      <c r="ACT7" s="478"/>
      <c r="ACU7" s="478"/>
      <c r="ACV7" s="478"/>
      <c r="ACW7" s="478"/>
      <c r="ACX7" s="478"/>
      <c r="ACY7" s="478"/>
      <c r="ACZ7" s="479"/>
      <c r="ADA7" s="101"/>
      <c r="ADB7" s="130"/>
      <c r="ADC7" s="477" t="s">
        <v>6</v>
      </c>
      <c r="ADD7" s="478"/>
      <c r="ADE7" s="478"/>
      <c r="ADF7" s="478"/>
      <c r="ADG7" s="478"/>
      <c r="ADH7" s="478"/>
      <c r="ADI7" s="478"/>
      <c r="ADJ7" s="478"/>
      <c r="ADK7" s="479"/>
      <c r="ADL7" s="477" t="s">
        <v>32</v>
      </c>
      <c r="ADM7" s="478"/>
      <c r="ADN7" s="478"/>
      <c r="ADO7" s="478"/>
      <c r="ADP7" s="478"/>
      <c r="ADQ7" s="478"/>
      <c r="ADR7" s="478"/>
      <c r="ADS7" s="479"/>
      <c r="ADT7" s="101"/>
      <c r="ADU7" s="130"/>
      <c r="ADV7" s="477" t="s">
        <v>6</v>
      </c>
      <c r="ADW7" s="478"/>
      <c r="ADX7" s="478"/>
      <c r="ADY7" s="478"/>
      <c r="ADZ7" s="478"/>
      <c r="AEA7" s="478"/>
      <c r="AEB7" s="478"/>
      <c r="AEC7" s="478"/>
      <c r="AED7" s="479"/>
      <c r="AEE7" s="477" t="s">
        <v>32</v>
      </c>
      <c r="AEF7" s="478"/>
      <c r="AEG7" s="478"/>
      <c r="AEH7" s="478"/>
      <c r="AEI7" s="478"/>
      <c r="AEJ7" s="478"/>
      <c r="AEK7" s="478"/>
      <c r="AEL7" s="479"/>
      <c r="AEM7" s="101"/>
      <c r="AEN7" s="130"/>
      <c r="AEO7" s="477" t="s">
        <v>6</v>
      </c>
      <c r="AEP7" s="478"/>
      <c r="AEQ7" s="478"/>
      <c r="AER7" s="478"/>
      <c r="AES7" s="478"/>
      <c r="AET7" s="478"/>
      <c r="AEU7" s="478"/>
      <c r="AEV7" s="478"/>
      <c r="AEW7" s="479"/>
      <c r="AEX7" s="477" t="s">
        <v>32</v>
      </c>
      <c r="AEY7" s="478"/>
      <c r="AEZ7" s="478"/>
      <c r="AFA7" s="478"/>
      <c r="AFB7" s="478"/>
      <c r="AFC7" s="478"/>
      <c r="AFD7" s="478"/>
      <c r="AFE7" s="479"/>
      <c r="AFF7" s="101"/>
      <c r="AFG7" s="130"/>
      <c r="AFH7" s="477" t="s">
        <v>6</v>
      </c>
      <c r="AFI7" s="478"/>
      <c r="AFJ7" s="478"/>
      <c r="AFK7" s="478"/>
      <c r="AFL7" s="478"/>
      <c r="AFM7" s="478"/>
      <c r="AFN7" s="478"/>
      <c r="AFO7" s="478"/>
      <c r="AFP7" s="479"/>
      <c r="AFQ7" s="477" t="s">
        <v>32</v>
      </c>
      <c r="AFR7" s="478"/>
      <c r="AFS7" s="478"/>
      <c r="AFT7" s="478"/>
      <c r="AFU7" s="478"/>
      <c r="AFV7" s="478"/>
      <c r="AFW7" s="478"/>
      <c r="AFX7" s="479"/>
      <c r="AFY7" s="101"/>
      <c r="AFZ7" s="130"/>
      <c r="AGA7" s="477" t="s">
        <v>6</v>
      </c>
      <c r="AGB7" s="478"/>
      <c r="AGC7" s="478"/>
      <c r="AGD7" s="478"/>
      <c r="AGE7" s="478"/>
      <c r="AGF7" s="478"/>
      <c r="AGG7" s="478"/>
      <c r="AGH7" s="478"/>
      <c r="AGI7" s="479"/>
      <c r="AGJ7" s="477" t="s">
        <v>32</v>
      </c>
      <c r="AGK7" s="478"/>
      <c r="AGL7" s="478"/>
      <c r="AGM7" s="478"/>
      <c r="AGN7" s="478"/>
      <c r="AGO7" s="478"/>
      <c r="AGP7" s="478"/>
      <c r="AGQ7" s="479"/>
      <c r="AGR7" s="101"/>
      <c r="AGS7" s="130"/>
      <c r="AGT7" s="477" t="s">
        <v>6</v>
      </c>
      <c r="AGU7" s="478"/>
      <c r="AGV7" s="478"/>
      <c r="AGW7" s="478"/>
      <c r="AGX7" s="478"/>
      <c r="AGY7" s="478"/>
      <c r="AGZ7" s="478"/>
      <c r="AHA7" s="478"/>
      <c r="AHB7" s="479"/>
      <c r="AHC7" s="477" t="s">
        <v>32</v>
      </c>
      <c r="AHD7" s="478"/>
      <c r="AHE7" s="478"/>
      <c r="AHF7" s="478"/>
      <c r="AHG7" s="478"/>
      <c r="AHH7" s="478"/>
      <c r="AHI7" s="478"/>
      <c r="AHJ7" s="479"/>
      <c r="AHK7" s="101"/>
      <c r="AHL7" s="130"/>
      <c r="AHM7" s="477" t="s">
        <v>6</v>
      </c>
      <c r="AHN7" s="478"/>
      <c r="AHO7" s="478"/>
      <c r="AHP7" s="478"/>
      <c r="AHQ7" s="478"/>
      <c r="AHR7" s="478"/>
      <c r="AHS7" s="478"/>
      <c r="AHT7" s="478"/>
      <c r="AHU7" s="479"/>
      <c r="AHV7" s="477" t="s">
        <v>32</v>
      </c>
      <c r="AHW7" s="478"/>
      <c r="AHX7" s="478"/>
      <c r="AHY7" s="478"/>
      <c r="AHZ7" s="478"/>
      <c r="AIA7" s="478"/>
      <c r="AIB7" s="478"/>
      <c r="AIC7" s="479"/>
      <c r="AID7" s="101"/>
      <c r="AIE7" s="130"/>
      <c r="AIF7" s="477" t="s">
        <v>6</v>
      </c>
      <c r="AIG7" s="478"/>
      <c r="AIH7" s="478"/>
      <c r="AII7" s="478"/>
      <c r="AIJ7" s="478"/>
      <c r="AIK7" s="478"/>
      <c r="AIL7" s="478"/>
      <c r="AIM7" s="478"/>
      <c r="AIN7" s="479"/>
      <c r="AIO7" s="477" t="s">
        <v>32</v>
      </c>
      <c r="AIP7" s="478"/>
      <c r="AIQ7" s="478"/>
      <c r="AIR7" s="478"/>
      <c r="AIS7" s="478"/>
      <c r="AIT7" s="478"/>
      <c r="AIU7" s="478"/>
      <c r="AIV7" s="479"/>
      <c r="AIW7" s="101"/>
      <c r="AIX7" s="130"/>
      <c r="AIY7" s="477" t="s">
        <v>6</v>
      </c>
      <c r="AIZ7" s="478"/>
      <c r="AJA7" s="478"/>
      <c r="AJB7" s="478"/>
      <c r="AJC7" s="478"/>
      <c r="AJD7" s="478"/>
      <c r="AJE7" s="478"/>
      <c r="AJF7" s="478"/>
      <c r="AJG7" s="479"/>
      <c r="AJH7" s="477" t="s">
        <v>32</v>
      </c>
      <c r="AJI7" s="478"/>
      <c r="AJJ7" s="478"/>
      <c r="AJK7" s="478"/>
      <c r="AJL7" s="478"/>
      <c r="AJM7" s="478"/>
      <c r="AJN7" s="478"/>
      <c r="AJO7" s="479"/>
      <c r="AJP7" s="101"/>
      <c r="AJQ7" s="130"/>
      <c r="AJR7" s="477" t="s">
        <v>6</v>
      </c>
      <c r="AJS7" s="478"/>
      <c r="AJT7" s="478"/>
      <c r="AJU7" s="478"/>
      <c r="AJV7" s="478"/>
      <c r="AJW7" s="478"/>
      <c r="AJX7" s="478"/>
      <c r="AJY7" s="478"/>
      <c r="AJZ7" s="479"/>
      <c r="AKA7" s="477" t="s">
        <v>32</v>
      </c>
      <c r="AKB7" s="478"/>
      <c r="AKC7" s="478"/>
      <c r="AKD7" s="478"/>
      <c r="AKE7" s="478"/>
      <c r="AKF7" s="478"/>
      <c r="AKG7" s="478"/>
      <c r="AKH7" s="479"/>
      <c r="AKI7" s="101"/>
      <c r="AKJ7" s="130"/>
      <c r="AKK7" s="477" t="s">
        <v>6</v>
      </c>
      <c r="AKL7" s="478"/>
      <c r="AKM7" s="478"/>
      <c r="AKN7" s="478"/>
      <c r="AKO7" s="478"/>
      <c r="AKP7" s="478"/>
      <c r="AKQ7" s="478"/>
      <c r="AKR7" s="478"/>
      <c r="AKS7" s="479"/>
      <c r="AKT7" s="477" t="s">
        <v>32</v>
      </c>
      <c r="AKU7" s="478"/>
      <c r="AKV7" s="478"/>
      <c r="AKW7" s="478"/>
      <c r="AKX7" s="478"/>
      <c r="AKY7" s="478"/>
      <c r="AKZ7" s="478"/>
      <c r="ALA7" s="479"/>
      <c r="ALB7" s="101"/>
      <c r="ALC7" s="130"/>
      <c r="ALD7" s="477" t="s">
        <v>6</v>
      </c>
      <c r="ALE7" s="478"/>
      <c r="ALF7" s="478"/>
      <c r="ALG7" s="478"/>
      <c r="ALH7" s="478"/>
      <c r="ALI7" s="478"/>
      <c r="ALJ7" s="478"/>
      <c r="ALK7" s="478"/>
      <c r="ALL7" s="479"/>
      <c r="ALM7" s="477" t="s">
        <v>32</v>
      </c>
      <c r="ALN7" s="478"/>
      <c r="ALO7" s="478"/>
      <c r="ALP7" s="478"/>
      <c r="ALQ7" s="478"/>
      <c r="ALR7" s="478"/>
      <c r="ALS7" s="478"/>
      <c r="ALT7" s="479"/>
      <c r="ALU7" s="101"/>
      <c r="ALV7" s="130"/>
      <c r="ALW7" s="477" t="s">
        <v>6</v>
      </c>
      <c r="ALX7" s="478"/>
      <c r="ALY7" s="478"/>
      <c r="ALZ7" s="478"/>
      <c r="AMA7" s="478"/>
      <c r="AMB7" s="478"/>
      <c r="AMC7" s="478"/>
      <c r="AMD7" s="478"/>
      <c r="AME7" s="479"/>
      <c r="AMF7" s="477" t="s">
        <v>32</v>
      </c>
      <c r="AMG7" s="478"/>
      <c r="AMH7" s="478"/>
      <c r="AMI7" s="478"/>
      <c r="AMJ7" s="478"/>
      <c r="AMK7" s="478"/>
      <c r="AML7" s="478"/>
      <c r="AMM7" s="479"/>
      <c r="AMN7" s="101"/>
      <c r="AMO7" s="130"/>
      <c r="AMP7" s="477" t="s">
        <v>6</v>
      </c>
      <c r="AMQ7" s="478"/>
      <c r="AMR7" s="478"/>
      <c r="AMS7" s="478"/>
      <c r="AMT7" s="478"/>
      <c r="AMU7" s="478"/>
      <c r="AMV7" s="478"/>
      <c r="AMW7" s="478"/>
      <c r="AMX7" s="479"/>
      <c r="AMY7" s="477" t="s">
        <v>32</v>
      </c>
      <c r="AMZ7" s="478"/>
      <c r="ANA7" s="478"/>
      <c r="ANB7" s="478"/>
      <c r="ANC7" s="478"/>
      <c r="AND7" s="478"/>
      <c r="ANE7" s="478"/>
      <c r="ANF7" s="479"/>
      <c r="ANG7" s="101"/>
      <c r="ANH7" s="130"/>
      <c r="ANI7" s="477" t="s">
        <v>6</v>
      </c>
      <c r="ANJ7" s="478"/>
      <c r="ANK7" s="478"/>
      <c r="ANL7" s="478"/>
      <c r="ANM7" s="478"/>
      <c r="ANN7" s="478"/>
      <c r="ANO7" s="478"/>
      <c r="ANP7" s="478"/>
      <c r="ANQ7" s="479"/>
      <c r="ANR7" s="477" t="s">
        <v>32</v>
      </c>
      <c r="ANS7" s="478"/>
      <c r="ANT7" s="478"/>
      <c r="ANU7" s="478"/>
      <c r="ANV7" s="478"/>
      <c r="ANW7" s="478"/>
      <c r="ANX7" s="478"/>
      <c r="ANY7" s="479"/>
      <c r="ANZ7" s="101"/>
      <c r="AOA7" s="130"/>
      <c r="AOB7" s="477" t="s">
        <v>6</v>
      </c>
      <c r="AOC7" s="478"/>
      <c r="AOD7" s="478"/>
      <c r="AOE7" s="478"/>
      <c r="AOF7" s="478"/>
      <c r="AOG7" s="478"/>
      <c r="AOH7" s="478"/>
      <c r="AOI7" s="478"/>
      <c r="AOJ7" s="479"/>
      <c r="AOK7" s="477" t="s">
        <v>32</v>
      </c>
      <c r="AOL7" s="478"/>
      <c r="AOM7" s="478"/>
      <c r="AON7" s="478"/>
      <c r="AOO7" s="478"/>
      <c r="AOP7" s="478"/>
      <c r="AOQ7" s="478"/>
      <c r="AOR7" s="479"/>
      <c r="AOS7" s="101"/>
      <c r="AOT7" s="130"/>
      <c r="AOU7" s="477" t="s">
        <v>6</v>
      </c>
      <c r="AOV7" s="478"/>
      <c r="AOW7" s="478"/>
      <c r="AOX7" s="478"/>
      <c r="AOY7" s="478"/>
      <c r="AOZ7" s="478"/>
      <c r="APA7" s="478"/>
      <c r="APB7" s="478"/>
      <c r="APC7" s="479"/>
      <c r="APD7" s="477" t="s">
        <v>32</v>
      </c>
      <c r="APE7" s="478"/>
      <c r="APF7" s="478"/>
      <c r="APG7" s="478"/>
      <c r="APH7" s="478"/>
      <c r="API7" s="478"/>
      <c r="APJ7" s="478"/>
      <c r="APK7" s="479"/>
      <c r="APL7" s="101"/>
      <c r="APM7" s="130"/>
      <c r="APN7" s="477" t="s">
        <v>6</v>
      </c>
      <c r="APO7" s="478"/>
      <c r="APP7" s="478"/>
      <c r="APQ7" s="478"/>
      <c r="APR7" s="478"/>
      <c r="APS7" s="478"/>
      <c r="APT7" s="478"/>
      <c r="APU7" s="478"/>
      <c r="APV7" s="479"/>
      <c r="APW7" s="477" t="s">
        <v>32</v>
      </c>
      <c r="APX7" s="478"/>
      <c r="APY7" s="478"/>
      <c r="APZ7" s="478"/>
      <c r="AQA7" s="478"/>
      <c r="AQB7" s="478"/>
      <c r="AQC7" s="478"/>
      <c r="AQD7" s="479"/>
      <c r="AQE7" s="101"/>
      <c r="AQF7" s="130"/>
      <c r="AQG7" s="477" t="s">
        <v>6</v>
      </c>
      <c r="AQH7" s="478"/>
      <c r="AQI7" s="478"/>
      <c r="AQJ7" s="478"/>
      <c r="AQK7" s="478"/>
      <c r="AQL7" s="478"/>
      <c r="AQM7" s="478"/>
      <c r="AQN7" s="478"/>
      <c r="AQO7" s="479"/>
      <c r="AQP7" s="477" t="s">
        <v>32</v>
      </c>
      <c r="AQQ7" s="478"/>
      <c r="AQR7" s="478"/>
      <c r="AQS7" s="478"/>
      <c r="AQT7" s="478"/>
      <c r="AQU7" s="478"/>
      <c r="AQV7" s="478"/>
      <c r="AQW7" s="479"/>
      <c r="AQX7" s="101"/>
      <c r="AQY7" s="130"/>
      <c r="AQZ7" s="477" t="s">
        <v>6</v>
      </c>
      <c r="ARA7" s="478"/>
      <c r="ARB7" s="478"/>
      <c r="ARC7" s="478"/>
      <c r="ARD7" s="478"/>
      <c r="ARE7" s="478"/>
      <c r="ARF7" s="478"/>
      <c r="ARG7" s="478"/>
      <c r="ARH7" s="479"/>
      <c r="ARI7" s="477" t="s">
        <v>32</v>
      </c>
      <c r="ARJ7" s="478"/>
      <c r="ARK7" s="478"/>
      <c r="ARL7" s="478"/>
      <c r="ARM7" s="478"/>
      <c r="ARN7" s="478"/>
      <c r="ARO7" s="478"/>
      <c r="ARP7" s="479"/>
      <c r="ARQ7" s="101"/>
      <c r="ARR7" s="130"/>
      <c r="ARS7" s="477" t="s">
        <v>6</v>
      </c>
      <c r="ART7" s="478"/>
      <c r="ARU7" s="478"/>
      <c r="ARV7" s="478"/>
      <c r="ARW7" s="478"/>
      <c r="ARX7" s="478"/>
      <c r="ARY7" s="478"/>
      <c r="ARZ7" s="478"/>
      <c r="ASA7" s="479"/>
      <c r="ASB7" s="477" t="s">
        <v>32</v>
      </c>
      <c r="ASC7" s="478"/>
      <c r="ASD7" s="478"/>
      <c r="ASE7" s="478"/>
      <c r="ASF7" s="478"/>
      <c r="ASG7" s="478"/>
      <c r="ASH7" s="478"/>
      <c r="ASI7" s="479"/>
      <c r="ASJ7" s="101"/>
      <c r="ASK7" s="130"/>
      <c r="ASL7" s="477" t="s">
        <v>6</v>
      </c>
      <c r="ASM7" s="478"/>
      <c r="ASN7" s="478"/>
      <c r="ASO7" s="478"/>
      <c r="ASP7" s="478"/>
      <c r="ASQ7" s="478"/>
      <c r="ASR7" s="478"/>
      <c r="ASS7" s="478"/>
      <c r="AST7" s="479"/>
      <c r="ASU7" s="477" t="s">
        <v>32</v>
      </c>
      <c r="ASV7" s="478"/>
      <c r="ASW7" s="478"/>
      <c r="ASX7" s="478"/>
      <c r="ASY7" s="478"/>
      <c r="ASZ7" s="478"/>
      <c r="ATA7" s="478"/>
      <c r="ATB7" s="479"/>
      <c r="ATC7" s="101"/>
      <c r="ATD7" s="130"/>
      <c r="ATE7" s="477" t="s">
        <v>6</v>
      </c>
      <c r="ATF7" s="478"/>
      <c r="ATG7" s="478"/>
      <c r="ATH7" s="478"/>
      <c r="ATI7" s="478"/>
      <c r="ATJ7" s="478"/>
      <c r="ATK7" s="478"/>
      <c r="ATL7" s="478"/>
      <c r="ATM7" s="479"/>
      <c r="ATN7" s="477" t="s">
        <v>32</v>
      </c>
      <c r="ATO7" s="478"/>
      <c r="ATP7" s="478"/>
      <c r="ATQ7" s="478"/>
      <c r="ATR7" s="478"/>
      <c r="ATS7" s="478"/>
      <c r="ATT7" s="478"/>
      <c r="ATU7" s="479"/>
      <c r="ATV7" s="101"/>
      <c r="ATW7" s="130"/>
      <c r="ATX7" s="477" t="s">
        <v>6</v>
      </c>
      <c r="ATY7" s="478"/>
      <c r="ATZ7" s="478"/>
      <c r="AUA7" s="478"/>
      <c r="AUB7" s="478"/>
      <c r="AUC7" s="478"/>
      <c r="AUD7" s="478"/>
      <c r="AUE7" s="478"/>
      <c r="AUF7" s="479"/>
      <c r="AUG7" s="477" t="s">
        <v>32</v>
      </c>
      <c r="AUH7" s="478"/>
      <c r="AUI7" s="478"/>
      <c r="AUJ7" s="478"/>
      <c r="AUK7" s="478"/>
      <c r="AUL7" s="478"/>
      <c r="AUM7" s="478"/>
      <c r="AUN7" s="479"/>
      <c r="AUO7" s="101"/>
      <c r="AUP7" s="130"/>
      <c r="AUQ7" s="477" t="s">
        <v>6</v>
      </c>
      <c r="AUR7" s="478"/>
      <c r="AUS7" s="478"/>
      <c r="AUT7" s="478"/>
      <c r="AUU7" s="478"/>
      <c r="AUV7" s="478"/>
      <c r="AUW7" s="478"/>
      <c r="AUX7" s="478"/>
      <c r="AUY7" s="479"/>
      <c r="AUZ7" s="477" t="s">
        <v>32</v>
      </c>
      <c r="AVA7" s="478"/>
      <c r="AVB7" s="478"/>
      <c r="AVC7" s="478"/>
      <c r="AVD7" s="478"/>
      <c r="AVE7" s="478"/>
      <c r="AVF7" s="478"/>
      <c r="AVG7" s="479"/>
    </row>
    <row r="8" spans="1:1255" ht="27.75" customHeight="1" thickBot="1" x14ac:dyDescent="0.35">
      <c r="A8" s="101"/>
      <c r="B8" s="219" t="s">
        <v>7</v>
      </c>
      <c r="C8" s="132" t="s">
        <v>8</v>
      </c>
      <c r="D8" s="133" t="s">
        <v>31</v>
      </c>
      <c r="E8" s="132" t="s">
        <v>9</v>
      </c>
      <c r="F8" s="132" t="s">
        <v>10</v>
      </c>
      <c r="G8" s="134" t="s">
        <v>11</v>
      </c>
      <c r="H8" s="135" t="s">
        <v>12</v>
      </c>
      <c r="I8" s="135" t="s">
        <v>104</v>
      </c>
      <c r="J8" s="136" t="s">
        <v>105</v>
      </c>
      <c r="K8" s="136" t="s">
        <v>106</v>
      </c>
      <c r="L8" s="132" t="s">
        <v>8</v>
      </c>
      <c r="M8" s="133" t="s">
        <v>31</v>
      </c>
      <c r="N8" s="132" t="s">
        <v>9</v>
      </c>
      <c r="O8" s="132" t="s">
        <v>10</v>
      </c>
      <c r="P8" s="137" t="s">
        <v>13</v>
      </c>
      <c r="Q8" s="135" t="s">
        <v>12</v>
      </c>
      <c r="R8" s="137" t="s">
        <v>14</v>
      </c>
      <c r="S8" s="135" t="s">
        <v>12</v>
      </c>
      <c r="T8" s="101"/>
      <c r="U8" s="369" t="s">
        <v>7</v>
      </c>
      <c r="V8" s="369" t="s">
        <v>217</v>
      </c>
      <c r="W8" s="437" t="s">
        <v>8</v>
      </c>
      <c r="X8" s="437" t="s">
        <v>31</v>
      </c>
      <c r="Y8" s="437" t="s">
        <v>9</v>
      </c>
      <c r="Z8" s="437" t="s">
        <v>10</v>
      </c>
      <c r="AA8" s="438" t="s">
        <v>11</v>
      </c>
      <c r="AB8" s="439" t="s">
        <v>12</v>
      </c>
      <c r="AC8" s="439" t="s">
        <v>104</v>
      </c>
      <c r="AD8" s="437" t="s">
        <v>105</v>
      </c>
      <c r="AE8" s="437" t="s">
        <v>106</v>
      </c>
      <c r="AF8" s="437" t="s">
        <v>8</v>
      </c>
      <c r="AG8" s="437" t="s">
        <v>31</v>
      </c>
      <c r="AH8" s="437" t="s">
        <v>9</v>
      </c>
      <c r="AI8" s="437" t="s">
        <v>10</v>
      </c>
      <c r="AJ8" s="440" t="s">
        <v>13</v>
      </c>
      <c r="AK8" s="439" t="s">
        <v>12</v>
      </c>
      <c r="AL8" s="440" t="s">
        <v>14</v>
      </c>
      <c r="AM8" s="439" t="s">
        <v>12</v>
      </c>
      <c r="AN8" s="101"/>
      <c r="AO8" s="131" t="s">
        <v>7</v>
      </c>
      <c r="AP8" s="132" t="s">
        <v>8</v>
      </c>
      <c r="AQ8" s="133" t="s">
        <v>31</v>
      </c>
      <c r="AR8" s="132" t="s">
        <v>9</v>
      </c>
      <c r="AS8" s="132" t="s">
        <v>10</v>
      </c>
      <c r="AT8" s="134" t="s">
        <v>11</v>
      </c>
      <c r="AU8" s="135" t="s">
        <v>12</v>
      </c>
      <c r="AV8" s="135" t="s">
        <v>104</v>
      </c>
      <c r="AW8" s="136" t="s">
        <v>105</v>
      </c>
      <c r="AX8" s="136" t="s">
        <v>106</v>
      </c>
      <c r="AY8" s="132" t="s">
        <v>8</v>
      </c>
      <c r="AZ8" s="133" t="s">
        <v>31</v>
      </c>
      <c r="BA8" s="132" t="s">
        <v>9</v>
      </c>
      <c r="BB8" s="132" t="s">
        <v>10</v>
      </c>
      <c r="BC8" s="137" t="s">
        <v>13</v>
      </c>
      <c r="BD8" s="135" t="s">
        <v>12</v>
      </c>
      <c r="BE8" s="137" t="s">
        <v>14</v>
      </c>
      <c r="BF8" s="135" t="s">
        <v>12</v>
      </c>
      <c r="BG8" s="101"/>
      <c r="BH8" s="131" t="s">
        <v>7</v>
      </c>
      <c r="BI8" s="132" t="s">
        <v>8</v>
      </c>
      <c r="BJ8" s="133" t="s">
        <v>31</v>
      </c>
      <c r="BK8" s="132" t="s">
        <v>9</v>
      </c>
      <c r="BL8" s="132" t="s">
        <v>10</v>
      </c>
      <c r="BM8" s="134" t="s">
        <v>11</v>
      </c>
      <c r="BN8" s="135" t="s">
        <v>12</v>
      </c>
      <c r="BO8" s="135" t="s">
        <v>104</v>
      </c>
      <c r="BP8" s="136" t="s">
        <v>105</v>
      </c>
      <c r="BQ8" s="136" t="s">
        <v>106</v>
      </c>
      <c r="BR8" s="132" t="s">
        <v>8</v>
      </c>
      <c r="BS8" s="133" t="s">
        <v>31</v>
      </c>
      <c r="BT8" s="132" t="s">
        <v>9</v>
      </c>
      <c r="BU8" s="132" t="s">
        <v>10</v>
      </c>
      <c r="BV8" s="137" t="s">
        <v>13</v>
      </c>
      <c r="BW8" s="135" t="s">
        <v>12</v>
      </c>
      <c r="BX8" s="137" t="s">
        <v>14</v>
      </c>
      <c r="BY8" s="135" t="s">
        <v>12</v>
      </c>
      <c r="BZ8" s="101"/>
      <c r="CA8" s="131" t="s">
        <v>7</v>
      </c>
      <c r="CB8" s="132" t="s">
        <v>8</v>
      </c>
      <c r="CC8" s="133" t="s">
        <v>31</v>
      </c>
      <c r="CD8" s="132" t="s">
        <v>9</v>
      </c>
      <c r="CE8" s="132" t="s">
        <v>10</v>
      </c>
      <c r="CF8" s="134" t="s">
        <v>11</v>
      </c>
      <c r="CG8" s="135" t="s">
        <v>12</v>
      </c>
      <c r="CH8" s="135" t="s">
        <v>104</v>
      </c>
      <c r="CI8" s="136" t="s">
        <v>105</v>
      </c>
      <c r="CJ8" s="136" t="s">
        <v>106</v>
      </c>
      <c r="CK8" s="132" t="s">
        <v>8</v>
      </c>
      <c r="CL8" s="133" t="s">
        <v>31</v>
      </c>
      <c r="CM8" s="132" t="s">
        <v>9</v>
      </c>
      <c r="CN8" s="132" t="s">
        <v>10</v>
      </c>
      <c r="CO8" s="137" t="s">
        <v>13</v>
      </c>
      <c r="CP8" s="135" t="s">
        <v>12</v>
      </c>
      <c r="CQ8" s="137" t="s">
        <v>14</v>
      </c>
      <c r="CR8" s="135" t="s">
        <v>12</v>
      </c>
      <c r="CS8" s="101"/>
      <c r="CT8" s="131" t="s">
        <v>7</v>
      </c>
      <c r="CU8" s="132" t="s">
        <v>8</v>
      </c>
      <c r="CV8" s="133" t="s">
        <v>31</v>
      </c>
      <c r="CW8" s="132" t="s">
        <v>9</v>
      </c>
      <c r="CX8" s="132" t="s">
        <v>10</v>
      </c>
      <c r="CY8" s="134" t="s">
        <v>11</v>
      </c>
      <c r="CZ8" s="135" t="s">
        <v>12</v>
      </c>
      <c r="DA8" s="135" t="s">
        <v>104</v>
      </c>
      <c r="DB8" s="136" t="s">
        <v>105</v>
      </c>
      <c r="DC8" s="136" t="s">
        <v>106</v>
      </c>
      <c r="DD8" s="132" t="s">
        <v>8</v>
      </c>
      <c r="DE8" s="133" t="s">
        <v>31</v>
      </c>
      <c r="DF8" s="132" t="s">
        <v>9</v>
      </c>
      <c r="DG8" s="132" t="s">
        <v>10</v>
      </c>
      <c r="DH8" s="137" t="s">
        <v>13</v>
      </c>
      <c r="DI8" s="135" t="s">
        <v>12</v>
      </c>
      <c r="DJ8" s="137" t="s">
        <v>14</v>
      </c>
      <c r="DK8" s="135" t="s">
        <v>12</v>
      </c>
      <c r="DL8" s="101"/>
      <c r="DM8" s="131" t="s">
        <v>7</v>
      </c>
      <c r="DN8" s="132" t="s">
        <v>8</v>
      </c>
      <c r="DO8" s="133" t="s">
        <v>31</v>
      </c>
      <c r="DP8" s="132" t="s">
        <v>9</v>
      </c>
      <c r="DQ8" s="132" t="s">
        <v>10</v>
      </c>
      <c r="DR8" s="134" t="s">
        <v>11</v>
      </c>
      <c r="DS8" s="135" t="s">
        <v>12</v>
      </c>
      <c r="DT8" s="135" t="s">
        <v>104</v>
      </c>
      <c r="DU8" s="136" t="s">
        <v>105</v>
      </c>
      <c r="DV8" s="136" t="s">
        <v>106</v>
      </c>
      <c r="DW8" s="132" t="s">
        <v>8</v>
      </c>
      <c r="DX8" s="133" t="s">
        <v>31</v>
      </c>
      <c r="DY8" s="132" t="s">
        <v>9</v>
      </c>
      <c r="DZ8" s="132" t="s">
        <v>10</v>
      </c>
      <c r="EA8" s="137" t="s">
        <v>13</v>
      </c>
      <c r="EB8" s="135" t="s">
        <v>12</v>
      </c>
      <c r="EC8" s="137" t="s">
        <v>14</v>
      </c>
      <c r="ED8" s="135" t="s">
        <v>12</v>
      </c>
      <c r="EE8" s="101"/>
      <c r="EF8" s="131" t="s">
        <v>7</v>
      </c>
      <c r="EG8" s="132" t="s">
        <v>8</v>
      </c>
      <c r="EH8" s="133" t="s">
        <v>31</v>
      </c>
      <c r="EI8" s="132" t="s">
        <v>9</v>
      </c>
      <c r="EJ8" s="132" t="s">
        <v>10</v>
      </c>
      <c r="EK8" s="134" t="s">
        <v>11</v>
      </c>
      <c r="EL8" s="135" t="s">
        <v>12</v>
      </c>
      <c r="EM8" s="135" t="s">
        <v>104</v>
      </c>
      <c r="EN8" s="136" t="s">
        <v>105</v>
      </c>
      <c r="EO8" s="136" t="s">
        <v>106</v>
      </c>
      <c r="EP8" s="132" t="s">
        <v>8</v>
      </c>
      <c r="EQ8" s="133" t="s">
        <v>31</v>
      </c>
      <c r="ER8" s="132" t="s">
        <v>9</v>
      </c>
      <c r="ES8" s="132" t="s">
        <v>10</v>
      </c>
      <c r="ET8" s="137" t="s">
        <v>13</v>
      </c>
      <c r="EU8" s="135" t="s">
        <v>12</v>
      </c>
      <c r="EV8" s="137" t="s">
        <v>14</v>
      </c>
      <c r="EW8" s="135" t="s">
        <v>12</v>
      </c>
      <c r="EX8" s="101"/>
      <c r="EY8" s="131" t="s">
        <v>7</v>
      </c>
      <c r="EZ8" s="132" t="s">
        <v>8</v>
      </c>
      <c r="FA8" s="133" t="s">
        <v>31</v>
      </c>
      <c r="FB8" s="132" t="s">
        <v>9</v>
      </c>
      <c r="FC8" s="132" t="s">
        <v>10</v>
      </c>
      <c r="FD8" s="134" t="s">
        <v>11</v>
      </c>
      <c r="FE8" s="135" t="s">
        <v>12</v>
      </c>
      <c r="FF8" s="135" t="s">
        <v>104</v>
      </c>
      <c r="FG8" s="136" t="s">
        <v>105</v>
      </c>
      <c r="FH8" s="136" t="s">
        <v>106</v>
      </c>
      <c r="FI8" s="132" t="s">
        <v>8</v>
      </c>
      <c r="FJ8" s="133" t="s">
        <v>31</v>
      </c>
      <c r="FK8" s="132" t="s">
        <v>9</v>
      </c>
      <c r="FL8" s="132" t="s">
        <v>10</v>
      </c>
      <c r="FM8" s="137" t="s">
        <v>13</v>
      </c>
      <c r="FN8" s="135" t="s">
        <v>12</v>
      </c>
      <c r="FO8" s="137" t="s">
        <v>14</v>
      </c>
      <c r="FP8" s="135" t="s">
        <v>12</v>
      </c>
      <c r="FQ8" s="101"/>
      <c r="FR8" s="131" t="s">
        <v>7</v>
      </c>
      <c r="FS8" s="132" t="s">
        <v>8</v>
      </c>
      <c r="FT8" s="133" t="s">
        <v>31</v>
      </c>
      <c r="FU8" s="132" t="s">
        <v>9</v>
      </c>
      <c r="FV8" s="132" t="s">
        <v>10</v>
      </c>
      <c r="FW8" s="134" t="s">
        <v>11</v>
      </c>
      <c r="FX8" s="135" t="s">
        <v>12</v>
      </c>
      <c r="FY8" s="135" t="s">
        <v>104</v>
      </c>
      <c r="FZ8" s="136" t="s">
        <v>105</v>
      </c>
      <c r="GA8" s="136" t="s">
        <v>106</v>
      </c>
      <c r="GB8" s="132" t="s">
        <v>8</v>
      </c>
      <c r="GC8" s="133" t="s">
        <v>31</v>
      </c>
      <c r="GD8" s="132" t="s">
        <v>9</v>
      </c>
      <c r="GE8" s="132" t="s">
        <v>10</v>
      </c>
      <c r="GF8" s="137" t="s">
        <v>13</v>
      </c>
      <c r="GG8" s="135" t="s">
        <v>12</v>
      </c>
      <c r="GH8" s="137" t="s">
        <v>14</v>
      </c>
      <c r="GI8" s="135" t="s">
        <v>12</v>
      </c>
      <c r="GJ8" s="101"/>
      <c r="GK8" s="131" t="s">
        <v>7</v>
      </c>
      <c r="GL8" s="132" t="s">
        <v>8</v>
      </c>
      <c r="GM8" s="133" t="s">
        <v>31</v>
      </c>
      <c r="GN8" s="132" t="s">
        <v>9</v>
      </c>
      <c r="GO8" s="132" t="s">
        <v>10</v>
      </c>
      <c r="GP8" s="134" t="s">
        <v>11</v>
      </c>
      <c r="GQ8" s="135" t="s">
        <v>12</v>
      </c>
      <c r="GR8" s="135" t="s">
        <v>104</v>
      </c>
      <c r="GS8" s="136" t="s">
        <v>105</v>
      </c>
      <c r="GT8" s="136" t="s">
        <v>106</v>
      </c>
      <c r="GU8" s="132" t="s">
        <v>8</v>
      </c>
      <c r="GV8" s="133" t="s">
        <v>31</v>
      </c>
      <c r="GW8" s="132" t="s">
        <v>9</v>
      </c>
      <c r="GX8" s="132" t="s">
        <v>10</v>
      </c>
      <c r="GY8" s="137" t="s">
        <v>13</v>
      </c>
      <c r="GZ8" s="135" t="s">
        <v>12</v>
      </c>
      <c r="HA8" s="137" t="s">
        <v>14</v>
      </c>
      <c r="HB8" s="135" t="s">
        <v>12</v>
      </c>
      <c r="HC8" s="101"/>
      <c r="HD8" s="131" t="s">
        <v>7</v>
      </c>
      <c r="HE8" s="132" t="s">
        <v>8</v>
      </c>
      <c r="HF8" s="133" t="s">
        <v>31</v>
      </c>
      <c r="HG8" s="132" t="s">
        <v>9</v>
      </c>
      <c r="HH8" s="132" t="s">
        <v>10</v>
      </c>
      <c r="HI8" s="134" t="s">
        <v>11</v>
      </c>
      <c r="HJ8" s="135" t="s">
        <v>12</v>
      </c>
      <c r="HK8" s="135" t="s">
        <v>104</v>
      </c>
      <c r="HL8" s="136" t="s">
        <v>105</v>
      </c>
      <c r="HM8" s="136" t="s">
        <v>106</v>
      </c>
      <c r="HN8" s="132" t="s">
        <v>8</v>
      </c>
      <c r="HO8" s="133" t="s">
        <v>31</v>
      </c>
      <c r="HP8" s="132" t="s">
        <v>9</v>
      </c>
      <c r="HQ8" s="132" t="s">
        <v>10</v>
      </c>
      <c r="HR8" s="137" t="s">
        <v>13</v>
      </c>
      <c r="HS8" s="135" t="s">
        <v>12</v>
      </c>
      <c r="HT8" s="137" t="s">
        <v>14</v>
      </c>
      <c r="HU8" s="135" t="s">
        <v>12</v>
      </c>
      <c r="HV8" s="101"/>
      <c r="HW8" s="131" t="s">
        <v>7</v>
      </c>
      <c r="HX8" s="132" t="s">
        <v>8</v>
      </c>
      <c r="HY8" s="133" t="s">
        <v>31</v>
      </c>
      <c r="HZ8" s="132" t="s">
        <v>9</v>
      </c>
      <c r="IA8" s="132" t="s">
        <v>10</v>
      </c>
      <c r="IB8" s="134" t="s">
        <v>11</v>
      </c>
      <c r="IC8" s="135" t="s">
        <v>12</v>
      </c>
      <c r="ID8" s="135" t="s">
        <v>104</v>
      </c>
      <c r="IE8" s="136" t="s">
        <v>105</v>
      </c>
      <c r="IF8" s="136" t="s">
        <v>106</v>
      </c>
      <c r="IG8" s="132" t="s">
        <v>8</v>
      </c>
      <c r="IH8" s="133" t="s">
        <v>31</v>
      </c>
      <c r="II8" s="132" t="s">
        <v>9</v>
      </c>
      <c r="IJ8" s="132" t="s">
        <v>10</v>
      </c>
      <c r="IK8" s="137" t="s">
        <v>13</v>
      </c>
      <c r="IL8" s="135" t="s">
        <v>12</v>
      </c>
      <c r="IM8" s="137" t="s">
        <v>14</v>
      </c>
      <c r="IN8" s="135" t="s">
        <v>12</v>
      </c>
      <c r="IO8" s="101"/>
      <c r="IP8" s="131" t="s">
        <v>7</v>
      </c>
      <c r="IQ8" s="132" t="s">
        <v>8</v>
      </c>
      <c r="IR8" s="133" t="s">
        <v>31</v>
      </c>
      <c r="IS8" s="132" t="s">
        <v>9</v>
      </c>
      <c r="IT8" s="132" t="s">
        <v>10</v>
      </c>
      <c r="IU8" s="134" t="s">
        <v>11</v>
      </c>
      <c r="IV8" s="135" t="s">
        <v>12</v>
      </c>
      <c r="IW8" s="135" t="s">
        <v>104</v>
      </c>
      <c r="IX8" s="136" t="s">
        <v>105</v>
      </c>
      <c r="IY8" s="136" t="s">
        <v>106</v>
      </c>
      <c r="IZ8" s="132" t="s">
        <v>8</v>
      </c>
      <c r="JA8" s="133" t="s">
        <v>31</v>
      </c>
      <c r="JB8" s="132" t="s">
        <v>9</v>
      </c>
      <c r="JC8" s="132" t="s">
        <v>10</v>
      </c>
      <c r="JD8" s="137" t="s">
        <v>13</v>
      </c>
      <c r="JE8" s="135" t="s">
        <v>12</v>
      </c>
      <c r="JF8" s="137" t="s">
        <v>14</v>
      </c>
      <c r="JG8" s="135" t="s">
        <v>12</v>
      </c>
      <c r="JH8" s="101"/>
      <c r="JI8" s="131" t="s">
        <v>7</v>
      </c>
      <c r="JJ8" s="132" t="s">
        <v>8</v>
      </c>
      <c r="JK8" s="133" t="s">
        <v>31</v>
      </c>
      <c r="JL8" s="132" t="s">
        <v>9</v>
      </c>
      <c r="JM8" s="132" t="s">
        <v>10</v>
      </c>
      <c r="JN8" s="134" t="s">
        <v>11</v>
      </c>
      <c r="JO8" s="135" t="s">
        <v>12</v>
      </c>
      <c r="JP8" s="135" t="s">
        <v>104</v>
      </c>
      <c r="JQ8" s="136" t="s">
        <v>105</v>
      </c>
      <c r="JR8" s="136" t="s">
        <v>106</v>
      </c>
      <c r="JS8" s="132" t="s">
        <v>8</v>
      </c>
      <c r="JT8" s="133" t="s">
        <v>31</v>
      </c>
      <c r="JU8" s="132" t="s">
        <v>9</v>
      </c>
      <c r="JV8" s="132" t="s">
        <v>10</v>
      </c>
      <c r="JW8" s="137" t="s">
        <v>13</v>
      </c>
      <c r="JX8" s="135" t="s">
        <v>12</v>
      </c>
      <c r="JY8" s="137" t="s">
        <v>14</v>
      </c>
      <c r="JZ8" s="135" t="s">
        <v>12</v>
      </c>
      <c r="KA8" s="101"/>
      <c r="KB8" s="131" t="s">
        <v>7</v>
      </c>
      <c r="KC8" s="132" t="s">
        <v>8</v>
      </c>
      <c r="KD8" s="133" t="s">
        <v>31</v>
      </c>
      <c r="KE8" s="132" t="s">
        <v>9</v>
      </c>
      <c r="KF8" s="132" t="s">
        <v>10</v>
      </c>
      <c r="KG8" s="134" t="s">
        <v>11</v>
      </c>
      <c r="KH8" s="135" t="s">
        <v>12</v>
      </c>
      <c r="KI8" s="135" t="s">
        <v>104</v>
      </c>
      <c r="KJ8" s="136" t="s">
        <v>105</v>
      </c>
      <c r="KK8" s="136" t="s">
        <v>106</v>
      </c>
      <c r="KL8" s="132" t="s">
        <v>8</v>
      </c>
      <c r="KM8" s="133" t="s">
        <v>31</v>
      </c>
      <c r="KN8" s="132" t="s">
        <v>9</v>
      </c>
      <c r="KO8" s="132" t="s">
        <v>10</v>
      </c>
      <c r="KP8" s="137" t="s">
        <v>13</v>
      </c>
      <c r="KQ8" s="135" t="s">
        <v>12</v>
      </c>
      <c r="KR8" s="137" t="s">
        <v>14</v>
      </c>
      <c r="KS8" s="135" t="s">
        <v>12</v>
      </c>
      <c r="KT8" s="101"/>
      <c r="KU8" s="131" t="s">
        <v>7</v>
      </c>
      <c r="KV8" s="132" t="s">
        <v>8</v>
      </c>
      <c r="KW8" s="133" t="s">
        <v>31</v>
      </c>
      <c r="KX8" s="132" t="s">
        <v>9</v>
      </c>
      <c r="KY8" s="132" t="s">
        <v>10</v>
      </c>
      <c r="KZ8" s="134" t="s">
        <v>11</v>
      </c>
      <c r="LA8" s="135" t="s">
        <v>12</v>
      </c>
      <c r="LB8" s="135" t="s">
        <v>104</v>
      </c>
      <c r="LC8" s="136" t="s">
        <v>105</v>
      </c>
      <c r="LD8" s="136" t="s">
        <v>106</v>
      </c>
      <c r="LE8" s="132" t="s">
        <v>8</v>
      </c>
      <c r="LF8" s="133" t="s">
        <v>31</v>
      </c>
      <c r="LG8" s="132" t="s">
        <v>9</v>
      </c>
      <c r="LH8" s="132" t="s">
        <v>10</v>
      </c>
      <c r="LI8" s="137" t="s">
        <v>13</v>
      </c>
      <c r="LJ8" s="135" t="s">
        <v>12</v>
      </c>
      <c r="LK8" s="137" t="s">
        <v>14</v>
      </c>
      <c r="LL8" s="135" t="s">
        <v>12</v>
      </c>
      <c r="LM8" s="101"/>
      <c r="LN8" s="131" t="s">
        <v>7</v>
      </c>
      <c r="LO8" s="132" t="s">
        <v>8</v>
      </c>
      <c r="LP8" s="133" t="s">
        <v>31</v>
      </c>
      <c r="LQ8" s="132" t="s">
        <v>9</v>
      </c>
      <c r="LR8" s="132" t="s">
        <v>10</v>
      </c>
      <c r="LS8" s="134" t="s">
        <v>11</v>
      </c>
      <c r="LT8" s="135" t="s">
        <v>12</v>
      </c>
      <c r="LU8" s="135" t="s">
        <v>104</v>
      </c>
      <c r="LV8" s="136" t="s">
        <v>105</v>
      </c>
      <c r="LW8" s="136" t="s">
        <v>106</v>
      </c>
      <c r="LX8" s="132" t="s">
        <v>8</v>
      </c>
      <c r="LY8" s="133" t="s">
        <v>31</v>
      </c>
      <c r="LZ8" s="132" t="s">
        <v>9</v>
      </c>
      <c r="MA8" s="132" t="s">
        <v>10</v>
      </c>
      <c r="MB8" s="137" t="s">
        <v>13</v>
      </c>
      <c r="MC8" s="135" t="s">
        <v>12</v>
      </c>
      <c r="MD8" s="137" t="s">
        <v>14</v>
      </c>
      <c r="ME8" s="135" t="s">
        <v>12</v>
      </c>
      <c r="MF8" s="101"/>
      <c r="MG8" s="131" t="s">
        <v>7</v>
      </c>
      <c r="MH8" s="132" t="s">
        <v>8</v>
      </c>
      <c r="MI8" s="133" t="s">
        <v>31</v>
      </c>
      <c r="MJ8" s="132" t="s">
        <v>9</v>
      </c>
      <c r="MK8" s="132" t="s">
        <v>10</v>
      </c>
      <c r="ML8" s="134" t="s">
        <v>11</v>
      </c>
      <c r="MM8" s="135" t="s">
        <v>12</v>
      </c>
      <c r="MN8" s="135" t="s">
        <v>104</v>
      </c>
      <c r="MO8" s="136" t="s">
        <v>105</v>
      </c>
      <c r="MP8" s="136" t="s">
        <v>106</v>
      </c>
      <c r="MQ8" s="132" t="s">
        <v>8</v>
      </c>
      <c r="MR8" s="133" t="s">
        <v>31</v>
      </c>
      <c r="MS8" s="132" t="s">
        <v>9</v>
      </c>
      <c r="MT8" s="132" t="s">
        <v>10</v>
      </c>
      <c r="MU8" s="137" t="s">
        <v>13</v>
      </c>
      <c r="MV8" s="135" t="s">
        <v>12</v>
      </c>
      <c r="MW8" s="137" t="s">
        <v>14</v>
      </c>
      <c r="MX8" s="135" t="s">
        <v>12</v>
      </c>
      <c r="MY8" s="101"/>
      <c r="MZ8" s="131" t="s">
        <v>7</v>
      </c>
      <c r="NA8" s="132" t="s">
        <v>8</v>
      </c>
      <c r="NB8" s="133" t="s">
        <v>31</v>
      </c>
      <c r="NC8" s="132" t="s">
        <v>9</v>
      </c>
      <c r="ND8" s="132" t="s">
        <v>10</v>
      </c>
      <c r="NE8" s="134" t="s">
        <v>11</v>
      </c>
      <c r="NF8" s="135" t="s">
        <v>12</v>
      </c>
      <c r="NG8" s="135" t="s">
        <v>104</v>
      </c>
      <c r="NH8" s="136" t="s">
        <v>105</v>
      </c>
      <c r="NI8" s="136" t="s">
        <v>106</v>
      </c>
      <c r="NJ8" s="132" t="s">
        <v>8</v>
      </c>
      <c r="NK8" s="133" t="s">
        <v>31</v>
      </c>
      <c r="NL8" s="132" t="s">
        <v>9</v>
      </c>
      <c r="NM8" s="132" t="s">
        <v>10</v>
      </c>
      <c r="NN8" s="137" t="s">
        <v>13</v>
      </c>
      <c r="NO8" s="135" t="s">
        <v>12</v>
      </c>
      <c r="NP8" s="137" t="s">
        <v>14</v>
      </c>
      <c r="NQ8" s="135" t="s">
        <v>12</v>
      </c>
      <c r="NR8" s="101"/>
      <c r="NS8" s="131" t="s">
        <v>7</v>
      </c>
      <c r="NT8" s="132" t="s">
        <v>8</v>
      </c>
      <c r="NU8" s="133" t="s">
        <v>31</v>
      </c>
      <c r="NV8" s="132" t="s">
        <v>9</v>
      </c>
      <c r="NW8" s="132" t="s">
        <v>10</v>
      </c>
      <c r="NX8" s="134" t="s">
        <v>11</v>
      </c>
      <c r="NY8" s="135" t="s">
        <v>12</v>
      </c>
      <c r="NZ8" s="135" t="s">
        <v>104</v>
      </c>
      <c r="OA8" s="136" t="s">
        <v>105</v>
      </c>
      <c r="OB8" s="136" t="s">
        <v>106</v>
      </c>
      <c r="OC8" s="132" t="s">
        <v>8</v>
      </c>
      <c r="OD8" s="133" t="s">
        <v>31</v>
      </c>
      <c r="OE8" s="132" t="s">
        <v>9</v>
      </c>
      <c r="OF8" s="132" t="s">
        <v>10</v>
      </c>
      <c r="OG8" s="137" t="s">
        <v>13</v>
      </c>
      <c r="OH8" s="135" t="s">
        <v>12</v>
      </c>
      <c r="OI8" s="137" t="s">
        <v>14</v>
      </c>
      <c r="OJ8" s="135" t="s">
        <v>12</v>
      </c>
      <c r="OK8" s="101"/>
      <c r="OL8" s="131" t="s">
        <v>7</v>
      </c>
      <c r="OM8" s="132" t="s">
        <v>8</v>
      </c>
      <c r="ON8" s="133" t="s">
        <v>31</v>
      </c>
      <c r="OO8" s="132" t="s">
        <v>9</v>
      </c>
      <c r="OP8" s="132" t="s">
        <v>10</v>
      </c>
      <c r="OQ8" s="134" t="s">
        <v>11</v>
      </c>
      <c r="OR8" s="135" t="s">
        <v>12</v>
      </c>
      <c r="OS8" s="135" t="s">
        <v>104</v>
      </c>
      <c r="OT8" s="136" t="s">
        <v>105</v>
      </c>
      <c r="OU8" s="136" t="s">
        <v>106</v>
      </c>
      <c r="OV8" s="132" t="s">
        <v>8</v>
      </c>
      <c r="OW8" s="133" t="s">
        <v>31</v>
      </c>
      <c r="OX8" s="132" t="s">
        <v>9</v>
      </c>
      <c r="OY8" s="132" t="s">
        <v>10</v>
      </c>
      <c r="OZ8" s="137" t="s">
        <v>13</v>
      </c>
      <c r="PA8" s="135" t="s">
        <v>12</v>
      </c>
      <c r="PB8" s="137" t="s">
        <v>14</v>
      </c>
      <c r="PC8" s="135" t="s">
        <v>12</v>
      </c>
      <c r="PD8" s="101"/>
      <c r="PE8" s="131" t="s">
        <v>7</v>
      </c>
      <c r="PF8" s="132" t="s">
        <v>8</v>
      </c>
      <c r="PG8" s="133" t="s">
        <v>31</v>
      </c>
      <c r="PH8" s="132" t="s">
        <v>9</v>
      </c>
      <c r="PI8" s="132" t="s">
        <v>10</v>
      </c>
      <c r="PJ8" s="134" t="s">
        <v>11</v>
      </c>
      <c r="PK8" s="135" t="s">
        <v>12</v>
      </c>
      <c r="PL8" s="135" t="s">
        <v>104</v>
      </c>
      <c r="PM8" s="136" t="s">
        <v>105</v>
      </c>
      <c r="PN8" s="136" t="s">
        <v>106</v>
      </c>
      <c r="PO8" s="132" t="s">
        <v>8</v>
      </c>
      <c r="PP8" s="133" t="s">
        <v>31</v>
      </c>
      <c r="PQ8" s="132" t="s">
        <v>9</v>
      </c>
      <c r="PR8" s="132" t="s">
        <v>10</v>
      </c>
      <c r="PS8" s="137" t="s">
        <v>13</v>
      </c>
      <c r="PT8" s="135" t="s">
        <v>12</v>
      </c>
      <c r="PU8" s="137" t="s">
        <v>14</v>
      </c>
      <c r="PV8" s="135" t="s">
        <v>12</v>
      </c>
      <c r="PW8" s="101"/>
      <c r="PX8" s="131" t="s">
        <v>7</v>
      </c>
      <c r="PY8" s="132" t="s">
        <v>8</v>
      </c>
      <c r="PZ8" s="133" t="s">
        <v>31</v>
      </c>
      <c r="QA8" s="132" t="s">
        <v>9</v>
      </c>
      <c r="QB8" s="132" t="s">
        <v>10</v>
      </c>
      <c r="QC8" s="134" t="s">
        <v>11</v>
      </c>
      <c r="QD8" s="135" t="s">
        <v>12</v>
      </c>
      <c r="QE8" s="135" t="s">
        <v>104</v>
      </c>
      <c r="QF8" s="136" t="s">
        <v>105</v>
      </c>
      <c r="QG8" s="136" t="s">
        <v>106</v>
      </c>
      <c r="QH8" s="132" t="s">
        <v>8</v>
      </c>
      <c r="QI8" s="133" t="s">
        <v>31</v>
      </c>
      <c r="QJ8" s="132" t="s">
        <v>9</v>
      </c>
      <c r="QK8" s="132" t="s">
        <v>10</v>
      </c>
      <c r="QL8" s="137" t="s">
        <v>13</v>
      </c>
      <c r="QM8" s="135" t="s">
        <v>12</v>
      </c>
      <c r="QN8" s="137" t="s">
        <v>14</v>
      </c>
      <c r="QO8" s="135" t="s">
        <v>12</v>
      </c>
      <c r="QP8" s="101"/>
      <c r="QQ8" s="131" t="s">
        <v>7</v>
      </c>
      <c r="QR8" s="132" t="s">
        <v>8</v>
      </c>
      <c r="QS8" s="133" t="s">
        <v>31</v>
      </c>
      <c r="QT8" s="132" t="s">
        <v>9</v>
      </c>
      <c r="QU8" s="132" t="s">
        <v>10</v>
      </c>
      <c r="QV8" s="134" t="s">
        <v>11</v>
      </c>
      <c r="QW8" s="135" t="s">
        <v>12</v>
      </c>
      <c r="QX8" s="135" t="s">
        <v>104</v>
      </c>
      <c r="QY8" s="136" t="s">
        <v>105</v>
      </c>
      <c r="QZ8" s="136" t="s">
        <v>106</v>
      </c>
      <c r="RA8" s="132" t="s">
        <v>8</v>
      </c>
      <c r="RB8" s="133" t="s">
        <v>31</v>
      </c>
      <c r="RC8" s="132" t="s">
        <v>9</v>
      </c>
      <c r="RD8" s="132" t="s">
        <v>10</v>
      </c>
      <c r="RE8" s="137" t="s">
        <v>13</v>
      </c>
      <c r="RF8" s="135" t="s">
        <v>12</v>
      </c>
      <c r="RG8" s="137" t="s">
        <v>14</v>
      </c>
      <c r="RH8" s="135" t="s">
        <v>12</v>
      </c>
      <c r="RI8" s="101"/>
      <c r="RJ8" s="131" t="s">
        <v>7</v>
      </c>
      <c r="RK8" s="132" t="s">
        <v>8</v>
      </c>
      <c r="RL8" s="133" t="s">
        <v>31</v>
      </c>
      <c r="RM8" s="132" t="s">
        <v>9</v>
      </c>
      <c r="RN8" s="132" t="s">
        <v>10</v>
      </c>
      <c r="RO8" s="134" t="s">
        <v>11</v>
      </c>
      <c r="RP8" s="135" t="s">
        <v>12</v>
      </c>
      <c r="RQ8" s="135" t="s">
        <v>104</v>
      </c>
      <c r="RR8" s="136" t="s">
        <v>105</v>
      </c>
      <c r="RS8" s="136" t="s">
        <v>106</v>
      </c>
      <c r="RT8" s="132" t="s">
        <v>8</v>
      </c>
      <c r="RU8" s="133" t="s">
        <v>31</v>
      </c>
      <c r="RV8" s="132" t="s">
        <v>9</v>
      </c>
      <c r="RW8" s="132" t="s">
        <v>10</v>
      </c>
      <c r="RX8" s="137" t="s">
        <v>13</v>
      </c>
      <c r="RY8" s="135" t="s">
        <v>12</v>
      </c>
      <c r="RZ8" s="137" t="s">
        <v>14</v>
      </c>
      <c r="SA8" s="135" t="s">
        <v>12</v>
      </c>
      <c r="SB8" s="101"/>
      <c r="SC8" s="131" t="s">
        <v>7</v>
      </c>
      <c r="SD8" s="132" t="s">
        <v>8</v>
      </c>
      <c r="SE8" s="133" t="s">
        <v>31</v>
      </c>
      <c r="SF8" s="132" t="s">
        <v>9</v>
      </c>
      <c r="SG8" s="132" t="s">
        <v>10</v>
      </c>
      <c r="SH8" s="134" t="s">
        <v>11</v>
      </c>
      <c r="SI8" s="135" t="s">
        <v>12</v>
      </c>
      <c r="SJ8" s="135" t="s">
        <v>104</v>
      </c>
      <c r="SK8" s="136" t="s">
        <v>105</v>
      </c>
      <c r="SL8" s="136" t="s">
        <v>106</v>
      </c>
      <c r="SM8" s="132" t="s">
        <v>8</v>
      </c>
      <c r="SN8" s="133" t="s">
        <v>31</v>
      </c>
      <c r="SO8" s="132" t="s">
        <v>9</v>
      </c>
      <c r="SP8" s="132" t="s">
        <v>10</v>
      </c>
      <c r="SQ8" s="137" t="s">
        <v>13</v>
      </c>
      <c r="SR8" s="135" t="s">
        <v>12</v>
      </c>
      <c r="SS8" s="137" t="s">
        <v>14</v>
      </c>
      <c r="ST8" s="135" t="s">
        <v>12</v>
      </c>
      <c r="SU8" s="101"/>
      <c r="SV8" s="131" t="s">
        <v>7</v>
      </c>
      <c r="SW8" s="132" t="s">
        <v>8</v>
      </c>
      <c r="SX8" s="133" t="s">
        <v>31</v>
      </c>
      <c r="SY8" s="132" t="s">
        <v>9</v>
      </c>
      <c r="SZ8" s="132" t="s">
        <v>10</v>
      </c>
      <c r="TA8" s="134" t="s">
        <v>11</v>
      </c>
      <c r="TB8" s="135" t="s">
        <v>12</v>
      </c>
      <c r="TC8" s="135" t="s">
        <v>104</v>
      </c>
      <c r="TD8" s="136" t="s">
        <v>105</v>
      </c>
      <c r="TE8" s="136" t="s">
        <v>106</v>
      </c>
      <c r="TF8" s="132" t="s">
        <v>8</v>
      </c>
      <c r="TG8" s="133" t="s">
        <v>31</v>
      </c>
      <c r="TH8" s="132" t="s">
        <v>9</v>
      </c>
      <c r="TI8" s="132" t="s">
        <v>10</v>
      </c>
      <c r="TJ8" s="137" t="s">
        <v>13</v>
      </c>
      <c r="TK8" s="135" t="s">
        <v>12</v>
      </c>
      <c r="TL8" s="137" t="s">
        <v>14</v>
      </c>
      <c r="TM8" s="135" t="s">
        <v>12</v>
      </c>
      <c r="TN8" s="101"/>
      <c r="TO8" s="131" t="s">
        <v>7</v>
      </c>
      <c r="TP8" s="132" t="s">
        <v>8</v>
      </c>
      <c r="TQ8" s="133" t="s">
        <v>31</v>
      </c>
      <c r="TR8" s="132" t="s">
        <v>9</v>
      </c>
      <c r="TS8" s="132" t="s">
        <v>10</v>
      </c>
      <c r="TT8" s="134" t="s">
        <v>11</v>
      </c>
      <c r="TU8" s="135" t="s">
        <v>12</v>
      </c>
      <c r="TV8" s="135" t="s">
        <v>104</v>
      </c>
      <c r="TW8" s="136" t="s">
        <v>105</v>
      </c>
      <c r="TX8" s="136" t="s">
        <v>106</v>
      </c>
      <c r="TY8" s="132" t="s">
        <v>8</v>
      </c>
      <c r="TZ8" s="133" t="s">
        <v>31</v>
      </c>
      <c r="UA8" s="132" t="s">
        <v>9</v>
      </c>
      <c r="UB8" s="132" t="s">
        <v>10</v>
      </c>
      <c r="UC8" s="137" t="s">
        <v>13</v>
      </c>
      <c r="UD8" s="135" t="s">
        <v>12</v>
      </c>
      <c r="UE8" s="137" t="s">
        <v>14</v>
      </c>
      <c r="UF8" s="135" t="s">
        <v>12</v>
      </c>
      <c r="UG8" s="101"/>
      <c r="UH8" s="131" t="s">
        <v>7</v>
      </c>
      <c r="UI8" s="132" t="s">
        <v>8</v>
      </c>
      <c r="UJ8" s="133" t="s">
        <v>31</v>
      </c>
      <c r="UK8" s="132" t="s">
        <v>9</v>
      </c>
      <c r="UL8" s="132" t="s">
        <v>10</v>
      </c>
      <c r="UM8" s="134" t="s">
        <v>11</v>
      </c>
      <c r="UN8" s="135" t="s">
        <v>12</v>
      </c>
      <c r="UO8" s="135" t="s">
        <v>104</v>
      </c>
      <c r="UP8" s="136" t="s">
        <v>105</v>
      </c>
      <c r="UQ8" s="136" t="s">
        <v>106</v>
      </c>
      <c r="UR8" s="132" t="s">
        <v>8</v>
      </c>
      <c r="US8" s="133" t="s">
        <v>31</v>
      </c>
      <c r="UT8" s="132" t="s">
        <v>9</v>
      </c>
      <c r="UU8" s="132" t="s">
        <v>10</v>
      </c>
      <c r="UV8" s="137" t="s">
        <v>13</v>
      </c>
      <c r="UW8" s="135" t="s">
        <v>12</v>
      </c>
      <c r="UX8" s="137" t="s">
        <v>14</v>
      </c>
      <c r="UY8" s="135" t="s">
        <v>12</v>
      </c>
      <c r="UZ8" s="101"/>
      <c r="VA8" s="131" t="s">
        <v>7</v>
      </c>
      <c r="VB8" s="132" t="s">
        <v>8</v>
      </c>
      <c r="VC8" s="133" t="s">
        <v>31</v>
      </c>
      <c r="VD8" s="132" t="s">
        <v>9</v>
      </c>
      <c r="VE8" s="132" t="s">
        <v>10</v>
      </c>
      <c r="VF8" s="134" t="s">
        <v>11</v>
      </c>
      <c r="VG8" s="135" t="s">
        <v>12</v>
      </c>
      <c r="VH8" s="135" t="s">
        <v>104</v>
      </c>
      <c r="VI8" s="136" t="s">
        <v>105</v>
      </c>
      <c r="VJ8" s="136" t="s">
        <v>106</v>
      </c>
      <c r="VK8" s="132" t="s">
        <v>8</v>
      </c>
      <c r="VL8" s="133" t="s">
        <v>31</v>
      </c>
      <c r="VM8" s="132" t="s">
        <v>9</v>
      </c>
      <c r="VN8" s="132" t="s">
        <v>10</v>
      </c>
      <c r="VO8" s="137" t="s">
        <v>13</v>
      </c>
      <c r="VP8" s="135" t="s">
        <v>12</v>
      </c>
      <c r="VQ8" s="137" t="s">
        <v>14</v>
      </c>
      <c r="VR8" s="135" t="s">
        <v>12</v>
      </c>
      <c r="VS8" s="101"/>
      <c r="VT8" s="131" t="s">
        <v>7</v>
      </c>
      <c r="VU8" s="132" t="s">
        <v>8</v>
      </c>
      <c r="VV8" s="133" t="s">
        <v>31</v>
      </c>
      <c r="VW8" s="132" t="s">
        <v>9</v>
      </c>
      <c r="VX8" s="132" t="s">
        <v>10</v>
      </c>
      <c r="VY8" s="134" t="s">
        <v>11</v>
      </c>
      <c r="VZ8" s="135" t="s">
        <v>12</v>
      </c>
      <c r="WA8" s="135" t="s">
        <v>104</v>
      </c>
      <c r="WB8" s="136" t="s">
        <v>105</v>
      </c>
      <c r="WC8" s="136" t="s">
        <v>106</v>
      </c>
      <c r="WD8" s="132" t="s">
        <v>8</v>
      </c>
      <c r="WE8" s="133" t="s">
        <v>31</v>
      </c>
      <c r="WF8" s="132" t="s">
        <v>9</v>
      </c>
      <c r="WG8" s="132" t="s">
        <v>10</v>
      </c>
      <c r="WH8" s="137" t="s">
        <v>13</v>
      </c>
      <c r="WI8" s="135" t="s">
        <v>12</v>
      </c>
      <c r="WJ8" s="137" t="s">
        <v>14</v>
      </c>
      <c r="WK8" s="135" t="s">
        <v>12</v>
      </c>
      <c r="WL8" s="101"/>
      <c r="WM8" s="131" t="s">
        <v>7</v>
      </c>
      <c r="WN8" s="132" t="s">
        <v>8</v>
      </c>
      <c r="WO8" s="133" t="s">
        <v>31</v>
      </c>
      <c r="WP8" s="132" t="s">
        <v>9</v>
      </c>
      <c r="WQ8" s="132" t="s">
        <v>10</v>
      </c>
      <c r="WR8" s="134" t="s">
        <v>11</v>
      </c>
      <c r="WS8" s="135" t="s">
        <v>12</v>
      </c>
      <c r="WT8" s="135" t="s">
        <v>104</v>
      </c>
      <c r="WU8" s="136" t="s">
        <v>105</v>
      </c>
      <c r="WV8" s="136" t="s">
        <v>106</v>
      </c>
      <c r="WW8" s="132" t="s">
        <v>8</v>
      </c>
      <c r="WX8" s="133" t="s">
        <v>31</v>
      </c>
      <c r="WY8" s="132" t="s">
        <v>9</v>
      </c>
      <c r="WZ8" s="132" t="s">
        <v>10</v>
      </c>
      <c r="XA8" s="137" t="s">
        <v>13</v>
      </c>
      <c r="XB8" s="135" t="s">
        <v>12</v>
      </c>
      <c r="XC8" s="137" t="s">
        <v>14</v>
      </c>
      <c r="XD8" s="135" t="s">
        <v>12</v>
      </c>
      <c r="XE8" s="101"/>
      <c r="XF8" s="131" t="s">
        <v>7</v>
      </c>
      <c r="XG8" s="132" t="s">
        <v>8</v>
      </c>
      <c r="XH8" s="133" t="s">
        <v>31</v>
      </c>
      <c r="XI8" s="132" t="s">
        <v>9</v>
      </c>
      <c r="XJ8" s="132" t="s">
        <v>10</v>
      </c>
      <c r="XK8" s="134" t="s">
        <v>11</v>
      </c>
      <c r="XL8" s="135" t="s">
        <v>12</v>
      </c>
      <c r="XM8" s="135" t="s">
        <v>104</v>
      </c>
      <c r="XN8" s="136" t="s">
        <v>105</v>
      </c>
      <c r="XO8" s="136" t="s">
        <v>106</v>
      </c>
      <c r="XP8" s="132" t="s">
        <v>8</v>
      </c>
      <c r="XQ8" s="133" t="s">
        <v>31</v>
      </c>
      <c r="XR8" s="132" t="s">
        <v>9</v>
      </c>
      <c r="XS8" s="132" t="s">
        <v>10</v>
      </c>
      <c r="XT8" s="137" t="s">
        <v>13</v>
      </c>
      <c r="XU8" s="135" t="s">
        <v>12</v>
      </c>
      <c r="XV8" s="137" t="s">
        <v>14</v>
      </c>
      <c r="XW8" s="135" t="s">
        <v>12</v>
      </c>
      <c r="XX8" s="101"/>
      <c r="XY8" s="131" t="s">
        <v>7</v>
      </c>
      <c r="XZ8" s="132" t="s">
        <v>8</v>
      </c>
      <c r="YA8" s="133" t="s">
        <v>31</v>
      </c>
      <c r="YB8" s="132" t="s">
        <v>9</v>
      </c>
      <c r="YC8" s="132" t="s">
        <v>10</v>
      </c>
      <c r="YD8" s="134" t="s">
        <v>11</v>
      </c>
      <c r="YE8" s="135" t="s">
        <v>12</v>
      </c>
      <c r="YF8" s="135" t="s">
        <v>104</v>
      </c>
      <c r="YG8" s="136" t="s">
        <v>105</v>
      </c>
      <c r="YH8" s="136" t="s">
        <v>106</v>
      </c>
      <c r="YI8" s="132" t="s">
        <v>8</v>
      </c>
      <c r="YJ8" s="133" t="s">
        <v>31</v>
      </c>
      <c r="YK8" s="132" t="s">
        <v>9</v>
      </c>
      <c r="YL8" s="132" t="s">
        <v>10</v>
      </c>
      <c r="YM8" s="137" t="s">
        <v>13</v>
      </c>
      <c r="YN8" s="135" t="s">
        <v>12</v>
      </c>
      <c r="YO8" s="137" t="s">
        <v>14</v>
      </c>
      <c r="YP8" s="135" t="s">
        <v>12</v>
      </c>
      <c r="YQ8" s="101"/>
      <c r="YR8" s="131" t="s">
        <v>7</v>
      </c>
      <c r="YS8" s="132" t="s">
        <v>8</v>
      </c>
      <c r="YT8" s="133" t="s">
        <v>31</v>
      </c>
      <c r="YU8" s="132" t="s">
        <v>9</v>
      </c>
      <c r="YV8" s="132" t="s">
        <v>10</v>
      </c>
      <c r="YW8" s="134" t="s">
        <v>11</v>
      </c>
      <c r="YX8" s="135" t="s">
        <v>12</v>
      </c>
      <c r="YY8" s="135" t="s">
        <v>104</v>
      </c>
      <c r="YZ8" s="136" t="s">
        <v>105</v>
      </c>
      <c r="ZA8" s="136" t="s">
        <v>106</v>
      </c>
      <c r="ZB8" s="132" t="s">
        <v>8</v>
      </c>
      <c r="ZC8" s="133" t="s">
        <v>31</v>
      </c>
      <c r="ZD8" s="132" t="s">
        <v>9</v>
      </c>
      <c r="ZE8" s="132" t="s">
        <v>10</v>
      </c>
      <c r="ZF8" s="137" t="s">
        <v>13</v>
      </c>
      <c r="ZG8" s="135" t="s">
        <v>12</v>
      </c>
      <c r="ZH8" s="137" t="s">
        <v>14</v>
      </c>
      <c r="ZI8" s="135" t="s">
        <v>12</v>
      </c>
      <c r="ZJ8" s="101"/>
      <c r="ZK8" s="131" t="s">
        <v>7</v>
      </c>
      <c r="ZL8" s="132" t="s">
        <v>8</v>
      </c>
      <c r="ZM8" s="133" t="s">
        <v>31</v>
      </c>
      <c r="ZN8" s="132" t="s">
        <v>9</v>
      </c>
      <c r="ZO8" s="132" t="s">
        <v>10</v>
      </c>
      <c r="ZP8" s="134" t="s">
        <v>11</v>
      </c>
      <c r="ZQ8" s="135" t="s">
        <v>12</v>
      </c>
      <c r="ZR8" s="135" t="s">
        <v>104</v>
      </c>
      <c r="ZS8" s="136" t="s">
        <v>105</v>
      </c>
      <c r="ZT8" s="136" t="s">
        <v>106</v>
      </c>
      <c r="ZU8" s="132" t="s">
        <v>8</v>
      </c>
      <c r="ZV8" s="133" t="s">
        <v>31</v>
      </c>
      <c r="ZW8" s="132" t="s">
        <v>9</v>
      </c>
      <c r="ZX8" s="132" t="s">
        <v>10</v>
      </c>
      <c r="ZY8" s="137" t="s">
        <v>13</v>
      </c>
      <c r="ZZ8" s="135" t="s">
        <v>12</v>
      </c>
      <c r="AAA8" s="137" t="s">
        <v>14</v>
      </c>
      <c r="AAB8" s="135" t="s">
        <v>12</v>
      </c>
      <c r="AAC8" s="101"/>
      <c r="AAD8" s="131" t="s">
        <v>7</v>
      </c>
      <c r="AAE8" s="132" t="s">
        <v>8</v>
      </c>
      <c r="AAF8" s="133" t="s">
        <v>31</v>
      </c>
      <c r="AAG8" s="132" t="s">
        <v>9</v>
      </c>
      <c r="AAH8" s="132" t="s">
        <v>10</v>
      </c>
      <c r="AAI8" s="134" t="s">
        <v>11</v>
      </c>
      <c r="AAJ8" s="135" t="s">
        <v>12</v>
      </c>
      <c r="AAK8" s="135" t="s">
        <v>104</v>
      </c>
      <c r="AAL8" s="136" t="s">
        <v>105</v>
      </c>
      <c r="AAM8" s="136" t="s">
        <v>106</v>
      </c>
      <c r="AAN8" s="132" t="s">
        <v>8</v>
      </c>
      <c r="AAO8" s="133" t="s">
        <v>31</v>
      </c>
      <c r="AAP8" s="132" t="s">
        <v>9</v>
      </c>
      <c r="AAQ8" s="132" t="s">
        <v>10</v>
      </c>
      <c r="AAR8" s="137" t="s">
        <v>13</v>
      </c>
      <c r="AAS8" s="135" t="s">
        <v>12</v>
      </c>
      <c r="AAT8" s="137" t="s">
        <v>14</v>
      </c>
      <c r="AAU8" s="135" t="s">
        <v>12</v>
      </c>
      <c r="AAV8" s="101"/>
      <c r="AAW8" s="131" t="s">
        <v>7</v>
      </c>
      <c r="AAX8" s="132" t="s">
        <v>8</v>
      </c>
      <c r="AAY8" s="133" t="s">
        <v>31</v>
      </c>
      <c r="AAZ8" s="132" t="s">
        <v>9</v>
      </c>
      <c r="ABA8" s="132" t="s">
        <v>10</v>
      </c>
      <c r="ABB8" s="134" t="s">
        <v>11</v>
      </c>
      <c r="ABC8" s="135" t="s">
        <v>12</v>
      </c>
      <c r="ABD8" s="135" t="s">
        <v>104</v>
      </c>
      <c r="ABE8" s="136" t="s">
        <v>105</v>
      </c>
      <c r="ABF8" s="136" t="s">
        <v>106</v>
      </c>
      <c r="ABG8" s="132" t="s">
        <v>8</v>
      </c>
      <c r="ABH8" s="133" t="s">
        <v>31</v>
      </c>
      <c r="ABI8" s="132" t="s">
        <v>9</v>
      </c>
      <c r="ABJ8" s="132" t="s">
        <v>10</v>
      </c>
      <c r="ABK8" s="137" t="s">
        <v>13</v>
      </c>
      <c r="ABL8" s="135" t="s">
        <v>12</v>
      </c>
      <c r="ABM8" s="137" t="s">
        <v>14</v>
      </c>
      <c r="ABN8" s="135" t="s">
        <v>12</v>
      </c>
      <c r="ABO8" s="101"/>
      <c r="ABP8" s="131" t="s">
        <v>7</v>
      </c>
      <c r="ABQ8" s="132" t="s">
        <v>8</v>
      </c>
      <c r="ABR8" s="133" t="s">
        <v>31</v>
      </c>
      <c r="ABS8" s="132" t="s">
        <v>9</v>
      </c>
      <c r="ABT8" s="132" t="s">
        <v>10</v>
      </c>
      <c r="ABU8" s="134" t="s">
        <v>11</v>
      </c>
      <c r="ABV8" s="135" t="s">
        <v>12</v>
      </c>
      <c r="ABW8" s="135" t="s">
        <v>104</v>
      </c>
      <c r="ABX8" s="136" t="s">
        <v>105</v>
      </c>
      <c r="ABY8" s="136" t="s">
        <v>106</v>
      </c>
      <c r="ABZ8" s="132" t="s">
        <v>8</v>
      </c>
      <c r="ACA8" s="133" t="s">
        <v>31</v>
      </c>
      <c r="ACB8" s="132" t="s">
        <v>9</v>
      </c>
      <c r="ACC8" s="132" t="s">
        <v>10</v>
      </c>
      <c r="ACD8" s="137" t="s">
        <v>13</v>
      </c>
      <c r="ACE8" s="135" t="s">
        <v>12</v>
      </c>
      <c r="ACF8" s="137" t="s">
        <v>14</v>
      </c>
      <c r="ACG8" s="135" t="s">
        <v>12</v>
      </c>
      <c r="ACH8" s="101"/>
      <c r="ACI8" s="131" t="s">
        <v>7</v>
      </c>
      <c r="ACJ8" s="132" t="s">
        <v>8</v>
      </c>
      <c r="ACK8" s="133" t="s">
        <v>31</v>
      </c>
      <c r="ACL8" s="132" t="s">
        <v>9</v>
      </c>
      <c r="ACM8" s="132" t="s">
        <v>10</v>
      </c>
      <c r="ACN8" s="134" t="s">
        <v>11</v>
      </c>
      <c r="ACO8" s="135" t="s">
        <v>12</v>
      </c>
      <c r="ACP8" s="135" t="s">
        <v>104</v>
      </c>
      <c r="ACQ8" s="136" t="s">
        <v>105</v>
      </c>
      <c r="ACR8" s="136" t="s">
        <v>106</v>
      </c>
      <c r="ACS8" s="132" t="s">
        <v>8</v>
      </c>
      <c r="ACT8" s="133" t="s">
        <v>31</v>
      </c>
      <c r="ACU8" s="132" t="s">
        <v>9</v>
      </c>
      <c r="ACV8" s="132" t="s">
        <v>10</v>
      </c>
      <c r="ACW8" s="137" t="s">
        <v>13</v>
      </c>
      <c r="ACX8" s="135" t="s">
        <v>12</v>
      </c>
      <c r="ACY8" s="137" t="s">
        <v>14</v>
      </c>
      <c r="ACZ8" s="135" t="s">
        <v>12</v>
      </c>
      <c r="ADA8" s="101"/>
      <c r="ADB8" s="131" t="s">
        <v>7</v>
      </c>
      <c r="ADC8" s="132" t="s">
        <v>8</v>
      </c>
      <c r="ADD8" s="133" t="s">
        <v>31</v>
      </c>
      <c r="ADE8" s="132" t="s">
        <v>9</v>
      </c>
      <c r="ADF8" s="132" t="s">
        <v>10</v>
      </c>
      <c r="ADG8" s="134" t="s">
        <v>11</v>
      </c>
      <c r="ADH8" s="135" t="s">
        <v>12</v>
      </c>
      <c r="ADI8" s="135" t="s">
        <v>104</v>
      </c>
      <c r="ADJ8" s="136" t="s">
        <v>105</v>
      </c>
      <c r="ADK8" s="136" t="s">
        <v>106</v>
      </c>
      <c r="ADL8" s="132" t="s">
        <v>8</v>
      </c>
      <c r="ADM8" s="133" t="s">
        <v>31</v>
      </c>
      <c r="ADN8" s="132" t="s">
        <v>9</v>
      </c>
      <c r="ADO8" s="132" t="s">
        <v>10</v>
      </c>
      <c r="ADP8" s="137" t="s">
        <v>13</v>
      </c>
      <c r="ADQ8" s="135" t="s">
        <v>12</v>
      </c>
      <c r="ADR8" s="137" t="s">
        <v>14</v>
      </c>
      <c r="ADS8" s="135" t="s">
        <v>12</v>
      </c>
      <c r="ADT8" s="101"/>
      <c r="ADU8" s="131" t="s">
        <v>7</v>
      </c>
      <c r="ADV8" s="132" t="s">
        <v>8</v>
      </c>
      <c r="ADW8" s="133" t="s">
        <v>31</v>
      </c>
      <c r="ADX8" s="132" t="s">
        <v>9</v>
      </c>
      <c r="ADY8" s="132" t="s">
        <v>10</v>
      </c>
      <c r="ADZ8" s="134" t="s">
        <v>11</v>
      </c>
      <c r="AEA8" s="135" t="s">
        <v>12</v>
      </c>
      <c r="AEB8" s="135" t="s">
        <v>104</v>
      </c>
      <c r="AEC8" s="136" t="s">
        <v>105</v>
      </c>
      <c r="AED8" s="136" t="s">
        <v>106</v>
      </c>
      <c r="AEE8" s="132" t="s">
        <v>8</v>
      </c>
      <c r="AEF8" s="133" t="s">
        <v>31</v>
      </c>
      <c r="AEG8" s="132" t="s">
        <v>9</v>
      </c>
      <c r="AEH8" s="132" t="s">
        <v>10</v>
      </c>
      <c r="AEI8" s="137" t="s">
        <v>13</v>
      </c>
      <c r="AEJ8" s="135" t="s">
        <v>12</v>
      </c>
      <c r="AEK8" s="137" t="s">
        <v>14</v>
      </c>
      <c r="AEL8" s="135" t="s">
        <v>12</v>
      </c>
      <c r="AEM8" s="101"/>
      <c r="AEN8" s="131" t="s">
        <v>7</v>
      </c>
      <c r="AEO8" s="132" t="s">
        <v>8</v>
      </c>
      <c r="AEP8" s="133" t="s">
        <v>31</v>
      </c>
      <c r="AEQ8" s="132" t="s">
        <v>9</v>
      </c>
      <c r="AER8" s="132" t="s">
        <v>10</v>
      </c>
      <c r="AES8" s="134" t="s">
        <v>11</v>
      </c>
      <c r="AET8" s="135" t="s">
        <v>12</v>
      </c>
      <c r="AEU8" s="135" t="s">
        <v>104</v>
      </c>
      <c r="AEV8" s="136" t="s">
        <v>105</v>
      </c>
      <c r="AEW8" s="136" t="s">
        <v>106</v>
      </c>
      <c r="AEX8" s="132" t="s">
        <v>8</v>
      </c>
      <c r="AEY8" s="133" t="s">
        <v>31</v>
      </c>
      <c r="AEZ8" s="132" t="s">
        <v>9</v>
      </c>
      <c r="AFA8" s="132" t="s">
        <v>10</v>
      </c>
      <c r="AFB8" s="137" t="s">
        <v>13</v>
      </c>
      <c r="AFC8" s="135" t="s">
        <v>12</v>
      </c>
      <c r="AFD8" s="137" t="s">
        <v>14</v>
      </c>
      <c r="AFE8" s="135" t="s">
        <v>12</v>
      </c>
      <c r="AFF8" s="101"/>
      <c r="AFG8" s="131" t="s">
        <v>7</v>
      </c>
      <c r="AFH8" s="132" t="s">
        <v>8</v>
      </c>
      <c r="AFI8" s="133" t="s">
        <v>31</v>
      </c>
      <c r="AFJ8" s="132" t="s">
        <v>9</v>
      </c>
      <c r="AFK8" s="132" t="s">
        <v>10</v>
      </c>
      <c r="AFL8" s="134" t="s">
        <v>11</v>
      </c>
      <c r="AFM8" s="135" t="s">
        <v>12</v>
      </c>
      <c r="AFN8" s="135" t="s">
        <v>104</v>
      </c>
      <c r="AFO8" s="136" t="s">
        <v>105</v>
      </c>
      <c r="AFP8" s="136" t="s">
        <v>106</v>
      </c>
      <c r="AFQ8" s="132" t="s">
        <v>8</v>
      </c>
      <c r="AFR8" s="133" t="s">
        <v>31</v>
      </c>
      <c r="AFS8" s="132" t="s">
        <v>9</v>
      </c>
      <c r="AFT8" s="132" t="s">
        <v>10</v>
      </c>
      <c r="AFU8" s="137" t="s">
        <v>13</v>
      </c>
      <c r="AFV8" s="135" t="s">
        <v>12</v>
      </c>
      <c r="AFW8" s="137" t="s">
        <v>14</v>
      </c>
      <c r="AFX8" s="135" t="s">
        <v>12</v>
      </c>
      <c r="AFY8" s="101"/>
      <c r="AFZ8" s="131" t="s">
        <v>7</v>
      </c>
      <c r="AGA8" s="132" t="s">
        <v>8</v>
      </c>
      <c r="AGB8" s="133" t="s">
        <v>31</v>
      </c>
      <c r="AGC8" s="132" t="s">
        <v>9</v>
      </c>
      <c r="AGD8" s="132" t="s">
        <v>10</v>
      </c>
      <c r="AGE8" s="134" t="s">
        <v>11</v>
      </c>
      <c r="AGF8" s="135" t="s">
        <v>12</v>
      </c>
      <c r="AGG8" s="135" t="s">
        <v>104</v>
      </c>
      <c r="AGH8" s="136" t="s">
        <v>105</v>
      </c>
      <c r="AGI8" s="136" t="s">
        <v>106</v>
      </c>
      <c r="AGJ8" s="132" t="s">
        <v>8</v>
      </c>
      <c r="AGK8" s="133" t="s">
        <v>31</v>
      </c>
      <c r="AGL8" s="132" t="s">
        <v>9</v>
      </c>
      <c r="AGM8" s="132" t="s">
        <v>10</v>
      </c>
      <c r="AGN8" s="137" t="s">
        <v>13</v>
      </c>
      <c r="AGO8" s="135" t="s">
        <v>12</v>
      </c>
      <c r="AGP8" s="137" t="s">
        <v>14</v>
      </c>
      <c r="AGQ8" s="135" t="s">
        <v>12</v>
      </c>
      <c r="AGR8" s="101"/>
      <c r="AGS8" s="131" t="s">
        <v>7</v>
      </c>
      <c r="AGT8" s="132" t="s">
        <v>8</v>
      </c>
      <c r="AGU8" s="133" t="s">
        <v>31</v>
      </c>
      <c r="AGV8" s="132" t="s">
        <v>9</v>
      </c>
      <c r="AGW8" s="132" t="s">
        <v>10</v>
      </c>
      <c r="AGX8" s="134" t="s">
        <v>11</v>
      </c>
      <c r="AGY8" s="135" t="s">
        <v>12</v>
      </c>
      <c r="AGZ8" s="135" t="s">
        <v>104</v>
      </c>
      <c r="AHA8" s="136" t="s">
        <v>105</v>
      </c>
      <c r="AHB8" s="136" t="s">
        <v>106</v>
      </c>
      <c r="AHC8" s="132" t="s">
        <v>8</v>
      </c>
      <c r="AHD8" s="133" t="s">
        <v>31</v>
      </c>
      <c r="AHE8" s="132" t="s">
        <v>9</v>
      </c>
      <c r="AHF8" s="132" t="s">
        <v>10</v>
      </c>
      <c r="AHG8" s="137" t="s">
        <v>13</v>
      </c>
      <c r="AHH8" s="135" t="s">
        <v>12</v>
      </c>
      <c r="AHI8" s="137" t="s">
        <v>14</v>
      </c>
      <c r="AHJ8" s="135" t="s">
        <v>12</v>
      </c>
      <c r="AHK8" s="101"/>
      <c r="AHL8" s="131" t="s">
        <v>7</v>
      </c>
      <c r="AHM8" s="132" t="s">
        <v>8</v>
      </c>
      <c r="AHN8" s="133" t="s">
        <v>31</v>
      </c>
      <c r="AHO8" s="132" t="s">
        <v>9</v>
      </c>
      <c r="AHP8" s="132" t="s">
        <v>10</v>
      </c>
      <c r="AHQ8" s="134" t="s">
        <v>11</v>
      </c>
      <c r="AHR8" s="135" t="s">
        <v>12</v>
      </c>
      <c r="AHS8" s="135" t="s">
        <v>104</v>
      </c>
      <c r="AHT8" s="136" t="s">
        <v>105</v>
      </c>
      <c r="AHU8" s="136" t="s">
        <v>106</v>
      </c>
      <c r="AHV8" s="132" t="s">
        <v>8</v>
      </c>
      <c r="AHW8" s="133" t="s">
        <v>31</v>
      </c>
      <c r="AHX8" s="132" t="s">
        <v>9</v>
      </c>
      <c r="AHY8" s="132" t="s">
        <v>10</v>
      </c>
      <c r="AHZ8" s="137" t="s">
        <v>13</v>
      </c>
      <c r="AIA8" s="135" t="s">
        <v>12</v>
      </c>
      <c r="AIB8" s="137" t="s">
        <v>14</v>
      </c>
      <c r="AIC8" s="135" t="s">
        <v>12</v>
      </c>
      <c r="AID8" s="101"/>
      <c r="AIE8" s="131" t="s">
        <v>7</v>
      </c>
      <c r="AIF8" s="132" t="s">
        <v>8</v>
      </c>
      <c r="AIG8" s="133" t="s">
        <v>31</v>
      </c>
      <c r="AIH8" s="132" t="s">
        <v>9</v>
      </c>
      <c r="AII8" s="132" t="s">
        <v>10</v>
      </c>
      <c r="AIJ8" s="134" t="s">
        <v>11</v>
      </c>
      <c r="AIK8" s="135" t="s">
        <v>12</v>
      </c>
      <c r="AIL8" s="135" t="s">
        <v>104</v>
      </c>
      <c r="AIM8" s="136" t="s">
        <v>105</v>
      </c>
      <c r="AIN8" s="136" t="s">
        <v>106</v>
      </c>
      <c r="AIO8" s="132" t="s">
        <v>8</v>
      </c>
      <c r="AIP8" s="133" t="s">
        <v>31</v>
      </c>
      <c r="AIQ8" s="132" t="s">
        <v>9</v>
      </c>
      <c r="AIR8" s="132" t="s">
        <v>10</v>
      </c>
      <c r="AIS8" s="137" t="s">
        <v>13</v>
      </c>
      <c r="AIT8" s="135" t="s">
        <v>12</v>
      </c>
      <c r="AIU8" s="137" t="s">
        <v>14</v>
      </c>
      <c r="AIV8" s="135" t="s">
        <v>12</v>
      </c>
      <c r="AIW8" s="101"/>
      <c r="AIX8" s="131" t="s">
        <v>7</v>
      </c>
      <c r="AIY8" s="132" t="s">
        <v>8</v>
      </c>
      <c r="AIZ8" s="133" t="s">
        <v>31</v>
      </c>
      <c r="AJA8" s="132" t="s">
        <v>9</v>
      </c>
      <c r="AJB8" s="132" t="s">
        <v>10</v>
      </c>
      <c r="AJC8" s="134" t="s">
        <v>11</v>
      </c>
      <c r="AJD8" s="135" t="s">
        <v>12</v>
      </c>
      <c r="AJE8" s="135" t="s">
        <v>104</v>
      </c>
      <c r="AJF8" s="136" t="s">
        <v>105</v>
      </c>
      <c r="AJG8" s="136" t="s">
        <v>106</v>
      </c>
      <c r="AJH8" s="132" t="s">
        <v>8</v>
      </c>
      <c r="AJI8" s="133" t="s">
        <v>31</v>
      </c>
      <c r="AJJ8" s="132" t="s">
        <v>9</v>
      </c>
      <c r="AJK8" s="132" t="s">
        <v>10</v>
      </c>
      <c r="AJL8" s="137" t="s">
        <v>13</v>
      </c>
      <c r="AJM8" s="135" t="s">
        <v>12</v>
      </c>
      <c r="AJN8" s="137" t="s">
        <v>14</v>
      </c>
      <c r="AJO8" s="135" t="s">
        <v>12</v>
      </c>
      <c r="AJP8" s="101"/>
      <c r="AJQ8" s="131" t="s">
        <v>7</v>
      </c>
      <c r="AJR8" s="132" t="s">
        <v>8</v>
      </c>
      <c r="AJS8" s="133" t="s">
        <v>31</v>
      </c>
      <c r="AJT8" s="132" t="s">
        <v>9</v>
      </c>
      <c r="AJU8" s="132" t="s">
        <v>10</v>
      </c>
      <c r="AJV8" s="134" t="s">
        <v>11</v>
      </c>
      <c r="AJW8" s="135" t="s">
        <v>12</v>
      </c>
      <c r="AJX8" s="135" t="s">
        <v>104</v>
      </c>
      <c r="AJY8" s="136" t="s">
        <v>105</v>
      </c>
      <c r="AJZ8" s="136" t="s">
        <v>106</v>
      </c>
      <c r="AKA8" s="132" t="s">
        <v>8</v>
      </c>
      <c r="AKB8" s="133" t="s">
        <v>31</v>
      </c>
      <c r="AKC8" s="132" t="s">
        <v>9</v>
      </c>
      <c r="AKD8" s="132" t="s">
        <v>10</v>
      </c>
      <c r="AKE8" s="137" t="s">
        <v>13</v>
      </c>
      <c r="AKF8" s="135" t="s">
        <v>12</v>
      </c>
      <c r="AKG8" s="137" t="s">
        <v>14</v>
      </c>
      <c r="AKH8" s="135" t="s">
        <v>12</v>
      </c>
      <c r="AKI8" s="101"/>
      <c r="AKJ8" s="131" t="s">
        <v>7</v>
      </c>
      <c r="AKK8" s="132" t="s">
        <v>8</v>
      </c>
      <c r="AKL8" s="133" t="s">
        <v>31</v>
      </c>
      <c r="AKM8" s="132" t="s">
        <v>9</v>
      </c>
      <c r="AKN8" s="132" t="s">
        <v>10</v>
      </c>
      <c r="AKO8" s="134" t="s">
        <v>11</v>
      </c>
      <c r="AKP8" s="135" t="s">
        <v>12</v>
      </c>
      <c r="AKQ8" s="135" t="s">
        <v>104</v>
      </c>
      <c r="AKR8" s="136" t="s">
        <v>105</v>
      </c>
      <c r="AKS8" s="136" t="s">
        <v>106</v>
      </c>
      <c r="AKT8" s="132" t="s">
        <v>8</v>
      </c>
      <c r="AKU8" s="133" t="s">
        <v>31</v>
      </c>
      <c r="AKV8" s="132" t="s">
        <v>9</v>
      </c>
      <c r="AKW8" s="132" t="s">
        <v>10</v>
      </c>
      <c r="AKX8" s="137" t="s">
        <v>13</v>
      </c>
      <c r="AKY8" s="135" t="s">
        <v>12</v>
      </c>
      <c r="AKZ8" s="137" t="s">
        <v>14</v>
      </c>
      <c r="ALA8" s="135" t="s">
        <v>12</v>
      </c>
      <c r="ALB8" s="101"/>
      <c r="ALC8" s="131" t="s">
        <v>7</v>
      </c>
      <c r="ALD8" s="132" t="s">
        <v>8</v>
      </c>
      <c r="ALE8" s="133" t="s">
        <v>31</v>
      </c>
      <c r="ALF8" s="132" t="s">
        <v>9</v>
      </c>
      <c r="ALG8" s="132" t="s">
        <v>10</v>
      </c>
      <c r="ALH8" s="134" t="s">
        <v>11</v>
      </c>
      <c r="ALI8" s="135" t="s">
        <v>12</v>
      </c>
      <c r="ALJ8" s="135" t="s">
        <v>104</v>
      </c>
      <c r="ALK8" s="136" t="s">
        <v>105</v>
      </c>
      <c r="ALL8" s="136" t="s">
        <v>106</v>
      </c>
      <c r="ALM8" s="132" t="s">
        <v>8</v>
      </c>
      <c r="ALN8" s="133" t="s">
        <v>31</v>
      </c>
      <c r="ALO8" s="132" t="s">
        <v>9</v>
      </c>
      <c r="ALP8" s="132" t="s">
        <v>10</v>
      </c>
      <c r="ALQ8" s="137" t="s">
        <v>13</v>
      </c>
      <c r="ALR8" s="135" t="s">
        <v>12</v>
      </c>
      <c r="ALS8" s="137" t="s">
        <v>14</v>
      </c>
      <c r="ALT8" s="135" t="s">
        <v>12</v>
      </c>
      <c r="ALU8" s="101"/>
      <c r="ALV8" s="131" t="s">
        <v>7</v>
      </c>
      <c r="ALW8" s="132" t="s">
        <v>8</v>
      </c>
      <c r="ALX8" s="133" t="s">
        <v>31</v>
      </c>
      <c r="ALY8" s="132" t="s">
        <v>9</v>
      </c>
      <c r="ALZ8" s="132" t="s">
        <v>10</v>
      </c>
      <c r="AMA8" s="134" t="s">
        <v>11</v>
      </c>
      <c r="AMB8" s="135" t="s">
        <v>12</v>
      </c>
      <c r="AMC8" s="135" t="s">
        <v>104</v>
      </c>
      <c r="AMD8" s="136" t="s">
        <v>105</v>
      </c>
      <c r="AME8" s="136" t="s">
        <v>106</v>
      </c>
      <c r="AMF8" s="132" t="s">
        <v>8</v>
      </c>
      <c r="AMG8" s="133" t="s">
        <v>31</v>
      </c>
      <c r="AMH8" s="132" t="s">
        <v>9</v>
      </c>
      <c r="AMI8" s="132" t="s">
        <v>10</v>
      </c>
      <c r="AMJ8" s="137" t="s">
        <v>13</v>
      </c>
      <c r="AMK8" s="135" t="s">
        <v>12</v>
      </c>
      <c r="AML8" s="137" t="s">
        <v>14</v>
      </c>
      <c r="AMM8" s="135" t="s">
        <v>12</v>
      </c>
      <c r="AMN8" s="101"/>
      <c r="AMO8" s="131" t="s">
        <v>7</v>
      </c>
      <c r="AMP8" s="132" t="s">
        <v>8</v>
      </c>
      <c r="AMQ8" s="133" t="s">
        <v>31</v>
      </c>
      <c r="AMR8" s="132" t="s">
        <v>9</v>
      </c>
      <c r="AMS8" s="132" t="s">
        <v>10</v>
      </c>
      <c r="AMT8" s="134" t="s">
        <v>11</v>
      </c>
      <c r="AMU8" s="135" t="s">
        <v>12</v>
      </c>
      <c r="AMV8" s="135" t="s">
        <v>104</v>
      </c>
      <c r="AMW8" s="136" t="s">
        <v>105</v>
      </c>
      <c r="AMX8" s="136" t="s">
        <v>106</v>
      </c>
      <c r="AMY8" s="132" t="s">
        <v>8</v>
      </c>
      <c r="AMZ8" s="133" t="s">
        <v>31</v>
      </c>
      <c r="ANA8" s="132" t="s">
        <v>9</v>
      </c>
      <c r="ANB8" s="132" t="s">
        <v>10</v>
      </c>
      <c r="ANC8" s="137" t="s">
        <v>13</v>
      </c>
      <c r="AND8" s="135" t="s">
        <v>12</v>
      </c>
      <c r="ANE8" s="137" t="s">
        <v>14</v>
      </c>
      <c r="ANF8" s="135" t="s">
        <v>12</v>
      </c>
      <c r="ANG8" s="101"/>
      <c r="ANH8" s="131" t="s">
        <v>7</v>
      </c>
      <c r="ANI8" s="132" t="s">
        <v>8</v>
      </c>
      <c r="ANJ8" s="133" t="s">
        <v>31</v>
      </c>
      <c r="ANK8" s="132" t="s">
        <v>9</v>
      </c>
      <c r="ANL8" s="132" t="s">
        <v>10</v>
      </c>
      <c r="ANM8" s="134" t="s">
        <v>11</v>
      </c>
      <c r="ANN8" s="135" t="s">
        <v>12</v>
      </c>
      <c r="ANO8" s="135" t="s">
        <v>104</v>
      </c>
      <c r="ANP8" s="136" t="s">
        <v>105</v>
      </c>
      <c r="ANQ8" s="136" t="s">
        <v>106</v>
      </c>
      <c r="ANR8" s="132" t="s">
        <v>8</v>
      </c>
      <c r="ANS8" s="133" t="s">
        <v>31</v>
      </c>
      <c r="ANT8" s="132" t="s">
        <v>9</v>
      </c>
      <c r="ANU8" s="132" t="s">
        <v>10</v>
      </c>
      <c r="ANV8" s="137" t="s">
        <v>13</v>
      </c>
      <c r="ANW8" s="135" t="s">
        <v>12</v>
      </c>
      <c r="ANX8" s="137" t="s">
        <v>14</v>
      </c>
      <c r="ANY8" s="135" t="s">
        <v>12</v>
      </c>
      <c r="ANZ8" s="101"/>
      <c r="AOA8" s="131" t="s">
        <v>7</v>
      </c>
      <c r="AOB8" s="132" t="s">
        <v>8</v>
      </c>
      <c r="AOC8" s="133" t="s">
        <v>31</v>
      </c>
      <c r="AOD8" s="132" t="s">
        <v>9</v>
      </c>
      <c r="AOE8" s="132" t="s">
        <v>10</v>
      </c>
      <c r="AOF8" s="134" t="s">
        <v>11</v>
      </c>
      <c r="AOG8" s="135" t="s">
        <v>12</v>
      </c>
      <c r="AOH8" s="135" t="s">
        <v>104</v>
      </c>
      <c r="AOI8" s="136" t="s">
        <v>105</v>
      </c>
      <c r="AOJ8" s="136" t="s">
        <v>106</v>
      </c>
      <c r="AOK8" s="132" t="s">
        <v>8</v>
      </c>
      <c r="AOL8" s="133" t="s">
        <v>31</v>
      </c>
      <c r="AOM8" s="132" t="s">
        <v>9</v>
      </c>
      <c r="AON8" s="132" t="s">
        <v>10</v>
      </c>
      <c r="AOO8" s="137" t="s">
        <v>13</v>
      </c>
      <c r="AOP8" s="135" t="s">
        <v>12</v>
      </c>
      <c r="AOQ8" s="137" t="s">
        <v>14</v>
      </c>
      <c r="AOR8" s="135" t="s">
        <v>12</v>
      </c>
      <c r="AOS8" s="101"/>
      <c r="AOT8" s="131" t="s">
        <v>7</v>
      </c>
      <c r="AOU8" s="132" t="s">
        <v>8</v>
      </c>
      <c r="AOV8" s="133" t="s">
        <v>31</v>
      </c>
      <c r="AOW8" s="132" t="s">
        <v>9</v>
      </c>
      <c r="AOX8" s="132" t="s">
        <v>10</v>
      </c>
      <c r="AOY8" s="134" t="s">
        <v>11</v>
      </c>
      <c r="AOZ8" s="135" t="s">
        <v>12</v>
      </c>
      <c r="APA8" s="135" t="s">
        <v>104</v>
      </c>
      <c r="APB8" s="136" t="s">
        <v>105</v>
      </c>
      <c r="APC8" s="136" t="s">
        <v>106</v>
      </c>
      <c r="APD8" s="132" t="s">
        <v>8</v>
      </c>
      <c r="APE8" s="133" t="s">
        <v>31</v>
      </c>
      <c r="APF8" s="132" t="s">
        <v>9</v>
      </c>
      <c r="APG8" s="132" t="s">
        <v>10</v>
      </c>
      <c r="APH8" s="137" t="s">
        <v>13</v>
      </c>
      <c r="API8" s="135" t="s">
        <v>12</v>
      </c>
      <c r="APJ8" s="137" t="s">
        <v>14</v>
      </c>
      <c r="APK8" s="135" t="s">
        <v>12</v>
      </c>
      <c r="APL8" s="101"/>
      <c r="APM8" s="131" t="s">
        <v>7</v>
      </c>
      <c r="APN8" s="132" t="s">
        <v>8</v>
      </c>
      <c r="APO8" s="133" t="s">
        <v>31</v>
      </c>
      <c r="APP8" s="132" t="s">
        <v>9</v>
      </c>
      <c r="APQ8" s="132" t="s">
        <v>10</v>
      </c>
      <c r="APR8" s="134" t="s">
        <v>11</v>
      </c>
      <c r="APS8" s="135" t="s">
        <v>12</v>
      </c>
      <c r="APT8" s="135" t="s">
        <v>104</v>
      </c>
      <c r="APU8" s="136" t="s">
        <v>105</v>
      </c>
      <c r="APV8" s="136" t="s">
        <v>106</v>
      </c>
      <c r="APW8" s="132" t="s">
        <v>8</v>
      </c>
      <c r="APX8" s="133" t="s">
        <v>31</v>
      </c>
      <c r="APY8" s="132" t="s">
        <v>9</v>
      </c>
      <c r="APZ8" s="132" t="s">
        <v>10</v>
      </c>
      <c r="AQA8" s="137" t="s">
        <v>13</v>
      </c>
      <c r="AQB8" s="135" t="s">
        <v>12</v>
      </c>
      <c r="AQC8" s="137" t="s">
        <v>14</v>
      </c>
      <c r="AQD8" s="135" t="s">
        <v>12</v>
      </c>
      <c r="AQE8" s="101"/>
      <c r="AQF8" s="131" t="s">
        <v>7</v>
      </c>
      <c r="AQG8" s="132" t="s">
        <v>8</v>
      </c>
      <c r="AQH8" s="133" t="s">
        <v>31</v>
      </c>
      <c r="AQI8" s="132" t="s">
        <v>9</v>
      </c>
      <c r="AQJ8" s="132" t="s">
        <v>10</v>
      </c>
      <c r="AQK8" s="134" t="s">
        <v>11</v>
      </c>
      <c r="AQL8" s="135" t="s">
        <v>12</v>
      </c>
      <c r="AQM8" s="135" t="s">
        <v>104</v>
      </c>
      <c r="AQN8" s="136" t="s">
        <v>105</v>
      </c>
      <c r="AQO8" s="136" t="s">
        <v>106</v>
      </c>
      <c r="AQP8" s="132" t="s">
        <v>8</v>
      </c>
      <c r="AQQ8" s="133" t="s">
        <v>31</v>
      </c>
      <c r="AQR8" s="132" t="s">
        <v>9</v>
      </c>
      <c r="AQS8" s="132" t="s">
        <v>10</v>
      </c>
      <c r="AQT8" s="137" t="s">
        <v>13</v>
      </c>
      <c r="AQU8" s="135" t="s">
        <v>12</v>
      </c>
      <c r="AQV8" s="137" t="s">
        <v>14</v>
      </c>
      <c r="AQW8" s="135" t="s">
        <v>12</v>
      </c>
      <c r="AQX8" s="101"/>
      <c r="AQY8" s="131" t="s">
        <v>7</v>
      </c>
      <c r="AQZ8" s="132" t="s">
        <v>8</v>
      </c>
      <c r="ARA8" s="133" t="s">
        <v>31</v>
      </c>
      <c r="ARB8" s="132" t="s">
        <v>9</v>
      </c>
      <c r="ARC8" s="132" t="s">
        <v>10</v>
      </c>
      <c r="ARD8" s="134" t="s">
        <v>11</v>
      </c>
      <c r="ARE8" s="135" t="s">
        <v>12</v>
      </c>
      <c r="ARF8" s="135" t="s">
        <v>104</v>
      </c>
      <c r="ARG8" s="136" t="s">
        <v>105</v>
      </c>
      <c r="ARH8" s="136" t="s">
        <v>106</v>
      </c>
      <c r="ARI8" s="132" t="s">
        <v>8</v>
      </c>
      <c r="ARJ8" s="133" t="s">
        <v>31</v>
      </c>
      <c r="ARK8" s="132" t="s">
        <v>9</v>
      </c>
      <c r="ARL8" s="132" t="s">
        <v>10</v>
      </c>
      <c r="ARM8" s="137" t="s">
        <v>13</v>
      </c>
      <c r="ARN8" s="135" t="s">
        <v>12</v>
      </c>
      <c r="ARO8" s="137" t="s">
        <v>14</v>
      </c>
      <c r="ARP8" s="135" t="s">
        <v>12</v>
      </c>
      <c r="ARQ8" s="101"/>
      <c r="ARR8" s="131" t="s">
        <v>7</v>
      </c>
      <c r="ARS8" s="132" t="s">
        <v>8</v>
      </c>
      <c r="ART8" s="133" t="s">
        <v>31</v>
      </c>
      <c r="ARU8" s="132" t="s">
        <v>9</v>
      </c>
      <c r="ARV8" s="132" t="s">
        <v>10</v>
      </c>
      <c r="ARW8" s="134" t="s">
        <v>11</v>
      </c>
      <c r="ARX8" s="135" t="s">
        <v>12</v>
      </c>
      <c r="ARY8" s="135" t="s">
        <v>104</v>
      </c>
      <c r="ARZ8" s="136" t="s">
        <v>105</v>
      </c>
      <c r="ASA8" s="136" t="s">
        <v>106</v>
      </c>
      <c r="ASB8" s="132" t="s">
        <v>8</v>
      </c>
      <c r="ASC8" s="133" t="s">
        <v>31</v>
      </c>
      <c r="ASD8" s="132" t="s">
        <v>9</v>
      </c>
      <c r="ASE8" s="132" t="s">
        <v>10</v>
      </c>
      <c r="ASF8" s="137" t="s">
        <v>13</v>
      </c>
      <c r="ASG8" s="135" t="s">
        <v>12</v>
      </c>
      <c r="ASH8" s="137" t="s">
        <v>14</v>
      </c>
      <c r="ASI8" s="135" t="s">
        <v>12</v>
      </c>
      <c r="ASJ8" s="101"/>
      <c r="ASK8" s="131" t="s">
        <v>7</v>
      </c>
      <c r="ASL8" s="132" t="s">
        <v>8</v>
      </c>
      <c r="ASM8" s="133" t="s">
        <v>31</v>
      </c>
      <c r="ASN8" s="132" t="s">
        <v>9</v>
      </c>
      <c r="ASO8" s="132" t="s">
        <v>10</v>
      </c>
      <c r="ASP8" s="134" t="s">
        <v>11</v>
      </c>
      <c r="ASQ8" s="135" t="s">
        <v>12</v>
      </c>
      <c r="ASR8" s="135" t="s">
        <v>104</v>
      </c>
      <c r="ASS8" s="136" t="s">
        <v>105</v>
      </c>
      <c r="AST8" s="136" t="s">
        <v>106</v>
      </c>
      <c r="ASU8" s="132" t="s">
        <v>8</v>
      </c>
      <c r="ASV8" s="133" t="s">
        <v>31</v>
      </c>
      <c r="ASW8" s="132" t="s">
        <v>9</v>
      </c>
      <c r="ASX8" s="132" t="s">
        <v>10</v>
      </c>
      <c r="ASY8" s="137" t="s">
        <v>13</v>
      </c>
      <c r="ASZ8" s="135" t="s">
        <v>12</v>
      </c>
      <c r="ATA8" s="137" t="s">
        <v>14</v>
      </c>
      <c r="ATB8" s="135" t="s">
        <v>12</v>
      </c>
      <c r="ATC8" s="101"/>
      <c r="ATD8" s="131" t="s">
        <v>7</v>
      </c>
      <c r="ATE8" s="132" t="s">
        <v>8</v>
      </c>
      <c r="ATF8" s="133" t="s">
        <v>31</v>
      </c>
      <c r="ATG8" s="132" t="s">
        <v>9</v>
      </c>
      <c r="ATH8" s="132" t="s">
        <v>10</v>
      </c>
      <c r="ATI8" s="134" t="s">
        <v>11</v>
      </c>
      <c r="ATJ8" s="135" t="s">
        <v>12</v>
      </c>
      <c r="ATK8" s="135" t="s">
        <v>104</v>
      </c>
      <c r="ATL8" s="136" t="s">
        <v>105</v>
      </c>
      <c r="ATM8" s="136" t="s">
        <v>106</v>
      </c>
      <c r="ATN8" s="132" t="s">
        <v>8</v>
      </c>
      <c r="ATO8" s="133" t="s">
        <v>31</v>
      </c>
      <c r="ATP8" s="132" t="s">
        <v>9</v>
      </c>
      <c r="ATQ8" s="132" t="s">
        <v>10</v>
      </c>
      <c r="ATR8" s="137" t="s">
        <v>13</v>
      </c>
      <c r="ATS8" s="135" t="s">
        <v>12</v>
      </c>
      <c r="ATT8" s="137" t="s">
        <v>14</v>
      </c>
      <c r="ATU8" s="135" t="s">
        <v>12</v>
      </c>
      <c r="ATV8" s="101"/>
      <c r="ATW8" s="131" t="s">
        <v>7</v>
      </c>
      <c r="ATX8" s="132" t="s">
        <v>8</v>
      </c>
      <c r="ATY8" s="133" t="s">
        <v>31</v>
      </c>
      <c r="ATZ8" s="132" t="s">
        <v>9</v>
      </c>
      <c r="AUA8" s="132" t="s">
        <v>10</v>
      </c>
      <c r="AUB8" s="134" t="s">
        <v>11</v>
      </c>
      <c r="AUC8" s="135" t="s">
        <v>12</v>
      </c>
      <c r="AUD8" s="135" t="s">
        <v>104</v>
      </c>
      <c r="AUE8" s="136" t="s">
        <v>105</v>
      </c>
      <c r="AUF8" s="136" t="s">
        <v>106</v>
      </c>
      <c r="AUG8" s="132" t="s">
        <v>8</v>
      </c>
      <c r="AUH8" s="133" t="s">
        <v>31</v>
      </c>
      <c r="AUI8" s="132" t="s">
        <v>9</v>
      </c>
      <c r="AUJ8" s="132" t="s">
        <v>10</v>
      </c>
      <c r="AUK8" s="137" t="s">
        <v>13</v>
      </c>
      <c r="AUL8" s="135" t="s">
        <v>12</v>
      </c>
      <c r="AUM8" s="137" t="s">
        <v>14</v>
      </c>
      <c r="AUN8" s="135" t="s">
        <v>12</v>
      </c>
      <c r="AUO8" s="101"/>
      <c r="AUP8" s="131" t="s">
        <v>7</v>
      </c>
      <c r="AUQ8" s="132" t="s">
        <v>8</v>
      </c>
      <c r="AUR8" s="133" t="s">
        <v>31</v>
      </c>
      <c r="AUS8" s="132" t="s">
        <v>9</v>
      </c>
      <c r="AUT8" s="132" t="s">
        <v>10</v>
      </c>
      <c r="AUU8" s="134" t="s">
        <v>11</v>
      </c>
      <c r="AUV8" s="135" t="s">
        <v>12</v>
      </c>
      <c r="AUW8" s="135" t="s">
        <v>104</v>
      </c>
      <c r="AUX8" s="136" t="s">
        <v>105</v>
      </c>
      <c r="AUY8" s="136" t="s">
        <v>106</v>
      </c>
      <c r="AUZ8" s="132" t="s">
        <v>8</v>
      </c>
      <c r="AVA8" s="133" t="s">
        <v>31</v>
      </c>
      <c r="AVB8" s="132" t="s">
        <v>9</v>
      </c>
      <c r="AVC8" s="132" t="s">
        <v>10</v>
      </c>
      <c r="AVD8" s="137" t="s">
        <v>13</v>
      </c>
      <c r="AVE8" s="135" t="s">
        <v>12</v>
      </c>
      <c r="AVF8" s="137" t="s">
        <v>14</v>
      </c>
      <c r="AVG8" s="135" t="s">
        <v>12</v>
      </c>
    </row>
    <row r="9" spans="1:1255" ht="15" thickBot="1" x14ac:dyDescent="0.35">
      <c r="A9" s="103"/>
      <c r="B9" s="138">
        <v>27</v>
      </c>
      <c r="C9" s="139" t="s">
        <v>29</v>
      </c>
      <c r="D9" s="140"/>
      <c r="E9" s="140" t="str">
        <f>IF(D9=0," ",(7.5))</f>
        <v xml:space="preserve"> </v>
      </c>
      <c r="F9" s="140" t="str">
        <f>IFERROR(IF(D9=0," ",IF(D9=16," ",VLOOKUP(D9,PROTOKOL!$A:$E,2)*E9))/7.5*(7.5-I9),"")</f>
        <v/>
      </c>
      <c r="G9" s="141"/>
      <c r="H9" s="142" t="str">
        <f>IF(D9=0," ",IF(D9=16," ",(C9-F9-G9)*VLOOKUP(D9,PROTOKOL!$A:$E,5)))</f>
        <v xml:space="preserve"> </v>
      </c>
      <c r="I9" s="143"/>
      <c r="J9" s="144" t="str">
        <f>IF(D9=2,E9,IF(D9=1,E9,IF(D9=3,E9," " )))</f>
        <v xml:space="preserve"> </v>
      </c>
      <c r="K9" s="145" t="str">
        <f>IF(D9=2,H9,IF(D9=1,H9,IF(D9=3,H9," ")))</f>
        <v xml:space="preserve"> </v>
      </c>
      <c r="L9" s="139"/>
      <c r="M9" s="140"/>
      <c r="N9" s="140" t="str">
        <f>IF(M9=0," ",(7.5))</f>
        <v xml:space="preserve"> </v>
      </c>
      <c r="O9" s="146" t="str">
        <f>IF(M9=0," ",IF(M9=16," ",VLOOKUP(M9,PROTOKOL!$A:$E,2)*N9))</f>
        <v xml:space="preserve"> </v>
      </c>
      <c r="P9" s="141"/>
      <c r="Q9" s="142" t="str">
        <f>IF(M9=0," ",IF(M9=16," ",(L9-O9-P9)*VLOOKUP(M9,PROTOKOL!$A:$E,5)))</f>
        <v xml:space="preserve"> </v>
      </c>
      <c r="R9" s="147"/>
      <c r="S9" s="148" t="str">
        <f>IF(M9=0," ",Q9/N9*R9)</f>
        <v xml:space="preserve"> </v>
      </c>
      <c r="T9" s="103"/>
      <c r="U9" s="370">
        <v>27</v>
      </c>
      <c r="V9" s="426"/>
      <c r="W9" s="424">
        <v>1</v>
      </c>
      <c r="X9" s="425">
        <v>7</v>
      </c>
      <c r="Y9" s="425">
        <f>IF(X9=0," ",(7.5))</f>
        <v>7.5</v>
      </c>
      <c r="Z9" s="372">
        <f>IFERROR(IF(X9=0," ",IF(X9=16," ",VLOOKUP(X9,PROTOKOL!$A:$E,2)*Y9))/7.5*(7.5-AC9),"")</f>
        <v>0</v>
      </c>
      <c r="AA9" s="427"/>
      <c r="AB9" s="374">
        <f>IF(X9=0," ",IF(X9=16," ",(W9-Z9-AA9)*VLOOKUP(X9,PROTOKOL!$A:$E,5)))</f>
        <v>19.180704592450226</v>
      </c>
      <c r="AC9" s="375"/>
      <c r="AD9" s="376" t="str">
        <f>IF(X9=2,Y9,IF(X9=1,Y9,IF(X9=3,Y9," " )))</f>
        <v xml:space="preserve"> </v>
      </c>
      <c r="AE9" s="377" t="str">
        <f>IF(X9=2,AB9,IF(X9=1,AB9,IF(X9=3,AB9," ")))</f>
        <v xml:space="preserve"> </v>
      </c>
      <c r="AF9" s="371"/>
      <c r="AG9" s="372"/>
      <c r="AH9" s="372" t="str">
        <f>IF(AG9=0," ",(7.5))</f>
        <v xml:space="preserve"> </v>
      </c>
      <c r="AI9" s="378" t="str">
        <f>IF(AG9=0," ",IF(AG9=16," ",VLOOKUP(AG9,PROTOKOL!$A:$E,2)*AH9))</f>
        <v xml:space="preserve"> </v>
      </c>
      <c r="AJ9" s="373"/>
      <c r="AK9" s="374" t="str">
        <f>IF(AG9=0," ",IF(AG9=16," ",(AF9-AI9-AJ9)*VLOOKUP(AG9,PROTOKOL!$A:$E,5)))</f>
        <v xml:space="preserve"> </v>
      </c>
      <c r="AL9" s="379"/>
      <c r="AM9" s="380" t="str">
        <f>IF(AG9=0," ",AK9/AH9*AL9)</f>
        <v xml:space="preserve"> </v>
      </c>
      <c r="AN9" s="103"/>
      <c r="AO9" s="138">
        <v>27</v>
      </c>
      <c r="AP9" s="139">
        <v>1</v>
      </c>
      <c r="AQ9" s="140">
        <v>7</v>
      </c>
      <c r="AR9" s="140">
        <f>IF(AQ9=0," ",(7.5))</f>
        <v>7.5</v>
      </c>
      <c r="AS9" s="140">
        <f>IFERROR(IF(AQ9=0," ",IF(AQ9=16," ",VLOOKUP(AQ9,PROTOKOL!$A:$E,2)*AR9))/7.5*(7.5-AV9),"")</f>
        <v>0</v>
      </c>
      <c r="AT9" s="141"/>
      <c r="AU9" s="142">
        <f>IF(AQ9=0," ",IF(AQ9=16," ",(AP9-AS9-AT9)*VLOOKUP(AQ9,PROTOKOL!$A:$E,5)))</f>
        <v>19.180704592450226</v>
      </c>
      <c r="AV9" s="143"/>
      <c r="AW9" s="144" t="str">
        <f>IF(AQ9=2,AR9,IF(AQ9=1,AR9,IF(AQ9=3,AR9," " )))</f>
        <v xml:space="preserve"> </v>
      </c>
      <c r="AX9" s="145" t="str">
        <f>IF(AQ9=2,AU9,IF(AQ9=1,AU9,IF(AQ9=3,AU9," ")))</f>
        <v xml:space="preserve"> </v>
      </c>
      <c r="AY9" s="139"/>
      <c r="AZ9" s="140"/>
      <c r="BA9" s="140" t="str">
        <f>IF(AZ9=0," ",(7.5))</f>
        <v xml:space="preserve"> </v>
      </c>
      <c r="BB9" s="146" t="str">
        <f>IF(AZ9=0," ",IF(AZ9=16," ",VLOOKUP(AZ9,PROTOKOL!$A:$E,2)*BA9))</f>
        <v xml:space="preserve"> </v>
      </c>
      <c r="BC9" s="141"/>
      <c r="BD9" s="142" t="str">
        <f>IF(AZ9=0," ",IF(AZ9=16," ",(AY9-BB9-BC9)*VLOOKUP(AZ9,PROTOKOL!$A:$E,5)))</f>
        <v xml:space="preserve"> </v>
      </c>
      <c r="BE9" s="147"/>
      <c r="BF9" s="148" t="str">
        <f>IF(AZ9=0," ",BD9/BA9*BE9)</f>
        <v xml:space="preserve"> </v>
      </c>
      <c r="BG9" s="103"/>
      <c r="BH9" s="138">
        <v>27</v>
      </c>
      <c r="BI9" s="139" t="s">
        <v>26</v>
      </c>
      <c r="BJ9" s="140"/>
      <c r="BK9" s="140" t="str">
        <f>IF(BJ9=0," ",(7.5))</f>
        <v xml:space="preserve"> </v>
      </c>
      <c r="BL9" s="140" t="str">
        <f>IFERROR(IF(BJ9=0," ",IF(BJ9=16," ",VLOOKUP(BJ9,PROTOKOL!$A:$E,2)*BK9))/7.5*(7.5-BO9),"")</f>
        <v/>
      </c>
      <c r="BM9" s="141"/>
      <c r="BN9" s="142" t="str">
        <f>IF(BJ9=0," ",IF(BJ9=16," ",(BI9-BL9-BM9)*VLOOKUP(BJ9,PROTOKOL!$A:$E,5)))</f>
        <v xml:space="preserve"> </v>
      </c>
      <c r="BO9" s="143"/>
      <c r="BP9" s="144" t="str">
        <f>IF(BJ9=2,BK9,IF(BJ9=1,BK9,IF(BJ9=3,BK9," " )))</f>
        <v xml:space="preserve"> </v>
      </c>
      <c r="BQ9" s="145" t="str">
        <f>IF(BJ9=2,BN9,IF(BJ9=1,BN9,IF(BJ9=3,BN9," ")))</f>
        <v xml:space="preserve"> </v>
      </c>
      <c r="BR9" s="139"/>
      <c r="BS9" s="140"/>
      <c r="BT9" s="140" t="str">
        <f>IF(BS9=0," ",(7.5))</f>
        <v xml:space="preserve"> </v>
      </c>
      <c r="BU9" s="146" t="str">
        <f>IF(BS9=0," ",IF(BS9=16," ",VLOOKUP(BS9,PROTOKOL!$A:$E,2)*BT9))</f>
        <v xml:space="preserve"> </v>
      </c>
      <c r="BV9" s="141"/>
      <c r="BW9" s="142" t="str">
        <f>IF(BS9=0," ",IF(BS9=16," ",(BR9-BU9-BV9)*VLOOKUP(BS9,PROTOKOL!$A:$E,5)))</f>
        <v xml:space="preserve"> </v>
      </c>
      <c r="BX9" s="147"/>
      <c r="BY9" s="148" t="str">
        <f>IF(BS9=0," ",BW9/BT9*BX9)</f>
        <v xml:space="preserve"> </v>
      </c>
      <c r="BZ9" s="103"/>
      <c r="CA9" s="138">
        <v>27</v>
      </c>
      <c r="CB9" s="139" t="s">
        <v>29</v>
      </c>
      <c r="CC9" s="140"/>
      <c r="CD9" s="140" t="str">
        <f>IF(CC9=0," ",(7.5))</f>
        <v xml:space="preserve"> </v>
      </c>
      <c r="CE9" s="140" t="str">
        <f>IFERROR(IF(CC9=0," ",IF(CC9=16," ",VLOOKUP(CC9,PROTOKOL!$A:$E,2)*CD9))/7.5*(7.5-CH9),"")</f>
        <v/>
      </c>
      <c r="CF9" s="141"/>
      <c r="CG9" s="142" t="str">
        <f>IF(CC9=0," ",IF(CC9=16," ",(CB9-CE9-CF9)*VLOOKUP(CC9,PROTOKOL!$A:$E,5)))</f>
        <v xml:space="preserve"> </v>
      </c>
      <c r="CH9" s="143"/>
      <c r="CI9" s="144" t="str">
        <f>IF(CC9=2,CD9,IF(CC9=1,CD9,IF(CC9=3,CD9," " )))</f>
        <v xml:space="preserve"> </v>
      </c>
      <c r="CJ9" s="145" t="str">
        <f>IF(CC9=2,CG9,IF(CC9=1,CG9,IF(CC9=3,CG9," ")))</f>
        <v xml:space="preserve"> </v>
      </c>
      <c r="CK9" s="139"/>
      <c r="CL9" s="140"/>
      <c r="CM9" s="140"/>
      <c r="CN9" s="146" t="str">
        <f>IF(CL9=0," ",IF(CL9=16," ",VLOOKUP(CL9,PROTOKOL!$A:$E,2)*CM9))</f>
        <v xml:space="preserve"> </v>
      </c>
      <c r="CO9" s="141"/>
      <c r="CP9" s="142" t="str">
        <f>IF(CL9=0," ",IF(CL9=16," ",(CK9-CN9-CO9)*VLOOKUP(CL9,PROTOKOL!$A:$E,5)))</f>
        <v xml:space="preserve"> </v>
      </c>
      <c r="CQ9" s="147"/>
      <c r="CR9" s="148" t="str">
        <f>IF(CL9=0," ",CP9/CM9*CQ9)</f>
        <v xml:space="preserve"> </v>
      </c>
      <c r="CS9" s="103"/>
      <c r="CT9" s="138">
        <v>27</v>
      </c>
      <c r="CU9" s="139">
        <v>1</v>
      </c>
      <c r="CV9" s="140">
        <v>5</v>
      </c>
      <c r="CW9" s="140">
        <f>IF(CV9=0," ",(7.5))</f>
        <v>7.5</v>
      </c>
      <c r="CX9" s="140">
        <f>IFERROR(IF(CV9=0," ",IF(CV9=16," ",VLOOKUP(CV9,PROTOKOL!$A:$E,2)*CW9))/7.5*(7.5-DA9),"")</f>
        <v>0</v>
      </c>
      <c r="CY9" s="141"/>
      <c r="CZ9" s="142">
        <f>IF(CV9=0," ",IF(CV9=16," ",(CU9-CX9-CY9)*VLOOKUP(CV9,PROTOKOL!$A:$E,5)))</f>
        <v>17.262634133205204</v>
      </c>
      <c r="DA9" s="143"/>
      <c r="DB9" s="144" t="str">
        <f>IF(CV9=2,CW9,IF(CV9=1,CW9,IF(CV9=3,CW9," " )))</f>
        <v xml:space="preserve"> </v>
      </c>
      <c r="DC9" s="145" t="str">
        <f>IF(CV9=2,CZ9,IF(CV9=1,CZ9,IF(CV9=3,CZ9," ")))</f>
        <v xml:space="preserve"> </v>
      </c>
      <c r="DD9" s="139"/>
      <c r="DE9" s="140"/>
      <c r="DF9" s="140" t="str">
        <f>IF(DE9=0," ",(7.5))</f>
        <v xml:space="preserve"> </v>
      </c>
      <c r="DG9" s="146" t="str">
        <f>IF(DE9=0," ",IF(DE9=16," ",VLOOKUP(DE9,PROTOKOL!$A:$E,2)*DF9))</f>
        <v xml:space="preserve"> </v>
      </c>
      <c r="DH9" s="141"/>
      <c r="DI9" s="142" t="str">
        <f>IF(DE9=0," ",IF(DE9=16," ",(DD9-DG9-DH9)*VLOOKUP(DE9,PROTOKOL!$A:$E,5)))</f>
        <v xml:space="preserve"> </v>
      </c>
      <c r="DJ9" s="147"/>
      <c r="DK9" s="148" t="str">
        <f>IF(DE9=0," ",DI9/DF9*DJ9)</f>
        <v xml:space="preserve"> </v>
      </c>
      <c r="DL9" s="103"/>
      <c r="DM9" s="138">
        <v>27</v>
      </c>
      <c r="DN9" s="139" t="s">
        <v>26</v>
      </c>
      <c r="DO9" s="140"/>
      <c r="DP9" s="140" t="str">
        <f>IF(DO9=0," ",(7.5))</f>
        <v xml:space="preserve"> </v>
      </c>
      <c r="DQ9" s="140" t="str">
        <f>IFERROR(IF(DO9=0," ",IF(DO9=16," ",VLOOKUP(DO9,PROTOKOL!$A:$E,2)*DP9))/7.5*(7.5-DT9),"")</f>
        <v/>
      </c>
      <c r="DR9" s="141"/>
      <c r="DS9" s="142" t="str">
        <f>IF(DO9=0," ",IF(DO9=16," ",(DN9-DQ9-DR9)*VLOOKUP(DO9,PROTOKOL!$A:$E,5)))</f>
        <v xml:space="preserve"> </v>
      </c>
      <c r="DT9" s="143"/>
      <c r="DU9" s="144" t="str">
        <f>IF(DO9=2,DP9,IF(DO9=1,DP9,IF(DO9=3,DP9," " )))</f>
        <v xml:space="preserve"> </v>
      </c>
      <c r="DV9" s="145" t="str">
        <f>IF(DO9=2,DS9,IF(DO9=1,DS9,IF(DO9=3,DS9," ")))</f>
        <v xml:space="preserve"> </v>
      </c>
      <c r="DW9" s="139"/>
      <c r="DX9" s="150" t="s">
        <v>140</v>
      </c>
      <c r="DY9" s="150">
        <f t="shared" ref="DY9" si="0">IF(DX9=0," ",(7.5))</f>
        <v>7.5</v>
      </c>
      <c r="DZ9" s="150" t="str">
        <f>IFERROR(IF(DX9=0," ",IF(DX9=16," ",VLOOKUP(DX9,PROTOKOL!$A:$E,2)*DY9))/7.5*(7.5-EC9),"")</f>
        <v/>
      </c>
      <c r="EA9" s="151"/>
      <c r="EB9" s="152">
        <f t="shared" ref="EB9:EB10" si="1">$DY$53*DY9</f>
        <v>46.666666666666664</v>
      </c>
      <c r="EC9" s="155">
        <v>15</v>
      </c>
      <c r="ED9" s="148">
        <f>IF(DX9=0," ",EB9/DY9*EC9)</f>
        <v>93.333333333333329</v>
      </c>
      <c r="EE9" s="103"/>
      <c r="EF9" s="138">
        <v>27</v>
      </c>
      <c r="EG9" s="139">
        <v>6.41</v>
      </c>
      <c r="EH9" s="140">
        <v>1</v>
      </c>
      <c r="EI9" s="140">
        <v>7</v>
      </c>
      <c r="EJ9" s="140">
        <f>IFERROR(IF(EH9=0," ",IF(EH9=16," ",VLOOKUP(EH9,PROTOKOL!$A:$E,2)*EI9))/7.5*(7.5-EM9),"")</f>
        <v>4.2</v>
      </c>
      <c r="EK9" s="141">
        <v>0.157</v>
      </c>
      <c r="EL9" s="142">
        <f>IF(EH9=0," ",IF(EH9=16," ",(EG9-EJ9-EK9)*VLOOKUP(EH9,PROTOKOL!$A:$E,5)))</f>
        <v>20.813542111111108</v>
      </c>
      <c r="EM9" s="143"/>
      <c r="EN9" s="144">
        <f>IF(EH9=2,EI9,IF(EH9=1,EI9,IF(EH9=3,EI9," " )))</f>
        <v>7</v>
      </c>
      <c r="EO9" s="145">
        <f>IF(EH9=2,EL9,IF(EH9=1,EL9,IF(EH9=3,EL9," ")))</f>
        <v>20.813542111111108</v>
      </c>
      <c r="EP9" s="329" t="s">
        <v>205</v>
      </c>
      <c r="EQ9" s="140"/>
      <c r="ER9" s="140" t="str">
        <f>IF(EQ9=0," ",(7.5))</f>
        <v xml:space="preserve"> </v>
      </c>
      <c r="ES9" s="146" t="str">
        <f>IF(EQ9=0," ",IF(EQ9=16," ",VLOOKUP(EQ9,PROTOKOL!$A:$E,2)*ER9))</f>
        <v xml:space="preserve"> </v>
      </c>
      <c r="ET9" s="141"/>
      <c r="EU9" s="142" t="str">
        <f>IF(EQ9=0," ",IF(EQ9=16," ",(EP9-ES9-ET9)*VLOOKUP(EQ9,PROTOKOL!$A:$E,5)))</f>
        <v xml:space="preserve"> </v>
      </c>
      <c r="EV9" s="147"/>
      <c r="EW9" s="148" t="str">
        <f>IF(EQ9=0," ",EU9/ER9*EV9)</f>
        <v xml:space="preserve"> </v>
      </c>
      <c r="EX9" s="103"/>
      <c r="EY9" s="138">
        <v>27</v>
      </c>
      <c r="EZ9" s="139">
        <v>1</v>
      </c>
      <c r="FA9" s="140">
        <v>5</v>
      </c>
      <c r="FB9" s="140">
        <f>IF(FA9=0," ",(7.5))</f>
        <v>7.5</v>
      </c>
      <c r="FC9" s="140">
        <f>IFERROR(IF(FA9=0," ",IF(FA9=16," ",VLOOKUP(FA9,PROTOKOL!$A:$E,2)*FB9))/7.5*(7.5-FF9),"")</f>
        <v>0</v>
      </c>
      <c r="FD9" s="141"/>
      <c r="FE9" s="142">
        <f>IF(FA9=0," ",IF(FA9=16," ",(EZ9-FC9-FD9)*VLOOKUP(FA9,PROTOKOL!$A:$E,5)))</f>
        <v>17.262634133205204</v>
      </c>
      <c r="FF9" s="143"/>
      <c r="FG9" s="144" t="str">
        <f>IF(FA9=2,FB9,IF(FA9=1,FB9,IF(FA9=3,FB9," " )))</f>
        <v xml:space="preserve"> </v>
      </c>
      <c r="FH9" s="145" t="str">
        <f>IF(FA9=2,FE9,IF(FA9=1,FE9,IF(FA9=3,FE9," ")))</f>
        <v xml:space="preserve"> </v>
      </c>
      <c r="FI9" s="139"/>
      <c r="FJ9" s="140"/>
      <c r="FK9" s="140" t="str">
        <f>IF(FJ9=0," ",(7.5))</f>
        <v xml:space="preserve"> </v>
      </c>
      <c r="FL9" s="146" t="str">
        <f>IF(FJ9=0," ",IF(FJ9=16," ",VLOOKUP(FJ9,PROTOKOL!$A:$E,2)*FK9))</f>
        <v xml:space="preserve"> </v>
      </c>
      <c r="FM9" s="141"/>
      <c r="FN9" s="142" t="str">
        <f>IF(FJ9=0," ",IF(FJ9=16," ",(FI9-FL9-FM9)*VLOOKUP(FJ9,PROTOKOL!$A:$E,5)))</f>
        <v xml:space="preserve"> </v>
      </c>
      <c r="FO9" s="147"/>
      <c r="FP9" s="148" t="str">
        <f>IF(FJ9=0," ",FN9/FK9*FO9)</f>
        <v xml:space="preserve"> </v>
      </c>
      <c r="FQ9" s="103"/>
      <c r="FR9" s="138">
        <v>27</v>
      </c>
      <c r="FS9" s="139">
        <v>1</v>
      </c>
      <c r="FT9" s="140">
        <v>5</v>
      </c>
      <c r="FU9" s="140">
        <f>IF(FT9=0," ",(7.5))</f>
        <v>7.5</v>
      </c>
      <c r="FV9" s="140">
        <f>IFERROR(IF(FT9=0," ",IF(FT9=16," ",VLOOKUP(FT9,PROTOKOL!$A:$E,2)*FU9))/7.5*(7.5-FY9),"")</f>
        <v>0</v>
      </c>
      <c r="FW9" s="141"/>
      <c r="FX9" s="142">
        <f>IF(FT9=0," ",IF(FT9=16," ",(FS9-FV9-FW9)*VLOOKUP(FT9,PROTOKOL!$A:$E,5)))</f>
        <v>17.262634133205204</v>
      </c>
      <c r="FY9" s="143"/>
      <c r="FZ9" s="144" t="str">
        <f>IF(FT9=2,FU9,IF(FT9=1,FU9,IF(FT9=3,FU9," " )))</f>
        <v xml:space="preserve"> </v>
      </c>
      <c r="GA9" s="145" t="str">
        <f>IF(FT9=2,FX9,IF(FT9=1,FX9,IF(FT9=3,FX9," ")))</f>
        <v xml:space="preserve"> </v>
      </c>
      <c r="GB9" s="139"/>
      <c r="GC9" s="140"/>
      <c r="GD9" s="140" t="str">
        <f>IF(GC9=0," ",(7.5))</f>
        <v xml:space="preserve"> </v>
      </c>
      <c r="GE9" s="146" t="str">
        <f>IF(GC9=0," ",IF(GC9=16," ",VLOOKUP(GC9,PROTOKOL!$A:$E,2)*GD9))</f>
        <v xml:space="preserve"> </v>
      </c>
      <c r="GF9" s="141"/>
      <c r="GG9" s="142" t="str">
        <f>IF(GC9=0," ",IF(GC9=16," ",(GB9-GE9-GF9)*VLOOKUP(GC9,PROTOKOL!$A:$E,5)))</f>
        <v xml:space="preserve"> </v>
      </c>
      <c r="GH9" s="147"/>
      <c r="GI9" s="148" t="str">
        <f>IF(GC9=0," ",GG9/GD9*GH9)</f>
        <v xml:space="preserve"> </v>
      </c>
      <c r="GJ9" s="103"/>
      <c r="GK9" s="138">
        <v>27</v>
      </c>
      <c r="GL9" s="139">
        <v>1</v>
      </c>
      <c r="GM9" s="140">
        <v>5</v>
      </c>
      <c r="GN9" s="140">
        <f>IF(GM9=0," ",(7.5))</f>
        <v>7.5</v>
      </c>
      <c r="GO9" s="140">
        <f>IFERROR(IF(GM9=0," ",IF(GM9=16," ",VLOOKUP(GM9,PROTOKOL!$A:$E,2)*GN9))/7.5*(7.5-GR9),"")</f>
        <v>0</v>
      </c>
      <c r="GP9" s="141"/>
      <c r="GQ9" s="142">
        <f>IF(GM9=0," ",IF(GM9=16," ",(GL9-GO9-GP9)*VLOOKUP(GM9,PROTOKOL!$A:$E,5)))</f>
        <v>17.262634133205204</v>
      </c>
      <c r="GR9" s="143"/>
      <c r="GS9" s="144" t="str">
        <f>IF(GM9=2,GN9,IF(GM9=1,GN9,IF(GM9=3,GN9," " )))</f>
        <v xml:space="preserve"> </v>
      </c>
      <c r="GT9" s="145" t="str">
        <f>IF(GM9=2,GQ9,IF(GM9=1,GQ9,IF(GM9=3,GQ9," ")))</f>
        <v xml:space="preserve"> </v>
      </c>
      <c r="GU9" s="139"/>
      <c r="GV9" s="140"/>
      <c r="GW9" s="140" t="str">
        <f>IF(GV9=0," ",(7.5))</f>
        <v xml:space="preserve"> </v>
      </c>
      <c r="GX9" s="146" t="str">
        <f>IF(GV9=0," ",IF(GV9=16," ",VLOOKUP(GV9,PROTOKOL!$A:$E,2)*GW9))</f>
        <v xml:space="preserve"> </v>
      </c>
      <c r="GY9" s="141"/>
      <c r="GZ9" s="142" t="str">
        <f>IF(GV9=0," ",IF(GV9=16," ",(GU9-GX9-GY9)*VLOOKUP(GV9,PROTOKOL!$A:$E,5)))</f>
        <v xml:space="preserve"> </v>
      </c>
      <c r="HA9" s="147"/>
      <c r="HB9" s="148" t="str">
        <f>IF(GV9=0," ",GZ9/GW9*HA9)</f>
        <v xml:space="preserve"> </v>
      </c>
      <c r="HC9" s="103"/>
      <c r="HD9" s="138">
        <v>27</v>
      </c>
      <c r="HE9" s="139">
        <v>1</v>
      </c>
      <c r="HF9" s="140">
        <v>5</v>
      </c>
      <c r="HG9" s="140">
        <f>IF(HF9=0," ",(7.5))</f>
        <v>7.5</v>
      </c>
      <c r="HH9" s="140">
        <f>IFERROR(IF(HF9=0," ",IF(HF9=16," ",VLOOKUP(HF9,PROTOKOL!$A:$E,2)*HG9))/7.5*(7.5-HK9),"")</f>
        <v>0</v>
      </c>
      <c r="HI9" s="141"/>
      <c r="HJ9" s="142">
        <f>IF(HF9=0," ",IF(HF9=16," ",(HE9-HH9-HI9)*VLOOKUP(HF9,PROTOKOL!$A:$E,5)))</f>
        <v>17.262634133205204</v>
      </c>
      <c r="HK9" s="143"/>
      <c r="HL9" s="144" t="str">
        <f>IF(HF9=2,HG9,IF(HF9=1,HG9,IF(HF9=3,HG9," " )))</f>
        <v xml:space="preserve"> </v>
      </c>
      <c r="HM9" s="145" t="str">
        <f>IF(HF9=2,HJ9,IF(HF9=1,HJ9,IF(HF9=3,HJ9," ")))</f>
        <v xml:space="preserve"> </v>
      </c>
      <c r="HN9" s="139">
        <v>1</v>
      </c>
      <c r="HO9" s="140">
        <v>5</v>
      </c>
      <c r="HP9" s="140">
        <v>3.5</v>
      </c>
      <c r="HQ9" s="146">
        <f>IF(HO9=0," ",IF(HO9=16," ",VLOOKUP(HO9,PROTOKOL!$A:$E,2)*HP9))</f>
        <v>0</v>
      </c>
      <c r="HR9" s="141"/>
      <c r="HS9" s="142">
        <f>IF(HO9=0," ",IF(HO9=16," ",(HN9-HQ9-HR9)*VLOOKUP(HO9,PROTOKOL!$A:$E,5)))/7.5*3.5</f>
        <v>8.055895928829095</v>
      </c>
      <c r="HT9" s="147">
        <v>7</v>
      </c>
      <c r="HU9" s="148">
        <f>IF(HO9=0," ",HS9/HP9*HT9)</f>
        <v>16.11179185765819</v>
      </c>
      <c r="HV9" s="103"/>
      <c r="HW9" s="138">
        <v>27</v>
      </c>
      <c r="HX9" s="139">
        <v>9.18</v>
      </c>
      <c r="HY9" s="140">
        <v>3</v>
      </c>
      <c r="HZ9" s="140">
        <f>IF(HY9=0," ",(7.5))</f>
        <v>7.5</v>
      </c>
      <c r="IA9" s="140">
        <f>IFERROR(IF(HY9=0," ",IF(HY9=16," ",VLOOKUP(HY9,PROTOKOL!$A:$E,2)*HZ9))/7.5*(7.5-ID9),"")</f>
        <v>4.5</v>
      </c>
      <c r="IB9" s="141">
        <v>0.14299999999999999</v>
      </c>
      <c r="IC9" s="142">
        <f>IF(HY9=0," ",IF(HY9=16," ",(HX9-IA9-IB9)*VLOOKUP(HY9,PROTOKOL!$A:$E,5)))</f>
        <v>32.197627077777774</v>
      </c>
      <c r="ID9" s="143"/>
      <c r="IE9" s="144">
        <f>IF(HY9=2,HZ9,IF(HY9=1,HZ9,IF(HY9=3,HZ9," " )))</f>
        <v>7.5</v>
      </c>
      <c r="IF9" s="145">
        <f>IF(HY9=2,IC9,IF(HY9=1,IC9,IF(HY9=3,IC9," ")))</f>
        <v>32.197627077777774</v>
      </c>
      <c r="IG9" s="139"/>
      <c r="IH9" s="140"/>
      <c r="II9" s="140" t="str">
        <f>IF(IH9=0," ",(7.5))</f>
        <v xml:space="preserve"> </v>
      </c>
      <c r="IJ9" s="146" t="str">
        <f>IF(IH9=0," ",IF(IH9=16," ",VLOOKUP(IH9,PROTOKOL!$A:$E,2)*II9))</f>
        <v xml:space="preserve"> </v>
      </c>
      <c r="IK9" s="141"/>
      <c r="IL9" s="142" t="str">
        <f>IF(IH9=0," ",IF(IH9=16," ",(IG9-IJ9-IK9)*VLOOKUP(IH9,PROTOKOL!$A:$E,5)))</f>
        <v xml:space="preserve"> </v>
      </c>
      <c r="IM9" s="147"/>
      <c r="IN9" s="148" t="str">
        <f>IF(IH9=0," ",IL9/II9*IM9)</f>
        <v xml:space="preserve"> </v>
      </c>
      <c r="IO9" s="103"/>
      <c r="IP9" s="138">
        <v>27</v>
      </c>
      <c r="IQ9" s="139" t="s">
        <v>26</v>
      </c>
      <c r="IR9" s="140"/>
      <c r="IS9" s="140" t="str">
        <f>IF(IR9=0," ",(7.5))</f>
        <v xml:space="preserve"> </v>
      </c>
      <c r="IT9" s="140" t="str">
        <f>IFERROR(IF(IR9=0," ",IF(IR9=16," ",VLOOKUP(IR9,PROTOKOL!$A:$E,2)*IS9))/7.5*(7.5-IW9),"")</f>
        <v/>
      </c>
      <c r="IU9" s="141"/>
      <c r="IV9" s="142" t="str">
        <f>IF(IR9=0," ",IF(IR9=16," ",(IQ9-IT9-IU9)*VLOOKUP(IR9,PROTOKOL!$A:$E,5)))</f>
        <v xml:space="preserve"> </v>
      </c>
      <c r="IW9" s="143"/>
      <c r="IX9" s="144" t="str">
        <f>IF(IR9=2,IS9,IF(IR9=1,IS9,IF(IR9=3,IS9," " )))</f>
        <v xml:space="preserve"> </v>
      </c>
      <c r="IY9" s="145" t="str">
        <f>IF(IR9=2,IV9,IF(IR9=1,IV9,IF(IR9=3,IV9," ")))</f>
        <v xml:space="preserve"> </v>
      </c>
      <c r="IZ9" s="139"/>
      <c r="JA9" s="140"/>
      <c r="JB9" s="140" t="str">
        <f>IF(JA9=0," ",(7.5))</f>
        <v xml:space="preserve"> </v>
      </c>
      <c r="JC9" s="146" t="str">
        <f>IF(JA9=0," ",IF(JA9=16," ",VLOOKUP(JA9,PROTOKOL!$A:$E,2)*JB9))</f>
        <v xml:space="preserve"> </v>
      </c>
      <c r="JD9" s="141"/>
      <c r="JE9" s="142" t="str">
        <f>IF(JA9=0," ",IF(JA9=16," ",(IZ9-JC9-JD9)*VLOOKUP(JA9,PROTOKOL!$A:$E,5)))</f>
        <v xml:space="preserve"> </v>
      </c>
      <c r="JF9" s="147"/>
      <c r="JG9" s="148" t="str">
        <f>IF(JA9=0," ",JE9/JB9*JF9)</f>
        <v xml:space="preserve"> </v>
      </c>
      <c r="JH9" s="103"/>
      <c r="JI9" s="138">
        <v>27</v>
      </c>
      <c r="JJ9" s="139" t="s">
        <v>26</v>
      </c>
      <c r="JK9" s="140"/>
      <c r="JL9" s="140" t="str">
        <f>IF(JK9=0," ",(7.5))</f>
        <v xml:space="preserve"> </v>
      </c>
      <c r="JM9" s="140" t="str">
        <f>IFERROR(IF(JK9=0," ",IF(JK9=16," ",VLOOKUP(JK9,PROTOKOL!$A:$E,2)*JL9))/7.5*(7.5-JP9),"")</f>
        <v/>
      </c>
      <c r="JN9" s="141"/>
      <c r="JO9" s="142" t="str">
        <f>IF(JK9=0," ",IF(JK9=16," ",(JJ9-JM9-JN9)*VLOOKUP(JK9,PROTOKOL!$A:$E,5)))</f>
        <v xml:space="preserve"> </v>
      </c>
      <c r="JP9" s="143"/>
      <c r="JQ9" s="144" t="str">
        <f>IF(JK9=2,JL9,IF(JK9=1,JL9,IF(JK9=3,JL9," " )))</f>
        <v xml:space="preserve"> </v>
      </c>
      <c r="JR9" s="145" t="str">
        <f>IF(JK9=2,JO9,IF(JK9=1,JO9,IF(JK9=3,JO9," ")))</f>
        <v xml:space="preserve"> </v>
      </c>
      <c r="JS9" s="139"/>
      <c r="JT9" s="140"/>
      <c r="JU9" s="140" t="str">
        <f>IF(JT9=0," ",(7.5))</f>
        <v xml:space="preserve"> </v>
      </c>
      <c r="JV9" s="146" t="str">
        <f>IF(JT9=0," ",IF(JT9=16," ",VLOOKUP(JT9,PROTOKOL!$A:$E,2)*JU9))</f>
        <v xml:space="preserve"> </v>
      </c>
      <c r="JW9" s="141"/>
      <c r="JX9" s="142" t="str">
        <f>IF(JT9=0," ",IF(JT9=16," ",(JS9-JV9-JW9)*VLOOKUP(JT9,PROTOKOL!$A:$E,5)))</f>
        <v xml:space="preserve"> </v>
      </c>
      <c r="JY9" s="147"/>
      <c r="JZ9" s="148" t="str">
        <f>IF(JT9=0," ",JX9/JU9*JY9)</f>
        <v xml:space="preserve"> </v>
      </c>
      <c r="KA9" s="103"/>
      <c r="KB9" s="138">
        <v>27</v>
      </c>
      <c r="KC9" s="139" t="s">
        <v>29</v>
      </c>
      <c r="KD9" s="140"/>
      <c r="KE9" s="140" t="str">
        <f>IF(KD9=0," ",(7.5))</f>
        <v xml:space="preserve"> </v>
      </c>
      <c r="KF9" s="140" t="str">
        <f>IFERROR(IF(KD9=0," ",IF(KD9=16," ",VLOOKUP(KD9,PROTOKOL!$A:$E,2)*KE9))/7.5*(7.5-KI9),"")</f>
        <v/>
      </c>
      <c r="KG9" s="141"/>
      <c r="KH9" s="142" t="str">
        <f>IF(KD9=0," ",IF(KD9=16," ",(KC9-KF9-KG9)*VLOOKUP(KD9,PROTOKOL!$A:$E,5)))</f>
        <v xml:space="preserve"> </v>
      </c>
      <c r="KI9" s="143"/>
      <c r="KJ9" s="144" t="str">
        <f>IF(KD9=2,KE9,IF(KD9=1,KE9,IF(KD9=3,KE9," " )))</f>
        <v xml:space="preserve"> </v>
      </c>
      <c r="KK9" s="145" t="str">
        <f>IF(KD9=2,KH9,IF(KD9=1,KH9,IF(KD9=3,KH9," ")))</f>
        <v xml:space="preserve"> </v>
      </c>
      <c r="KL9" s="139"/>
      <c r="KM9" s="140"/>
      <c r="KN9" s="140" t="str">
        <f>IF(KM9=0," ",(7.5))</f>
        <v xml:space="preserve"> </v>
      </c>
      <c r="KO9" s="146" t="str">
        <f>IF(KM9=0," ",IF(KM9=16," ",VLOOKUP(KM9,PROTOKOL!$A:$E,2)*KN9))</f>
        <v xml:space="preserve"> </v>
      </c>
      <c r="KP9" s="141"/>
      <c r="KQ9" s="142" t="str">
        <f>IF(KM9=0," ",IF(KM9=16," ",(KL9-KO9-KP9)*VLOOKUP(KM9,PROTOKOL!$A:$E,5)))</f>
        <v xml:space="preserve"> </v>
      </c>
      <c r="KR9" s="147"/>
      <c r="KS9" s="148" t="str">
        <f>IF(KM9=0," ",KQ9/KN9*KR9)</f>
        <v xml:space="preserve"> </v>
      </c>
      <c r="KT9" s="103"/>
      <c r="KU9" s="138">
        <v>27</v>
      </c>
      <c r="KV9" s="139" t="s">
        <v>26</v>
      </c>
      <c r="KW9" s="140"/>
      <c r="KX9" s="140" t="str">
        <f>IF(KW9=0," ",(7.5))</f>
        <v xml:space="preserve"> </v>
      </c>
      <c r="KY9" s="140" t="str">
        <f>IFERROR(IF(KW9=0," ",IF(KW9=16," ",VLOOKUP(KW9,PROTOKOL!$A:$E,2)*KX9))/7.5*(7.5-LB9),"")</f>
        <v/>
      </c>
      <c r="KZ9" s="141"/>
      <c r="LA9" s="142" t="str">
        <f>IF(KW9=0," ",IF(KW9=16," ",(KV9-KY9-KZ9)*VLOOKUP(KW9,PROTOKOL!$A:$E,5)))</f>
        <v xml:space="preserve"> </v>
      </c>
      <c r="LB9" s="143"/>
      <c r="LC9" s="144" t="str">
        <f>IF(KW9=2,KX9,IF(KW9=1,KX9,IF(KW9=3,KX9," " )))</f>
        <v xml:space="preserve"> </v>
      </c>
      <c r="LD9" s="145" t="str">
        <f>IF(KW9=2,LA9,IF(KW9=1,LA9,IF(KW9=3,LA9," ")))</f>
        <v xml:space="preserve"> </v>
      </c>
      <c r="LE9" s="139"/>
      <c r="LF9" s="140"/>
      <c r="LG9" s="140" t="str">
        <f>IF(LF9=0," ",(7.5))</f>
        <v xml:space="preserve"> </v>
      </c>
      <c r="LH9" s="146" t="str">
        <f>IF(LF9=0," ",IF(LF9=16," ",VLOOKUP(LF9,PROTOKOL!$A:$E,2)*LG9))</f>
        <v xml:space="preserve"> </v>
      </c>
      <c r="LI9" s="141"/>
      <c r="LJ9" s="142" t="str">
        <f>IF(LF9=0," ",IF(LF9=16," ",(LE9-LH9-LI9)*VLOOKUP(LF9,PROTOKOL!$A:$E,5)))</f>
        <v xml:space="preserve"> </v>
      </c>
      <c r="LK9" s="147"/>
      <c r="LL9" s="148" t="str">
        <f>IF(LF9=0," ",LJ9/LG9*LK9)</f>
        <v xml:space="preserve"> </v>
      </c>
      <c r="LM9" s="103"/>
      <c r="LN9" s="138">
        <v>27</v>
      </c>
      <c r="LO9" s="139">
        <v>8.57</v>
      </c>
      <c r="LP9" s="140">
        <v>3</v>
      </c>
      <c r="LQ9" s="140">
        <f>IF(LP9=0," ",(7.5))</f>
        <v>7.5</v>
      </c>
      <c r="LR9" s="140">
        <f>IFERROR(IF(LP9=0," ",IF(LP9=16," ",VLOOKUP(LP9,PROTOKOL!$A:$E,2)*LQ9))/7.5*(7.5-LU9),"")</f>
        <v>4.5</v>
      </c>
      <c r="LS9" s="141">
        <v>0.126</v>
      </c>
      <c r="LT9" s="142">
        <f>IF(LP9=0," ",IF(LP9=16," ",(LO9-LR9-LS9)*VLOOKUP(LP9,PROTOKOL!$A:$E,5)))</f>
        <v>27.989297155555555</v>
      </c>
      <c r="LU9" s="143"/>
      <c r="LV9" s="144">
        <f>IF(LP9=2,LQ9,IF(LP9=1,LQ9,IF(LP9=3,LQ9," " )))</f>
        <v>7.5</v>
      </c>
      <c r="LW9" s="145">
        <f>IF(LP9=2,LT9,IF(LP9=1,LT9,IF(LP9=3,LT9," ")))</f>
        <v>27.989297155555555</v>
      </c>
      <c r="LX9" s="139"/>
      <c r="LY9" s="140"/>
      <c r="LZ9" s="140" t="str">
        <f>IF(LY9=0," ",(7.5))</f>
        <v xml:space="preserve"> </v>
      </c>
      <c r="MA9" s="146" t="str">
        <f>IF(LY9=0," ",IF(LY9=16," ",VLOOKUP(LY9,PROTOKOL!$A:$E,2)*LZ9))</f>
        <v xml:space="preserve"> </v>
      </c>
      <c r="MB9" s="141"/>
      <c r="MC9" s="142" t="str">
        <f>IF(LY9=0," ",IF(LY9=16," ",(LX9-MA9-MB9)*VLOOKUP(LY9,PROTOKOL!$A:$E,5)))</f>
        <v xml:space="preserve"> </v>
      </c>
      <c r="MD9" s="147"/>
      <c r="ME9" s="148" t="str">
        <f>IF(LY9=0," ",MC9/LZ9*MD9)</f>
        <v xml:space="preserve"> </v>
      </c>
      <c r="MF9" s="103"/>
      <c r="MG9" s="138">
        <v>27</v>
      </c>
      <c r="MH9" s="139">
        <v>9.18</v>
      </c>
      <c r="MI9" s="140">
        <v>3</v>
      </c>
      <c r="MJ9" s="140">
        <f>IF(MI9=0," ",(7.5))</f>
        <v>7.5</v>
      </c>
      <c r="MK9" s="140">
        <f>IFERROR(IF(MI9=0," ",IF(MI9=16," ",VLOOKUP(MI9,PROTOKOL!$A:$E,2)*MJ9))/7.5*(7.5-MN9),"")</f>
        <v>4.5</v>
      </c>
      <c r="ML9" s="141">
        <v>0.14299999999999999</v>
      </c>
      <c r="MM9" s="142">
        <f>IF(MI9=0," ",IF(MI9=16," ",(MH9-MK9-ML9)*VLOOKUP(MI9,PROTOKOL!$A:$E,5)))</f>
        <v>32.197627077777774</v>
      </c>
      <c r="MN9" s="143"/>
      <c r="MO9" s="144">
        <f>IF(MI9=2,MJ9,IF(MI9=1,MJ9,IF(MI9=3,MJ9," " )))</f>
        <v>7.5</v>
      </c>
      <c r="MP9" s="145">
        <f>IF(MI9=2,MM9,IF(MI9=1,MM9,IF(MI9=3,MM9," ")))</f>
        <v>32.197627077777774</v>
      </c>
      <c r="MQ9" s="139"/>
      <c r="MR9" s="140"/>
      <c r="MS9" s="140" t="str">
        <f>IF(MR9=0," ",(7.5))</f>
        <v xml:space="preserve"> </v>
      </c>
      <c r="MT9" s="146" t="str">
        <f>IF(MR9=0," ",IF(MR9=16," ",VLOOKUP(MR9,PROTOKOL!$A:$E,2)*MS9))</f>
        <v xml:space="preserve"> </v>
      </c>
      <c r="MU9" s="141"/>
      <c r="MV9" s="142" t="str">
        <f>IF(MR9=0," ",IF(MR9=16," ",(MQ9-MT9-MU9)*VLOOKUP(MR9,PROTOKOL!$A:$E,5)))</f>
        <v xml:space="preserve"> </v>
      </c>
      <c r="MW9" s="147"/>
      <c r="MX9" s="148" t="str">
        <f>IF(MR9=0," ",MV9/MS9*MW9)</f>
        <v xml:space="preserve"> </v>
      </c>
      <c r="MY9" s="103"/>
      <c r="MZ9" s="138">
        <v>27</v>
      </c>
      <c r="NA9" s="139">
        <v>8.0399999999999991</v>
      </c>
      <c r="NB9" s="140">
        <v>3</v>
      </c>
      <c r="NC9" s="140">
        <f>IF(NB9=0," ",(7.5))</f>
        <v>7.5</v>
      </c>
      <c r="ND9" s="140">
        <f>IFERROR(IF(NB9=0," ",IF(NB9=16," ",VLOOKUP(NB9,PROTOKOL!$A:$E,2)*NC9))/7.5*(7.5-NG9),"")</f>
        <v>4.5</v>
      </c>
      <c r="NE9" s="141">
        <v>0.20300000000000001</v>
      </c>
      <c r="NF9" s="142">
        <f>IF(NB9=0," ",IF(NB9=16," ",(NA9-ND9-NE9)*VLOOKUP(NB9,PROTOKOL!$A:$E,5)))</f>
        <v>23.681613744444437</v>
      </c>
      <c r="NG9" s="143"/>
      <c r="NH9" s="144">
        <f>IF(NB9=2,NC9,IF(NB9=1,NC9,IF(NB9=3,NC9," " )))</f>
        <v>7.5</v>
      </c>
      <c r="NI9" s="145">
        <f>IF(NB9=2,NF9,IF(NB9=1,NF9,IF(NB9=3,NF9," ")))</f>
        <v>23.681613744444437</v>
      </c>
      <c r="NJ9" s="139">
        <v>2.42</v>
      </c>
      <c r="NK9" s="140">
        <v>1</v>
      </c>
      <c r="NL9" s="140">
        <v>3.5</v>
      </c>
      <c r="NM9" s="146">
        <f>IF(NK9=0," ",IF(NK9=16," ",VLOOKUP(NK9,PROTOKOL!$A:$E,2)*NL9))</f>
        <v>2.1</v>
      </c>
      <c r="NN9" s="141"/>
      <c r="NO9" s="142">
        <f>IF(NK9=0," ",IF(NK9=16," ",(NJ9-NM9-NN9)*VLOOKUP(NK9,PROTOKOL!$A:$E,5)))</f>
        <v>3.2441955555555535</v>
      </c>
      <c r="NP9" s="147">
        <v>7</v>
      </c>
      <c r="NQ9" s="148">
        <f>IF(NK9=0," ",NO9/NL9*NP9)</f>
        <v>6.488391111111107</v>
      </c>
      <c r="NR9" s="103"/>
      <c r="NS9" s="138">
        <v>27</v>
      </c>
      <c r="NT9" s="139" t="s">
        <v>26</v>
      </c>
      <c r="NU9" s="140"/>
      <c r="NV9" s="140" t="str">
        <f>IF(NU9=0," ",(7.5))</f>
        <v xml:space="preserve"> </v>
      </c>
      <c r="NW9" s="140" t="str">
        <f>IFERROR(IF(NU9=0," ",IF(NU9=16," ",VLOOKUP(NU9,PROTOKOL!$A:$E,2)*NV9))/7.5*(7.5-NZ9),"")</f>
        <v/>
      </c>
      <c r="NX9" s="141"/>
      <c r="NY9" s="142" t="str">
        <f>IF(NU9=0," ",IF(NU9=16," ",(NT9-NW9-NX9)*VLOOKUP(NU9,PROTOKOL!$A:$E,5)))</f>
        <v xml:space="preserve"> </v>
      </c>
      <c r="NZ9" s="143"/>
      <c r="OA9" s="144" t="str">
        <f>IF(NU9=2,NV9,IF(NU9=1,NV9,IF(NU9=3,NV9," " )))</f>
        <v xml:space="preserve"> </v>
      </c>
      <c r="OB9" s="145" t="str">
        <f>IF(NU9=2,NY9,IF(NU9=1,NY9,IF(NU9=3,NY9," ")))</f>
        <v xml:space="preserve"> </v>
      </c>
      <c r="OC9" s="139"/>
      <c r="OD9" s="140"/>
      <c r="OE9" s="140" t="str">
        <f>IF(OD9=0," ",(7.5))</f>
        <v xml:space="preserve"> </v>
      </c>
      <c r="OF9" s="146" t="str">
        <f>IF(OD9=0," ",IF(OD9=16," ",VLOOKUP(OD9,PROTOKOL!$A:$E,2)*OE9))</f>
        <v xml:space="preserve"> </v>
      </c>
      <c r="OG9" s="141"/>
      <c r="OH9" s="142" t="str">
        <f>IF(OD9=0," ",IF(OD9=16," ",(OC9-OF9-OG9)*VLOOKUP(OD9,PROTOKOL!$A:$E,5)))</f>
        <v xml:space="preserve"> </v>
      </c>
      <c r="OI9" s="147"/>
      <c r="OJ9" s="148" t="str">
        <f>IF(OD9=0," ",OH9/OE9*OI9)</f>
        <v xml:space="preserve"> </v>
      </c>
      <c r="OK9" s="103"/>
      <c r="OL9" s="138">
        <v>27</v>
      </c>
      <c r="OM9" s="139">
        <v>6.56</v>
      </c>
      <c r="ON9" s="140">
        <v>1</v>
      </c>
      <c r="OO9" s="140">
        <f>IF(ON9=0," ",(7.5))</f>
        <v>7.5</v>
      </c>
      <c r="OP9" s="140">
        <f>IFERROR(IF(ON9=0," ",IF(ON9=16," ",VLOOKUP(ON9,PROTOKOL!$A:$E,2)*OO9))/7.5*(7.5-OS9),"")</f>
        <v>4.5</v>
      </c>
      <c r="OQ9" s="141">
        <v>0.30499999999999999</v>
      </c>
      <c r="OR9" s="142">
        <f>IF(ON9=0," ",IF(ON9=16," ",(OM9-OP9-OQ9)*VLOOKUP(ON9,PROTOKOL!$A:$E,5)))</f>
        <v>17.792384999999996</v>
      </c>
      <c r="OS9" s="143"/>
      <c r="OT9" s="144">
        <f>IF(ON9=2,OO9,IF(ON9=1,OO9,IF(ON9=3,OO9," " )))</f>
        <v>7.5</v>
      </c>
      <c r="OU9" s="145">
        <f>IF(ON9=2,OR9,IF(ON9=1,OR9,IF(ON9=3,OR9," ")))</f>
        <v>17.792384999999996</v>
      </c>
      <c r="OV9" s="139"/>
      <c r="OW9" s="140"/>
      <c r="OX9" s="140" t="str">
        <f>IF(OW9=0," ",(7.5))</f>
        <v xml:space="preserve"> </v>
      </c>
      <c r="OY9" s="146" t="str">
        <f>IF(OW9=0," ",IF(OW9=16," ",VLOOKUP(OW9,PROTOKOL!$A:$E,2)*OX9))</f>
        <v xml:space="preserve"> </v>
      </c>
      <c r="OZ9" s="141"/>
      <c r="PA9" s="142" t="str">
        <f>IF(OW9=0," ",IF(OW9=16," ",(OV9-OY9-OZ9)*VLOOKUP(OW9,PROTOKOL!$A:$E,5)))</f>
        <v xml:space="preserve"> </v>
      </c>
      <c r="PB9" s="147"/>
      <c r="PC9" s="148" t="str">
        <f>IF(OW9=0," ",PA9/OX9*PB9)</f>
        <v xml:space="preserve"> </v>
      </c>
      <c r="PD9" s="103"/>
      <c r="PE9" s="138">
        <v>27</v>
      </c>
      <c r="PF9" s="139">
        <v>8.57</v>
      </c>
      <c r="PG9" s="140">
        <v>3</v>
      </c>
      <c r="PH9" s="140">
        <f>IF(PG9=0," ",(7.5))</f>
        <v>7.5</v>
      </c>
      <c r="PI9" s="140">
        <f>IFERROR(IF(PG9=0," ",IF(PG9=16," ",VLOOKUP(PG9,PROTOKOL!$A:$E,2)*PH9))/7.5*(7.5-PL9),"")</f>
        <v>4.5</v>
      </c>
      <c r="PJ9" s="141">
        <v>0.126</v>
      </c>
      <c r="PK9" s="142">
        <f>IF(PG9=0," ",IF(PG9=16," ",(PF9-PI9-PJ9)*VLOOKUP(PG9,PROTOKOL!$A:$E,5)))</f>
        <v>27.989297155555555</v>
      </c>
      <c r="PL9" s="143"/>
      <c r="PM9" s="144">
        <f>IF(PG9=2,PH9,IF(PG9=1,PH9,IF(PG9=3,PH9," " )))</f>
        <v>7.5</v>
      </c>
      <c r="PN9" s="145">
        <f>IF(PG9=2,PK9,IF(PG9=1,PK9,IF(PG9=3,PK9," ")))</f>
        <v>27.989297155555555</v>
      </c>
      <c r="PO9" s="139"/>
      <c r="PP9" s="140"/>
      <c r="PQ9" s="140" t="str">
        <f>IF(PP9=0," ",(7.5))</f>
        <v xml:space="preserve"> </v>
      </c>
      <c r="PR9" s="146" t="str">
        <f>IF(PP9=0," ",IF(PP9=16," ",VLOOKUP(PP9,PROTOKOL!$A:$E,2)*PQ9))</f>
        <v xml:space="preserve"> </v>
      </c>
      <c r="PS9" s="141"/>
      <c r="PT9" s="142" t="str">
        <f>IF(PP9=0," ",IF(PP9=16," ",(PO9-PR9-PS9)*VLOOKUP(PP9,PROTOKOL!$A:$E,5)))</f>
        <v xml:space="preserve"> </v>
      </c>
      <c r="PU9" s="147"/>
      <c r="PV9" s="148" t="str">
        <f>IF(PP9=0," ",PT9/PQ9*PU9)</f>
        <v xml:space="preserve"> </v>
      </c>
      <c r="PW9" s="103"/>
      <c r="PX9" s="138">
        <v>27</v>
      </c>
      <c r="PY9" s="139">
        <v>6.99</v>
      </c>
      <c r="PZ9" s="140">
        <v>1</v>
      </c>
      <c r="QA9" s="140">
        <f>IF(PZ9=0," ",(7.5))</f>
        <v>7.5</v>
      </c>
      <c r="QB9" s="140">
        <f>IFERROR(IF(PZ9=0," ",IF(PZ9=16," ",VLOOKUP(PZ9,PROTOKOL!$A:$E,2)*QA9))/7.5*(7.5-QE9),"")</f>
        <v>4.5</v>
      </c>
      <c r="QC9" s="141">
        <v>0.22700000000000001</v>
      </c>
      <c r="QD9" s="142">
        <f>IF(PZ9=0," ",IF(PZ9=16," ",(PY9-QB9-QC9)*VLOOKUP(PZ9,PROTOKOL!$A:$E,5)))</f>
        <v>22.942545444444445</v>
      </c>
      <c r="QE9" s="143"/>
      <c r="QF9" s="144">
        <f>IF(PZ9=2,QA9,IF(PZ9=1,QA9,IF(PZ9=3,QA9," " )))</f>
        <v>7.5</v>
      </c>
      <c r="QG9" s="145">
        <f>IF(PZ9=2,QD9,IF(PZ9=1,QD9,IF(PZ9=3,QD9," ")))</f>
        <v>22.942545444444445</v>
      </c>
      <c r="QH9" s="139"/>
      <c r="QI9" s="140"/>
      <c r="QJ9" s="140" t="str">
        <f>IF(QI9=0," ",(7.5))</f>
        <v xml:space="preserve"> </v>
      </c>
      <c r="QK9" s="146" t="str">
        <f>IF(QI9=0," ",IF(QI9=16," ",VLOOKUP(QI9,PROTOKOL!$A:$E,2)*QJ9))</f>
        <v xml:space="preserve"> </v>
      </c>
      <c r="QL9" s="141"/>
      <c r="QM9" s="142" t="str">
        <f>IF(QI9=0," ",IF(QI9=16," ",(QH9-QK9-QL9)*VLOOKUP(QI9,PROTOKOL!$A:$E,5)))</f>
        <v xml:space="preserve"> </v>
      </c>
      <c r="QN9" s="147"/>
      <c r="QO9" s="148" t="str">
        <f>IF(QI9=0," ",QM9/QJ9*QN9)</f>
        <v xml:space="preserve"> </v>
      </c>
      <c r="QP9" s="103"/>
      <c r="QQ9" s="138">
        <v>27</v>
      </c>
      <c r="QR9" s="139" t="s">
        <v>29</v>
      </c>
      <c r="QS9" s="140"/>
      <c r="QT9" s="140" t="str">
        <f>IF(QS9=0," ",(7.5))</f>
        <v xml:space="preserve"> </v>
      </c>
      <c r="QU9" s="140" t="str">
        <f>IFERROR(IF(QS9=0," ",IF(QS9=16," ",VLOOKUP(QS9,PROTOKOL!$A:$E,2)*QT9))/7.5*(7.5-QX9),"")</f>
        <v/>
      </c>
      <c r="QV9" s="141"/>
      <c r="QW9" s="142" t="str">
        <f>IF(QS9=0," ",IF(QS9=16," ",(QR9-QU9-QV9)*VLOOKUP(QS9,PROTOKOL!$A:$E,5)))</f>
        <v xml:space="preserve"> </v>
      </c>
      <c r="QX9" s="143"/>
      <c r="QY9" s="144" t="str">
        <f>IF(QS9=2,QT9,IF(QS9=1,QT9,IF(QS9=3,QT9," " )))</f>
        <v xml:space="preserve"> </v>
      </c>
      <c r="QZ9" s="145" t="str">
        <f>IF(QS9=2,QW9,IF(QS9=1,QW9,IF(QS9=3,QW9," ")))</f>
        <v xml:space="preserve"> </v>
      </c>
      <c r="RA9" s="139"/>
      <c r="RB9" s="140"/>
      <c r="RC9" s="140" t="str">
        <f>IF(RB9=0," ",(7.5))</f>
        <v xml:space="preserve"> </v>
      </c>
      <c r="RD9" s="146" t="str">
        <f>IF(RB9=0," ",IF(RB9=16," ",VLOOKUP(RB9,PROTOKOL!$A:$E,2)*RC9))</f>
        <v xml:space="preserve"> </v>
      </c>
      <c r="RE9" s="141"/>
      <c r="RF9" s="142" t="str">
        <f>IF(RB9=0," ",IF(RB9=16," ",(RA9-RD9-RE9)*VLOOKUP(RB9,PROTOKOL!$A:$E,5)))</f>
        <v xml:space="preserve"> </v>
      </c>
      <c r="RG9" s="147"/>
      <c r="RH9" s="148" t="str">
        <f>IF(RB9=0," ",RF9/RC9*RG9)</f>
        <v xml:space="preserve"> </v>
      </c>
      <c r="RI9" s="103"/>
      <c r="RJ9" s="138">
        <v>27</v>
      </c>
      <c r="RK9" s="139">
        <v>7.94</v>
      </c>
      <c r="RL9" s="140">
        <v>3</v>
      </c>
      <c r="RM9" s="140">
        <f>IF(RL9=0," ",(7.5))</f>
        <v>7.5</v>
      </c>
      <c r="RN9" s="140">
        <f>IFERROR(IF(RL9=0," ",IF(RL9=16," ",VLOOKUP(RL9,PROTOKOL!$A:$E,2)*RM9))/7.5*(7.5-RQ9),"")</f>
        <v>4.5</v>
      </c>
      <c r="RO9" s="141">
        <v>0.30199999999999999</v>
      </c>
      <c r="RP9" s="142">
        <f>IF(RL9=0," ",IF(RL9=16," ",(RK9-RN9-RO9)*VLOOKUP(RL9,PROTOKOL!$A:$E,5)))</f>
        <v>22.269374866666666</v>
      </c>
      <c r="RQ9" s="143"/>
      <c r="RR9" s="144">
        <f>IF(RL9=2,RM9,IF(RL9=1,RM9,IF(RL9=3,RM9," " )))</f>
        <v>7.5</v>
      </c>
      <c r="RS9" s="145">
        <f>IF(RL9=2,RP9,IF(RL9=1,RP9,IF(RL9=3,RP9," ")))</f>
        <v>22.269374866666666</v>
      </c>
      <c r="RT9" s="139"/>
      <c r="RU9" s="140"/>
      <c r="RV9" s="140" t="str">
        <f>IF(RU9=0," ",(7.5))</f>
        <v xml:space="preserve"> </v>
      </c>
      <c r="RW9" s="146" t="str">
        <f>IF(RU9=0," ",IF(RU9=16," ",VLOOKUP(RU9,PROTOKOL!$A:$E,2)*RV9))</f>
        <v xml:space="preserve"> </v>
      </c>
      <c r="RX9" s="141"/>
      <c r="RY9" s="142" t="str">
        <f>IF(RU9=0," ",IF(RU9=16," ",(RT9-RW9-RX9)*VLOOKUP(RU9,PROTOKOL!$A:$E,5)))</f>
        <v xml:space="preserve"> </v>
      </c>
      <c r="RZ9" s="147"/>
      <c r="SA9" s="148" t="str">
        <f>IF(RU9=0," ",RY9/RV9*RZ9)</f>
        <v xml:space="preserve"> </v>
      </c>
      <c r="SB9" s="103"/>
      <c r="SC9" s="138">
        <v>27</v>
      </c>
      <c r="SD9" s="139">
        <v>6.41</v>
      </c>
      <c r="SE9" s="140">
        <v>1</v>
      </c>
      <c r="SF9" s="140">
        <f>IF(SE9=0," ",(7.5))</f>
        <v>7.5</v>
      </c>
      <c r="SG9" s="140">
        <f>IFERROR(IF(SE9=0," ",IF(SE9=16," ",VLOOKUP(SE9,PROTOKOL!$A:$E,2)*SF9))/7.5*(7.5-SJ9),"")</f>
        <v>4.5</v>
      </c>
      <c r="SH9" s="141">
        <v>0.157</v>
      </c>
      <c r="SI9" s="142">
        <f>IF(SE9=0," ",IF(SE9=16," ",(SD9-SG9-SH9)*VLOOKUP(SE9,PROTOKOL!$A:$E,5)))</f>
        <v>17.772108777777778</v>
      </c>
      <c r="SJ9" s="143"/>
      <c r="SK9" s="144">
        <f>IF(SE9=2,SF9,IF(SE9=1,SF9,IF(SE9=3,SF9," " )))</f>
        <v>7.5</v>
      </c>
      <c r="SL9" s="145">
        <f>IF(SE9=2,SI9,IF(SE9=1,SI9,IF(SE9=3,SI9," ")))</f>
        <v>17.772108777777778</v>
      </c>
      <c r="SM9" s="139"/>
      <c r="SN9" s="140"/>
      <c r="SO9" s="140" t="str">
        <f>IF(SN9=0," ",(7.5))</f>
        <v xml:space="preserve"> </v>
      </c>
      <c r="SP9" s="146" t="str">
        <f>IF(SN9=0," ",IF(SN9=16," ",VLOOKUP(SN9,PROTOKOL!$A:$E,2)*SO9))</f>
        <v xml:space="preserve"> </v>
      </c>
      <c r="SQ9" s="141"/>
      <c r="SR9" s="142" t="str">
        <f>IF(SN9=0," ",IF(SN9=16," ",(SM9-SP9-SQ9)*VLOOKUP(SN9,PROTOKOL!$A:$E,5)))</f>
        <v xml:space="preserve"> </v>
      </c>
      <c r="SS9" s="147"/>
      <c r="ST9" s="148" t="str">
        <f>IF(SN9=0," ",SR9/SO9*SS9)</f>
        <v xml:space="preserve"> </v>
      </c>
      <c r="SU9" s="103"/>
      <c r="SV9" s="138">
        <v>27</v>
      </c>
      <c r="SW9" s="139">
        <v>1</v>
      </c>
      <c r="SX9" s="140">
        <v>5</v>
      </c>
      <c r="SY9" s="140">
        <f>IF(SX9=0," ",(7.5))</f>
        <v>7.5</v>
      </c>
      <c r="SZ9" s="140">
        <f>IFERROR(IF(SX9=0," ",IF(SX9=16," ",VLOOKUP(SX9,PROTOKOL!$A:$E,2)*SY9))/7.5*(7.5-TC9),"")</f>
        <v>0</v>
      </c>
      <c r="TA9" s="141"/>
      <c r="TB9" s="142">
        <f>IF(SX9=0," ",IF(SX9=16," ",(SW9-SZ9-TA9)*VLOOKUP(SX9,PROTOKOL!$A:$E,5)))</f>
        <v>17.262634133205204</v>
      </c>
      <c r="TC9" s="143"/>
      <c r="TD9" s="144" t="str">
        <f>IF(SX9=2,SY9,IF(SX9=1,SY9,IF(SX9=3,SY9," " )))</f>
        <v xml:space="preserve"> </v>
      </c>
      <c r="TE9" s="145" t="str">
        <f>IF(SX9=2,TB9,IF(SX9=1,TB9,IF(SX9=3,TB9," ")))</f>
        <v xml:space="preserve"> </v>
      </c>
      <c r="TF9" s="139"/>
      <c r="TG9" s="140"/>
      <c r="TH9" s="140" t="str">
        <f>IF(TG9=0," ",(7.5))</f>
        <v xml:space="preserve"> </v>
      </c>
      <c r="TI9" s="146" t="str">
        <f>IF(TG9=0," ",IF(TG9=16," ",VLOOKUP(TG9,PROTOKOL!$A:$E,2)*TH9))</f>
        <v xml:space="preserve"> </v>
      </c>
      <c r="TJ9" s="141"/>
      <c r="TK9" s="142" t="str">
        <f>IF(TG9=0," ",IF(TG9=16," ",(TF9-TI9-TJ9)*VLOOKUP(TG9,PROTOKOL!$A:$E,5)))</f>
        <v xml:space="preserve"> </v>
      </c>
      <c r="TL9" s="147"/>
      <c r="TM9" s="148" t="str">
        <f>IF(TG9=0," ",TK9/TH9*TL9)</f>
        <v xml:space="preserve"> </v>
      </c>
      <c r="TN9" s="103"/>
      <c r="TO9" s="138">
        <v>27</v>
      </c>
      <c r="TP9" s="139" t="s">
        <v>26</v>
      </c>
      <c r="TQ9" s="140"/>
      <c r="TR9" s="140" t="str">
        <f>IF(TQ9=0," ",(7.5))</f>
        <v xml:space="preserve"> </v>
      </c>
      <c r="TS9" s="140" t="str">
        <f>IFERROR(IF(TQ9=0," ",IF(TQ9=16," ",VLOOKUP(TQ9,PROTOKOL!$A:$E,2)*TR9))/7.5*(7.5-TV9),"")</f>
        <v/>
      </c>
      <c r="TT9" s="141"/>
      <c r="TU9" s="142" t="str">
        <f>IF(TQ9=0," ",IF(TQ9=16," ",(TP9-TS9-TT9)*VLOOKUP(TQ9,PROTOKOL!$A:$E,5)))</f>
        <v xml:space="preserve"> </v>
      </c>
      <c r="TV9" s="143"/>
      <c r="TW9" s="144" t="str">
        <f>IF(TQ9=2,TR9,IF(TQ9=1,TR9,IF(TQ9=3,TR9," " )))</f>
        <v xml:space="preserve"> </v>
      </c>
      <c r="TX9" s="145" t="str">
        <f>IF(TQ9=2,TU9,IF(TQ9=1,TU9,IF(TQ9=3,TU9," ")))</f>
        <v xml:space="preserve"> </v>
      </c>
      <c r="TY9" s="139"/>
      <c r="TZ9" s="140"/>
      <c r="UA9" s="140" t="str">
        <f>IF(TZ9=0," ",(7.5))</f>
        <v xml:space="preserve"> </v>
      </c>
      <c r="UB9" s="146" t="str">
        <f>IF(TZ9=0," ",IF(TZ9=16," ",VLOOKUP(TZ9,PROTOKOL!$A:$E,2)*UA9))</f>
        <v xml:space="preserve"> </v>
      </c>
      <c r="UC9" s="141"/>
      <c r="UD9" s="142" t="str">
        <f>IF(TZ9=0," ",IF(TZ9=16," ",(TY9-UB9-UC9)*VLOOKUP(TZ9,PROTOKOL!$A:$E,5)))</f>
        <v xml:space="preserve"> </v>
      </c>
      <c r="UE9" s="147"/>
      <c r="UF9" s="148" t="str">
        <f>IF(TZ9=0," ",UD9/UA9*UE9)</f>
        <v xml:space="preserve"> </v>
      </c>
      <c r="UG9" s="103"/>
      <c r="UH9" s="138">
        <v>27</v>
      </c>
      <c r="UI9" s="139">
        <v>6.99</v>
      </c>
      <c r="UJ9" s="140">
        <v>1</v>
      </c>
      <c r="UK9" s="140">
        <f>IF(UJ9=0," ",(7.5))</f>
        <v>7.5</v>
      </c>
      <c r="UL9" s="140">
        <f>IFERROR(IF(UJ9=0," ",IF(UJ9=16," ",VLOOKUP(UJ9,PROTOKOL!$A:$E,2)*UK9))/7.5*(7.5-UO9),"")</f>
        <v>4.5</v>
      </c>
      <c r="UM9" s="141">
        <v>0.22700000000000001</v>
      </c>
      <c r="UN9" s="142">
        <f>IF(UJ9=0," ",IF(UJ9=16," ",(UI9-UL9-UM9)*VLOOKUP(UJ9,PROTOKOL!$A:$E,5)))</f>
        <v>22.942545444444445</v>
      </c>
      <c r="UO9" s="143"/>
      <c r="UP9" s="144">
        <f>IF(UJ9=2,UK9,IF(UJ9=1,UK9,IF(UJ9=3,UK9," " )))</f>
        <v>7.5</v>
      </c>
      <c r="UQ9" s="145">
        <f>IF(UJ9=2,UN9,IF(UJ9=1,UN9,IF(UJ9=3,UN9," ")))</f>
        <v>22.942545444444445</v>
      </c>
      <c r="UR9" s="139"/>
      <c r="US9" s="140"/>
      <c r="UT9" s="140" t="str">
        <f>IF(US9=0," ",(7.5))</f>
        <v xml:space="preserve"> </v>
      </c>
      <c r="UU9" s="146" t="str">
        <f>IF(US9=0," ",IF(US9=16," ",VLOOKUP(US9,PROTOKOL!$A:$E,2)*UT9))</f>
        <v xml:space="preserve"> </v>
      </c>
      <c r="UV9" s="141"/>
      <c r="UW9" s="142" t="str">
        <f>IF(US9=0," ",IF(US9=16," ",(UR9-UU9-UV9)*VLOOKUP(US9,PROTOKOL!$A:$E,5)))</f>
        <v xml:space="preserve"> </v>
      </c>
      <c r="UX9" s="147"/>
      <c r="UY9" s="148" t="str">
        <f>IF(US9=0," ",UW9/UT9*UX9)</f>
        <v xml:space="preserve"> </v>
      </c>
      <c r="UZ9" s="103"/>
      <c r="VA9" s="138">
        <v>27</v>
      </c>
      <c r="VB9" s="139">
        <v>6.08</v>
      </c>
      <c r="VC9" s="140">
        <v>1</v>
      </c>
      <c r="VD9" s="140">
        <f>IF(VC9=0," ",(7.5))</f>
        <v>7.5</v>
      </c>
      <c r="VE9" s="140">
        <f>IFERROR(IF(VC9=0," ",IF(VC9=16," ",VLOOKUP(VC9,PROTOKOL!$A:$E,2)*VD9))/7.5*(7.5-VH9),"")</f>
        <v>4.5</v>
      </c>
      <c r="VF9" s="141">
        <v>0.17299999999999999</v>
      </c>
      <c r="VG9" s="142">
        <f>IF(VC9=0," ",IF(VC9=16," ",(VB9-VE9-VF9)*VLOOKUP(VC9,PROTOKOL!$A:$E,5)))</f>
        <v>14.264322333333332</v>
      </c>
      <c r="VH9" s="143"/>
      <c r="VI9" s="144">
        <f>IF(VC9=2,VD9,IF(VC9=1,VD9,IF(VC9=3,VD9," " )))</f>
        <v>7.5</v>
      </c>
      <c r="VJ9" s="145">
        <f>IF(VC9=2,VG9,IF(VC9=1,VG9,IF(VC9=3,VG9," ")))</f>
        <v>14.264322333333332</v>
      </c>
      <c r="VK9" s="139"/>
      <c r="VL9" s="140"/>
      <c r="VM9" s="140" t="str">
        <f>IF(VL9=0," ",(7.5))</f>
        <v xml:space="preserve"> </v>
      </c>
      <c r="VN9" s="146" t="str">
        <f>IF(VL9=0," ",IF(VL9=16," ",VLOOKUP(VL9,PROTOKOL!$A:$E,2)*VM9))</f>
        <v xml:space="preserve"> </v>
      </c>
      <c r="VO9" s="141"/>
      <c r="VP9" s="142" t="str">
        <f>IF(VL9=0," ",IF(VL9=16," ",(VK9-VN9-VO9)*VLOOKUP(VL9,PROTOKOL!$A:$E,5)))</f>
        <v xml:space="preserve"> </v>
      </c>
      <c r="VQ9" s="147"/>
      <c r="VR9" s="148" t="str">
        <f>IF(VL9=0," ",VP9/VM9*VQ9)</f>
        <v xml:space="preserve"> </v>
      </c>
      <c r="VS9" s="103"/>
      <c r="VT9" s="138">
        <v>27</v>
      </c>
      <c r="VU9" s="139" t="s">
        <v>29</v>
      </c>
      <c r="VV9" s="140"/>
      <c r="VW9" s="140" t="str">
        <f>IF(VV9=0," ",(7.5))</f>
        <v xml:space="preserve"> </v>
      </c>
      <c r="VX9" s="140" t="str">
        <f>IFERROR(IF(VV9=0," ",IF(VV9=16," ",VLOOKUP(VV9,PROTOKOL!$A:$E,2)*VW9))/7.5*(7.5-WA9),"")</f>
        <v/>
      </c>
      <c r="VY9" s="141"/>
      <c r="VZ9" s="142" t="str">
        <f>IF(VV9=0," ",IF(VV9=16," ",(VU9-VX9-VY9)*VLOOKUP(VV9,PROTOKOL!$A:$E,5)))</f>
        <v xml:space="preserve"> </v>
      </c>
      <c r="WA9" s="143"/>
      <c r="WB9" s="144" t="str">
        <f>IF(VV9=2,VW9,IF(VV9=1,VW9,IF(VV9=3,VW9," " )))</f>
        <v xml:space="preserve"> </v>
      </c>
      <c r="WC9" s="145" t="str">
        <f>IF(VV9=2,VZ9,IF(VV9=1,VZ9,IF(VV9=3,VZ9," ")))</f>
        <v xml:space="preserve"> </v>
      </c>
      <c r="WD9" s="139"/>
      <c r="WE9" s="140"/>
      <c r="WF9" s="140" t="str">
        <f>IF(WE9=0," ",(7.5))</f>
        <v xml:space="preserve"> </v>
      </c>
      <c r="WG9" s="146" t="str">
        <f>IF(WE9=0," ",IF(WE9=16," ",VLOOKUP(WE9,PROTOKOL!$A:$E,2)*WF9))</f>
        <v xml:space="preserve"> </v>
      </c>
      <c r="WH9" s="141"/>
      <c r="WI9" s="142" t="str">
        <f>IF(WE9=0," ",IF(WE9=16," ",(WD9-WG9-WH9)*VLOOKUP(WE9,PROTOKOL!$A:$E,5)))</f>
        <v xml:space="preserve"> </v>
      </c>
      <c r="WJ9" s="147"/>
      <c r="WK9" s="148" t="str">
        <f>IF(WE9=0," ",WI9/WF9*WJ9)</f>
        <v xml:space="preserve"> </v>
      </c>
      <c r="WL9" s="103"/>
      <c r="WM9" s="138">
        <v>27</v>
      </c>
      <c r="WN9" s="139">
        <v>6.78</v>
      </c>
      <c r="WO9" s="140">
        <v>1</v>
      </c>
      <c r="WP9" s="140">
        <f>IF(WO9=0," ",(7.5))</f>
        <v>7.5</v>
      </c>
      <c r="WQ9" s="140">
        <f>IFERROR(IF(WO9=0," ",IF(WO9=16," ",VLOOKUP(WO9,PROTOKOL!$A:$E,2)*WP9))/7.5*(7.5-WT9),"")</f>
        <v>4.5</v>
      </c>
      <c r="WR9" s="141">
        <v>0.104</v>
      </c>
      <c r="WS9" s="142">
        <f>IF(WO9=0," ",IF(WO9=16," ",(WN9-WQ9-WR9)*VLOOKUP(WO9,PROTOKOL!$A:$E,5)))</f>
        <v>22.060529777777777</v>
      </c>
      <c r="WT9" s="143"/>
      <c r="WU9" s="144">
        <f>IF(WO9=2,WP9,IF(WO9=1,WP9,IF(WO9=3,WP9," " )))</f>
        <v>7.5</v>
      </c>
      <c r="WV9" s="145">
        <f>IF(WO9=2,WS9,IF(WO9=1,WS9,IF(WO9=3,WS9," ")))</f>
        <v>22.060529777777777</v>
      </c>
      <c r="WW9" s="139"/>
      <c r="WX9" s="140"/>
      <c r="WY9" s="140" t="str">
        <f>IF(WX9=0," ",(7.5))</f>
        <v xml:space="preserve"> </v>
      </c>
      <c r="WZ9" s="146" t="str">
        <f>IF(WX9=0," ",IF(WX9=16," ",VLOOKUP(WX9,PROTOKOL!$A:$E,2)*WY9))</f>
        <v xml:space="preserve"> </v>
      </c>
      <c r="XA9" s="141"/>
      <c r="XB9" s="142" t="str">
        <f>IF(WX9=0," ",IF(WX9=16," ",(WW9-WZ9-XA9)*VLOOKUP(WX9,PROTOKOL!$A:$E,5)))</f>
        <v xml:space="preserve"> </v>
      </c>
      <c r="XC9" s="147"/>
      <c r="XD9" s="148" t="str">
        <f>IF(WX9=0," ",XB9/WY9*XC9)</f>
        <v xml:space="preserve"> </v>
      </c>
      <c r="XE9" s="103"/>
      <c r="XF9" s="138">
        <v>27</v>
      </c>
      <c r="XG9" s="139">
        <v>8.0399999999999991</v>
      </c>
      <c r="XH9" s="140">
        <v>3</v>
      </c>
      <c r="XI9" s="140">
        <f>IF(XH9=0," ",(7.5))</f>
        <v>7.5</v>
      </c>
      <c r="XJ9" s="140">
        <f>IFERROR(IF(XH9=0," ",IF(XH9=16," ",VLOOKUP(XH9,PROTOKOL!$A:$E,2)*XI9))/7.5*(7.5-XM9),"")</f>
        <v>4.5</v>
      </c>
      <c r="XK9" s="141">
        <v>0.20300000000000001</v>
      </c>
      <c r="XL9" s="142">
        <f>IF(XH9=0," ",IF(XH9=16," ",(XG9-XJ9-XK9)*VLOOKUP(XH9,PROTOKOL!$A:$E,5)))</f>
        <v>23.681613744444437</v>
      </c>
      <c r="XM9" s="143"/>
      <c r="XN9" s="144">
        <f>IF(XH9=2,XI9,IF(XH9=1,XI9,IF(XH9=3,XI9," " )))</f>
        <v>7.5</v>
      </c>
      <c r="XO9" s="145">
        <f>IF(XH9=2,XL9,IF(XH9=1,XL9,IF(XH9=3,XL9," ")))</f>
        <v>23.681613744444437</v>
      </c>
      <c r="XP9" s="139"/>
      <c r="XQ9" s="140"/>
      <c r="XR9" s="140" t="str">
        <f>IF(XQ9=0," ",(7.5))</f>
        <v xml:space="preserve"> </v>
      </c>
      <c r="XS9" s="146" t="str">
        <f>IF(XQ9=0," ",IF(XQ9=16," ",VLOOKUP(XQ9,PROTOKOL!$A:$E,2)*XR9))</f>
        <v xml:space="preserve"> </v>
      </c>
      <c r="XT9" s="141"/>
      <c r="XU9" s="142" t="str">
        <f>IF(XQ9=0," ",IF(XQ9=16," ",(XP9-XS9-XT9)*VLOOKUP(XQ9,PROTOKOL!$A:$E,5)))</f>
        <v xml:space="preserve"> </v>
      </c>
      <c r="XV9" s="147"/>
      <c r="XW9" s="148" t="str">
        <f>IF(XQ9=0," ",XU9/XR9*XV9)</f>
        <v xml:space="preserve"> </v>
      </c>
      <c r="XX9" s="103"/>
      <c r="XY9" s="138">
        <v>27</v>
      </c>
      <c r="XZ9" s="139">
        <v>7.49</v>
      </c>
      <c r="YA9" s="140">
        <v>1</v>
      </c>
      <c r="YB9" s="140">
        <f>IF(YA9=0," ",(7.5))</f>
        <v>7.5</v>
      </c>
      <c r="YC9" s="140">
        <f>IFERROR(IF(YA9=0," ",IF(YA9=16," ",VLOOKUP(YA9,PROTOKOL!$A:$E,2)*YB9))/7.5*(7.5-YF9),"")</f>
        <v>4.5</v>
      </c>
      <c r="YD9" s="141">
        <v>0.42799999999999999</v>
      </c>
      <c r="YE9" s="142">
        <f>IF(YA9=0," ",IF(YA9=16," ",(XZ9-YC9-YD9)*VLOOKUP(YA9,PROTOKOL!$A:$E,5)))</f>
        <v>25.973840666666668</v>
      </c>
      <c r="YF9" s="143"/>
      <c r="YG9" s="144">
        <f>IF(YA9=2,YB9,IF(YA9=1,YB9,IF(YA9=3,YB9," " )))</f>
        <v>7.5</v>
      </c>
      <c r="YH9" s="145">
        <f>IF(YA9=2,YE9,IF(YA9=1,YE9,IF(YA9=3,YE9," ")))</f>
        <v>25.973840666666668</v>
      </c>
      <c r="YI9" s="139"/>
      <c r="YJ9" s="140"/>
      <c r="YK9" s="140" t="str">
        <f>IF(YJ9=0," ",(7.5))</f>
        <v xml:space="preserve"> </v>
      </c>
      <c r="YL9" s="146" t="str">
        <f>IF(YJ9=0," ",IF(YJ9=16," ",VLOOKUP(YJ9,PROTOKOL!$A:$E,2)*YK9))</f>
        <v xml:space="preserve"> </v>
      </c>
      <c r="YM9" s="141"/>
      <c r="YN9" s="142" t="str">
        <f>IF(YJ9=0," ",IF(YJ9=16," ",(YI9-YL9-YM9)*VLOOKUP(YJ9,PROTOKOL!$A:$E,5)))</f>
        <v xml:space="preserve"> </v>
      </c>
      <c r="YO9" s="147"/>
      <c r="YP9" s="148" t="str">
        <f>IF(YJ9=0," ",YN9/YK9*YO9)</f>
        <v xml:space="preserve"> </v>
      </c>
      <c r="YQ9" s="103"/>
      <c r="YR9" s="138">
        <v>27</v>
      </c>
      <c r="YS9" s="139">
        <v>6.69</v>
      </c>
      <c r="YT9" s="140">
        <v>1</v>
      </c>
      <c r="YU9" s="140">
        <f>IF(YT9=0," ",(7.5))</f>
        <v>7.5</v>
      </c>
      <c r="YV9" s="140">
        <f>IFERROR(IF(YT9=0," ",IF(YT9=16," ",VLOOKUP(YT9,PROTOKOL!$A:$E,2)*YU9))/7.5*(7.5-YY9),"")</f>
        <v>4.5</v>
      </c>
      <c r="YW9" s="141">
        <v>0.55200000000000005</v>
      </c>
      <c r="YX9" s="142">
        <f>IF(YT9=0," ",IF(YT9=16," ",(YS9-YV9-YW9)*VLOOKUP(YT9,PROTOKOL!$A:$E,5)))</f>
        <v>16.606226000000003</v>
      </c>
      <c r="YY9" s="143"/>
      <c r="YZ9" s="144">
        <f>IF(YT9=2,YU9,IF(YT9=1,YU9,IF(YT9=3,YU9," " )))</f>
        <v>7.5</v>
      </c>
      <c r="ZA9" s="145">
        <f>IF(YT9=2,YX9,IF(YT9=1,YX9,IF(YT9=3,YX9," ")))</f>
        <v>16.606226000000003</v>
      </c>
      <c r="ZB9" s="139"/>
      <c r="ZC9" s="140"/>
      <c r="ZD9" s="140" t="str">
        <f>IF(ZC9=0," ",(7.5))</f>
        <v xml:space="preserve"> </v>
      </c>
      <c r="ZE9" s="146" t="str">
        <f>IF(ZC9=0," ",IF(ZC9=16," ",VLOOKUP(ZC9,PROTOKOL!$A:$E,2)*ZD9))</f>
        <v xml:space="preserve"> </v>
      </c>
      <c r="ZF9" s="141"/>
      <c r="ZG9" s="142" t="str">
        <f>IF(ZC9=0," ",IF(ZC9=16," ",(ZB9-ZE9-ZF9)*VLOOKUP(ZC9,PROTOKOL!$A:$E,5)))</f>
        <v xml:space="preserve"> </v>
      </c>
      <c r="ZH9" s="147"/>
      <c r="ZI9" s="148" t="str">
        <f>IF(ZC9=0," ",ZG9/ZD9*ZH9)</f>
        <v xml:space="preserve"> </v>
      </c>
      <c r="ZJ9" s="103"/>
      <c r="ZK9" s="138">
        <v>27</v>
      </c>
      <c r="ZL9" s="139">
        <v>7.46</v>
      </c>
      <c r="ZM9" s="140">
        <v>1</v>
      </c>
      <c r="ZN9" s="140">
        <f>IF(ZM9=0," ",(7.5))</f>
        <v>7.5</v>
      </c>
      <c r="ZO9" s="140">
        <f>IFERROR(IF(ZM9=0," ",IF(ZM9=16," ",VLOOKUP(ZM9,PROTOKOL!$A:$E,2)*ZN9))/7.5*(7.5-ZR9),"")</f>
        <v>4.5</v>
      </c>
      <c r="ZP9" s="141">
        <v>0.52900000000000003</v>
      </c>
      <c r="ZQ9" s="142">
        <f>IF(ZM9=0," ",IF(ZM9=16," ",(ZL9-ZO9-ZP9)*VLOOKUP(ZM9,PROTOKOL!$A:$E,5)))</f>
        <v>24.645748111111107</v>
      </c>
      <c r="ZR9" s="143"/>
      <c r="ZS9" s="144">
        <f>IF(ZM9=2,ZN9,IF(ZM9=1,ZN9,IF(ZM9=3,ZN9," " )))</f>
        <v>7.5</v>
      </c>
      <c r="ZT9" s="145">
        <f>IF(ZM9=2,ZQ9,IF(ZM9=1,ZQ9,IF(ZM9=3,ZQ9," ")))</f>
        <v>24.645748111111107</v>
      </c>
      <c r="ZU9" s="139"/>
      <c r="ZV9" s="140"/>
      <c r="ZW9" s="140" t="str">
        <f>IF(ZV9=0," ",(7.5))</f>
        <v xml:space="preserve"> </v>
      </c>
      <c r="ZX9" s="146" t="str">
        <f>IF(ZV9=0," ",IF(ZV9=16," ",VLOOKUP(ZV9,PROTOKOL!$A:$E,2)*ZW9))</f>
        <v xml:space="preserve"> </v>
      </c>
      <c r="ZY9" s="141"/>
      <c r="ZZ9" s="142" t="str">
        <f>IF(ZV9=0," ",IF(ZV9=16," ",(ZU9-ZX9-ZY9)*VLOOKUP(ZV9,PROTOKOL!$A:$E,5)))</f>
        <v xml:space="preserve"> </v>
      </c>
      <c r="AAA9" s="147"/>
      <c r="AAB9" s="148" t="str">
        <f>IF(ZV9=0," ",ZZ9/ZW9*AAA9)</f>
        <v xml:space="preserve"> </v>
      </c>
      <c r="AAC9" s="103"/>
      <c r="AAD9" s="138">
        <v>27</v>
      </c>
      <c r="AAE9" s="139">
        <v>6.65</v>
      </c>
      <c r="AAF9" s="140">
        <v>1</v>
      </c>
      <c r="AAG9" s="140">
        <f>IF(AAF9=0," ",(7.5))</f>
        <v>7.5</v>
      </c>
      <c r="AAH9" s="140">
        <f>IFERROR(IF(AAF9=0," ",IF(AAF9=16," ",VLOOKUP(AAF9,PROTOKOL!$A:$E,2)*AAG9))/7.5*(7.5-AAK9),"")</f>
        <v>4.5</v>
      </c>
      <c r="AAI9" s="141">
        <v>0.253</v>
      </c>
      <c r="AAJ9" s="142">
        <f>IF(AAF9=0," ",IF(AAF9=16," ",(AAE9-AAH9-AAI9)*VLOOKUP(AAF9,PROTOKOL!$A:$E,5)))</f>
        <v>19.231996777777777</v>
      </c>
      <c r="AAK9" s="143"/>
      <c r="AAL9" s="144">
        <f>IF(AAF9=2,AAG9,IF(AAF9=1,AAG9,IF(AAF9=3,AAG9," " )))</f>
        <v>7.5</v>
      </c>
      <c r="AAM9" s="145">
        <f>IF(AAF9=2,AAJ9,IF(AAF9=1,AAJ9,IF(AAF9=3,AAJ9," ")))</f>
        <v>19.231996777777777</v>
      </c>
      <c r="AAN9" s="139"/>
      <c r="AAO9" s="140"/>
      <c r="AAP9" s="140" t="str">
        <f>IF(AAO9=0," ",(7.5))</f>
        <v xml:space="preserve"> </v>
      </c>
      <c r="AAQ9" s="146" t="str">
        <f>IF(AAO9=0," ",IF(AAO9=16," ",VLOOKUP(AAO9,PROTOKOL!$A:$E,2)*AAP9))</f>
        <v xml:space="preserve"> </v>
      </c>
      <c r="AAR9" s="141"/>
      <c r="AAS9" s="142" t="str">
        <f>IF(AAO9=0," ",IF(AAO9=16," ",(AAN9-AAQ9-AAR9)*VLOOKUP(AAO9,PROTOKOL!$A:$E,5)))</f>
        <v xml:space="preserve"> </v>
      </c>
      <c r="AAT9" s="147"/>
      <c r="AAU9" s="148" t="str">
        <f>IF(AAO9=0," ",AAS9/AAP9*AAT9)</f>
        <v xml:space="preserve"> </v>
      </c>
      <c r="AAV9" s="103"/>
      <c r="AAW9" s="138">
        <v>27</v>
      </c>
      <c r="AAX9" s="139">
        <v>7.46</v>
      </c>
      <c r="AAY9" s="140">
        <v>1</v>
      </c>
      <c r="AAZ9" s="140">
        <f>IF(AAY9=0," ",(7.5))</f>
        <v>7.5</v>
      </c>
      <c r="ABA9" s="140">
        <f>IFERROR(IF(AAY9=0," ",IF(AAY9=16," ",VLOOKUP(AAY9,PROTOKOL!$A:$E,2)*AAZ9))/7.5*(7.5-ABD9),"")</f>
        <v>4.5</v>
      </c>
      <c r="ABB9" s="141">
        <v>0.52900000000000003</v>
      </c>
      <c r="ABC9" s="142">
        <f>IF(AAY9=0," ",IF(AAY9=16," ",(AAX9-ABA9-ABB9)*VLOOKUP(AAY9,PROTOKOL!$A:$E,5)))</f>
        <v>24.645748111111107</v>
      </c>
      <c r="ABD9" s="143"/>
      <c r="ABE9" s="144">
        <f>IF(AAY9=2,AAZ9,IF(AAY9=1,AAZ9,IF(AAY9=3,AAZ9," " )))</f>
        <v>7.5</v>
      </c>
      <c r="ABF9" s="145">
        <f>IF(AAY9=2,ABC9,IF(AAY9=1,ABC9,IF(AAY9=3,ABC9," ")))</f>
        <v>24.645748111111107</v>
      </c>
      <c r="ABG9" s="139"/>
      <c r="ABH9" s="140"/>
      <c r="ABI9" s="140" t="str">
        <f>IF(ABH9=0," ",(7.5))</f>
        <v xml:space="preserve"> </v>
      </c>
      <c r="ABJ9" s="146" t="str">
        <f>IF(ABH9=0," ",IF(ABH9=16," ",VLOOKUP(ABH9,PROTOKOL!$A:$E,2)*ABI9))</f>
        <v xml:space="preserve"> </v>
      </c>
      <c r="ABK9" s="141"/>
      <c r="ABL9" s="142" t="str">
        <f>IF(ABH9=0," ",IF(ABH9=16," ",(ABG9-ABJ9-ABK9)*VLOOKUP(ABH9,PROTOKOL!$A:$E,5)))</f>
        <v xml:space="preserve"> </v>
      </c>
      <c r="ABM9" s="147"/>
      <c r="ABN9" s="148" t="str">
        <f>IF(ABH9=0," ",ABL9/ABI9*ABM9)</f>
        <v xml:space="preserve"> </v>
      </c>
      <c r="ABO9" s="103"/>
      <c r="ABP9" s="138">
        <v>27</v>
      </c>
      <c r="ABQ9" s="139">
        <v>1</v>
      </c>
      <c r="ABR9" s="140">
        <v>5</v>
      </c>
      <c r="ABS9" s="140">
        <f>IF(ABR9=0," ",(7.5))</f>
        <v>7.5</v>
      </c>
      <c r="ABT9" s="140">
        <f>IFERROR(IF(ABR9=0," ",IF(ABR9=16," ",VLOOKUP(ABR9,PROTOKOL!$A:$E,2)*ABS9))/7.5*(7.5-ABW9),"")</f>
        <v>0</v>
      </c>
      <c r="ABU9" s="141"/>
      <c r="ABV9" s="142">
        <f>IF(ABR9=0," ",IF(ABR9=16," ",(ABQ9-ABT9-ABU9)*VLOOKUP(ABR9,PROTOKOL!$A:$E,5)))</f>
        <v>17.262634133205204</v>
      </c>
      <c r="ABW9" s="143"/>
      <c r="ABX9" s="144" t="str">
        <f>IF(ABR9=2,ABS9,IF(ABR9=1,ABS9,IF(ABR9=3,ABS9," " )))</f>
        <v xml:space="preserve"> </v>
      </c>
      <c r="ABY9" s="145" t="str">
        <f>IF(ABR9=2,ABV9,IF(ABR9=1,ABV9,IF(ABR9=3,ABV9," ")))</f>
        <v xml:space="preserve"> </v>
      </c>
      <c r="ABZ9" s="139"/>
      <c r="ACA9" s="140"/>
      <c r="ACB9" s="140" t="str">
        <f>IF(ACA9=0," ",(7.5))</f>
        <v xml:space="preserve"> </v>
      </c>
      <c r="ACC9" s="146" t="str">
        <f>IF(ACA9=0," ",IF(ACA9=16," ",VLOOKUP(ACA9,PROTOKOL!$A:$E,2)*ACB9))</f>
        <v xml:space="preserve"> </v>
      </c>
      <c r="ACD9" s="141"/>
      <c r="ACE9" s="142" t="str">
        <f>IF(ACA9=0," ",IF(ACA9=16," ",(ABZ9-ACC9-ACD9)*VLOOKUP(ACA9,PROTOKOL!$A:$E,5)))</f>
        <v xml:space="preserve"> </v>
      </c>
      <c r="ACF9" s="147"/>
      <c r="ACG9" s="148" t="str">
        <f>IF(ACA9=0," ",ACE9/ACB9*ACF9)</f>
        <v xml:space="preserve"> </v>
      </c>
      <c r="ACH9" s="103"/>
      <c r="ACI9" s="138">
        <v>27</v>
      </c>
      <c r="ACJ9" s="139">
        <v>7.34</v>
      </c>
      <c r="ACK9" s="140">
        <v>1</v>
      </c>
      <c r="ACL9" s="140">
        <f>IF(ACK9=0," ",(7.5))</f>
        <v>7.5</v>
      </c>
      <c r="ACM9" s="140">
        <f>IFERROR(IF(ACK9=0," ",IF(ACK9=16," ",VLOOKUP(ACK9,PROTOKOL!$A:$E,2)*ACL9))/7.5*(7.5-ACP9),"")</f>
        <v>4.5</v>
      </c>
      <c r="ACN9" s="141">
        <v>0.26900000000000002</v>
      </c>
      <c r="ACO9" s="142">
        <f>IF(ACK9=0," ",IF(ACK9=16," ",(ACJ9-ACM9-ACN9)*VLOOKUP(ACK9,PROTOKOL!$A:$E,5)))</f>
        <v>26.065083666666659</v>
      </c>
      <c r="ACP9" s="143"/>
      <c r="ACQ9" s="144">
        <f>IF(ACK9=2,ACL9,IF(ACK9=1,ACL9,IF(ACK9=3,ACL9," " )))</f>
        <v>7.5</v>
      </c>
      <c r="ACR9" s="145">
        <f>IF(ACK9=2,ACO9,IF(ACK9=1,ACO9,IF(ACK9=3,ACO9," ")))</f>
        <v>26.065083666666659</v>
      </c>
      <c r="ACS9" s="139">
        <v>1</v>
      </c>
      <c r="ACT9" s="140">
        <v>5</v>
      </c>
      <c r="ACU9" s="140">
        <v>3.5</v>
      </c>
      <c r="ACV9" s="146">
        <f>IF(ACT9=0," ",IF(ACT9=16," ",VLOOKUP(ACT9,PROTOKOL!$A:$E,2)*ACU9))</f>
        <v>0</v>
      </c>
      <c r="ACW9" s="141"/>
      <c r="ACX9" s="142">
        <f>IF(ACT9=0," ",IF(ACT9=16," ",(ACS9-ACV9-ACW9)*VLOOKUP(ACT9,PROTOKOL!$A:$E,5)))/7.5*3.5</f>
        <v>8.055895928829095</v>
      </c>
      <c r="ACY9" s="147">
        <v>7</v>
      </c>
      <c r="ACZ9" s="148">
        <f>IF(ACT9=0," ",ACX9/ACU9*ACY9)</f>
        <v>16.11179185765819</v>
      </c>
      <c r="ADA9" s="103"/>
      <c r="ADB9" s="138">
        <v>27</v>
      </c>
      <c r="ADC9" s="139" t="s">
        <v>29</v>
      </c>
      <c r="ADD9" s="140"/>
      <c r="ADE9" s="140" t="str">
        <f>IF(ADD9=0," ",(7.5))</f>
        <v xml:space="preserve"> </v>
      </c>
      <c r="ADF9" s="140" t="str">
        <f>IFERROR(IF(ADD9=0," ",IF(ADD9=16," ",VLOOKUP(ADD9,PROTOKOL!$A:$E,2)*ADE9))/7.5*(7.5-ADI9),"")</f>
        <v/>
      </c>
      <c r="ADG9" s="141"/>
      <c r="ADH9" s="142" t="str">
        <f>IF(ADD9=0," ",IF(ADD9=16," ",(ADC9-ADF9-ADG9)*VLOOKUP(ADD9,PROTOKOL!$A:$E,5)))</f>
        <v xml:space="preserve"> </v>
      </c>
      <c r="ADI9" s="143"/>
      <c r="ADJ9" s="144" t="str">
        <f>IF(ADD9=2,ADE9,IF(ADD9=1,ADE9,IF(ADD9=3,ADE9," " )))</f>
        <v xml:space="preserve"> </v>
      </c>
      <c r="ADK9" s="145" t="str">
        <f>IF(ADD9=2,ADH9,IF(ADD9=1,ADH9,IF(ADD9=3,ADH9," ")))</f>
        <v xml:space="preserve"> </v>
      </c>
      <c r="ADL9" s="139"/>
      <c r="ADM9" s="140"/>
      <c r="ADN9" s="140" t="str">
        <f>IF(ADM9=0," ",(7.5))</f>
        <v xml:space="preserve"> </v>
      </c>
      <c r="ADO9" s="146" t="str">
        <f>IF(ADM9=0," ",IF(ADM9=16," ",VLOOKUP(ADM9,PROTOKOL!$A:$E,2)*ADN9))</f>
        <v xml:space="preserve"> </v>
      </c>
      <c r="ADP9" s="141"/>
      <c r="ADQ9" s="142" t="str">
        <f>IF(ADM9=0," ",IF(ADM9=16," ",(ADL9-ADO9-ADP9)*VLOOKUP(ADM9,PROTOKOL!$A:$E,5)))</f>
        <v xml:space="preserve"> </v>
      </c>
      <c r="ADR9" s="147"/>
      <c r="ADS9" s="148" t="str">
        <f>IF(ADM9=0," ",ADQ9/ADN9*ADR9)</f>
        <v xml:space="preserve"> </v>
      </c>
      <c r="ADT9" s="103"/>
      <c r="ADU9" s="138">
        <v>27</v>
      </c>
      <c r="ADV9" s="139">
        <v>7.07</v>
      </c>
      <c r="ADW9" s="140">
        <v>1</v>
      </c>
      <c r="ADX9" s="140">
        <f>IF(ADW9=0," ",(7.5))</f>
        <v>7.5</v>
      </c>
      <c r="ADY9" s="140">
        <f>IFERROR(IF(ADW9=0," ",IF(ADW9=16," ",VLOOKUP(ADW9,PROTOKOL!$A:$E,2)*ADX9))/7.5*(7.5-AEB9),"")</f>
        <v>4.5</v>
      </c>
      <c r="ADZ9" s="141">
        <v>0.36199999999999999</v>
      </c>
      <c r="AEA9" s="142">
        <f>IF(ADW9=0," ",IF(ADW9=16," ",(ADV9-ADY9-ADZ9)*VLOOKUP(ADW9,PROTOKOL!$A:$E,5)))</f>
        <v>22.384949333333331</v>
      </c>
      <c r="AEB9" s="143"/>
      <c r="AEC9" s="144">
        <f>IF(ADW9=2,ADX9,IF(ADW9=1,ADX9,IF(ADW9=3,ADX9," " )))</f>
        <v>7.5</v>
      </c>
      <c r="AED9" s="145">
        <f>IF(ADW9=2,AEA9,IF(ADW9=1,AEA9,IF(ADW9=3,AEA9," ")))</f>
        <v>22.384949333333331</v>
      </c>
      <c r="AEE9" s="139"/>
      <c r="AEF9" s="140"/>
      <c r="AEG9" s="140" t="str">
        <f>IF(AEF9=0," ",(7.5))</f>
        <v xml:space="preserve"> </v>
      </c>
      <c r="AEH9" s="146" t="str">
        <f>IF(AEF9=0," ",IF(AEF9=16," ",VLOOKUP(AEF9,PROTOKOL!$A:$E,2)*AEG9))</f>
        <v xml:space="preserve"> </v>
      </c>
      <c r="AEI9" s="141"/>
      <c r="AEJ9" s="142" t="str">
        <f>IF(AEF9=0," ",IF(AEF9=16," ",(AEE9-AEH9-AEI9)*VLOOKUP(AEF9,PROTOKOL!$A:$E,5)))</f>
        <v xml:space="preserve"> </v>
      </c>
      <c r="AEK9" s="147"/>
      <c r="AEL9" s="148" t="str">
        <f>IF(AEF9=0," ",AEJ9/AEG9*AEK9)</f>
        <v xml:space="preserve"> </v>
      </c>
      <c r="AEM9" s="103"/>
      <c r="AEN9" s="138">
        <v>27</v>
      </c>
      <c r="AEO9" s="139">
        <v>6.69</v>
      </c>
      <c r="AEP9" s="140">
        <v>1</v>
      </c>
      <c r="AEQ9" s="140">
        <f>IF(AEP9=0," ",(7.5))</f>
        <v>7.5</v>
      </c>
      <c r="AER9" s="140">
        <f>IFERROR(IF(AEP9=0," ",IF(AEP9=16," ",VLOOKUP(AEP9,PROTOKOL!$A:$E,2)*AEQ9))/7.5*(7.5-AEU9),"")</f>
        <v>4.5</v>
      </c>
      <c r="AES9" s="141">
        <v>0.55200000000000005</v>
      </c>
      <c r="AET9" s="142">
        <f>IF(AEP9=0," ",IF(AEP9=16," ",(AEO9-AER9-AES9)*VLOOKUP(AEP9,PROTOKOL!$A:$E,5)))</f>
        <v>16.606226000000003</v>
      </c>
      <c r="AEU9" s="143"/>
      <c r="AEV9" s="144">
        <f>IF(AEP9=2,AEQ9,IF(AEP9=1,AEQ9,IF(AEP9=3,AEQ9," " )))</f>
        <v>7.5</v>
      </c>
      <c r="AEW9" s="145">
        <f>IF(AEP9=2,AET9,IF(AEP9=1,AET9,IF(AEP9=3,AET9," ")))</f>
        <v>16.606226000000003</v>
      </c>
      <c r="AEX9" s="139"/>
      <c r="AEY9" s="140"/>
      <c r="AEZ9" s="140" t="str">
        <f>IF(AEY9=0," ",(7.5))</f>
        <v xml:space="preserve"> </v>
      </c>
      <c r="AFA9" s="146" t="str">
        <f>IF(AEY9=0," ",IF(AEY9=16," ",VLOOKUP(AEY9,PROTOKOL!$A:$E,2)*AEZ9))</f>
        <v xml:space="preserve"> </v>
      </c>
      <c r="AFB9" s="141"/>
      <c r="AFC9" s="142" t="str">
        <f>IF(AEY9=0," ",IF(AEY9=16," ",(AEX9-AFA9-AFB9)*VLOOKUP(AEY9,PROTOKOL!$A:$E,5)))</f>
        <v xml:space="preserve"> </v>
      </c>
      <c r="AFD9" s="147"/>
      <c r="AFE9" s="148" t="str">
        <f>IF(AEY9=0," ",AFC9/AEZ9*AFD9)</f>
        <v xml:space="preserve"> </v>
      </c>
      <c r="AFF9" s="103"/>
      <c r="AFG9" s="138">
        <v>27</v>
      </c>
      <c r="AFH9" s="139">
        <v>7.94</v>
      </c>
      <c r="AFI9" s="140">
        <v>3</v>
      </c>
      <c r="AFJ9" s="140">
        <f>IF(AFI9=0," ",(7.5))</f>
        <v>7.5</v>
      </c>
      <c r="AFK9" s="140">
        <f>IFERROR(IF(AFI9=0," ",IF(AFI9=16," ",VLOOKUP(AFI9,PROTOKOL!$A:$E,2)*AFJ9))/7.5*(7.5-AFN9),"")</f>
        <v>4.5</v>
      </c>
      <c r="AFL9" s="141">
        <v>0.30199999999999999</v>
      </c>
      <c r="AFM9" s="142">
        <f>IF(AFI9=0," ",IF(AFI9=16," ",(AFH9-AFK9-AFL9)*VLOOKUP(AFI9,PROTOKOL!$A:$E,5)))</f>
        <v>22.269374866666666</v>
      </c>
      <c r="AFN9" s="143"/>
      <c r="AFO9" s="144">
        <f>IF(AFI9=2,AFJ9,IF(AFI9=1,AFJ9,IF(AFI9=3,AFJ9," " )))</f>
        <v>7.5</v>
      </c>
      <c r="AFP9" s="145">
        <f>IF(AFI9=2,AFM9,IF(AFI9=1,AFM9,IF(AFI9=3,AFM9," ")))</f>
        <v>22.269374866666666</v>
      </c>
      <c r="AFQ9" s="139"/>
      <c r="AFR9" s="140"/>
      <c r="AFS9" s="140" t="str">
        <f>IF(AFR9=0," ",(7.5))</f>
        <v xml:space="preserve"> </v>
      </c>
      <c r="AFT9" s="146" t="str">
        <f>IF(AFR9=0," ",IF(AFR9=16," ",VLOOKUP(AFR9,PROTOKOL!$A:$E,2)*AFS9))</f>
        <v xml:space="preserve"> </v>
      </c>
      <c r="AFU9" s="141"/>
      <c r="AFV9" s="142" t="str">
        <f>IF(AFR9=0," ",IF(AFR9=16," ",(AFQ9-AFT9-AFU9)*VLOOKUP(AFR9,PROTOKOL!$A:$E,5)))</f>
        <v xml:space="preserve"> </v>
      </c>
      <c r="AFW9" s="147"/>
      <c r="AFX9" s="148" t="str">
        <f>IF(AFR9=0," ",AFV9/AFS9*AFW9)</f>
        <v xml:space="preserve"> </v>
      </c>
      <c r="AFY9" s="103"/>
      <c r="AFZ9" s="138">
        <v>27</v>
      </c>
      <c r="AGA9" s="139">
        <v>6.96</v>
      </c>
      <c r="AGB9" s="140">
        <v>1</v>
      </c>
      <c r="AGC9" s="140">
        <f>IF(AGB9=0," ",(7.5))</f>
        <v>7.5</v>
      </c>
      <c r="AGD9" s="140">
        <f>IFERROR(IF(AGB9=0," ",IF(AGB9=16," ",VLOOKUP(AGB9,PROTOKOL!$A:$E,2)*AGC9))/7.5*(7.5-AGG9),"")</f>
        <v>4.5</v>
      </c>
      <c r="AGE9" s="141">
        <v>0.20799999999999999</v>
      </c>
      <c r="AGF9" s="142">
        <f>IF(AGB9=0," ",IF(AGB9=16," ",(AGA9-AGD9-AGE9)*VLOOKUP(AGB9,PROTOKOL!$A:$E,5)))</f>
        <v>22.831026222222217</v>
      </c>
      <c r="AGG9" s="143"/>
      <c r="AGH9" s="144">
        <f>IF(AGB9=2,AGC9,IF(AGB9=1,AGC9,IF(AGB9=3,AGC9," " )))</f>
        <v>7.5</v>
      </c>
      <c r="AGI9" s="145">
        <f>IF(AGB9=2,AGF9,IF(AGB9=1,AGF9,IF(AGB9=3,AGF9," ")))</f>
        <v>22.831026222222217</v>
      </c>
      <c r="AGJ9" s="139"/>
      <c r="AGK9" s="140"/>
      <c r="AGL9" s="140" t="str">
        <f>IF(AGK9=0," ",(7.5))</f>
        <v xml:space="preserve"> </v>
      </c>
      <c r="AGM9" s="146" t="str">
        <f>IF(AGK9=0," ",IF(AGK9=16," ",VLOOKUP(AGK9,PROTOKOL!$A:$E,2)*AGL9))</f>
        <v xml:space="preserve"> </v>
      </c>
      <c r="AGN9" s="141"/>
      <c r="AGO9" s="142" t="str">
        <f>IF(AGK9=0," ",IF(AGK9=16," ",(AGJ9-AGM9-AGN9)*VLOOKUP(AGK9,PROTOKOL!$A:$E,5)))</f>
        <v xml:space="preserve"> </v>
      </c>
      <c r="AGP9" s="147"/>
      <c r="AGQ9" s="148" t="str">
        <f>IF(AGK9=0," ",AGO9/AGL9*AGP9)</f>
        <v xml:space="preserve"> </v>
      </c>
      <c r="AGR9" s="103"/>
      <c r="AGS9" s="138">
        <v>27</v>
      </c>
      <c r="AGT9" s="139">
        <v>6.7</v>
      </c>
      <c r="AGU9" s="140">
        <v>1</v>
      </c>
      <c r="AGV9" s="140">
        <f>IF(AGU9=0," ",(7.5))</f>
        <v>7.5</v>
      </c>
      <c r="AGW9" s="140">
        <f>IFERROR(IF(AGU9=0," ",IF(AGU9=16," ",VLOOKUP(AGU9,PROTOKOL!$A:$E,2)*AGV9))/7.5*(7.5-AGZ9),"")</f>
        <v>4.5</v>
      </c>
      <c r="AGX9" s="141">
        <v>0.248</v>
      </c>
      <c r="AGY9" s="142">
        <f>IF(AGU9=0," ",IF(AGU9=16," ",(AGT9-AGW9-AGX9)*VLOOKUP(AGU9,PROTOKOL!$A:$E,5)))</f>
        <v>19.789592888888887</v>
      </c>
      <c r="AGZ9" s="143"/>
      <c r="AHA9" s="144">
        <f>IF(AGU9=2,AGV9,IF(AGU9=1,AGV9,IF(AGU9=3,AGV9," " )))</f>
        <v>7.5</v>
      </c>
      <c r="AHB9" s="145">
        <f>IF(AGU9=2,AGY9,IF(AGU9=1,AGY9,IF(AGU9=3,AGY9," ")))</f>
        <v>19.789592888888887</v>
      </c>
      <c r="AHC9" s="139"/>
      <c r="AHD9" s="140"/>
      <c r="AHE9" s="140" t="str">
        <f>IF(AHD9=0," ",(7.5))</f>
        <v xml:space="preserve"> </v>
      </c>
      <c r="AHF9" s="146" t="str">
        <f>IF(AHD9=0," ",IF(AHD9=16," ",VLOOKUP(AHD9,PROTOKOL!$A:$E,2)*AHE9))</f>
        <v xml:space="preserve"> </v>
      </c>
      <c r="AHG9" s="141"/>
      <c r="AHH9" s="142" t="str">
        <f>IF(AHD9=0," ",IF(AHD9=16," ",(AHC9-AHF9-AHG9)*VLOOKUP(AHD9,PROTOKOL!$A:$E,5)))</f>
        <v xml:space="preserve"> </v>
      </c>
      <c r="AHI9" s="147"/>
      <c r="AHJ9" s="148" t="str">
        <f>IF(AHD9=0," ",AHH9/AHE9*AHI9)</f>
        <v xml:space="preserve"> </v>
      </c>
      <c r="AHK9" s="103"/>
      <c r="AHL9" s="138">
        <v>27</v>
      </c>
      <c r="AHM9" s="139">
        <v>7.48</v>
      </c>
      <c r="AHN9" s="140">
        <v>1</v>
      </c>
      <c r="AHO9" s="140">
        <f>IF(AHN9=0," ",(7.5))</f>
        <v>7.5</v>
      </c>
      <c r="AHP9" s="140">
        <f>IFERROR(IF(AHN9=0," ",IF(AHN9=16," ",VLOOKUP(AHN9,PROTOKOL!$A:$E,2)*AHO9))/7.5*(7.5-AHS9),"")</f>
        <v>4.5</v>
      </c>
      <c r="AHQ9" s="141">
        <v>0.47799999999999998</v>
      </c>
      <c r="AHR9" s="142">
        <f>IF(AHN9=0," ",IF(AHN9=16," ",(AHM9-AHP9-AHQ9)*VLOOKUP(AHN9,PROTOKOL!$A:$E,5)))</f>
        <v>25.365554000000003</v>
      </c>
      <c r="AHS9" s="143"/>
      <c r="AHT9" s="144">
        <f>IF(AHN9=2,AHO9,IF(AHN9=1,AHO9,IF(AHN9=3,AHO9," " )))</f>
        <v>7.5</v>
      </c>
      <c r="AHU9" s="145">
        <f>IF(AHN9=2,AHR9,IF(AHN9=1,AHR9,IF(AHN9=3,AHR9," ")))</f>
        <v>25.365554000000003</v>
      </c>
      <c r="AHV9" s="139"/>
      <c r="AHW9" s="140"/>
      <c r="AHX9" s="140" t="str">
        <f>IF(AHW9=0," ",(7.5))</f>
        <v xml:space="preserve"> </v>
      </c>
      <c r="AHY9" s="146" t="str">
        <f>IF(AHW9=0," ",IF(AHW9=16," ",VLOOKUP(AHW9,PROTOKOL!$A:$E,2)*AHX9))</f>
        <v xml:space="preserve"> </v>
      </c>
      <c r="AHZ9" s="141"/>
      <c r="AIA9" s="142" t="str">
        <f>IF(AHW9=0," ",IF(AHW9=16," ",(AHV9-AHY9-AHZ9)*VLOOKUP(AHW9,PROTOKOL!$A:$E,5)))</f>
        <v xml:space="preserve"> </v>
      </c>
      <c r="AIB9" s="147"/>
      <c r="AIC9" s="148" t="str">
        <f>IF(AHW9=0," ",AIA9/AHX9*AIB9)</f>
        <v xml:space="preserve"> </v>
      </c>
      <c r="AID9" s="103"/>
      <c r="AIE9" s="138">
        <v>27</v>
      </c>
      <c r="AIF9" s="139">
        <v>4.91</v>
      </c>
      <c r="AIG9" s="140">
        <v>1</v>
      </c>
      <c r="AIH9" s="140">
        <f>IF(AIG9=0," ",(7.5))</f>
        <v>7.5</v>
      </c>
      <c r="AII9" s="140">
        <f>IFERROR(IF(AIG9=0," ",IF(AIG9=16," ",VLOOKUP(AIG9,PROTOKOL!$A:$E,2)*AIH9))/7.5*(7.5-AIL9),"")</f>
        <v>4.5</v>
      </c>
      <c r="AIJ9" s="141">
        <v>9.0999999999999998E-2</v>
      </c>
      <c r="AIK9" s="142">
        <f>IF(AIG9=0," ",IF(AIG9=16," ",(AIF9-AII9-AIJ9)*VLOOKUP(AIG9,PROTOKOL!$A:$E,5)))</f>
        <v>3.2340574444444457</v>
      </c>
      <c r="AIL9" s="143"/>
      <c r="AIM9" s="144">
        <f>IF(AIG9=2,AIH9,IF(AIG9=1,AIH9,IF(AIG9=3,AIH9," " )))</f>
        <v>7.5</v>
      </c>
      <c r="AIN9" s="145">
        <f>IF(AIG9=2,AIK9,IF(AIG9=1,AIK9,IF(AIG9=3,AIK9," ")))</f>
        <v>3.2340574444444457</v>
      </c>
      <c r="AIO9" s="139">
        <v>2.39</v>
      </c>
      <c r="AIP9" s="140">
        <v>1</v>
      </c>
      <c r="AIQ9" s="140">
        <v>3.5</v>
      </c>
      <c r="AIR9" s="146">
        <f>IF(AIP9=0," ",IF(AIP9=16," ",VLOOKUP(AIP9,PROTOKOL!$A:$E,2)*AIQ9))</f>
        <v>2.1</v>
      </c>
      <c r="AIS9" s="141"/>
      <c r="AIT9" s="142">
        <f>IF(AIP9=0," ",IF(AIP9=16," ",(AIO9-AIR9-AIS9)*VLOOKUP(AIP9,PROTOKOL!$A:$E,5)))</f>
        <v>2.9400522222222221</v>
      </c>
      <c r="AIU9" s="147">
        <v>7</v>
      </c>
      <c r="AIV9" s="148">
        <f>IF(AIP9=0," ",AIT9/AIQ9*AIU9)</f>
        <v>5.8801044444444441</v>
      </c>
      <c r="AIW9" s="103"/>
      <c r="AIX9" s="138">
        <v>27</v>
      </c>
      <c r="AIY9" s="139">
        <v>6.45</v>
      </c>
      <c r="AIZ9" s="140">
        <v>1</v>
      </c>
      <c r="AJA9" s="140">
        <f>IF(AIZ9=0," ",(7.5))</f>
        <v>7.5</v>
      </c>
      <c r="AJB9" s="140">
        <f>IFERROR(IF(AIZ9=0," ",IF(AIZ9=16," ",VLOOKUP(AIZ9,PROTOKOL!$A:$E,2)*AJA9))/7.5*(7.5-AJE9),"")</f>
        <v>4.5</v>
      </c>
      <c r="AJC9" s="141">
        <v>0.24299999999999999</v>
      </c>
      <c r="AJD9" s="142">
        <f>IF(AIZ9=0," ",IF(AIZ9=16," ",(AIY9-AJB9-AJC9)*VLOOKUP(AIZ9,PROTOKOL!$A:$E,5)))</f>
        <v>17.305755666666666</v>
      </c>
      <c r="AJE9" s="143"/>
      <c r="AJF9" s="144">
        <f>IF(AIZ9=2,AJA9,IF(AIZ9=1,AJA9,IF(AIZ9=3,AJA9," " )))</f>
        <v>7.5</v>
      </c>
      <c r="AJG9" s="145">
        <f>IF(AIZ9=2,AJD9,IF(AIZ9=1,AJD9,IF(AIZ9=3,AJD9," ")))</f>
        <v>17.305755666666666</v>
      </c>
      <c r="AJH9" s="139"/>
      <c r="AJI9" s="140"/>
      <c r="AJJ9" s="140" t="str">
        <f>IF(AJI9=0," ",(7.5))</f>
        <v xml:space="preserve"> </v>
      </c>
      <c r="AJK9" s="146" t="str">
        <f>IF(AJI9=0," ",IF(AJI9=16," ",VLOOKUP(AJI9,PROTOKOL!$A:$E,2)*AJJ9))</f>
        <v xml:space="preserve"> </v>
      </c>
      <c r="AJL9" s="141"/>
      <c r="AJM9" s="142" t="str">
        <f>IF(AJI9=0," ",IF(AJI9=16," ",(AJH9-AJK9-AJL9)*VLOOKUP(AJI9,PROTOKOL!$A:$E,5)))</f>
        <v xml:space="preserve"> </v>
      </c>
      <c r="AJN9" s="147"/>
      <c r="AJO9" s="148" t="str">
        <f>IF(AJI9=0," ",AJM9/AJJ9*AJN9)</f>
        <v xml:space="preserve"> </v>
      </c>
      <c r="AJP9" s="103"/>
      <c r="AJQ9" s="138">
        <v>27</v>
      </c>
      <c r="AJR9" s="139" t="s">
        <v>26</v>
      </c>
      <c r="AJS9" s="140"/>
      <c r="AJT9" s="140" t="str">
        <f>IF(AJS9=0," ",(7.5))</f>
        <v xml:space="preserve"> </v>
      </c>
      <c r="AJU9" s="140" t="str">
        <f>IFERROR(IF(AJS9=0," ",IF(AJS9=16," ",VLOOKUP(AJS9,PROTOKOL!$A:$E,2)*AJT9))/7.5*(7.5-AJX9),"")</f>
        <v/>
      </c>
      <c r="AJV9" s="141"/>
      <c r="AJW9" s="142" t="str">
        <f>IF(AJS9=0," ",IF(AJS9=16," ",(AJR9-AJU9-AJV9)*VLOOKUP(AJS9,PROTOKOL!$A:$E,5)))</f>
        <v xml:space="preserve"> </v>
      </c>
      <c r="AJX9" s="143"/>
      <c r="AJY9" s="144" t="str">
        <f>IF(AJS9=2,AJT9,IF(AJS9=1,AJT9,IF(AJS9=3,AJT9," " )))</f>
        <v xml:space="preserve"> </v>
      </c>
      <c r="AJZ9" s="145" t="str">
        <f>IF(AJS9=2,AJW9,IF(AJS9=1,AJW9,IF(AJS9=3,AJW9," ")))</f>
        <v xml:space="preserve"> </v>
      </c>
      <c r="AKA9" s="139"/>
      <c r="AKB9" s="140"/>
      <c r="AKC9" s="140" t="str">
        <f>IF(AKB9=0," ",(7.5))</f>
        <v xml:space="preserve"> </v>
      </c>
      <c r="AKD9" s="146" t="str">
        <f>IF(AKB9=0," ",IF(AKB9=16," ",VLOOKUP(AKB9,PROTOKOL!$A:$E,2)*AKC9))</f>
        <v xml:space="preserve"> </v>
      </c>
      <c r="AKE9" s="141"/>
      <c r="AKF9" s="142" t="str">
        <f>IF(AKB9=0," ",IF(AKB9=16," ",(AKA9-AKD9-AKE9)*VLOOKUP(AKB9,PROTOKOL!$A:$E,5)))</f>
        <v xml:space="preserve"> </v>
      </c>
      <c r="AKG9" s="147"/>
      <c r="AKH9" s="148" t="str">
        <f>IF(AKB9=0," ",AKF9/AKC9*AKG9)</f>
        <v xml:space="preserve"> </v>
      </c>
      <c r="AKI9" s="103"/>
      <c r="AKJ9" s="138">
        <v>27</v>
      </c>
      <c r="AKK9" s="139">
        <v>6.17</v>
      </c>
      <c r="AKL9" s="140">
        <v>1</v>
      </c>
      <c r="AKM9" s="140">
        <f>IF(AKL9=0," ",(7.5))</f>
        <v>7.5</v>
      </c>
      <c r="AKN9" s="140">
        <f>IFERROR(IF(AKL9=0," ",IF(AKL9=16," ",VLOOKUP(AKL9,PROTOKOL!$A:$E,2)*AKM9))/7.5*(7.5-AKQ9),"")</f>
        <v>4.5</v>
      </c>
      <c r="AKO9" s="141">
        <v>0.21</v>
      </c>
      <c r="AKP9" s="142">
        <f>IF(AKL9=0," ",IF(AKL9=16," ",(AKK9-AKN9-AKO9)*VLOOKUP(AKL9,PROTOKOL!$A:$E,5)))</f>
        <v>14.80164222222222</v>
      </c>
      <c r="AKQ9" s="143"/>
      <c r="AKR9" s="144">
        <f>IF(AKL9=2,AKM9,IF(AKL9=1,AKM9,IF(AKL9=3,AKM9," " )))</f>
        <v>7.5</v>
      </c>
      <c r="AKS9" s="145">
        <f>IF(AKL9=2,AKP9,IF(AKL9=1,AKP9,IF(AKL9=3,AKP9," ")))</f>
        <v>14.80164222222222</v>
      </c>
      <c r="AKT9" s="139">
        <v>2.39</v>
      </c>
      <c r="AKU9" s="140">
        <v>1</v>
      </c>
      <c r="AKV9" s="140">
        <v>3.5</v>
      </c>
      <c r="AKW9" s="146">
        <f>IF(AKU9=0," ",IF(AKU9=16," ",VLOOKUP(AKU9,PROTOKOL!$A:$E,2)*AKV9))</f>
        <v>2.1</v>
      </c>
      <c r="AKX9" s="141"/>
      <c r="AKY9" s="142">
        <f>IF(AKU9=0," ",IF(AKU9=16," ",(AKT9-AKW9-AKX9)*VLOOKUP(AKU9,PROTOKOL!$A:$E,5)))</f>
        <v>2.9400522222222221</v>
      </c>
      <c r="AKZ9" s="147">
        <v>7</v>
      </c>
      <c r="ALA9" s="148">
        <f>IF(AKU9=0," ",AKY9/AKV9*AKZ9)</f>
        <v>5.8801044444444441</v>
      </c>
      <c r="ALB9" s="103"/>
      <c r="ALC9" s="138">
        <v>27</v>
      </c>
      <c r="ALD9" s="139">
        <v>5.78</v>
      </c>
      <c r="ALE9" s="140">
        <v>1</v>
      </c>
      <c r="ALF9" s="140">
        <f>IF(ALE9=0," ",(7.5))</f>
        <v>7.5</v>
      </c>
      <c r="ALG9" s="140">
        <f>IFERROR(IF(ALE9=0," ",IF(ALE9=16," ",VLOOKUP(ALE9,PROTOKOL!$A:$E,2)*ALF9))/7.5*(7.5-ALJ9),"")</f>
        <v>4.5</v>
      </c>
      <c r="ALH9" s="141">
        <v>0.115</v>
      </c>
      <c r="ALI9" s="142">
        <f>IF(ALE9=0," ",IF(ALE9=16," ",(ALD9-ALG9-ALH9)*VLOOKUP(ALE9,PROTOKOL!$A:$E,5)))</f>
        <v>11.810899444444445</v>
      </c>
      <c r="ALJ9" s="143"/>
      <c r="ALK9" s="144">
        <f>IF(ALE9=2,ALF9,IF(ALE9=1,ALF9,IF(ALE9=3,ALF9," " )))</f>
        <v>7.5</v>
      </c>
      <c r="ALL9" s="145">
        <f>IF(ALE9=2,ALI9,IF(ALE9=1,ALI9,IF(ALE9=3,ALI9," ")))</f>
        <v>11.810899444444445</v>
      </c>
      <c r="ALM9" s="139">
        <v>2.4</v>
      </c>
      <c r="ALN9" s="140">
        <v>1</v>
      </c>
      <c r="ALO9" s="140">
        <v>3.5</v>
      </c>
      <c r="ALP9" s="146">
        <f>IF(ALN9=0," ",IF(ALN9=16," ",VLOOKUP(ALN9,PROTOKOL!$A:$E,2)*ALO9))</f>
        <v>2.1</v>
      </c>
      <c r="ALQ9" s="141"/>
      <c r="ALR9" s="142">
        <f>IF(ALN9=0," ",IF(ALN9=16," ",(ALM9-ALP9-ALQ9)*VLOOKUP(ALN9,PROTOKOL!$A:$E,5)))</f>
        <v>3.0414333333333312</v>
      </c>
      <c r="ALS9" s="147">
        <v>7</v>
      </c>
      <c r="ALT9" s="148">
        <f>IF(ALN9=0," ",ALR9/ALO9*ALS9)</f>
        <v>6.0828666666666624</v>
      </c>
      <c r="ALU9" s="103"/>
      <c r="ALV9" s="138">
        <v>27</v>
      </c>
      <c r="ALW9" s="139">
        <v>7.07</v>
      </c>
      <c r="ALX9" s="140">
        <v>1</v>
      </c>
      <c r="ALY9" s="140">
        <f>IF(ALX9=0," ",(7.5))</f>
        <v>7.5</v>
      </c>
      <c r="ALZ9" s="140">
        <f>IFERROR(IF(ALX9=0," ",IF(ALX9=16," ",VLOOKUP(ALX9,PROTOKOL!$A:$E,2)*ALY9))/7.5*(7.5-AMC9),"")</f>
        <v>4.5</v>
      </c>
      <c r="AMA9" s="141">
        <v>0.35399999999999998</v>
      </c>
      <c r="AMB9" s="142">
        <f>IF(ALX9=0," ",IF(ALX9=16," ",(ALW9-ALZ9-AMA9)*VLOOKUP(ALX9,PROTOKOL!$A:$E,5)))</f>
        <v>22.466054222222223</v>
      </c>
      <c r="AMC9" s="143"/>
      <c r="AMD9" s="144">
        <f>IF(ALX9=2,ALY9,IF(ALX9=1,ALY9,IF(ALX9=3,ALY9," " )))</f>
        <v>7.5</v>
      </c>
      <c r="AME9" s="145">
        <f>IF(ALX9=2,AMB9,IF(ALX9=1,AMB9,IF(ALX9=3,AMB9," ")))</f>
        <v>22.466054222222223</v>
      </c>
      <c r="AMF9" s="139"/>
      <c r="AMG9" s="140"/>
      <c r="AMH9" s="140" t="str">
        <f>IF(AMG9=0," ",(7.5))</f>
        <v xml:space="preserve"> </v>
      </c>
      <c r="AMI9" s="146" t="str">
        <f>IF(AMG9=0," ",IF(AMG9=16," ",VLOOKUP(AMG9,PROTOKOL!$A:$E,2)*AMH9))</f>
        <v xml:space="preserve"> </v>
      </c>
      <c r="AMJ9" s="141"/>
      <c r="AMK9" s="142" t="str">
        <f>IF(AMG9=0," ",IF(AMG9=16," ",(AMF9-AMI9-AMJ9)*VLOOKUP(AMG9,PROTOKOL!$A:$E,5)))</f>
        <v xml:space="preserve"> </v>
      </c>
      <c r="AML9" s="147"/>
      <c r="AMM9" s="148" t="str">
        <f>IF(AMG9=0," ",AMK9/AMH9*AML9)</f>
        <v xml:space="preserve"> </v>
      </c>
      <c r="AMN9" s="103"/>
      <c r="AMO9" s="138">
        <v>27</v>
      </c>
      <c r="AMP9" s="139">
        <v>7.21</v>
      </c>
      <c r="AMQ9" s="140">
        <v>1</v>
      </c>
      <c r="AMR9" s="140">
        <f>IF(AMQ9=0," ",(7.5))</f>
        <v>7.5</v>
      </c>
      <c r="AMS9" s="140">
        <f>IFERROR(IF(AMQ9=0," ",IF(AMQ9=16," ",VLOOKUP(AMQ9,PROTOKOL!$A:$E,2)*AMR9))/7.5*(7.5-AMV9),"")</f>
        <v>4.5</v>
      </c>
      <c r="AMT9" s="141">
        <v>0.16900000000000001</v>
      </c>
      <c r="AMU9" s="142">
        <f>IF(AMQ9=0," ",IF(AMQ9=16," ",(AMP9-AMS9-AMT9)*VLOOKUP(AMQ9,PROTOKOL!$A:$E,5)))</f>
        <v>25.76094033333333</v>
      </c>
      <c r="AMV9" s="143"/>
      <c r="AMW9" s="144">
        <f>IF(AMQ9=2,AMR9,IF(AMQ9=1,AMR9,IF(AMQ9=3,AMR9," " )))</f>
        <v>7.5</v>
      </c>
      <c r="AMX9" s="145">
        <f>IF(AMQ9=2,AMU9,IF(AMQ9=1,AMU9,IF(AMQ9=3,AMU9," ")))</f>
        <v>25.76094033333333</v>
      </c>
      <c r="AMY9" s="139"/>
      <c r="AMZ9" s="140"/>
      <c r="ANA9" s="140" t="str">
        <f>IF(AMZ9=0," ",(7.5))</f>
        <v xml:space="preserve"> </v>
      </c>
      <c r="ANB9" s="146" t="str">
        <f>IF(AMZ9=0," ",IF(AMZ9=16," ",VLOOKUP(AMZ9,PROTOKOL!$A:$E,2)*ANA9))</f>
        <v xml:space="preserve"> </v>
      </c>
      <c r="ANC9" s="141"/>
      <c r="AND9" s="142" t="str">
        <f>IF(AMZ9=0," ",IF(AMZ9=16," ",(AMY9-ANB9-ANC9)*VLOOKUP(AMZ9,PROTOKOL!$A:$E,5)))</f>
        <v xml:space="preserve"> </v>
      </c>
      <c r="ANE9" s="147"/>
      <c r="ANF9" s="148" t="str">
        <f>IF(AMZ9=0," ",AND9/ANA9*ANE9)</f>
        <v xml:space="preserve"> </v>
      </c>
      <c r="ANG9" s="103"/>
      <c r="ANH9" s="138">
        <v>27</v>
      </c>
      <c r="ANI9" s="139" t="s">
        <v>26</v>
      </c>
      <c r="ANJ9" s="140"/>
      <c r="ANK9" s="140" t="str">
        <f>IF(ANJ9=0," ",(7.5))</f>
        <v xml:space="preserve"> </v>
      </c>
      <c r="ANL9" s="140" t="str">
        <f>IFERROR(IF(ANJ9=0," ",IF(ANJ9=16," ",VLOOKUP(ANJ9,PROTOKOL!$A:$E,2)*ANK9))/7.5*(7.5-ANO9),"")</f>
        <v/>
      </c>
      <c r="ANM9" s="141"/>
      <c r="ANN9" s="142" t="str">
        <f>IF(ANJ9=0," ",IF(ANJ9=16," ",(ANI9-ANL9-ANM9)*VLOOKUP(ANJ9,PROTOKOL!$A:$E,5)))</f>
        <v xml:space="preserve"> </v>
      </c>
      <c r="ANO9" s="143"/>
      <c r="ANP9" s="144" t="str">
        <f>IF(ANJ9=2,ANK9,IF(ANJ9=1,ANK9,IF(ANJ9=3,ANK9," " )))</f>
        <v xml:space="preserve"> </v>
      </c>
      <c r="ANQ9" s="145" t="str">
        <f>IF(ANJ9=2,ANN9,IF(ANJ9=1,ANN9,IF(ANJ9=3,ANN9," ")))</f>
        <v xml:space="preserve"> </v>
      </c>
      <c r="ANR9" s="139"/>
      <c r="ANS9" s="140"/>
      <c r="ANT9" s="140" t="str">
        <f>IF(ANS9=0," ",(7.5))</f>
        <v xml:space="preserve"> </v>
      </c>
      <c r="ANU9" s="146" t="str">
        <f>IF(ANS9=0," ",IF(ANS9=16," ",VLOOKUP(ANS9,PROTOKOL!$A:$E,2)*ANT9))</f>
        <v xml:space="preserve"> </v>
      </c>
      <c r="ANV9" s="141"/>
      <c r="ANW9" s="142" t="str">
        <f>IF(ANS9=0," ",IF(ANS9=16," ",(ANR9-ANU9-ANV9)*VLOOKUP(ANS9,PROTOKOL!$A:$E,5)))</f>
        <v xml:space="preserve"> </v>
      </c>
      <c r="ANX9" s="147"/>
      <c r="ANY9" s="148" t="str">
        <f>IF(ANS9=0," ",ANW9/ANT9*ANX9)</f>
        <v xml:space="preserve"> </v>
      </c>
      <c r="ANZ9" s="103"/>
      <c r="AOA9" s="138">
        <v>27</v>
      </c>
      <c r="AOB9" s="139">
        <v>6.99</v>
      </c>
      <c r="AOC9" s="140">
        <v>1</v>
      </c>
      <c r="AOD9" s="140">
        <f>IF(AOC9=0," ",(7.5))</f>
        <v>7.5</v>
      </c>
      <c r="AOE9" s="140">
        <f>IFERROR(IF(AOC9=0," ",IF(AOC9=16," ",VLOOKUP(AOC9,PROTOKOL!$A:$E,2)*AOD9))/7.5*(7.5-AOH9),"")</f>
        <v>4.5</v>
      </c>
      <c r="AOF9" s="141">
        <v>0.44600000000000001</v>
      </c>
      <c r="AOG9" s="142">
        <f>IF(AOC9=0," ",IF(AOC9=16," ",(AOB9-AOE9-AOF9)*VLOOKUP(AOC9,PROTOKOL!$A:$E,5)))</f>
        <v>20.722299111111109</v>
      </c>
      <c r="AOH9" s="143"/>
      <c r="AOI9" s="144">
        <f>IF(AOC9=2,AOD9,IF(AOC9=1,AOD9,IF(AOC9=3,AOD9," " )))</f>
        <v>7.5</v>
      </c>
      <c r="AOJ9" s="145">
        <f>IF(AOC9=2,AOG9,IF(AOC9=1,AOG9,IF(AOC9=3,AOG9," ")))</f>
        <v>20.722299111111109</v>
      </c>
      <c r="AOK9" s="139"/>
      <c r="AOL9" s="140"/>
      <c r="AOM9" s="140" t="str">
        <f>IF(AOL9=0," ",(7.5))</f>
        <v xml:space="preserve"> </v>
      </c>
      <c r="AON9" s="146" t="str">
        <f>IF(AOL9=0," ",IF(AOL9=16," ",VLOOKUP(AOL9,PROTOKOL!$A:$E,2)*AOM9))</f>
        <v xml:space="preserve"> </v>
      </c>
      <c r="AOO9" s="141"/>
      <c r="AOP9" s="142" t="str">
        <f>IF(AOL9=0," ",IF(AOL9=16," ",(AOK9-AON9-AOO9)*VLOOKUP(AOL9,PROTOKOL!$A:$E,5)))</f>
        <v xml:space="preserve"> </v>
      </c>
      <c r="AOQ9" s="147"/>
      <c r="AOR9" s="148" t="str">
        <f>IF(AOL9=0," ",AOP9/AOM9*AOQ9)</f>
        <v xml:space="preserve"> </v>
      </c>
      <c r="AOS9" s="103"/>
      <c r="AOT9" s="138">
        <v>27</v>
      </c>
      <c r="AOU9" s="139">
        <v>7.49</v>
      </c>
      <c r="AOV9" s="140">
        <v>1</v>
      </c>
      <c r="AOW9" s="140">
        <f>IF(AOV9=0," ",(7.5))</f>
        <v>7.5</v>
      </c>
      <c r="AOX9" s="140">
        <f>IFERROR(IF(AOV9=0," ",IF(AOV9=16," ",VLOOKUP(AOV9,PROTOKOL!$A:$E,2)*AOW9))/7.5*(7.5-APA9),"")</f>
        <v>4.5</v>
      </c>
      <c r="AOY9" s="141">
        <v>0.42799999999999999</v>
      </c>
      <c r="AOZ9" s="142">
        <f>IF(AOV9=0," ",IF(AOV9=16," ",(AOU9-AOX9-AOY9)*VLOOKUP(AOV9,PROTOKOL!$A:$E,5)))</f>
        <v>25.973840666666668</v>
      </c>
      <c r="APA9" s="143"/>
      <c r="APB9" s="144">
        <f>IF(AOV9=2,AOW9,IF(AOV9=1,AOW9,IF(AOV9=3,AOW9," " )))</f>
        <v>7.5</v>
      </c>
      <c r="APC9" s="145">
        <f>IF(AOV9=2,AOZ9,IF(AOV9=1,AOZ9,IF(AOV9=3,AOZ9," ")))</f>
        <v>25.973840666666668</v>
      </c>
      <c r="APD9" s="139"/>
      <c r="APE9" s="140"/>
      <c r="APF9" s="140" t="str">
        <f>IF(APE9=0," ",(7.5))</f>
        <v xml:space="preserve"> </v>
      </c>
      <c r="APG9" s="146" t="str">
        <f>IF(APE9=0," ",IF(APE9=16," ",VLOOKUP(APE9,PROTOKOL!$A:$E,2)*APF9))</f>
        <v xml:space="preserve"> </v>
      </c>
      <c r="APH9" s="141"/>
      <c r="API9" s="142" t="str">
        <f>IF(APE9=0," ",IF(APE9=16," ",(APD9-APG9-APH9)*VLOOKUP(APE9,PROTOKOL!$A:$E,5)))</f>
        <v xml:space="preserve"> </v>
      </c>
      <c r="APJ9" s="147"/>
      <c r="APK9" s="148" t="str">
        <f>IF(APE9=0," ",API9/APF9*APJ9)</f>
        <v xml:space="preserve"> </v>
      </c>
      <c r="APL9" s="103"/>
      <c r="APM9" s="138">
        <v>27</v>
      </c>
      <c r="APN9" s="139">
        <v>6.95</v>
      </c>
      <c r="APO9" s="140">
        <v>1</v>
      </c>
      <c r="APP9" s="140">
        <f>IF(APO9=0," ",(7.5))</f>
        <v>7.5</v>
      </c>
      <c r="APQ9" s="140">
        <f>IFERROR(IF(APO9=0," ",IF(APO9=16," ",VLOOKUP(APO9,PROTOKOL!$A:$E,2)*APP9))/7.5*(7.5-APT9),"")</f>
        <v>4.5</v>
      </c>
      <c r="APR9" s="141">
        <v>0.36</v>
      </c>
      <c r="APS9" s="142">
        <f>IF(APO9=0," ",IF(APO9=16," ",(APN9-APQ9-APR9)*VLOOKUP(APO9,PROTOKOL!$A:$E,5)))</f>
        <v>21.188652222222224</v>
      </c>
      <c r="APT9" s="143"/>
      <c r="APU9" s="144">
        <f>IF(APO9=2,APP9,IF(APO9=1,APP9,IF(APO9=3,APP9," " )))</f>
        <v>7.5</v>
      </c>
      <c r="APV9" s="145">
        <f>IF(APO9=2,APS9,IF(APO9=1,APS9,IF(APO9=3,APS9," ")))</f>
        <v>21.188652222222224</v>
      </c>
      <c r="APW9" s="139"/>
      <c r="APX9" s="140"/>
      <c r="APY9" s="140" t="str">
        <f>IF(APX9=0," ",(7.5))</f>
        <v xml:space="preserve"> </v>
      </c>
      <c r="APZ9" s="146" t="str">
        <f>IF(APX9=0," ",IF(APX9=16," ",VLOOKUP(APX9,PROTOKOL!$A:$E,2)*APY9))</f>
        <v xml:space="preserve"> </v>
      </c>
      <c r="AQA9" s="141"/>
      <c r="AQB9" s="142" t="str">
        <f>IF(APX9=0," ",IF(APX9=16," ",(APW9-APZ9-AQA9)*VLOOKUP(APX9,PROTOKOL!$A:$E,5)))</f>
        <v xml:space="preserve"> </v>
      </c>
      <c r="AQC9" s="147"/>
      <c r="AQD9" s="148" t="str">
        <f>IF(APX9=0," ",AQB9/APY9*AQC9)</f>
        <v xml:space="preserve"> </v>
      </c>
      <c r="AQE9" s="103"/>
      <c r="AQF9" s="138">
        <v>27</v>
      </c>
      <c r="AQG9" s="139">
        <v>6.8</v>
      </c>
      <c r="AQH9" s="140">
        <v>1</v>
      </c>
      <c r="AQI9" s="140">
        <f>IF(AQH9=0," ",(7.5))</f>
        <v>7.5</v>
      </c>
      <c r="AQJ9" s="140">
        <f>IFERROR(IF(AQH9=0," ",IF(AQH9=16," ",VLOOKUP(AQH9,PROTOKOL!$A:$E,2)*AQI9))/7.5*(7.5-AQM9),"")</f>
        <v>4.5</v>
      </c>
      <c r="AQK9" s="141">
        <v>0.439</v>
      </c>
      <c r="AQL9" s="142">
        <f>IF(AQH9=0," ",IF(AQH9=16," ",(AQG9-AQJ9-AQK9)*VLOOKUP(AQH9,PROTOKOL!$A:$E,5)))</f>
        <v>18.867024777777772</v>
      </c>
      <c r="AQM9" s="143"/>
      <c r="AQN9" s="144">
        <f>IF(AQH9=2,AQI9,IF(AQH9=1,AQI9,IF(AQH9=3,AQI9," " )))</f>
        <v>7.5</v>
      </c>
      <c r="AQO9" s="145">
        <f>IF(AQH9=2,AQL9,IF(AQH9=1,AQL9,IF(AQH9=3,AQL9," ")))</f>
        <v>18.867024777777772</v>
      </c>
      <c r="AQP9" s="139"/>
      <c r="AQQ9" s="140"/>
      <c r="AQR9" s="140" t="str">
        <f>IF(AQQ9=0," ",(7.5))</f>
        <v xml:space="preserve"> </v>
      </c>
      <c r="AQS9" s="146" t="str">
        <f>IF(AQQ9=0," ",IF(AQQ9=16," ",VLOOKUP(AQQ9,PROTOKOL!$A:$E,2)*AQR9))</f>
        <v xml:space="preserve"> </v>
      </c>
      <c r="AQT9" s="141"/>
      <c r="AQU9" s="142" t="str">
        <f>IF(AQQ9=0," ",IF(AQQ9=16," ",(AQP9-AQS9-AQT9)*VLOOKUP(AQQ9,PROTOKOL!$A:$E,5)))</f>
        <v xml:space="preserve"> </v>
      </c>
      <c r="AQV9" s="147"/>
      <c r="AQW9" s="148" t="str">
        <f>IF(AQQ9=0," ",AQU9/AQR9*AQV9)</f>
        <v xml:space="preserve"> </v>
      </c>
      <c r="AQX9" s="103"/>
      <c r="AQY9" s="138">
        <v>27</v>
      </c>
      <c r="AQZ9" s="139">
        <v>1</v>
      </c>
      <c r="ARA9" s="140">
        <v>5</v>
      </c>
      <c r="ARB9" s="140">
        <f>IF(ARA9=0," ",(7.5))</f>
        <v>7.5</v>
      </c>
      <c r="ARC9" s="140">
        <f>IFERROR(IF(ARA9=0," ",IF(ARA9=16," ",VLOOKUP(ARA9,PROTOKOL!$A:$E,2)*ARB9))/7.5*(7.5-ARF9),"")</f>
        <v>0</v>
      </c>
      <c r="ARD9" s="141"/>
      <c r="ARE9" s="142">
        <f>IF(ARA9=0," ",IF(ARA9=16," ",(AQZ9-ARC9-ARD9)*VLOOKUP(ARA9,PROTOKOL!$A:$E,5)))</f>
        <v>17.262634133205204</v>
      </c>
      <c r="ARF9" s="143"/>
      <c r="ARG9" s="144" t="str">
        <f>IF(ARA9=2,ARB9,IF(ARA9=1,ARB9,IF(ARA9=3,ARB9," " )))</f>
        <v xml:space="preserve"> </v>
      </c>
      <c r="ARH9" s="145" t="str">
        <f>IF(ARA9=2,ARE9,IF(ARA9=1,ARE9,IF(ARA9=3,ARE9," ")))</f>
        <v xml:space="preserve"> </v>
      </c>
      <c r="ARI9" s="139"/>
      <c r="ARJ9" s="140"/>
      <c r="ARK9" s="140" t="str">
        <f>IF(ARJ9=0," ",(7.5))</f>
        <v xml:space="preserve"> </v>
      </c>
      <c r="ARL9" s="146" t="str">
        <f>IF(ARJ9=0," ",IF(ARJ9=16," ",VLOOKUP(ARJ9,PROTOKOL!$A:$E,2)*ARK9))</f>
        <v xml:space="preserve"> </v>
      </c>
      <c r="ARM9" s="141"/>
      <c r="ARN9" s="142" t="str">
        <f>IF(ARJ9=0," ",IF(ARJ9=16," ",(ARI9-ARL9-ARM9)*VLOOKUP(ARJ9,PROTOKOL!$A:$E,5)))</f>
        <v xml:space="preserve"> </v>
      </c>
      <c r="ARO9" s="147"/>
      <c r="ARP9" s="148" t="str">
        <f>IF(ARJ9=0," ",ARN9/ARK9*ARO9)</f>
        <v xml:space="preserve"> </v>
      </c>
      <c r="ARQ9" s="103"/>
      <c r="ARR9" s="138">
        <v>27</v>
      </c>
      <c r="ARS9" s="139">
        <v>6.82</v>
      </c>
      <c r="ART9" s="140">
        <v>1</v>
      </c>
      <c r="ARU9" s="140">
        <f>IF(ART9=0," ",(7.5))</f>
        <v>7.5</v>
      </c>
      <c r="ARV9" s="140">
        <f>IFERROR(IF(ART9=0," ",IF(ART9=16," ",VLOOKUP(ART9,PROTOKOL!$A:$E,2)*ARU9))/7.5*(7.5-ARY9),"")</f>
        <v>4.5</v>
      </c>
      <c r="ARW9" s="141">
        <v>0.24</v>
      </c>
      <c r="ARX9" s="142">
        <f>IF(ART9=0," ",IF(ART9=16," ",(ARS9-ARV9-ARW9)*VLOOKUP(ART9,PROTOKOL!$A:$E,5)))</f>
        <v>21.087271111111111</v>
      </c>
      <c r="ARY9" s="143"/>
      <c r="ARZ9" s="144">
        <f>IF(ART9=2,ARU9,IF(ART9=1,ARU9,IF(ART9=3,ARU9," " )))</f>
        <v>7.5</v>
      </c>
      <c r="ASA9" s="145">
        <f>IF(ART9=2,ARX9,IF(ART9=1,ARX9,IF(ART9=3,ARX9," ")))</f>
        <v>21.087271111111111</v>
      </c>
      <c r="ASB9" s="139"/>
      <c r="ASC9" s="140"/>
      <c r="ASD9" s="140" t="str">
        <f>IF(ASC9=0," ",(7.5))</f>
        <v xml:space="preserve"> </v>
      </c>
      <c r="ASE9" s="146" t="str">
        <f>IF(ASC9=0," ",IF(ASC9=16," ",VLOOKUP(ASC9,PROTOKOL!$A:$E,2)*ASD9))</f>
        <v xml:space="preserve"> </v>
      </c>
      <c r="ASF9" s="141"/>
      <c r="ASG9" s="142" t="str">
        <f>IF(ASC9=0," ",IF(ASC9=16," ",(ASB9-ASE9-ASF9)*VLOOKUP(ASC9,PROTOKOL!$A:$E,5)))</f>
        <v xml:space="preserve"> </v>
      </c>
      <c r="ASH9" s="147"/>
      <c r="ASI9" s="148" t="str">
        <f>IF(ASC9=0," ",ASG9/ASD9*ASH9)</f>
        <v xml:space="preserve"> </v>
      </c>
      <c r="ASJ9" s="103"/>
      <c r="ASK9" s="138">
        <v>27</v>
      </c>
      <c r="ASL9" s="139">
        <v>7.21</v>
      </c>
      <c r="ASM9" s="140">
        <v>1</v>
      </c>
      <c r="ASN9" s="140">
        <f>IF(ASM9=0," ",(7.5))</f>
        <v>7.5</v>
      </c>
      <c r="ASO9" s="140">
        <f>IFERROR(IF(ASM9=0," ",IF(ASM9=16," ",VLOOKUP(ASM9,PROTOKOL!$A:$E,2)*ASN9))/7.5*(7.5-ASR9),"")</f>
        <v>4.5</v>
      </c>
      <c r="ASP9" s="141">
        <v>0.16900000000000001</v>
      </c>
      <c r="ASQ9" s="142">
        <f>IF(ASM9=0," ",IF(ASM9=16," ",(ASL9-ASO9-ASP9)*VLOOKUP(ASM9,PROTOKOL!$A:$E,5)))</f>
        <v>25.76094033333333</v>
      </c>
      <c r="ASR9" s="143"/>
      <c r="ASS9" s="144">
        <f>IF(ASM9=2,ASN9,IF(ASM9=1,ASN9,IF(ASM9=3,ASN9," " )))</f>
        <v>7.5</v>
      </c>
      <c r="AST9" s="145">
        <f>IF(ASM9=2,ASQ9,IF(ASM9=1,ASQ9,IF(ASM9=3,ASQ9," ")))</f>
        <v>25.76094033333333</v>
      </c>
      <c r="ASU9" s="139">
        <v>2.4</v>
      </c>
      <c r="ASV9" s="140">
        <v>1</v>
      </c>
      <c r="ASW9" s="140">
        <v>3.5</v>
      </c>
      <c r="ASX9" s="146">
        <f>IF(ASV9=0," ",IF(ASV9=16," ",VLOOKUP(ASV9,PROTOKOL!$A:$E,2)*ASW9))</f>
        <v>2.1</v>
      </c>
      <c r="ASY9" s="141"/>
      <c r="ASZ9" s="142">
        <f>IF(ASV9=0," ",IF(ASV9=16," ",(ASU9-ASX9-ASY9)*VLOOKUP(ASV9,PROTOKOL!$A:$E,5)))</f>
        <v>3.0414333333333312</v>
      </c>
      <c r="ATA9" s="147">
        <v>7</v>
      </c>
      <c r="ATB9" s="148">
        <f>IF(ASV9=0," ",ASZ9/ASW9*ATA9)</f>
        <v>6.0828666666666624</v>
      </c>
      <c r="ATC9" s="103"/>
      <c r="ATD9" s="138">
        <v>27</v>
      </c>
      <c r="ATE9" s="139">
        <v>7.34</v>
      </c>
      <c r="ATF9" s="140">
        <v>1</v>
      </c>
      <c r="ATG9" s="140">
        <f>IF(ATF9=0," ",(7.5))</f>
        <v>7.5</v>
      </c>
      <c r="ATH9" s="140">
        <f>IFERROR(IF(ATF9=0," ",IF(ATF9=16," ",VLOOKUP(ATF9,PROTOKOL!$A:$E,2)*ATG9))/7.5*(7.5-ATK9),"")</f>
        <v>4.5</v>
      </c>
      <c r="ATI9" s="141">
        <v>0.26900000000000002</v>
      </c>
      <c r="ATJ9" s="142">
        <f>IF(ATF9=0," ",IF(ATF9=16," ",(ATE9-ATH9-ATI9)*VLOOKUP(ATF9,PROTOKOL!$A:$E,5)))</f>
        <v>26.065083666666659</v>
      </c>
      <c r="ATK9" s="143"/>
      <c r="ATL9" s="144">
        <f>IF(ATF9=2,ATG9,IF(ATF9=1,ATG9,IF(ATF9=3,ATG9," " )))</f>
        <v>7.5</v>
      </c>
      <c r="ATM9" s="145">
        <f>IF(ATF9=2,ATJ9,IF(ATF9=1,ATJ9,IF(ATF9=3,ATJ9," ")))</f>
        <v>26.065083666666659</v>
      </c>
      <c r="ATN9" s="139"/>
      <c r="ATO9" s="140"/>
      <c r="ATP9" s="140" t="str">
        <f>IF(ATO9=0," ",(7.5))</f>
        <v xml:space="preserve"> </v>
      </c>
      <c r="ATQ9" s="146" t="str">
        <f>IF(ATO9=0," ",IF(ATO9=16," ",VLOOKUP(ATO9,PROTOKOL!$A:$E,2)*ATP9))</f>
        <v xml:space="preserve"> </v>
      </c>
      <c r="ATR9" s="141"/>
      <c r="ATS9" s="142" t="str">
        <f>IF(ATO9=0," ",IF(ATO9=16," ",(ATN9-ATQ9-ATR9)*VLOOKUP(ATO9,PROTOKOL!$A:$E,5)))</f>
        <v xml:space="preserve"> </v>
      </c>
      <c r="ATT9" s="147"/>
      <c r="ATU9" s="148" t="str">
        <f>IF(ATO9=0," ",ATS9/ATP9*ATT9)</f>
        <v xml:space="preserve"> </v>
      </c>
      <c r="ATV9" s="103"/>
      <c r="ATW9" s="138">
        <v>27</v>
      </c>
      <c r="ATX9" s="139">
        <v>7.06</v>
      </c>
      <c r="ATY9" s="140">
        <v>1</v>
      </c>
      <c r="ATZ9" s="140">
        <f>IF(ATY9=0," ",(7.5))</f>
        <v>7.5</v>
      </c>
      <c r="AUA9" s="140">
        <f>IFERROR(IF(ATY9=0," ",IF(ATY9=16," ",VLOOKUP(ATY9,PROTOKOL!$A:$E,2)*ATZ9))/7.5*(7.5-AUD9),"")</f>
        <v>4.5</v>
      </c>
      <c r="AUB9" s="141">
        <v>0.186</v>
      </c>
      <c r="AUC9" s="142">
        <f>IF(ATY9=0," ",IF(ATY9=16," ",(ATX9-AUA9-AUB9)*VLOOKUP(ATY9,PROTOKOL!$A:$E,5)))</f>
        <v>24.067875777777772</v>
      </c>
      <c r="AUD9" s="143"/>
      <c r="AUE9" s="144">
        <f>IF(ATY9=2,ATZ9,IF(ATY9=1,ATZ9,IF(ATY9=3,ATZ9," " )))</f>
        <v>7.5</v>
      </c>
      <c r="AUF9" s="145">
        <f>IF(ATY9=2,AUC9,IF(ATY9=1,AUC9,IF(ATY9=3,AUC9," ")))</f>
        <v>24.067875777777772</v>
      </c>
      <c r="AUG9" s="139">
        <v>2.42</v>
      </c>
      <c r="AUH9" s="140">
        <v>1</v>
      </c>
      <c r="AUI9" s="140">
        <v>3.5</v>
      </c>
      <c r="AUJ9" s="146">
        <f>IF(AUH9=0," ",IF(AUH9=16," ",VLOOKUP(AUH9,PROTOKOL!$A:$E,2)*AUI9))</f>
        <v>2.1</v>
      </c>
      <c r="AUK9" s="141"/>
      <c r="AUL9" s="142">
        <f>IF(AUH9=0," ",IF(AUH9=16," ",(AUG9-AUJ9-AUK9)*VLOOKUP(AUH9,PROTOKOL!$A:$E,5)))</f>
        <v>3.2441955555555535</v>
      </c>
      <c r="AUM9" s="147">
        <v>7</v>
      </c>
      <c r="AUN9" s="148">
        <f>IF(AUH9=0," ",AUL9/AUI9*AUM9)</f>
        <v>6.488391111111107</v>
      </c>
      <c r="AUO9" s="103"/>
      <c r="AUP9" s="138">
        <v>27</v>
      </c>
      <c r="AUQ9" s="139">
        <v>7.07</v>
      </c>
      <c r="AUR9" s="140">
        <v>1</v>
      </c>
      <c r="AUS9" s="140">
        <f>IF(AUR9=0," ",(7.5))</f>
        <v>7.5</v>
      </c>
      <c r="AUT9" s="140">
        <f>IFERROR(IF(AUR9=0," ",IF(AUR9=16," ",VLOOKUP(AUR9,PROTOKOL!$A:$E,2)*AUS9))/7.5*(7.5-AUW9),"")</f>
        <v>4.5</v>
      </c>
      <c r="AUU9" s="141">
        <v>0.36199999999999999</v>
      </c>
      <c r="AUV9" s="142">
        <v>0</v>
      </c>
      <c r="AUW9" s="143"/>
      <c r="AUX9" s="144">
        <f>IF(AUR9=2,AUS9,IF(AUR9=1,AUS9,IF(AUR9=3,AUS9," " )))</f>
        <v>7.5</v>
      </c>
      <c r="AUY9" s="145">
        <f>IF(AUR9=2,AUV9,IF(AUR9=1,AUV9,IF(AUR9=3,AUV9," ")))</f>
        <v>0</v>
      </c>
      <c r="AUZ9" s="139"/>
      <c r="AVA9" s="140"/>
      <c r="AVB9" s="140" t="str">
        <f>IF(AVA9=0," ",(7.5))</f>
        <v xml:space="preserve"> </v>
      </c>
      <c r="AVC9" s="146" t="str">
        <f>IF(AVA9=0," ",IF(AVA9=16," ",VLOOKUP(AVA9,PROTOKOL!$A:$E,2)*AVB9))</f>
        <v xml:space="preserve"> </v>
      </c>
      <c r="AVD9" s="141"/>
      <c r="AVE9" s="142" t="str">
        <f>IF(AVA9=0," ",IF(AVA9=16," ",(AUZ9-AVC9-AVD9)*VLOOKUP(AVA9,PROTOKOL!$A:$E,5)))</f>
        <v xml:space="preserve"> </v>
      </c>
      <c r="AVF9" s="147"/>
      <c r="AVG9" s="148" t="str">
        <f>IF(AVA9=0," ",AVE9/AVB9*AVF9)</f>
        <v xml:space="preserve"> </v>
      </c>
    </row>
    <row r="10" spans="1:1255" ht="15" thickBot="1" x14ac:dyDescent="0.35">
      <c r="A10" s="103"/>
      <c r="B10" s="138">
        <v>28</v>
      </c>
      <c r="C10" s="149" t="s">
        <v>26</v>
      </c>
      <c r="D10" s="150"/>
      <c r="E10" s="150" t="str">
        <f t="shared" ref="E10:E12" si="2">IF(D10=0," ",(7.5))</f>
        <v xml:space="preserve"> </v>
      </c>
      <c r="F10" s="150" t="str">
        <f>IFERROR(IF(D10=0," ",IF(D10=16," ",VLOOKUP(D10,PROTOKOL!$A:$E,2)*E10))/7.5*(7.5-I10),"")</f>
        <v/>
      </c>
      <c r="G10" s="151"/>
      <c r="H10" s="152" t="str">
        <f>IF(D10=0," ",IF(D10=16," ",(C10-F10-G10)*VLOOKUP(D10,PROTOKOL!$A:$E,5)))</f>
        <v xml:space="preserve"> </v>
      </c>
      <c r="I10" s="153"/>
      <c r="J10" s="144" t="str">
        <f>IF(D10=2,E10,IF(D10=1,E10,IF(D10=3,E10," " )))</f>
        <v xml:space="preserve"> </v>
      </c>
      <c r="K10" s="145" t="str">
        <f>IF(D10=2,H10,IF(D10=1,H10,IF(D10=3,H10," ")))</f>
        <v xml:space="preserve"> </v>
      </c>
      <c r="L10" s="149"/>
      <c r="M10" s="150"/>
      <c r="N10" s="150" t="str">
        <f t="shared" ref="N10:N39" si="3">IF(M10=0," ",(7.5))</f>
        <v xml:space="preserve"> </v>
      </c>
      <c r="O10" s="154" t="str">
        <f>IF(M10=0," ",IF(M10=16," ",VLOOKUP(M10,PROTOKOL!$A:$E,2)*N10))</f>
        <v xml:space="preserve"> </v>
      </c>
      <c r="P10" s="151"/>
      <c r="Q10" s="152" t="str">
        <f>IF(M10=0," ",IF(M10=16," ",(L10-O10-P10)*VLOOKUP(M10,PROTOKOL!$A:$E,5)))</f>
        <v xml:space="preserve"> </v>
      </c>
      <c r="R10" s="155"/>
      <c r="S10" s="156" t="str">
        <f t="shared" ref="S10:S39" si="4">IF(M10=0," ",Q10/N10*R10)</f>
        <v xml:space="preserve"> </v>
      </c>
      <c r="T10" s="103"/>
      <c r="U10" s="370">
        <v>28</v>
      </c>
      <c r="V10" s="422"/>
      <c r="W10" s="381">
        <v>1</v>
      </c>
      <c r="X10" s="376">
        <v>7</v>
      </c>
      <c r="Y10" s="372">
        <f t="shared" ref="Y10:Y39" si="5">IF(X10=0," ",(7.5))</f>
        <v>7.5</v>
      </c>
      <c r="Z10" s="372">
        <f>IFERROR(IF(X10=0," ",IF(X10=16," ",VLOOKUP(X10,PROTOKOL!$A:$E,2)*Y10))/7.5*(7.5-AC10),"")</f>
        <v>0</v>
      </c>
      <c r="AA10" s="382"/>
      <c r="AB10" s="374">
        <f>IF(X10=0," ",IF(X10=16," ",(W10-Z10-AA10)*VLOOKUP(X10,PROTOKOL!$A:$E,5)))</f>
        <v>19.180704592450226</v>
      </c>
      <c r="AC10" s="383"/>
      <c r="AD10" s="376" t="str">
        <f t="shared" ref="AD10:AD39" si="6">IF(X10=2,Y10,IF(X10=1,Y10,IF(X10=3,Y10," " )))</f>
        <v xml:space="preserve"> </v>
      </c>
      <c r="AE10" s="377" t="str">
        <f t="shared" ref="AE10:AE39" si="7">IF(X10=2,AB10,IF(X10=1,AB10,IF(X10=3,AB10," ")))</f>
        <v xml:space="preserve"> </v>
      </c>
      <c r="AF10" s="381"/>
      <c r="AG10" s="376"/>
      <c r="AH10" s="372" t="str">
        <f t="shared" ref="AH10:AH39" si="8">IF(AG10=0," ",(7.5))</f>
        <v xml:space="preserve"> </v>
      </c>
      <c r="AI10" s="378" t="str">
        <f>IF(AG10=0," ",IF(AG10=16," ",VLOOKUP(AG10,PROTOKOL!$A:$E,2)*AH10))</f>
        <v xml:space="preserve"> </v>
      </c>
      <c r="AJ10" s="382"/>
      <c r="AK10" s="374" t="str">
        <f>IF(AG10=0," ",IF(AG10=16," ",(AF10-AI10-AJ10)*VLOOKUP(AG10,PROTOKOL!$A:$E,5)))</f>
        <v xml:space="preserve"> </v>
      </c>
      <c r="AL10" s="384"/>
      <c r="AM10" s="380" t="str">
        <f t="shared" ref="AM10:AM39" si="9">IF(AG10=0," ",AK10/AH10*AL10)</f>
        <v xml:space="preserve"> </v>
      </c>
      <c r="AN10" s="103"/>
      <c r="AO10" s="138">
        <v>28</v>
      </c>
      <c r="AP10" s="149">
        <v>1</v>
      </c>
      <c r="AQ10" s="150">
        <v>5</v>
      </c>
      <c r="AR10" s="150">
        <f t="shared" ref="AR10:AR12" si="10">IF(AQ10=0," ",(7.5))</f>
        <v>7.5</v>
      </c>
      <c r="AS10" s="150">
        <f>IFERROR(IF(AQ10=0," ",IF(AQ10=16," ",VLOOKUP(AQ10,PROTOKOL!$A:$E,2)*AR10))/7.5*(7.5-AV10),"")</f>
        <v>0</v>
      </c>
      <c r="AT10" s="151"/>
      <c r="AU10" s="152">
        <f>IF(AQ10=0," ",IF(AQ10=16," ",(AP10-AS10-AT10)*VLOOKUP(AQ10,PROTOKOL!$A:$E,5)))</f>
        <v>17.262634133205204</v>
      </c>
      <c r="AV10" s="153"/>
      <c r="AW10" s="144" t="str">
        <f>IF(AQ10=2,AR10,IF(AQ10=1,AR10,IF(AQ10=3,AR10," " )))</f>
        <v xml:space="preserve"> </v>
      </c>
      <c r="AX10" s="145" t="str">
        <f>IF(AQ10=2,AU10,IF(AQ10=1,AU10,IF(AQ10=3,AU10," ")))</f>
        <v xml:space="preserve"> </v>
      </c>
      <c r="AY10" s="149"/>
      <c r="AZ10" s="150"/>
      <c r="BA10" s="150" t="str">
        <f t="shared" ref="BA10:BA12" si="11">IF(AZ10=0," ",(7.5))</f>
        <v xml:space="preserve"> </v>
      </c>
      <c r="BB10" s="154" t="str">
        <f>IF(AZ10=0," ",IF(AZ10=16," ",VLOOKUP(AZ10,PROTOKOL!$A:$E,2)*BA10))</f>
        <v xml:space="preserve"> </v>
      </c>
      <c r="BC10" s="151"/>
      <c r="BD10" s="152" t="str">
        <f>IF(AZ10=0," ",IF(AZ10=16," ",(AY10-BB10-BC10)*VLOOKUP(AZ10,PROTOKOL!$A:$E,5)))</f>
        <v xml:space="preserve"> </v>
      </c>
      <c r="BE10" s="155"/>
      <c r="BF10" s="156" t="str">
        <f t="shared" ref="BF10:BF12" si="12">IF(AZ10=0," ",BD10/BA10*BE10)</f>
        <v xml:space="preserve"> </v>
      </c>
      <c r="BG10" s="103"/>
      <c r="BH10" s="138">
        <v>28</v>
      </c>
      <c r="BI10" s="149">
        <v>7.4</v>
      </c>
      <c r="BJ10" s="150">
        <v>1</v>
      </c>
      <c r="BK10" s="150">
        <f t="shared" ref="BK10:BK39" si="13">IF(BJ10=0," ",(7.5))</f>
        <v>7.5</v>
      </c>
      <c r="BL10" s="150">
        <f>IFERROR(IF(BJ10=0," ",IF(BJ10=16," ",VLOOKUP(BJ10,PROTOKOL!$A:$E,2)*BK10))/7.5*(7.5-BO10),"")</f>
        <v>4.5</v>
      </c>
      <c r="BM10" s="151">
        <v>0.13300000000000001</v>
      </c>
      <c r="BN10" s="152">
        <f>IF(BJ10=0," ",IF(BJ10=16," ",(BI10-BL10-BM10)*VLOOKUP(BJ10,PROTOKOL!$A:$E,5)))</f>
        <v>28.052153444444446</v>
      </c>
      <c r="BO10" s="153"/>
      <c r="BP10" s="144">
        <f>IF(BJ10=2,BK10,IF(BJ10=1,BK10,IF(BJ10=3,BK10," " )))</f>
        <v>7.5</v>
      </c>
      <c r="BQ10" s="145">
        <f>IF(BJ10=2,BN10,IF(BJ10=1,BN10,IF(BJ10=3,BN10," ")))</f>
        <v>28.052153444444446</v>
      </c>
      <c r="BR10" s="149"/>
      <c r="BS10" s="150"/>
      <c r="BT10" s="150" t="str">
        <f t="shared" ref="BT10:BT39" si="14">IF(BS10=0," ",(7.5))</f>
        <v xml:space="preserve"> </v>
      </c>
      <c r="BU10" s="154" t="str">
        <f>IF(BS10=0," ",IF(BS10=16," ",VLOOKUP(BS10,PROTOKOL!$A:$E,2)*BT10))</f>
        <v xml:space="preserve"> </v>
      </c>
      <c r="BV10" s="151"/>
      <c r="BW10" s="152" t="str">
        <f>IF(BS10=0," ",IF(BS10=16," ",(BR10-BU10-BV10)*VLOOKUP(BS10,PROTOKOL!$A:$E,5)))</f>
        <v xml:space="preserve"> </v>
      </c>
      <c r="BX10" s="155"/>
      <c r="BY10" s="156" t="str">
        <f t="shared" ref="BY10:BY39" si="15">IF(BS10=0," ",BW10/BT10*BX10)</f>
        <v xml:space="preserve"> </v>
      </c>
      <c r="BZ10" s="103"/>
      <c r="CA10" s="138">
        <v>28</v>
      </c>
      <c r="CB10" s="149">
        <v>7.62</v>
      </c>
      <c r="CC10" s="150">
        <v>3</v>
      </c>
      <c r="CD10" s="150">
        <f t="shared" ref="CD10:CD39" si="16">IF(CC10=0," ",(7.5))</f>
        <v>7.5</v>
      </c>
      <c r="CE10" s="150">
        <f>IFERROR(IF(CC10=0," ",IF(CC10=16," ",VLOOKUP(CC10,PROTOKOL!$A:$E,2)*CD10))/7.5*(7.5-CH10),"")</f>
        <v>4.5</v>
      </c>
      <c r="CF10" s="151">
        <v>0.10299999999999999</v>
      </c>
      <c r="CG10" s="152">
        <f>IF(CC10=0," ",IF(CC10=16," ",(CB10-CE10-CF10)*VLOOKUP(CC10,PROTOKOL!$A:$E,5)))</f>
        <v>21.410676855555554</v>
      </c>
      <c r="CH10" s="153"/>
      <c r="CI10" s="144">
        <f>IF(CC10=2,CD10,IF(CC10=1,CD10,IF(CC10=3,CD10," " )))</f>
        <v>7.5</v>
      </c>
      <c r="CJ10" s="145">
        <f>IF(CC10=2,CG10,IF(CC10=1,CG10,IF(CC10=3,CG10," ")))</f>
        <v>21.410676855555554</v>
      </c>
      <c r="CK10" s="149"/>
      <c r="CL10" s="150"/>
      <c r="CM10" s="150"/>
      <c r="CN10" s="154" t="str">
        <f>IF(CL10=0," ",IF(CL10=16," ",VLOOKUP(CL10,PROTOKOL!$A:$E,2)*CM10))</f>
        <v xml:space="preserve"> </v>
      </c>
      <c r="CO10" s="151"/>
      <c r="CP10" s="152" t="str">
        <f>IF(CL10=0," ",IF(CL10=16," ",(CK10-CN10-CO10)*VLOOKUP(CL10,PROTOKOL!$A:$E,5)))</f>
        <v xml:space="preserve"> </v>
      </c>
      <c r="CQ10" s="155"/>
      <c r="CR10" s="156" t="str">
        <f t="shared" ref="CR10:CR39" si="17">IF(CL10=0," ",CP10/CM10*CQ10)</f>
        <v xml:space="preserve"> </v>
      </c>
      <c r="CS10" s="103"/>
      <c r="CT10" s="138">
        <v>28</v>
      </c>
      <c r="CU10" s="149">
        <v>1</v>
      </c>
      <c r="CV10" s="150">
        <v>5</v>
      </c>
      <c r="CW10" s="150">
        <f t="shared" ref="CW10:CW39" si="18">IF(CV10=0," ",(7.5))</f>
        <v>7.5</v>
      </c>
      <c r="CX10" s="150">
        <f>IFERROR(IF(CV10=0," ",IF(CV10=16," ",VLOOKUP(CV10,PROTOKOL!$A:$E,2)*CW10))/7.5*(7.5-DA10),"")</f>
        <v>0</v>
      </c>
      <c r="CY10" s="151"/>
      <c r="CZ10" s="152">
        <f>IF(CV10=0," ",IF(CV10=16," ",(CU10-CX10-CY10)*VLOOKUP(CV10,PROTOKOL!$A:$E,5)))</f>
        <v>17.262634133205204</v>
      </c>
      <c r="DA10" s="153"/>
      <c r="DB10" s="144" t="str">
        <f>IF(CV10=2,CW10,IF(CV10=1,CW10,IF(CV10=3,CW10," " )))</f>
        <v xml:space="preserve"> </v>
      </c>
      <c r="DC10" s="145" t="str">
        <f>IF(CV10=2,CZ10,IF(CV10=1,CZ10,IF(CV10=3,CZ10," ")))</f>
        <v xml:space="preserve"> </v>
      </c>
      <c r="DD10" s="149">
        <v>1</v>
      </c>
      <c r="DE10" s="150">
        <v>5</v>
      </c>
      <c r="DF10" s="150">
        <v>3.5</v>
      </c>
      <c r="DG10" s="154">
        <f>IF(DE10=0," ",IF(DE10=16," ",VLOOKUP(DE10,PROTOKOL!$A:$E,2)*DF10))</f>
        <v>0</v>
      </c>
      <c r="DH10" s="151"/>
      <c r="DI10" s="152">
        <f>IF(DE10=0," ",IF(DE10=16," ",(DD10-DG10-DH10)*VLOOKUP(DE10,PROTOKOL!$A:$E,5)))/7.5*3.5</f>
        <v>8.055895928829095</v>
      </c>
      <c r="DJ10" s="155">
        <v>7</v>
      </c>
      <c r="DK10" s="156">
        <f t="shared" ref="DK10:DK39" si="19">IF(DE10=0," ",DI10/DF10*DJ10)</f>
        <v>16.11179185765819</v>
      </c>
      <c r="DL10" s="103"/>
      <c r="DM10" s="138">
        <v>28</v>
      </c>
      <c r="DN10" s="149"/>
      <c r="DO10" s="150" t="s">
        <v>140</v>
      </c>
      <c r="DP10" s="150">
        <f t="shared" ref="DP10:DP39" si="20">IF(DO10=0," ",(7.5))</f>
        <v>7.5</v>
      </c>
      <c r="DQ10" s="150" t="str">
        <f>IFERROR(IF(DO10=0," ",IF(DO10=16," ",VLOOKUP(DO10,PROTOKOL!$A:$E,2)*DP10))/7.5*(7.5-DT10),"")</f>
        <v/>
      </c>
      <c r="DR10" s="151"/>
      <c r="DS10" s="152">
        <f>$DY$53*DP10</f>
        <v>46.666666666666664</v>
      </c>
      <c r="DT10" s="153"/>
      <c r="DU10" s="144" t="str">
        <f>IF(DO10=2,DP10,IF(DO10=1,DP10,IF(DO10=3,DP10," " )))</f>
        <v xml:space="preserve"> </v>
      </c>
      <c r="DV10" s="145" t="str">
        <f>IF(DO10=2,DS10,IF(DO10=1,DS10,IF(DO10=3,DS10," ")))</f>
        <v xml:space="preserve"> </v>
      </c>
      <c r="DW10" s="149"/>
      <c r="DX10" s="150" t="s">
        <v>140</v>
      </c>
      <c r="DY10" s="150">
        <v>3.5</v>
      </c>
      <c r="DZ10" s="150" t="str">
        <f>IFERROR(IF(DX10=0," ",IF(DX10=16," ",VLOOKUP(DX10,PROTOKOL!$A:$E,2)*DY10))/7.5*(7.5-EC10),"")</f>
        <v/>
      </c>
      <c r="EA10" s="151"/>
      <c r="EB10" s="152">
        <f t="shared" si="1"/>
        <v>21.777777777777779</v>
      </c>
      <c r="EC10" s="155">
        <v>7</v>
      </c>
      <c r="ED10" s="156">
        <f t="shared" ref="ED10:ED39" si="21">IF(DX10=0," ",EB10/DY10*EC10)</f>
        <v>43.555555555555557</v>
      </c>
      <c r="EE10" s="103"/>
      <c r="EF10" s="138">
        <v>28</v>
      </c>
      <c r="EG10" s="149">
        <v>1</v>
      </c>
      <c r="EH10" s="150">
        <v>5</v>
      </c>
      <c r="EI10" s="150">
        <f t="shared" ref="EI10:EI39" si="22">IF(EH10=0," ",(7.5))</f>
        <v>7.5</v>
      </c>
      <c r="EJ10" s="150">
        <f>IFERROR(IF(EH10=0," ",IF(EH10=16," ",VLOOKUP(EH10,PROTOKOL!$A:$E,2)*EI10))/7.5*(7.5-EM10),"")</f>
        <v>0</v>
      </c>
      <c r="EK10" s="151"/>
      <c r="EL10" s="152">
        <f>IF(EH10=0," ",IF(EH10=16," ",(EG10-EJ10-EK10)*VLOOKUP(EH10,PROTOKOL!$A:$E,5)))</f>
        <v>17.262634133205204</v>
      </c>
      <c r="EM10" s="153"/>
      <c r="EN10" s="144" t="str">
        <f>IF(EH10=2,EI10,IF(EH10=1,EI10,IF(EH10=3,EI10," " )))</f>
        <v xml:space="preserve"> </v>
      </c>
      <c r="EO10" s="145" t="str">
        <f>IF(EH10=2,EL10,IF(EH10=1,EL10,IF(EH10=3,EL10," ")))</f>
        <v xml:space="preserve"> </v>
      </c>
      <c r="EP10" s="149"/>
      <c r="EQ10" s="150"/>
      <c r="ER10" s="150" t="str">
        <f t="shared" ref="ER10:ER39" si="23">IF(EQ10=0," ",(7.5))</f>
        <v xml:space="preserve"> </v>
      </c>
      <c r="ES10" s="154" t="str">
        <f>IF(EQ10=0," ",IF(EQ10=16," ",VLOOKUP(EQ10,PROTOKOL!$A:$E,2)*ER10))</f>
        <v xml:space="preserve"> </v>
      </c>
      <c r="ET10" s="151"/>
      <c r="EU10" s="152" t="str">
        <f>IF(EQ10=0," ",IF(EQ10=16," ",(EP10-ES10-ET10)*VLOOKUP(EQ10,PROTOKOL!$A:$E,5)))</f>
        <v xml:space="preserve"> </v>
      </c>
      <c r="EV10" s="155"/>
      <c r="EW10" s="156" t="str">
        <f t="shared" ref="EW10:EW39" si="24">IF(EQ10=0," ",EU10/ER10*EV10)</f>
        <v xml:space="preserve"> </v>
      </c>
      <c r="EX10" s="103"/>
      <c r="EY10" s="138">
        <v>28</v>
      </c>
      <c r="EZ10" s="149" t="s">
        <v>26</v>
      </c>
      <c r="FA10" s="150"/>
      <c r="FB10" s="150" t="str">
        <f t="shared" ref="FB10:FB39" si="25">IF(FA10=0," ",(7.5))</f>
        <v xml:space="preserve"> </v>
      </c>
      <c r="FC10" s="150" t="str">
        <f>IFERROR(IF(FA10=0," ",IF(FA10=16," ",VLOOKUP(FA10,PROTOKOL!$A:$E,2)*FB10))/7.5*(7.5-FF10),"")</f>
        <v/>
      </c>
      <c r="FD10" s="151"/>
      <c r="FE10" s="152" t="str">
        <f>IF(FA10=0," ",IF(FA10=16," ",(EZ10-FC10-FD10)*VLOOKUP(FA10,PROTOKOL!$A:$E,5)))</f>
        <v xml:space="preserve"> </v>
      </c>
      <c r="FF10" s="153"/>
      <c r="FG10" s="144" t="str">
        <f>IF(FA10=2,FB10,IF(FA10=1,FB10,IF(FA10=3,FB10," " )))</f>
        <v xml:space="preserve"> </v>
      </c>
      <c r="FH10" s="145" t="str">
        <f>IF(FA10=2,FE10,IF(FA10=1,FE10,IF(FA10=3,FE10," ")))</f>
        <v xml:space="preserve"> </v>
      </c>
      <c r="FI10" s="149"/>
      <c r="FJ10" s="150"/>
      <c r="FK10" s="150" t="str">
        <f t="shared" ref="FK10:FK39" si="26">IF(FJ10=0," ",(7.5))</f>
        <v xml:space="preserve"> </v>
      </c>
      <c r="FL10" s="154" t="str">
        <f>IF(FJ10=0," ",IF(FJ10=16," ",VLOOKUP(FJ10,PROTOKOL!$A:$E,2)*FK10))</f>
        <v xml:space="preserve"> </v>
      </c>
      <c r="FM10" s="151"/>
      <c r="FN10" s="152" t="str">
        <f>IF(FJ10=0," ",IF(FJ10=16," ",(FI10-FL10-FM10)*VLOOKUP(FJ10,PROTOKOL!$A:$E,5)))</f>
        <v xml:space="preserve"> </v>
      </c>
      <c r="FO10" s="155"/>
      <c r="FP10" s="156" t="str">
        <f t="shared" ref="FP10:FP39" si="27">IF(FJ10=0," ",FN10/FK10*FO10)</f>
        <v xml:space="preserve"> </v>
      </c>
      <c r="FQ10" s="103"/>
      <c r="FR10" s="138">
        <v>28</v>
      </c>
      <c r="FS10" s="149">
        <v>1</v>
      </c>
      <c r="FT10" s="150">
        <v>5</v>
      </c>
      <c r="FU10" s="150">
        <f t="shared" ref="FU10:FU39" si="28">IF(FT10=0," ",(7.5))</f>
        <v>7.5</v>
      </c>
      <c r="FV10" s="150">
        <f>IFERROR(IF(FT10=0," ",IF(FT10=16," ",VLOOKUP(FT10,PROTOKOL!$A:$E,2)*FU10))/7.5*(7.5-FY10),"")</f>
        <v>0</v>
      </c>
      <c r="FW10" s="151"/>
      <c r="FX10" s="152">
        <f>IF(FT10=0," ",IF(FT10=16," ",(FS10-FV10-FW10)*VLOOKUP(FT10,PROTOKOL!$A:$E,5)))</f>
        <v>17.262634133205204</v>
      </c>
      <c r="FY10" s="153"/>
      <c r="FZ10" s="144" t="str">
        <f>IF(FT10=2,FU10,IF(FT10=1,FU10,IF(FT10=3,FU10," " )))</f>
        <v xml:space="preserve"> </v>
      </c>
      <c r="GA10" s="145" t="str">
        <f>IF(FT10=2,FX10,IF(FT10=1,FX10,IF(FT10=3,FX10," ")))</f>
        <v xml:space="preserve"> </v>
      </c>
      <c r="GB10" s="149"/>
      <c r="GC10" s="150"/>
      <c r="GD10" s="150" t="str">
        <f t="shared" ref="GD10:GD39" si="29">IF(GC10=0," ",(7.5))</f>
        <v xml:space="preserve"> </v>
      </c>
      <c r="GE10" s="154" t="str">
        <f>IF(GC10=0," ",IF(GC10=16," ",VLOOKUP(GC10,PROTOKOL!$A:$E,2)*GD10))</f>
        <v xml:space="preserve"> </v>
      </c>
      <c r="GF10" s="151"/>
      <c r="GG10" s="152" t="str">
        <f>IF(GC10=0," ",IF(GC10=16," ",(GB10-GE10-GF10)*VLOOKUP(GC10,PROTOKOL!$A:$E,5)))</f>
        <v xml:space="preserve"> </v>
      </c>
      <c r="GH10" s="155"/>
      <c r="GI10" s="156" t="str">
        <f t="shared" ref="GI10:GI39" si="30">IF(GC10=0," ",GG10/GD10*GH10)</f>
        <v xml:space="preserve"> </v>
      </c>
      <c r="GJ10" s="103"/>
      <c r="GK10" s="138">
        <v>28</v>
      </c>
      <c r="GL10" s="149">
        <v>1</v>
      </c>
      <c r="GM10" s="150">
        <v>5</v>
      </c>
      <c r="GN10" s="150">
        <f t="shared" ref="GN10:GN39" si="31">IF(GM10=0," ",(7.5))</f>
        <v>7.5</v>
      </c>
      <c r="GO10" s="150">
        <f>IFERROR(IF(GM10=0," ",IF(GM10=16," ",VLOOKUP(GM10,PROTOKOL!$A:$E,2)*GN10))/7.5*(7.5-GR10),"")</f>
        <v>0</v>
      </c>
      <c r="GP10" s="151"/>
      <c r="GQ10" s="152">
        <f>IF(GM10=0," ",IF(GM10=16," ",(GL10-GO10-GP10)*VLOOKUP(GM10,PROTOKOL!$A:$E,5)))</f>
        <v>17.262634133205204</v>
      </c>
      <c r="GR10" s="153"/>
      <c r="GS10" s="144" t="str">
        <f>IF(GM10=2,GN10,IF(GM10=1,GN10,IF(GM10=3,GN10," " )))</f>
        <v xml:space="preserve"> </v>
      </c>
      <c r="GT10" s="145" t="str">
        <f>IF(GM10=2,GQ10,IF(GM10=1,GQ10,IF(GM10=3,GQ10," ")))</f>
        <v xml:space="preserve"> </v>
      </c>
      <c r="GU10" s="149"/>
      <c r="GV10" s="150"/>
      <c r="GW10" s="150" t="str">
        <f t="shared" ref="GW10:GW38" si="32">IF(GV10=0," ",(7.5))</f>
        <v xml:space="preserve"> </v>
      </c>
      <c r="GX10" s="154" t="str">
        <f>IF(GV10=0," ",IF(GV10=16," ",VLOOKUP(GV10,PROTOKOL!$A:$E,2)*GW10))</f>
        <v xml:space="preserve"> </v>
      </c>
      <c r="GY10" s="151"/>
      <c r="GZ10" s="152" t="str">
        <f>IF(GV10=0," ",IF(GV10=16," ",(GU10-GX10-GY10)*VLOOKUP(GV10,PROTOKOL!$A:$E,5)))</f>
        <v xml:space="preserve"> </v>
      </c>
      <c r="HA10" s="155"/>
      <c r="HB10" s="156" t="str">
        <f t="shared" ref="HB10:HB39" si="33">IF(GV10=0," ",GZ10/GW10*HA10)</f>
        <v xml:space="preserve"> </v>
      </c>
      <c r="HC10" s="103"/>
      <c r="HD10" s="138">
        <v>28</v>
      </c>
      <c r="HE10" s="149">
        <v>1</v>
      </c>
      <c r="HF10" s="150">
        <v>5</v>
      </c>
      <c r="HG10" s="150">
        <f t="shared" ref="HG10:HG39" si="34">IF(HF10=0," ",(7.5))</f>
        <v>7.5</v>
      </c>
      <c r="HH10" s="150">
        <f>IFERROR(IF(HF10=0," ",IF(HF10=16," ",VLOOKUP(HF10,PROTOKOL!$A:$E,2)*HG10))/7.5*(7.5-HK10),"")</f>
        <v>0</v>
      </c>
      <c r="HI10" s="151"/>
      <c r="HJ10" s="152">
        <f>IF(HF10=0," ",IF(HF10=16," ",(HE10-HH10-HI10)*VLOOKUP(HF10,PROTOKOL!$A:$E,5)))</f>
        <v>17.262634133205204</v>
      </c>
      <c r="HK10" s="153"/>
      <c r="HL10" s="144" t="str">
        <f>IF(HF10=2,HG10,IF(HF10=1,HG10,IF(HF10=3,HG10," " )))</f>
        <v xml:space="preserve"> </v>
      </c>
      <c r="HM10" s="145" t="str">
        <f>IF(HF10=2,HJ10,IF(HF10=1,HJ10,IF(HF10=3,HJ10," ")))</f>
        <v xml:space="preserve"> </v>
      </c>
      <c r="HN10" s="149"/>
      <c r="HO10" s="150"/>
      <c r="HP10" s="150" t="str">
        <f t="shared" ref="HP10:HP39" si="35">IF(HO10=0," ",(7.5))</f>
        <v xml:space="preserve"> </v>
      </c>
      <c r="HQ10" s="154" t="str">
        <f>IF(HO10=0," ",IF(HO10=16," ",VLOOKUP(HO10,PROTOKOL!$A:$E,2)*HP10))</f>
        <v xml:space="preserve"> </v>
      </c>
      <c r="HR10" s="151"/>
      <c r="HS10" s="152" t="str">
        <f>IF(HO10=0," ",IF(HO10=16," ",(HN10-HQ10-HR10)*VLOOKUP(HO10,PROTOKOL!$A:$E,5)))</f>
        <v xml:space="preserve"> </v>
      </c>
      <c r="HT10" s="155"/>
      <c r="HU10" s="156" t="str">
        <f t="shared" ref="HU10:HU39" si="36">IF(HO10=0," ",HS10/HP10*HT10)</f>
        <v xml:space="preserve"> </v>
      </c>
      <c r="HV10" s="103"/>
      <c r="HW10" s="138">
        <v>28</v>
      </c>
      <c r="HX10" s="149">
        <v>9.1999999999999993</v>
      </c>
      <c r="HY10" s="150">
        <v>3</v>
      </c>
      <c r="HZ10" s="150">
        <f t="shared" ref="HZ10:HZ39" si="37">IF(HY10=0," ",(7.5))</f>
        <v>7.5</v>
      </c>
      <c r="IA10" s="150">
        <f>IFERROR(IF(HY10=0," ",IF(HY10=16," ",VLOOKUP(HY10,PROTOKOL!$A:$E,2)*HZ10))/7.5*(7.5-ID10),"")</f>
        <v>4.5</v>
      </c>
      <c r="IB10" s="151">
        <v>0.188</v>
      </c>
      <c r="IC10" s="152">
        <f>IF(HY10=0," ",IF(HY10=16," ",(HX10-IA10-IB10)*VLOOKUP(HY10,PROTOKOL!$A:$E,5)))</f>
        <v>32.020210133333329</v>
      </c>
      <c r="ID10" s="153"/>
      <c r="IE10" s="144">
        <f>IF(HY10=2,HZ10,IF(HY10=1,HZ10,IF(HY10=3,HZ10," " )))</f>
        <v>7.5</v>
      </c>
      <c r="IF10" s="145">
        <f>IF(HY10=2,IC10,IF(HY10=1,IC10,IF(HY10=3,IC10," ")))</f>
        <v>32.020210133333329</v>
      </c>
      <c r="IG10" s="149"/>
      <c r="IH10" s="150"/>
      <c r="II10" s="150" t="str">
        <f t="shared" ref="II10:II39" si="38">IF(IH10=0," ",(7.5))</f>
        <v xml:space="preserve"> </v>
      </c>
      <c r="IJ10" s="154" t="str">
        <f>IF(IH10=0," ",IF(IH10=16," ",VLOOKUP(IH10,PROTOKOL!$A:$E,2)*II10))</f>
        <v xml:space="preserve"> </v>
      </c>
      <c r="IK10" s="151"/>
      <c r="IL10" s="152" t="str">
        <f>IF(IH10=0," ",IF(IH10=16," ",(IG10-IJ10-IK10)*VLOOKUP(IH10,PROTOKOL!$A:$E,5)))</f>
        <v xml:space="preserve"> </v>
      </c>
      <c r="IM10" s="155"/>
      <c r="IN10" s="156" t="str">
        <f t="shared" ref="IN10:IN39" si="39">IF(IH10=0," ",IL10/II10*IM10)</f>
        <v xml:space="preserve"> </v>
      </c>
      <c r="IO10" s="103"/>
      <c r="IP10" s="138">
        <v>28</v>
      </c>
      <c r="IQ10" s="149">
        <v>7.02</v>
      </c>
      <c r="IR10" s="150">
        <v>1</v>
      </c>
      <c r="IS10" s="150">
        <f t="shared" ref="IS10:IS39" si="40">IF(IR10=0," ",(7.5))</f>
        <v>7.5</v>
      </c>
      <c r="IT10" s="150">
        <f>IFERROR(IF(IR10=0," ",IF(IR10=16," ",VLOOKUP(IR10,PROTOKOL!$A:$E,2)*IS10))/7.5*(7.5-IW10),"")</f>
        <v>4.5</v>
      </c>
      <c r="IU10" s="151">
        <v>0.20599999999999999</v>
      </c>
      <c r="IV10" s="152">
        <f>IF(IR10=0," ",IF(IR10=16," ",(IQ10-IT10-IU10)*VLOOKUP(IR10,PROTOKOL!$A:$E,5)))</f>
        <v>23.459589111111104</v>
      </c>
      <c r="IW10" s="153"/>
      <c r="IX10" s="144">
        <f>IF(IR10=2,IS10,IF(IR10=1,IS10,IF(IR10=3,IS10," " )))</f>
        <v>7.5</v>
      </c>
      <c r="IY10" s="145">
        <f>IF(IR10=2,IV10,IF(IR10=1,IV10,IF(IR10=3,IV10," ")))</f>
        <v>23.459589111111104</v>
      </c>
      <c r="IZ10" s="149"/>
      <c r="JA10" s="150"/>
      <c r="JB10" s="150" t="str">
        <f t="shared" ref="JB10:JB39" si="41">IF(JA10=0," ",(7.5))</f>
        <v xml:space="preserve"> </v>
      </c>
      <c r="JC10" s="154" t="str">
        <f>IF(JA10=0," ",IF(JA10=16," ",VLOOKUP(JA10,PROTOKOL!$A:$E,2)*JB10))</f>
        <v xml:space="preserve"> </v>
      </c>
      <c r="JD10" s="151"/>
      <c r="JE10" s="152" t="str">
        <f>IF(JA10=0," ",IF(JA10=16," ",(IZ10-JC10-JD10)*VLOOKUP(JA10,PROTOKOL!$A:$E,5)))</f>
        <v xml:space="preserve"> </v>
      </c>
      <c r="JF10" s="155"/>
      <c r="JG10" s="156" t="str">
        <f t="shared" ref="JG10:JG39" si="42">IF(JA10=0," ",JE10/JB10*JF10)</f>
        <v xml:space="preserve"> </v>
      </c>
      <c r="JH10" s="103"/>
      <c r="JI10" s="138">
        <v>28</v>
      </c>
      <c r="JJ10" s="149">
        <v>1</v>
      </c>
      <c r="JK10" s="150">
        <v>5</v>
      </c>
      <c r="JL10" s="150">
        <f t="shared" ref="JL10:JL39" si="43">IF(JK10=0," ",(7.5))</f>
        <v>7.5</v>
      </c>
      <c r="JM10" s="150">
        <f>IFERROR(IF(JK10=0," ",IF(JK10=16," ",VLOOKUP(JK10,PROTOKOL!$A:$E,2)*JL10))/7.5*(7.5-JP10),"")</f>
        <v>0</v>
      </c>
      <c r="JN10" s="151"/>
      <c r="JO10" s="152">
        <f>IF(JK10=0," ",IF(JK10=16," ",(JJ10-JM10-JN10)*VLOOKUP(JK10,PROTOKOL!$A:$E,5)))</f>
        <v>17.262634133205204</v>
      </c>
      <c r="JP10" s="153"/>
      <c r="JQ10" s="144" t="str">
        <f>IF(JK10=2,JL10,IF(JK10=1,JL10,IF(JK10=3,JL10," " )))</f>
        <v xml:space="preserve"> </v>
      </c>
      <c r="JR10" s="145" t="str">
        <f>IF(JK10=2,JO10,IF(JK10=1,JO10,IF(JK10=3,JO10," ")))</f>
        <v xml:space="preserve"> </v>
      </c>
      <c r="JS10" s="149"/>
      <c r="JT10" s="150"/>
      <c r="JU10" s="150" t="str">
        <f t="shared" ref="JU10:JU39" si="44">IF(JT10=0," ",(7.5))</f>
        <v xml:space="preserve"> </v>
      </c>
      <c r="JV10" s="154" t="str">
        <f>IF(JT10=0," ",IF(JT10=16," ",VLOOKUP(JT10,PROTOKOL!$A:$E,2)*JU10))</f>
        <v xml:space="preserve"> </v>
      </c>
      <c r="JW10" s="151"/>
      <c r="JX10" s="152" t="str">
        <f>IF(JT10=0," ",IF(JT10=16," ",(JS10-JV10-JW10)*VLOOKUP(JT10,PROTOKOL!$A:$E,5)))</f>
        <v xml:space="preserve"> </v>
      </c>
      <c r="JY10" s="155"/>
      <c r="JZ10" s="156" t="str">
        <f t="shared" ref="JZ10:JZ39" si="45">IF(JT10=0," ",JX10/JU10*JY10)</f>
        <v xml:space="preserve"> </v>
      </c>
      <c r="KA10" s="103"/>
      <c r="KB10" s="138">
        <v>28</v>
      </c>
      <c r="KC10" s="149" t="s">
        <v>26</v>
      </c>
      <c r="KD10" s="150"/>
      <c r="KE10" s="150" t="str">
        <f t="shared" ref="KE10:KE39" si="46">IF(KD10=0," ",(7.5))</f>
        <v xml:space="preserve"> </v>
      </c>
      <c r="KF10" s="150" t="str">
        <f>IFERROR(IF(KD10=0," ",IF(KD10=16," ",VLOOKUP(KD10,PROTOKOL!$A:$E,2)*KE10))/7.5*(7.5-KI10),"")</f>
        <v/>
      </c>
      <c r="KG10" s="151"/>
      <c r="KH10" s="152" t="str">
        <f>IF(KD10=0," ",IF(KD10=16," ",(KC10-KF10-KG10)*VLOOKUP(KD10,PROTOKOL!$A:$E,5)))</f>
        <v xml:space="preserve"> </v>
      </c>
      <c r="KI10" s="153"/>
      <c r="KJ10" s="144" t="str">
        <f>IF(KD10=2,KE10,IF(KD10=1,KE10,IF(KD10=3,KE10," " )))</f>
        <v xml:space="preserve"> </v>
      </c>
      <c r="KK10" s="145" t="str">
        <f>IF(KD10=2,KH10,IF(KD10=1,KH10,IF(KD10=3,KH10," ")))</f>
        <v xml:space="preserve"> </v>
      </c>
      <c r="KL10" s="149"/>
      <c r="KM10" s="150"/>
      <c r="KN10" s="150" t="str">
        <f t="shared" ref="KN10:KN39" si="47">IF(KM10=0," ",(7.5))</f>
        <v xml:space="preserve"> </v>
      </c>
      <c r="KO10" s="154" t="str">
        <f>IF(KM10=0," ",IF(KM10=16," ",VLOOKUP(KM10,PROTOKOL!$A:$E,2)*KN10))</f>
        <v xml:space="preserve"> </v>
      </c>
      <c r="KP10" s="151"/>
      <c r="KQ10" s="152" t="str">
        <f>IF(KM10=0," ",IF(KM10=16," ",(KL10-KO10-KP10)*VLOOKUP(KM10,PROTOKOL!$A:$E,5)))</f>
        <v xml:space="preserve"> </v>
      </c>
      <c r="KR10" s="155"/>
      <c r="KS10" s="156" t="str">
        <f t="shared" ref="KS10:KS39" si="48">IF(KM10=0," ",KQ10/KN10*KR10)</f>
        <v xml:space="preserve"> </v>
      </c>
      <c r="KT10" s="103"/>
      <c r="KU10" s="138">
        <v>28</v>
      </c>
      <c r="KV10" s="149">
        <v>7.48</v>
      </c>
      <c r="KW10" s="150">
        <v>1</v>
      </c>
      <c r="KX10" s="150">
        <f t="shared" ref="KX10:KX39" si="49">IF(KW10=0," ",(7.5))</f>
        <v>7.5</v>
      </c>
      <c r="KY10" s="150">
        <f>IFERROR(IF(KW10=0," ",IF(KW10=16," ",VLOOKUP(KW10,PROTOKOL!$A:$E,2)*KX10))/7.5*(7.5-LB10),"")</f>
        <v>4.5</v>
      </c>
      <c r="KZ10" s="151">
        <v>0.14799999999999999</v>
      </c>
      <c r="LA10" s="152">
        <f>IF(KW10=0," ",IF(KW10=16," ",(KV10-KY10-KZ10)*VLOOKUP(KW10,PROTOKOL!$A:$E,5)))</f>
        <v>28.711130666666666</v>
      </c>
      <c r="LB10" s="153"/>
      <c r="LC10" s="144">
        <f>IF(KW10=2,KX10,IF(KW10=1,KX10,IF(KW10=3,KX10," " )))</f>
        <v>7.5</v>
      </c>
      <c r="LD10" s="145">
        <f>IF(KW10=2,LA10,IF(KW10=1,LA10,IF(KW10=3,LA10," ")))</f>
        <v>28.711130666666666</v>
      </c>
      <c r="LE10" s="149"/>
      <c r="LF10" s="150"/>
      <c r="LG10" s="150" t="str">
        <f t="shared" ref="LG10:LG39" si="50">IF(LF10=0," ",(7.5))</f>
        <v xml:space="preserve"> </v>
      </c>
      <c r="LH10" s="154" t="str">
        <f>IF(LF10=0," ",IF(LF10=16," ",VLOOKUP(LF10,PROTOKOL!$A:$E,2)*LG10))</f>
        <v xml:space="preserve"> </v>
      </c>
      <c r="LI10" s="151"/>
      <c r="LJ10" s="152" t="str">
        <f>IF(LF10=0," ",IF(LF10=16," ",(LE10-LH10-LI10)*VLOOKUP(LF10,PROTOKOL!$A:$E,5)))</f>
        <v xml:space="preserve"> </v>
      </c>
      <c r="LK10" s="155"/>
      <c r="LL10" s="156" t="str">
        <f t="shared" ref="LL10:LL39" si="51">IF(LF10=0," ",LJ10/LG10*LK10)</f>
        <v xml:space="preserve"> </v>
      </c>
      <c r="LM10" s="103"/>
      <c r="LN10" s="138">
        <v>28</v>
      </c>
      <c r="LO10" s="149">
        <v>9.14</v>
      </c>
      <c r="LP10" s="150">
        <v>3</v>
      </c>
      <c r="LQ10" s="150">
        <f t="shared" ref="LQ10:LQ39" si="52">IF(LP10=0," ",(7.5))</f>
        <v>7.5</v>
      </c>
      <c r="LR10" s="150">
        <f>IFERROR(IF(LP10=0," ",IF(LP10=16," ",VLOOKUP(LP10,PROTOKOL!$A:$E,2)*LQ10))/7.5*(7.5-LU10),"")</f>
        <v>4.5</v>
      </c>
      <c r="LS10" s="151">
        <v>0.107</v>
      </c>
      <c r="LT10" s="152">
        <f>IF(LP10=0," ",IF(LP10=16," ",(LO10-LR10-LS10)*VLOOKUP(LP10,PROTOKOL!$A:$E,5)))</f>
        <v>32.169240366666664</v>
      </c>
      <c r="LU10" s="153"/>
      <c r="LV10" s="144">
        <f>IF(LP10=2,LQ10,IF(LP10=1,LQ10,IF(LP10=3,LQ10," " )))</f>
        <v>7.5</v>
      </c>
      <c r="LW10" s="145">
        <f>IF(LP10=2,LT10,IF(LP10=1,LT10,IF(LP10=3,LT10," ")))</f>
        <v>32.169240366666664</v>
      </c>
      <c r="LX10" s="149"/>
      <c r="LY10" s="150"/>
      <c r="LZ10" s="150" t="str">
        <f t="shared" ref="LZ10:LZ39" si="53">IF(LY10=0," ",(7.5))</f>
        <v xml:space="preserve"> </v>
      </c>
      <c r="MA10" s="154" t="str">
        <f>IF(LY10=0," ",IF(LY10=16," ",VLOOKUP(LY10,PROTOKOL!$A:$E,2)*LZ10))</f>
        <v xml:space="preserve"> </v>
      </c>
      <c r="MB10" s="151"/>
      <c r="MC10" s="152" t="str">
        <f>IF(LY10=0," ",IF(LY10=16," ",(LX10-MA10-MB10)*VLOOKUP(LY10,PROTOKOL!$A:$E,5)))</f>
        <v xml:space="preserve"> </v>
      </c>
      <c r="MD10" s="155"/>
      <c r="ME10" s="156" t="str">
        <f t="shared" ref="ME10:ME39" si="54">IF(LY10=0," ",MC10/LZ10*MD10)</f>
        <v xml:space="preserve"> </v>
      </c>
      <c r="MF10" s="103"/>
      <c r="MG10" s="138">
        <v>28</v>
      </c>
      <c r="MH10" s="149">
        <v>9.1999999999999993</v>
      </c>
      <c r="MI10" s="150">
        <v>3</v>
      </c>
      <c r="MJ10" s="150">
        <f t="shared" ref="MJ10:MJ39" si="55">IF(MI10=0," ",(7.5))</f>
        <v>7.5</v>
      </c>
      <c r="MK10" s="150">
        <f>IFERROR(IF(MI10=0," ",IF(MI10=16," ",VLOOKUP(MI10,PROTOKOL!$A:$E,2)*MJ10))/7.5*(7.5-MN10),"")</f>
        <v>4.5</v>
      </c>
      <c r="ML10" s="151">
        <v>0.188</v>
      </c>
      <c r="MM10" s="152">
        <f>IF(MI10=0," ",IF(MI10=16," ",(MH10-MK10-ML10)*VLOOKUP(MI10,PROTOKOL!$A:$E,5)))</f>
        <v>32.020210133333329</v>
      </c>
      <c r="MN10" s="153"/>
      <c r="MO10" s="144">
        <f>IF(MI10=2,MJ10,IF(MI10=1,MJ10,IF(MI10=3,MJ10," " )))</f>
        <v>7.5</v>
      </c>
      <c r="MP10" s="145">
        <f>IF(MI10=2,MM10,IF(MI10=1,MM10,IF(MI10=3,MM10," ")))</f>
        <v>32.020210133333329</v>
      </c>
      <c r="MQ10" s="149"/>
      <c r="MR10" s="150"/>
      <c r="MS10" s="150" t="str">
        <f t="shared" ref="MS10:MS39" si="56">IF(MR10=0," ",(7.5))</f>
        <v xml:space="preserve"> </v>
      </c>
      <c r="MT10" s="154" t="str">
        <f>IF(MR10=0," ",IF(MR10=16," ",VLOOKUP(MR10,PROTOKOL!$A:$E,2)*MS10))</f>
        <v xml:space="preserve"> </v>
      </c>
      <c r="MU10" s="151"/>
      <c r="MV10" s="152" t="str">
        <f>IF(MR10=0," ",IF(MR10=16," ",(MQ10-MT10-MU10)*VLOOKUP(MR10,PROTOKOL!$A:$E,5)))</f>
        <v xml:space="preserve"> </v>
      </c>
      <c r="MW10" s="155"/>
      <c r="MX10" s="156" t="str">
        <f t="shared" ref="MX10:MX39" si="57">IF(MR10=0," ",MV10/MS10*MW10)</f>
        <v xml:space="preserve"> </v>
      </c>
      <c r="MY10" s="103"/>
      <c r="MZ10" s="138">
        <v>28</v>
      </c>
      <c r="NA10" s="149" t="s">
        <v>26</v>
      </c>
      <c r="NB10" s="150"/>
      <c r="NC10" s="150" t="str">
        <f t="shared" ref="NC10:NC39" si="58">IF(NB10=0," ",(7.5))</f>
        <v xml:space="preserve"> </v>
      </c>
      <c r="ND10" s="150" t="str">
        <f>IFERROR(IF(NB10=0," ",IF(NB10=16," ",VLOOKUP(NB10,PROTOKOL!$A:$E,2)*NC10))/7.5*(7.5-NG10),"")</f>
        <v/>
      </c>
      <c r="NE10" s="151"/>
      <c r="NF10" s="152" t="str">
        <f>IF(NB10=0," ",IF(NB10=16," ",(NA10-ND10-NE10)*VLOOKUP(NB10,PROTOKOL!$A:$E,5)))</f>
        <v xml:space="preserve"> </v>
      </c>
      <c r="NG10" s="153"/>
      <c r="NH10" s="144" t="str">
        <f>IF(NB10=2,NC10,IF(NB10=1,NC10,IF(NB10=3,NC10," " )))</f>
        <v xml:space="preserve"> </v>
      </c>
      <c r="NI10" s="145" t="str">
        <f>IF(NB10=2,NF10,IF(NB10=1,NF10,IF(NB10=3,NF10," ")))</f>
        <v xml:space="preserve"> </v>
      </c>
      <c r="NJ10" s="149"/>
      <c r="NK10" s="150"/>
      <c r="NL10" s="150" t="str">
        <f t="shared" ref="NL10:NL39" si="59">IF(NK10=0," ",(7.5))</f>
        <v xml:space="preserve"> </v>
      </c>
      <c r="NM10" s="154" t="str">
        <f>IF(NK10=0," ",IF(NK10=16," ",VLOOKUP(NK10,PROTOKOL!$A:$E,2)*NL10))</f>
        <v xml:space="preserve"> </v>
      </c>
      <c r="NN10" s="151"/>
      <c r="NO10" s="152" t="str">
        <f>IF(NK10=0," ",IF(NK10=16," ",(NJ10-NM10-NN10)*VLOOKUP(NK10,PROTOKOL!$A:$E,5)))</f>
        <v xml:space="preserve"> </v>
      </c>
      <c r="NP10" s="155"/>
      <c r="NQ10" s="156" t="str">
        <f t="shared" ref="NQ10:NQ39" si="60">IF(NK10=0," ",NO10/NL10*NP10)</f>
        <v xml:space="preserve"> </v>
      </c>
      <c r="NR10" s="103"/>
      <c r="NS10" s="138">
        <v>28</v>
      </c>
      <c r="NT10" s="149">
        <v>9.14</v>
      </c>
      <c r="NU10" s="150">
        <v>3</v>
      </c>
      <c r="NV10" s="150">
        <f t="shared" ref="NV10:NV39" si="61">IF(NU10=0," ",(7.5))</f>
        <v>7.5</v>
      </c>
      <c r="NW10" s="150">
        <f>IFERROR(IF(NU10=0," ",IF(NU10=16," ",VLOOKUP(NU10,PROTOKOL!$A:$E,2)*NV10))/7.5*(7.5-NZ10),"")</f>
        <v>4.5</v>
      </c>
      <c r="NX10" s="151">
        <v>0.107</v>
      </c>
      <c r="NY10" s="152">
        <f>IF(NU10=0," ",IF(NU10=16," ",(NT10-NW10-NX10)*VLOOKUP(NU10,PROTOKOL!$A:$E,5)))</f>
        <v>32.169240366666664</v>
      </c>
      <c r="NZ10" s="153"/>
      <c r="OA10" s="144">
        <f>IF(NU10=2,NV10,IF(NU10=1,NV10,IF(NU10=3,NV10," " )))</f>
        <v>7.5</v>
      </c>
      <c r="OB10" s="145">
        <f>IF(NU10=2,NY10,IF(NU10=1,NY10,IF(NU10=3,NY10," ")))</f>
        <v>32.169240366666664</v>
      </c>
      <c r="OC10" s="149"/>
      <c r="OD10" s="150"/>
      <c r="OE10" s="150" t="str">
        <f t="shared" ref="OE10:OE39" si="62">IF(OD10=0," ",(7.5))</f>
        <v xml:space="preserve"> </v>
      </c>
      <c r="OF10" s="154" t="str">
        <f>IF(OD10=0," ",IF(OD10=16," ",VLOOKUP(OD10,PROTOKOL!$A:$E,2)*OE10))</f>
        <v xml:space="preserve"> </v>
      </c>
      <c r="OG10" s="151"/>
      <c r="OH10" s="152" t="str">
        <f>IF(OD10=0," ",IF(OD10=16," ",(OC10-OF10-OG10)*VLOOKUP(OD10,PROTOKOL!$A:$E,5)))</f>
        <v xml:space="preserve"> </v>
      </c>
      <c r="OI10" s="155"/>
      <c r="OJ10" s="156" t="str">
        <f t="shared" ref="OJ10:OJ39" si="63">IF(OD10=0," ",OH10/OE10*OI10)</f>
        <v xml:space="preserve"> </v>
      </c>
      <c r="OK10" s="103"/>
      <c r="OL10" s="138">
        <v>28</v>
      </c>
      <c r="OM10" s="149">
        <v>7.01</v>
      </c>
      <c r="ON10" s="150">
        <v>1</v>
      </c>
      <c r="OO10" s="150">
        <f t="shared" ref="OO10:OO39" si="64">IF(ON10=0," ",(7.5))</f>
        <v>7.5</v>
      </c>
      <c r="OP10" s="150">
        <f>IFERROR(IF(ON10=0," ",IF(ON10=16," ",VLOOKUP(ON10,PROTOKOL!$A:$E,2)*OO10))/7.5*(7.5-OS10),"")</f>
        <v>4.5</v>
      </c>
      <c r="OQ10" s="151">
        <v>8.6999999999999994E-2</v>
      </c>
      <c r="OR10" s="152">
        <f>IF(ON10=0," ",IF(ON10=16," ",(OM10-OP10-OQ10)*VLOOKUP(ON10,PROTOKOL!$A:$E,5)))</f>
        <v>24.564643222222216</v>
      </c>
      <c r="OS10" s="153"/>
      <c r="OT10" s="144">
        <f>IF(ON10=2,OO10,IF(ON10=1,OO10,IF(ON10=3,OO10," " )))</f>
        <v>7.5</v>
      </c>
      <c r="OU10" s="145">
        <f>IF(ON10=2,OR10,IF(ON10=1,OR10,IF(ON10=3,OR10," ")))</f>
        <v>24.564643222222216</v>
      </c>
      <c r="OV10" s="149"/>
      <c r="OW10" s="150"/>
      <c r="OX10" s="150" t="str">
        <f t="shared" ref="OX10:OX38" si="65">IF(OW10=0," ",(7.5))</f>
        <v xml:space="preserve"> </v>
      </c>
      <c r="OY10" s="154" t="str">
        <f>IF(OW10=0," ",IF(OW10=16," ",VLOOKUP(OW10,PROTOKOL!$A:$E,2)*OX10))</f>
        <v xml:space="preserve"> </v>
      </c>
      <c r="OZ10" s="151"/>
      <c r="PA10" s="152" t="str">
        <f>IF(OW10=0," ",IF(OW10=16," ",(OV10-OY10-OZ10)*VLOOKUP(OW10,PROTOKOL!$A:$E,5)))</f>
        <v xml:space="preserve"> </v>
      </c>
      <c r="PB10" s="155"/>
      <c r="PC10" s="156" t="str">
        <f t="shared" ref="PC10:PC39" si="66">IF(OW10=0," ",PA10/OX10*PB10)</f>
        <v xml:space="preserve"> </v>
      </c>
      <c r="PD10" s="103"/>
      <c r="PE10" s="138">
        <v>28</v>
      </c>
      <c r="PF10" s="149" t="s">
        <v>26</v>
      </c>
      <c r="PG10" s="150"/>
      <c r="PH10" s="150" t="str">
        <f t="shared" ref="PH10:PH39" si="67">IF(PG10=0," ",(7.5))</f>
        <v xml:space="preserve"> </v>
      </c>
      <c r="PI10" s="150" t="str">
        <f>IFERROR(IF(PG10=0," ",IF(PG10=16," ",VLOOKUP(PG10,PROTOKOL!$A:$E,2)*PH10))/7.5*(7.5-PL10),"")</f>
        <v/>
      </c>
      <c r="PJ10" s="151"/>
      <c r="PK10" s="152" t="str">
        <f>IF(PG10=0," ",IF(PG10=16," ",(PF10-PI10-PJ10)*VLOOKUP(PG10,PROTOKOL!$A:$E,5)))</f>
        <v xml:space="preserve"> </v>
      </c>
      <c r="PL10" s="153"/>
      <c r="PM10" s="144" t="str">
        <f>IF(PG10=2,PH10,IF(PG10=1,PH10,IF(PG10=3,PH10," " )))</f>
        <v xml:space="preserve"> </v>
      </c>
      <c r="PN10" s="145" t="str">
        <f>IF(PG10=2,PK10,IF(PG10=1,PK10,IF(PG10=3,PK10," ")))</f>
        <v xml:space="preserve"> </v>
      </c>
      <c r="PO10" s="149"/>
      <c r="PP10" s="150"/>
      <c r="PQ10" s="150" t="str">
        <f t="shared" ref="PQ10:PQ39" si="68">IF(PP10=0," ",(7.5))</f>
        <v xml:space="preserve"> </v>
      </c>
      <c r="PR10" s="154" t="str">
        <f>IF(PP10=0," ",IF(PP10=16," ",VLOOKUP(PP10,PROTOKOL!$A:$E,2)*PQ10))</f>
        <v xml:space="preserve"> </v>
      </c>
      <c r="PS10" s="151"/>
      <c r="PT10" s="152" t="str">
        <f>IF(PP10=0," ",IF(PP10=16," ",(PO10-PR10-PS10)*VLOOKUP(PP10,PROTOKOL!$A:$E,5)))</f>
        <v xml:space="preserve"> </v>
      </c>
      <c r="PU10" s="155"/>
      <c r="PV10" s="156" t="str">
        <f t="shared" ref="PV10:PV39" si="69">IF(PP10=0," ",PT10/PQ10*PU10)</f>
        <v xml:space="preserve"> </v>
      </c>
      <c r="PW10" s="103"/>
      <c r="PX10" s="138">
        <v>28</v>
      </c>
      <c r="PY10" s="149">
        <v>6.83</v>
      </c>
      <c r="PZ10" s="150">
        <v>1</v>
      </c>
      <c r="QA10" s="150">
        <f t="shared" ref="QA10:QA39" si="70">IF(PZ10=0," ",(7.5))</f>
        <v>7.5</v>
      </c>
      <c r="QB10" s="150">
        <f>IFERROR(IF(PZ10=0," ",IF(PZ10=16," ",VLOOKUP(PZ10,PROTOKOL!$A:$E,2)*QA10))/7.5*(7.5-QE10),"")</f>
        <v>4.5</v>
      </c>
      <c r="QC10" s="151">
        <v>0.56999999999999995</v>
      </c>
      <c r="QD10" s="152">
        <f>IF(PZ10=0," ",IF(PZ10=16," ",(PY10-QB10-QC10)*VLOOKUP(PZ10,PROTOKOL!$A:$E,5)))</f>
        <v>17.843075555555554</v>
      </c>
      <c r="QE10" s="153"/>
      <c r="QF10" s="144">
        <f>IF(PZ10=2,QA10,IF(PZ10=1,QA10,IF(PZ10=3,QA10," " )))</f>
        <v>7.5</v>
      </c>
      <c r="QG10" s="145">
        <f>IF(PZ10=2,QD10,IF(PZ10=1,QD10,IF(PZ10=3,QD10," ")))</f>
        <v>17.843075555555554</v>
      </c>
      <c r="QH10" s="149"/>
      <c r="QI10" s="150"/>
      <c r="QJ10" s="150" t="str">
        <f t="shared" ref="QJ10:QJ39" si="71">IF(QI10=0," ",(7.5))</f>
        <v xml:space="preserve"> </v>
      </c>
      <c r="QK10" s="154" t="str">
        <f>IF(QI10=0," ",IF(QI10=16," ",VLOOKUP(QI10,PROTOKOL!$A:$E,2)*QJ10))</f>
        <v xml:space="preserve"> </v>
      </c>
      <c r="QL10" s="151"/>
      <c r="QM10" s="152" t="str">
        <f>IF(QI10=0," ",IF(QI10=16," ",(QH10-QK10-QL10)*VLOOKUP(QI10,PROTOKOL!$A:$E,5)))</f>
        <v xml:space="preserve"> </v>
      </c>
      <c r="QN10" s="155"/>
      <c r="QO10" s="156" t="str">
        <f t="shared" ref="QO10:QO39" si="72">IF(QI10=0," ",QM10/QJ10*QN10)</f>
        <v xml:space="preserve"> </v>
      </c>
      <c r="QP10" s="103"/>
      <c r="QQ10" s="138">
        <v>28</v>
      </c>
      <c r="QR10" s="149" t="s">
        <v>29</v>
      </c>
      <c r="QS10" s="150"/>
      <c r="QT10" s="150" t="str">
        <f t="shared" ref="QT10:QT39" si="73">IF(QS10=0," ",(7.5))</f>
        <v xml:space="preserve"> </v>
      </c>
      <c r="QU10" s="150" t="str">
        <f>IFERROR(IF(QS10=0," ",IF(QS10=16," ",VLOOKUP(QS10,PROTOKOL!$A:$E,2)*QT10))/7.5*(7.5-QX10),"")</f>
        <v/>
      </c>
      <c r="QV10" s="151"/>
      <c r="QW10" s="152" t="str">
        <f>IF(QS10=0," ",IF(QS10=16," ",(QR10-QU10-QV10)*VLOOKUP(QS10,PROTOKOL!$A:$E,5)))</f>
        <v xml:space="preserve"> </v>
      </c>
      <c r="QX10" s="153"/>
      <c r="QY10" s="144" t="str">
        <f>IF(QS10=2,QT10,IF(QS10=1,QT10,IF(QS10=3,QT10," " )))</f>
        <v xml:space="preserve"> </v>
      </c>
      <c r="QZ10" s="145" t="str">
        <f>IF(QS10=2,QW10,IF(QS10=1,QW10,IF(QS10=3,QW10," ")))</f>
        <v xml:space="preserve"> </v>
      </c>
      <c r="RA10" s="149"/>
      <c r="RB10" s="150"/>
      <c r="RC10" s="150" t="str">
        <f t="shared" ref="RC10:RC38" si="74">IF(RB10=0," ",(7.5))</f>
        <v xml:space="preserve"> </v>
      </c>
      <c r="RD10" s="154" t="str">
        <f>IF(RB10=0," ",IF(RB10=16," ",VLOOKUP(RB10,PROTOKOL!$A:$E,2)*RC10))</f>
        <v xml:space="preserve"> </v>
      </c>
      <c r="RE10" s="151"/>
      <c r="RF10" s="152" t="str">
        <f>IF(RB10=0," ",IF(RB10=16," ",(RA10-RD10-RE10)*VLOOKUP(RB10,PROTOKOL!$A:$E,5)))</f>
        <v xml:space="preserve"> </v>
      </c>
      <c r="RG10" s="155"/>
      <c r="RH10" s="156" t="str">
        <f t="shared" ref="RH10:RH39" si="75">IF(RB10=0," ",RF10/RC10*RG10)</f>
        <v xml:space="preserve"> </v>
      </c>
      <c r="RI10" s="103"/>
      <c r="RJ10" s="138">
        <v>28</v>
      </c>
      <c r="RK10" s="149">
        <v>7.4</v>
      </c>
      <c r="RL10" s="150">
        <v>1</v>
      </c>
      <c r="RM10" s="150">
        <f t="shared" ref="RM10:RM39" si="76">IF(RL10=0," ",(7.5))</f>
        <v>7.5</v>
      </c>
      <c r="RN10" s="150">
        <f>IFERROR(IF(RL10=0," ",IF(RL10=16," ",VLOOKUP(RL10,PROTOKOL!$A:$E,2)*RM10))/7.5*(7.5-RQ10),"")</f>
        <v>4.5</v>
      </c>
      <c r="RO10" s="151">
        <v>0.13300000000000001</v>
      </c>
      <c r="RP10" s="152">
        <f>IF(RL10=0," ",IF(RL10=16," ",(RK10-RN10-RO10)*VLOOKUP(RL10,PROTOKOL!$A:$E,5)))</f>
        <v>28.052153444444446</v>
      </c>
      <c r="RQ10" s="153"/>
      <c r="RR10" s="144">
        <f>IF(RL10=2,RM10,IF(RL10=1,RM10,IF(RL10=3,RM10," " )))</f>
        <v>7.5</v>
      </c>
      <c r="RS10" s="145">
        <f>IF(RL10=2,RP10,IF(RL10=1,RP10,IF(RL10=3,RP10," ")))</f>
        <v>28.052153444444446</v>
      </c>
      <c r="RT10" s="149"/>
      <c r="RU10" s="150"/>
      <c r="RV10" s="150" t="str">
        <f t="shared" ref="RV10:RV39" si="77">IF(RU10=0," ",(7.5))</f>
        <v xml:space="preserve"> </v>
      </c>
      <c r="RW10" s="154" t="str">
        <f>IF(RU10=0," ",IF(RU10=16," ",VLOOKUP(RU10,PROTOKOL!$A:$E,2)*RV10))</f>
        <v xml:space="preserve"> </v>
      </c>
      <c r="RX10" s="151"/>
      <c r="RY10" s="152" t="str">
        <f>IF(RU10=0," ",IF(RU10=16," ",(RT10-RW10-RX10)*VLOOKUP(RU10,PROTOKOL!$A:$E,5)))</f>
        <v xml:space="preserve"> </v>
      </c>
      <c r="RZ10" s="155"/>
      <c r="SA10" s="156" t="str">
        <f t="shared" ref="SA10:SA39" si="78">IF(RU10=0," ",RY10/RV10*RZ10)</f>
        <v xml:space="preserve"> </v>
      </c>
      <c r="SB10" s="103"/>
      <c r="SC10" s="138">
        <v>28</v>
      </c>
      <c r="SD10" s="149" t="s">
        <v>26</v>
      </c>
      <c r="SE10" s="150"/>
      <c r="SF10" s="150" t="str">
        <f t="shared" ref="SF10:SF39" si="79">IF(SE10=0," ",(7.5))</f>
        <v xml:space="preserve"> </v>
      </c>
      <c r="SG10" s="150" t="str">
        <f>IFERROR(IF(SE10=0," ",IF(SE10=16," ",VLOOKUP(SE10,PROTOKOL!$A:$E,2)*SF10))/7.5*(7.5-SJ10),"")</f>
        <v/>
      </c>
      <c r="SH10" s="151"/>
      <c r="SI10" s="152" t="str">
        <f>IF(SE10=0," ",IF(SE10=16," ",(SD10-SG10-SH10)*VLOOKUP(SE10,PROTOKOL!$A:$E,5)))</f>
        <v xml:space="preserve"> </v>
      </c>
      <c r="SJ10" s="153"/>
      <c r="SK10" s="144" t="str">
        <f>IF(SE10=2,SF10,IF(SE10=1,SF10,IF(SE10=3,SF10," " )))</f>
        <v xml:space="preserve"> </v>
      </c>
      <c r="SL10" s="145" t="str">
        <f>IF(SE10=2,SI10,IF(SE10=1,SI10,IF(SE10=3,SI10," ")))</f>
        <v xml:space="preserve"> </v>
      </c>
      <c r="SM10" s="149"/>
      <c r="SN10" s="150"/>
      <c r="SO10" s="150" t="str">
        <f t="shared" ref="SO10:SO39" si="80">IF(SN10=0," ",(7.5))</f>
        <v xml:space="preserve"> </v>
      </c>
      <c r="SP10" s="154" t="str">
        <f>IF(SN10=0," ",IF(SN10=16," ",VLOOKUP(SN10,PROTOKOL!$A:$E,2)*SO10))</f>
        <v xml:space="preserve"> </v>
      </c>
      <c r="SQ10" s="151"/>
      <c r="SR10" s="152" t="str">
        <f>IF(SN10=0," ",IF(SN10=16," ",(SM10-SP10-SQ10)*VLOOKUP(SN10,PROTOKOL!$A:$E,5)))</f>
        <v xml:space="preserve"> </v>
      </c>
      <c r="SS10" s="155"/>
      <c r="ST10" s="156" t="str">
        <f t="shared" ref="ST10:ST39" si="81">IF(SN10=0," ",SR10/SO10*SS10)</f>
        <v xml:space="preserve"> </v>
      </c>
      <c r="SU10" s="103"/>
      <c r="SV10" s="138">
        <v>28</v>
      </c>
      <c r="SW10" s="149">
        <v>1</v>
      </c>
      <c r="SX10" s="150">
        <v>5</v>
      </c>
      <c r="SY10" s="150">
        <f t="shared" ref="SY10:SY39" si="82">IF(SX10=0," ",(7.5))</f>
        <v>7.5</v>
      </c>
      <c r="SZ10" s="150">
        <f>IFERROR(IF(SX10=0," ",IF(SX10=16," ",VLOOKUP(SX10,PROTOKOL!$A:$E,2)*SY10))/7.5*(7.5-TC10),"")</f>
        <v>0</v>
      </c>
      <c r="TA10" s="151"/>
      <c r="TB10" s="152">
        <f>IF(SX10=0," ",IF(SX10=16," ",(SW10-SZ10-TA10)*VLOOKUP(SX10,PROTOKOL!$A:$E,5)))</f>
        <v>17.262634133205204</v>
      </c>
      <c r="TC10" s="153"/>
      <c r="TD10" s="144" t="str">
        <f>IF(SX10=2,SY10,IF(SX10=1,SY10,IF(SX10=3,SY10," " )))</f>
        <v xml:space="preserve"> </v>
      </c>
      <c r="TE10" s="145" t="str">
        <f>IF(SX10=2,TB10,IF(SX10=1,TB10,IF(SX10=3,TB10," ")))</f>
        <v xml:space="preserve"> </v>
      </c>
      <c r="TF10" s="149"/>
      <c r="TG10" s="150"/>
      <c r="TH10" s="150" t="str">
        <f t="shared" ref="TH10:TH39" si="83">IF(TG10=0," ",(7.5))</f>
        <v xml:space="preserve"> </v>
      </c>
      <c r="TI10" s="154" t="str">
        <f>IF(TG10=0," ",IF(TG10=16," ",VLOOKUP(TG10,PROTOKOL!$A:$E,2)*TH10))</f>
        <v xml:space="preserve"> </v>
      </c>
      <c r="TJ10" s="151"/>
      <c r="TK10" s="152" t="str">
        <f>IF(TG10=0," ",IF(TG10=16," ",(TF10-TI10-TJ10)*VLOOKUP(TG10,PROTOKOL!$A:$E,5)))</f>
        <v xml:space="preserve"> </v>
      </c>
      <c r="TL10" s="155"/>
      <c r="TM10" s="156" t="str">
        <f t="shared" ref="TM10:TM39" si="84">IF(TG10=0," ",TK10/TH10*TL10)</f>
        <v xml:space="preserve"> </v>
      </c>
      <c r="TN10" s="103"/>
      <c r="TO10" s="138">
        <v>28</v>
      </c>
      <c r="TP10" s="149">
        <v>6.54</v>
      </c>
      <c r="TQ10" s="150">
        <v>1</v>
      </c>
      <c r="TR10" s="150">
        <f t="shared" ref="TR10:TR39" si="85">IF(TQ10=0," ",(7.5))</f>
        <v>7.5</v>
      </c>
      <c r="TS10" s="150">
        <f>IFERROR(IF(TQ10=0," ",IF(TQ10=16," ",VLOOKUP(TQ10,PROTOKOL!$A:$E,2)*TR10))/7.5*(7.5-TV10),"")</f>
        <v>4.5</v>
      </c>
      <c r="TT10" s="151">
        <v>0.317</v>
      </c>
      <c r="TU10" s="152">
        <f>IF(TQ10=0," ",IF(TQ10=16," ",(TP10-TS10-TT10)*VLOOKUP(TQ10,PROTOKOL!$A:$E,5)))</f>
        <v>17.467965444444442</v>
      </c>
      <c r="TV10" s="153"/>
      <c r="TW10" s="144">
        <f>IF(TQ10=2,TR10,IF(TQ10=1,TR10,IF(TQ10=3,TR10," " )))</f>
        <v>7.5</v>
      </c>
      <c r="TX10" s="145">
        <f>IF(TQ10=2,TU10,IF(TQ10=1,TU10,IF(TQ10=3,TU10," ")))</f>
        <v>17.467965444444442</v>
      </c>
      <c r="TY10" s="149"/>
      <c r="TZ10" s="150"/>
      <c r="UA10" s="150" t="str">
        <f t="shared" ref="UA10:UA39" si="86">IF(TZ10=0," ",(7.5))</f>
        <v xml:space="preserve"> </v>
      </c>
      <c r="UB10" s="154" t="str">
        <f>IF(TZ10=0," ",IF(TZ10=16," ",VLOOKUP(TZ10,PROTOKOL!$A:$E,2)*UA10))</f>
        <v xml:space="preserve"> </v>
      </c>
      <c r="UC10" s="151"/>
      <c r="UD10" s="152" t="str">
        <f>IF(TZ10=0," ",IF(TZ10=16," ",(TY10-UB10-UC10)*VLOOKUP(TZ10,PROTOKOL!$A:$E,5)))</f>
        <v xml:space="preserve"> </v>
      </c>
      <c r="UE10" s="155"/>
      <c r="UF10" s="156" t="str">
        <f t="shared" ref="UF10:UF39" si="87">IF(TZ10=0," ",UD10/UA10*UE10)</f>
        <v xml:space="preserve"> </v>
      </c>
      <c r="UG10" s="103"/>
      <c r="UH10" s="138">
        <v>28</v>
      </c>
      <c r="UI10" s="149">
        <v>6.83</v>
      </c>
      <c r="UJ10" s="150">
        <v>1</v>
      </c>
      <c r="UK10" s="150">
        <f t="shared" ref="UK10:UK39" si="88">IF(UJ10=0," ",(7.5))</f>
        <v>7.5</v>
      </c>
      <c r="UL10" s="150">
        <f>IFERROR(IF(UJ10=0," ",IF(UJ10=16," ",VLOOKUP(UJ10,PROTOKOL!$A:$E,2)*UK10))/7.5*(7.5-UO10),"")</f>
        <v>4.5</v>
      </c>
      <c r="UM10" s="151">
        <v>0.56999999999999995</v>
      </c>
      <c r="UN10" s="152">
        <f>IF(UJ10=0," ",IF(UJ10=16," ",(UI10-UL10-UM10)*VLOOKUP(UJ10,PROTOKOL!$A:$E,5)))</f>
        <v>17.843075555555554</v>
      </c>
      <c r="UO10" s="153"/>
      <c r="UP10" s="144">
        <f>IF(UJ10=2,UK10,IF(UJ10=1,UK10,IF(UJ10=3,UK10," " )))</f>
        <v>7.5</v>
      </c>
      <c r="UQ10" s="145">
        <f>IF(UJ10=2,UN10,IF(UJ10=1,UN10,IF(UJ10=3,UN10," ")))</f>
        <v>17.843075555555554</v>
      </c>
      <c r="UR10" s="149"/>
      <c r="US10" s="150"/>
      <c r="UT10" s="150" t="str">
        <f t="shared" ref="UT10:UT39" si="89">IF(US10=0," ",(7.5))</f>
        <v xml:space="preserve"> </v>
      </c>
      <c r="UU10" s="154" t="str">
        <f>IF(US10=0," ",IF(US10=16," ",VLOOKUP(US10,PROTOKOL!$A:$E,2)*UT10))</f>
        <v xml:space="preserve"> </v>
      </c>
      <c r="UV10" s="151"/>
      <c r="UW10" s="152" t="str">
        <f>IF(US10=0," ",IF(US10=16," ",(UR10-UU10-UV10)*VLOOKUP(US10,PROTOKOL!$A:$E,5)))</f>
        <v xml:space="preserve"> </v>
      </c>
      <c r="UX10" s="155"/>
      <c r="UY10" s="156" t="str">
        <f t="shared" ref="UY10:UY39" si="90">IF(US10=0," ",UW10/UT10*UX10)</f>
        <v xml:space="preserve"> </v>
      </c>
      <c r="UZ10" s="103"/>
      <c r="VA10" s="138">
        <v>28</v>
      </c>
      <c r="VB10" s="149">
        <v>7.48</v>
      </c>
      <c r="VC10" s="150">
        <v>1</v>
      </c>
      <c r="VD10" s="150">
        <f t="shared" ref="VD10:VD39" si="91">IF(VC10=0," ",(7.5))</f>
        <v>7.5</v>
      </c>
      <c r="VE10" s="150">
        <f>IFERROR(IF(VC10=0," ",IF(VC10=16," ",VLOOKUP(VC10,PROTOKOL!$A:$E,2)*VD10))/7.5*(7.5-VH10),"")</f>
        <v>4.5</v>
      </c>
      <c r="VF10" s="151">
        <v>0.14799999999999999</v>
      </c>
      <c r="VG10" s="152">
        <f>IF(VC10=0," ",IF(VC10=16," ",(VB10-VE10-VF10)*VLOOKUP(VC10,PROTOKOL!$A:$E,5)))</f>
        <v>28.711130666666666</v>
      </c>
      <c r="VH10" s="153"/>
      <c r="VI10" s="144">
        <f>IF(VC10=2,VD10,IF(VC10=1,VD10,IF(VC10=3,VD10," " )))</f>
        <v>7.5</v>
      </c>
      <c r="VJ10" s="145">
        <f>IF(VC10=2,VG10,IF(VC10=1,VG10,IF(VC10=3,VG10," ")))</f>
        <v>28.711130666666666</v>
      </c>
      <c r="VK10" s="149"/>
      <c r="VL10" s="150"/>
      <c r="VM10" s="150" t="str">
        <f t="shared" ref="VM10:VM38" si="92">IF(VL10=0," ",(7.5))</f>
        <v xml:space="preserve"> </v>
      </c>
      <c r="VN10" s="154" t="str">
        <f>IF(VL10=0," ",IF(VL10=16," ",VLOOKUP(VL10,PROTOKOL!$A:$E,2)*VM10))</f>
        <v xml:space="preserve"> </v>
      </c>
      <c r="VO10" s="151"/>
      <c r="VP10" s="152" t="str">
        <f>IF(VL10=0," ",IF(VL10=16," ",(VK10-VN10-VO10)*VLOOKUP(VL10,PROTOKOL!$A:$E,5)))</f>
        <v xml:space="preserve"> </v>
      </c>
      <c r="VQ10" s="155"/>
      <c r="VR10" s="156" t="str">
        <f t="shared" ref="VR10:VR39" si="93">IF(VL10=0," ",VP10/VM10*VQ10)</f>
        <v xml:space="preserve"> </v>
      </c>
      <c r="VS10" s="103"/>
      <c r="VT10" s="138">
        <v>28</v>
      </c>
      <c r="VU10" s="149" t="s">
        <v>26</v>
      </c>
      <c r="VV10" s="150"/>
      <c r="VW10" s="150" t="str">
        <f t="shared" ref="VW10:VW39" si="94">IF(VV10=0," ",(7.5))</f>
        <v xml:space="preserve"> </v>
      </c>
      <c r="VX10" s="150" t="str">
        <f>IFERROR(IF(VV10=0," ",IF(VV10=16," ",VLOOKUP(VV10,PROTOKOL!$A:$E,2)*VW10))/7.5*(7.5-WA10),"")</f>
        <v/>
      </c>
      <c r="VY10" s="151"/>
      <c r="VZ10" s="152" t="str">
        <f>IF(VV10=0," ",IF(VV10=16," ",(VU10-VX10-VY10)*VLOOKUP(VV10,PROTOKOL!$A:$E,5)))</f>
        <v xml:space="preserve"> </v>
      </c>
      <c r="WA10" s="153"/>
      <c r="WB10" s="144" t="str">
        <f>IF(VV10=2,VW10,IF(VV10=1,VW10,IF(VV10=3,VW10," " )))</f>
        <v xml:space="preserve"> </v>
      </c>
      <c r="WC10" s="145" t="str">
        <f>IF(VV10=2,VZ10,IF(VV10=1,VZ10,IF(VV10=3,VZ10," ")))</f>
        <v xml:space="preserve"> </v>
      </c>
      <c r="WD10" s="149"/>
      <c r="WE10" s="150"/>
      <c r="WF10" s="150" t="str">
        <f t="shared" ref="WF10:WF39" si="95">IF(WE10=0," ",(7.5))</f>
        <v xml:space="preserve"> </v>
      </c>
      <c r="WG10" s="154" t="str">
        <f>IF(WE10=0," ",IF(WE10=16," ",VLOOKUP(WE10,PROTOKOL!$A:$E,2)*WF10))</f>
        <v xml:space="preserve"> </v>
      </c>
      <c r="WH10" s="151"/>
      <c r="WI10" s="152" t="str">
        <f>IF(WE10=0," ",IF(WE10=16," ",(WD10-WG10-WH10)*VLOOKUP(WE10,PROTOKOL!$A:$E,5)))</f>
        <v xml:space="preserve"> </v>
      </c>
      <c r="WJ10" s="155"/>
      <c r="WK10" s="156" t="str">
        <f t="shared" ref="WK10:WK39" si="96">IF(WE10=0," ",WI10/WF10*WJ10)</f>
        <v xml:space="preserve"> </v>
      </c>
      <c r="WL10" s="103"/>
      <c r="WM10" s="138">
        <v>28</v>
      </c>
      <c r="WN10" s="149">
        <v>6.68</v>
      </c>
      <c r="WO10" s="150">
        <v>1</v>
      </c>
      <c r="WP10" s="150">
        <f t="shared" ref="WP10:WP39" si="97">IF(WO10=0," ",(7.5))</f>
        <v>7.5</v>
      </c>
      <c r="WQ10" s="150">
        <f>IFERROR(IF(WO10=0," ",IF(WO10=16," ",VLOOKUP(WO10,PROTOKOL!$A:$E,2)*WP10))/7.5*(7.5-WT10),"")</f>
        <v>4.5</v>
      </c>
      <c r="WR10" s="151">
        <v>0.29799999999999999</v>
      </c>
      <c r="WS10" s="152">
        <f>IF(WO10=0," ",IF(WO10=16," ",(WN10-WQ10-WR10)*VLOOKUP(WO10,PROTOKOL!$A:$E,5)))</f>
        <v>19.079925111111105</v>
      </c>
      <c r="WT10" s="153"/>
      <c r="WU10" s="144">
        <f>IF(WO10=2,WP10,IF(WO10=1,WP10,IF(WO10=3,WP10," " )))</f>
        <v>7.5</v>
      </c>
      <c r="WV10" s="145">
        <f>IF(WO10=2,WS10,IF(WO10=1,WS10,IF(WO10=3,WS10," ")))</f>
        <v>19.079925111111105</v>
      </c>
      <c r="WW10" s="149"/>
      <c r="WX10" s="150"/>
      <c r="WY10" s="150" t="str">
        <f t="shared" ref="WY10:WY38" si="98">IF(WX10=0," ",(7.5))</f>
        <v xml:space="preserve"> </v>
      </c>
      <c r="WZ10" s="154" t="str">
        <f>IF(WX10=0," ",IF(WX10=16," ",VLOOKUP(WX10,PROTOKOL!$A:$E,2)*WY10))</f>
        <v xml:space="preserve"> </v>
      </c>
      <c r="XA10" s="151"/>
      <c r="XB10" s="152" t="str">
        <f>IF(WX10=0," ",IF(WX10=16," ",(WW10-WZ10-XA10)*VLOOKUP(WX10,PROTOKOL!$A:$E,5)))</f>
        <v xml:space="preserve"> </v>
      </c>
      <c r="XC10" s="155"/>
      <c r="XD10" s="156" t="str">
        <f t="shared" ref="XD10:XD39" si="99">IF(WX10=0," ",XB10/WY10*XC10)</f>
        <v xml:space="preserve"> </v>
      </c>
      <c r="XE10" s="103"/>
      <c r="XF10" s="138">
        <v>28</v>
      </c>
      <c r="XG10" s="149" t="s">
        <v>26</v>
      </c>
      <c r="XH10" s="150"/>
      <c r="XI10" s="150" t="str">
        <f t="shared" ref="XI10:XI39" si="100">IF(XH10=0," ",(7.5))</f>
        <v xml:space="preserve"> </v>
      </c>
      <c r="XJ10" s="150" t="str">
        <f>IFERROR(IF(XH10=0," ",IF(XH10=16," ",VLOOKUP(XH10,PROTOKOL!$A:$E,2)*XI10))/7.5*(7.5-XM10),"")</f>
        <v/>
      </c>
      <c r="XK10" s="151"/>
      <c r="XL10" s="152" t="str">
        <f>IF(XH10=0," ",IF(XH10=16," ",(XG10-XJ10-XK10)*VLOOKUP(XH10,PROTOKOL!$A:$E,5)))</f>
        <v xml:space="preserve"> </v>
      </c>
      <c r="XM10" s="153"/>
      <c r="XN10" s="144" t="str">
        <f>IF(XH10=2,XI10,IF(XH10=1,XI10,IF(XH10=3,XI10," " )))</f>
        <v xml:space="preserve"> </v>
      </c>
      <c r="XO10" s="145" t="str">
        <f>IF(XH10=2,XL10,IF(XH10=1,XL10,IF(XH10=3,XL10," ")))</f>
        <v xml:space="preserve"> </v>
      </c>
      <c r="XP10" s="149"/>
      <c r="XQ10" s="150"/>
      <c r="XR10" s="150" t="str">
        <f t="shared" ref="XR10:XR39" si="101">IF(XQ10=0," ",(7.5))</f>
        <v xml:space="preserve"> </v>
      </c>
      <c r="XS10" s="154" t="str">
        <f>IF(XQ10=0," ",IF(XQ10=16," ",VLOOKUP(XQ10,PROTOKOL!$A:$E,2)*XR10))</f>
        <v xml:space="preserve"> </v>
      </c>
      <c r="XT10" s="151"/>
      <c r="XU10" s="152" t="str">
        <f>IF(XQ10=0," ",IF(XQ10=16," ",(XP10-XS10-XT10)*VLOOKUP(XQ10,PROTOKOL!$A:$E,5)))</f>
        <v xml:space="preserve"> </v>
      </c>
      <c r="XV10" s="155"/>
      <c r="XW10" s="156" t="str">
        <f t="shared" ref="XW10:XW39" si="102">IF(XQ10=0," ",XU10/XR10*XV10)</f>
        <v xml:space="preserve"> </v>
      </c>
      <c r="XX10" s="103"/>
      <c r="XY10" s="138">
        <v>28</v>
      </c>
      <c r="XZ10" s="149">
        <v>7.17</v>
      </c>
      <c r="YA10" s="150">
        <v>1</v>
      </c>
      <c r="YB10" s="150">
        <f t="shared" ref="YB10:YB39" si="103">IF(YA10=0," ",(7.5))</f>
        <v>7.5</v>
      </c>
      <c r="YC10" s="150">
        <f>IFERROR(IF(YA10=0," ",IF(YA10=16," ",VLOOKUP(YA10,PROTOKOL!$A:$E,2)*YB10))/7.5*(7.5-YF10),"")</f>
        <v>4.5</v>
      </c>
      <c r="YD10" s="151">
        <v>0.248</v>
      </c>
      <c r="YE10" s="152">
        <f>IF(YA10=0," ",IF(YA10=16," ",(XZ10-YC10-YD10)*VLOOKUP(YA10,PROTOKOL!$A:$E,5)))</f>
        <v>24.554505111111105</v>
      </c>
      <c r="YF10" s="153"/>
      <c r="YG10" s="144">
        <f>IF(YA10=2,YB10,IF(YA10=1,YB10,IF(YA10=3,YB10," " )))</f>
        <v>7.5</v>
      </c>
      <c r="YH10" s="145">
        <f>IF(YA10=2,YE10,IF(YA10=1,YE10,IF(YA10=3,YE10," ")))</f>
        <v>24.554505111111105</v>
      </c>
      <c r="YI10" s="149"/>
      <c r="YJ10" s="150"/>
      <c r="YK10" s="150" t="str">
        <f t="shared" ref="YK10:YK39" si="104">IF(YJ10=0," ",(7.5))</f>
        <v xml:space="preserve"> </v>
      </c>
      <c r="YL10" s="154" t="str">
        <f>IF(YJ10=0," ",IF(YJ10=16," ",VLOOKUP(YJ10,PROTOKOL!$A:$E,2)*YK10))</f>
        <v xml:space="preserve"> </v>
      </c>
      <c r="YM10" s="151"/>
      <c r="YN10" s="152" t="str">
        <f>IF(YJ10=0," ",IF(YJ10=16," ",(YI10-YL10-YM10)*VLOOKUP(YJ10,PROTOKOL!$A:$E,5)))</f>
        <v xml:space="preserve"> </v>
      </c>
      <c r="YO10" s="155"/>
      <c r="YP10" s="156" t="str">
        <f t="shared" ref="YP10:YP39" si="105">IF(YJ10=0," ",YN10/YK10*YO10)</f>
        <v xml:space="preserve"> </v>
      </c>
      <c r="YQ10" s="103"/>
      <c r="YR10" s="138">
        <v>28</v>
      </c>
      <c r="YS10" s="149">
        <v>7.52</v>
      </c>
      <c r="YT10" s="150">
        <v>1</v>
      </c>
      <c r="YU10" s="150">
        <f t="shared" ref="YU10:YU39" si="106">IF(YT10=0," ",(7.5))</f>
        <v>7.5</v>
      </c>
      <c r="YV10" s="150">
        <f>IFERROR(IF(YT10=0," ",IF(YT10=16," ",VLOOKUP(YT10,PROTOKOL!$A:$E,2)*YU10))/7.5*(7.5-YY10),"")</f>
        <v>4.5</v>
      </c>
      <c r="YW10" s="151">
        <v>0.61599999999999999</v>
      </c>
      <c r="YX10" s="152">
        <f>IF(YT10=0," ",IF(YT10=16," ",(YS10-YV10-YW10)*VLOOKUP(YT10,PROTOKOL!$A:$E,5)))</f>
        <v>24.372019111111104</v>
      </c>
      <c r="YY10" s="153"/>
      <c r="YZ10" s="144">
        <f>IF(YT10=2,YU10,IF(YT10=1,YU10,IF(YT10=3,YU10," " )))</f>
        <v>7.5</v>
      </c>
      <c r="ZA10" s="145">
        <f>IF(YT10=2,YX10,IF(YT10=1,YX10,IF(YT10=3,YX10," ")))</f>
        <v>24.372019111111104</v>
      </c>
      <c r="ZB10" s="149"/>
      <c r="ZC10" s="150"/>
      <c r="ZD10" s="150" t="str">
        <f t="shared" ref="ZD10:ZD39" si="107">IF(ZC10=0," ",(7.5))</f>
        <v xml:space="preserve"> </v>
      </c>
      <c r="ZE10" s="154" t="str">
        <f>IF(ZC10=0," ",IF(ZC10=16," ",VLOOKUP(ZC10,PROTOKOL!$A:$E,2)*ZD10))</f>
        <v xml:space="preserve"> </v>
      </c>
      <c r="ZF10" s="151"/>
      <c r="ZG10" s="152" t="str">
        <f>IF(ZC10=0," ",IF(ZC10=16," ",(ZB10-ZE10-ZF10)*VLOOKUP(ZC10,PROTOKOL!$A:$E,5)))</f>
        <v xml:space="preserve"> </v>
      </c>
      <c r="ZH10" s="155"/>
      <c r="ZI10" s="156" t="str">
        <f t="shared" ref="ZI10:ZI39" si="108">IF(ZC10=0," ",ZG10/ZD10*ZH10)</f>
        <v xml:space="preserve"> </v>
      </c>
      <c r="ZJ10" s="103"/>
      <c r="ZK10" s="138">
        <v>28</v>
      </c>
      <c r="ZL10" s="149" t="s">
        <v>29</v>
      </c>
      <c r="ZM10" s="150"/>
      <c r="ZN10" s="150" t="str">
        <f t="shared" ref="ZN10:ZN39" si="109">IF(ZM10=0," ",(7.5))</f>
        <v xml:space="preserve"> </v>
      </c>
      <c r="ZO10" s="150" t="str">
        <f>IFERROR(IF(ZM10=0," ",IF(ZM10=16," ",VLOOKUP(ZM10,PROTOKOL!$A:$E,2)*ZN10))/7.5*(7.5-ZR10),"")</f>
        <v/>
      </c>
      <c r="ZP10" s="151"/>
      <c r="ZQ10" s="152" t="str">
        <f>IF(ZM10=0," ",IF(ZM10=16," ",(ZL10-ZO10-ZP10)*VLOOKUP(ZM10,PROTOKOL!$A:$E,5)))</f>
        <v xml:space="preserve"> </v>
      </c>
      <c r="ZR10" s="153"/>
      <c r="ZS10" s="144" t="str">
        <f>IF(ZM10=2,ZN10,IF(ZM10=1,ZN10,IF(ZM10=3,ZN10," " )))</f>
        <v xml:space="preserve"> </v>
      </c>
      <c r="ZT10" s="145" t="str">
        <f>IF(ZM10=2,ZQ10,IF(ZM10=1,ZQ10,IF(ZM10=3,ZQ10," ")))</f>
        <v xml:space="preserve"> </v>
      </c>
      <c r="ZU10" s="149"/>
      <c r="ZV10" s="150"/>
      <c r="ZW10" s="150" t="str">
        <f t="shared" ref="ZW10:ZW39" si="110">IF(ZV10=0," ",(7.5))</f>
        <v xml:space="preserve"> </v>
      </c>
      <c r="ZX10" s="154" t="str">
        <f>IF(ZV10=0," ",IF(ZV10=16," ",VLOOKUP(ZV10,PROTOKOL!$A:$E,2)*ZW10))</f>
        <v xml:space="preserve"> </v>
      </c>
      <c r="ZY10" s="151"/>
      <c r="ZZ10" s="152" t="str">
        <f>IF(ZV10=0," ",IF(ZV10=16," ",(ZU10-ZX10-ZY10)*VLOOKUP(ZV10,PROTOKOL!$A:$E,5)))</f>
        <v xml:space="preserve"> </v>
      </c>
      <c r="AAA10" s="155"/>
      <c r="AAB10" s="156" t="str">
        <f t="shared" ref="AAB10:AAB39" si="111">IF(ZV10=0," ",ZZ10/ZW10*AAA10)</f>
        <v xml:space="preserve"> </v>
      </c>
      <c r="AAC10" s="103"/>
      <c r="AAD10" s="138">
        <v>28</v>
      </c>
      <c r="AAE10" s="149">
        <v>6.17</v>
      </c>
      <c r="AAF10" s="150">
        <v>1</v>
      </c>
      <c r="AAG10" s="150">
        <f t="shared" ref="AAG10:AAG39" si="112">IF(AAF10=0," ",(7.5))</f>
        <v>7.5</v>
      </c>
      <c r="AAH10" s="150">
        <f>IFERROR(IF(AAF10=0," ",IF(AAF10=16," ",VLOOKUP(AAF10,PROTOKOL!$A:$E,2)*AAG10))/7.5*(7.5-AAK10),"")</f>
        <v>4.5</v>
      </c>
      <c r="AAI10" s="151">
        <v>0.16700000000000001</v>
      </c>
      <c r="AAJ10" s="152">
        <f>IF(AAF10=0," ",IF(AAF10=16," ",(AAE10-AAH10-AAI10)*VLOOKUP(AAF10,PROTOKOL!$A:$E,5)))</f>
        <v>15.237580999999997</v>
      </c>
      <c r="AAK10" s="153"/>
      <c r="AAL10" s="144">
        <f>IF(AAF10=2,AAG10,IF(AAF10=1,AAG10,IF(AAF10=3,AAG10," " )))</f>
        <v>7.5</v>
      </c>
      <c r="AAM10" s="145">
        <f>IF(AAF10=2,AAJ10,IF(AAF10=1,AAJ10,IF(AAF10=3,AAJ10," ")))</f>
        <v>15.237580999999997</v>
      </c>
      <c r="AAN10" s="149"/>
      <c r="AAO10" s="150"/>
      <c r="AAP10" s="150" t="str">
        <f t="shared" ref="AAP10:AAP39" si="113">IF(AAO10=0," ",(7.5))</f>
        <v xml:space="preserve"> </v>
      </c>
      <c r="AAQ10" s="154" t="str">
        <f>IF(AAO10=0," ",IF(AAO10=16," ",VLOOKUP(AAO10,PROTOKOL!$A:$E,2)*AAP10))</f>
        <v xml:space="preserve"> </v>
      </c>
      <c r="AAR10" s="151"/>
      <c r="AAS10" s="152" t="str">
        <f>IF(AAO10=0," ",IF(AAO10=16," ",(AAN10-AAQ10-AAR10)*VLOOKUP(AAO10,PROTOKOL!$A:$E,5)))</f>
        <v xml:space="preserve"> </v>
      </c>
      <c r="AAT10" s="155"/>
      <c r="AAU10" s="156" t="str">
        <f t="shared" ref="AAU10:AAU39" si="114">IF(AAO10=0," ",AAS10/AAP10*AAT10)</f>
        <v xml:space="preserve"> </v>
      </c>
      <c r="AAV10" s="103"/>
      <c r="AAW10" s="138">
        <v>28</v>
      </c>
      <c r="AAX10" s="149">
        <v>7.17</v>
      </c>
      <c r="AAY10" s="150">
        <v>1</v>
      </c>
      <c r="AAZ10" s="150">
        <f t="shared" ref="AAZ10:AAZ39" si="115">IF(AAY10=0," ",(7.5))</f>
        <v>7.5</v>
      </c>
      <c r="ABA10" s="150">
        <f>IFERROR(IF(AAY10=0," ",IF(AAY10=16," ",VLOOKUP(AAY10,PROTOKOL!$A:$E,2)*AAZ10))/7.5*(7.5-ABD10),"")</f>
        <v>4.5</v>
      </c>
      <c r="ABB10" s="151">
        <v>0.248</v>
      </c>
      <c r="ABC10" s="152">
        <f>IF(AAY10=0," ",IF(AAY10=16," ",(AAX10-ABA10-ABB10)*VLOOKUP(AAY10,PROTOKOL!$A:$E,5)))</f>
        <v>24.554505111111105</v>
      </c>
      <c r="ABD10" s="153"/>
      <c r="ABE10" s="144">
        <f>IF(AAY10=2,AAZ10,IF(AAY10=1,AAZ10,IF(AAY10=3,AAZ10," " )))</f>
        <v>7.5</v>
      </c>
      <c r="ABF10" s="145">
        <f>IF(AAY10=2,ABC10,IF(AAY10=1,ABC10,IF(AAY10=3,ABC10," ")))</f>
        <v>24.554505111111105</v>
      </c>
      <c r="ABG10" s="149"/>
      <c r="ABH10" s="150"/>
      <c r="ABI10" s="150" t="str">
        <f t="shared" ref="ABI10:ABI39" si="116">IF(ABH10=0," ",(7.5))</f>
        <v xml:space="preserve"> </v>
      </c>
      <c r="ABJ10" s="154" t="str">
        <f>IF(ABH10=0," ",IF(ABH10=16," ",VLOOKUP(ABH10,PROTOKOL!$A:$E,2)*ABI10))</f>
        <v xml:space="preserve"> </v>
      </c>
      <c r="ABK10" s="151"/>
      <c r="ABL10" s="152" t="str">
        <f>IF(ABH10=0," ",IF(ABH10=16," ",(ABG10-ABJ10-ABK10)*VLOOKUP(ABH10,PROTOKOL!$A:$E,5)))</f>
        <v xml:space="preserve"> </v>
      </c>
      <c r="ABM10" s="155"/>
      <c r="ABN10" s="156" t="str">
        <f t="shared" ref="ABN10:ABN39" si="117">IF(ABH10=0," ",ABL10/ABI10*ABM10)</f>
        <v xml:space="preserve"> </v>
      </c>
      <c r="ABO10" s="103"/>
      <c r="ABP10" s="138">
        <v>28</v>
      </c>
      <c r="ABQ10" s="149" t="s">
        <v>26</v>
      </c>
      <c r="ABR10" s="150"/>
      <c r="ABS10" s="150" t="str">
        <f t="shared" ref="ABS10:ABS39" si="118">IF(ABR10=0," ",(7.5))</f>
        <v xml:space="preserve"> </v>
      </c>
      <c r="ABT10" s="150" t="str">
        <f>IFERROR(IF(ABR10=0," ",IF(ABR10=16," ",VLOOKUP(ABR10,PROTOKOL!$A:$E,2)*ABS10))/7.5*(7.5-ABW10),"")</f>
        <v/>
      </c>
      <c r="ABU10" s="151"/>
      <c r="ABV10" s="152" t="str">
        <f>IF(ABR10=0," ",IF(ABR10=16," ",(ABQ10-ABT10-ABU10)*VLOOKUP(ABR10,PROTOKOL!$A:$E,5)))</f>
        <v xml:space="preserve"> </v>
      </c>
      <c r="ABW10" s="153"/>
      <c r="ABX10" s="144" t="str">
        <f>IF(ABR10=2,ABS10,IF(ABR10=1,ABS10,IF(ABR10=3,ABS10," " )))</f>
        <v xml:space="preserve"> </v>
      </c>
      <c r="ABY10" s="145" t="str">
        <f>IF(ABR10=2,ABV10,IF(ABR10=1,ABV10,IF(ABR10=3,ABV10," ")))</f>
        <v xml:space="preserve"> </v>
      </c>
      <c r="ABZ10" s="149"/>
      <c r="ACA10" s="150"/>
      <c r="ACB10" s="150" t="str">
        <f t="shared" ref="ACB10:ACB39" si="119">IF(ACA10=0," ",(7.5))</f>
        <v xml:space="preserve"> </v>
      </c>
      <c r="ACC10" s="154" t="str">
        <f>IF(ACA10=0," ",IF(ACA10=16," ",VLOOKUP(ACA10,PROTOKOL!$A:$E,2)*ACB10))</f>
        <v xml:space="preserve"> </v>
      </c>
      <c r="ACD10" s="151"/>
      <c r="ACE10" s="152" t="str">
        <f>IF(ACA10=0," ",IF(ACA10=16," ",(ABZ10-ACC10-ACD10)*VLOOKUP(ACA10,PROTOKOL!$A:$E,5)))</f>
        <v xml:space="preserve"> </v>
      </c>
      <c r="ACF10" s="155"/>
      <c r="ACG10" s="156" t="str">
        <f t="shared" ref="ACG10:ACG39" si="120">IF(ACA10=0," ",ACE10/ACB10*ACF10)</f>
        <v xml:space="preserve"> </v>
      </c>
      <c r="ACH10" s="103"/>
      <c r="ACI10" s="138">
        <v>28</v>
      </c>
      <c r="ACJ10" s="149">
        <v>6.58</v>
      </c>
      <c r="ACK10" s="150">
        <v>1</v>
      </c>
      <c r="ACL10" s="150">
        <f t="shared" ref="ACL10:ACL39" si="121">IF(ACK10=0," ",(7.5))</f>
        <v>7.5</v>
      </c>
      <c r="ACM10" s="150">
        <f>IFERROR(IF(ACK10=0," ",IF(ACK10=16," ",VLOOKUP(ACK10,PROTOKOL!$A:$E,2)*ACL10))/7.5*(7.5-ACP10),"")</f>
        <v>4.5</v>
      </c>
      <c r="ACN10" s="151">
        <v>0.33500000000000002</v>
      </c>
      <c r="ACO10" s="152">
        <f>IF(ACK10=0," ",IF(ACK10=16," ",(ACJ10-ACM10-ACN10)*VLOOKUP(ACK10,PROTOKOL!$A:$E,5)))</f>
        <v>17.691003888888886</v>
      </c>
      <c r="ACP10" s="153"/>
      <c r="ACQ10" s="144">
        <f>IF(ACK10=2,ACL10,IF(ACK10=1,ACL10,IF(ACK10=3,ACL10," " )))</f>
        <v>7.5</v>
      </c>
      <c r="ACR10" s="145">
        <f>IF(ACK10=2,ACO10,IF(ACK10=1,ACO10,IF(ACK10=3,ACO10," ")))</f>
        <v>17.691003888888886</v>
      </c>
      <c r="ACS10" s="149"/>
      <c r="ACT10" s="150"/>
      <c r="ACU10" s="150" t="str">
        <f t="shared" ref="ACU10:ACU38" si="122">IF(ACT10=0," ",(7.5))</f>
        <v xml:space="preserve"> </v>
      </c>
      <c r="ACV10" s="154" t="str">
        <f>IF(ACT10=0," ",IF(ACT10=16," ",VLOOKUP(ACT10,PROTOKOL!$A:$E,2)*ACU10))</f>
        <v xml:space="preserve"> </v>
      </c>
      <c r="ACW10" s="151"/>
      <c r="ACX10" s="152" t="str">
        <f>IF(ACT10=0," ",IF(ACT10=16," ",(ACS10-ACV10-ACW10)*VLOOKUP(ACT10,PROTOKOL!$A:$E,5)))</f>
        <v xml:space="preserve"> </v>
      </c>
      <c r="ACY10" s="155"/>
      <c r="ACZ10" s="156" t="str">
        <f t="shared" ref="ACZ10:ACZ39" si="123">IF(ACT10=0," ",ACX10/ACU10*ACY10)</f>
        <v xml:space="preserve"> </v>
      </c>
      <c r="ADA10" s="103"/>
      <c r="ADB10" s="138">
        <v>28</v>
      </c>
      <c r="ADC10" s="149">
        <v>6.85</v>
      </c>
      <c r="ADD10" s="150">
        <v>1</v>
      </c>
      <c r="ADE10" s="150">
        <f t="shared" ref="ADE10:ADE39" si="124">IF(ADD10=0," ",(7.5))</f>
        <v>7.5</v>
      </c>
      <c r="ADF10" s="150">
        <f>IFERROR(IF(ADD10=0," ",IF(ADD10=16," ",VLOOKUP(ADD10,PROTOKOL!$A:$E,2)*ADE10))/7.5*(7.5-ADI10),"")</f>
        <v>4.5</v>
      </c>
      <c r="ADG10" s="151">
        <v>0.11</v>
      </c>
      <c r="ADH10" s="152">
        <f>IF(ADD10=0," ",IF(ADD10=16," ",(ADC10-ADF10-ADG10)*VLOOKUP(ADD10,PROTOKOL!$A:$E,5)))</f>
        <v>22.709368888888886</v>
      </c>
      <c r="ADI10" s="153"/>
      <c r="ADJ10" s="144">
        <f>IF(ADD10=2,ADE10,IF(ADD10=1,ADE10,IF(ADD10=3,ADE10," " )))</f>
        <v>7.5</v>
      </c>
      <c r="ADK10" s="145">
        <f>IF(ADD10=2,ADH10,IF(ADD10=1,ADH10,IF(ADD10=3,ADH10," ")))</f>
        <v>22.709368888888886</v>
      </c>
      <c r="ADL10" s="149"/>
      <c r="ADM10" s="150"/>
      <c r="ADN10" s="150" t="str">
        <f t="shared" ref="ADN10:ADN39" si="125">IF(ADM10=0," ",(7.5))</f>
        <v xml:space="preserve"> </v>
      </c>
      <c r="ADO10" s="154" t="str">
        <f>IF(ADM10=0," ",IF(ADM10=16," ",VLOOKUP(ADM10,PROTOKOL!$A:$E,2)*ADN10))</f>
        <v xml:space="preserve"> </v>
      </c>
      <c r="ADP10" s="151"/>
      <c r="ADQ10" s="152" t="str">
        <f>IF(ADM10=0," ",IF(ADM10=16," ",(ADL10-ADO10-ADP10)*VLOOKUP(ADM10,PROTOKOL!$A:$E,5)))</f>
        <v xml:space="preserve"> </v>
      </c>
      <c r="ADR10" s="155"/>
      <c r="ADS10" s="156" t="str">
        <f t="shared" ref="ADS10:ADS39" si="126">IF(ADM10=0," ",ADQ10/ADN10*ADR10)</f>
        <v xml:space="preserve"> </v>
      </c>
      <c r="ADT10" s="103"/>
      <c r="ADU10" s="138">
        <v>28</v>
      </c>
      <c r="ADV10" s="149" t="s">
        <v>29</v>
      </c>
      <c r="ADW10" s="150"/>
      <c r="ADX10" s="150" t="str">
        <f t="shared" ref="ADX10:ADX39" si="127">IF(ADW10=0," ",(7.5))</f>
        <v xml:space="preserve"> </v>
      </c>
      <c r="ADY10" s="150" t="str">
        <f>IFERROR(IF(ADW10=0," ",IF(ADW10=16," ",VLOOKUP(ADW10,PROTOKOL!$A:$E,2)*ADX10))/7.5*(7.5-AEB10),"")</f>
        <v/>
      </c>
      <c r="ADZ10" s="151"/>
      <c r="AEA10" s="152" t="str">
        <f>IF(ADW10=0," ",IF(ADW10=16," ",(ADV10-ADY10-ADZ10)*VLOOKUP(ADW10,PROTOKOL!$A:$E,5)))</f>
        <v xml:space="preserve"> </v>
      </c>
      <c r="AEB10" s="153"/>
      <c r="AEC10" s="144" t="str">
        <f>IF(ADW10=2,ADX10,IF(ADW10=1,ADX10,IF(ADW10=3,ADX10," " )))</f>
        <v xml:space="preserve"> </v>
      </c>
      <c r="AED10" s="145" t="str">
        <f>IF(ADW10=2,AEA10,IF(ADW10=1,AEA10,IF(ADW10=3,AEA10," ")))</f>
        <v xml:space="preserve"> </v>
      </c>
      <c r="AEE10" s="149"/>
      <c r="AEF10" s="150"/>
      <c r="AEG10" s="150" t="str">
        <f t="shared" ref="AEG10:AEG38" si="128">IF(AEF10=0," ",(7.5))</f>
        <v xml:space="preserve"> </v>
      </c>
      <c r="AEH10" s="154" t="str">
        <f>IF(AEF10=0," ",IF(AEF10=16," ",VLOOKUP(AEF10,PROTOKOL!$A:$E,2)*AEG10))</f>
        <v xml:space="preserve"> </v>
      </c>
      <c r="AEI10" s="151"/>
      <c r="AEJ10" s="152" t="str">
        <f>IF(AEF10=0," ",IF(AEF10=16," ",(AEE10-AEH10-AEI10)*VLOOKUP(AEF10,PROTOKOL!$A:$E,5)))</f>
        <v xml:space="preserve"> </v>
      </c>
      <c r="AEK10" s="155"/>
      <c r="AEL10" s="156" t="str">
        <f t="shared" ref="AEL10:AEL39" si="129">IF(AEF10=0," ",AEJ10/AEG10*AEK10)</f>
        <v xml:space="preserve"> </v>
      </c>
      <c r="AEM10" s="103"/>
      <c r="AEN10" s="138">
        <v>28</v>
      </c>
      <c r="AEO10" s="149">
        <v>7.52</v>
      </c>
      <c r="AEP10" s="150">
        <v>1</v>
      </c>
      <c r="AEQ10" s="150">
        <f t="shared" ref="AEQ10:AEQ39" si="130">IF(AEP10=0," ",(7.5))</f>
        <v>7.5</v>
      </c>
      <c r="AER10" s="150">
        <f>IFERROR(IF(AEP10=0," ",IF(AEP10=16," ",VLOOKUP(AEP10,PROTOKOL!$A:$E,2)*AEQ10))/7.5*(7.5-AEU10),"")</f>
        <v>4.5</v>
      </c>
      <c r="AES10" s="151">
        <v>0.61599999999999999</v>
      </c>
      <c r="AET10" s="152">
        <f>IF(AEP10=0," ",IF(AEP10=16," ",(AEO10-AER10-AES10)*VLOOKUP(AEP10,PROTOKOL!$A:$E,5)))</f>
        <v>24.372019111111104</v>
      </c>
      <c r="AEU10" s="153"/>
      <c r="AEV10" s="144">
        <f>IF(AEP10=2,AEQ10,IF(AEP10=1,AEQ10,IF(AEP10=3,AEQ10," " )))</f>
        <v>7.5</v>
      </c>
      <c r="AEW10" s="145">
        <f>IF(AEP10=2,AET10,IF(AEP10=1,AET10,IF(AEP10=3,AET10," ")))</f>
        <v>24.372019111111104</v>
      </c>
      <c r="AEX10" s="149"/>
      <c r="AEY10" s="150"/>
      <c r="AEZ10" s="150" t="str">
        <f t="shared" ref="AEZ10:AEZ39" si="131">IF(AEY10=0," ",(7.5))</f>
        <v xml:space="preserve"> </v>
      </c>
      <c r="AFA10" s="154" t="str">
        <f>IF(AEY10=0," ",IF(AEY10=16," ",VLOOKUP(AEY10,PROTOKOL!$A:$E,2)*AEZ10))</f>
        <v xml:space="preserve"> </v>
      </c>
      <c r="AFB10" s="151"/>
      <c r="AFC10" s="152" t="str">
        <f>IF(AEY10=0," ",IF(AEY10=16," ",(AEX10-AFA10-AFB10)*VLOOKUP(AEY10,PROTOKOL!$A:$E,5)))</f>
        <v xml:space="preserve"> </v>
      </c>
      <c r="AFD10" s="155"/>
      <c r="AFE10" s="156" t="str">
        <f t="shared" ref="AFE10:AFE39" si="132">IF(AEY10=0," ",AFC10/AEZ10*AFD10)</f>
        <v xml:space="preserve"> </v>
      </c>
      <c r="AFF10" s="103"/>
      <c r="AFG10" s="138">
        <v>28</v>
      </c>
      <c r="AFH10" s="149">
        <v>7.62</v>
      </c>
      <c r="AFI10" s="150">
        <v>3</v>
      </c>
      <c r="AFJ10" s="150">
        <f t="shared" ref="AFJ10:AFJ39" si="133">IF(AFI10=0," ",(7.5))</f>
        <v>7.5</v>
      </c>
      <c r="AFK10" s="150">
        <f>IFERROR(IF(AFI10=0," ",IF(AFI10=16," ",VLOOKUP(AFI10,PROTOKOL!$A:$E,2)*AFJ10))/7.5*(7.5-AFN10),"")</f>
        <v>4.5</v>
      </c>
      <c r="AFL10" s="151">
        <v>0.10299999999999999</v>
      </c>
      <c r="AFM10" s="152">
        <f>IF(AFI10=0," ",IF(AFI10=16," ",(AFH10-AFK10-AFL10)*VLOOKUP(AFI10,PROTOKOL!$A:$E,5)))</f>
        <v>21.410676855555554</v>
      </c>
      <c r="AFN10" s="153"/>
      <c r="AFO10" s="144">
        <f>IF(AFI10=2,AFJ10,IF(AFI10=1,AFJ10,IF(AFI10=3,AFJ10," " )))</f>
        <v>7.5</v>
      </c>
      <c r="AFP10" s="145">
        <f>IF(AFI10=2,AFM10,IF(AFI10=1,AFM10,IF(AFI10=3,AFM10," ")))</f>
        <v>21.410676855555554</v>
      </c>
      <c r="AFQ10" s="149"/>
      <c r="AFR10" s="150"/>
      <c r="AFS10" s="150" t="str">
        <f t="shared" ref="AFS10:AFS39" si="134">IF(AFR10=0," ",(7.5))</f>
        <v xml:space="preserve"> </v>
      </c>
      <c r="AFT10" s="154" t="str">
        <f>IF(AFR10=0," ",IF(AFR10=16," ",VLOOKUP(AFR10,PROTOKOL!$A:$E,2)*AFS10))</f>
        <v xml:space="preserve"> </v>
      </c>
      <c r="AFU10" s="151"/>
      <c r="AFV10" s="152" t="str">
        <f>IF(AFR10=0," ",IF(AFR10=16," ",(AFQ10-AFT10-AFU10)*VLOOKUP(AFR10,PROTOKOL!$A:$E,5)))</f>
        <v xml:space="preserve"> </v>
      </c>
      <c r="AFW10" s="155"/>
      <c r="AFX10" s="156" t="str">
        <f t="shared" ref="AFX10:AFX39" si="135">IF(AFR10=0," ",AFV10/AFS10*AFW10)</f>
        <v xml:space="preserve"> </v>
      </c>
      <c r="AFY10" s="103"/>
      <c r="AFZ10" s="138">
        <v>28</v>
      </c>
      <c r="AGA10" s="149">
        <v>6.65</v>
      </c>
      <c r="AGB10" s="150">
        <v>1</v>
      </c>
      <c r="AGC10" s="150">
        <f t="shared" ref="AGC10:AGC39" si="136">IF(AGB10=0," ",(7.5))</f>
        <v>7.5</v>
      </c>
      <c r="AGD10" s="150">
        <f>IFERROR(IF(AGB10=0," ",IF(AGB10=16," ",VLOOKUP(AGB10,PROTOKOL!$A:$E,2)*AGC10))/7.5*(7.5-AGG10),"")</f>
        <v>4.5</v>
      </c>
      <c r="AGE10" s="151">
        <v>0.21299999999999999</v>
      </c>
      <c r="AGF10" s="152">
        <f>IF(AGB10=0," ",IF(AGB10=16," ",(AGA10-AGD10-AGE10)*VLOOKUP(AGB10,PROTOKOL!$A:$E,5)))</f>
        <v>19.637521222222222</v>
      </c>
      <c r="AGG10" s="153"/>
      <c r="AGH10" s="144">
        <f>IF(AGB10=2,AGC10,IF(AGB10=1,AGC10,IF(AGB10=3,AGC10," " )))</f>
        <v>7.5</v>
      </c>
      <c r="AGI10" s="145">
        <f>IF(AGB10=2,AGF10,IF(AGB10=1,AGF10,IF(AGB10=3,AGF10," ")))</f>
        <v>19.637521222222222</v>
      </c>
      <c r="AGJ10" s="149"/>
      <c r="AGK10" s="150"/>
      <c r="AGL10" s="150" t="str">
        <f t="shared" ref="AGL10:AGL39" si="137">IF(AGK10=0," ",(7.5))</f>
        <v xml:space="preserve"> </v>
      </c>
      <c r="AGM10" s="154" t="str">
        <f>IF(AGK10=0," ",IF(AGK10=16," ",VLOOKUP(AGK10,PROTOKOL!$A:$E,2)*AGL10))</f>
        <v xml:space="preserve"> </v>
      </c>
      <c r="AGN10" s="151"/>
      <c r="AGO10" s="152" t="str">
        <f>IF(AGK10=0," ",IF(AGK10=16," ",(AGJ10-AGM10-AGN10)*VLOOKUP(AGK10,PROTOKOL!$A:$E,5)))</f>
        <v xml:space="preserve"> </v>
      </c>
      <c r="AGP10" s="155"/>
      <c r="AGQ10" s="156" t="str">
        <f t="shared" ref="AGQ10:AGQ39" si="138">IF(AGK10=0," ",AGO10/AGL10*AGP10)</f>
        <v xml:space="preserve"> </v>
      </c>
      <c r="AGR10" s="103"/>
      <c r="AGS10" s="138">
        <v>28</v>
      </c>
      <c r="AGT10" s="149">
        <v>6.53</v>
      </c>
      <c r="AGU10" s="150">
        <v>1</v>
      </c>
      <c r="AGV10" s="150">
        <f t="shared" ref="AGV10:AGV39" si="139">IF(AGU10=0," ",(7.5))</f>
        <v>7.5</v>
      </c>
      <c r="AGW10" s="150">
        <f>IFERROR(IF(AGU10=0," ",IF(AGU10=16," ",VLOOKUP(AGU10,PROTOKOL!$A:$E,2)*AGV10))/7.5*(7.5-AGZ10),"")</f>
        <v>4.5</v>
      </c>
      <c r="AGX10" s="151">
        <v>0.25700000000000001</v>
      </c>
      <c r="AGY10" s="152">
        <f>IF(AGU10=0," ",IF(AGU10=16," ",(AGT10-AGW10-AGX10)*VLOOKUP(AGU10,PROTOKOL!$A:$E,5)))</f>
        <v>17.974871</v>
      </c>
      <c r="AGZ10" s="153"/>
      <c r="AHA10" s="144">
        <f>IF(AGU10=2,AGV10,IF(AGU10=1,AGV10,IF(AGU10=3,AGV10," " )))</f>
        <v>7.5</v>
      </c>
      <c r="AHB10" s="145">
        <f>IF(AGU10=2,AGY10,IF(AGU10=1,AGY10,IF(AGU10=3,AGY10," ")))</f>
        <v>17.974871</v>
      </c>
      <c r="AHC10" s="149"/>
      <c r="AHD10" s="150"/>
      <c r="AHE10" s="150" t="str">
        <f t="shared" ref="AHE10:AHE39" si="140">IF(AHD10=0," ",(7.5))</f>
        <v xml:space="preserve"> </v>
      </c>
      <c r="AHF10" s="154" t="str">
        <f>IF(AHD10=0," ",IF(AHD10=16," ",VLOOKUP(AHD10,PROTOKOL!$A:$E,2)*AHE10))</f>
        <v xml:space="preserve"> </v>
      </c>
      <c r="AHG10" s="151"/>
      <c r="AHH10" s="152" t="str">
        <f>IF(AHD10=0," ",IF(AHD10=16," ",(AHC10-AHF10-AHG10)*VLOOKUP(AHD10,PROTOKOL!$A:$E,5)))</f>
        <v xml:space="preserve"> </v>
      </c>
      <c r="AHI10" s="155"/>
      <c r="AHJ10" s="156" t="str">
        <f t="shared" ref="AHJ10:AHJ39" si="141">IF(AHD10=0," ",AHH10/AHE10*AHI10)</f>
        <v xml:space="preserve"> </v>
      </c>
      <c r="AHK10" s="103"/>
      <c r="AHL10" s="138">
        <v>28</v>
      </c>
      <c r="AHM10" s="149">
        <v>5.91</v>
      </c>
      <c r="AHN10" s="150">
        <v>1</v>
      </c>
      <c r="AHO10" s="150">
        <f t="shared" ref="AHO10:AHO39" si="142">IF(AHN10=0," ",(7.5))</f>
        <v>7.5</v>
      </c>
      <c r="AHP10" s="150">
        <f>IFERROR(IF(AHN10=0," ",IF(AHN10=16," ",VLOOKUP(AHN10,PROTOKOL!$A:$E,2)*AHO10))/7.5*(7.5-AHS10),"")</f>
        <v>4.5</v>
      </c>
      <c r="AHQ10" s="151">
        <v>0.38600000000000001</v>
      </c>
      <c r="AHR10" s="152">
        <f>IF(AHN10=0," ",IF(AHN10=16," ",(AHM10-AHP10-AHQ10)*VLOOKUP(AHN10,PROTOKOL!$A:$E,5)))</f>
        <v>10.381425777777777</v>
      </c>
      <c r="AHS10" s="153"/>
      <c r="AHT10" s="144">
        <f>IF(AHN10=2,AHO10,IF(AHN10=1,AHO10,IF(AHN10=3,AHO10," " )))</f>
        <v>7.5</v>
      </c>
      <c r="AHU10" s="145">
        <f>IF(AHN10=2,AHR10,IF(AHN10=1,AHR10,IF(AHN10=3,AHR10," ")))</f>
        <v>10.381425777777777</v>
      </c>
      <c r="AHV10" s="149"/>
      <c r="AHW10" s="150"/>
      <c r="AHX10" s="150" t="str">
        <f t="shared" ref="AHX10:AHX39" si="143">IF(AHW10=0," ",(7.5))</f>
        <v xml:space="preserve"> </v>
      </c>
      <c r="AHY10" s="154" t="str">
        <f>IF(AHW10=0," ",IF(AHW10=16," ",VLOOKUP(AHW10,PROTOKOL!$A:$E,2)*AHX10))</f>
        <v xml:space="preserve"> </v>
      </c>
      <c r="AHZ10" s="151"/>
      <c r="AIA10" s="152" t="str">
        <f>IF(AHW10=0," ",IF(AHW10=16," ",(AHV10-AHY10-AHZ10)*VLOOKUP(AHW10,PROTOKOL!$A:$E,5)))</f>
        <v xml:space="preserve"> </v>
      </c>
      <c r="AIB10" s="155"/>
      <c r="AIC10" s="156" t="str">
        <f t="shared" ref="AIC10:AIC39" si="144">IF(AHW10=0," ",AIA10/AHX10*AIB10)</f>
        <v xml:space="preserve"> </v>
      </c>
      <c r="AID10" s="103"/>
      <c r="AIE10" s="138">
        <v>28</v>
      </c>
      <c r="AIF10" s="149" t="s">
        <v>26</v>
      </c>
      <c r="AIG10" s="150"/>
      <c r="AIH10" s="150" t="str">
        <f t="shared" ref="AIH10:AIH39" si="145">IF(AIG10=0," ",(7.5))</f>
        <v xml:space="preserve"> </v>
      </c>
      <c r="AII10" s="150" t="str">
        <f>IFERROR(IF(AIG10=0," ",IF(AIG10=16," ",VLOOKUP(AIG10,PROTOKOL!$A:$E,2)*AIH10))/7.5*(7.5-AIL10),"")</f>
        <v/>
      </c>
      <c r="AIJ10" s="151"/>
      <c r="AIK10" s="152" t="str">
        <f>IF(AIG10=0," ",IF(AIG10=16," ",(AIF10-AII10-AIJ10)*VLOOKUP(AIG10,PROTOKOL!$A:$E,5)))</f>
        <v xml:space="preserve"> </v>
      </c>
      <c r="AIL10" s="153"/>
      <c r="AIM10" s="144" t="str">
        <f>IF(AIG10=2,AIH10,IF(AIG10=1,AIH10,IF(AIG10=3,AIH10," " )))</f>
        <v xml:space="preserve"> </v>
      </c>
      <c r="AIN10" s="145" t="str">
        <f>IF(AIG10=2,AIK10,IF(AIG10=1,AIK10,IF(AIG10=3,AIK10," ")))</f>
        <v xml:space="preserve"> </v>
      </c>
      <c r="AIO10" s="149"/>
      <c r="AIP10" s="150"/>
      <c r="AIQ10" s="150" t="str">
        <f t="shared" ref="AIQ10:AIQ38" si="146">IF(AIP10=0," ",(7.5))</f>
        <v xml:space="preserve"> </v>
      </c>
      <c r="AIR10" s="154" t="str">
        <f>IF(AIP10=0," ",IF(AIP10=16," ",VLOOKUP(AIP10,PROTOKOL!$A:$E,2)*AIQ10))</f>
        <v xml:space="preserve"> </v>
      </c>
      <c r="AIS10" s="151"/>
      <c r="AIT10" s="152" t="str">
        <f>IF(AIP10=0," ",IF(AIP10=16," ",(AIO10-AIR10-AIS10)*VLOOKUP(AIP10,PROTOKOL!$A:$E,5)))</f>
        <v xml:space="preserve"> </v>
      </c>
      <c r="AIU10" s="155"/>
      <c r="AIV10" s="156" t="str">
        <f t="shared" ref="AIV10:AIV39" si="147">IF(AIP10=0," ",AIT10/AIQ10*AIU10)</f>
        <v xml:space="preserve"> </v>
      </c>
      <c r="AIW10" s="103"/>
      <c r="AIX10" s="138">
        <v>28</v>
      </c>
      <c r="AIY10" s="149" t="s">
        <v>26</v>
      </c>
      <c r="AIZ10" s="150"/>
      <c r="AJA10" s="150" t="str">
        <f t="shared" ref="AJA10:AJA39" si="148">IF(AIZ10=0," ",(7.5))</f>
        <v xml:space="preserve"> </v>
      </c>
      <c r="AJB10" s="150" t="str">
        <f>IFERROR(IF(AIZ10=0," ",IF(AIZ10=16," ",VLOOKUP(AIZ10,PROTOKOL!$A:$E,2)*AJA10))/7.5*(7.5-AJE10),"")</f>
        <v/>
      </c>
      <c r="AJC10" s="151"/>
      <c r="AJD10" s="152" t="str">
        <f>IF(AIZ10=0," ",IF(AIZ10=16," ",(AIY10-AJB10-AJC10)*VLOOKUP(AIZ10,PROTOKOL!$A:$E,5)))</f>
        <v xml:space="preserve"> </v>
      </c>
      <c r="AJE10" s="153"/>
      <c r="AJF10" s="144" t="str">
        <f>IF(AIZ10=2,AJA10,IF(AIZ10=1,AJA10,IF(AIZ10=3,AJA10," " )))</f>
        <v xml:space="preserve"> </v>
      </c>
      <c r="AJG10" s="145" t="str">
        <f>IF(AIZ10=2,AJD10,IF(AIZ10=1,AJD10,IF(AIZ10=3,AJD10," ")))</f>
        <v xml:space="preserve"> </v>
      </c>
      <c r="AJH10" s="149"/>
      <c r="AJI10" s="150"/>
      <c r="AJJ10" s="150" t="str">
        <f t="shared" ref="AJJ10:AJJ39" si="149">IF(AJI10=0," ",(7.5))</f>
        <v xml:space="preserve"> </v>
      </c>
      <c r="AJK10" s="154" t="str">
        <f>IF(AJI10=0," ",IF(AJI10=16," ",VLOOKUP(AJI10,PROTOKOL!$A:$E,2)*AJJ10))</f>
        <v xml:space="preserve"> </v>
      </c>
      <c r="AJL10" s="151"/>
      <c r="AJM10" s="152" t="str">
        <f>IF(AJI10=0," ",IF(AJI10=16," ",(AJH10-AJK10-AJL10)*VLOOKUP(AJI10,PROTOKOL!$A:$E,5)))</f>
        <v xml:space="preserve"> </v>
      </c>
      <c r="AJN10" s="155"/>
      <c r="AJO10" s="156" t="str">
        <f t="shared" ref="AJO10:AJO39" si="150">IF(AJI10=0," ",AJM10/AJJ10*AJN10)</f>
        <v xml:space="preserve"> </v>
      </c>
      <c r="AJP10" s="103"/>
      <c r="AJQ10" s="138">
        <v>28</v>
      </c>
      <c r="AJR10" s="149">
        <v>7.85</v>
      </c>
      <c r="AJS10" s="150">
        <v>1</v>
      </c>
      <c r="AJT10" s="150">
        <f t="shared" ref="AJT10:AJT39" si="151">IF(AJS10=0," ",(7.5))</f>
        <v>7.5</v>
      </c>
      <c r="AJU10" s="150">
        <f>IFERROR(IF(AJS10=0," ",IF(AJS10=16," ",VLOOKUP(AJS10,PROTOKOL!$A:$E,2)*AJT10))/7.5*(7.5-AJX10),"")</f>
        <v>4.5</v>
      </c>
      <c r="AJV10" s="151">
        <v>0.54600000000000004</v>
      </c>
      <c r="AJW10" s="152">
        <f>IF(AJS10=0," ",IF(AJS10=16," ",(AJR10-AJU10-AJV10)*VLOOKUP(AJS10,PROTOKOL!$A:$E,5)))</f>
        <v>28.427263555555545</v>
      </c>
      <c r="AJX10" s="153"/>
      <c r="AJY10" s="144">
        <f>IF(AJS10=2,AJT10,IF(AJS10=1,AJT10,IF(AJS10=3,AJT10," " )))</f>
        <v>7.5</v>
      </c>
      <c r="AJZ10" s="145">
        <f>IF(AJS10=2,AJW10,IF(AJS10=1,AJW10,IF(AJS10=3,AJW10," ")))</f>
        <v>28.427263555555545</v>
      </c>
      <c r="AKA10" s="149"/>
      <c r="AKB10" s="150"/>
      <c r="AKC10" s="150" t="str">
        <f t="shared" ref="AKC10:AKC39" si="152">IF(AKB10=0," ",(7.5))</f>
        <v xml:space="preserve"> </v>
      </c>
      <c r="AKD10" s="154" t="str">
        <f>IF(AKB10=0," ",IF(AKB10=16," ",VLOOKUP(AKB10,PROTOKOL!$A:$E,2)*AKC10))</f>
        <v xml:space="preserve"> </v>
      </c>
      <c r="AKE10" s="151"/>
      <c r="AKF10" s="152" t="str">
        <f>IF(AKB10=0," ",IF(AKB10=16," ",(AKA10-AKD10-AKE10)*VLOOKUP(AKB10,PROTOKOL!$A:$E,5)))</f>
        <v xml:space="preserve"> </v>
      </c>
      <c r="AKG10" s="155"/>
      <c r="AKH10" s="156" t="str">
        <f t="shared" ref="AKH10:AKH39" si="153">IF(AKB10=0," ",AKF10/AKC10*AKG10)</f>
        <v xml:space="preserve"> </v>
      </c>
      <c r="AKI10" s="103"/>
      <c r="AKJ10" s="138">
        <v>28</v>
      </c>
      <c r="AKK10" s="149">
        <v>7.27</v>
      </c>
      <c r="AKL10" s="150">
        <v>1</v>
      </c>
      <c r="AKM10" s="150">
        <f t="shared" ref="AKM10:AKM39" si="154">IF(AKL10=0," ",(7.5))</f>
        <v>7.5</v>
      </c>
      <c r="AKN10" s="150">
        <f>IFERROR(IF(AKL10=0," ",IF(AKL10=16," ",VLOOKUP(AKL10,PROTOKOL!$A:$E,2)*AKM10))/7.5*(7.5-AKQ10),"")</f>
        <v>4.5</v>
      </c>
      <c r="AKO10" s="151">
        <v>0.42199999999999999</v>
      </c>
      <c r="AKP10" s="152">
        <f>IF(AKL10=0," ",IF(AKL10=16," ",(AKK10-AKN10-AKO10)*VLOOKUP(AKL10,PROTOKOL!$A:$E,5)))</f>
        <v>23.80428488888888</v>
      </c>
      <c r="AKQ10" s="153"/>
      <c r="AKR10" s="144">
        <f>IF(AKL10=2,AKM10,IF(AKL10=1,AKM10,IF(AKL10=3,AKM10," " )))</f>
        <v>7.5</v>
      </c>
      <c r="AKS10" s="145">
        <f>IF(AKL10=2,AKP10,IF(AKL10=1,AKP10,IF(AKL10=3,AKP10," ")))</f>
        <v>23.80428488888888</v>
      </c>
      <c r="AKT10" s="149"/>
      <c r="AKU10" s="150"/>
      <c r="AKV10" s="150" t="str">
        <f t="shared" ref="AKV10:AKV38" si="155">IF(AKU10=0," ",(7.5))</f>
        <v xml:space="preserve"> </v>
      </c>
      <c r="AKW10" s="154" t="str">
        <f>IF(AKU10=0," ",IF(AKU10=16," ",VLOOKUP(AKU10,PROTOKOL!$A:$E,2)*AKV10))</f>
        <v xml:space="preserve"> </v>
      </c>
      <c r="AKX10" s="151"/>
      <c r="AKY10" s="152" t="str">
        <f>IF(AKU10=0," ",IF(AKU10=16," ",(AKT10-AKW10-AKX10)*VLOOKUP(AKU10,PROTOKOL!$A:$E,5)))</f>
        <v xml:space="preserve"> </v>
      </c>
      <c r="AKZ10" s="155"/>
      <c r="ALA10" s="156" t="str">
        <f t="shared" ref="ALA10:ALA39" si="156">IF(AKU10=0," ",AKY10/AKV10*AKZ10)</f>
        <v xml:space="preserve"> </v>
      </c>
      <c r="ALB10" s="103"/>
      <c r="ALC10" s="138">
        <v>28</v>
      </c>
      <c r="ALD10" s="149">
        <v>6.68</v>
      </c>
      <c r="ALE10" s="150">
        <v>1</v>
      </c>
      <c r="ALF10" s="150">
        <f t="shared" ref="ALF10:ALF39" si="157">IF(ALE10=0," ",(7.5))</f>
        <v>7.5</v>
      </c>
      <c r="ALG10" s="150">
        <f>IFERROR(IF(ALE10=0," ",IF(ALE10=16," ",VLOOKUP(ALE10,PROTOKOL!$A:$E,2)*ALF10))/7.5*(7.5-ALJ10),"")</f>
        <v>4.5</v>
      </c>
      <c r="ALH10" s="151">
        <v>0.13300000000000001</v>
      </c>
      <c r="ALI10" s="152">
        <f>IF(ALE10=0," ",IF(ALE10=16," ",(ALD10-ALG10-ALH10)*VLOOKUP(ALE10,PROTOKOL!$A:$E,5)))</f>
        <v>20.752713444444439</v>
      </c>
      <c r="ALJ10" s="153"/>
      <c r="ALK10" s="144">
        <f>IF(ALE10=2,ALF10,IF(ALE10=1,ALF10,IF(ALE10=3,ALF10," " )))</f>
        <v>7.5</v>
      </c>
      <c r="ALL10" s="145">
        <f>IF(ALE10=2,ALI10,IF(ALE10=1,ALI10,IF(ALE10=3,ALI10," ")))</f>
        <v>20.752713444444439</v>
      </c>
      <c r="ALM10" s="149"/>
      <c r="ALN10" s="150"/>
      <c r="ALO10" s="150" t="str">
        <f t="shared" ref="ALO10:ALO38" si="158">IF(ALN10=0," ",(7.5))</f>
        <v xml:space="preserve"> </v>
      </c>
      <c r="ALP10" s="154" t="str">
        <f>IF(ALN10=0," ",IF(ALN10=16," ",VLOOKUP(ALN10,PROTOKOL!$A:$E,2)*ALO10))</f>
        <v xml:space="preserve"> </v>
      </c>
      <c r="ALQ10" s="151"/>
      <c r="ALR10" s="152" t="str">
        <f>IF(ALN10=0," ",IF(ALN10=16," ",(ALM10-ALP10-ALQ10)*VLOOKUP(ALN10,PROTOKOL!$A:$E,5)))</f>
        <v xml:space="preserve"> </v>
      </c>
      <c r="ALS10" s="155"/>
      <c r="ALT10" s="156" t="str">
        <f t="shared" ref="ALT10:ALT39" si="159">IF(ALN10=0," ",ALR10/ALO10*ALS10)</f>
        <v xml:space="preserve"> </v>
      </c>
      <c r="ALU10" s="103"/>
      <c r="ALV10" s="138">
        <v>28</v>
      </c>
      <c r="ALW10" s="149">
        <v>6.53</v>
      </c>
      <c r="ALX10" s="150">
        <v>1</v>
      </c>
      <c r="ALY10" s="150">
        <f t="shared" ref="ALY10:ALY39" si="160">IF(ALX10=0," ",(7.5))</f>
        <v>7.5</v>
      </c>
      <c r="ALZ10" s="150">
        <f>IFERROR(IF(ALX10=0," ",IF(ALX10=16," ",VLOOKUP(ALX10,PROTOKOL!$A:$E,2)*ALY10))/7.5*(7.5-AMC10),"")</f>
        <v>4.5</v>
      </c>
      <c r="AMA10" s="151">
        <v>0.27300000000000002</v>
      </c>
      <c r="AMB10" s="152">
        <f>IF(ALX10=0," ",IF(ALX10=16," ",(ALW10-ALZ10-AMA10)*VLOOKUP(ALX10,PROTOKOL!$A:$E,5)))</f>
        <v>17.812661222222221</v>
      </c>
      <c r="AMC10" s="153"/>
      <c r="AMD10" s="144">
        <f>IF(ALX10=2,ALY10,IF(ALX10=1,ALY10,IF(ALX10=3,ALY10," " )))</f>
        <v>7.5</v>
      </c>
      <c r="AME10" s="145">
        <f>IF(ALX10=2,AMB10,IF(ALX10=1,AMB10,IF(ALX10=3,AMB10," ")))</f>
        <v>17.812661222222221</v>
      </c>
      <c r="AMF10" s="149"/>
      <c r="AMG10" s="150"/>
      <c r="AMH10" s="150" t="str">
        <f t="shared" ref="AMH10:AMH38" si="161">IF(AMG10=0," ",(7.5))</f>
        <v xml:space="preserve"> </v>
      </c>
      <c r="AMI10" s="154" t="str">
        <f>IF(AMG10=0," ",IF(AMG10=16," ",VLOOKUP(AMG10,PROTOKOL!$A:$E,2)*AMH10))</f>
        <v xml:space="preserve"> </v>
      </c>
      <c r="AMJ10" s="151"/>
      <c r="AMK10" s="152" t="str">
        <f>IF(AMG10=0," ",IF(AMG10=16," ",(AMF10-AMI10-AMJ10)*VLOOKUP(AMG10,PROTOKOL!$A:$E,5)))</f>
        <v xml:space="preserve"> </v>
      </c>
      <c r="AML10" s="155"/>
      <c r="AMM10" s="156" t="str">
        <f t="shared" ref="AMM10:AMM39" si="162">IF(AMG10=0," ",AMK10/AMH10*AML10)</f>
        <v xml:space="preserve"> </v>
      </c>
      <c r="AMN10" s="103"/>
      <c r="AMO10" s="138">
        <v>28</v>
      </c>
      <c r="AMP10" s="149">
        <v>6.77</v>
      </c>
      <c r="AMQ10" s="150">
        <v>1</v>
      </c>
      <c r="AMR10" s="150">
        <f t="shared" ref="AMR10:AMR39" si="163">IF(AMQ10=0," ",(7.5))</f>
        <v>7.5</v>
      </c>
      <c r="AMS10" s="150">
        <f>IFERROR(IF(AMQ10=0," ",IF(AMQ10=16," ",VLOOKUP(AMQ10,PROTOKOL!$A:$E,2)*AMR10))/7.5*(7.5-AMV10),"")</f>
        <v>4.5</v>
      </c>
      <c r="AMT10" s="151">
        <v>0.16900000000000001</v>
      </c>
      <c r="AMU10" s="152">
        <f>IF(AMQ10=0," ",IF(AMQ10=16," ",(AMP10-AMS10-AMT10)*VLOOKUP(AMQ10,PROTOKOL!$A:$E,5)))</f>
        <v>21.300171444444437</v>
      </c>
      <c r="AMV10" s="153"/>
      <c r="AMW10" s="144">
        <f>IF(AMQ10=2,AMR10,IF(AMQ10=1,AMR10,IF(AMQ10=3,AMR10," " )))</f>
        <v>7.5</v>
      </c>
      <c r="AMX10" s="145">
        <f>IF(AMQ10=2,AMU10,IF(AMQ10=1,AMU10,IF(AMQ10=3,AMU10," ")))</f>
        <v>21.300171444444437</v>
      </c>
      <c r="AMY10" s="149"/>
      <c r="AMZ10" s="150"/>
      <c r="ANA10" s="150" t="str">
        <f t="shared" ref="ANA10:ANA39" si="164">IF(AMZ10=0," ",(7.5))</f>
        <v xml:space="preserve"> </v>
      </c>
      <c r="ANB10" s="154" t="str">
        <f>IF(AMZ10=0," ",IF(AMZ10=16," ",VLOOKUP(AMZ10,PROTOKOL!$A:$E,2)*ANA10))</f>
        <v xml:space="preserve"> </v>
      </c>
      <c r="ANC10" s="151"/>
      <c r="AND10" s="152" t="str">
        <f>IF(AMZ10=0," ",IF(AMZ10=16," ",(AMY10-ANB10-ANC10)*VLOOKUP(AMZ10,PROTOKOL!$A:$E,5)))</f>
        <v xml:space="preserve"> </v>
      </c>
      <c r="ANE10" s="155"/>
      <c r="ANF10" s="156" t="str">
        <f t="shared" ref="ANF10:ANF39" si="165">IF(AMZ10=0," ",AND10/ANA10*ANE10)</f>
        <v xml:space="preserve"> </v>
      </c>
      <c r="ANG10" s="103"/>
      <c r="ANH10" s="138">
        <v>28</v>
      </c>
      <c r="ANI10" s="149">
        <v>6.18</v>
      </c>
      <c r="ANJ10" s="150">
        <v>1</v>
      </c>
      <c r="ANK10" s="150">
        <f t="shared" ref="ANK10:ANK39" si="166">IF(ANJ10=0," ",(7.5))</f>
        <v>7.5</v>
      </c>
      <c r="ANL10" s="150">
        <f>IFERROR(IF(ANJ10=0," ",IF(ANJ10=16," ",VLOOKUP(ANJ10,PROTOKOL!$A:$E,2)*ANK10))/7.5*(7.5-ANO10),"")</f>
        <v>4.5</v>
      </c>
      <c r="ANM10" s="151">
        <v>0.27900000000000003</v>
      </c>
      <c r="ANN10" s="152">
        <f>IF(ANJ10=0," ",IF(ANJ10=16," ",(ANI10-ANL10-ANM10)*VLOOKUP(ANJ10,PROTOKOL!$A:$E,5)))</f>
        <v>14.203493666666663</v>
      </c>
      <c r="ANO10" s="153"/>
      <c r="ANP10" s="144">
        <f>IF(ANJ10=2,ANK10,IF(ANJ10=1,ANK10,IF(ANJ10=3,ANK10," " )))</f>
        <v>7.5</v>
      </c>
      <c r="ANQ10" s="145">
        <f>IF(ANJ10=2,ANN10,IF(ANJ10=1,ANN10,IF(ANJ10=3,ANN10," ")))</f>
        <v>14.203493666666663</v>
      </c>
      <c r="ANR10" s="149"/>
      <c r="ANS10" s="150"/>
      <c r="ANT10" s="150" t="str">
        <f t="shared" ref="ANT10:ANT39" si="167">IF(ANS10=0," ",(7.5))</f>
        <v xml:space="preserve"> </v>
      </c>
      <c r="ANU10" s="154" t="str">
        <f>IF(ANS10=0," ",IF(ANS10=16," ",VLOOKUP(ANS10,PROTOKOL!$A:$E,2)*ANT10))</f>
        <v xml:space="preserve"> </v>
      </c>
      <c r="ANV10" s="151"/>
      <c r="ANW10" s="152" t="str">
        <f>IF(ANS10=0," ",IF(ANS10=16," ",(ANR10-ANU10-ANV10)*VLOOKUP(ANS10,PROTOKOL!$A:$E,5)))</f>
        <v xml:space="preserve"> </v>
      </c>
      <c r="ANX10" s="155"/>
      <c r="ANY10" s="156" t="str">
        <f t="shared" ref="ANY10:ANY39" si="168">IF(ANS10=0," ",ANW10/ANT10*ANX10)</f>
        <v xml:space="preserve"> </v>
      </c>
      <c r="ANZ10" s="103"/>
      <c r="AOA10" s="138">
        <v>28</v>
      </c>
      <c r="AOB10" s="149">
        <v>5.77</v>
      </c>
      <c r="AOC10" s="150">
        <v>1</v>
      </c>
      <c r="AOD10" s="150">
        <f t="shared" ref="AOD10:AOD39" si="169">IF(AOC10=0," ",(7.5))</f>
        <v>7.5</v>
      </c>
      <c r="AOE10" s="150">
        <f>IFERROR(IF(AOC10=0," ",IF(AOC10=16," ",VLOOKUP(AOC10,PROTOKOL!$A:$E,2)*AOD10))/7.5*(7.5-AOH10),"")</f>
        <v>4.5</v>
      </c>
      <c r="AOF10" s="151">
        <v>0.255</v>
      </c>
      <c r="AOG10" s="152">
        <f>IF(AOC10=0," ",IF(AOC10=16," ",(AOB10-AOE10-AOF10)*VLOOKUP(AOC10,PROTOKOL!$A:$E,5)))</f>
        <v>10.290182777777773</v>
      </c>
      <c r="AOH10" s="153"/>
      <c r="AOI10" s="144">
        <f>IF(AOC10=2,AOD10,IF(AOC10=1,AOD10,IF(AOC10=3,AOD10," " )))</f>
        <v>7.5</v>
      </c>
      <c r="AOJ10" s="145">
        <f>IF(AOC10=2,AOG10,IF(AOC10=1,AOG10,IF(AOC10=3,AOG10," ")))</f>
        <v>10.290182777777773</v>
      </c>
      <c r="AOK10" s="149"/>
      <c r="AOL10" s="150"/>
      <c r="AOM10" s="150" t="str">
        <f t="shared" ref="AOM10:AOM38" si="170">IF(AOL10=0," ",(7.5))</f>
        <v xml:space="preserve"> </v>
      </c>
      <c r="AON10" s="154" t="str">
        <f>IF(AOL10=0," ",IF(AOL10=16," ",VLOOKUP(AOL10,PROTOKOL!$A:$E,2)*AOM10))</f>
        <v xml:space="preserve"> </v>
      </c>
      <c r="AOO10" s="151"/>
      <c r="AOP10" s="152" t="str">
        <f>IF(AOL10=0," ",IF(AOL10=16," ",(AOK10-AON10-AOO10)*VLOOKUP(AOL10,PROTOKOL!$A:$E,5)))</f>
        <v xml:space="preserve"> </v>
      </c>
      <c r="AOQ10" s="155"/>
      <c r="AOR10" s="156" t="str">
        <f t="shared" ref="AOR10:AOR39" si="171">IF(AOL10=0," ",AOP10/AOM10*AOQ10)</f>
        <v xml:space="preserve"> </v>
      </c>
      <c r="AOS10" s="103"/>
      <c r="AOT10" s="138">
        <v>28</v>
      </c>
      <c r="AOU10" s="149">
        <v>5.91</v>
      </c>
      <c r="AOV10" s="150">
        <v>1</v>
      </c>
      <c r="AOW10" s="150">
        <f t="shared" ref="AOW10:AOW39" si="172">IF(AOV10=0," ",(7.5))</f>
        <v>7.5</v>
      </c>
      <c r="AOX10" s="150">
        <f>IFERROR(IF(AOV10=0," ",IF(AOV10=16," ",VLOOKUP(AOV10,PROTOKOL!$A:$E,2)*AOW10))/7.5*(7.5-APA10),"")</f>
        <v>4.5</v>
      </c>
      <c r="AOY10" s="151">
        <v>0.38600000000000001</v>
      </c>
      <c r="AOZ10" s="152">
        <f>IF(AOV10=0," ",IF(AOV10=16," ",(AOU10-AOX10-AOY10)*VLOOKUP(AOV10,PROTOKOL!$A:$E,5)))</f>
        <v>10.381425777777777</v>
      </c>
      <c r="APA10" s="153"/>
      <c r="APB10" s="144">
        <f>IF(AOV10=2,AOW10,IF(AOV10=1,AOW10,IF(AOV10=3,AOW10," " )))</f>
        <v>7.5</v>
      </c>
      <c r="APC10" s="145">
        <f>IF(AOV10=2,AOZ10,IF(AOV10=1,AOZ10,IF(AOV10=3,AOZ10," ")))</f>
        <v>10.381425777777777</v>
      </c>
      <c r="APD10" s="149"/>
      <c r="APE10" s="150"/>
      <c r="APF10" s="150" t="str">
        <f t="shared" ref="APF10:APF39" si="173">IF(APE10=0," ",(7.5))</f>
        <v xml:space="preserve"> </v>
      </c>
      <c r="APG10" s="154" t="str">
        <f>IF(APE10=0," ",IF(APE10=16," ",VLOOKUP(APE10,PROTOKOL!$A:$E,2)*APF10))</f>
        <v xml:space="preserve"> </v>
      </c>
      <c r="APH10" s="151"/>
      <c r="API10" s="152" t="str">
        <f>IF(APE10=0," ",IF(APE10=16," ",(APD10-APG10-APH10)*VLOOKUP(APE10,PROTOKOL!$A:$E,5)))</f>
        <v xml:space="preserve"> </v>
      </c>
      <c r="APJ10" s="155"/>
      <c r="APK10" s="156" t="str">
        <f t="shared" ref="APK10:APK39" si="174">IF(APE10=0," ",API10/APF10*APJ10)</f>
        <v xml:space="preserve"> </v>
      </c>
      <c r="APL10" s="103"/>
      <c r="APM10" s="138">
        <v>28</v>
      </c>
      <c r="APN10" s="149">
        <v>6.5</v>
      </c>
      <c r="APO10" s="150">
        <v>1</v>
      </c>
      <c r="APP10" s="150">
        <f t="shared" ref="APP10:APP39" si="175">IF(APO10=0," ",(7.5))</f>
        <v>7.5</v>
      </c>
      <c r="APQ10" s="150">
        <f>IFERROR(IF(APO10=0," ",IF(APO10=16," ",VLOOKUP(APO10,PROTOKOL!$A:$E,2)*APP10))/7.5*(7.5-APT10),"")</f>
        <v>4.5</v>
      </c>
      <c r="APR10" s="151">
        <v>0.36799999999999999</v>
      </c>
      <c r="APS10" s="152">
        <f>IF(APO10=0," ",IF(APO10=16," ",(APN10-APQ10-APR10)*VLOOKUP(APO10,PROTOKOL!$A:$E,5)))</f>
        <v>16.545397333333334</v>
      </c>
      <c r="APT10" s="153"/>
      <c r="APU10" s="144">
        <f>IF(APO10=2,APP10,IF(APO10=1,APP10,IF(APO10=3,APP10," " )))</f>
        <v>7.5</v>
      </c>
      <c r="APV10" s="145">
        <f>IF(APO10=2,APS10,IF(APO10=1,APS10,IF(APO10=3,APS10," ")))</f>
        <v>16.545397333333334</v>
      </c>
      <c r="APW10" s="149"/>
      <c r="APX10" s="150"/>
      <c r="APY10" s="150" t="str">
        <f t="shared" ref="APY10:APY39" si="176">IF(APX10=0," ",(7.5))</f>
        <v xml:space="preserve"> </v>
      </c>
      <c r="APZ10" s="154" t="str">
        <f>IF(APX10=0," ",IF(APX10=16," ",VLOOKUP(APX10,PROTOKOL!$A:$E,2)*APY10))</f>
        <v xml:space="preserve"> </v>
      </c>
      <c r="AQA10" s="151"/>
      <c r="AQB10" s="152" t="str">
        <f>IF(APX10=0," ",IF(APX10=16," ",(APW10-APZ10-AQA10)*VLOOKUP(APX10,PROTOKOL!$A:$E,5)))</f>
        <v xml:space="preserve"> </v>
      </c>
      <c r="AQC10" s="155"/>
      <c r="AQD10" s="156" t="str">
        <f t="shared" ref="AQD10:AQD39" si="177">IF(APX10=0," ",AQB10/APY10*AQC10)</f>
        <v xml:space="preserve"> </v>
      </c>
      <c r="AQE10" s="103"/>
      <c r="AQF10" s="138">
        <v>28</v>
      </c>
      <c r="AQG10" s="149">
        <v>6.47</v>
      </c>
      <c r="AQH10" s="150">
        <v>1</v>
      </c>
      <c r="AQI10" s="150">
        <f t="shared" ref="AQI10:AQI39" si="178">IF(AQH10=0," ",(7.5))</f>
        <v>7.5</v>
      </c>
      <c r="AQJ10" s="150">
        <f>IFERROR(IF(AQH10=0," ",IF(AQH10=16," ",VLOOKUP(AQH10,PROTOKOL!$A:$E,2)*AQI10))/7.5*(7.5-AQM10),"")</f>
        <v>4.5</v>
      </c>
      <c r="AQK10" s="151">
        <v>0.21199999999999999</v>
      </c>
      <c r="AQL10" s="152">
        <f>IF(AQH10=0," ",IF(AQH10=16," ",(AQG10-AQJ10-AQK10)*VLOOKUP(AQH10,PROTOKOL!$A:$E,5)))</f>
        <v>17.822799333333329</v>
      </c>
      <c r="AQM10" s="153"/>
      <c r="AQN10" s="144">
        <f>IF(AQH10=2,AQI10,IF(AQH10=1,AQI10,IF(AQH10=3,AQI10," " )))</f>
        <v>7.5</v>
      </c>
      <c r="AQO10" s="145">
        <f>IF(AQH10=2,AQL10,IF(AQH10=1,AQL10,IF(AQH10=3,AQL10," ")))</f>
        <v>17.822799333333329</v>
      </c>
      <c r="AQP10" s="149"/>
      <c r="AQQ10" s="150"/>
      <c r="AQR10" s="150" t="str">
        <f t="shared" ref="AQR10:AQR38" si="179">IF(AQQ10=0," ",(7.5))</f>
        <v xml:space="preserve"> </v>
      </c>
      <c r="AQS10" s="154" t="str">
        <f>IF(AQQ10=0," ",IF(AQQ10=16," ",VLOOKUP(AQQ10,PROTOKOL!$A:$E,2)*AQR10))</f>
        <v xml:space="preserve"> </v>
      </c>
      <c r="AQT10" s="151"/>
      <c r="AQU10" s="152" t="str">
        <f>IF(AQQ10=0," ",IF(AQQ10=16," ",(AQP10-AQS10-AQT10)*VLOOKUP(AQQ10,PROTOKOL!$A:$E,5)))</f>
        <v xml:space="preserve"> </v>
      </c>
      <c r="AQV10" s="155"/>
      <c r="AQW10" s="156" t="str">
        <f t="shared" ref="AQW10:AQW39" si="180">IF(AQQ10=0," ",AQU10/AQR10*AQV10)</f>
        <v xml:space="preserve"> </v>
      </c>
      <c r="AQX10" s="103"/>
      <c r="AQY10" s="138">
        <v>28</v>
      </c>
      <c r="AQZ10" s="149">
        <v>6.58</v>
      </c>
      <c r="ARA10" s="150">
        <v>1</v>
      </c>
      <c r="ARB10" s="150">
        <f t="shared" ref="ARB10:ARB39" si="181">IF(ARA10=0," ",(7.5))</f>
        <v>7.5</v>
      </c>
      <c r="ARC10" s="150">
        <f>IFERROR(IF(ARA10=0," ",IF(ARA10=16," ",VLOOKUP(ARA10,PROTOKOL!$A:$E,2)*ARB10))/7.5*(7.5-ARF10),"")</f>
        <v>4.5</v>
      </c>
      <c r="ARD10" s="151">
        <v>0.33500000000000002</v>
      </c>
      <c r="ARE10" s="152">
        <f>IF(ARA10=0," ",IF(ARA10=16," ",(AQZ10-ARC10-ARD10)*VLOOKUP(ARA10,PROTOKOL!$A:$E,5)))</f>
        <v>17.691003888888886</v>
      </c>
      <c r="ARF10" s="153"/>
      <c r="ARG10" s="144">
        <f>IF(ARA10=2,ARB10,IF(ARA10=1,ARB10,IF(ARA10=3,ARB10," " )))</f>
        <v>7.5</v>
      </c>
      <c r="ARH10" s="145">
        <f>IF(ARA10=2,ARE10,IF(ARA10=1,ARE10,IF(ARA10=3,ARE10," ")))</f>
        <v>17.691003888888886</v>
      </c>
      <c r="ARI10" s="149"/>
      <c r="ARJ10" s="150"/>
      <c r="ARK10" s="150" t="str">
        <f t="shared" ref="ARK10:ARK39" si="182">IF(ARJ10=0," ",(7.5))</f>
        <v xml:space="preserve"> </v>
      </c>
      <c r="ARL10" s="154" t="str">
        <f>IF(ARJ10=0," ",IF(ARJ10=16," ",VLOOKUP(ARJ10,PROTOKOL!$A:$E,2)*ARK10))</f>
        <v xml:space="preserve"> </v>
      </c>
      <c r="ARM10" s="151"/>
      <c r="ARN10" s="152" t="str">
        <f>IF(ARJ10=0," ",IF(ARJ10=16," ",(ARI10-ARL10-ARM10)*VLOOKUP(ARJ10,PROTOKOL!$A:$E,5)))</f>
        <v xml:space="preserve"> </v>
      </c>
      <c r="ARO10" s="155"/>
      <c r="ARP10" s="156" t="str">
        <f t="shared" ref="ARP10:ARP39" si="183">IF(ARJ10=0," ",ARN10/ARK10*ARO10)</f>
        <v xml:space="preserve"> </v>
      </c>
      <c r="ARQ10" s="103"/>
      <c r="ARR10" s="138">
        <v>28</v>
      </c>
      <c r="ARS10" s="149">
        <v>7.15</v>
      </c>
      <c r="ART10" s="150">
        <v>1</v>
      </c>
      <c r="ARU10" s="150">
        <f t="shared" ref="ARU10:ARU39" si="184">IF(ART10=0," ",(7.5))</f>
        <v>7.5</v>
      </c>
      <c r="ARV10" s="150">
        <f>IFERROR(IF(ART10=0," ",IF(ART10=16," ",VLOOKUP(ART10,PROTOKOL!$A:$E,2)*ARU10))/7.5*(7.5-ARY10),"")</f>
        <v>4.5</v>
      </c>
      <c r="ARW10" s="151">
        <v>0.39200000000000002</v>
      </c>
      <c r="ARX10" s="152">
        <f>IF(ART10=0," ",IF(ART10=16," ",(ARS10-ARV10-ARW10)*VLOOKUP(ART10,PROTOKOL!$A:$E,5)))</f>
        <v>22.89185488888889</v>
      </c>
      <c r="ARY10" s="153"/>
      <c r="ARZ10" s="144">
        <f>IF(ART10=2,ARU10,IF(ART10=1,ARU10,IF(ART10=3,ARU10," " )))</f>
        <v>7.5</v>
      </c>
      <c r="ASA10" s="145">
        <f>IF(ART10=2,ARX10,IF(ART10=1,ARX10,IF(ART10=3,ARX10," ")))</f>
        <v>22.89185488888889</v>
      </c>
      <c r="ASB10" s="149"/>
      <c r="ASC10" s="150"/>
      <c r="ASD10" s="150" t="str">
        <f t="shared" ref="ASD10:ASD39" si="185">IF(ASC10=0," ",(7.5))</f>
        <v xml:space="preserve"> </v>
      </c>
      <c r="ASE10" s="154" t="str">
        <f>IF(ASC10=0," ",IF(ASC10=16," ",VLOOKUP(ASC10,PROTOKOL!$A:$E,2)*ASD10))</f>
        <v xml:space="preserve"> </v>
      </c>
      <c r="ASF10" s="151"/>
      <c r="ASG10" s="152" t="str">
        <f>IF(ASC10=0," ",IF(ASC10=16," ",(ASB10-ASE10-ASF10)*VLOOKUP(ASC10,PROTOKOL!$A:$E,5)))</f>
        <v xml:space="preserve"> </v>
      </c>
      <c r="ASH10" s="155"/>
      <c r="ASI10" s="156" t="str">
        <f t="shared" ref="ASI10:ASI39" si="186">IF(ASC10=0," ",ASG10/ASD10*ASH10)</f>
        <v xml:space="preserve"> </v>
      </c>
      <c r="ASJ10" s="103"/>
      <c r="ASK10" s="138">
        <v>28</v>
      </c>
      <c r="ASL10" s="149">
        <v>6.77</v>
      </c>
      <c r="ASM10" s="150">
        <v>1</v>
      </c>
      <c r="ASN10" s="150">
        <f t="shared" ref="ASN10:ASN39" si="187">IF(ASM10=0," ",(7.5))</f>
        <v>7.5</v>
      </c>
      <c r="ASO10" s="150">
        <f>IFERROR(IF(ASM10=0," ",IF(ASM10=16," ",VLOOKUP(ASM10,PROTOKOL!$A:$E,2)*ASN10))/7.5*(7.5-ASR10),"")</f>
        <v>4.5</v>
      </c>
      <c r="ASP10" s="151">
        <v>0.16900000000000001</v>
      </c>
      <c r="ASQ10" s="152">
        <f>IF(ASM10=0," ",IF(ASM10=16," ",(ASL10-ASO10-ASP10)*VLOOKUP(ASM10,PROTOKOL!$A:$E,5)))</f>
        <v>21.300171444444437</v>
      </c>
      <c r="ASR10" s="153"/>
      <c r="ASS10" s="144">
        <f>IF(ASM10=2,ASN10,IF(ASM10=1,ASN10,IF(ASM10=3,ASN10," " )))</f>
        <v>7.5</v>
      </c>
      <c r="AST10" s="145">
        <f>IF(ASM10=2,ASQ10,IF(ASM10=1,ASQ10,IF(ASM10=3,ASQ10," ")))</f>
        <v>21.300171444444437</v>
      </c>
      <c r="ASU10" s="149"/>
      <c r="ASV10" s="150"/>
      <c r="ASW10" s="150" t="str">
        <f t="shared" ref="ASW10:ASW38" si="188">IF(ASV10=0," ",(7.5))</f>
        <v xml:space="preserve"> </v>
      </c>
      <c r="ASX10" s="154" t="str">
        <f>IF(ASV10=0," ",IF(ASV10=16," ",VLOOKUP(ASV10,PROTOKOL!$A:$E,2)*ASW10))</f>
        <v xml:space="preserve"> </v>
      </c>
      <c r="ASY10" s="151"/>
      <c r="ASZ10" s="152" t="str">
        <f>IF(ASV10=0," ",IF(ASV10=16," ",(ASU10-ASX10-ASY10)*VLOOKUP(ASV10,PROTOKOL!$A:$E,5)))</f>
        <v xml:space="preserve"> </v>
      </c>
      <c r="ATA10" s="155"/>
      <c r="ATB10" s="156" t="str">
        <f t="shared" ref="ATB10:ATB39" si="189">IF(ASV10=0," ",ASZ10/ASW10*ATA10)</f>
        <v xml:space="preserve"> </v>
      </c>
      <c r="ATC10" s="103"/>
      <c r="ATD10" s="138">
        <v>28</v>
      </c>
      <c r="ATE10" s="149">
        <v>6.12</v>
      </c>
      <c r="ATF10" s="150">
        <v>1</v>
      </c>
      <c r="ATG10" s="150">
        <f t="shared" ref="ATG10:ATG39" si="190">IF(ATF10=0," ",(7.5))</f>
        <v>7.5</v>
      </c>
      <c r="ATH10" s="150">
        <f>IFERROR(IF(ATF10=0," ",IF(ATF10=16," ",VLOOKUP(ATF10,PROTOKOL!$A:$E,2)*ATG10))/7.5*(7.5-ATK10),"")</f>
        <v>4.5</v>
      </c>
      <c r="ATI10" s="151">
        <v>0.10299999999999999</v>
      </c>
      <c r="ATJ10" s="152">
        <f>IF(ATF10=0," ",IF(ATF10=16," ",(ATE10-ATH10-ATI10)*VLOOKUP(ATF10,PROTOKOL!$A:$E,5)))</f>
        <v>15.379514555555556</v>
      </c>
      <c r="ATK10" s="153"/>
      <c r="ATL10" s="144">
        <f>IF(ATF10=2,ATG10,IF(ATF10=1,ATG10,IF(ATF10=3,ATG10," " )))</f>
        <v>7.5</v>
      </c>
      <c r="ATM10" s="145">
        <f>IF(ATF10=2,ATJ10,IF(ATF10=1,ATJ10,IF(ATF10=3,ATJ10," ")))</f>
        <v>15.379514555555556</v>
      </c>
      <c r="ATN10" s="149"/>
      <c r="ATO10" s="150"/>
      <c r="ATP10" s="150" t="str">
        <f t="shared" ref="ATP10:ATP38" si="191">IF(ATO10=0," ",(7.5))</f>
        <v xml:space="preserve"> </v>
      </c>
      <c r="ATQ10" s="154" t="str">
        <f>IF(ATO10=0," ",IF(ATO10=16," ",VLOOKUP(ATO10,PROTOKOL!$A:$E,2)*ATP10))</f>
        <v xml:space="preserve"> </v>
      </c>
      <c r="ATR10" s="151"/>
      <c r="ATS10" s="152" t="str">
        <f>IF(ATO10=0," ",IF(ATO10=16," ",(ATN10-ATQ10-ATR10)*VLOOKUP(ATO10,PROTOKOL!$A:$E,5)))</f>
        <v xml:space="preserve"> </v>
      </c>
      <c r="ATT10" s="155"/>
      <c r="ATU10" s="156" t="str">
        <f t="shared" ref="ATU10:ATU39" si="192">IF(ATO10=0," ",ATS10/ATP10*ATT10)</f>
        <v xml:space="preserve"> </v>
      </c>
      <c r="ATV10" s="103"/>
      <c r="ATW10" s="138">
        <v>28</v>
      </c>
      <c r="ATX10" s="149">
        <v>6.8</v>
      </c>
      <c r="ATY10" s="150">
        <v>1</v>
      </c>
      <c r="ATZ10" s="150">
        <f t="shared" ref="ATZ10:ATZ39" si="193">IF(ATY10=0," ",(7.5))</f>
        <v>7.5</v>
      </c>
      <c r="AUA10" s="150">
        <f>IFERROR(IF(ATY10=0," ",IF(ATY10=16," ",VLOOKUP(ATY10,PROTOKOL!$A:$E,2)*ATZ10))/7.5*(7.5-AUD10),"")</f>
        <v>4.5</v>
      </c>
      <c r="AUB10" s="151">
        <v>0.27</v>
      </c>
      <c r="AUC10" s="152">
        <f>IF(ATY10=0," ",IF(ATY10=16," ",(ATX10-AUA10-AUB10)*VLOOKUP(ATY10,PROTOKOL!$A:$E,5)))</f>
        <v>20.580365555555552</v>
      </c>
      <c r="AUD10" s="153"/>
      <c r="AUE10" s="144">
        <f>IF(ATY10=2,ATZ10,IF(ATY10=1,ATZ10,IF(ATY10=3,ATZ10," " )))</f>
        <v>7.5</v>
      </c>
      <c r="AUF10" s="145">
        <f>IF(ATY10=2,AUC10,IF(ATY10=1,AUC10,IF(ATY10=3,AUC10," ")))</f>
        <v>20.580365555555552</v>
      </c>
      <c r="AUG10" s="149"/>
      <c r="AUH10" s="150"/>
      <c r="AUI10" s="150" t="str">
        <f t="shared" ref="AUI10:AUI38" si="194">IF(AUH10=0," ",(7.5))</f>
        <v xml:space="preserve"> </v>
      </c>
      <c r="AUJ10" s="154" t="str">
        <f>IF(AUH10=0," ",IF(AUH10=16," ",VLOOKUP(AUH10,PROTOKOL!$A:$E,2)*AUI10))</f>
        <v xml:space="preserve"> </v>
      </c>
      <c r="AUK10" s="151"/>
      <c r="AUL10" s="152" t="str">
        <f>IF(AUH10=0," ",IF(AUH10=16," ",(AUG10-AUJ10-AUK10)*VLOOKUP(AUH10,PROTOKOL!$A:$E,5)))</f>
        <v xml:space="preserve"> </v>
      </c>
      <c r="AUM10" s="155"/>
      <c r="AUN10" s="156" t="str">
        <f t="shared" ref="AUN10:AUN39" si="195">IF(AUH10=0," ",AUL10/AUI10*AUM10)</f>
        <v xml:space="preserve"> </v>
      </c>
      <c r="AUO10" s="103"/>
      <c r="AUP10" s="138">
        <v>28</v>
      </c>
      <c r="AUQ10" s="149">
        <v>7.85</v>
      </c>
      <c r="AUR10" s="150">
        <v>1</v>
      </c>
      <c r="AUS10" s="150">
        <f t="shared" ref="AUS10:AUS39" si="196">IF(AUR10=0," ",(7.5))</f>
        <v>7.5</v>
      </c>
      <c r="AUT10" s="150">
        <f>IFERROR(IF(AUR10=0," ",IF(AUR10=16," ",VLOOKUP(AUR10,PROTOKOL!$A:$E,2)*AUS10))/7.5*(7.5-AUW10),"")</f>
        <v>4.5</v>
      </c>
      <c r="AUU10" s="151">
        <v>0.54600000000000004</v>
      </c>
      <c r="AUV10" s="152">
        <v>0</v>
      </c>
      <c r="AUW10" s="153"/>
      <c r="AUX10" s="144">
        <f>IF(AUR10=2,AUS10,IF(AUR10=1,AUS10,IF(AUR10=3,AUS10," " )))</f>
        <v>7.5</v>
      </c>
      <c r="AUY10" s="145">
        <f>IF(AUR10=2,AUV10,IF(AUR10=1,AUV10,IF(AUR10=3,AUV10," ")))</f>
        <v>0</v>
      </c>
      <c r="AUZ10" s="149"/>
      <c r="AVA10" s="150"/>
      <c r="AVB10" s="150" t="str">
        <f t="shared" ref="AVB10:AVB38" si="197">IF(AVA10=0," ",(7.5))</f>
        <v xml:space="preserve"> </v>
      </c>
      <c r="AVC10" s="154" t="str">
        <f>IF(AVA10=0," ",IF(AVA10=16," ",VLOOKUP(AVA10,PROTOKOL!$A:$E,2)*AVB10))</f>
        <v xml:space="preserve"> </v>
      </c>
      <c r="AVD10" s="151"/>
      <c r="AVE10" s="152" t="str">
        <f>IF(AVA10=0," ",IF(AVA10=16," ",(AUZ10-AVC10-AVD10)*VLOOKUP(AVA10,PROTOKOL!$A:$E,5)))</f>
        <v xml:space="preserve"> </v>
      </c>
      <c r="AVF10" s="155"/>
      <c r="AVG10" s="156" t="str">
        <f t="shared" ref="AVG10:AVG39" si="198">IF(AVA10=0," ",AVE10/AVB10*AVF10)</f>
        <v xml:space="preserve"> </v>
      </c>
    </row>
    <row r="11" spans="1:1255" ht="15" thickBot="1" x14ac:dyDescent="0.35">
      <c r="A11" s="103"/>
      <c r="B11" s="138">
        <v>29</v>
      </c>
      <c r="C11" s="149">
        <v>1</v>
      </c>
      <c r="D11" s="150">
        <v>7</v>
      </c>
      <c r="E11" s="150">
        <f t="shared" si="2"/>
        <v>7.5</v>
      </c>
      <c r="F11" s="150">
        <f>IFERROR(IF(D11=0," ",IF(D11=16," ",VLOOKUP(D11,PROTOKOL!$A:$E,2)*E11))/7.5*(7.5-I11),"")</f>
        <v>0</v>
      </c>
      <c r="G11" s="151"/>
      <c r="H11" s="152">
        <f>IF(D11=0," ",IF(D11=16," ",(C11-F11-G11)*VLOOKUP(D11,PROTOKOL!$A:$E,5)))</f>
        <v>19.180704592450226</v>
      </c>
      <c r="I11" s="153"/>
      <c r="J11" s="144" t="str">
        <f t="shared" ref="J11:J39" si="199">IF(D11=2,E11,IF(D11=1,E11,IF(D11=3,E11," " )))</f>
        <v xml:space="preserve"> </v>
      </c>
      <c r="K11" s="145" t="str">
        <f t="shared" ref="K11:K39" si="200">IF(D11=2,H11,IF(D11=1,H11,IF(D11=3,H11," ")))</f>
        <v xml:space="preserve"> </v>
      </c>
      <c r="L11" s="149"/>
      <c r="M11" s="150"/>
      <c r="N11" s="150" t="str">
        <f t="shared" si="3"/>
        <v xml:space="preserve"> </v>
      </c>
      <c r="O11" s="154" t="str">
        <f>IF(M11=0," ",IF(M11=16," ",VLOOKUP(M11,PROTOKOL!$A:$E,2)*N11))</f>
        <v xml:space="preserve"> </v>
      </c>
      <c r="P11" s="151"/>
      <c r="Q11" s="152" t="str">
        <f>IF(M11=0," ",IF(M11=16," ",(L11-O11-P11)*VLOOKUP(M11,PROTOKOL!$A:$E,5)))</f>
        <v xml:space="preserve"> </v>
      </c>
      <c r="R11" s="155"/>
      <c r="S11" s="156" t="str">
        <f t="shared" si="4"/>
        <v xml:space="preserve"> </v>
      </c>
      <c r="T11" s="103"/>
      <c r="U11" s="370">
        <v>29</v>
      </c>
      <c r="V11" s="422"/>
      <c r="W11" s="381"/>
      <c r="X11" s="376"/>
      <c r="Y11" s="372" t="str">
        <f t="shared" si="5"/>
        <v xml:space="preserve"> </v>
      </c>
      <c r="Z11" s="372" t="str">
        <f>IFERROR(IF(X11=0," ",IF(X11=16," ",VLOOKUP(X11,PROTOKOL!$A:$E,2)*Y11))/7.5*(7.5-AC11),"")</f>
        <v/>
      </c>
      <c r="AA11" s="382"/>
      <c r="AB11" s="374" t="str">
        <f>IF(X11=0," ",IF(X11=16," ",(W11-Z11-AA11)*VLOOKUP(X11,PROTOKOL!$A:$E,5)))</f>
        <v xml:space="preserve"> </v>
      </c>
      <c r="AC11" s="383"/>
      <c r="AD11" s="376" t="str">
        <f t="shared" si="6"/>
        <v xml:space="preserve"> </v>
      </c>
      <c r="AE11" s="377" t="str">
        <f t="shared" si="7"/>
        <v xml:space="preserve"> </v>
      </c>
      <c r="AF11" s="381"/>
      <c r="AG11" s="376"/>
      <c r="AH11" s="372" t="str">
        <f t="shared" si="8"/>
        <v xml:space="preserve"> </v>
      </c>
      <c r="AI11" s="378" t="str">
        <f>IF(AG11=0," ",IF(AG11=16," ",VLOOKUP(AG11,PROTOKOL!$A:$E,2)*AH11))</f>
        <v xml:space="preserve"> </v>
      </c>
      <c r="AJ11" s="382"/>
      <c r="AK11" s="374" t="str">
        <f>IF(AG11=0," ",IF(AG11=16," ",(AF11-AI11-AJ11)*VLOOKUP(AG11,PROTOKOL!$A:$E,5)))</f>
        <v xml:space="preserve"> </v>
      </c>
      <c r="AL11" s="384"/>
      <c r="AM11" s="380" t="str">
        <f t="shared" si="9"/>
        <v xml:space="preserve"> </v>
      </c>
      <c r="AN11" s="103"/>
      <c r="AO11" s="138">
        <v>29</v>
      </c>
      <c r="AP11" s="149">
        <v>6.66</v>
      </c>
      <c r="AQ11" s="150">
        <v>1</v>
      </c>
      <c r="AR11" s="150">
        <f t="shared" si="10"/>
        <v>7.5</v>
      </c>
      <c r="AS11" s="150">
        <f>IFERROR(IF(AQ11=0," ",IF(AQ11=16," ",VLOOKUP(AQ11,PROTOKOL!$A:$E,2)*AR11))/7.5*(7.5-AV11),"")</f>
        <v>4.5</v>
      </c>
      <c r="AT11" s="151">
        <v>0.22600000000000001</v>
      </c>
      <c r="AU11" s="152">
        <f>IF(AQ11=0," ",IF(AQ11=16," ",(AP11-AS11-AT11)*VLOOKUP(AQ11,PROTOKOL!$A:$E,5)))</f>
        <v>19.60710688888889</v>
      </c>
      <c r="AV11" s="153"/>
      <c r="AW11" s="144">
        <f t="shared" ref="AW11:AW12" si="201">IF(AQ11=2,AR11,IF(AQ11=1,AR11,IF(AQ11=3,AR11," " )))</f>
        <v>7.5</v>
      </c>
      <c r="AX11" s="145">
        <f t="shared" ref="AX11:AX12" si="202">IF(AQ11=2,AU11,IF(AQ11=1,AU11,IF(AQ11=3,AU11," ")))</f>
        <v>19.60710688888889</v>
      </c>
      <c r="AY11" s="149"/>
      <c r="AZ11" s="150"/>
      <c r="BA11" s="150" t="str">
        <f t="shared" si="11"/>
        <v xml:space="preserve"> </v>
      </c>
      <c r="BB11" s="154" t="str">
        <f>IF(AZ11=0," ",IF(AZ11=16," ",VLOOKUP(AZ11,PROTOKOL!$A:$E,2)*BA11))</f>
        <v xml:space="preserve"> </v>
      </c>
      <c r="BC11" s="151"/>
      <c r="BD11" s="152" t="str">
        <f>IF(AZ11=0," ",IF(AZ11=16," ",(AY11-BB11-BC11)*VLOOKUP(AZ11,PROTOKOL!$A:$E,5)))</f>
        <v xml:space="preserve"> </v>
      </c>
      <c r="BE11" s="155"/>
      <c r="BF11" s="156" t="str">
        <f t="shared" si="12"/>
        <v xml:space="preserve"> </v>
      </c>
      <c r="BG11" s="103"/>
      <c r="BH11" s="138">
        <v>29</v>
      </c>
      <c r="BI11" s="149">
        <v>5.85</v>
      </c>
      <c r="BJ11" s="150">
        <v>1</v>
      </c>
      <c r="BK11" s="150">
        <f t="shared" si="13"/>
        <v>7.5</v>
      </c>
      <c r="BL11" s="150">
        <f>IFERROR(IF(BJ11=0," ",IF(BJ11=16," ",VLOOKUP(BJ11,PROTOKOL!$A:$E,2)*BK11))/7.5*(7.5-BO11),"")</f>
        <v>4.5</v>
      </c>
      <c r="BM11" s="151">
        <v>0.38400000000000001</v>
      </c>
      <c r="BN11" s="152">
        <f>IF(BJ11=0," ",IF(BJ11=16," ",(BI11-BL11-BM11)*VLOOKUP(BJ11,PROTOKOL!$A:$E,5)))</f>
        <v>9.7934153333333285</v>
      </c>
      <c r="BO11" s="153"/>
      <c r="BP11" s="144">
        <f t="shared" ref="BP11:BP39" si="203">IF(BJ11=2,BK11,IF(BJ11=1,BK11,IF(BJ11=3,BK11," " )))</f>
        <v>7.5</v>
      </c>
      <c r="BQ11" s="145">
        <f t="shared" ref="BQ11:BQ39" si="204">IF(BJ11=2,BN11,IF(BJ11=1,BN11,IF(BJ11=3,BN11," ")))</f>
        <v>9.7934153333333285</v>
      </c>
      <c r="BR11" s="149"/>
      <c r="BS11" s="150"/>
      <c r="BT11" s="150" t="str">
        <f t="shared" si="14"/>
        <v xml:space="preserve"> </v>
      </c>
      <c r="BU11" s="154" t="str">
        <f>IF(BS11=0," ",IF(BS11=16," ",VLOOKUP(BS11,PROTOKOL!$A:$E,2)*BT11))</f>
        <v xml:space="preserve"> </v>
      </c>
      <c r="BV11" s="151"/>
      <c r="BW11" s="152" t="str">
        <f>IF(BS11=0," ",IF(BS11=16," ",(BR11-BU11-BV11)*VLOOKUP(BS11,PROTOKOL!$A:$E,5)))</f>
        <v xml:space="preserve"> </v>
      </c>
      <c r="BX11" s="155"/>
      <c r="BY11" s="156" t="str">
        <f t="shared" si="15"/>
        <v xml:space="preserve"> </v>
      </c>
      <c r="BZ11" s="103"/>
      <c r="CA11" s="138">
        <v>29</v>
      </c>
      <c r="CB11" s="149">
        <v>6.65</v>
      </c>
      <c r="CC11" s="150">
        <v>1</v>
      </c>
      <c r="CD11" s="150">
        <f t="shared" si="16"/>
        <v>7.5</v>
      </c>
      <c r="CE11" s="150">
        <f>IFERROR(IF(CC11=0," ",IF(CC11=16," ",VLOOKUP(CC11,PROTOKOL!$A:$E,2)*CD11))/7.5*(7.5-CH11),"")</f>
        <v>4.5</v>
      </c>
      <c r="CF11" s="151">
        <v>0.14499999999999999</v>
      </c>
      <c r="CG11" s="152">
        <f>IF(CC11=0," ",IF(CC11=16," ",(CB11-CE11-CF11)*VLOOKUP(CC11,PROTOKOL!$A:$E,5)))</f>
        <v>20.326912777777778</v>
      </c>
      <c r="CH11" s="153"/>
      <c r="CI11" s="144">
        <f t="shared" ref="CI11:CI39" si="205">IF(CC11=2,CD11,IF(CC11=1,CD11,IF(CC11=3,CD11," " )))</f>
        <v>7.5</v>
      </c>
      <c r="CJ11" s="145">
        <f t="shared" ref="CJ11:CJ39" si="206">IF(CC11=2,CG11,IF(CC11=1,CG11,IF(CC11=3,CG11," ")))</f>
        <v>20.326912777777778</v>
      </c>
      <c r="CK11" s="149"/>
      <c r="CL11" s="150"/>
      <c r="CM11" s="150"/>
      <c r="CN11" s="154" t="str">
        <f>IF(CL11=0," ",IF(CL11=16," ",VLOOKUP(CL11,PROTOKOL!$A:$E,2)*CM11))</f>
        <v xml:space="preserve"> </v>
      </c>
      <c r="CO11" s="151"/>
      <c r="CP11" s="152" t="str">
        <f>IF(CL11=0," ",IF(CL11=16," ",(CK11-CN11-CO11)*VLOOKUP(CL11,PROTOKOL!$A:$E,5)))</f>
        <v xml:space="preserve"> </v>
      </c>
      <c r="CQ11" s="155"/>
      <c r="CR11" s="156" t="str">
        <f t="shared" si="17"/>
        <v xml:space="preserve"> </v>
      </c>
      <c r="CS11" s="103"/>
      <c r="CT11" s="138">
        <v>29</v>
      </c>
      <c r="CU11" s="149" t="s">
        <v>26</v>
      </c>
      <c r="CV11" s="150"/>
      <c r="CW11" s="150" t="str">
        <f t="shared" si="18"/>
        <v xml:space="preserve"> </v>
      </c>
      <c r="CX11" s="150" t="str">
        <f>IFERROR(IF(CV11=0," ",IF(CV11=16," ",VLOOKUP(CV11,PROTOKOL!$A:$E,2)*CW11))/7.5*(7.5-DA11),"")</f>
        <v/>
      </c>
      <c r="CY11" s="151"/>
      <c r="CZ11" s="152" t="str">
        <f>IF(CV11=0," ",IF(CV11=16," ",(CU11-CX11-CY11)*VLOOKUP(CV11,PROTOKOL!$A:$E,5)))</f>
        <v xml:space="preserve"> </v>
      </c>
      <c r="DA11" s="153"/>
      <c r="DB11" s="144" t="str">
        <f t="shared" ref="DB11:DB39" si="207">IF(CV11=2,CW11,IF(CV11=1,CW11,IF(CV11=3,CW11," " )))</f>
        <v xml:space="preserve"> </v>
      </c>
      <c r="DC11" s="145" t="str">
        <f t="shared" ref="DC11:DC39" si="208">IF(CV11=2,CZ11,IF(CV11=1,CZ11,IF(CV11=3,CZ11," ")))</f>
        <v xml:space="preserve"> </v>
      </c>
      <c r="DD11" s="149"/>
      <c r="DE11" s="150"/>
      <c r="DF11" s="150" t="str">
        <f t="shared" ref="DF11:DF39" si="209">IF(DE11=0," ",(7.5))</f>
        <v xml:space="preserve"> </v>
      </c>
      <c r="DG11" s="154" t="str">
        <f>IF(DE11=0," ",IF(DE11=16," ",VLOOKUP(DE11,PROTOKOL!$A:$E,2)*DF11))</f>
        <v xml:space="preserve"> </v>
      </c>
      <c r="DH11" s="151"/>
      <c r="DI11" s="152" t="str">
        <f>IF(DE11=0," ",IF(DE11=16," ",(DD11-DG11-DH11)*VLOOKUP(DE11,PROTOKOL!$A:$E,5)))</f>
        <v xml:space="preserve"> </v>
      </c>
      <c r="DJ11" s="155"/>
      <c r="DK11" s="156" t="str">
        <f t="shared" si="19"/>
        <v xml:space="preserve"> </v>
      </c>
      <c r="DL11" s="103"/>
      <c r="DM11" s="138">
        <v>29</v>
      </c>
      <c r="DN11" s="149"/>
      <c r="DO11" s="150" t="s">
        <v>140</v>
      </c>
      <c r="DP11" s="150">
        <f t="shared" ref="DP11" si="210">IF(DO11=0," ",(7.5))</f>
        <v>7.5</v>
      </c>
      <c r="DQ11" s="150" t="str">
        <f>IFERROR(IF(DO11=0," ",IF(DO11=16," ",VLOOKUP(DO11,PROTOKOL!$A:$E,2)*DP11))/7.5*(7.5-DT11),"")</f>
        <v/>
      </c>
      <c r="DR11" s="151"/>
      <c r="DS11" s="152">
        <f>$DY$53*DP11</f>
        <v>46.666666666666664</v>
      </c>
      <c r="DT11" s="153"/>
      <c r="DU11" s="144" t="str">
        <f t="shared" ref="DU11:DU39" si="211">IF(DO11=2,DP11,IF(DO11=1,DP11,IF(DO11=3,DP11," " )))</f>
        <v xml:space="preserve"> </v>
      </c>
      <c r="DV11" s="145" t="str">
        <f t="shared" ref="DV11:DV39" si="212">IF(DO11=2,DS11,IF(DO11=1,DS11,IF(DO11=3,DS11," ")))</f>
        <v xml:space="preserve"> </v>
      </c>
      <c r="DW11" s="149"/>
      <c r="DX11" s="150"/>
      <c r="DY11" s="150" t="str">
        <f t="shared" ref="DY11:DY39" si="213">IF(DX11=0," ",(7.5))</f>
        <v xml:space="preserve"> </v>
      </c>
      <c r="DZ11" s="154" t="str">
        <f>IF(DX11=0," ",IF(DX11=16," ",VLOOKUP(DX11,PROTOKOL!$A:$E,2)*DY11))</f>
        <v xml:space="preserve"> </v>
      </c>
      <c r="EA11" s="151"/>
      <c r="EB11" s="152" t="str">
        <f>IF(DX11=0," ",IF(DX11=16," ",(DW11-DZ11-EA11)*VLOOKUP(DX11,PROTOKOL!$A:$E,5)))</f>
        <v xml:space="preserve"> </v>
      </c>
      <c r="EC11" s="155"/>
      <c r="ED11" s="156" t="str">
        <f t="shared" si="21"/>
        <v xml:space="preserve"> </v>
      </c>
      <c r="EE11" s="103"/>
      <c r="EF11" s="138">
        <v>29</v>
      </c>
      <c r="EG11" s="149">
        <v>1</v>
      </c>
      <c r="EH11" s="150">
        <v>5</v>
      </c>
      <c r="EI11" s="150">
        <f t="shared" si="22"/>
        <v>7.5</v>
      </c>
      <c r="EJ11" s="150">
        <f>IFERROR(IF(EH11=0," ",IF(EH11=16," ",VLOOKUP(EH11,PROTOKOL!$A:$E,2)*EI11))/7.5*(7.5-EM11),"")</f>
        <v>0</v>
      </c>
      <c r="EK11" s="151"/>
      <c r="EL11" s="152">
        <f>IF(EH11=0," ",IF(EH11=16," ",(EG11-EJ11-EK11)*VLOOKUP(EH11,PROTOKOL!$A:$E,5)))</f>
        <v>17.262634133205204</v>
      </c>
      <c r="EM11" s="153"/>
      <c r="EN11" s="144" t="str">
        <f t="shared" ref="EN11:EN39" si="214">IF(EH11=2,EI11,IF(EH11=1,EI11,IF(EH11=3,EI11," " )))</f>
        <v xml:space="preserve"> </v>
      </c>
      <c r="EO11" s="145" t="str">
        <f t="shared" ref="EO11:EO39" si="215">IF(EH11=2,EL11,IF(EH11=1,EL11,IF(EH11=3,EL11," ")))</f>
        <v xml:space="preserve"> </v>
      </c>
      <c r="EP11" s="149"/>
      <c r="EQ11" s="150"/>
      <c r="ER11" s="150" t="str">
        <f t="shared" si="23"/>
        <v xml:space="preserve"> </v>
      </c>
      <c r="ES11" s="154" t="str">
        <f>IF(EQ11=0," ",IF(EQ11=16," ",VLOOKUP(EQ11,PROTOKOL!$A:$E,2)*ER11))</f>
        <v xml:space="preserve"> </v>
      </c>
      <c r="ET11" s="151"/>
      <c r="EU11" s="152" t="str">
        <f>IF(EQ11=0," ",IF(EQ11=16," ",(EP11-ES11-ET11)*VLOOKUP(EQ11,PROTOKOL!$A:$E,5)))</f>
        <v xml:space="preserve"> </v>
      </c>
      <c r="EV11" s="155"/>
      <c r="EW11" s="156" t="str">
        <f t="shared" si="24"/>
        <v xml:space="preserve"> </v>
      </c>
      <c r="EX11" s="103"/>
      <c r="EY11" s="138">
        <v>29</v>
      </c>
      <c r="EZ11" s="149">
        <v>1</v>
      </c>
      <c r="FA11" s="150">
        <v>5</v>
      </c>
      <c r="FB11" s="150">
        <f t="shared" si="25"/>
        <v>7.5</v>
      </c>
      <c r="FC11" s="150">
        <f>IFERROR(IF(FA11=0," ",IF(FA11=16," ",VLOOKUP(FA11,PROTOKOL!$A:$E,2)*FB11))/7.5*(7.5-FF11),"")</f>
        <v>0</v>
      </c>
      <c r="FD11" s="151"/>
      <c r="FE11" s="152">
        <f>IF(FA11=0," ",IF(FA11=16," ",(EZ11-FC11-FD11)*VLOOKUP(FA11,PROTOKOL!$A:$E,5)))</f>
        <v>17.262634133205204</v>
      </c>
      <c r="FF11" s="153"/>
      <c r="FG11" s="144" t="str">
        <f t="shared" ref="FG11:FG39" si="216">IF(FA11=2,FB11,IF(FA11=1,FB11,IF(FA11=3,FB11," " )))</f>
        <v xml:space="preserve"> </v>
      </c>
      <c r="FH11" s="145" t="str">
        <f t="shared" ref="FH11:FH39" si="217">IF(FA11=2,FE11,IF(FA11=1,FE11,IF(FA11=3,FE11," ")))</f>
        <v xml:space="preserve"> </v>
      </c>
      <c r="FI11" s="149"/>
      <c r="FJ11" s="150"/>
      <c r="FK11" s="150" t="str">
        <f t="shared" si="26"/>
        <v xml:space="preserve"> </v>
      </c>
      <c r="FL11" s="154" t="str">
        <f>IF(FJ11=0," ",IF(FJ11=16," ",VLOOKUP(FJ11,PROTOKOL!$A:$E,2)*FK11))</f>
        <v xml:space="preserve"> </v>
      </c>
      <c r="FM11" s="151"/>
      <c r="FN11" s="152" t="str">
        <f>IF(FJ11=0," ",IF(FJ11=16," ",(FI11-FL11-FM11)*VLOOKUP(FJ11,PROTOKOL!$A:$E,5)))</f>
        <v xml:space="preserve"> </v>
      </c>
      <c r="FO11" s="155"/>
      <c r="FP11" s="156" t="str">
        <f t="shared" si="27"/>
        <v xml:space="preserve"> </v>
      </c>
      <c r="FQ11" s="103"/>
      <c r="FR11" s="138">
        <v>29</v>
      </c>
      <c r="FS11" s="149">
        <v>1</v>
      </c>
      <c r="FT11" s="150">
        <v>5</v>
      </c>
      <c r="FU11" s="150">
        <f t="shared" si="28"/>
        <v>7.5</v>
      </c>
      <c r="FV11" s="150">
        <f>IFERROR(IF(FT11=0," ",IF(FT11=16," ",VLOOKUP(FT11,PROTOKOL!$A:$E,2)*FU11))/7.5*(7.5-FY11),"")</f>
        <v>0</v>
      </c>
      <c r="FW11" s="151"/>
      <c r="FX11" s="152">
        <f>IF(FT11=0," ",IF(FT11=16," ",(FS11-FV11-FW11)*VLOOKUP(FT11,PROTOKOL!$A:$E,5)))</f>
        <v>17.262634133205204</v>
      </c>
      <c r="FY11" s="153"/>
      <c r="FZ11" s="144" t="str">
        <f t="shared" ref="FZ11:FZ39" si="218">IF(FT11=2,FU11,IF(FT11=1,FU11,IF(FT11=3,FU11," " )))</f>
        <v xml:space="preserve"> </v>
      </c>
      <c r="GA11" s="145" t="str">
        <f t="shared" ref="GA11:GA39" si="219">IF(FT11=2,FX11,IF(FT11=1,FX11,IF(FT11=3,FX11," ")))</f>
        <v xml:space="preserve"> </v>
      </c>
      <c r="GB11" s="149"/>
      <c r="GC11" s="150"/>
      <c r="GD11" s="150" t="str">
        <f t="shared" si="29"/>
        <v xml:space="preserve"> </v>
      </c>
      <c r="GE11" s="154" t="str">
        <f>IF(GC11=0," ",IF(GC11=16," ",VLOOKUP(GC11,PROTOKOL!$A:$E,2)*GD11))</f>
        <v xml:space="preserve"> </v>
      </c>
      <c r="GF11" s="151"/>
      <c r="GG11" s="152" t="str">
        <f>IF(GC11=0," ",IF(GC11=16," ",(GB11-GE11-GF11)*VLOOKUP(GC11,PROTOKOL!$A:$E,5)))</f>
        <v xml:space="preserve"> </v>
      </c>
      <c r="GH11" s="155"/>
      <c r="GI11" s="156" t="str">
        <f t="shared" si="30"/>
        <v xml:space="preserve"> </v>
      </c>
      <c r="GJ11" s="103"/>
      <c r="GK11" s="138">
        <v>29</v>
      </c>
      <c r="GL11" s="149">
        <v>6.22</v>
      </c>
      <c r="GM11" s="150">
        <v>1</v>
      </c>
      <c r="GN11" s="150">
        <f t="shared" si="31"/>
        <v>7.5</v>
      </c>
      <c r="GO11" s="150">
        <f>IFERROR(IF(GM11=0," ",IF(GM11=16," ",VLOOKUP(GM11,PROTOKOL!$A:$E,2)*GN11))/7.5*(7.5-GR11),"")</f>
        <v>4.5</v>
      </c>
      <c r="GP11" s="151">
        <v>0.105</v>
      </c>
      <c r="GQ11" s="152">
        <f>IF(GM11=0," ",IF(GM11=16," ",(GL11-GO11-GP11)*VLOOKUP(GM11,PROTOKOL!$A:$E,5)))</f>
        <v>16.37304944444444</v>
      </c>
      <c r="GR11" s="153"/>
      <c r="GS11" s="144">
        <f t="shared" ref="GS11:GS39" si="220">IF(GM11=2,GN11,IF(GM11=1,GN11,IF(GM11=3,GN11," " )))</f>
        <v>7.5</v>
      </c>
      <c r="GT11" s="145">
        <f t="shared" ref="GT11:GT39" si="221">IF(GM11=2,GQ11,IF(GM11=1,GQ11,IF(GM11=3,GQ11," ")))</f>
        <v>16.37304944444444</v>
      </c>
      <c r="GU11" s="149"/>
      <c r="GV11" s="150"/>
      <c r="GW11" s="150" t="str">
        <f t="shared" si="32"/>
        <v xml:space="preserve"> </v>
      </c>
      <c r="GX11" s="154" t="str">
        <f>IF(GV11=0," ",IF(GV11=16," ",VLOOKUP(GV11,PROTOKOL!$A:$E,2)*GW11))</f>
        <v xml:space="preserve"> </v>
      </c>
      <c r="GY11" s="151"/>
      <c r="GZ11" s="152" t="str">
        <f>IF(GV11=0," ",IF(GV11=16," ",(GU11-GX11-GY11)*VLOOKUP(GV11,PROTOKOL!$A:$E,5)))</f>
        <v xml:space="preserve"> </v>
      </c>
      <c r="HA11" s="155"/>
      <c r="HB11" s="156" t="str">
        <f t="shared" si="33"/>
        <v xml:space="preserve"> </v>
      </c>
      <c r="HC11" s="103"/>
      <c r="HD11" s="138">
        <v>29</v>
      </c>
      <c r="HE11" s="149">
        <v>1</v>
      </c>
      <c r="HF11" s="150">
        <v>5</v>
      </c>
      <c r="HG11" s="150">
        <f t="shared" si="34"/>
        <v>7.5</v>
      </c>
      <c r="HH11" s="150">
        <f>IFERROR(IF(HF11=0," ",IF(HF11=16," ",VLOOKUP(HF11,PROTOKOL!$A:$E,2)*HG11))/7.5*(7.5-HK11),"")</f>
        <v>0</v>
      </c>
      <c r="HI11" s="151"/>
      <c r="HJ11" s="152">
        <f>IF(HF11=0," ",IF(HF11=16," ",(HE11-HH11-HI11)*VLOOKUP(HF11,PROTOKOL!$A:$E,5)))</f>
        <v>17.262634133205204</v>
      </c>
      <c r="HK11" s="153"/>
      <c r="HL11" s="144" t="str">
        <f t="shared" ref="HL11:HL39" si="222">IF(HF11=2,HG11,IF(HF11=1,HG11,IF(HF11=3,HG11," " )))</f>
        <v xml:space="preserve"> </v>
      </c>
      <c r="HM11" s="145" t="str">
        <f t="shared" ref="HM11:HM39" si="223">IF(HF11=2,HJ11,IF(HF11=1,HJ11,IF(HF11=3,HJ11," ")))</f>
        <v xml:space="preserve"> </v>
      </c>
      <c r="HN11" s="149"/>
      <c r="HO11" s="150"/>
      <c r="HP11" s="150" t="str">
        <f t="shared" si="35"/>
        <v xml:space="preserve"> </v>
      </c>
      <c r="HQ11" s="154" t="str">
        <f>IF(HO11=0," ",IF(HO11=16," ",VLOOKUP(HO11,PROTOKOL!$A:$E,2)*HP11))</f>
        <v xml:space="preserve"> </v>
      </c>
      <c r="HR11" s="151"/>
      <c r="HS11" s="152" t="str">
        <f>IF(HO11=0," ",IF(HO11=16," ",(HN11-HQ11-HR11)*VLOOKUP(HO11,PROTOKOL!$A:$E,5)))</f>
        <v xml:space="preserve"> </v>
      </c>
      <c r="HT11" s="155"/>
      <c r="HU11" s="156" t="str">
        <f t="shared" si="36"/>
        <v xml:space="preserve"> </v>
      </c>
      <c r="HV11" s="103"/>
      <c r="HW11" s="138">
        <v>29</v>
      </c>
      <c r="HX11" s="149">
        <v>9.26</v>
      </c>
      <c r="HY11" s="150">
        <v>3</v>
      </c>
      <c r="HZ11" s="150">
        <f t="shared" si="37"/>
        <v>7.5</v>
      </c>
      <c r="IA11" s="150">
        <f>IFERROR(IF(HY11=0," ",IF(HY11=16," ",VLOOKUP(HY11,PROTOKOL!$A:$E,2)*HZ11))/7.5*(7.5-ID11),"")</f>
        <v>4.5</v>
      </c>
      <c r="IB11" s="151">
        <v>8.2000000000000003E-2</v>
      </c>
      <c r="IC11" s="152">
        <f>IF(HY11=0," ",IF(HY11=16," ",(HX11-IA11-IB11)*VLOOKUP(HY11,PROTOKOL!$A:$E,5)))</f>
        <v>33.198258644444444</v>
      </c>
      <c r="ID11" s="153"/>
      <c r="IE11" s="144">
        <f t="shared" ref="IE11:IE39" si="224">IF(HY11=2,HZ11,IF(HY11=1,HZ11,IF(HY11=3,HZ11," " )))</f>
        <v>7.5</v>
      </c>
      <c r="IF11" s="145">
        <f t="shared" ref="IF11:IF39" si="225">IF(HY11=2,IC11,IF(HY11=1,IC11,IF(HY11=3,IC11," ")))</f>
        <v>33.198258644444444</v>
      </c>
      <c r="IG11" s="149"/>
      <c r="IH11" s="150"/>
      <c r="II11" s="150" t="str">
        <f t="shared" si="38"/>
        <v xml:space="preserve"> </v>
      </c>
      <c r="IJ11" s="154" t="str">
        <f>IF(IH11=0," ",IF(IH11=16," ",VLOOKUP(IH11,PROTOKOL!$A:$E,2)*II11))</f>
        <v xml:space="preserve"> </v>
      </c>
      <c r="IK11" s="151"/>
      <c r="IL11" s="152" t="str">
        <f>IF(IH11=0," ",IF(IH11=16," ",(IG11-IJ11-IK11)*VLOOKUP(IH11,PROTOKOL!$A:$E,5)))</f>
        <v xml:space="preserve"> </v>
      </c>
      <c r="IM11" s="155"/>
      <c r="IN11" s="156" t="str">
        <f t="shared" si="39"/>
        <v xml:space="preserve"> </v>
      </c>
      <c r="IO11" s="103"/>
      <c r="IP11" s="138">
        <v>29</v>
      </c>
      <c r="IQ11" s="149">
        <v>5.92</v>
      </c>
      <c r="IR11" s="150">
        <v>1</v>
      </c>
      <c r="IS11" s="150">
        <f t="shared" si="40"/>
        <v>7.5</v>
      </c>
      <c r="IT11" s="150">
        <f>IFERROR(IF(IR11=0," ",IF(IR11=16," ",VLOOKUP(IR11,PROTOKOL!$A:$E,2)*IS11))/7.5*(7.5-IW11),"")</f>
        <v>4.5</v>
      </c>
      <c r="IU11" s="151">
        <v>0.441</v>
      </c>
      <c r="IV11" s="152">
        <f>IF(IR11=0," ",IF(IR11=16," ",(IQ11-IT11-IU11)*VLOOKUP(IR11,PROTOKOL!$A:$E,5)))</f>
        <v>9.9252107777777745</v>
      </c>
      <c r="IW11" s="153"/>
      <c r="IX11" s="144">
        <f t="shared" ref="IX11:IX39" si="226">IF(IR11=2,IS11,IF(IR11=1,IS11,IF(IR11=3,IS11," " )))</f>
        <v>7.5</v>
      </c>
      <c r="IY11" s="145">
        <f t="shared" ref="IY11:IY39" si="227">IF(IR11=2,IV11,IF(IR11=1,IV11,IF(IR11=3,IV11," ")))</f>
        <v>9.9252107777777745</v>
      </c>
      <c r="IZ11" s="149"/>
      <c r="JA11" s="150"/>
      <c r="JB11" s="150" t="str">
        <f t="shared" si="41"/>
        <v xml:space="preserve"> </v>
      </c>
      <c r="JC11" s="154" t="str">
        <f>IF(JA11=0," ",IF(JA11=16," ",VLOOKUP(JA11,PROTOKOL!$A:$E,2)*JB11))</f>
        <v xml:space="preserve"> </v>
      </c>
      <c r="JD11" s="151"/>
      <c r="JE11" s="152" t="str">
        <f>IF(JA11=0," ",IF(JA11=16," ",(IZ11-JC11-JD11)*VLOOKUP(JA11,PROTOKOL!$A:$E,5)))</f>
        <v xml:space="preserve"> </v>
      </c>
      <c r="JF11" s="155"/>
      <c r="JG11" s="156" t="str">
        <f t="shared" si="42"/>
        <v xml:space="preserve"> </v>
      </c>
      <c r="JH11" s="103"/>
      <c r="JI11" s="138">
        <v>29</v>
      </c>
      <c r="JJ11" s="149">
        <v>1</v>
      </c>
      <c r="JK11" s="150">
        <v>5</v>
      </c>
      <c r="JL11" s="150">
        <f t="shared" si="43"/>
        <v>7.5</v>
      </c>
      <c r="JM11" s="150">
        <f>IFERROR(IF(JK11=0," ",IF(JK11=16," ",VLOOKUP(JK11,PROTOKOL!$A:$E,2)*JL11))/7.5*(7.5-JP11),"")</f>
        <v>0</v>
      </c>
      <c r="JN11" s="151"/>
      <c r="JO11" s="152">
        <f>IF(JK11=0," ",IF(JK11=16," ",(JJ11-JM11-JN11)*VLOOKUP(JK11,PROTOKOL!$A:$E,5)))</f>
        <v>17.262634133205204</v>
      </c>
      <c r="JP11" s="153"/>
      <c r="JQ11" s="144" t="str">
        <f t="shared" ref="JQ11:JQ39" si="228">IF(JK11=2,JL11,IF(JK11=1,JL11,IF(JK11=3,JL11," " )))</f>
        <v xml:space="preserve"> </v>
      </c>
      <c r="JR11" s="145" t="str">
        <f t="shared" ref="JR11:JR39" si="229">IF(JK11=2,JO11,IF(JK11=1,JO11,IF(JK11=3,JO11," ")))</f>
        <v xml:space="preserve"> </v>
      </c>
      <c r="JS11" s="149"/>
      <c r="JT11" s="150"/>
      <c r="JU11" s="150" t="str">
        <f t="shared" si="44"/>
        <v xml:space="preserve"> </v>
      </c>
      <c r="JV11" s="154" t="str">
        <f>IF(JT11=0," ",IF(JT11=16," ",VLOOKUP(JT11,PROTOKOL!$A:$E,2)*JU11))</f>
        <v xml:space="preserve"> </v>
      </c>
      <c r="JW11" s="151"/>
      <c r="JX11" s="152" t="str">
        <f>IF(JT11=0," ",IF(JT11=16," ",(JS11-JV11-JW11)*VLOOKUP(JT11,PROTOKOL!$A:$E,5)))</f>
        <v xml:space="preserve"> </v>
      </c>
      <c r="JY11" s="155"/>
      <c r="JZ11" s="156" t="str">
        <f t="shared" si="45"/>
        <v xml:space="preserve"> </v>
      </c>
      <c r="KA11" s="103"/>
      <c r="KB11" s="138">
        <v>29</v>
      </c>
      <c r="KC11" s="149" t="s">
        <v>29</v>
      </c>
      <c r="KD11" s="150"/>
      <c r="KE11" s="150" t="str">
        <f t="shared" si="46"/>
        <v xml:space="preserve"> </v>
      </c>
      <c r="KF11" s="150" t="str">
        <f>IFERROR(IF(KD11=0," ",IF(KD11=16," ",VLOOKUP(KD11,PROTOKOL!$A:$E,2)*KE11))/7.5*(7.5-KI11),"")</f>
        <v/>
      </c>
      <c r="KG11" s="151"/>
      <c r="KH11" s="152" t="str">
        <f>IF(KD11=0," ",IF(KD11=16," ",(KC11-KF11-KG11)*VLOOKUP(KD11,PROTOKOL!$A:$E,5)))</f>
        <v xml:space="preserve"> </v>
      </c>
      <c r="KI11" s="153"/>
      <c r="KJ11" s="144" t="str">
        <f t="shared" ref="KJ11:KJ39" si="230">IF(KD11=2,KE11,IF(KD11=1,KE11,IF(KD11=3,KE11," " )))</f>
        <v xml:space="preserve"> </v>
      </c>
      <c r="KK11" s="145" t="str">
        <f t="shared" ref="KK11:KK39" si="231">IF(KD11=2,KH11,IF(KD11=1,KH11,IF(KD11=3,KH11," ")))</f>
        <v xml:space="preserve"> </v>
      </c>
      <c r="KL11" s="149"/>
      <c r="KM11" s="150"/>
      <c r="KN11" s="150" t="str">
        <f t="shared" si="47"/>
        <v xml:space="preserve"> </v>
      </c>
      <c r="KO11" s="154" t="str">
        <f>IF(KM11=0," ",IF(KM11=16," ",VLOOKUP(KM11,PROTOKOL!$A:$E,2)*KN11))</f>
        <v xml:space="preserve"> </v>
      </c>
      <c r="KP11" s="151"/>
      <c r="KQ11" s="152" t="str">
        <f>IF(KM11=0," ",IF(KM11=16," ",(KL11-KO11-KP11)*VLOOKUP(KM11,PROTOKOL!$A:$E,5)))</f>
        <v xml:space="preserve"> </v>
      </c>
      <c r="KR11" s="155"/>
      <c r="KS11" s="156" t="str">
        <f t="shared" si="48"/>
        <v xml:space="preserve"> </v>
      </c>
      <c r="KT11" s="103"/>
      <c r="KU11" s="138">
        <v>29</v>
      </c>
      <c r="KV11" s="149">
        <v>7.72</v>
      </c>
      <c r="KW11" s="150">
        <v>3</v>
      </c>
      <c r="KX11" s="150">
        <f t="shared" si="49"/>
        <v>7.5</v>
      </c>
      <c r="KY11" s="150">
        <f>IFERROR(IF(KW11=0," ",IF(KW11=16," ",VLOOKUP(KW11,PROTOKOL!$A:$E,2)*KX11))/7.5*(7.5-LB11),"")</f>
        <v>4.5</v>
      </c>
      <c r="KZ11" s="151">
        <v>5.5E-2</v>
      </c>
      <c r="LA11" s="152">
        <f>IF(KW11=0," ",IF(KW11=16," ",(KV11-KY11-KZ11)*VLOOKUP(KW11,PROTOKOL!$A:$E,5)))</f>
        <v>22.46098516666666</v>
      </c>
      <c r="LB11" s="153"/>
      <c r="LC11" s="144">
        <f t="shared" ref="LC11:LC39" si="232">IF(KW11=2,KX11,IF(KW11=1,KX11,IF(KW11=3,KX11," " )))</f>
        <v>7.5</v>
      </c>
      <c r="LD11" s="145">
        <f t="shared" ref="LD11:LD39" si="233">IF(KW11=2,LA11,IF(KW11=1,LA11,IF(KW11=3,LA11," ")))</f>
        <v>22.46098516666666</v>
      </c>
      <c r="LE11" s="149"/>
      <c r="LF11" s="150"/>
      <c r="LG11" s="150" t="str">
        <f t="shared" si="50"/>
        <v xml:space="preserve"> </v>
      </c>
      <c r="LH11" s="154" t="str">
        <f>IF(LF11=0," ",IF(LF11=16," ",VLOOKUP(LF11,PROTOKOL!$A:$E,2)*LG11))</f>
        <v xml:space="preserve"> </v>
      </c>
      <c r="LI11" s="151"/>
      <c r="LJ11" s="152" t="str">
        <f>IF(LF11=0," ",IF(LF11=16," ",(LE11-LH11-LI11)*VLOOKUP(LF11,PROTOKOL!$A:$E,5)))</f>
        <v xml:space="preserve"> </v>
      </c>
      <c r="LK11" s="155"/>
      <c r="LL11" s="156" t="str">
        <f t="shared" si="51"/>
        <v xml:space="preserve"> </v>
      </c>
      <c r="LM11" s="103"/>
      <c r="LN11" s="138">
        <v>29</v>
      </c>
      <c r="LO11" s="149">
        <v>8.3800000000000008</v>
      </c>
      <c r="LP11" s="150">
        <v>3</v>
      </c>
      <c r="LQ11" s="150">
        <f t="shared" si="52"/>
        <v>7.5</v>
      </c>
      <c r="LR11" s="150">
        <f>IFERROR(IF(LP11=0," ",IF(LP11=16," ",VLOOKUP(LP11,PROTOKOL!$A:$E,2)*LQ11))/7.5*(7.5-LU11),"")</f>
        <v>4.5</v>
      </c>
      <c r="LS11" s="151">
        <v>0.151</v>
      </c>
      <c r="LT11" s="152">
        <f>IF(LP11=0," ",IF(LP11=16," ",(LO11-LR11-LS11)*VLOOKUP(LP11,PROTOKOL!$A:$E,5)))</f>
        <v>26.463511433333338</v>
      </c>
      <c r="LU11" s="153"/>
      <c r="LV11" s="144">
        <f t="shared" ref="LV11:LV39" si="234">IF(LP11=2,LQ11,IF(LP11=1,LQ11,IF(LP11=3,LQ11," " )))</f>
        <v>7.5</v>
      </c>
      <c r="LW11" s="145">
        <f t="shared" ref="LW11:LW39" si="235">IF(LP11=2,LT11,IF(LP11=1,LT11,IF(LP11=3,LT11," ")))</f>
        <v>26.463511433333338</v>
      </c>
      <c r="LX11" s="149"/>
      <c r="LY11" s="150"/>
      <c r="LZ11" s="150" t="str">
        <f t="shared" si="53"/>
        <v xml:space="preserve"> </v>
      </c>
      <c r="MA11" s="154" t="str">
        <f>IF(LY11=0," ",IF(LY11=16," ",VLOOKUP(LY11,PROTOKOL!$A:$E,2)*LZ11))</f>
        <v xml:space="preserve"> </v>
      </c>
      <c r="MB11" s="151"/>
      <c r="MC11" s="152" t="str">
        <f>IF(LY11=0," ",IF(LY11=16," ",(LX11-MA11-MB11)*VLOOKUP(LY11,PROTOKOL!$A:$E,5)))</f>
        <v xml:space="preserve"> </v>
      </c>
      <c r="MD11" s="155"/>
      <c r="ME11" s="156" t="str">
        <f t="shared" si="54"/>
        <v xml:space="preserve"> </v>
      </c>
      <c r="MF11" s="103"/>
      <c r="MG11" s="138">
        <v>29</v>
      </c>
      <c r="MH11" s="149">
        <v>7.84</v>
      </c>
      <c r="MI11" s="150">
        <v>3</v>
      </c>
      <c r="MJ11" s="150">
        <f t="shared" si="55"/>
        <v>7.5</v>
      </c>
      <c r="MK11" s="150">
        <f>IFERROR(IF(MI11=0," ",IF(MI11=16," ",VLOOKUP(MI11,PROTOKOL!$A:$E,2)*MJ11))/7.5*(7.5-MN11),"")</f>
        <v>4.5</v>
      </c>
      <c r="ML11" s="151">
        <v>0.106</v>
      </c>
      <c r="MM11" s="152">
        <f>IF(MI11=0," ",IF(MI11=16," ",(MH11-MK11-ML11)*VLOOKUP(MI11,PROTOKOL!$A:$E,5)))</f>
        <v>22.95065593333333</v>
      </c>
      <c r="MN11" s="153"/>
      <c r="MO11" s="144">
        <f t="shared" ref="MO11:MO39" si="236">IF(MI11=2,MJ11,IF(MI11=1,MJ11,IF(MI11=3,MJ11," " )))</f>
        <v>7.5</v>
      </c>
      <c r="MP11" s="145">
        <f t="shared" ref="MP11:MP39" si="237">IF(MI11=2,MM11,IF(MI11=1,MM11,IF(MI11=3,MM11," ")))</f>
        <v>22.95065593333333</v>
      </c>
      <c r="MQ11" s="149"/>
      <c r="MR11" s="150"/>
      <c r="MS11" s="150" t="str">
        <f t="shared" si="56"/>
        <v xml:space="preserve"> </v>
      </c>
      <c r="MT11" s="154" t="str">
        <f>IF(MR11=0," ",IF(MR11=16," ",VLOOKUP(MR11,PROTOKOL!$A:$E,2)*MS11))</f>
        <v xml:space="preserve"> </v>
      </c>
      <c r="MU11" s="151"/>
      <c r="MV11" s="152" t="str">
        <f>IF(MR11=0," ",IF(MR11=16," ",(MQ11-MT11-MU11)*VLOOKUP(MR11,PROTOKOL!$A:$E,5)))</f>
        <v xml:space="preserve"> </v>
      </c>
      <c r="MW11" s="155"/>
      <c r="MX11" s="156" t="str">
        <f t="shared" si="57"/>
        <v xml:space="preserve"> </v>
      </c>
      <c r="MY11" s="103"/>
      <c r="MZ11" s="138">
        <v>29</v>
      </c>
      <c r="NA11" s="149">
        <v>9.26</v>
      </c>
      <c r="NB11" s="150">
        <v>3</v>
      </c>
      <c r="NC11" s="150">
        <f t="shared" si="58"/>
        <v>7.5</v>
      </c>
      <c r="ND11" s="150">
        <f>IFERROR(IF(NB11=0," ",IF(NB11=16," ",VLOOKUP(NB11,PROTOKOL!$A:$E,2)*NC11))/7.5*(7.5-NG11),"")</f>
        <v>4.5</v>
      </c>
      <c r="NE11" s="151">
        <v>8.2000000000000003E-2</v>
      </c>
      <c r="NF11" s="152">
        <f>IF(NB11=0," ",IF(NB11=16," ",(NA11-ND11-NE11)*VLOOKUP(NB11,PROTOKOL!$A:$E,5)))</f>
        <v>33.198258644444444</v>
      </c>
      <c r="NG11" s="153"/>
      <c r="NH11" s="144">
        <f t="shared" ref="NH11:NH39" si="238">IF(NB11=2,NC11,IF(NB11=1,NC11,IF(NB11=3,NC11," " )))</f>
        <v>7.5</v>
      </c>
      <c r="NI11" s="145">
        <f t="shared" ref="NI11:NI39" si="239">IF(NB11=2,NF11,IF(NB11=1,NF11,IF(NB11=3,NF11," ")))</f>
        <v>33.198258644444444</v>
      </c>
      <c r="NJ11" s="149"/>
      <c r="NK11" s="150"/>
      <c r="NL11" s="150" t="str">
        <f t="shared" si="59"/>
        <v xml:space="preserve"> </v>
      </c>
      <c r="NM11" s="154" t="str">
        <f>IF(NK11=0," ",IF(NK11=16," ",VLOOKUP(NK11,PROTOKOL!$A:$E,2)*NL11))</f>
        <v xml:space="preserve"> </v>
      </c>
      <c r="NN11" s="151"/>
      <c r="NO11" s="152" t="str">
        <f>IF(NK11=0," ",IF(NK11=16," ",(NJ11-NM11-NN11)*VLOOKUP(NK11,PROTOKOL!$A:$E,5)))</f>
        <v xml:space="preserve"> </v>
      </c>
      <c r="NP11" s="155"/>
      <c r="NQ11" s="156" t="str">
        <f t="shared" si="60"/>
        <v xml:space="preserve"> </v>
      </c>
      <c r="NR11" s="103"/>
      <c r="NS11" s="138">
        <v>29</v>
      </c>
      <c r="NT11" s="149">
        <v>8.3800000000000008</v>
      </c>
      <c r="NU11" s="150">
        <v>3</v>
      </c>
      <c r="NV11" s="150">
        <f t="shared" si="61"/>
        <v>7.5</v>
      </c>
      <c r="NW11" s="150">
        <f>IFERROR(IF(NU11=0," ",IF(NU11=16," ",VLOOKUP(NU11,PROTOKOL!$A:$E,2)*NV11))/7.5*(7.5-NZ11),"")</f>
        <v>4.5</v>
      </c>
      <c r="NX11" s="151">
        <v>0.151</v>
      </c>
      <c r="NY11" s="152">
        <f>IF(NU11=0," ",IF(NU11=16," ",(NT11-NW11-NX11)*VLOOKUP(NU11,PROTOKOL!$A:$E,5)))</f>
        <v>26.463511433333338</v>
      </c>
      <c r="NZ11" s="153"/>
      <c r="OA11" s="144">
        <f t="shared" ref="OA11:OA39" si="240">IF(NU11=2,NV11,IF(NU11=1,NV11,IF(NU11=3,NV11," " )))</f>
        <v>7.5</v>
      </c>
      <c r="OB11" s="145">
        <f t="shared" ref="OB11:OB39" si="241">IF(NU11=2,NY11,IF(NU11=1,NY11,IF(NU11=3,NY11," ")))</f>
        <v>26.463511433333338</v>
      </c>
      <c r="OC11" s="149"/>
      <c r="OD11" s="150"/>
      <c r="OE11" s="150" t="str">
        <f t="shared" si="62"/>
        <v xml:space="preserve"> </v>
      </c>
      <c r="OF11" s="154" t="str">
        <f>IF(OD11=0," ",IF(OD11=16," ",VLOOKUP(OD11,PROTOKOL!$A:$E,2)*OE11))</f>
        <v xml:space="preserve"> </v>
      </c>
      <c r="OG11" s="151"/>
      <c r="OH11" s="152" t="str">
        <f>IF(OD11=0," ",IF(OD11=16," ",(OC11-OF11-OG11)*VLOOKUP(OD11,PROTOKOL!$A:$E,5)))</f>
        <v xml:space="preserve"> </v>
      </c>
      <c r="OI11" s="155"/>
      <c r="OJ11" s="156" t="str">
        <f t="shared" si="63"/>
        <v xml:space="preserve"> </v>
      </c>
      <c r="OK11" s="103"/>
      <c r="OL11" s="138">
        <v>29</v>
      </c>
      <c r="OM11" s="149">
        <v>5.3</v>
      </c>
      <c r="ON11" s="150">
        <v>1</v>
      </c>
      <c r="OO11" s="150">
        <f t="shared" si="64"/>
        <v>7.5</v>
      </c>
      <c r="OP11" s="150">
        <f>IFERROR(IF(ON11=0," ",IF(ON11=16," ",VLOOKUP(ON11,PROTOKOL!$A:$E,2)*OO11))/7.5*(7.5-OS11),"")</f>
        <v>4.5</v>
      </c>
      <c r="OQ11" s="151">
        <v>0.33500000000000002</v>
      </c>
      <c r="OR11" s="152">
        <f>IF(ON11=0," ",IF(ON11=16," ",(OM11-OP11-OQ11)*VLOOKUP(ON11,PROTOKOL!$A:$E,5)))</f>
        <v>4.7142216666666643</v>
      </c>
      <c r="OS11" s="153"/>
      <c r="OT11" s="144">
        <f t="shared" ref="OT11:OT39" si="242">IF(ON11=2,OO11,IF(ON11=1,OO11,IF(ON11=3,OO11," " )))</f>
        <v>7.5</v>
      </c>
      <c r="OU11" s="145">
        <f t="shared" ref="OU11:OU39" si="243">IF(ON11=2,OR11,IF(ON11=1,OR11,IF(ON11=3,OR11," ")))</f>
        <v>4.7142216666666643</v>
      </c>
      <c r="OV11" s="149"/>
      <c r="OW11" s="150"/>
      <c r="OX11" s="150" t="str">
        <f t="shared" si="65"/>
        <v xml:space="preserve"> </v>
      </c>
      <c r="OY11" s="154" t="str">
        <f>IF(OW11=0," ",IF(OW11=16," ",VLOOKUP(OW11,PROTOKOL!$A:$E,2)*OX11))</f>
        <v xml:space="preserve"> </v>
      </c>
      <c r="OZ11" s="151"/>
      <c r="PA11" s="152" t="str">
        <f>IF(OW11=0," ",IF(OW11=16," ",(OV11-OY11-OZ11)*VLOOKUP(OW11,PROTOKOL!$A:$E,5)))</f>
        <v xml:space="preserve"> </v>
      </c>
      <c r="PB11" s="155"/>
      <c r="PC11" s="156" t="str">
        <f t="shared" si="66"/>
        <v xml:space="preserve"> </v>
      </c>
      <c r="PD11" s="103"/>
      <c r="PE11" s="138">
        <v>29</v>
      </c>
      <c r="PF11" s="149">
        <v>7.84</v>
      </c>
      <c r="PG11" s="150">
        <v>3</v>
      </c>
      <c r="PH11" s="150">
        <f t="shared" si="67"/>
        <v>7.5</v>
      </c>
      <c r="PI11" s="150">
        <f>IFERROR(IF(PG11=0," ",IF(PG11=16," ",VLOOKUP(PG11,PROTOKOL!$A:$E,2)*PH11))/7.5*(7.5-PL11),"")</f>
        <v>4.5</v>
      </c>
      <c r="PJ11" s="151">
        <v>0.106</v>
      </c>
      <c r="PK11" s="152">
        <f>IF(PG11=0," ",IF(PG11=16," ",(PF11-PI11-PJ11)*VLOOKUP(PG11,PROTOKOL!$A:$E,5)))</f>
        <v>22.95065593333333</v>
      </c>
      <c r="PL11" s="153"/>
      <c r="PM11" s="144">
        <f t="shared" ref="PM11:PM39" si="244">IF(PG11=2,PH11,IF(PG11=1,PH11,IF(PG11=3,PH11," " )))</f>
        <v>7.5</v>
      </c>
      <c r="PN11" s="145">
        <f t="shared" ref="PN11:PN39" si="245">IF(PG11=2,PK11,IF(PG11=1,PK11,IF(PG11=3,PK11," ")))</f>
        <v>22.95065593333333</v>
      </c>
      <c r="PO11" s="149"/>
      <c r="PP11" s="150"/>
      <c r="PQ11" s="150" t="str">
        <f t="shared" si="68"/>
        <v xml:space="preserve"> </v>
      </c>
      <c r="PR11" s="154" t="str">
        <f>IF(PP11=0," ",IF(PP11=16," ",VLOOKUP(PP11,PROTOKOL!$A:$E,2)*PQ11))</f>
        <v xml:space="preserve"> </v>
      </c>
      <c r="PS11" s="151"/>
      <c r="PT11" s="152" t="str">
        <f>IF(PP11=0," ",IF(PP11=16," ",(PO11-PR11-PS11)*VLOOKUP(PP11,PROTOKOL!$A:$E,5)))</f>
        <v xml:space="preserve"> </v>
      </c>
      <c r="PU11" s="155"/>
      <c r="PV11" s="156" t="str">
        <f t="shared" si="69"/>
        <v xml:space="preserve"> </v>
      </c>
      <c r="PW11" s="103"/>
      <c r="PX11" s="138">
        <v>29</v>
      </c>
      <c r="PY11" s="149">
        <v>6.34</v>
      </c>
      <c r="PZ11" s="150">
        <v>1</v>
      </c>
      <c r="QA11" s="150">
        <f t="shared" si="70"/>
        <v>7.5</v>
      </c>
      <c r="QB11" s="150">
        <f>IFERROR(IF(PZ11=0," ",IF(PZ11=16," ",VLOOKUP(PZ11,PROTOKOL!$A:$E,2)*QA11))/7.5*(7.5-QE11),"")</f>
        <v>4.5</v>
      </c>
      <c r="QC11" s="151">
        <v>0.25900000000000001</v>
      </c>
      <c r="QD11" s="152">
        <f>IF(PZ11=0," ",IF(PZ11=16," ",(PY11-QB11-QC11)*VLOOKUP(PZ11,PROTOKOL!$A:$E,5)))</f>
        <v>16.028353666666664</v>
      </c>
      <c r="QE11" s="153"/>
      <c r="QF11" s="144">
        <f t="shared" ref="QF11:QF39" si="246">IF(PZ11=2,QA11,IF(PZ11=1,QA11,IF(PZ11=3,QA11," " )))</f>
        <v>7.5</v>
      </c>
      <c r="QG11" s="145">
        <f t="shared" ref="QG11:QG39" si="247">IF(PZ11=2,QD11,IF(PZ11=1,QD11,IF(PZ11=3,QD11," ")))</f>
        <v>16.028353666666664</v>
      </c>
      <c r="QH11" s="149"/>
      <c r="QI11" s="150"/>
      <c r="QJ11" s="150" t="str">
        <f t="shared" si="71"/>
        <v xml:space="preserve"> </v>
      </c>
      <c r="QK11" s="154" t="str">
        <f>IF(QI11=0," ",IF(QI11=16," ",VLOOKUP(QI11,PROTOKOL!$A:$E,2)*QJ11))</f>
        <v xml:space="preserve"> </v>
      </c>
      <c r="QL11" s="151"/>
      <c r="QM11" s="152" t="str">
        <f>IF(QI11=0," ",IF(QI11=16," ",(QH11-QK11-QL11)*VLOOKUP(QI11,PROTOKOL!$A:$E,5)))</f>
        <v xml:space="preserve"> </v>
      </c>
      <c r="QN11" s="155"/>
      <c r="QO11" s="156" t="str">
        <f t="shared" si="72"/>
        <v xml:space="preserve"> </v>
      </c>
      <c r="QP11" s="103"/>
      <c r="QQ11" s="138">
        <v>29</v>
      </c>
      <c r="QR11" s="149" t="s">
        <v>29</v>
      </c>
      <c r="QS11" s="150"/>
      <c r="QT11" s="150" t="str">
        <f t="shared" si="73"/>
        <v xml:space="preserve"> </v>
      </c>
      <c r="QU11" s="150" t="str">
        <f>IFERROR(IF(QS11=0," ",IF(QS11=16," ",VLOOKUP(QS11,PROTOKOL!$A:$E,2)*QT11))/7.5*(7.5-QX11),"")</f>
        <v/>
      </c>
      <c r="QV11" s="151"/>
      <c r="QW11" s="152" t="str">
        <f>IF(QS11=0," ",IF(QS11=16," ",(QR11-QU11-QV11)*VLOOKUP(QS11,PROTOKOL!$A:$E,5)))</f>
        <v xml:space="preserve"> </v>
      </c>
      <c r="QX11" s="153"/>
      <c r="QY11" s="144" t="str">
        <f t="shared" ref="QY11:QY39" si="248">IF(QS11=2,QT11,IF(QS11=1,QT11,IF(QS11=3,QT11," " )))</f>
        <v xml:space="preserve"> </v>
      </c>
      <c r="QZ11" s="145" t="str">
        <f t="shared" ref="QZ11:QZ39" si="249">IF(QS11=2,QW11,IF(QS11=1,QW11,IF(QS11=3,QW11," ")))</f>
        <v xml:space="preserve"> </v>
      </c>
      <c r="RA11" s="149"/>
      <c r="RB11" s="150"/>
      <c r="RC11" s="150" t="str">
        <f t="shared" si="74"/>
        <v xml:space="preserve"> </v>
      </c>
      <c r="RD11" s="154" t="str">
        <f>IF(RB11=0," ",IF(RB11=16," ",VLOOKUP(RB11,PROTOKOL!$A:$E,2)*RC11))</f>
        <v xml:space="preserve"> </v>
      </c>
      <c r="RE11" s="151"/>
      <c r="RF11" s="152" t="str">
        <f>IF(RB11=0," ",IF(RB11=16," ",(RA11-RD11-RE11)*VLOOKUP(RB11,PROTOKOL!$A:$E,5)))</f>
        <v xml:space="preserve"> </v>
      </c>
      <c r="RG11" s="155"/>
      <c r="RH11" s="156" t="str">
        <f t="shared" si="75"/>
        <v xml:space="preserve"> </v>
      </c>
      <c r="RI11" s="103"/>
      <c r="RJ11" s="138">
        <v>29</v>
      </c>
      <c r="RK11" s="149">
        <v>7.14</v>
      </c>
      <c r="RL11" s="150">
        <v>1</v>
      </c>
      <c r="RM11" s="150">
        <f t="shared" si="76"/>
        <v>7.5</v>
      </c>
      <c r="RN11" s="150">
        <f>IFERROR(IF(RL11=0," ",IF(RL11=16," ",VLOOKUP(RL11,PROTOKOL!$A:$E,2)*RM11))/7.5*(7.5-RQ11),"")</f>
        <v>4.5</v>
      </c>
      <c r="RO11" s="151">
        <v>0.127</v>
      </c>
      <c r="RP11" s="152">
        <f>IF(RL11=0," ",IF(RL11=16," ",(RK11-RN11-RO11)*VLOOKUP(RL11,PROTOKOL!$A:$E,5)))</f>
        <v>25.47707322222222</v>
      </c>
      <c r="RQ11" s="153"/>
      <c r="RR11" s="144">
        <f t="shared" ref="RR11:RR39" si="250">IF(RL11=2,RM11,IF(RL11=1,RM11,IF(RL11=3,RM11," " )))</f>
        <v>7.5</v>
      </c>
      <c r="RS11" s="145">
        <f t="shared" ref="RS11:RS39" si="251">IF(RL11=2,RP11,IF(RL11=1,RP11,IF(RL11=3,RP11," ")))</f>
        <v>25.47707322222222</v>
      </c>
      <c r="RT11" s="149"/>
      <c r="RU11" s="150"/>
      <c r="RV11" s="150" t="str">
        <f t="shared" si="77"/>
        <v xml:space="preserve"> </v>
      </c>
      <c r="RW11" s="154" t="str">
        <f>IF(RU11=0," ",IF(RU11=16," ",VLOOKUP(RU11,PROTOKOL!$A:$E,2)*RV11))</f>
        <v xml:space="preserve"> </v>
      </c>
      <c r="RX11" s="151"/>
      <c r="RY11" s="152" t="str">
        <f>IF(RU11=0," ",IF(RU11=16," ",(RT11-RW11-RX11)*VLOOKUP(RU11,PROTOKOL!$A:$E,5)))</f>
        <v xml:space="preserve"> </v>
      </c>
      <c r="RZ11" s="155"/>
      <c r="SA11" s="156" t="str">
        <f t="shared" si="78"/>
        <v xml:space="preserve"> </v>
      </c>
      <c r="SB11" s="103"/>
      <c r="SC11" s="138">
        <v>29</v>
      </c>
      <c r="SD11" s="149">
        <v>6.68</v>
      </c>
      <c r="SE11" s="150">
        <v>1</v>
      </c>
      <c r="SF11" s="150">
        <f t="shared" si="79"/>
        <v>7.5</v>
      </c>
      <c r="SG11" s="150">
        <f>IFERROR(IF(SE11=0," ",IF(SE11=16," ",VLOOKUP(SE11,PROTOKOL!$A:$E,2)*SF11))/7.5*(7.5-SJ11),"")</f>
        <v>4.5</v>
      </c>
      <c r="SH11" s="151">
        <v>0.153</v>
      </c>
      <c r="SI11" s="152">
        <f>IF(SE11=0," ",IF(SE11=16," ",(SD11-SG11-SH11)*VLOOKUP(SE11,PROTOKOL!$A:$E,5)))</f>
        <v>20.549951222222216</v>
      </c>
      <c r="SJ11" s="153"/>
      <c r="SK11" s="144">
        <f t="shared" ref="SK11:SK39" si="252">IF(SE11=2,SF11,IF(SE11=1,SF11,IF(SE11=3,SF11," " )))</f>
        <v>7.5</v>
      </c>
      <c r="SL11" s="145">
        <f t="shared" ref="SL11:SL39" si="253">IF(SE11=2,SI11,IF(SE11=1,SI11,IF(SE11=3,SI11," ")))</f>
        <v>20.549951222222216</v>
      </c>
      <c r="SM11" s="149"/>
      <c r="SN11" s="150"/>
      <c r="SO11" s="150" t="str">
        <f t="shared" si="80"/>
        <v xml:space="preserve"> </v>
      </c>
      <c r="SP11" s="154" t="str">
        <f>IF(SN11=0," ",IF(SN11=16," ",VLOOKUP(SN11,PROTOKOL!$A:$E,2)*SO11))</f>
        <v xml:space="preserve"> </v>
      </c>
      <c r="SQ11" s="151"/>
      <c r="SR11" s="152" t="str">
        <f>IF(SN11=0," ",IF(SN11=16," ",(SM11-SP11-SQ11)*VLOOKUP(SN11,PROTOKOL!$A:$E,5)))</f>
        <v xml:space="preserve"> </v>
      </c>
      <c r="SS11" s="155"/>
      <c r="ST11" s="156" t="str">
        <f t="shared" si="81"/>
        <v xml:space="preserve"> </v>
      </c>
      <c r="SU11" s="103"/>
      <c r="SV11" s="138">
        <v>29</v>
      </c>
      <c r="SW11" s="149">
        <v>1</v>
      </c>
      <c r="SX11" s="150">
        <v>5</v>
      </c>
      <c r="SY11" s="150">
        <f t="shared" si="82"/>
        <v>7.5</v>
      </c>
      <c r="SZ11" s="150">
        <f>IFERROR(IF(SX11=0," ",IF(SX11=16," ",VLOOKUP(SX11,PROTOKOL!$A:$E,2)*SY11))/7.5*(7.5-TC11),"")</f>
        <v>0</v>
      </c>
      <c r="TA11" s="151"/>
      <c r="TB11" s="152">
        <f>IF(SX11=0," ",IF(SX11=16," ",(SW11-SZ11-TA11)*VLOOKUP(SX11,PROTOKOL!$A:$E,5)))</f>
        <v>17.262634133205204</v>
      </c>
      <c r="TC11" s="153"/>
      <c r="TD11" s="144" t="str">
        <f t="shared" ref="TD11:TD39" si="254">IF(SX11=2,SY11,IF(SX11=1,SY11,IF(SX11=3,SY11," " )))</f>
        <v xml:space="preserve"> </v>
      </c>
      <c r="TE11" s="145" t="str">
        <f t="shared" ref="TE11:TE39" si="255">IF(SX11=2,TB11,IF(SX11=1,TB11,IF(SX11=3,TB11," ")))</f>
        <v xml:space="preserve"> </v>
      </c>
      <c r="TF11" s="149"/>
      <c r="TG11" s="150"/>
      <c r="TH11" s="150" t="str">
        <f t="shared" si="83"/>
        <v xml:space="preserve"> </v>
      </c>
      <c r="TI11" s="154" t="str">
        <f>IF(TG11=0," ",IF(TG11=16," ",VLOOKUP(TG11,PROTOKOL!$A:$E,2)*TH11))</f>
        <v xml:space="preserve"> </v>
      </c>
      <c r="TJ11" s="151"/>
      <c r="TK11" s="152" t="str">
        <f>IF(TG11=0," ",IF(TG11=16," ",(TF11-TI11-TJ11)*VLOOKUP(TG11,PROTOKOL!$A:$E,5)))</f>
        <v xml:space="preserve"> </v>
      </c>
      <c r="TL11" s="155"/>
      <c r="TM11" s="156" t="str">
        <f t="shared" si="84"/>
        <v xml:space="preserve"> </v>
      </c>
      <c r="TN11" s="103"/>
      <c r="TO11" s="138">
        <v>29</v>
      </c>
      <c r="TP11" s="149">
        <v>7.52</v>
      </c>
      <c r="TQ11" s="150">
        <v>1</v>
      </c>
      <c r="TR11" s="150">
        <f t="shared" si="85"/>
        <v>7.5</v>
      </c>
      <c r="TS11" s="150">
        <f>IFERROR(IF(TQ11=0," ",IF(TQ11=16," ",VLOOKUP(TQ11,PROTOKOL!$A:$E,2)*TR11))/7.5*(7.5-TV11),"")</f>
        <v>4.5</v>
      </c>
      <c r="TT11" s="151">
        <v>0.27600000000000002</v>
      </c>
      <c r="TU11" s="152">
        <f>IF(TQ11=0," ",IF(TQ11=16," ",(TP11-TS11-TT11)*VLOOKUP(TQ11,PROTOKOL!$A:$E,5)))</f>
        <v>27.818976888888884</v>
      </c>
      <c r="TV11" s="153"/>
      <c r="TW11" s="144">
        <f t="shared" ref="TW11:TW39" si="256">IF(TQ11=2,TR11,IF(TQ11=1,TR11,IF(TQ11=3,TR11," " )))</f>
        <v>7.5</v>
      </c>
      <c r="TX11" s="145">
        <f t="shared" ref="TX11:TX39" si="257">IF(TQ11=2,TU11,IF(TQ11=1,TU11,IF(TQ11=3,TU11," ")))</f>
        <v>27.818976888888884</v>
      </c>
      <c r="TY11" s="149"/>
      <c r="TZ11" s="150"/>
      <c r="UA11" s="150" t="str">
        <f t="shared" si="86"/>
        <v xml:space="preserve"> </v>
      </c>
      <c r="UB11" s="154" t="str">
        <f>IF(TZ11=0," ",IF(TZ11=16," ",VLOOKUP(TZ11,PROTOKOL!$A:$E,2)*UA11))</f>
        <v xml:space="preserve"> </v>
      </c>
      <c r="UC11" s="151"/>
      <c r="UD11" s="152" t="str">
        <f>IF(TZ11=0," ",IF(TZ11=16," ",(TY11-UB11-UC11)*VLOOKUP(TZ11,PROTOKOL!$A:$E,5)))</f>
        <v xml:space="preserve"> </v>
      </c>
      <c r="UE11" s="155"/>
      <c r="UF11" s="156" t="str">
        <f t="shared" si="87"/>
        <v xml:space="preserve"> </v>
      </c>
      <c r="UG11" s="103"/>
      <c r="UH11" s="138">
        <v>29</v>
      </c>
      <c r="UI11" s="149" t="s">
        <v>26</v>
      </c>
      <c r="UJ11" s="150"/>
      <c r="UK11" s="150" t="str">
        <f t="shared" si="88"/>
        <v xml:space="preserve"> </v>
      </c>
      <c r="UL11" s="150" t="str">
        <f>IFERROR(IF(UJ11=0," ",IF(UJ11=16," ",VLOOKUP(UJ11,PROTOKOL!$A:$E,2)*UK11))/7.5*(7.5-UO11),"")</f>
        <v/>
      </c>
      <c r="UM11" s="151"/>
      <c r="UN11" s="152" t="str">
        <f>IF(UJ11=0," ",IF(UJ11=16," ",(UI11-UL11-UM11)*VLOOKUP(UJ11,PROTOKOL!$A:$E,5)))</f>
        <v xml:space="preserve"> </v>
      </c>
      <c r="UO11" s="153"/>
      <c r="UP11" s="144" t="str">
        <f t="shared" ref="UP11:UP39" si="258">IF(UJ11=2,UK11,IF(UJ11=1,UK11,IF(UJ11=3,UK11," " )))</f>
        <v xml:space="preserve"> </v>
      </c>
      <c r="UQ11" s="145" t="str">
        <f t="shared" ref="UQ11:UQ39" si="259">IF(UJ11=2,UN11,IF(UJ11=1,UN11,IF(UJ11=3,UN11," ")))</f>
        <v xml:space="preserve"> </v>
      </c>
      <c r="UR11" s="149"/>
      <c r="US11" s="150"/>
      <c r="UT11" s="150" t="str">
        <f t="shared" si="89"/>
        <v xml:space="preserve"> </v>
      </c>
      <c r="UU11" s="154" t="str">
        <f>IF(US11=0," ",IF(US11=16," ",VLOOKUP(US11,PROTOKOL!$A:$E,2)*UT11))</f>
        <v xml:space="preserve"> </v>
      </c>
      <c r="UV11" s="151"/>
      <c r="UW11" s="152" t="str">
        <f>IF(US11=0," ",IF(US11=16," ",(UR11-UU11-UV11)*VLOOKUP(US11,PROTOKOL!$A:$E,5)))</f>
        <v xml:space="preserve"> </v>
      </c>
      <c r="UX11" s="155"/>
      <c r="UY11" s="156" t="str">
        <f t="shared" si="90"/>
        <v xml:space="preserve"> </v>
      </c>
      <c r="UZ11" s="103"/>
      <c r="VA11" s="138">
        <v>29</v>
      </c>
      <c r="VB11" s="149">
        <v>6.89</v>
      </c>
      <c r="VC11" s="150">
        <v>1</v>
      </c>
      <c r="VD11" s="150">
        <f t="shared" si="91"/>
        <v>7.5</v>
      </c>
      <c r="VE11" s="150">
        <f>IFERROR(IF(VC11=0," ",IF(VC11=16," ",VLOOKUP(VC11,PROTOKOL!$A:$E,2)*VD11))/7.5*(7.5-VH11),"")</f>
        <v>4.5</v>
      </c>
      <c r="VF11" s="151">
        <v>0.191</v>
      </c>
      <c r="VG11" s="152">
        <f>IF(VC11=0," ",IF(VC11=16," ",(VB11-VE11-VF11)*VLOOKUP(VC11,PROTOKOL!$A:$E,5)))</f>
        <v>22.293706333333329</v>
      </c>
      <c r="VH11" s="153"/>
      <c r="VI11" s="144">
        <f t="shared" ref="VI11:VI39" si="260">IF(VC11=2,VD11,IF(VC11=1,VD11,IF(VC11=3,VD11," " )))</f>
        <v>7.5</v>
      </c>
      <c r="VJ11" s="145">
        <f t="shared" ref="VJ11:VJ39" si="261">IF(VC11=2,VG11,IF(VC11=1,VG11,IF(VC11=3,VG11," ")))</f>
        <v>22.293706333333329</v>
      </c>
      <c r="VK11" s="149"/>
      <c r="VL11" s="150"/>
      <c r="VM11" s="150" t="str">
        <f t="shared" si="92"/>
        <v xml:space="preserve"> </v>
      </c>
      <c r="VN11" s="154" t="str">
        <f>IF(VL11=0," ",IF(VL11=16," ",VLOOKUP(VL11,PROTOKOL!$A:$E,2)*VM11))</f>
        <v xml:space="preserve"> </v>
      </c>
      <c r="VO11" s="151"/>
      <c r="VP11" s="152" t="str">
        <f>IF(VL11=0," ",IF(VL11=16," ",(VK11-VN11-VO11)*VLOOKUP(VL11,PROTOKOL!$A:$E,5)))</f>
        <v xml:space="preserve"> </v>
      </c>
      <c r="VQ11" s="155"/>
      <c r="VR11" s="156" t="str">
        <f t="shared" si="93"/>
        <v xml:space="preserve"> </v>
      </c>
      <c r="VS11" s="103"/>
      <c r="VT11" s="138">
        <v>29</v>
      </c>
      <c r="VU11" s="149">
        <v>7.72</v>
      </c>
      <c r="VV11" s="150">
        <v>3</v>
      </c>
      <c r="VW11" s="150">
        <f t="shared" si="94"/>
        <v>7.5</v>
      </c>
      <c r="VX11" s="150">
        <f>IFERROR(IF(VV11=0," ",IF(VV11=16," ",VLOOKUP(VV11,PROTOKOL!$A:$E,2)*VW11))/7.5*(7.5-WA11),"")</f>
        <v>4.5</v>
      </c>
      <c r="VY11" s="151">
        <v>5.5E-2</v>
      </c>
      <c r="VZ11" s="152">
        <f>IF(VV11=0," ",IF(VV11=16," ",(VU11-VX11-VY11)*VLOOKUP(VV11,PROTOKOL!$A:$E,5)))</f>
        <v>22.46098516666666</v>
      </c>
      <c r="WA11" s="153"/>
      <c r="WB11" s="144">
        <f t="shared" ref="WB11:WB39" si="262">IF(VV11=2,VW11,IF(VV11=1,VW11,IF(VV11=3,VW11," " )))</f>
        <v>7.5</v>
      </c>
      <c r="WC11" s="145">
        <f t="shared" ref="WC11:WC39" si="263">IF(VV11=2,VZ11,IF(VV11=1,VZ11,IF(VV11=3,VZ11," ")))</f>
        <v>22.46098516666666</v>
      </c>
      <c r="WD11" s="149"/>
      <c r="WE11" s="150"/>
      <c r="WF11" s="150" t="str">
        <f t="shared" si="95"/>
        <v xml:space="preserve"> </v>
      </c>
      <c r="WG11" s="154" t="str">
        <f>IF(WE11=0," ",IF(WE11=16," ",VLOOKUP(WE11,PROTOKOL!$A:$E,2)*WF11))</f>
        <v xml:space="preserve"> </v>
      </c>
      <c r="WH11" s="151"/>
      <c r="WI11" s="152" t="str">
        <f>IF(WE11=0," ",IF(WE11=16," ",(WD11-WG11-WH11)*VLOOKUP(WE11,PROTOKOL!$A:$E,5)))</f>
        <v xml:space="preserve"> </v>
      </c>
      <c r="WJ11" s="155"/>
      <c r="WK11" s="156" t="str">
        <f t="shared" si="96"/>
        <v xml:space="preserve"> </v>
      </c>
      <c r="WL11" s="103"/>
      <c r="WM11" s="138">
        <v>29</v>
      </c>
      <c r="WN11" s="149" t="s">
        <v>29</v>
      </c>
      <c r="WO11" s="150"/>
      <c r="WP11" s="150" t="str">
        <f t="shared" si="97"/>
        <v xml:space="preserve"> </v>
      </c>
      <c r="WQ11" s="150" t="str">
        <f>IFERROR(IF(WO11=0," ",IF(WO11=16," ",VLOOKUP(WO11,PROTOKOL!$A:$E,2)*WP11))/7.5*(7.5-WT11),"")</f>
        <v/>
      </c>
      <c r="WR11" s="151"/>
      <c r="WS11" s="152" t="str">
        <f>IF(WO11=0," ",IF(WO11=16," ",(WN11-WQ11-WR11)*VLOOKUP(WO11,PROTOKOL!$A:$E,5)))</f>
        <v xml:space="preserve"> </v>
      </c>
      <c r="WT11" s="153"/>
      <c r="WU11" s="144" t="str">
        <f t="shared" ref="WU11:WU39" si="264">IF(WO11=2,WP11,IF(WO11=1,WP11,IF(WO11=3,WP11," " )))</f>
        <v xml:space="preserve"> </v>
      </c>
      <c r="WV11" s="145" t="str">
        <f t="shared" ref="WV11:WV39" si="265">IF(WO11=2,WS11,IF(WO11=1,WS11,IF(WO11=3,WS11," ")))</f>
        <v xml:space="preserve"> </v>
      </c>
      <c r="WW11" s="149"/>
      <c r="WX11" s="150"/>
      <c r="WY11" s="150" t="str">
        <f t="shared" si="98"/>
        <v xml:space="preserve"> </v>
      </c>
      <c r="WZ11" s="154" t="str">
        <f>IF(WX11=0," ",IF(WX11=16," ",VLOOKUP(WX11,PROTOKOL!$A:$E,2)*WY11))</f>
        <v xml:space="preserve"> </v>
      </c>
      <c r="XA11" s="151"/>
      <c r="XB11" s="152" t="str">
        <f>IF(WX11=0," ",IF(WX11=16," ",(WW11-WZ11-XA11)*VLOOKUP(WX11,PROTOKOL!$A:$E,5)))</f>
        <v xml:space="preserve"> </v>
      </c>
      <c r="XC11" s="155"/>
      <c r="XD11" s="156" t="str">
        <f t="shared" si="99"/>
        <v xml:space="preserve"> </v>
      </c>
      <c r="XE11" s="103"/>
      <c r="XF11" s="138">
        <v>29</v>
      </c>
      <c r="XG11" s="149">
        <v>6.86</v>
      </c>
      <c r="XH11" s="150">
        <v>1</v>
      </c>
      <c r="XI11" s="150">
        <f t="shared" si="100"/>
        <v>7.5</v>
      </c>
      <c r="XJ11" s="150">
        <f>IFERROR(IF(XH11=0," ",IF(XH11=16," ",VLOOKUP(XH11,PROTOKOL!$A:$E,2)*XI11))/7.5*(7.5-XM11),"")</f>
        <v>4.5</v>
      </c>
      <c r="XK11" s="151">
        <v>0.18</v>
      </c>
      <c r="XL11" s="152">
        <f>IF(XH11=0," ",IF(XH11=16," ",(XG11-XJ11-XK11)*VLOOKUP(XH11,PROTOKOL!$A:$E,5)))</f>
        <v>22.101082222222221</v>
      </c>
      <c r="XM11" s="153"/>
      <c r="XN11" s="144">
        <f t="shared" ref="XN11:XN39" si="266">IF(XH11=2,XI11,IF(XH11=1,XI11,IF(XH11=3,XI11," " )))</f>
        <v>7.5</v>
      </c>
      <c r="XO11" s="145">
        <f t="shared" ref="XO11:XO39" si="267">IF(XH11=2,XL11,IF(XH11=1,XL11,IF(XH11=3,XL11," ")))</f>
        <v>22.101082222222221</v>
      </c>
      <c r="XP11" s="149"/>
      <c r="XQ11" s="150"/>
      <c r="XR11" s="150" t="str">
        <f t="shared" si="101"/>
        <v xml:space="preserve"> </v>
      </c>
      <c r="XS11" s="154" t="str">
        <f>IF(XQ11=0," ",IF(XQ11=16," ",VLOOKUP(XQ11,PROTOKOL!$A:$E,2)*XR11))</f>
        <v xml:space="preserve"> </v>
      </c>
      <c r="XT11" s="151"/>
      <c r="XU11" s="152" t="str">
        <f>IF(XQ11=0," ",IF(XQ11=16," ",(XP11-XS11-XT11)*VLOOKUP(XQ11,PROTOKOL!$A:$E,5)))</f>
        <v xml:space="preserve"> </v>
      </c>
      <c r="XV11" s="155"/>
      <c r="XW11" s="156" t="str">
        <f t="shared" si="102"/>
        <v xml:space="preserve"> </v>
      </c>
      <c r="XX11" s="103"/>
      <c r="XY11" s="138">
        <v>29</v>
      </c>
      <c r="XZ11" s="149">
        <v>7.52</v>
      </c>
      <c r="YA11" s="150">
        <v>1</v>
      </c>
      <c r="YB11" s="150">
        <f t="shared" si="103"/>
        <v>7.5</v>
      </c>
      <c r="YC11" s="150">
        <f>IFERROR(IF(YA11=0," ",IF(YA11=16," ",VLOOKUP(YA11,PROTOKOL!$A:$E,2)*YB11))/7.5*(7.5-YF11),"")</f>
        <v>4.5</v>
      </c>
      <c r="YD11" s="151">
        <v>0.27600000000000002</v>
      </c>
      <c r="YE11" s="152">
        <f>IF(YA11=0," ",IF(YA11=16," ",(XZ11-YC11-YD11)*VLOOKUP(YA11,PROTOKOL!$A:$E,5)))</f>
        <v>27.818976888888884</v>
      </c>
      <c r="YF11" s="153"/>
      <c r="YG11" s="144">
        <f t="shared" ref="YG11:YG39" si="268">IF(YA11=2,YB11,IF(YA11=1,YB11,IF(YA11=3,YB11," " )))</f>
        <v>7.5</v>
      </c>
      <c r="YH11" s="145">
        <f t="shared" ref="YH11:YH39" si="269">IF(YA11=2,YE11,IF(YA11=1,YE11,IF(YA11=3,YE11," ")))</f>
        <v>27.818976888888884</v>
      </c>
      <c r="YI11" s="149"/>
      <c r="YJ11" s="150"/>
      <c r="YK11" s="150" t="str">
        <f t="shared" si="104"/>
        <v xml:space="preserve"> </v>
      </c>
      <c r="YL11" s="154" t="str">
        <f>IF(YJ11=0," ",IF(YJ11=16," ",VLOOKUP(YJ11,PROTOKOL!$A:$E,2)*YK11))</f>
        <v xml:space="preserve"> </v>
      </c>
      <c r="YM11" s="151"/>
      <c r="YN11" s="152" t="str">
        <f>IF(YJ11=0," ",IF(YJ11=16," ",(YI11-YL11-YM11)*VLOOKUP(YJ11,PROTOKOL!$A:$E,5)))</f>
        <v xml:space="preserve"> </v>
      </c>
      <c r="YO11" s="155"/>
      <c r="YP11" s="156" t="str">
        <f t="shared" si="105"/>
        <v xml:space="preserve"> </v>
      </c>
      <c r="YQ11" s="103"/>
      <c r="YR11" s="138">
        <v>29</v>
      </c>
      <c r="YS11" s="149">
        <v>6.72</v>
      </c>
      <c r="YT11" s="150">
        <v>1</v>
      </c>
      <c r="YU11" s="150">
        <f t="shared" si="106"/>
        <v>7.5</v>
      </c>
      <c r="YV11" s="150">
        <f>IFERROR(IF(YT11=0," ",IF(YT11=16," ",VLOOKUP(YT11,PROTOKOL!$A:$E,2)*YU11))/7.5*(7.5-YY11),"")</f>
        <v>4.5</v>
      </c>
      <c r="YW11" s="151">
        <v>0.318</v>
      </c>
      <c r="YX11" s="152">
        <f>IF(YT11=0," ",IF(YT11=16," ",(YS11-YV11-YW11)*VLOOKUP(YT11,PROTOKOL!$A:$E,5)))</f>
        <v>19.282687333333328</v>
      </c>
      <c r="YY11" s="153"/>
      <c r="YZ11" s="144">
        <f t="shared" ref="YZ11:YZ39" si="270">IF(YT11=2,YU11,IF(YT11=1,YU11,IF(YT11=3,YU11," " )))</f>
        <v>7.5</v>
      </c>
      <c r="ZA11" s="145">
        <f t="shared" ref="ZA11:ZA39" si="271">IF(YT11=2,YX11,IF(YT11=1,YX11,IF(YT11=3,YX11," ")))</f>
        <v>19.282687333333328</v>
      </c>
      <c r="ZB11" s="149"/>
      <c r="ZC11" s="150"/>
      <c r="ZD11" s="150" t="str">
        <f t="shared" si="107"/>
        <v xml:space="preserve"> </v>
      </c>
      <c r="ZE11" s="154" t="str">
        <f>IF(ZC11=0," ",IF(ZC11=16," ",VLOOKUP(ZC11,PROTOKOL!$A:$E,2)*ZD11))</f>
        <v xml:space="preserve"> </v>
      </c>
      <c r="ZF11" s="151"/>
      <c r="ZG11" s="152" t="str">
        <f>IF(ZC11=0," ",IF(ZC11=16," ",(ZB11-ZE11-ZF11)*VLOOKUP(ZC11,PROTOKOL!$A:$E,5)))</f>
        <v xml:space="preserve"> </v>
      </c>
      <c r="ZH11" s="155"/>
      <c r="ZI11" s="156" t="str">
        <f t="shared" si="108"/>
        <v xml:space="preserve"> </v>
      </c>
      <c r="ZJ11" s="103"/>
      <c r="ZK11" s="138">
        <v>29</v>
      </c>
      <c r="ZL11" s="149" t="s">
        <v>26</v>
      </c>
      <c r="ZM11" s="150"/>
      <c r="ZN11" s="150" t="str">
        <f t="shared" si="109"/>
        <v xml:space="preserve"> </v>
      </c>
      <c r="ZO11" s="150" t="str">
        <f>IFERROR(IF(ZM11=0," ",IF(ZM11=16," ",VLOOKUP(ZM11,PROTOKOL!$A:$E,2)*ZN11))/7.5*(7.5-ZR11),"")</f>
        <v/>
      </c>
      <c r="ZP11" s="151"/>
      <c r="ZQ11" s="152" t="str">
        <f>IF(ZM11=0," ",IF(ZM11=16," ",(ZL11-ZO11-ZP11)*VLOOKUP(ZM11,PROTOKOL!$A:$E,5)))</f>
        <v xml:space="preserve"> </v>
      </c>
      <c r="ZR11" s="153"/>
      <c r="ZS11" s="144" t="str">
        <f t="shared" ref="ZS11:ZS39" si="272">IF(ZM11=2,ZN11,IF(ZM11=1,ZN11,IF(ZM11=3,ZN11," " )))</f>
        <v xml:space="preserve"> </v>
      </c>
      <c r="ZT11" s="145" t="str">
        <f t="shared" ref="ZT11:ZT39" si="273">IF(ZM11=2,ZQ11,IF(ZM11=1,ZQ11,IF(ZM11=3,ZQ11," ")))</f>
        <v xml:space="preserve"> </v>
      </c>
      <c r="ZU11" s="149"/>
      <c r="ZV11" s="150"/>
      <c r="ZW11" s="150" t="str">
        <f t="shared" si="110"/>
        <v xml:space="preserve"> </v>
      </c>
      <c r="ZX11" s="154" t="str">
        <f>IF(ZV11=0," ",IF(ZV11=16," ",VLOOKUP(ZV11,PROTOKOL!$A:$E,2)*ZW11))</f>
        <v xml:space="preserve"> </v>
      </c>
      <c r="ZY11" s="151"/>
      <c r="ZZ11" s="152" t="str">
        <f>IF(ZV11=0," ",IF(ZV11=16," ",(ZU11-ZX11-ZY11)*VLOOKUP(ZV11,PROTOKOL!$A:$E,5)))</f>
        <v xml:space="preserve"> </v>
      </c>
      <c r="AAA11" s="155"/>
      <c r="AAB11" s="156" t="str">
        <f t="shared" si="111"/>
        <v xml:space="preserve"> </v>
      </c>
      <c r="AAC11" s="103"/>
      <c r="AAD11" s="138">
        <v>29</v>
      </c>
      <c r="AAE11" s="149">
        <v>6.34</v>
      </c>
      <c r="AAF11" s="150">
        <v>1</v>
      </c>
      <c r="AAG11" s="150">
        <f t="shared" si="112"/>
        <v>7.5</v>
      </c>
      <c r="AAH11" s="150">
        <f>IFERROR(IF(AAF11=0," ",IF(AAF11=16," ",VLOOKUP(AAF11,PROTOKOL!$A:$E,2)*AAG11))/7.5*(7.5-AAK11),"")</f>
        <v>4.5</v>
      </c>
      <c r="AAI11" s="151">
        <v>0.25900000000000001</v>
      </c>
      <c r="AAJ11" s="152">
        <f>IF(AAF11=0," ",IF(AAF11=16," ",(AAE11-AAH11-AAI11)*VLOOKUP(AAF11,PROTOKOL!$A:$E,5)))</f>
        <v>16.028353666666664</v>
      </c>
      <c r="AAK11" s="153"/>
      <c r="AAL11" s="144">
        <f t="shared" ref="AAL11:AAL39" si="274">IF(AAF11=2,AAG11,IF(AAF11=1,AAG11,IF(AAF11=3,AAG11," " )))</f>
        <v>7.5</v>
      </c>
      <c r="AAM11" s="145">
        <f t="shared" ref="AAM11:AAM39" si="275">IF(AAF11=2,AAJ11,IF(AAF11=1,AAJ11,IF(AAF11=3,AAJ11," ")))</f>
        <v>16.028353666666664</v>
      </c>
      <c r="AAN11" s="149"/>
      <c r="AAO11" s="150"/>
      <c r="AAP11" s="150" t="str">
        <f t="shared" si="113"/>
        <v xml:space="preserve"> </v>
      </c>
      <c r="AAQ11" s="154" t="str">
        <f>IF(AAO11=0," ",IF(AAO11=16," ",VLOOKUP(AAO11,PROTOKOL!$A:$E,2)*AAP11))</f>
        <v xml:space="preserve"> </v>
      </c>
      <c r="AAR11" s="151"/>
      <c r="AAS11" s="152" t="str">
        <f>IF(AAO11=0," ",IF(AAO11=16," ",(AAN11-AAQ11-AAR11)*VLOOKUP(AAO11,PROTOKOL!$A:$E,5)))</f>
        <v xml:space="preserve"> </v>
      </c>
      <c r="AAT11" s="155"/>
      <c r="AAU11" s="156" t="str">
        <f t="shared" si="114"/>
        <v xml:space="preserve"> </v>
      </c>
      <c r="AAV11" s="103"/>
      <c r="AAW11" s="138">
        <v>29</v>
      </c>
      <c r="AAX11" s="149" t="s">
        <v>29</v>
      </c>
      <c r="AAY11" s="150"/>
      <c r="AAZ11" s="150" t="str">
        <f t="shared" si="115"/>
        <v xml:space="preserve"> </v>
      </c>
      <c r="ABA11" s="150" t="str">
        <f>IFERROR(IF(AAY11=0," ",IF(AAY11=16," ",VLOOKUP(AAY11,PROTOKOL!$A:$E,2)*AAZ11))/7.5*(7.5-ABD11),"")</f>
        <v/>
      </c>
      <c r="ABB11" s="151"/>
      <c r="ABC11" s="152" t="str">
        <f>IF(AAY11=0," ",IF(AAY11=16," ",(AAX11-ABA11-ABB11)*VLOOKUP(AAY11,PROTOKOL!$A:$E,5)))</f>
        <v xml:space="preserve"> </v>
      </c>
      <c r="ABD11" s="153"/>
      <c r="ABE11" s="144" t="str">
        <f t="shared" ref="ABE11:ABE39" si="276">IF(AAY11=2,AAZ11,IF(AAY11=1,AAZ11,IF(AAY11=3,AAZ11," " )))</f>
        <v xml:space="preserve"> </v>
      </c>
      <c r="ABF11" s="145" t="str">
        <f t="shared" ref="ABF11:ABF39" si="277">IF(AAY11=2,ABC11,IF(AAY11=1,ABC11,IF(AAY11=3,ABC11," ")))</f>
        <v xml:space="preserve"> </v>
      </c>
      <c r="ABG11" s="149"/>
      <c r="ABH11" s="150"/>
      <c r="ABI11" s="150" t="str">
        <f t="shared" si="116"/>
        <v xml:space="preserve"> </v>
      </c>
      <c r="ABJ11" s="154" t="str">
        <f>IF(ABH11=0," ",IF(ABH11=16," ",VLOOKUP(ABH11,PROTOKOL!$A:$E,2)*ABI11))</f>
        <v xml:space="preserve"> </v>
      </c>
      <c r="ABK11" s="151"/>
      <c r="ABL11" s="152" t="str">
        <f>IF(ABH11=0," ",IF(ABH11=16," ",(ABG11-ABJ11-ABK11)*VLOOKUP(ABH11,PROTOKOL!$A:$E,5)))</f>
        <v xml:space="preserve"> </v>
      </c>
      <c r="ABM11" s="155"/>
      <c r="ABN11" s="156" t="str">
        <f t="shared" si="117"/>
        <v xml:space="preserve"> </v>
      </c>
      <c r="ABO11" s="103"/>
      <c r="ABP11" s="138">
        <v>29</v>
      </c>
      <c r="ABQ11" s="149">
        <v>1</v>
      </c>
      <c r="ABR11" s="150">
        <v>5</v>
      </c>
      <c r="ABS11" s="150">
        <f t="shared" si="118"/>
        <v>7.5</v>
      </c>
      <c r="ABT11" s="150">
        <f>IFERROR(IF(ABR11=0," ",IF(ABR11=16," ",VLOOKUP(ABR11,PROTOKOL!$A:$E,2)*ABS11))/7.5*(7.5-ABW11),"")</f>
        <v>0</v>
      </c>
      <c r="ABU11" s="151"/>
      <c r="ABV11" s="152">
        <f>IF(ABR11=0," ",IF(ABR11=16," ",(ABQ11-ABT11-ABU11)*VLOOKUP(ABR11,PROTOKOL!$A:$E,5)))</f>
        <v>17.262634133205204</v>
      </c>
      <c r="ABW11" s="153"/>
      <c r="ABX11" s="144" t="str">
        <f t="shared" ref="ABX11:ABX39" si="278">IF(ABR11=2,ABS11,IF(ABR11=1,ABS11,IF(ABR11=3,ABS11," " )))</f>
        <v xml:space="preserve"> </v>
      </c>
      <c r="ABY11" s="145" t="str">
        <f t="shared" ref="ABY11:ABY39" si="279">IF(ABR11=2,ABV11,IF(ABR11=1,ABV11,IF(ABR11=3,ABV11," ")))</f>
        <v xml:space="preserve"> </v>
      </c>
      <c r="ABZ11" s="149"/>
      <c r="ACA11" s="150"/>
      <c r="ACB11" s="150" t="str">
        <f t="shared" si="119"/>
        <v xml:space="preserve"> </v>
      </c>
      <c r="ACC11" s="154" t="str">
        <f>IF(ACA11=0," ",IF(ACA11=16," ",VLOOKUP(ACA11,PROTOKOL!$A:$E,2)*ACB11))</f>
        <v xml:space="preserve"> </v>
      </c>
      <c r="ACD11" s="151"/>
      <c r="ACE11" s="152" t="str">
        <f>IF(ACA11=0," ",IF(ACA11=16," ",(ABZ11-ACC11-ACD11)*VLOOKUP(ACA11,PROTOKOL!$A:$E,5)))</f>
        <v xml:space="preserve"> </v>
      </c>
      <c r="ACF11" s="155"/>
      <c r="ACG11" s="156" t="str">
        <f t="shared" si="120"/>
        <v xml:space="preserve"> </v>
      </c>
      <c r="ACH11" s="103"/>
      <c r="ACI11" s="138">
        <v>29</v>
      </c>
      <c r="ACJ11" s="149">
        <v>6.94</v>
      </c>
      <c r="ACK11" s="150">
        <v>1</v>
      </c>
      <c r="ACL11" s="150">
        <f t="shared" si="121"/>
        <v>7.5</v>
      </c>
      <c r="ACM11" s="150">
        <f>IFERROR(IF(ACK11=0," ",IF(ACK11=16," ",VLOOKUP(ACK11,PROTOKOL!$A:$E,2)*ACL11))/7.5*(7.5-ACP11),"")</f>
        <v>4.5</v>
      </c>
      <c r="ACN11" s="151">
        <v>0.28000000000000003</v>
      </c>
      <c r="ACO11" s="152">
        <f>IF(ACK11=0," ",IF(ACK11=16," ",(ACJ11-ACM11-ACN11)*VLOOKUP(ACK11,PROTOKOL!$A:$E,5)))</f>
        <v>21.898319999999998</v>
      </c>
      <c r="ACP11" s="153"/>
      <c r="ACQ11" s="144">
        <f t="shared" ref="ACQ11:ACQ39" si="280">IF(ACK11=2,ACL11,IF(ACK11=1,ACL11,IF(ACK11=3,ACL11," " )))</f>
        <v>7.5</v>
      </c>
      <c r="ACR11" s="145">
        <f t="shared" ref="ACR11:ACR39" si="281">IF(ACK11=2,ACO11,IF(ACK11=1,ACO11,IF(ACK11=3,ACO11," ")))</f>
        <v>21.898319999999998</v>
      </c>
      <c r="ACS11" s="149"/>
      <c r="ACT11" s="150"/>
      <c r="ACU11" s="150" t="str">
        <f t="shared" si="122"/>
        <v xml:space="preserve"> </v>
      </c>
      <c r="ACV11" s="154" t="str">
        <f>IF(ACT11=0," ",IF(ACT11=16," ",VLOOKUP(ACT11,PROTOKOL!$A:$E,2)*ACU11))</f>
        <v xml:space="preserve"> </v>
      </c>
      <c r="ACW11" s="151"/>
      <c r="ACX11" s="152" t="str">
        <f>IF(ACT11=0," ",IF(ACT11=16," ",(ACS11-ACV11-ACW11)*VLOOKUP(ACT11,PROTOKOL!$A:$E,5)))</f>
        <v xml:space="preserve"> </v>
      </c>
      <c r="ACY11" s="155"/>
      <c r="ACZ11" s="156" t="str">
        <f t="shared" si="123"/>
        <v xml:space="preserve"> </v>
      </c>
      <c r="ADA11" s="103"/>
      <c r="ADB11" s="138">
        <v>29</v>
      </c>
      <c r="ADC11" s="149">
        <v>6.22</v>
      </c>
      <c r="ADD11" s="150">
        <v>1</v>
      </c>
      <c r="ADE11" s="150">
        <f t="shared" si="124"/>
        <v>7.5</v>
      </c>
      <c r="ADF11" s="150">
        <f>IFERROR(IF(ADD11=0," ",IF(ADD11=16," ",VLOOKUP(ADD11,PROTOKOL!$A:$E,2)*ADE11))/7.5*(7.5-ADI11),"")</f>
        <v>4.5</v>
      </c>
      <c r="ADG11" s="151">
        <v>0.105</v>
      </c>
      <c r="ADH11" s="152">
        <f>IF(ADD11=0," ",IF(ADD11=16," ",(ADC11-ADF11-ADG11)*VLOOKUP(ADD11,PROTOKOL!$A:$E,5)))</f>
        <v>16.37304944444444</v>
      </c>
      <c r="ADI11" s="153"/>
      <c r="ADJ11" s="144">
        <f t="shared" ref="ADJ11:ADJ39" si="282">IF(ADD11=2,ADE11,IF(ADD11=1,ADE11,IF(ADD11=3,ADE11," " )))</f>
        <v>7.5</v>
      </c>
      <c r="ADK11" s="145">
        <f t="shared" ref="ADK11:ADK39" si="283">IF(ADD11=2,ADH11,IF(ADD11=1,ADH11,IF(ADD11=3,ADH11," ")))</f>
        <v>16.37304944444444</v>
      </c>
      <c r="ADL11" s="149"/>
      <c r="ADM11" s="150"/>
      <c r="ADN11" s="150" t="str">
        <f t="shared" si="125"/>
        <v xml:space="preserve"> </v>
      </c>
      <c r="ADO11" s="154" t="str">
        <f>IF(ADM11=0," ",IF(ADM11=16," ",VLOOKUP(ADM11,PROTOKOL!$A:$E,2)*ADN11))</f>
        <v xml:space="preserve"> </v>
      </c>
      <c r="ADP11" s="151"/>
      <c r="ADQ11" s="152" t="str">
        <f>IF(ADM11=0," ",IF(ADM11=16," ",(ADL11-ADO11-ADP11)*VLOOKUP(ADM11,PROTOKOL!$A:$E,5)))</f>
        <v xml:space="preserve"> </v>
      </c>
      <c r="ADR11" s="155"/>
      <c r="ADS11" s="156" t="str">
        <f t="shared" si="126"/>
        <v xml:space="preserve"> </v>
      </c>
      <c r="ADT11" s="103"/>
      <c r="ADU11" s="138">
        <v>29</v>
      </c>
      <c r="ADV11" s="149">
        <v>6.66</v>
      </c>
      <c r="ADW11" s="150">
        <v>1</v>
      </c>
      <c r="ADX11" s="150">
        <f t="shared" si="127"/>
        <v>7.5</v>
      </c>
      <c r="ADY11" s="150">
        <f>IFERROR(IF(ADW11=0," ",IF(ADW11=16," ",VLOOKUP(ADW11,PROTOKOL!$A:$E,2)*ADX11))/7.5*(7.5-AEB11),"")</f>
        <v>4.5</v>
      </c>
      <c r="ADZ11" s="151">
        <v>0.22600000000000001</v>
      </c>
      <c r="AEA11" s="152">
        <f>IF(ADW11=0," ",IF(ADW11=16," ",(ADV11-ADY11-ADZ11)*VLOOKUP(ADW11,PROTOKOL!$A:$E,5)))</f>
        <v>19.60710688888889</v>
      </c>
      <c r="AEB11" s="153"/>
      <c r="AEC11" s="144">
        <f t="shared" ref="AEC11:AEC39" si="284">IF(ADW11=2,ADX11,IF(ADW11=1,ADX11,IF(ADW11=3,ADX11," " )))</f>
        <v>7.5</v>
      </c>
      <c r="AED11" s="145">
        <f t="shared" ref="AED11:AED39" si="285">IF(ADW11=2,AEA11,IF(ADW11=1,AEA11,IF(ADW11=3,AEA11," ")))</f>
        <v>19.60710688888889</v>
      </c>
      <c r="AEE11" s="149"/>
      <c r="AEF11" s="150"/>
      <c r="AEG11" s="150" t="str">
        <f t="shared" si="128"/>
        <v xml:space="preserve"> </v>
      </c>
      <c r="AEH11" s="154" t="str">
        <f>IF(AEF11=0," ",IF(AEF11=16," ",VLOOKUP(AEF11,PROTOKOL!$A:$E,2)*AEG11))</f>
        <v xml:space="preserve"> </v>
      </c>
      <c r="AEI11" s="151"/>
      <c r="AEJ11" s="152" t="str">
        <f>IF(AEF11=0," ",IF(AEF11=16," ",(AEE11-AEH11-AEI11)*VLOOKUP(AEF11,PROTOKOL!$A:$E,5)))</f>
        <v xml:space="preserve"> </v>
      </c>
      <c r="AEK11" s="155"/>
      <c r="AEL11" s="156" t="str">
        <f t="shared" si="129"/>
        <v xml:space="preserve"> </v>
      </c>
      <c r="AEM11" s="103"/>
      <c r="AEN11" s="138">
        <v>29</v>
      </c>
      <c r="AEO11" s="149">
        <v>6.72</v>
      </c>
      <c r="AEP11" s="150">
        <v>1</v>
      </c>
      <c r="AEQ11" s="150">
        <f t="shared" si="130"/>
        <v>7.5</v>
      </c>
      <c r="AER11" s="150">
        <f>IFERROR(IF(AEP11=0," ",IF(AEP11=16," ",VLOOKUP(AEP11,PROTOKOL!$A:$E,2)*AEQ11))/7.5*(7.5-AEU11),"")</f>
        <v>4.5</v>
      </c>
      <c r="AES11" s="151">
        <v>0.318</v>
      </c>
      <c r="AET11" s="152">
        <f>IF(AEP11=0," ",IF(AEP11=16," ",(AEO11-AER11-AES11)*VLOOKUP(AEP11,PROTOKOL!$A:$E,5)))</f>
        <v>19.282687333333328</v>
      </c>
      <c r="AEU11" s="153"/>
      <c r="AEV11" s="144">
        <f t="shared" ref="AEV11:AEV39" si="286">IF(AEP11=2,AEQ11,IF(AEP11=1,AEQ11,IF(AEP11=3,AEQ11," " )))</f>
        <v>7.5</v>
      </c>
      <c r="AEW11" s="145">
        <f t="shared" ref="AEW11:AEW39" si="287">IF(AEP11=2,AET11,IF(AEP11=1,AET11,IF(AEP11=3,AET11," ")))</f>
        <v>19.282687333333328</v>
      </c>
      <c r="AEX11" s="149"/>
      <c r="AEY11" s="150"/>
      <c r="AEZ11" s="150" t="str">
        <f t="shared" si="131"/>
        <v xml:space="preserve"> </v>
      </c>
      <c r="AFA11" s="154" t="str">
        <f>IF(AEY11=0," ",IF(AEY11=16," ",VLOOKUP(AEY11,PROTOKOL!$A:$E,2)*AEZ11))</f>
        <v xml:space="preserve"> </v>
      </c>
      <c r="AFB11" s="151"/>
      <c r="AFC11" s="152" t="str">
        <f>IF(AEY11=0," ",IF(AEY11=16," ",(AEX11-AFA11-AFB11)*VLOOKUP(AEY11,PROTOKOL!$A:$E,5)))</f>
        <v xml:space="preserve"> </v>
      </c>
      <c r="AFD11" s="155"/>
      <c r="AFE11" s="156" t="str">
        <f t="shared" si="132"/>
        <v xml:space="preserve"> </v>
      </c>
      <c r="AFF11" s="103"/>
      <c r="AFG11" s="138">
        <v>29</v>
      </c>
      <c r="AFH11" s="149">
        <v>6.68</v>
      </c>
      <c r="AFI11" s="150">
        <v>1</v>
      </c>
      <c r="AFJ11" s="150">
        <f t="shared" si="133"/>
        <v>7.5</v>
      </c>
      <c r="AFK11" s="150">
        <f>IFERROR(IF(AFI11=0," ",IF(AFI11=16," ",VLOOKUP(AFI11,PROTOKOL!$A:$E,2)*AFJ11))/7.5*(7.5-AFN11),"")</f>
        <v>4.5</v>
      </c>
      <c r="AFL11" s="151">
        <v>0.126</v>
      </c>
      <c r="AFM11" s="152">
        <f>IF(AFI11=0," ",IF(AFI11=16," ",(AFH11-AFK11-AFL11)*VLOOKUP(AFI11,PROTOKOL!$A:$E,5)))</f>
        <v>20.823680222222219</v>
      </c>
      <c r="AFN11" s="153"/>
      <c r="AFO11" s="144">
        <f t="shared" ref="AFO11:AFO39" si="288">IF(AFI11=2,AFJ11,IF(AFI11=1,AFJ11,IF(AFI11=3,AFJ11," " )))</f>
        <v>7.5</v>
      </c>
      <c r="AFP11" s="145">
        <f t="shared" ref="AFP11:AFP39" si="289">IF(AFI11=2,AFM11,IF(AFI11=1,AFM11,IF(AFI11=3,AFM11," ")))</f>
        <v>20.823680222222219</v>
      </c>
      <c r="AFQ11" s="149"/>
      <c r="AFR11" s="150"/>
      <c r="AFS11" s="150" t="str">
        <f t="shared" si="134"/>
        <v xml:space="preserve"> </v>
      </c>
      <c r="AFT11" s="154" t="str">
        <f>IF(AFR11=0," ",IF(AFR11=16," ",VLOOKUP(AFR11,PROTOKOL!$A:$E,2)*AFS11))</f>
        <v xml:space="preserve"> </v>
      </c>
      <c r="AFU11" s="151"/>
      <c r="AFV11" s="152" t="str">
        <f>IF(AFR11=0," ",IF(AFR11=16," ",(AFQ11-AFT11-AFU11)*VLOOKUP(AFR11,PROTOKOL!$A:$E,5)))</f>
        <v xml:space="preserve"> </v>
      </c>
      <c r="AFW11" s="155"/>
      <c r="AFX11" s="156" t="str">
        <f t="shared" si="135"/>
        <v xml:space="preserve"> </v>
      </c>
      <c r="AFY11" s="103"/>
      <c r="AFZ11" s="138">
        <v>29</v>
      </c>
      <c r="AGA11" s="149">
        <v>5.81</v>
      </c>
      <c r="AGB11" s="150">
        <v>1</v>
      </c>
      <c r="AGC11" s="150">
        <f t="shared" si="136"/>
        <v>7.5</v>
      </c>
      <c r="AGD11" s="150">
        <f>IFERROR(IF(AGB11=0," ",IF(AGB11=16," ",VLOOKUP(AGB11,PROTOKOL!$A:$E,2)*AGC11))/7.5*(7.5-AGG11),"")</f>
        <v>4.5</v>
      </c>
      <c r="AGE11" s="151">
        <v>0.26300000000000001</v>
      </c>
      <c r="AGF11" s="152">
        <f>IF(AGB11=0," ",IF(AGB11=16," ",(AGA11-AGD11-AGE11)*VLOOKUP(AGB11,PROTOKOL!$A:$E,5)))</f>
        <v>10.614602333333329</v>
      </c>
      <c r="AGG11" s="153"/>
      <c r="AGH11" s="144">
        <f t="shared" ref="AGH11:AGH39" si="290">IF(AGB11=2,AGC11,IF(AGB11=1,AGC11,IF(AGB11=3,AGC11," " )))</f>
        <v>7.5</v>
      </c>
      <c r="AGI11" s="145">
        <f t="shared" ref="AGI11:AGI39" si="291">IF(AGB11=2,AGF11,IF(AGB11=1,AGF11,IF(AGB11=3,AGF11," ")))</f>
        <v>10.614602333333329</v>
      </c>
      <c r="AGJ11" s="149"/>
      <c r="AGK11" s="150"/>
      <c r="AGL11" s="150" t="str">
        <f t="shared" si="137"/>
        <v xml:space="preserve"> </v>
      </c>
      <c r="AGM11" s="154" t="str">
        <f>IF(AGK11=0," ",IF(AGK11=16," ",VLOOKUP(AGK11,PROTOKOL!$A:$E,2)*AGL11))</f>
        <v xml:space="preserve"> </v>
      </c>
      <c r="AGN11" s="151"/>
      <c r="AGO11" s="152" t="str">
        <f>IF(AGK11=0," ",IF(AGK11=16," ",(AGJ11-AGM11-AGN11)*VLOOKUP(AGK11,PROTOKOL!$A:$E,5)))</f>
        <v xml:space="preserve"> </v>
      </c>
      <c r="AGP11" s="155"/>
      <c r="AGQ11" s="156" t="str">
        <f t="shared" si="138"/>
        <v xml:space="preserve"> </v>
      </c>
      <c r="AGR11" s="103"/>
      <c r="AGS11" s="138">
        <v>29</v>
      </c>
      <c r="AGT11" s="149">
        <v>6.36</v>
      </c>
      <c r="AGU11" s="150">
        <v>1</v>
      </c>
      <c r="AGV11" s="150">
        <f t="shared" si="139"/>
        <v>7.5</v>
      </c>
      <c r="AGW11" s="150">
        <f>IFERROR(IF(AGU11=0," ",IF(AGU11=16," ",VLOOKUP(AGU11,PROTOKOL!$A:$E,2)*AGV11))/7.5*(7.5-AGZ11),"")</f>
        <v>4.5</v>
      </c>
      <c r="AGX11" s="151">
        <v>0.21</v>
      </c>
      <c r="AGY11" s="152">
        <f>IF(AGU11=0," ",IF(AGU11=16," ",(AGT11-AGW11-AGX11)*VLOOKUP(AGU11,PROTOKOL!$A:$E,5)))</f>
        <v>16.727883333333335</v>
      </c>
      <c r="AGZ11" s="153"/>
      <c r="AHA11" s="144">
        <f t="shared" ref="AHA11:AHA39" si="292">IF(AGU11=2,AGV11,IF(AGU11=1,AGV11,IF(AGU11=3,AGV11," " )))</f>
        <v>7.5</v>
      </c>
      <c r="AHB11" s="145">
        <f t="shared" ref="AHB11:AHB39" si="293">IF(AGU11=2,AGY11,IF(AGU11=1,AGY11,IF(AGU11=3,AGY11," ")))</f>
        <v>16.727883333333335</v>
      </c>
      <c r="AHC11" s="149"/>
      <c r="AHD11" s="150"/>
      <c r="AHE11" s="150" t="str">
        <f t="shared" si="140"/>
        <v xml:space="preserve"> </v>
      </c>
      <c r="AHF11" s="154" t="str">
        <f>IF(AHD11=0," ",IF(AHD11=16," ",VLOOKUP(AHD11,PROTOKOL!$A:$E,2)*AHE11))</f>
        <v xml:space="preserve"> </v>
      </c>
      <c r="AHG11" s="151"/>
      <c r="AHH11" s="152" t="str">
        <f>IF(AHD11=0," ",IF(AHD11=16," ",(AHC11-AHF11-AHG11)*VLOOKUP(AHD11,PROTOKOL!$A:$E,5)))</f>
        <v xml:space="preserve"> </v>
      </c>
      <c r="AHI11" s="155"/>
      <c r="AHJ11" s="156" t="str">
        <f t="shared" si="141"/>
        <v xml:space="preserve"> </v>
      </c>
      <c r="AHK11" s="103"/>
      <c r="AHL11" s="138">
        <v>29</v>
      </c>
      <c r="AHM11" s="149" t="s">
        <v>26</v>
      </c>
      <c r="AHN11" s="150"/>
      <c r="AHO11" s="150" t="str">
        <f t="shared" si="142"/>
        <v xml:space="preserve"> </v>
      </c>
      <c r="AHP11" s="150" t="str">
        <f>IFERROR(IF(AHN11=0," ",IF(AHN11=16," ",VLOOKUP(AHN11,PROTOKOL!$A:$E,2)*AHO11))/7.5*(7.5-AHS11),"")</f>
        <v/>
      </c>
      <c r="AHQ11" s="151"/>
      <c r="AHR11" s="152" t="str">
        <f>IF(AHN11=0," ",IF(AHN11=16," ",(AHM11-AHP11-AHQ11)*VLOOKUP(AHN11,PROTOKOL!$A:$E,5)))</f>
        <v xml:space="preserve"> </v>
      </c>
      <c r="AHS11" s="153"/>
      <c r="AHT11" s="144" t="str">
        <f t="shared" ref="AHT11:AHT39" si="294">IF(AHN11=2,AHO11,IF(AHN11=1,AHO11,IF(AHN11=3,AHO11," " )))</f>
        <v xml:space="preserve"> </v>
      </c>
      <c r="AHU11" s="145" t="str">
        <f t="shared" ref="AHU11:AHU39" si="295">IF(AHN11=2,AHR11,IF(AHN11=1,AHR11,IF(AHN11=3,AHR11," ")))</f>
        <v xml:space="preserve"> </v>
      </c>
      <c r="AHV11" s="149"/>
      <c r="AHW11" s="150"/>
      <c r="AHX11" s="150" t="str">
        <f t="shared" si="143"/>
        <v xml:space="preserve"> </v>
      </c>
      <c r="AHY11" s="154" t="str">
        <f>IF(AHW11=0," ",IF(AHW11=16," ",VLOOKUP(AHW11,PROTOKOL!$A:$E,2)*AHX11))</f>
        <v xml:space="preserve"> </v>
      </c>
      <c r="AHZ11" s="151"/>
      <c r="AIA11" s="152" t="str">
        <f>IF(AHW11=0," ",IF(AHW11=16," ",(AHV11-AHY11-AHZ11)*VLOOKUP(AHW11,PROTOKOL!$A:$E,5)))</f>
        <v xml:space="preserve"> </v>
      </c>
      <c r="AIB11" s="155"/>
      <c r="AIC11" s="156" t="str">
        <f t="shared" si="144"/>
        <v xml:space="preserve"> </v>
      </c>
      <c r="AID11" s="103"/>
      <c r="AIE11" s="138">
        <v>29</v>
      </c>
      <c r="AIF11" s="149">
        <v>6.73</v>
      </c>
      <c r="AIG11" s="150">
        <v>1</v>
      </c>
      <c r="AIH11" s="150">
        <f t="shared" si="145"/>
        <v>7.5</v>
      </c>
      <c r="AII11" s="150">
        <f>IFERROR(IF(AIG11=0," ",IF(AIG11=16," ",VLOOKUP(AIG11,PROTOKOL!$A:$E,2)*AIH11))/7.5*(7.5-AIL11),"")</f>
        <v>4.5</v>
      </c>
      <c r="AIJ11" s="151">
        <v>0.109</v>
      </c>
      <c r="AIK11" s="152">
        <f>IF(AIG11=0," ",IF(AIG11=16," ",(AIF11-AII11-AIJ11)*VLOOKUP(AIG11,PROTOKOL!$A:$E,5)))</f>
        <v>21.502933666666667</v>
      </c>
      <c r="AIL11" s="153"/>
      <c r="AIM11" s="144">
        <f t="shared" ref="AIM11:AIM39" si="296">IF(AIG11=2,AIH11,IF(AIG11=1,AIH11,IF(AIG11=3,AIH11," " )))</f>
        <v>7.5</v>
      </c>
      <c r="AIN11" s="145">
        <f t="shared" ref="AIN11:AIN39" si="297">IF(AIG11=2,AIK11,IF(AIG11=1,AIK11,IF(AIG11=3,AIK11," ")))</f>
        <v>21.502933666666667</v>
      </c>
      <c r="AIO11" s="149"/>
      <c r="AIP11" s="150"/>
      <c r="AIQ11" s="150" t="str">
        <f t="shared" si="146"/>
        <v xml:space="preserve"> </v>
      </c>
      <c r="AIR11" s="154" t="str">
        <f>IF(AIP11=0," ",IF(AIP11=16," ",VLOOKUP(AIP11,PROTOKOL!$A:$E,2)*AIQ11))</f>
        <v xml:space="preserve"> </v>
      </c>
      <c r="AIS11" s="151"/>
      <c r="AIT11" s="152" t="str">
        <f>IF(AIP11=0," ",IF(AIP11=16," ",(AIO11-AIR11-AIS11)*VLOOKUP(AIP11,PROTOKOL!$A:$E,5)))</f>
        <v xml:space="preserve"> </v>
      </c>
      <c r="AIU11" s="155"/>
      <c r="AIV11" s="156" t="str">
        <f t="shared" si="147"/>
        <v xml:space="preserve"> </v>
      </c>
      <c r="AIW11" s="103"/>
      <c r="AIX11" s="138">
        <v>29</v>
      </c>
      <c r="AIY11" s="149">
        <v>6.33</v>
      </c>
      <c r="AIZ11" s="150">
        <v>1</v>
      </c>
      <c r="AJA11" s="150">
        <f t="shared" si="148"/>
        <v>7.5</v>
      </c>
      <c r="AJB11" s="150">
        <f>IFERROR(IF(AIZ11=0," ",IF(AIZ11=16," ",VLOOKUP(AIZ11,PROTOKOL!$A:$E,2)*AJA11))/7.5*(7.5-AJE11),"")</f>
        <v>4.5</v>
      </c>
      <c r="AJC11" s="151">
        <v>0.27500000000000002</v>
      </c>
      <c r="AJD11" s="152">
        <f>IF(AIZ11=0," ",IF(AIZ11=16," ",(AIY11-AJB11-AJC11)*VLOOKUP(AIZ11,PROTOKOL!$A:$E,5)))</f>
        <v>15.764762777777777</v>
      </c>
      <c r="AJE11" s="153"/>
      <c r="AJF11" s="144">
        <f t="shared" ref="AJF11:AJF39" si="298">IF(AIZ11=2,AJA11,IF(AIZ11=1,AJA11,IF(AIZ11=3,AJA11," " )))</f>
        <v>7.5</v>
      </c>
      <c r="AJG11" s="145">
        <f t="shared" ref="AJG11:AJG39" si="299">IF(AIZ11=2,AJD11,IF(AIZ11=1,AJD11,IF(AIZ11=3,AJD11," ")))</f>
        <v>15.764762777777777</v>
      </c>
      <c r="AJH11" s="149"/>
      <c r="AJI11" s="150"/>
      <c r="AJJ11" s="150" t="str">
        <f t="shared" si="149"/>
        <v xml:space="preserve"> </v>
      </c>
      <c r="AJK11" s="154" t="str">
        <f>IF(AJI11=0," ",IF(AJI11=16," ",VLOOKUP(AJI11,PROTOKOL!$A:$E,2)*AJJ11))</f>
        <v xml:space="preserve"> </v>
      </c>
      <c r="AJL11" s="151"/>
      <c r="AJM11" s="152" t="str">
        <f>IF(AJI11=0," ",IF(AJI11=16," ",(AJH11-AJK11-AJL11)*VLOOKUP(AJI11,PROTOKOL!$A:$E,5)))</f>
        <v xml:space="preserve"> </v>
      </c>
      <c r="AJN11" s="155"/>
      <c r="AJO11" s="156" t="str">
        <f t="shared" si="150"/>
        <v xml:space="preserve"> </v>
      </c>
      <c r="AJP11" s="103"/>
      <c r="AJQ11" s="138">
        <v>29</v>
      </c>
      <c r="AJR11" s="149">
        <v>6.75</v>
      </c>
      <c r="AJS11" s="150">
        <v>1</v>
      </c>
      <c r="AJT11" s="150">
        <f t="shared" si="151"/>
        <v>7.5</v>
      </c>
      <c r="AJU11" s="150">
        <f>IFERROR(IF(AJS11=0," ",IF(AJS11=16," ",VLOOKUP(AJS11,PROTOKOL!$A:$E,2)*AJT11))/7.5*(7.5-AJX11),"")</f>
        <v>4.5</v>
      </c>
      <c r="AJV11" s="151">
        <v>0.45900000000000002</v>
      </c>
      <c r="AJW11" s="152">
        <f>IF(AJS11=0," ",IF(AJS11=16," ",(AJR11-AJU11-AJV11)*VLOOKUP(AJS11,PROTOKOL!$A:$E,5)))</f>
        <v>18.157356999999998</v>
      </c>
      <c r="AJX11" s="153"/>
      <c r="AJY11" s="144">
        <f t="shared" ref="AJY11:AJY39" si="300">IF(AJS11=2,AJT11,IF(AJS11=1,AJT11,IF(AJS11=3,AJT11," " )))</f>
        <v>7.5</v>
      </c>
      <c r="AJZ11" s="145">
        <f t="shared" ref="AJZ11:AJZ39" si="301">IF(AJS11=2,AJW11,IF(AJS11=1,AJW11,IF(AJS11=3,AJW11," ")))</f>
        <v>18.157356999999998</v>
      </c>
      <c r="AKA11" s="149"/>
      <c r="AKB11" s="150"/>
      <c r="AKC11" s="150" t="str">
        <f t="shared" si="152"/>
        <v xml:space="preserve"> </v>
      </c>
      <c r="AKD11" s="154" t="str">
        <f>IF(AKB11=0," ",IF(AKB11=16," ",VLOOKUP(AKB11,PROTOKOL!$A:$E,2)*AKC11))</f>
        <v xml:space="preserve"> </v>
      </c>
      <c r="AKE11" s="151"/>
      <c r="AKF11" s="152" t="str">
        <f>IF(AKB11=0," ",IF(AKB11=16," ",(AKA11-AKD11-AKE11)*VLOOKUP(AKB11,PROTOKOL!$A:$E,5)))</f>
        <v xml:space="preserve"> </v>
      </c>
      <c r="AKG11" s="155"/>
      <c r="AKH11" s="156" t="str">
        <f t="shared" si="153"/>
        <v xml:space="preserve"> </v>
      </c>
      <c r="AKI11" s="103"/>
      <c r="AKJ11" s="138">
        <v>29</v>
      </c>
      <c r="AKK11" s="149" t="s">
        <v>26</v>
      </c>
      <c r="AKL11" s="150"/>
      <c r="AKM11" s="150" t="str">
        <f t="shared" si="154"/>
        <v xml:space="preserve"> </v>
      </c>
      <c r="AKN11" s="150" t="str">
        <f>IFERROR(IF(AKL11=0," ",IF(AKL11=16," ",VLOOKUP(AKL11,PROTOKOL!$A:$E,2)*AKM11))/7.5*(7.5-AKQ11),"")</f>
        <v/>
      </c>
      <c r="AKO11" s="151"/>
      <c r="AKP11" s="152" t="str">
        <f>IF(AKL11=0," ",IF(AKL11=16," ",(AKK11-AKN11-AKO11)*VLOOKUP(AKL11,PROTOKOL!$A:$E,5)))</f>
        <v xml:space="preserve"> </v>
      </c>
      <c r="AKQ11" s="153"/>
      <c r="AKR11" s="144" t="str">
        <f t="shared" ref="AKR11:AKR39" si="302">IF(AKL11=2,AKM11,IF(AKL11=1,AKM11,IF(AKL11=3,AKM11," " )))</f>
        <v xml:space="preserve"> </v>
      </c>
      <c r="AKS11" s="145" t="str">
        <f t="shared" ref="AKS11:AKS39" si="303">IF(AKL11=2,AKP11,IF(AKL11=1,AKP11,IF(AKL11=3,AKP11," ")))</f>
        <v xml:space="preserve"> </v>
      </c>
      <c r="AKT11" s="149"/>
      <c r="AKU11" s="150"/>
      <c r="AKV11" s="150" t="str">
        <f t="shared" si="155"/>
        <v xml:space="preserve"> </v>
      </c>
      <c r="AKW11" s="154" t="str">
        <f>IF(AKU11=0," ",IF(AKU11=16," ",VLOOKUP(AKU11,PROTOKOL!$A:$E,2)*AKV11))</f>
        <v xml:space="preserve"> </v>
      </c>
      <c r="AKX11" s="151"/>
      <c r="AKY11" s="152" t="str">
        <f>IF(AKU11=0," ",IF(AKU11=16," ",(AKT11-AKW11-AKX11)*VLOOKUP(AKU11,PROTOKOL!$A:$E,5)))</f>
        <v xml:space="preserve"> </v>
      </c>
      <c r="AKZ11" s="155"/>
      <c r="ALA11" s="156" t="str">
        <f t="shared" si="156"/>
        <v xml:space="preserve"> </v>
      </c>
      <c r="ALB11" s="103"/>
      <c r="ALC11" s="138">
        <v>29</v>
      </c>
      <c r="ALD11" s="149" t="s">
        <v>26</v>
      </c>
      <c r="ALE11" s="150"/>
      <c r="ALF11" s="150" t="str">
        <f t="shared" si="157"/>
        <v xml:space="preserve"> </v>
      </c>
      <c r="ALG11" s="150" t="str">
        <f>IFERROR(IF(ALE11=0," ",IF(ALE11=16," ",VLOOKUP(ALE11,PROTOKOL!$A:$E,2)*ALF11))/7.5*(7.5-ALJ11),"")</f>
        <v/>
      </c>
      <c r="ALH11" s="151"/>
      <c r="ALI11" s="152" t="str">
        <f>IF(ALE11=0," ",IF(ALE11=16," ",(ALD11-ALG11-ALH11)*VLOOKUP(ALE11,PROTOKOL!$A:$E,5)))</f>
        <v xml:space="preserve"> </v>
      </c>
      <c r="ALJ11" s="153"/>
      <c r="ALK11" s="144" t="str">
        <f t="shared" ref="ALK11:ALK39" si="304">IF(ALE11=2,ALF11,IF(ALE11=1,ALF11,IF(ALE11=3,ALF11," " )))</f>
        <v xml:space="preserve"> </v>
      </c>
      <c r="ALL11" s="145" t="str">
        <f t="shared" ref="ALL11:ALL39" si="305">IF(ALE11=2,ALI11,IF(ALE11=1,ALI11,IF(ALE11=3,ALI11," ")))</f>
        <v xml:space="preserve"> </v>
      </c>
      <c r="ALM11" s="149"/>
      <c r="ALN11" s="150"/>
      <c r="ALO11" s="150" t="str">
        <f t="shared" si="158"/>
        <v xml:space="preserve"> </v>
      </c>
      <c r="ALP11" s="154" t="str">
        <f>IF(ALN11=0," ",IF(ALN11=16," ",VLOOKUP(ALN11,PROTOKOL!$A:$E,2)*ALO11))</f>
        <v xml:space="preserve"> </v>
      </c>
      <c r="ALQ11" s="151"/>
      <c r="ALR11" s="152" t="str">
        <f>IF(ALN11=0," ",IF(ALN11=16," ",(ALM11-ALP11-ALQ11)*VLOOKUP(ALN11,PROTOKOL!$A:$E,5)))</f>
        <v xml:space="preserve"> </v>
      </c>
      <c r="ALS11" s="155"/>
      <c r="ALT11" s="156" t="str">
        <f t="shared" si="159"/>
        <v xml:space="preserve"> </v>
      </c>
      <c r="ALU11" s="103"/>
      <c r="ALV11" s="138">
        <v>29</v>
      </c>
      <c r="ALW11" s="149">
        <v>5.3</v>
      </c>
      <c r="ALX11" s="150">
        <v>1</v>
      </c>
      <c r="ALY11" s="150">
        <f t="shared" si="160"/>
        <v>7.5</v>
      </c>
      <c r="ALZ11" s="150">
        <f>IFERROR(IF(ALX11=0," ",IF(ALX11=16," ",VLOOKUP(ALX11,PROTOKOL!$A:$E,2)*ALY11))/7.5*(7.5-AMC11),"")</f>
        <v>4.5</v>
      </c>
      <c r="AMA11" s="151">
        <v>0.33500000000000002</v>
      </c>
      <c r="AMB11" s="152">
        <f>IF(ALX11=0," ",IF(ALX11=16," ",(ALW11-ALZ11-AMA11)*VLOOKUP(ALX11,PROTOKOL!$A:$E,5)))</f>
        <v>4.7142216666666643</v>
      </c>
      <c r="AMC11" s="153"/>
      <c r="AMD11" s="144">
        <f t="shared" ref="AMD11:AMD39" si="306">IF(ALX11=2,ALY11,IF(ALX11=1,ALY11,IF(ALX11=3,ALY11," " )))</f>
        <v>7.5</v>
      </c>
      <c r="AME11" s="145">
        <f t="shared" ref="AME11:AME39" si="307">IF(ALX11=2,AMB11,IF(ALX11=1,AMB11,IF(ALX11=3,AMB11," ")))</f>
        <v>4.7142216666666643</v>
      </c>
      <c r="AMF11" s="149"/>
      <c r="AMG11" s="150"/>
      <c r="AMH11" s="150" t="str">
        <f t="shared" si="161"/>
        <v xml:space="preserve"> </v>
      </c>
      <c r="AMI11" s="154" t="str">
        <f>IF(AMG11=0," ",IF(AMG11=16," ",VLOOKUP(AMG11,PROTOKOL!$A:$E,2)*AMH11))</f>
        <v xml:space="preserve"> </v>
      </c>
      <c r="AMJ11" s="151"/>
      <c r="AMK11" s="152" t="str">
        <f>IF(AMG11=0," ",IF(AMG11=16," ",(AMF11-AMI11-AMJ11)*VLOOKUP(AMG11,PROTOKOL!$A:$E,5)))</f>
        <v xml:space="preserve"> </v>
      </c>
      <c r="AML11" s="155"/>
      <c r="AMM11" s="156" t="str">
        <f t="shared" si="162"/>
        <v xml:space="preserve"> </v>
      </c>
      <c r="AMN11" s="103"/>
      <c r="AMO11" s="138">
        <v>29</v>
      </c>
      <c r="AMP11" s="149">
        <v>6.99</v>
      </c>
      <c r="AMQ11" s="150">
        <v>1</v>
      </c>
      <c r="AMR11" s="150">
        <f t="shared" si="163"/>
        <v>7.5</v>
      </c>
      <c r="AMS11" s="150">
        <f>IFERROR(IF(AMQ11=0," ",IF(AMQ11=16," ",VLOOKUP(AMQ11,PROTOKOL!$A:$E,2)*AMR11))/7.5*(7.5-AMV11),"")</f>
        <v>4.5</v>
      </c>
      <c r="AMT11" s="151">
        <v>4.2000000000000003E-2</v>
      </c>
      <c r="AMU11" s="152">
        <f>IF(AMQ11=0," ",IF(AMQ11=16," ",(AMP11-AMS11-AMT11)*VLOOKUP(AMQ11,PROTOKOL!$A:$E,5)))</f>
        <v>24.818096000000001</v>
      </c>
      <c r="AMV11" s="153"/>
      <c r="AMW11" s="144">
        <f t="shared" ref="AMW11:AMW39" si="308">IF(AMQ11=2,AMR11,IF(AMQ11=1,AMR11,IF(AMQ11=3,AMR11," " )))</f>
        <v>7.5</v>
      </c>
      <c r="AMX11" s="145">
        <f t="shared" ref="AMX11:AMX39" si="309">IF(AMQ11=2,AMU11,IF(AMQ11=1,AMU11,IF(AMQ11=3,AMU11," ")))</f>
        <v>24.818096000000001</v>
      </c>
      <c r="AMY11" s="149"/>
      <c r="AMZ11" s="150"/>
      <c r="ANA11" s="150" t="str">
        <f t="shared" si="164"/>
        <v xml:space="preserve"> </v>
      </c>
      <c r="ANB11" s="154" t="str">
        <f>IF(AMZ11=0," ",IF(AMZ11=16," ",VLOOKUP(AMZ11,PROTOKOL!$A:$E,2)*ANA11))</f>
        <v xml:space="preserve"> </v>
      </c>
      <c r="ANC11" s="151"/>
      <c r="AND11" s="152" t="str">
        <f>IF(AMZ11=0," ",IF(AMZ11=16," ",(AMY11-ANB11-ANC11)*VLOOKUP(AMZ11,PROTOKOL!$A:$E,5)))</f>
        <v xml:space="preserve"> </v>
      </c>
      <c r="ANE11" s="155"/>
      <c r="ANF11" s="156" t="str">
        <f t="shared" si="165"/>
        <v xml:space="preserve"> </v>
      </c>
      <c r="ANG11" s="103"/>
      <c r="ANH11" s="138">
        <v>29</v>
      </c>
      <c r="ANI11" s="149">
        <v>6.69</v>
      </c>
      <c r="ANJ11" s="150">
        <v>1</v>
      </c>
      <c r="ANK11" s="150">
        <f t="shared" si="166"/>
        <v>7.5</v>
      </c>
      <c r="ANL11" s="150">
        <f>IFERROR(IF(ANJ11=0," ",IF(ANJ11=16," ",VLOOKUP(ANJ11,PROTOKOL!$A:$E,2)*ANK11))/7.5*(7.5-ANO11),"")</f>
        <v>4.5</v>
      </c>
      <c r="ANM11" s="151">
        <v>0.33</v>
      </c>
      <c r="ANN11" s="152">
        <f>IF(ANJ11=0," ",IF(ANJ11=16," ",(ANI11-ANL11-ANM11)*VLOOKUP(ANJ11,PROTOKOL!$A:$E,5)))</f>
        <v>18.856886666666668</v>
      </c>
      <c r="ANO11" s="153"/>
      <c r="ANP11" s="144">
        <f t="shared" ref="ANP11:ANP39" si="310">IF(ANJ11=2,ANK11,IF(ANJ11=1,ANK11,IF(ANJ11=3,ANK11," " )))</f>
        <v>7.5</v>
      </c>
      <c r="ANQ11" s="145">
        <f t="shared" ref="ANQ11:ANQ39" si="311">IF(ANJ11=2,ANN11,IF(ANJ11=1,ANN11,IF(ANJ11=3,ANN11," ")))</f>
        <v>18.856886666666668</v>
      </c>
      <c r="ANR11" s="149"/>
      <c r="ANS11" s="150"/>
      <c r="ANT11" s="150" t="str">
        <f t="shared" si="167"/>
        <v xml:space="preserve"> </v>
      </c>
      <c r="ANU11" s="154" t="str">
        <f>IF(ANS11=0," ",IF(ANS11=16," ",VLOOKUP(ANS11,PROTOKOL!$A:$E,2)*ANT11))</f>
        <v xml:space="preserve"> </v>
      </c>
      <c r="ANV11" s="151"/>
      <c r="ANW11" s="152" t="str">
        <f>IF(ANS11=0," ",IF(ANS11=16," ",(ANR11-ANU11-ANV11)*VLOOKUP(ANS11,PROTOKOL!$A:$E,5)))</f>
        <v xml:space="preserve"> </v>
      </c>
      <c r="ANX11" s="155"/>
      <c r="ANY11" s="156" t="str">
        <f t="shared" si="168"/>
        <v xml:space="preserve"> </v>
      </c>
      <c r="ANZ11" s="103"/>
      <c r="AOA11" s="138">
        <v>29</v>
      </c>
      <c r="AOB11" s="149" t="s">
        <v>26</v>
      </c>
      <c r="AOC11" s="150"/>
      <c r="AOD11" s="150" t="str">
        <f t="shared" si="169"/>
        <v xml:space="preserve"> </v>
      </c>
      <c r="AOE11" s="150" t="str">
        <f>IFERROR(IF(AOC11=0," ",IF(AOC11=16," ",VLOOKUP(AOC11,PROTOKOL!$A:$E,2)*AOD11))/7.5*(7.5-AOH11),"")</f>
        <v/>
      </c>
      <c r="AOF11" s="151"/>
      <c r="AOG11" s="152" t="str">
        <f>IF(AOC11=0," ",IF(AOC11=16," ",(AOB11-AOE11-AOF11)*VLOOKUP(AOC11,PROTOKOL!$A:$E,5)))</f>
        <v xml:space="preserve"> </v>
      </c>
      <c r="AOH11" s="153"/>
      <c r="AOI11" s="144" t="str">
        <f t="shared" ref="AOI11:AOI39" si="312">IF(AOC11=2,AOD11,IF(AOC11=1,AOD11,IF(AOC11=3,AOD11," " )))</f>
        <v xml:space="preserve"> </v>
      </c>
      <c r="AOJ11" s="145" t="str">
        <f t="shared" ref="AOJ11:AOJ39" si="313">IF(AOC11=2,AOG11,IF(AOC11=1,AOG11,IF(AOC11=3,AOG11," ")))</f>
        <v xml:space="preserve"> </v>
      </c>
      <c r="AOK11" s="149"/>
      <c r="AOL11" s="150"/>
      <c r="AOM11" s="150" t="str">
        <f t="shared" si="170"/>
        <v xml:space="preserve"> </v>
      </c>
      <c r="AON11" s="154" t="str">
        <f>IF(AOL11=0," ",IF(AOL11=16," ",VLOOKUP(AOL11,PROTOKOL!$A:$E,2)*AOM11))</f>
        <v xml:space="preserve"> </v>
      </c>
      <c r="AOO11" s="151"/>
      <c r="AOP11" s="152" t="str">
        <f>IF(AOL11=0," ",IF(AOL11=16," ",(AOK11-AON11-AOO11)*VLOOKUP(AOL11,PROTOKOL!$A:$E,5)))</f>
        <v xml:space="preserve"> </v>
      </c>
      <c r="AOQ11" s="155"/>
      <c r="AOR11" s="156" t="str">
        <f t="shared" si="171"/>
        <v xml:space="preserve"> </v>
      </c>
      <c r="AOS11" s="103"/>
      <c r="AOT11" s="138">
        <v>29</v>
      </c>
      <c r="AOU11" s="149">
        <v>5.85</v>
      </c>
      <c r="AOV11" s="150">
        <v>1</v>
      </c>
      <c r="AOW11" s="150">
        <f t="shared" si="172"/>
        <v>7.5</v>
      </c>
      <c r="AOX11" s="150">
        <f>IFERROR(IF(AOV11=0," ",IF(AOV11=16," ",VLOOKUP(AOV11,PROTOKOL!$A:$E,2)*AOW11))/7.5*(7.5-APA11),"")</f>
        <v>4.5</v>
      </c>
      <c r="AOY11" s="151">
        <v>0.38400000000000001</v>
      </c>
      <c r="AOZ11" s="152">
        <f>IF(AOV11=0," ",IF(AOV11=16," ",(AOU11-AOX11-AOY11)*VLOOKUP(AOV11,PROTOKOL!$A:$E,5)))</f>
        <v>9.7934153333333285</v>
      </c>
      <c r="APA11" s="153"/>
      <c r="APB11" s="144">
        <f t="shared" ref="APB11:APB39" si="314">IF(AOV11=2,AOW11,IF(AOV11=1,AOW11,IF(AOV11=3,AOW11," " )))</f>
        <v>7.5</v>
      </c>
      <c r="APC11" s="145">
        <f t="shared" ref="APC11:APC39" si="315">IF(AOV11=2,AOZ11,IF(AOV11=1,AOZ11,IF(AOV11=3,AOZ11," ")))</f>
        <v>9.7934153333333285</v>
      </c>
      <c r="APD11" s="149"/>
      <c r="APE11" s="150"/>
      <c r="APF11" s="150" t="str">
        <f t="shared" si="173"/>
        <v xml:space="preserve"> </v>
      </c>
      <c r="APG11" s="154" t="str">
        <f>IF(APE11=0," ",IF(APE11=16," ",VLOOKUP(APE11,PROTOKOL!$A:$E,2)*APF11))</f>
        <v xml:space="preserve"> </v>
      </c>
      <c r="APH11" s="151"/>
      <c r="API11" s="152" t="str">
        <f>IF(APE11=0," ",IF(APE11=16," ",(APD11-APG11-APH11)*VLOOKUP(APE11,PROTOKOL!$A:$E,5)))</f>
        <v xml:space="preserve"> </v>
      </c>
      <c r="APJ11" s="155"/>
      <c r="APK11" s="156" t="str">
        <f t="shared" si="174"/>
        <v xml:space="preserve"> </v>
      </c>
      <c r="APL11" s="103"/>
      <c r="APM11" s="138">
        <v>29</v>
      </c>
      <c r="APN11" s="149" t="s">
        <v>26</v>
      </c>
      <c r="APO11" s="150"/>
      <c r="APP11" s="150" t="str">
        <f t="shared" si="175"/>
        <v xml:space="preserve"> </v>
      </c>
      <c r="APQ11" s="150" t="str">
        <f>IFERROR(IF(APO11=0," ",IF(APO11=16," ",VLOOKUP(APO11,PROTOKOL!$A:$E,2)*APP11))/7.5*(7.5-APT11),"")</f>
        <v/>
      </c>
      <c r="APR11" s="151"/>
      <c r="APS11" s="152" t="str">
        <f>IF(APO11=0," ",IF(APO11=16," ",(APN11-APQ11-APR11)*VLOOKUP(APO11,PROTOKOL!$A:$E,5)))</f>
        <v xml:space="preserve"> </v>
      </c>
      <c r="APT11" s="153"/>
      <c r="APU11" s="144" t="str">
        <f t="shared" ref="APU11:APU39" si="316">IF(APO11=2,APP11,IF(APO11=1,APP11,IF(APO11=3,APP11," " )))</f>
        <v xml:space="preserve"> </v>
      </c>
      <c r="APV11" s="145" t="str">
        <f t="shared" ref="APV11:APV39" si="317">IF(APO11=2,APS11,IF(APO11=1,APS11,IF(APO11=3,APS11," ")))</f>
        <v xml:space="preserve"> </v>
      </c>
      <c r="APW11" s="149"/>
      <c r="APX11" s="150"/>
      <c r="APY11" s="150" t="str">
        <f t="shared" si="176"/>
        <v xml:space="preserve"> </v>
      </c>
      <c r="APZ11" s="154" t="str">
        <f>IF(APX11=0," ",IF(APX11=16," ",VLOOKUP(APX11,PROTOKOL!$A:$E,2)*APY11))</f>
        <v xml:space="preserve"> </v>
      </c>
      <c r="AQA11" s="151"/>
      <c r="AQB11" s="152" t="str">
        <f>IF(APX11=0," ",IF(APX11=16," ",(APW11-APZ11-AQA11)*VLOOKUP(APX11,PROTOKOL!$A:$E,5)))</f>
        <v xml:space="preserve"> </v>
      </c>
      <c r="AQC11" s="155"/>
      <c r="AQD11" s="156" t="str">
        <f t="shared" si="177"/>
        <v xml:space="preserve"> </v>
      </c>
      <c r="AQE11" s="103"/>
      <c r="AQF11" s="138">
        <v>29</v>
      </c>
      <c r="AQG11" s="149">
        <v>6.89</v>
      </c>
      <c r="AQH11" s="150">
        <v>1</v>
      </c>
      <c r="AQI11" s="150">
        <f t="shared" si="178"/>
        <v>7.5</v>
      </c>
      <c r="AQJ11" s="150">
        <f>IFERROR(IF(AQH11=0," ",IF(AQH11=16," ",VLOOKUP(AQH11,PROTOKOL!$A:$E,2)*AQI11))/7.5*(7.5-AQM11),"")</f>
        <v>4.5</v>
      </c>
      <c r="AQK11" s="151">
        <v>0.191</v>
      </c>
      <c r="AQL11" s="152">
        <f>IF(AQH11=0," ",IF(AQH11=16," ",(AQG11-AQJ11-AQK11)*VLOOKUP(AQH11,PROTOKOL!$A:$E,5)))</f>
        <v>22.293706333333329</v>
      </c>
      <c r="AQM11" s="153"/>
      <c r="AQN11" s="144">
        <f t="shared" ref="AQN11:AQN39" si="318">IF(AQH11=2,AQI11,IF(AQH11=1,AQI11,IF(AQH11=3,AQI11," " )))</f>
        <v>7.5</v>
      </c>
      <c r="AQO11" s="145">
        <f t="shared" ref="AQO11:AQO39" si="319">IF(AQH11=2,AQL11,IF(AQH11=1,AQL11,IF(AQH11=3,AQL11," ")))</f>
        <v>22.293706333333329</v>
      </c>
      <c r="AQP11" s="149"/>
      <c r="AQQ11" s="150"/>
      <c r="AQR11" s="150" t="str">
        <f t="shared" si="179"/>
        <v xml:space="preserve"> </v>
      </c>
      <c r="AQS11" s="154" t="str">
        <f>IF(AQQ11=0," ",IF(AQQ11=16," ",VLOOKUP(AQQ11,PROTOKOL!$A:$E,2)*AQR11))</f>
        <v xml:space="preserve"> </v>
      </c>
      <c r="AQT11" s="151"/>
      <c r="AQU11" s="152" t="str">
        <f>IF(AQQ11=0," ",IF(AQQ11=16," ",(AQP11-AQS11-AQT11)*VLOOKUP(AQQ11,PROTOKOL!$A:$E,5)))</f>
        <v xml:space="preserve"> </v>
      </c>
      <c r="AQV11" s="155"/>
      <c r="AQW11" s="156" t="str">
        <f t="shared" si="180"/>
        <v xml:space="preserve"> </v>
      </c>
      <c r="AQX11" s="103"/>
      <c r="AQY11" s="138">
        <v>29</v>
      </c>
      <c r="AQZ11" s="149">
        <v>6.75</v>
      </c>
      <c r="ARA11" s="150">
        <v>1</v>
      </c>
      <c r="ARB11" s="150">
        <f t="shared" si="181"/>
        <v>7.5</v>
      </c>
      <c r="ARC11" s="150">
        <f>IFERROR(IF(ARA11=0," ",IF(ARA11=16," ",VLOOKUP(ARA11,PROTOKOL!$A:$E,2)*ARB11))/7.5*(7.5-ARF11),"")</f>
        <v>4.5</v>
      </c>
      <c r="ARD11" s="151">
        <v>0.45900000000000002</v>
      </c>
      <c r="ARE11" s="152">
        <f>IF(ARA11=0," ",IF(ARA11=16," ",(AQZ11-ARC11-ARD11)*VLOOKUP(ARA11,PROTOKOL!$A:$E,5)))</f>
        <v>18.157356999999998</v>
      </c>
      <c r="ARF11" s="153"/>
      <c r="ARG11" s="144">
        <f t="shared" ref="ARG11:ARG39" si="320">IF(ARA11=2,ARB11,IF(ARA11=1,ARB11,IF(ARA11=3,ARB11," " )))</f>
        <v>7.5</v>
      </c>
      <c r="ARH11" s="145">
        <f t="shared" ref="ARH11:ARH39" si="321">IF(ARA11=2,ARE11,IF(ARA11=1,ARE11,IF(ARA11=3,ARE11," ")))</f>
        <v>18.157356999999998</v>
      </c>
      <c r="ARI11" s="149"/>
      <c r="ARJ11" s="150"/>
      <c r="ARK11" s="150" t="str">
        <f t="shared" si="182"/>
        <v xml:space="preserve"> </v>
      </c>
      <c r="ARL11" s="154" t="str">
        <f>IF(ARJ11=0," ",IF(ARJ11=16," ",VLOOKUP(ARJ11,PROTOKOL!$A:$E,2)*ARK11))</f>
        <v xml:space="preserve"> </v>
      </c>
      <c r="ARM11" s="151"/>
      <c r="ARN11" s="152" t="str">
        <f>IF(ARJ11=0," ",IF(ARJ11=16," ",(ARI11-ARL11-ARM11)*VLOOKUP(ARJ11,PROTOKOL!$A:$E,5)))</f>
        <v xml:space="preserve"> </v>
      </c>
      <c r="ARO11" s="155"/>
      <c r="ARP11" s="156" t="str">
        <f t="shared" si="183"/>
        <v xml:space="preserve"> </v>
      </c>
      <c r="ARQ11" s="103"/>
      <c r="ARR11" s="138">
        <v>29</v>
      </c>
      <c r="ARS11" s="149">
        <v>6.5</v>
      </c>
      <c r="ART11" s="150">
        <v>1</v>
      </c>
      <c r="ARU11" s="150">
        <f t="shared" si="184"/>
        <v>7.5</v>
      </c>
      <c r="ARV11" s="150">
        <f>IFERROR(IF(ART11=0," ",IF(ART11=16," ",VLOOKUP(ART11,PROTOKOL!$A:$E,2)*ARU11))/7.5*(7.5-ARY11),"")</f>
        <v>4.5</v>
      </c>
      <c r="ARW11" s="151">
        <v>0.20200000000000001</v>
      </c>
      <c r="ARX11" s="152">
        <f>IF(ART11=0," ",IF(ART11=16," ",(ARS11-ARV11-ARW11)*VLOOKUP(ART11,PROTOKOL!$A:$E,5)))</f>
        <v>18.228323777777778</v>
      </c>
      <c r="ARY11" s="153"/>
      <c r="ARZ11" s="144">
        <f t="shared" ref="ARZ11:ARZ39" si="322">IF(ART11=2,ARU11,IF(ART11=1,ARU11,IF(ART11=3,ARU11," " )))</f>
        <v>7.5</v>
      </c>
      <c r="ASA11" s="145">
        <f t="shared" ref="ASA11:ASA39" si="323">IF(ART11=2,ARX11,IF(ART11=1,ARX11,IF(ART11=3,ARX11," ")))</f>
        <v>18.228323777777778</v>
      </c>
      <c r="ASB11" s="149"/>
      <c r="ASC11" s="150"/>
      <c r="ASD11" s="150" t="str">
        <f t="shared" si="185"/>
        <v xml:space="preserve"> </v>
      </c>
      <c r="ASE11" s="154" t="str">
        <f>IF(ASC11=0," ",IF(ASC11=16," ",VLOOKUP(ASC11,PROTOKOL!$A:$E,2)*ASD11))</f>
        <v xml:space="preserve"> </v>
      </c>
      <c r="ASF11" s="151"/>
      <c r="ASG11" s="152" t="str">
        <f>IF(ASC11=0," ",IF(ASC11=16," ",(ASB11-ASE11-ASF11)*VLOOKUP(ASC11,PROTOKOL!$A:$E,5)))</f>
        <v xml:space="preserve"> </v>
      </c>
      <c r="ASH11" s="155"/>
      <c r="ASI11" s="156" t="str">
        <f t="shared" si="186"/>
        <v xml:space="preserve"> </v>
      </c>
      <c r="ASJ11" s="103"/>
      <c r="ASK11" s="138">
        <v>29</v>
      </c>
      <c r="ASL11" s="149">
        <v>6.99</v>
      </c>
      <c r="ASM11" s="150">
        <v>1</v>
      </c>
      <c r="ASN11" s="150">
        <f t="shared" si="187"/>
        <v>7.5</v>
      </c>
      <c r="ASO11" s="150">
        <f>IFERROR(IF(ASM11=0," ",IF(ASM11=16," ",VLOOKUP(ASM11,PROTOKOL!$A:$E,2)*ASN11))/7.5*(7.5-ASR11),"")</f>
        <v>4.5</v>
      </c>
      <c r="ASP11" s="151">
        <v>4.2000000000000003E-2</v>
      </c>
      <c r="ASQ11" s="152">
        <f>IF(ASM11=0," ",IF(ASM11=16," ",(ASL11-ASO11-ASP11)*VLOOKUP(ASM11,PROTOKOL!$A:$E,5)))</f>
        <v>24.818096000000001</v>
      </c>
      <c r="ASR11" s="153"/>
      <c r="ASS11" s="144">
        <f t="shared" ref="ASS11:ASS39" si="324">IF(ASM11=2,ASN11,IF(ASM11=1,ASN11,IF(ASM11=3,ASN11," " )))</f>
        <v>7.5</v>
      </c>
      <c r="AST11" s="145">
        <f t="shared" ref="AST11:AST39" si="325">IF(ASM11=2,ASQ11,IF(ASM11=1,ASQ11,IF(ASM11=3,ASQ11," ")))</f>
        <v>24.818096000000001</v>
      </c>
      <c r="ASU11" s="149"/>
      <c r="ASV11" s="150"/>
      <c r="ASW11" s="150" t="str">
        <f t="shared" si="188"/>
        <v xml:space="preserve"> </v>
      </c>
      <c r="ASX11" s="154" t="str">
        <f>IF(ASV11=0," ",IF(ASV11=16," ",VLOOKUP(ASV11,PROTOKOL!$A:$E,2)*ASW11))</f>
        <v xml:space="preserve"> </v>
      </c>
      <c r="ASY11" s="151"/>
      <c r="ASZ11" s="152" t="str">
        <f>IF(ASV11=0," ",IF(ASV11=16," ",(ASU11-ASX11-ASY11)*VLOOKUP(ASV11,PROTOKOL!$A:$E,5)))</f>
        <v xml:space="preserve"> </v>
      </c>
      <c r="ATA11" s="155"/>
      <c r="ATB11" s="156" t="str">
        <f t="shared" si="189"/>
        <v xml:space="preserve"> </v>
      </c>
      <c r="ATC11" s="103"/>
      <c r="ATD11" s="138">
        <v>29</v>
      </c>
      <c r="ATE11" s="149">
        <v>6.94</v>
      </c>
      <c r="ATF11" s="150">
        <v>1</v>
      </c>
      <c r="ATG11" s="150">
        <f t="shared" si="190"/>
        <v>7.5</v>
      </c>
      <c r="ATH11" s="150">
        <f>IFERROR(IF(ATF11=0," ",IF(ATF11=16," ",VLOOKUP(ATF11,PROTOKOL!$A:$E,2)*ATG11))/7.5*(7.5-ATK11),"")</f>
        <v>4.5</v>
      </c>
      <c r="ATI11" s="151">
        <v>0.28000000000000003</v>
      </c>
      <c r="ATJ11" s="152">
        <f>IF(ATF11=0," ",IF(ATF11=16," ",(ATE11-ATH11-ATI11)*VLOOKUP(ATF11,PROTOKOL!$A:$E,5)))</f>
        <v>21.898319999999998</v>
      </c>
      <c r="ATK11" s="153"/>
      <c r="ATL11" s="144">
        <f t="shared" ref="ATL11:ATL39" si="326">IF(ATF11=2,ATG11,IF(ATF11=1,ATG11,IF(ATF11=3,ATG11," " )))</f>
        <v>7.5</v>
      </c>
      <c r="ATM11" s="145">
        <f t="shared" ref="ATM11:ATM39" si="327">IF(ATF11=2,ATJ11,IF(ATF11=1,ATJ11,IF(ATF11=3,ATJ11," ")))</f>
        <v>21.898319999999998</v>
      </c>
      <c r="ATN11" s="149"/>
      <c r="ATO11" s="150"/>
      <c r="ATP11" s="150" t="str">
        <f t="shared" si="191"/>
        <v xml:space="preserve"> </v>
      </c>
      <c r="ATQ11" s="154" t="str">
        <f>IF(ATO11=0," ",IF(ATO11=16," ",VLOOKUP(ATO11,PROTOKOL!$A:$E,2)*ATP11))</f>
        <v xml:space="preserve"> </v>
      </c>
      <c r="ATR11" s="151"/>
      <c r="ATS11" s="152" t="str">
        <f>IF(ATO11=0," ",IF(ATO11=16," ",(ATN11-ATQ11-ATR11)*VLOOKUP(ATO11,PROTOKOL!$A:$E,5)))</f>
        <v xml:space="preserve"> </v>
      </c>
      <c r="ATT11" s="155"/>
      <c r="ATU11" s="156" t="str">
        <f t="shared" si="192"/>
        <v xml:space="preserve"> </v>
      </c>
      <c r="ATV11" s="103"/>
      <c r="ATW11" s="138">
        <v>29</v>
      </c>
      <c r="ATX11" s="149">
        <v>6.92</v>
      </c>
      <c r="ATY11" s="150">
        <v>1</v>
      </c>
      <c r="ATZ11" s="150">
        <f t="shared" si="193"/>
        <v>7.5</v>
      </c>
      <c r="AUA11" s="150">
        <f>IFERROR(IF(ATY11=0," ",IF(ATY11=16," ",VLOOKUP(ATY11,PROTOKOL!$A:$E,2)*ATZ11))/7.5*(7.5-AUD11),"")</f>
        <v>4.5</v>
      </c>
      <c r="AUB11" s="151">
        <v>0.23499999999999999</v>
      </c>
      <c r="AUC11" s="152">
        <f>IF(ATY11=0," ",IF(ATY11=16," ",(ATX11-AUA11-AUB11)*VLOOKUP(ATY11,PROTOKOL!$A:$E,5)))</f>
        <v>22.151772777777776</v>
      </c>
      <c r="AUD11" s="153"/>
      <c r="AUE11" s="144">
        <f t="shared" ref="AUE11:AUE39" si="328">IF(ATY11=2,ATZ11,IF(ATY11=1,ATZ11,IF(ATY11=3,ATZ11," " )))</f>
        <v>7.5</v>
      </c>
      <c r="AUF11" s="145">
        <f t="shared" ref="AUF11:AUF39" si="329">IF(ATY11=2,AUC11,IF(ATY11=1,AUC11,IF(ATY11=3,AUC11," ")))</f>
        <v>22.151772777777776</v>
      </c>
      <c r="AUG11" s="149"/>
      <c r="AUH11" s="150"/>
      <c r="AUI11" s="150" t="str">
        <f t="shared" si="194"/>
        <v xml:space="preserve"> </v>
      </c>
      <c r="AUJ11" s="154" t="str">
        <f>IF(AUH11=0," ",IF(AUH11=16," ",VLOOKUP(AUH11,PROTOKOL!$A:$E,2)*AUI11))</f>
        <v xml:space="preserve"> </v>
      </c>
      <c r="AUK11" s="151"/>
      <c r="AUL11" s="152" t="str">
        <f>IF(AUH11=0," ",IF(AUH11=16," ",(AUG11-AUJ11-AUK11)*VLOOKUP(AUH11,PROTOKOL!$A:$E,5)))</f>
        <v xml:space="preserve"> </v>
      </c>
      <c r="AUM11" s="155"/>
      <c r="AUN11" s="156" t="str">
        <f t="shared" si="195"/>
        <v xml:space="preserve"> </v>
      </c>
      <c r="AUO11" s="103"/>
      <c r="AUP11" s="138">
        <v>29</v>
      </c>
      <c r="AUQ11" s="149" t="s">
        <v>26</v>
      </c>
      <c r="AUR11" s="150"/>
      <c r="AUS11" s="150" t="str">
        <f t="shared" si="196"/>
        <v xml:space="preserve"> </v>
      </c>
      <c r="AUT11" s="150" t="str">
        <f>IFERROR(IF(AUR11=0," ",IF(AUR11=16," ",VLOOKUP(AUR11,PROTOKOL!$A:$E,2)*AUS11))/7.5*(7.5-AUW11),"")</f>
        <v/>
      </c>
      <c r="AUU11" s="151"/>
      <c r="AUV11" s="152" t="str">
        <f>IF(AUR11=0," ",IF(AUR11=16," ",(AUQ11-AUT11-AUU11)*VLOOKUP(AUR11,PROTOKOL!$A:$E,5)))</f>
        <v xml:space="preserve"> </v>
      </c>
      <c r="AUW11" s="153"/>
      <c r="AUX11" s="144" t="str">
        <f t="shared" ref="AUX11:AUX39" si="330">IF(AUR11=2,AUS11,IF(AUR11=1,AUS11,IF(AUR11=3,AUS11," " )))</f>
        <v xml:space="preserve"> </v>
      </c>
      <c r="AUY11" s="145" t="str">
        <f t="shared" ref="AUY11:AUY39" si="331">IF(AUR11=2,AUV11,IF(AUR11=1,AUV11,IF(AUR11=3,AUV11," ")))</f>
        <v xml:space="preserve"> </v>
      </c>
      <c r="AUZ11" s="149"/>
      <c r="AVA11" s="150"/>
      <c r="AVB11" s="150" t="str">
        <f t="shared" si="197"/>
        <v xml:space="preserve"> </v>
      </c>
      <c r="AVC11" s="154" t="str">
        <f>IF(AVA11=0," ",IF(AVA11=16," ",VLOOKUP(AVA11,PROTOKOL!$A:$E,2)*AVB11))</f>
        <v xml:space="preserve"> </v>
      </c>
      <c r="AVD11" s="151"/>
      <c r="AVE11" s="152" t="str">
        <f>IF(AVA11=0," ",IF(AVA11=16," ",(AUZ11-AVC11-AVD11)*VLOOKUP(AVA11,PROTOKOL!$A:$E,5)))</f>
        <v xml:space="preserve"> </v>
      </c>
      <c r="AVF11" s="155"/>
      <c r="AVG11" s="156" t="str">
        <f t="shared" si="198"/>
        <v xml:space="preserve"> </v>
      </c>
    </row>
    <row r="12" spans="1:1255" ht="15" thickBot="1" x14ac:dyDescent="0.35">
      <c r="A12" s="103"/>
      <c r="B12" s="138">
        <v>30</v>
      </c>
      <c r="C12" s="149">
        <v>6.91</v>
      </c>
      <c r="D12" s="150">
        <v>1</v>
      </c>
      <c r="E12" s="150">
        <f t="shared" si="2"/>
        <v>7.5</v>
      </c>
      <c r="F12" s="150">
        <f>IFERROR(IF(D12=0," ",IF(D12=16," ",VLOOKUP(D12,PROTOKOL!$A:$E,2)*E12))/7.5*(7.5-I12),"")</f>
        <v>4.5</v>
      </c>
      <c r="G12" s="151">
        <v>0.16300000000000001</v>
      </c>
      <c r="H12" s="152">
        <f>IF(D12=0," ",IF(D12=16," ",(C12-F12-G12)*VLOOKUP(D12,PROTOKOL!$A:$E,5)))</f>
        <v>22.780335666666666</v>
      </c>
      <c r="I12" s="153"/>
      <c r="J12" s="144">
        <f t="shared" si="199"/>
        <v>7.5</v>
      </c>
      <c r="K12" s="145">
        <f t="shared" si="200"/>
        <v>22.780335666666666</v>
      </c>
      <c r="L12" s="149"/>
      <c r="M12" s="150"/>
      <c r="N12" s="150" t="str">
        <f t="shared" si="3"/>
        <v xml:space="preserve"> </v>
      </c>
      <c r="O12" s="154" t="str">
        <f>IF(M12=0," ",IF(M12=16," ",VLOOKUP(M12,PROTOKOL!$A:$E,2)*N12))</f>
        <v xml:space="preserve"> </v>
      </c>
      <c r="P12" s="151"/>
      <c r="Q12" s="152" t="str">
        <f>IF(M12=0," ",IF(M12=16," ",(L12-O12-P12)*VLOOKUP(M12,PROTOKOL!$A:$E,5)))</f>
        <v xml:space="preserve"> </v>
      </c>
      <c r="R12" s="155"/>
      <c r="S12" s="156" t="str">
        <f t="shared" si="4"/>
        <v xml:space="preserve"> </v>
      </c>
      <c r="T12" s="103"/>
      <c r="U12" s="370">
        <v>30</v>
      </c>
      <c r="V12" s="422"/>
      <c r="W12" s="381"/>
      <c r="X12" s="376"/>
      <c r="Y12" s="372" t="str">
        <f t="shared" si="5"/>
        <v xml:space="preserve"> </v>
      </c>
      <c r="Z12" s="372" t="str">
        <f>IFERROR(IF(X12=0," ",IF(X12=16," ",VLOOKUP(X12,PROTOKOL!$A:$E,2)*Y12))/7.5*(7.5-AC12),"")</f>
        <v/>
      </c>
      <c r="AA12" s="382"/>
      <c r="AB12" s="374" t="str">
        <f>IF(X12=0," ",IF(X12=16," ",(W12-Z12-AA12)*VLOOKUP(X12,PROTOKOL!$A:$E,5)))</f>
        <v xml:space="preserve"> </v>
      </c>
      <c r="AC12" s="383"/>
      <c r="AD12" s="376" t="str">
        <f t="shared" si="6"/>
        <v xml:space="preserve"> </v>
      </c>
      <c r="AE12" s="377" t="str">
        <f t="shared" si="7"/>
        <v xml:space="preserve"> </v>
      </c>
      <c r="AF12" s="381"/>
      <c r="AG12" s="376"/>
      <c r="AH12" s="372" t="str">
        <f t="shared" si="8"/>
        <v xml:space="preserve"> </v>
      </c>
      <c r="AI12" s="378" t="str">
        <f>IF(AG12=0," ",IF(AG12=16," ",VLOOKUP(AG12,PROTOKOL!$A:$E,2)*AH12))</f>
        <v xml:space="preserve"> </v>
      </c>
      <c r="AJ12" s="382"/>
      <c r="AK12" s="374" t="str">
        <f>IF(AG12=0," ",IF(AG12=16," ",(AF12-AI12-AJ12)*VLOOKUP(AG12,PROTOKOL!$A:$E,5)))</f>
        <v xml:space="preserve"> </v>
      </c>
      <c r="AL12" s="384"/>
      <c r="AM12" s="380" t="str">
        <f t="shared" si="9"/>
        <v xml:space="preserve"> </v>
      </c>
      <c r="AN12" s="103"/>
      <c r="AO12" s="138">
        <v>30</v>
      </c>
      <c r="AP12" s="149">
        <v>6.91</v>
      </c>
      <c r="AQ12" s="150">
        <v>1</v>
      </c>
      <c r="AR12" s="150">
        <f t="shared" si="10"/>
        <v>7.5</v>
      </c>
      <c r="AS12" s="150">
        <f>IFERROR(IF(AQ12=0," ",IF(AQ12=16," ",VLOOKUP(AQ12,PROTOKOL!$A:$E,2)*AR12))/7.5*(7.5-AV12),"")</f>
        <v>4.5</v>
      </c>
      <c r="AT12" s="151">
        <v>0.17499999999999999</v>
      </c>
      <c r="AU12" s="152">
        <f>IF(AQ12=0," ",IF(AQ12=16," ",(AP12-AS12-AT12)*VLOOKUP(AQ12,PROTOKOL!$A:$E,5)))</f>
        <v>22.658678333333334</v>
      </c>
      <c r="AV12" s="153"/>
      <c r="AW12" s="144">
        <f t="shared" si="201"/>
        <v>7.5</v>
      </c>
      <c r="AX12" s="145">
        <f t="shared" si="202"/>
        <v>22.658678333333334</v>
      </c>
      <c r="AY12" s="149"/>
      <c r="AZ12" s="150"/>
      <c r="BA12" s="150" t="str">
        <f t="shared" si="11"/>
        <v xml:space="preserve"> </v>
      </c>
      <c r="BB12" s="154" t="str">
        <f>IF(AZ12=0," ",IF(AZ12=16," ",VLOOKUP(AZ12,PROTOKOL!$A:$E,2)*BA12))</f>
        <v xml:space="preserve"> </v>
      </c>
      <c r="BC12" s="151"/>
      <c r="BD12" s="152" t="str">
        <f>IF(AZ12=0," ",IF(AZ12=16," ",(AY12-BB12-BC12)*VLOOKUP(AZ12,PROTOKOL!$A:$E,5)))</f>
        <v xml:space="preserve"> </v>
      </c>
      <c r="BE12" s="155"/>
      <c r="BF12" s="156" t="str">
        <f t="shared" si="12"/>
        <v xml:space="preserve"> </v>
      </c>
      <c r="BG12" s="103"/>
      <c r="BH12" s="138">
        <v>30</v>
      </c>
      <c r="BI12" s="149">
        <v>1</v>
      </c>
      <c r="BJ12" s="150">
        <v>7</v>
      </c>
      <c r="BK12" s="150">
        <f t="shared" si="13"/>
        <v>7.5</v>
      </c>
      <c r="BL12" s="150">
        <f>IFERROR(IF(BJ12=0," ",IF(BJ12=16," ",VLOOKUP(BJ12,PROTOKOL!$A:$E,2)*BK12))/7.5*(7.5-BO12),"")</f>
        <v>0</v>
      </c>
      <c r="BM12" s="151"/>
      <c r="BN12" s="152">
        <f>IF(BJ12=0," ",IF(BJ12=16," ",(BI12-BL12-BM12)*VLOOKUP(BJ12,PROTOKOL!$A:$E,5)))</f>
        <v>19.180704592450226</v>
      </c>
      <c r="BO12" s="153"/>
      <c r="BP12" s="144" t="str">
        <f t="shared" si="203"/>
        <v xml:space="preserve"> </v>
      </c>
      <c r="BQ12" s="145" t="str">
        <f t="shared" si="204"/>
        <v xml:space="preserve"> </v>
      </c>
      <c r="BR12" s="149"/>
      <c r="BS12" s="150"/>
      <c r="BT12" s="150" t="str">
        <f t="shared" si="14"/>
        <v xml:space="preserve"> </v>
      </c>
      <c r="BU12" s="154" t="str">
        <f>IF(BS12=0," ",IF(BS12=16," ",VLOOKUP(BS12,PROTOKOL!$A:$E,2)*BT12))</f>
        <v xml:space="preserve"> </v>
      </c>
      <c r="BV12" s="151"/>
      <c r="BW12" s="152" t="str">
        <f>IF(BS12=0," ",IF(BS12=16," ",(BR12-BU12-BV12)*VLOOKUP(BS12,PROTOKOL!$A:$E,5)))</f>
        <v xml:space="preserve"> </v>
      </c>
      <c r="BX12" s="155"/>
      <c r="BY12" s="156" t="str">
        <f t="shared" si="15"/>
        <v xml:space="preserve"> </v>
      </c>
      <c r="BZ12" s="103"/>
      <c r="CA12" s="138">
        <v>30</v>
      </c>
      <c r="CB12" s="149">
        <v>1</v>
      </c>
      <c r="CC12" s="150">
        <v>5</v>
      </c>
      <c r="CD12" s="150">
        <f t="shared" si="16"/>
        <v>7.5</v>
      </c>
      <c r="CE12" s="150">
        <f>IFERROR(IF(CC12=0," ",IF(CC12=16," ",VLOOKUP(CC12,PROTOKOL!$A:$E,2)*CD12))/7.5*(7.5-CH12),"")</f>
        <v>0</v>
      </c>
      <c r="CF12" s="151"/>
      <c r="CG12" s="152">
        <f>IF(CC12=0," ",IF(CC12=16," ",(CB12-CE12-CF12)*VLOOKUP(CC12,PROTOKOL!$A:$E,5)))</f>
        <v>17.262634133205204</v>
      </c>
      <c r="CH12" s="153"/>
      <c r="CI12" s="144" t="str">
        <f t="shared" si="205"/>
        <v xml:space="preserve"> </v>
      </c>
      <c r="CJ12" s="145" t="str">
        <f t="shared" si="206"/>
        <v xml:space="preserve"> </v>
      </c>
      <c r="CK12" s="149"/>
      <c r="CL12" s="150"/>
      <c r="CM12" s="150"/>
      <c r="CN12" s="154" t="str">
        <f>IF(CL12=0," ",IF(CL12=16," ",VLOOKUP(CL12,PROTOKOL!$A:$E,2)*CM12))</f>
        <v xml:space="preserve"> </v>
      </c>
      <c r="CO12" s="151"/>
      <c r="CP12" s="152" t="str">
        <f>IF(CL12=0," ",IF(CL12=16," ",(CK12-CN12-CO12)*VLOOKUP(CL12,PROTOKOL!$A:$E,5)))</f>
        <v xml:space="preserve"> </v>
      </c>
      <c r="CQ12" s="155"/>
      <c r="CR12" s="156" t="str">
        <f t="shared" si="17"/>
        <v xml:space="preserve"> </v>
      </c>
      <c r="CS12" s="103"/>
      <c r="CT12" s="138">
        <v>30</v>
      </c>
      <c r="CU12" s="149">
        <v>1</v>
      </c>
      <c r="CV12" s="150">
        <v>5</v>
      </c>
      <c r="CW12" s="150">
        <f t="shared" si="18"/>
        <v>7.5</v>
      </c>
      <c r="CX12" s="150">
        <f>IFERROR(IF(CV12=0," ",IF(CV12=16," ",VLOOKUP(CV12,PROTOKOL!$A:$E,2)*CW12))/7.5*(7.5-DA12),"")</f>
        <v>0</v>
      </c>
      <c r="CY12" s="151"/>
      <c r="CZ12" s="152">
        <f>IF(CV12=0," ",IF(CV12=16," ",(CU12-CX12-CY12)*VLOOKUP(CV12,PROTOKOL!$A:$E,5)))</f>
        <v>17.262634133205204</v>
      </c>
      <c r="DA12" s="153"/>
      <c r="DB12" s="144" t="str">
        <f t="shared" si="207"/>
        <v xml:space="preserve"> </v>
      </c>
      <c r="DC12" s="145" t="str">
        <f t="shared" si="208"/>
        <v xml:space="preserve"> </v>
      </c>
      <c r="DD12" s="149"/>
      <c r="DE12" s="150"/>
      <c r="DF12" s="150" t="str">
        <f t="shared" si="209"/>
        <v xml:space="preserve"> </v>
      </c>
      <c r="DG12" s="154" t="str">
        <f>IF(DE12=0," ",IF(DE12=16," ",VLOOKUP(DE12,PROTOKOL!$A:$E,2)*DF12))</f>
        <v xml:space="preserve"> </v>
      </c>
      <c r="DH12" s="151"/>
      <c r="DI12" s="152" t="str">
        <f>IF(DE12=0," ",IF(DE12=16," ",(DD12-DG12-DH12)*VLOOKUP(DE12,PROTOKOL!$A:$E,5)))</f>
        <v xml:space="preserve"> </v>
      </c>
      <c r="DJ12" s="155"/>
      <c r="DK12" s="156" t="str">
        <f t="shared" si="19"/>
        <v xml:space="preserve"> </v>
      </c>
      <c r="DL12" s="103"/>
      <c r="DM12" s="138">
        <v>30</v>
      </c>
      <c r="DN12" s="149"/>
      <c r="DO12" s="150" t="s">
        <v>140</v>
      </c>
      <c r="DP12" s="150">
        <f t="shared" ref="DP12" si="332">IF(DO12=0," ",(7.5))</f>
        <v>7.5</v>
      </c>
      <c r="DQ12" s="150" t="str">
        <f>IFERROR(IF(DO12=0," ",IF(DO12=16," ",VLOOKUP(DO12,PROTOKOL!$A:$E,2)*DP12))/7.5*(7.5-DT12),"")</f>
        <v/>
      </c>
      <c r="DR12" s="151"/>
      <c r="DS12" s="152">
        <f>$DY$53*DP12</f>
        <v>46.666666666666664</v>
      </c>
      <c r="DT12" s="153"/>
      <c r="DU12" s="144" t="str">
        <f t="shared" si="211"/>
        <v xml:space="preserve"> </v>
      </c>
      <c r="DV12" s="145" t="str">
        <f t="shared" si="212"/>
        <v xml:space="preserve"> </v>
      </c>
      <c r="DW12" s="149"/>
      <c r="DX12" s="150" t="s">
        <v>140</v>
      </c>
      <c r="DY12" s="150">
        <v>3.5</v>
      </c>
      <c r="DZ12" s="150" t="str">
        <f>IFERROR(IF(DX12=0," ",IF(DX12=16," ",VLOOKUP(DX12,PROTOKOL!$A:$E,2)*DY12))/7.5*(7.5-EC12),"")</f>
        <v/>
      </c>
      <c r="EA12" s="151"/>
      <c r="EB12" s="152">
        <f t="shared" ref="EB12:EB15" si="333">$DY$53*DY12</f>
        <v>21.777777777777779</v>
      </c>
      <c r="EC12" s="155">
        <v>7</v>
      </c>
      <c r="ED12" s="156">
        <f t="shared" si="21"/>
        <v>43.555555555555557</v>
      </c>
      <c r="EE12" s="103"/>
      <c r="EF12" s="138">
        <v>30</v>
      </c>
      <c r="EG12" s="149">
        <v>1</v>
      </c>
      <c r="EH12" s="150">
        <v>5</v>
      </c>
      <c r="EI12" s="150">
        <f t="shared" si="22"/>
        <v>7.5</v>
      </c>
      <c r="EJ12" s="150">
        <f>IFERROR(IF(EH12=0," ",IF(EH12=16," ",VLOOKUP(EH12,PROTOKOL!$A:$E,2)*EI12))/7.5*(7.5-EM12),"")</f>
        <v>0</v>
      </c>
      <c r="EK12" s="151"/>
      <c r="EL12" s="152">
        <f>IF(EH12=0," ",IF(EH12=16," ",(EG12-EJ12-EK12)*VLOOKUP(EH12,PROTOKOL!$A:$E,5)))</f>
        <v>17.262634133205204</v>
      </c>
      <c r="EM12" s="153"/>
      <c r="EN12" s="144" t="str">
        <f t="shared" si="214"/>
        <v xml:space="preserve"> </v>
      </c>
      <c r="EO12" s="145" t="str">
        <f t="shared" si="215"/>
        <v xml:space="preserve"> </v>
      </c>
      <c r="EP12" s="149"/>
      <c r="EQ12" s="150"/>
      <c r="ER12" s="150" t="str">
        <f t="shared" si="23"/>
        <v xml:space="preserve"> </v>
      </c>
      <c r="ES12" s="154" t="str">
        <f>IF(EQ12=0," ",IF(EQ12=16," ",VLOOKUP(EQ12,PROTOKOL!$A:$E,2)*ER12))</f>
        <v xml:space="preserve"> </v>
      </c>
      <c r="ET12" s="151"/>
      <c r="EU12" s="152" t="str">
        <f>IF(EQ12=0," ",IF(EQ12=16," ",(EP12-ES12-ET12)*VLOOKUP(EQ12,PROTOKOL!$A:$E,5)))</f>
        <v xml:space="preserve"> </v>
      </c>
      <c r="EV12" s="155"/>
      <c r="EW12" s="156" t="str">
        <f t="shared" si="24"/>
        <v xml:space="preserve"> </v>
      </c>
      <c r="EX12" s="103"/>
      <c r="EY12" s="138">
        <v>30</v>
      </c>
      <c r="EZ12" s="149">
        <v>1</v>
      </c>
      <c r="FA12" s="150">
        <v>5</v>
      </c>
      <c r="FB12" s="150">
        <f t="shared" si="25"/>
        <v>7.5</v>
      </c>
      <c r="FC12" s="150">
        <f>IFERROR(IF(FA12=0," ",IF(FA12=16," ",VLOOKUP(FA12,PROTOKOL!$A:$E,2)*FB12))/7.5*(7.5-FF12),"")</f>
        <v>0</v>
      </c>
      <c r="FD12" s="151"/>
      <c r="FE12" s="152">
        <f>IF(FA12=0," ",IF(FA12=16," ",(EZ12-FC12-FD12)*VLOOKUP(FA12,PROTOKOL!$A:$E,5)))</f>
        <v>17.262634133205204</v>
      </c>
      <c r="FF12" s="153"/>
      <c r="FG12" s="144" t="str">
        <f t="shared" si="216"/>
        <v xml:space="preserve"> </v>
      </c>
      <c r="FH12" s="145" t="str">
        <f t="shared" si="217"/>
        <v xml:space="preserve"> </v>
      </c>
      <c r="FI12" s="149"/>
      <c r="FJ12" s="150"/>
      <c r="FK12" s="150" t="str">
        <f t="shared" si="26"/>
        <v xml:space="preserve"> </v>
      </c>
      <c r="FL12" s="154" t="str">
        <f>IF(FJ12=0," ",IF(FJ12=16," ",VLOOKUP(FJ12,PROTOKOL!$A:$E,2)*FK12))</f>
        <v xml:space="preserve"> </v>
      </c>
      <c r="FM12" s="151"/>
      <c r="FN12" s="152" t="str">
        <f>IF(FJ12=0," ",IF(FJ12=16," ",(FI12-FL12-FM12)*VLOOKUP(FJ12,PROTOKOL!$A:$E,5)))</f>
        <v xml:space="preserve"> </v>
      </c>
      <c r="FO12" s="155"/>
      <c r="FP12" s="156" t="str">
        <f t="shared" si="27"/>
        <v xml:space="preserve"> </v>
      </c>
      <c r="FQ12" s="103"/>
      <c r="FR12" s="138">
        <v>30</v>
      </c>
      <c r="FS12" s="149">
        <v>1</v>
      </c>
      <c r="FT12" s="150">
        <v>5</v>
      </c>
      <c r="FU12" s="150">
        <f t="shared" si="28"/>
        <v>7.5</v>
      </c>
      <c r="FV12" s="150">
        <f>IFERROR(IF(FT12=0," ",IF(FT12=16," ",VLOOKUP(FT12,PROTOKOL!$A:$E,2)*FU12))/7.5*(7.5-FY12),"")</f>
        <v>0</v>
      </c>
      <c r="FW12" s="151"/>
      <c r="FX12" s="152">
        <f>IF(FT12=0," ",IF(FT12=16," ",(FS12-FV12-FW12)*VLOOKUP(FT12,PROTOKOL!$A:$E,5)))</f>
        <v>17.262634133205204</v>
      </c>
      <c r="FY12" s="153"/>
      <c r="FZ12" s="144" t="str">
        <f t="shared" si="218"/>
        <v xml:space="preserve"> </v>
      </c>
      <c r="GA12" s="145" t="str">
        <f t="shared" si="219"/>
        <v xml:space="preserve"> </v>
      </c>
      <c r="GB12" s="149"/>
      <c r="GC12" s="150"/>
      <c r="GD12" s="150" t="str">
        <f t="shared" si="29"/>
        <v xml:space="preserve"> </v>
      </c>
      <c r="GE12" s="154" t="str">
        <f>IF(GC12=0," ",IF(GC12=16," ",VLOOKUP(GC12,PROTOKOL!$A:$E,2)*GD12))</f>
        <v xml:space="preserve"> </v>
      </c>
      <c r="GF12" s="151"/>
      <c r="GG12" s="152" t="str">
        <f>IF(GC12=0," ",IF(GC12=16," ",(GB12-GE12-GF12)*VLOOKUP(GC12,PROTOKOL!$A:$E,5)))</f>
        <v xml:space="preserve"> </v>
      </c>
      <c r="GH12" s="155"/>
      <c r="GI12" s="156" t="str">
        <f t="shared" si="30"/>
        <v xml:space="preserve"> </v>
      </c>
      <c r="GJ12" s="103"/>
      <c r="GK12" s="138">
        <v>30</v>
      </c>
      <c r="GL12" s="149">
        <v>1</v>
      </c>
      <c r="GM12" s="150">
        <v>5</v>
      </c>
      <c r="GN12" s="150">
        <f t="shared" si="31"/>
        <v>7.5</v>
      </c>
      <c r="GO12" s="150">
        <f>IFERROR(IF(GM12=0," ",IF(GM12=16," ",VLOOKUP(GM12,PROTOKOL!$A:$E,2)*GN12))/7.5*(7.5-GR12),"")</f>
        <v>0</v>
      </c>
      <c r="GP12" s="151"/>
      <c r="GQ12" s="152">
        <f>IF(GM12=0," ",IF(GM12=16," ",(GL12-GO12-GP12)*VLOOKUP(GM12,PROTOKOL!$A:$E,5)))</f>
        <v>17.262634133205204</v>
      </c>
      <c r="GR12" s="153"/>
      <c r="GS12" s="144" t="str">
        <f t="shared" si="220"/>
        <v xml:space="preserve"> </v>
      </c>
      <c r="GT12" s="145" t="str">
        <f t="shared" si="221"/>
        <v xml:space="preserve"> </v>
      </c>
      <c r="GU12" s="149"/>
      <c r="GV12" s="150"/>
      <c r="GW12" s="150" t="str">
        <f t="shared" si="32"/>
        <v xml:space="preserve"> </v>
      </c>
      <c r="GX12" s="154" t="str">
        <f>IF(GV12=0," ",IF(GV12=16," ",VLOOKUP(GV12,PROTOKOL!$A:$E,2)*GW12))</f>
        <v xml:space="preserve"> </v>
      </c>
      <c r="GY12" s="151"/>
      <c r="GZ12" s="152" t="str">
        <f>IF(GV12=0," ",IF(GV12=16," ",(GU12-GX12-GY12)*VLOOKUP(GV12,PROTOKOL!$A:$E,5)))</f>
        <v xml:space="preserve"> </v>
      </c>
      <c r="HA12" s="155"/>
      <c r="HB12" s="156" t="str">
        <f t="shared" si="33"/>
        <v xml:space="preserve"> </v>
      </c>
      <c r="HC12" s="103"/>
      <c r="HD12" s="138">
        <v>30</v>
      </c>
      <c r="HE12" s="149" t="s">
        <v>26</v>
      </c>
      <c r="HF12" s="150"/>
      <c r="HG12" s="150" t="str">
        <f t="shared" si="34"/>
        <v xml:space="preserve"> </v>
      </c>
      <c r="HH12" s="150" t="str">
        <f>IFERROR(IF(HF12=0," ",IF(HF12=16," ",VLOOKUP(HF12,PROTOKOL!$A:$E,2)*HG12))/7.5*(7.5-HK12),"")</f>
        <v/>
      </c>
      <c r="HI12" s="151"/>
      <c r="HJ12" s="152" t="str">
        <f>IF(HF12=0," ",IF(HF12=16," ",(HE12-HH12-HI12)*VLOOKUP(HF12,PROTOKOL!$A:$E,5)))</f>
        <v xml:space="preserve"> </v>
      </c>
      <c r="HK12" s="153"/>
      <c r="HL12" s="144" t="str">
        <f t="shared" si="222"/>
        <v xml:space="preserve"> </v>
      </c>
      <c r="HM12" s="145" t="str">
        <f t="shared" si="223"/>
        <v xml:space="preserve"> </v>
      </c>
      <c r="HN12" s="149"/>
      <c r="HO12" s="150"/>
      <c r="HP12" s="150" t="str">
        <f t="shared" si="35"/>
        <v xml:space="preserve"> </v>
      </c>
      <c r="HQ12" s="154" t="str">
        <f>IF(HO12=0," ",IF(HO12=16," ",VLOOKUP(HO12,PROTOKOL!$A:$E,2)*HP12))</f>
        <v xml:space="preserve"> </v>
      </c>
      <c r="HR12" s="151"/>
      <c r="HS12" s="152" t="str">
        <f>IF(HO12=0," ",IF(HO12=16," ",(HN12-HQ12-HR12)*VLOOKUP(HO12,PROTOKOL!$A:$E,5)))</f>
        <v xml:space="preserve"> </v>
      </c>
      <c r="HT12" s="155"/>
      <c r="HU12" s="156" t="str">
        <f t="shared" si="36"/>
        <v xml:space="preserve"> </v>
      </c>
      <c r="HV12" s="103"/>
      <c r="HW12" s="138">
        <v>30</v>
      </c>
      <c r="HX12" s="149">
        <v>9.24</v>
      </c>
      <c r="HY12" s="150">
        <v>3</v>
      </c>
      <c r="HZ12" s="150">
        <f t="shared" si="37"/>
        <v>7.5</v>
      </c>
      <c r="IA12" s="150">
        <f>IFERROR(IF(HY12=0," ",IF(HY12=16," ",VLOOKUP(HY12,PROTOKOL!$A:$E,2)*HZ12))/7.5*(7.5-ID12),"")</f>
        <v>4.5</v>
      </c>
      <c r="IB12" s="151">
        <v>0.14499999999999999</v>
      </c>
      <c r="IC12" s="152">
        <f>IF(HY12=0," ",IF(HY12=16," ",(HX12-IA12-IB12)*VLOOKUP(HY12,PROTOKOL!$A:$E,5)))</f>
        <v>32.609234388888886</v>
      </c>
      <c r="ID12" s="153"/>
      <c r="IE12" s="144">
        <f t="shared" si="224"/>
        <v>7.5</v>
      </c>
      <c r="IF12" s="145">
        <f t="shared" si="225"/>
        <v>32.609234388888886</v>
      </c>
      <c r="IG12" s="149"/>
      <c r="IH12" s="150"/>
      <c r="II12" s="150" t="str">
        <f t="shared" si="38"/>
        <v xml:space="preserve"> </v>
      </c>
      <c r="IJ12" s="154" t="str">
        <f>IF(IH12=0," ",IF(IH12=16," ",VLOOKUP(IH12,PROTOKOL!$A:$E,2)*II12))</f>
        <v xml:space="preserve"> </v>
      </c>
      <c r="IK12" s="151"/>
      <c r="IL12" s="152" t="str">
        <f>IF(IH12=0," ",IF(IH12=16," ",(IG12-IJ12-IK12)*VLOOKUP(IH12,PROTOKOL!$A:$E,5)))</f>
        <v xml:space="preserve"> </v>
      </c>
      <c r="IM12" s="155"/>
      <c r="IN12" s="156" t="str">
        <f t="shared" si="39"/>
        <v xml:space="preserve"> </v>
      </c>
      <c r="IO12" s="103"/>
      <c r="IP12" s="138">
        <v>30</v>
      </c>
      <c r="IQ12" s="149">
        <v>5.56</v>
      </c>
      <c r="IR12" s="150">
        <v>1</v>
      </c>
      <c r="IS12" s="150">
        <f t="shared" si="40"/>
        <v>7.5</v>
      </c>
      <c r="IT12" s="150">
        <f>IFERROR(IF(IR12=0," ",IF(IR12=16," ",VLOOKUP(IR12,PROTOKOL!$A:$E,2)*IS12))/7.5*(7.5-IW12),"")</f>
        <v>4.5</v>
      </c>
      <c r="IU12" s="151">
        <v>0.224</v>
      </c>
      <c r="IV12" s="152">
        <f>IF(IR12=0," ",IF(IR12=16," ",(IQ12-IT12-IU12)*VLOOKUP(IR12,PROTOKOL!$A:$E,5)))</f>
        <v>8.4754608888888843</v>
      </c>
      <c r="IW12" s="153"/>
      <c r="IX12" s="144">
        <f t="shared" si="226"/>
        <v>7.5</v>
      </c>
      <c r="IY12" s="145">
        <f t="shared" si="227"/>
        <v>8.4754608888888843</v>
      </c>
      <c r="IZ12" s="149"/>
      <c r="JA12" s="150"/>
      <c r="JB12" s="150" t="str">
        <f t="shared" si="41"/>
        <v xml:space="preserve"> </v>
      </c>
      <c r="JC12" s="154" t="str">
        <f>IF(JA12=0," ",IF(JA12=16," ",VLOOKUP(JA12,PROTOKOL!$A:$E,2)*JB12))</f>
        <v xml:space="preserve"> </v>
      </c>
      <c r="JD12" s="151"/>
      <c r="JE12" s="152" t="str">
        <f>IF(JA12=0," ",IF(JA12=16," ",(IZ12-JC12-JD12)*VLOOKUP(JA12,PROTOKOL!$A:$E,5)))</f>
        <v xml:space="preserve"> </v>
      </c>
      <c r="JF12" s="155"/>
      <c r="JG12" s="156" t="str">
        <f t="shared" si="42"/>
        <v xml:space="preserve"> </v>
      </c>
      <c r="JH12" s="103"/>
      <c r="JI12" s="138">
        <v>30</v>
      </c>
      <c r="JJ12" s="149">
        <v>1</v>
      </c>
      <c r="JK12" s="150">
        <v>5</v>
      </c>
      <c r="JL12" s="150">
        <f t="shared" si="43"/>
        <v>7.5</v>
      </c>
      <c r="JM12" s="150">
        <f>IFERROR(IF(JK12=0," ",IF(JK12=16," ",VLOOKUP(JK12,PROTOKOL!$A:$E,2)*JL12))/7.5*(7.5-JP12),"")</f>
        <v>0</v>
      </c>
      <c r="JN12" s="151"/>
      <c r="JO12" s="152">
        <f>IF(JK12=0," ",IF(JK12=16," ",(JJ12-JM12-JN12)*VLOOKUP(JK12,PROTOKOL!$A:$E,5)))</f>
        <v>17.262634133205204</v>
      </c>
      <c r="JP12" s="153"/>
      <c r="JQ12" s="144" t="str">
        <f t="shared" si="228"/>
        <v xml:space="preserve"> </v>
      </c>
      <c r="JR12" s="145" t="str">
        <f t="shared" si="229"/>
        <v xml:space="preserve"> </v>
      </c>
      <c r="JS12" s="149"/>
      <c r="JT12" s="150"/>
      <c r="JU12" s="150" t="str">
        <f t="shared" si="44"/>
        <v xml:space="preserve"> </v>
      </c>
      <c r="JV12" s="154" t="str">
        <f>IF(JT12=0," ",IF(JT12=16," ",VLOOKUP(JT12,PROTOKOL!$A:$E,2)*JU12))</f>
        <v xml:space="preserve"> </v>
      </c>
      <c r="JW12" s="151"/>
      <c r="JX12" s="152" t="str">
        <f>IF(JT12=0," ",IF(JT12=16," ",(JS12-JV12-JW12)*VLOOKUP(JT12,PROTOKOL!$A:$E,5)))</f>
        <v xml:space="preserve"> </v>
      </c>
      <c r="JY12" s="155"/>
      <c r="JZ12" s="156" t="str">
        <f t="shared" si="45"/>
        <v xml:space="preserve"> </v>
      </c>
      <c r="KA12" s="103"/>
      <c r="KB12" s="138">
        <v>30</v>
      </c>
      <c r="KC12" s="149">
        <v>5.95</v>
      </c>
      <c r="KD12" s="150">
        <v>1</v>
      </c>
      <c r="KE12" s="150">
        <f t="shared" si="46"/>
        <v>7.5</v>
      </c>
      <c r="KF12" s="150">
        <f>IFERROR(IF(KD12=0," ",IF(KD12=16," ",VLOOKUP(KD12,PROTOKOL!$A:$E,2)*KE12))/7.5*(7.5-KI12),"")</f>
        <v>4.5</v>
      </c>
      <c r="KG12" s="151">
        <v>8.5000000000000006E-2</v>
      </c>
      <c r="KH12" s="152">
        <f>IF(KD12=0," ",IF(KD12=16," ",(KC12-KF12-KG12)*VLOOKUP(KD12,PROTOKOL!$A:$E,5)))</f>
        <v>13.838521666666667</v>
      </c>
      <c r="KI12" s="153"/>
      <c r="KJ12" s="144">
        <f t="shared" si="230"/>
        <v>7.5</v>
      </c>
      <c r="KK12" s="145">
        <f t="shared" si="231"/>
        <v>13.838521666666667</v>
      </c>
      <c r="KL12" s="149"/>
      <c r="KM12" s="150"/>
      <c r="KN12" s="150" t="str">
        <f t="shared" si="47"/>
        <v xml:space="preserve"> </v>
      </c>
      <c r="KO12" s="154" t="str">
        <f>IF(KM12=0," ",IF(KM12=16," ",VLOOKUP(KM12,PROTOKOL!$A:$E,2)*KN12))</f>
        <v xml:space="preserve"> </v>
      </c>
      <c r="KP12" s="151"/>
      <c r="KQ12" s="152" t="str">
        <f>IF(KM12=0," ",IF(KM12=16," ",(KL12-KO12-KP12)*VLOOKUP(KM12,PROTOKOL!$A:$E,5)))</f>
        <v xml:space="preserve"> </v>
      </c>
      <c r="KR12" s="155"/>
      <c r="KS12" s="156" t="str">
        <f t="shared" si="48"/>
        <v xml:space="preserve"> </v>
      </c>
      <c r="KT12" s="103"/>
      <c r="KU12" s="138">
        <v>30</v>
      </c>
      <c r="KV12" s="149">
        <v>7.74</v>
      </c>
      <c r="KW12" s="150">
        <v>3</v>
      </c>
      <c r="KX12" s="150">
        <f t="shared" si="49"/>
        <v>7.5</v>
      </c>
      <c r="KY12" s="150">
        <f>IFERROR(IF(KW12=0," ",IF(KW12=16," ",VLOOKUP(KW12,PROTOKOL!$A:$E,2)*KX12))/7.5*(7.5-LB12),"")</f>
        <v>4.5</v>
      </c>
      <c r="KZ12" s="151">
        <v>0.127</v>
      </c>
      <c r="LA12" s="152">
        <f>IF(KW12=0," ",IF(KW12=16," ",(KV12-KY12-KZ12)*VLOOKUP(KW12,PROTOKOL!$A:$E,5)))</f>
        <v>22.091957922222221</v>
      </c>
      <c r="LB12" s="153"/>
      <c r="LC12" s="144">
        <f t="shared" si="232"/>
        <v>7.5</v>
      </c>
      <c r="LD12" s="145">
        <f t="shared" si="233"/>
        <v>22.091957922222221</v>
      </c>
      <c r="LE12" s="149"/>
      <c r="LF12" s="150"/>
      <c r="LG12" s="150" t="str">
        <f t="shared" si="50"/>
        <v xml:space="preserve"> </v>
      </c>
      <c r="LH12" s="154" t="str">
        <f>IF(LF12=0," ",IF(LF12=16," ",VLOOKUP(LF12,PROTOKOL!$A:$E,2)*LG12))</f>
        <v xml:space="preserve"> </v>
      </c>
      <c r="LI12" s="151"/>
      <c r="LJ12" s="152" t="str">
        <f>IF(LF12=0," ",IF(LF12=16," ",(LE12-LH12-LI12)*VLOOKUP(LF12,PROTOKOL!$A:$E,5)))</f>
        <v xml:space="preserve"> </v>
      </c>
      <c r="LK12" s="155"/>
      <c r="LL12" s="156" t="str">
        <f t="shared" si="51"/>
        <v xml:space="preserve"> </v>
      </c>
      <c r="LM12" s="103"/>
      <c r="LN12" s="138">
        <v>30</v>
      </c>
      <c r="LO12" s="149">
        <v>8.91</v>
      </c>
      <c r="LP12" s="150">
        <v>3</v>
      </c>
      <c r="LQ12" s="150">
        <f t="shared" si="52"/>
        <v>7.5</v>
      </c>
      <c r="LR12" s="150">
        <f>IFERROR(IF(LP12=0," ",IF(LP12=16," ",VLOOKUP(LP12,PROTOKOL!$A:$E,2)*LQ12))/7.5*(7.5-LU12),"")</f>
        <v>4.5</v>
      </c>
      <c r="LS12" s="151">
        <v>7.5999999999999998E-2</v>
      </c>
      <c r="LT12" s="152">
        <f>IF(LP12=0," ",IF(LP12=16," ",(LO12-LR12-LS12)*VLOOKUP(LP12,PROTOKOL!$A:$E,5)))</f>
        <v>30.757001488888889</v>
      </c>
      <c r="LU12" s="153"/>
      <c r="LV12" s="144">
        <f t="shared" si="234"/>
        <v>7.5</v>
      </c>
      <c r="LW12" s="145">
        <f t="shared" si="235"/>
        <v>30.757001488888889</v>
      </c>
      <c r="LX12" s="149"/>
      <c r="LY12" s="150"/>
      <c r="LZ12" s="150" t="str">
        <f t="shared" si="53"/>
        <v xml:space="preserve"> </v>
      </c>
      <c r="MA12" s="154" t="str">
        <f>IF(LY12=0," ",IF(LY12=16," ",VLOOKUP(LY12,PROTOKOL!$A:$E,2)*LZ12))</f>
        <v xml:space="preserve"> </v>
      </c>
      <c r="MB12" s="151"/>
      <c r="MC12" s="152" t="str">
        <f>IF(LY12=0," ",IF(LY12=16," ",(LX12-MA12-MB12)*VLOOKUP(LY12,PROTOKOL!$A:$E,5)))</f>
        <v xml:space="preserve"> </v>
      </c>
      <c r="MD12" s="155"/>
      <c r="ME12" s="156" t="str">
        <f t="shared" si="54"/>
        <v xml:space="preserve"> </v>
      </c>
      <c r="MF12" s="103"/>
      <c r="MG12" s="138">
        <v>30</v>
      </c>
      <c r="MH12" s="149">
        <v>7.86</v>
      </c>
      <c r="MI12" s="150">
        <v>3</v>
      </c>
      <c r="MJ12" s="150">
        <f t="shared" si="55"/>
        <v>7.5</v>
      </c>
      <c r="MK12" s="150">
        <f>IFERROR(IF(MI12=0," ",IF(MI12=16," ",VLOOKUP(MI12,PROTOKOL!$A:$E,2)*MJ12))/7.5*(7.5-MN12),"")</f>
        <v>4.5</v>
      </c>
      <c r="ML12" s="151">
        <v>0.125</v>
      </c>
      <c r="MM12" s="152">
        <f>IF(MI12=0," ",IF(MI12=16," ",(MH12-MK12-ML12)*VLOOKUP(MI12,PROTOKOL!$A:$E,5)))</f>
        <v>22.957752611111111</v>
      </c>
      <c r="MN12" s="153"/>
      <c r="MO12" s="144">
        <f t="shared" si="236"/>
        <v>7.5</v>
      </c>
      <c r="MP12" s="145">
        <f t="shared" si="237"/>
        <v>22.957752611111111</v>
      </c>
      <c r="MQ12" s="149"/>
      <c r="MR12" s="150"/>
      <c r="MS12" s="150" t="str">
        <f t="shared" si="56"/>
        <v xml:space="preserve"> </v>
      </c>
      <c r="MT12" s="154" t="str">
        <f>IF(MR12=0," ",IF(MR12=16," ",VLOOKUP(MR12,PROTOKOL!$A:$E,2)*MS12))</f>
        <v xml:space="preserve"> </v>
      </c>
      <c r="MU12" s="151"/>
      <c r="MV12" s="152" t="str">
        <f>IF(MR12=0," ",IF(MR12=16," ",(MQ12-MT12-MU12)*VLOOKUP(MR12,PROTOKOL!$A:$E,5)))</f>
        <v xml:space="preserve"> </v>
      </c>
      <c r="MW12" s="155"/>
      <c r="MX12" s="156" t="str">
        <f t="shared" si="57"/>
        <v xml:space="preserve"> </v>
      </c>
      <c r="MY12" s="103"/>
      <c r="MZ12" s="138">
        <v>30</v>
      </c>
      <c r="NA12" s="149">
        <v>9.24</v>
      </c>
      <c r="NB12" s="150">
        <v>3</v>
      </c>
      <c r="NC12" s="150">
        <f t="shared" si="58"/>
        <v>7.5</v>
      </c>
      <c r="ND12" s="150">
        <f>IFERROR(IF(NB12=0," ",IF(NB12=16," ",VLOOKUP(NB12,PROTOKOL!$A:$E,2)*NC12))/7.5*(7.5-NG12),"")</f>
        <v>4.5</v>
      </c>
      <c r="NE12" s="151">
        <v>0.14499999999999999</v>
      </c>
      <c r="NF12" s="152">
        <f>IF(NB12=0," ",IF(NB12=16," ",(NA12-ND12-NE12)*VLOOKUP(NB12,PROTOKOL!$A:$E,5)))</f>
        <v>32.609234388888886</v>
      </c>
      <c r="NG12" s="153"/>
      <c r="NH12" s="144">
        <f t="shared" si="238"/>
        <v>7.5</v>
      </c>
      <c r="NI12" s="145">
        <f t="shared" si="239"/>
        <v>32.609234388888886</v>
      </c>
      <c r="NJ12" s="149"/>
      <c r="NK12" s="150"/>
      <c r="NL12" s="150" t="str">
        <f t="shared" si="59"/>
        <v xml:space="preserve"> </v>
      </c>
      <c r="NM12" s="154" t="str">
        <f>IF(NK12=0," ",IF(NK12=16," ",VLOOKUP(NK12,PROTOKOL!$A:$E,2)*NL12))</f>
        <v xml:space="preserve"> </v>
      </c>
      <c r="NN12" s="151"/>
      <c r="NO12" s="152" t="str">
        <f>IF(NK12=0," ",IF(NK12=16," ",(NJ12-NM12-NN12)*VLOOKUP(NK12,PROTOKOL!$A:$E,5)))</f>
        <v xml:space="preserve"> </v>
      </c>
      <c r="NP12" s="155"/>
      <c r="NQ12" s="156" t="str">
        <f t="shared" si="60"/>
        <v xml:space="preserve"> </v>
      </c>
      <c r="NR12" s="103"/>
      <c r="NS12" s="138">
        <v>30</v>
      </c>
      <c r="NT12" s="149">
        <v>8.91</v>
      </c>
      <c r="NU12" s="150">
        <v>3</v>
      </c>
      <c r="NV12" s="150">
        <f t="shared" si="61"/>
        <v>7.5</v>
      </c>
      <c r="NW12" s="150">
        <f>IFERROR(IF(NU12=0," ",IF(NU12=16," ",VLOOKUP(NU12,PROTOKOL!$A:$E,2)*NV12))/7.5*(7.5-NZ12),"")</f>
        <v>4.5</v>
      </c>
      <c r="NX12" s="151">
        <v>7.5999999999999998E-2</v>
      </c>
      <c r="NY12" s="152">
        <f>IF(NU12=0," ",IF(NU12=16," ",(NT12-NW12-NX12)*VLOOKUP(NU12,PROTOKOL!$A:$E,5)))</f>
        <v>30.757001488888889</v>
      </c>
      <c r="NZ12" s="153"/>
      <c r="OA12" s="144">
        <f t="shared" si="240"/>
        <v>7.5</v>
      </c>
      <c r="OB12" s="145">
        <f t="shared" si="241"/>
        <v>30.757001488888889</v>
      </c>
      <c r="OC12" s="149"/>
      <c r="OD12" s="150"/>
      <c r="OE12" s="150" t="str">
        <f t="shared" si="62"/>
        <v xml:space="preserve"> </v>
      </c>
      <c r="OF12" s="154" t="str">
        <f>IF(OD12=0," ",IF(OD12=16," ",VLOOKUP(OD12,PROTOKOL!$A:$E,2)*OE12))</f>
        <v xml:space="preserve"> </v>
      </c>
      <c r="OG12" s="151"/>
      <c r="OH12" s="152" t="str">
        <f>IF(OD12=0," ",IF(OD12=16," ",(OC12-OF12-OG12)*VLOOKUP(OD12,PROTOKOL!$A:$E,5)))</f>
        <v xml:space="preserve"> </v>
      </c>
      <c r="OI12" s="155"/>
      <c r="OJ12" s="156" t="str">
        <f t="shared" si="63"/>
        <v xml:space="preserve"> </v>
      </c>
      <c r="OK12" s="103"/>
      <c r="OL12" s="138">
        <v>30</v>
      </c>
      <c r="OM12" s="149">
        <v>6.77</v>
      </c>
      <c r="ON12" s="150">
        <v>1</v>
      </c>
      <c r="OO12" s="150">
        <f t="shared" si="64"/>
        <v>7.5</v>
      </c>
      <c r="OP12" s="150">
        <f>IFERROR(IF(ON12=0," ",IF(ON12=16," ",VLOOKUP(ON12,PROTOKOL!$A:$E,2)*OO12))/7.5*(7.5-OS12),"")</f>
        <v>4.5</v>
      </c>
      <c r="OQ12" s="151">
        <v>0.14499999999999999</v>
      </c>
      <c r="OR12" s="152">
        <f>IF(ON12=0," ",IF(ON12=16," ",(OM12-OP12-OQ12)*VLOOKUP(ON12,PROTOKOL!$A:$E,5)))</f>
        <v>21.543486111111104</v>
      </c>
      <c r="OS12" s="153"/>
      <c r="OT12" s="144">
        <f t="shared" si="242"/>
        <v>7.5</v>
      </c>
      <c r="OU12" s="145">
        <f t="shared" si="243"/>
        <v>21.543486111111104</v>
      </c>
      <c r="OV12" s="149"/>
      <c r="OW12" s="150"/>
      <c r="OX12" s="150" t="str">
        <f t="shared" si="65"/>
        <v xml:space="preserve"> </v>
      </c>
      <c r="OY12" s="154" t="str">
        <f>IF(OW12=0," ",IF(OW12=16," ",VLOOKUP(OW12,PROTOKOL!$A:$E,2)*OX12))</f>
        <v xml:space="preserve"> </v>
      </c>
      <c r="OZ12" s="151"/>
      <c r="PA12" s="152" t="str">
        <f>IF(OW12=0," ",IF(OW12=16," ",(OV12-OY12-OZ12)*VLOOKUP(OW12,PROTOKOL!$A:$E,5)))</f>
        <v xml:space="preserve"> </v>
      </c>
      <c r="PB12" s="155"/>
      <c r="PC12" s="156" t="str">
        <f t="shared" si="66"/>
        <v xml:space="preserve"> </v>
      </c>
      <c r="PD12" s="103"/>
      <c r="PE12" s="138">
        <v>30</v>
      </c>
      <c r="PF12" s="149" t="s">
        <v>29</v>
      </c>
      <c r="PG12" s="150"/>
      <c r="PH12" s="150" t="str">
        <f t="shared" si="67"/>
        <v xml:space="preserve"> </v>
      </c>
      <c r="PI12" s="150" t="str">
        <f>IFERROR(IF(PG12=0," ",IF(PG12=16," ",VLOOKUP(PG12,PROTOKOL!$A:$E,2)*PH12))/7.5*(7.5-PL12),"")</f>
        <v/>
      </c>
      <c r="PJ12" s="151"/>
      <c r="PK12" s="152" t="str">
        <f>IF(PG12=0," ",IF(PG12=16," ",(PF12-PI12-PJ12)*VLOOKUP(PG12,PROTOKOL!$A:$E,5)))</f>
        <v xml:space="preserve"> </v>
      </c>
      <c r="PL12" s="153"/>
      <c r="PM12" s="144" t="str">
        <f t="shared" si="244"/>
        <v xml:space="preserve"> </v>
      </c>
      <c r="PN12" s="145" t="str">
        <f t="shared" si="245"/>
        <v xml:space="preserve"> </v>
      </c>
      <c r="PO12" s="149"/>
      <c r="PP12" s="150"/>
      <c r="PQ12" s="150" t="str">
        <f t="shared" si="68"/>
        <v xml:space="preserve"> </v>
      </c>
      <c r="PR12" s="154" t="str">
        <f>IF(PP12=0," ",IF(PP12=16," ",VLOOKUP(PP12,PROTOKOL!$A:$E,2)*PQ12))</f>
        <v xml:space="preserve"> </v>
      </c>
      <c r="PS12" s="151"/>
      <c r="PT12" s="152" t="str">
        <f>IF(PP12=0," ",IF(PP12=16," ",(PO12-PR12-PS12)*VLOOKUP(PP12,PROTOKOL!$A:$E,5)))</f>
        <v xml:space="preserve"> </v>
      </c>
      <c r="PU12" s="155"/>
      <c r="PV12" s="156" t="str">
        <f t="shared" si="69"/>
        <v xml:space="preserve"> </v>
      </c>
      <c r="PW12" s="103"/>
      <c r="PX12" s="138">
        <v>30</v>
      </c>
      <c r="PY12" s="149" t="s">
        <v>26</v>
      </c>
      <c r="PZ12" s="150"/>
      <c r="QA12" s="150" t="str">
        <f t="shared" si="70"/>
        <v xml:space="preserve"> </v>
      </c>
      <c r="QB12" s="150" t="str">
        <f>IFERROR(IF(PZ12=0," ",IF(PZ12=16," ",VLOOKUP(PZ12,PROTOKOL!$A:$E,2)*QA12))/7.5*(7.5-QE12),"")</f>
        <v/>
      </c>
      <c r="QC12" s="151"/>
      <c r="QD12" s="152" t="str">
        <f>IF(PZ12=0," ",IF(PZ12=16," ",(PY12-QB12-QC12)*VLOOKUP(PZ12,PROTOKOL!$A:$E,5)))</f>
        <v xml:space="preserve"> </v>
      </c>
      <c r="QE12" s="153"/>
      <c r="QF12" s="144" t="str">
        <f t="shared" si="246"/>
        <v xml:space="preserve"> </v>
      </c>
      <c r="QG12" s="145" t="str">
        <f t="shared" si="247"/>
        <v xml:space="preserve"> </v>
      </c>
      <c r="QH12" s="149"/>
      <c r="QI12" s="150"/>
      <c r="QJ12" s="150" t="str">
        <f t="shared" si="71"/>
        <v xml:space="preserve"> </v>
      </c>
      <c r="QK12" s="154" t="str">
        <f>IF(QI12=0," ",IF(QI12=16," ",VLOOKUP(QI12,PROTOKOL!$A:$E,2)*QJ12))</f>
        <v xml:space="preserve"> </v>
      </c>
      <c r="QL12" s="151"/>
      <c r="QM12" s="152" t="str">
        <f>IF(QI12=0," ",IF(QI12=16," ",(QH12-QK12-QL12)*VLOOKUP(QI12,PROTOKOL!$A:$E,5)))</f>
        <v xml:space="preserve"> </v>
      </c>
      <c r="QN12" s="155"/>
      <c r="QO12" s="156" t="str">
        <f t="shared" si="72"/>
        <v xml:space="preserve"> </v>
      </c>
      <c r="QP12" s="103"/>
      <c r="QQ12" s="138">
        <v>30</v>
      </c>
      <c r="QR12" s="149" t="s">
        <v>29</v>
      </c>
      <c r="QS12" s="150"/>
      <c r="QT12" s="150" t="str">
        <f t="shared" si="73"/>
        <v xml:space="preserve"> </v>
      </c>
      <c r="QU12" s="150" t="str">
        <f>IFERROR(IF(QS12=0," ",IF(QS12=16," ",VLOOKUP(QS12,PROTOKOL!$A:$E,2)*QT12))/7.5*(7.5-QX12),"")</f>
        <v/>
      </c>
      <c r="QV12" s="151"/>
      <c r="QW12" s="152" t="str">
        <f>IF(QS12=0," ",IF(QS12=16," ",(QR12-QU12-QV12)*VLOOKUP(QS12,PROTOKOL!$A:$E,5)))</f>
        <v xml:space="preserve"> </v>
      </c>
      <c r="QX12" s="153"/>
      <c r="QY12" s="144" t="str">
        <f t="shared" si="248"/>
        <v xml:space="preserve"> </v>
      </c>
      <c r="QZ12" s="145" t="str">
        <f t="shared" si="249"/>
        <v xml:space="preserve"> </v>
      </c>
      <c r="RA12" s="149"/>
      <c r="RB12" s="150"/>
      <c r="RC12" s="150" t="str">
        <f t="shared" si="74"/>
        <v xml:space="preserve"> </v>
      </c>
      <c r="RD12" s="154" t="str">
        <f>IF(RB12=0," ",IF(RB12=16," ",VLOOKUP(RB12,PROTOKOL!$A:$E,2)*RC12))</f>
        <v xml:space="preserve"> </v>
      </c>
      <c r="RE12" s="151"/>
      <c r="RF12" s="152" t="str">
        <f>IF(RB12=0," ",IF(RB12=16," ",(RA12-RD12-RE12)*VLOOKUP(RB12,PROTOKOL!$A:$E,5)))</f>
        <v xml:space="preserve"> </v>
      </c>
      <c r="RG12" s="155"/>
      <c r="RH12" s="156" t="str">
        <f t="shared" si="75"/>
        <v xml:space="preserve"> </v>
      </c>
      <c r="RI12" s="103"/>
      <c r="RJ12" s="138">
        <v>30</v>
      </c>
      <c r="RK12" s="149">
        <v>6.8</v>
      </c>
      <c r="RL12" s="150">
        <v>1</v>
      </c>
      <c r="RM12" s="150">
        <f t="shared" si="76"/>
        <v>7.5</v>
      </c>
      <c r="RN12" s="150">
        <f>IFERROR(IF(RL12=0," ",IF(RL12=16," ",VLOOKUP(RL12,PROTOKOL!$A:$E,2)*RM12))/7.5*(7.5-RQ12),"")</f>
        <v>4.5</v>
      </c>
      <c r="RO12" s="151">
        <v>0.24099999999999999</v>
      </c>
      <c r="RP12" s="152">
        <f>IF(RL12=0," ",IF(RL12=16," ",(RK12-RN12-RO12)*VLOOKUP(RL12,PROTOKOL!$A:$E,5)))</f>
        <v>20.874370777777774</v>
      </c>
      <c r="RQ12" s="153"/>
      <c r="RR12" s="144">
        <f t="shared" si="250"/>
        <v>7.5</v>
      </c>
      <c r="RS12" s="145">
        <f t="shared" si="251"/>
        <v>20.874370777777774</v>
      </c>
      <c r="RT12" s="149"/>
      <c r="RU12" s="150"/>
      <c r="RV12" s="150" t="str">
        <f t="shared" si="77"/>
        <v xml:space="preserve"> </v>
      </c>
      <c r="RW12" s="154" t="str">
        <f>IF(RU12=0," ",IF(RU12=16," ",VLOOKUP(RU12,PROTOKOL!$A:$E,2)*RV12))</f>
        <v xml:space="preserve"> </v>
      </c>
      <c r="RX12" s="151"/>
      <c r="RY12" s="152" t="str">
        <f>IF(RU12=0," ",IF(RU12=16," ",(RT12-RW12-RX12)*VLOOKUP(RU12,PROTOKOL!$A:$E,5)))</f>
        <v xml:space="preserve"> </v>
      </c>
      <c r="RZ12" s="155"/>
      <c r="SA12" s="156" t="str">
        <f t="shared" si="78"/>
        <v xml:space="preserve"> </v>
      </c>
      <c r="SB12" s="103"/>
      <c r="SC12" s="138">
        <v>30</v>
      </c>
      <c r="SD12" s="149">
        <v>6.05</v>
      </c>
      <c r="SE12" s="150">
        <v>1</v>
      </c>
      <c r="SF12" s="150">
        <f t="shared" si="79"/>
        <v>7.5</v>
      </c>
      <c r="SG12" s="150">
        <f>IFERROR(IF(SE12=0," ",IF(SE12=16," ",VLOOKUP(SE12,PROTOKOL!$A:$E,2)*SF12))/7.5*(7.5-SJ12),"")</f>
        <v>4.5</v>
      </c>
      <c r="SH12" s="151">
        <v>0.17199999999999999</v>
      </c>
      <c r="SI12" s="152">
        <f>IF(SE12=0," ",IF(SE12=16," ",(SD12-SG12-SH12)*VLOOKUP(SE12,PROTOKOL!$A:$E,5)))</f>
        <v>13.970317111111109</v>
      </c>
      <c r="SJ12" s="153"/>
      <c r="SK12" s="144">
        <f t="shared" si="252"/>
        <v>7.5</v>
      </c>
      <c r="SL12" s="145">
        <f t="shared" si="253"/>
        <v>13.970317111111109</v>
      </c>
      <c r="SM12" s="149"/>
      <c r="SN12" s="150"/>
      <c r="SO12" s="150" t="str">
        <f t="shared" si="80"/>
        <v xml:space="preserve"> </v>
      </c>
      <c r="SP12" s="154" t="str">
        <f>IF(SN12=0," ",IF(SN12=16," ",VLOOKUP(SN12,PROTOKOL!$A:$E,2)*SO12))</f>
        <v xml:space="preserve"> </v>
      </c>
      <c r="SQ12" s="151"/>
      <c r="SR12" s="152" t="str">
        <f>IF(SN12=0," ",IF(SN12=16," ",(SM12-SP12-SQ12)*VLOOKUP(SN12,PROTOKOL!$A:$E,5)))</f>
        <v xml:space="preserve"> </v>
      </c>
      <c r="SS12" s="155"/>
      <c r="ST12" s="156" t="str">
        <f t="shared" si="81"/>
        <v xml:space="preserve"> </v>
      </c>
      <c r="SU12" s="103"/>
      <c r="SV12" s="138">
        <v>30</v>
      </c>
      <c r="SW12" s="149" t="s">
        <v>26</v>
      </c>
      <c r="SX12" s="150"/>
      <c r="SY12" s="150" t="str">
        <f t="shared" si="82"/>
        <v xml:space="preserve"> </v>
      </c>
      <c r="SZ12" s="150" t="str">
        <f>IFERROR(IF(SX12=0," ",IF(SX12=16," ",VLOOKUP(SX12,PROTOKOL!$A:$E,2)*SY12))/7.5*(7.5-TC12),"")</f>
        <v/>
      </c>
      <c r="TA12" s="151"/>
      <c r="TB12" s="152" t="str">
        <f>IF(SX12=0," ",IF(SX12=16," ",(SW12-SZ12-TA12)*VLOOKUP(SX12,PROTOKOL!$A:$E,5)))</f>
        <v xml:space="preserve"> </v>
      </c>
      <c r="TC12" s="153"/>
      <c r="TD12" s="144" t="str">
        <f t="shared" si="254"/>
        <v xml:space="preserve"> </v>
      </c>
      <c r="TE12" s="145" t="str">
        <f t="shared" si="255"/>
        <v xml:space="preserve"> </v>
      </c>
      <c r="TF12" s="149"/>
      <c r="TG12" s="150"/>
      <c r="TH12" s="150" t="str">
        <f t="shared" si="83"/>
        <v xml:space="preserve"> </v>
      </c>
      <c r="TI12" s="154" t="str">
        <f>IF(TG12=0," ",IF(TG12=16," ",VLOOKUP(TG12,PROTOKOL!$A:$E,2)*TH12))</f>
        <v xml:space="preserve"> </v>
      </c>
      <c r="TJ12" s="151"/>
      <c r="TK12" s="152" t="str">
        <f>IF(TG12=0," ",IF(TG12=16," ",(TF12-TI12-TJ12)*VLOOKUP(TG12,PROTOKOL!$A:$E,5)))</f>
        <v xml:space="preserve"> </v>
      </c>
      <c r="TL12" s="155"/>
      <c r="TM12" s="156" t="str">
        <f t="shared" si="84"/>
        <v xml:space="preserve"> </v>
      </c>
      <c r="TN12" s="103"/>
      <c r="TO12" s="138">
        <v>30</v>
      </c>
      <c r="TP12" s="149">
        <v>6.78</v>
      </c>
      <c r="TQ12" s="150">
        <v>1</v>
      </c>
      <c r="TR12" s="150">
        <f t="shared" si="85"/>
        <v>7.5</v>
      </c>
      <c r="TS12" s="150">
        <f>IFERROR(IF(TQ12=0," ",IF(TQ12=16," ",VLOOKUP(TQ12,PROTOKOL!$A:$E,2)*TR12))/7.5*(7.5-TV12),"")</f>
        <v>4.5</v>
      </c>
      <c r="TT12" s="151">
        <v>0.22800000000000001</v>
      </c>
      <c r="TU12" s="152">
        <f>IF(TQ12=0," ",IF(TQ12=16," ",(TP12-TS12-TT12)*VLOOKUP(TQ12,PROTOKOL!$A:$E,5)))</f>
        <v>20.803403999999997</v>
      </c>
      <c r="TV12" s="153"/>
      <c r="TW12" s="144">
        <f t="shared" si="256"/>
        <v>7.5</v>
      </c>
      <c r="TX12" s="145">
        <f t="shared" si="257"/>
        <v>20.803403999999997</v>
      </c>
      <c r="TY12" s="149"/>
      <c r="TZ12" s="150"/>
      <c r="UA12" s="150" t="str">
        <f t="shared" si="86"/>
        <v xml:space="preserve"> </v>
      </c>
      <c r="UB12" s="154" t="str">
        <f>IF(TZ12=0," ",IF(TZ12=16," ",VLOOKUP(TZ12,PROTOKOL!$A:$E,2)*UA12))</f>
        <v xml:space="preserve"> </v>
      </c>
      <c r="UC12" s="151"/>
      <c r="UD12" s="152" t="str">
        <f>IF(TZ12=0," ",IF(TZ12=16," ",(TY12-UB12-UC12)*VLOOKUP(TZ12,PROTOKOL!$A:$E,5)))</f>
        <v xml:space="preserve"> </v>
      </c>
      <c r="UE12" s="155"/>
      <c r="UF12" s="156" t="str">
        <f t="shared" si="87"/>
        <v xml:space="preserve"> </v>
      </c>
      <c r="UG12" s="103"/>
      <c r="UH12" s="138">
        <v>30</v>
      </c>
      <c r="UI12" s="149">
        <v>6.61</v>
      </c>
      <c r="UJ12" s="150">
        <v>1</v>
      </c>
      <c r="UK12" s="150">
        <f t="shared" si="88"/>
        <v>7.5</v>
      </c>
      <c r="UL12" s="150">
        <f>IFERROR(IF(UJ12=0," ",IF(UJ12=16," ",VLOOKUP(UJ12,PROTOKOL!$A:$E,2)*UK12))/7.5*(7.5-UO12),"")</f>
        <v>4.5</v>
      </c>
      <c r="UM12" s="151">
        <v>0.151</v>
      </c>
      <c r="UN12" s="152">
        <f>IF(UJ12=0," ",IF(UJ12=16," ",(UI12-UL12-UM12)*VLOOKUP(UJ12,PROTOKOL!$A:$E,5)))</f>
        <v>19.860559666666667</v>
      </c>
      <c r="UO12" s="153"/>
      <c r="UP12" s="144">
        <f t="shared" si="258"/>
        <v>7.5</v>
      </c>
      <c r="UQ12" s="145">
        <f t="shared" si="259"/>
        <v>19.860559666666667</v>
      </c>
      <c r="UR12" s="149"/>
      <c r="US12" s="150"/>
      <c r="UT12" s="150" t="str">
        <f t="shared" si="89"/>
        <v xml:space="preserve"> </v>
      </c>
      <c r="UU12" s="154" t="str">
        <f>IF(US12=0," ",IF(US12=16," ",VLOOKUP(US12,PROTOKOL!$A:$E,2)*UT12))</f>
        <v xml:space="preserve"> </v>
      </c>
      <c r="UV12" s="151"/>
      <c r="UW12" s="152" t="str">
        <f>IF(US12=0," ",IF(US12=16," ",(UR12-UU12-UV12)*VLOOKUP(US12,PROTOKOL!$A:$E,5)))</f>
        <v xml:space="preserve"> </v>
      </c>
      <c r="UX12" s="155"/>
      <c r="UY12" s="156" t="str">
        <f t="shared" si="90"/>
        <v xml:space="preserve"> </v>
      </c>
      <c r="UZ12" s="103"/>
      <c r="VA12" s="138">
        <v>30</v>
      </c>
      <c r="VB12" s="149">
        <v>7.41</v>
      </c>
      <c r="VC12" s="150">
        <v>1</v>
      </c>
      <c r="VD12" s="150">
        <f t="shared" si="91"/>
        <v>7.5</v>
      </c>
      <c r="VE12" s="150">
        <f>IFERROR(IF(VC12=0," ",IF(VC12=16," ",VLOOKUP(VC12,PROTOKOL!$A:$E,2)*VD12))/7.5*(7.5-VH12),"")</f>
        <v>4.5</v>
      </c>
      <c r="VF12" s="151">
        <v>0.14799999999999999</v>
      </c>
      <c r="VG12" s="152">
        <f>IF(VC12=0," ",IF(VC12=16," ",(VB12-VE12-VF12)*VLOOKUP(VC12,PROTOKOL!$A:$E,5)))</f>
        <v>28.001462888888884</v>
      </c>
      <c r="VH12" s="153"/>
      <c r="VI12" s="144">
        <f t="shared" si="260"/>
        <v>7.5</v>
      </c>
      <c r="VJ12" s="145">
        <f t="shared" si="261"/>
        <v>28.001462888888884</v>
      </c>
      <c r="VK12" s="149"/>
      <c r="VL12" s="150"/>
      <c r="VM12" s="150" t="str">
        <f t="shared" si="92"/>
        <v xml:space="preserve"> </v>
      </c>
      <c r="VN12" s="154" t="str">
        <f>IF(VL12=0," ",IF(VL12=16," ",VLOOKUP(VL12,PROTOKOL!$A:$E,2)*VM12))</f>
        <v xml:space="preserve"> </v>
      </c>
      <c r="VO12" s="151"/>
      <c r="VP12" s="152" t="str">
        <f>IF(VL12=0," ",IF(VL12=16," ",(VK12-VN12-VO12)*VLOOKUP(VL12,PROTOKOL!$A:$E,5)))</f>
        <v xml:space="preserve"> </v>
      </c>
      <c r="VQ12" s="155"/>
      <c r="VR12" s="156" t="str">
        <f t="shared" si="93"/>
        <v xml:space="preserve"> </v>
      </c>
      <c r="VS12" s="103"/>
      <c r="VT12" s="138">
        <v>30</v>
      </c>
      <c r="VU12" s="149">
        <v>7.74</v>
      </c>
      <c r="VV12" s="150">
        <v>3</v>
      </c>
      <c r="VW12" s="150">
        <f t="shared" si="94"/>
        <v>7.5</v>
      </c>
      <c r="VX12" s="150">
        <f>IFERROR(IF(VV12=0," ",IF(VV12=16," ",VLOOKUP(VV12,PROTOKOL!$A:$E,2)*VW12))/7.5*(7.5-WA12),"")</f>
        <v>4.5</v>
      </c>
      <c r="VY12" s="151">
        <v>0.127</v>
      </c>
      <c r="VZ12" s="152">
        <f>IF(VV12=0," ",IF(VV12=16," ",(VU12-VX12-VY12)*VLOOKUP(VV12,PROTOKOL!$A:$E,5)))</f>
        <v>22.091957922222221</v>
      </c>
      <c r="WA12" s="153"/>
      <c r="WB12" s="144">
        <f t="shared" si="262"/>
        <v>7.5</v>
      </c>
      <c r="WC12" s="145">
        <f t="shared" si="263"/>
        <v>22.091957922222221</v>
      </c>
      <c r="WD12" s="149"/>
      <c r="WE12" s="150"/>
      <c r="WF12" s="150" t="str">
        <f t="shared" si="95"/>
        <v xml:space="preserve"> </v>
      </c>
      <c r="WG12" s="154" t="str">
        <f>IF(WE12=0," ",IF(WE12=16," ",VLOOKUP(WE12,PROTOKOL!$A:$E,2)*WF12))</f>
        <v xml:space="preserve"> </v>
      </c>
      <c r="WH12" s="151"/>
      <c r="WI12" s="152" t="str">
        <f>IF(WE12=0," ",IF(WE12=16," ",(WD12-WG12-WH12)*VLOOKUP(WE12,PROTOKOL!$A:$E,5)))</f>
        <v xml:space="preserve"> </v>
      </c>
      <c r="WJ12" s="155"/>
      <c r="WK12" s="156" t="str">
        <f t="shared" si="96"/>
        <v xml:space="preserve"> </v>
      </c>
      <c r="WL12" s="103"/>
      <c r="WM12" s="138">
        <v>30</v>
      </c>
      <c r="WN12" s="149">
        <v>7.06</v>
      </c>
      <c r="WO12" s="150">
        <v>1</v>
      </c>
      <c r="WP12" s="150">
        <f t="shared" si="97"/>
        <v>7.5</v>
      </c>
      <c r="WQ12" s="150">
        <f>IFERROR(IF(WO12=0," ",IF(WO12=16," ",VLOOKUP(WO12,PROTOKOL!$A:$E,2)*WP12))/7.5*(7.5-WT12),"")</f>
        <v>4.5</v>
      </c>
      <c r="WR12" s="151">
        <v>0.10100000000000001</v>
      </c>
      <c r="WS12" s="152">
        <f>IF(WO12=0," ",IF(WO12=16," ",(WN12-WQ12-WR12)*VLOOKUP(WO12,PROTOKOL!$A:$E,5)))</f>
        <v>24.929615222222214</v>
      </c>
      <c r="WT12" s="153"/>
      <c r="WU12" s="144">
        <f t="shared" si="264"/>
        <v>7.5</v>
      </c>
      <c r="WV12" s="145">
        <f t="shared" si="265"/>
        <v>24.929615222222214</v>
      </c>
      <c r="WW12" s="149"/>
      <c r="WX12" s="150"/>
      <c r="WY12" s="150" t="str">
        <f t="shared" si="98"/>
        <v xml:space="preserve"> </v>
      </c>
      <c r="WZ12" s="154" t="str">
        <f>IF(WX12=0," ",IF(WX12=16," ",VLOOKUP(WX12,PROTOKOL!$A:$E,2)*WY12))</f>
        <v xml:space="preserve"> </v>
      </c>
      <c r="XA12" s="151"/>
      <c r="XB12" s="152" t="str">
        <f>IF(WX12=0," ",IF(WX12=16," ",(WW12-WZ12-XA12)*VLOOKUP(WX12,PROTOKOL!$A:$E,5)))</f>
        <v xml:space="preserve"> </v>
      </c>
      <c r="XC12" s="155"/>
      <c r="XD12" s="156" t="str">
        <f t="shared" si="99"/>
        <v xml:space="preserve"> </v>
      </c>
      <c r="XE12" s="103"/>
      <c r="XF12" s="138">
        <v>30</v>
      </c>
      <c r="XG12" s="149">
        <v>7.86</v>
      </c>
      <c r="XH12" s="150">
        <v>3</v>
      </c>
      <c r="XI12" s="150">
        <f t="shared" si="100"/>
        <v>7.5</v>
      </c>
      <c r="XJ12" s="150">
        <f>IFERROR(IF(XH12=0," ",IF(XH12=16," ",VLOOKUP(XH12,PROTOKOL!$A:$E,2)*XI12))/7.5*(7.5-XM12),"")</f>
        <v>4.5</v>
      </c>
      <c r="XK12" s="151">
        <v>0.125</v>
      </c>
      <c r="XL12" s="152">
        <f>IF(XH12=0," ",IF(XH12=16," ",(XG12-XJ12-XK12)*VLOOKUP(XH12,PROTOKOL!$A:$E,5)))</f>
        <v>22.957752611111111</v>
      </c>
      <c r="XM12" s="153"/>
      <c r="XN12" s="144">
        <f t="shared" si="266"/>
        <v>7.5</v>
      </c>
      <c r="XO12" s="145">
        <f t="shared" si="267"/>
        <v>22.957752611111111</v>
      </c>
      <c r="XP12" s="149"/>
      <c r="XQ12" s="150"/>
      <c r="XR12" s="150" t="str">
        <f t="shared" si="101"/>
        <v xml:space="preserve"> </v>
      </c>
      <c r="XS12" s="154" t="str">
        <f>IF(XQ12=0," ",IF(XQ12=16," ",VLOOKUP(XQ12,PROTOKOL!$A:$E,2)*XR12))</f>
        <v xml:space="preserve"> </v>
      </c>
      <c r="XT12" s="151"/>
      <c r="XU12" s="152" t="str">
        <f>IF(XQ12=0," ",IF(XQ12=16," ",(XP12-XS12-XT12)*VLOOKUP(XQ12,PROTOKOL!$A:$E,5)))</f>
        <v xml:space="preserve"> </v>
      </c>
      <c r="XV12" s="155"/>
      <c r="XW12" s="156" t="str">
        <f t="shared" si="102"/>
        <v xml:space="preserve"> </v>
      </c>
      <c r="XX12" s="103"/>
      <c r="XY12" s="138">
        <v>30</v>
      </c>
      <c r="XZ12" s="149">
        <v>6.06</v>
      </c>
      <c r="YA12" s="150">
        <v>1</v>
      </c>
      <c r="YB12" s="150">
        <f t="shared" si="103"/>
        <v>7.5</v>
      </c>
      <c r="YC12" s="150">
        <f>IFERROR(IF(YA12=0," ",IF(YA12=16," ",VLOOKUP(YA12,PROTOKOL!$A:$E,2)*YB12))/7.5*(7.5-YF12),"")</f>
        <v>4.5</v>
      </c>
      <c r="YD12" s="151">
        <v>0.3</v>
      </c>
      <c r="YE12" s="152">
        <f>IF(YA12=0," ",IF(YA12=16," ",(XZ12-YC12-YD12)*VLOOKUP(YA12,PROTOKOL!$A:$E,5)))</f>
        <v>12.774019999999995</v>
      </c>
      <c r="YF12" s="153"/>
      <c r="YG12" s="144">
        <f t="shared" si="268"/>
        <v>7.5</v>
      </c>
      <c r="YH12" s="145">
        <f t="shared" si="269"/>
        <v>12.774019999999995</v>
      </c>
      <c r="YI12" s="149"/>
      <c r="YJ12" s="150"/>
      <c r="YK12" s="150" t="str">
        <f t="shared" si="104"/>
        <v xml:space="preserve"> </v>
      </c>
      <c r="YL12" s="154" t="str">
        <f>IF(YJ12=0," ",IF(YJ12=16," ",VLOOKUP(YJ12,PROTOKOL!$A:$E,2)*YK12))</f>
        <v xml:space="preserve"> </v>
      </c>
      <c r="YM12" s="151"/>
      <c r="YN12" s="152" t="str">
        <f>IF(YJ12=0," ",IF(YJ12=16," ",(YI12-YL12-YM12)*VLOOKUP(YJ12,PROTOKOL!$A:$E,5)))</f>
        <v xml:space="preserve"> </v>
      </c>
      <c r="YO12" s="155"/>
      <c r="YP12" s="156" t="str">
        <f t="shared" si="105"/>
        <v xml:space="preserve"> </v>
      </c>
      <c r="YQ12" s="103"/>
      <c r="YR12" s="138">
        <v>30</v>
      </c>
      <c r="YS12" s="149">
        <v>6.8</v>
      </c>
      <c r="YT12" s="150">
        <v>1</v>
      </c>
      <c r="YU12" s="150">
        <f t="shared" si="106"/>
        <v>7.5</v>
      </c>
      <c r="YV12" s="150">
        <f>IFERROR(IF(YT12=0," ",IF(YT12=16," ",VLOOKUP(YT12,PROTOKOL!$A:$E,2)*YU12))/7.5*(7.5-YY12),"")</f>
        <v>4.5</v>
      </c>
      <c r="YW12" s="151">
        <v>0.24099999999999999</v>
      </c>
      <c r="YX12" s="152">
        <f>IF(YT12=0," ",IF(YT12=16," ",(YS12-YV12-YW12)*VLOOKUP(YT12,PROTOKOL!$A:$E,5)))</f>
        <v>20.874370777777774</v>
      </c>
      <c r="YY12" s="153"/>
      <c r="YZ12" s="144">
        <f t="shared" si="270"/>
        <v>7.5</v>
      </c>
      <c r="ZA12" s="145">
        <f t="shared" si="271"/>
        <v>20.874370777777774</v>
      </c>
      <c r="ZB12" s="149"/>
      <c r="ZC12" s="150"/>
      <c r="ZD12" s="150" t="str">
        <f t="shared" si="107"/>
        <v xml:space="preserve"> </v>
      </c>
      <c r="ZE12" s="154" t="str">
        <f>IF(ZC12=0," ",IF(ZC12=16," ",VLOOKUP(ZC12,PROTOKOL!$A:$E,2)*ZD12))</f>
        <v xml:space="preserve"> </v>
      </c>
      <c r="ZF12" s="151"/>
      <c r="ZG12" s="152" t="str">
        <f>IF(ZC12=0," ",IF(ZC12=16," ",(ZB12-ZE12-ZF12)*VLOOKUP(ZC12,PROTOKOL!$A:$E,5)))</f>
        <v xml:space="preserve"> </v>
      </c>
      <c r="ZH12" s="155"/>
      <c r="ZI12" s="156" t="str">
        <f t="shared" si="108"/>
        <v xml:space="preserve"> </v>
      </c>
      <c r="ZJ12" s="103"/>
      <c r="ZK12" s="138">
        <v>30</v>
      </c>
      <c r="ZL12" s="149">
        <v>6.91</v>
      </c>
      <c r="ZM12" s="150">
        <v>1</v>
      </c>
      <c r="ZN12" s="150">
        <f t="shared" si="109"/>
        <v>7.5</v>
      </c>
      <c r="ZO12" s="150">
        <f>IFERROR(IF(ZM12=0," ",IF(ZM12=16," ",VLOOKUP(ZM12,PROTOKOL!$A:$E,2)*ZN12))/7.5*(7.5-ZR12),"")</f>
        <v>4.5</v>
      </c>
      <c r="ZP12" s="151">
        <v>0.17499999999999999</v>
      </c>
      <c r="ZQ12" s="152">
        <f>IF(ZM12=0," ",IF(ZM12=16," ",(ZL12-ZO12-ZP12)*VLOOKUP(ZM12,PROTOKOL!$A:$E,5)))</f>
        <v>22.658678333333334</v>
      </c>
      <c r="ZR12" s="153"/>
      <c r="ZS12" s="144">
        <f t="shared" si="272"/>
        <v>7.5</v>
      </c>
      <c r="ZT12" s="145">
        <f t="shared" si="273"/>
        <v>22.658678333333334</v>
      </c>
      <c r="ZU12" s="149"/>
      <c r="ZV12" s="150"/>
      <c r="ZW12" s="150" t="str">
        <f t="shared" si="110"/>
        <v xml:space="preserve"> </v>
      </c>
      <c r="ZX12" s="154" t="str">
        <f>IF(ZV12=0," ",IF(ZV12=16," ",VLOOKUP(ZV12,PROTOKOL!$A:$E,2)*ZW12))</f>
        <v xml:space="preserve"> </v>
      </c>
      <c r="ZY12" s="151"/>
      <c r="ZZ12" s="152" t="str">
        <f>IF(ZV12=0," ",IF(ZV12=16," ",(ZU12-ZX12-ZY12)*VLOOKUP(ZV12,PROTOKOL!$A:$E,5)))</f>
        <v xml:space="preserve"> </v>
      </c>
      <c r="AAA12" s="155"/>
      <c r="AAB12" s="156" t="str">
        <f t="shared" si="111"/>
        <v xml:space="preserve"> </v>
      </c>
      <c r="AAC12" s="103"/>
      <c r="AAD12" s="138">
        <v>30</v>
      </c>
      <c r="AAE12" s="149">
        <v>6.41</v>
      </c>
      <c r="AAF12" s="150">
        <v>1</v>
      </c>
      <c r="AAG12" s="150">
        <f t="shared" si="112"/>
        <v>7.5</v>
      </c>
      <c r="AAH12" s="150">
        <f>IFERROR(IF(AAF12=0," ",IF(AAF12=16," ",VLOOKUP(AAF12,PROTOKOL!$A:$E,2)*AAG12))/7.5*(7.5-AAK12),"")</f>
        <v>4.5</v>
      </c>
      <c r="AAI12" s="151">
        <v>0.126</v>
      </c>
      <c r="AAJ12" s="152">
        <f>IF(AAF12=0," ",IF(AAF12=16," ",(AAE12-AAH12-AAI12)*VLOOKUP(AAF12,PROTOKOL!$A:$E,5)))</f>
        <v>18.086390222222224</v>
      </c>
      <c r="AAK12" s="153"/>
      <c r="AAL12" s="144">
        <f t="shared" si="274"/>
        <v>7.5</v>
      </c>
      <c r="AAM12" s="145">
        <f t="shared" si="275"/>
        <v>18.086390222222224</v>
      </c>
      <c r="AAN12" s="149"/>
      <c r="AAO12" s="150"/>
      <c r="AAP12" s="150" t="str">
        <f t="shared" si="113"/>
        <v xml:space="preserve"> </v>
      </c>
      <c r="AAQ12" s="154" t="str">
        <f>IF(AAO12=0," ",IF(AAO12=16," ",VLOOKUP(AAO12,PROTOKOL!$A:$E,2)*AAP12))</f>
        <v xml:space="preserve"> </v>
      </c>
      <c r="AAR12" s="151"/>
      <c r="AAS12" s="152" t="str">
        <f>IF(AAO12=0," ",IF(AAO12=16," ",(AAN12-AAQ12-AAR12)*VLOOKUP(AAO12,PROTOKOL!$A:$E,5)))</f>
        <v xml:space="preserve"> </v>
      </c>
      <c r="AAT12" s="155"/>
      <c r="AAU12" s="156" t="str">
        <f t="shared" si="114"/>
        <v xml:space="preserve"> </v>
      </c>
      <c r="AAV12" s="103"/>
      <c r="AAW12" s="138">
        <v>30</v>
      </c>
      <c r="AAX12" s="149" t="s">
        <v>29</v>
      </c>
      <c r="AAY12" s="150"/>
      <c r="AAZ12" s="150" t="str">
        <f t="shared" si="115"/>
        <v xml:space="preserve"> </v>
      </c>
      <c r="ABA12" s="150" t="str">
        <f>IFERROR(IF(AAY12=0," ",IF(AAY12=16," ",VLOOKUP(AAY12,PROTOKOL!$A:$E,2)*AAZ12))/7.5*(7.5-ABD12),"")</f>
        <v/>
      </c>
      <c r="ABB12" s="151"/>
      <c r="ABC12" s="152" t="str">
        <f>IF(AAY12=0," ",IF(AAY12=16," ",(AAX12-ABA12-ABB12)*VLOOKUP(AAY12,PROTOKOL!$A:$E,5)))</f>
        <v xml:space="preserve"> </v>
      </c>
      <c r="ABD12" s="153"/>
      <c r="ABE12" s="144" t="str">
        <f t="shared" si="276"/>
        <v xml:space="preserve"> </v>
      </c>
      <c r="ABF12" s="145" t="str">
        <f t="shared" si="277"/>
        <v xml:space="preserve"> </v>
      </c>
      <c r="ABG12" s="149"/>
      <c r="ABH12" s="150"/>
      <c r="ABI12" s="150" t="str">
        <f t="shared" si="116"/>
        <v xml:space="preserve"> </v>
      </c>
      <c r="ABJ12" s="154" t="str">
        <f>IF(ABH12=0," ",IF(ABH12=16," ",VLOOKUP(ABH12,PROTOKOL!$A:$E,2)*ABI12))</f>
        <v xml:space="preserve"> </v>
      </c>
      <c r="ABK12" s="151"/>
      <c r="ABL12" s="152" t="str">
        <f>IF(ABH12=0," ",IF(ABH12=16," ",(ABG12-ABJ12-ABK12)*VLOOKUP(ABH12,PROTOKOL!$A:$E,5)))</f>
        <v xml:space="preserve"> </v>
      </c>
      <c r="ABM12" s="155"/>
      <c r="ABN12" s="156" t="str">
        <f t="shared" si="117"/>
        <v xml:space="preserve"> </v>
      </c>
      <c r="ABO12" s="103"/>
      <c r="ABP12" s="138">
        <v>30</v>
      </c>
      <c r="ABQ12" s="149">
        <v>1</v>
      </c>
      <c r="ABR12" s="150">
        <v>5</v>
      </c>
      <c r="ABS12" s="150">
        <f t="shared" si="118"/>
        <v>7.5</v>
      </c>
      <c r="ABT12" s="150">
        <f>IFERROR(IF(ABR12=0," ",IF(ABR12=16," ",VLOOKUP(ABR12,PROTOKOL!$A:$E,2)*ABS12))/7.5*(7.5-ABW12),"")</f>
        <v>0</v>
      </c>
      <c r="ABU12" s="151"/>
      <c r="ABV12" s="152">
        <f>IF(ABR12=0," ",IF(ABR12=16," ",(ABQ12-ABT12-ABU12)*VLOOKUP(ABR12,PROTOKOL!$A:$E,5)))</f>
        <v>17.262634133205204</v>
      </c>
      <c r="ABW12" s="153"/>
      <c r="ABX12" s="144" t="str">
        <f t="shared" si="278"/>
        <v xml:space="preserve"> </v>
      </c>
      <c r="ABY12" s="145" t="str">
        <f t="shared" si="279"/>
        <v xml:space="preserve"> </v>
      </c>
      <c r="ABZ12" s="149"/>
      <c r="ACA12" s="150"/>
      <c r="ACB12" s="150" t="str">
        <f t="shared" si="119"/>
        <v xml:space="preserve"> </v>
      </c>
      <c r="ACC12" s="154" t="str">
        <f>IF(ACA12=0," ",IF(ACA12=16," ",VLOOKUP(ACA12,PROTOKOL!$A:$E,2)*ACB12))</f>
        <v xml:space="preserve"> </v>
      </c>
      <c r="ACD12" s="151"/>
      <c r="ACE12" s="152" t="str">
        <f>IF(ACA12=0," ",IF(ACA12=16," ",(ABZ12-ACC12-ACD12)*VLOOKUP(ACA12,PROTOKOL!$A:$E,5)))</f>
        <v xml:space="preserve"> </v>
      </c>
      <c r="ACF12" s="155"/>
      <c r="ACG12" s="156" t="str">
        <f t="shared" si="120"/>
        <v xml:space="preserve"> </v>
      </c>
      <c r="ACH12" s="103"/>
      <c r="ACI12" s="138">
        <v>30</v>
      </c>
      <c r="ACJ12" s="149" t="s">
        <v>26</v>
      </c>
      <c r="ACK12" s="150"/>
      <c r="ACL12" s="150" t="str">
        <f t="shared" si="121"/>
        <v xml:space="preserve"> </v>
      </c>
      <c r="ACM12" s="150" t="str">
        <f>IFERROR(IF(ACK12=0," ",IF(ACK12=16," ",VLOOKUP(ACK12,PROTOKOL!$A:$E,2)*ACL12))/7.5*(7.5-ACP12),"")</f>
        <v/>
      </c>
      <c r="ACN12" s="151"/>
      <c r="ACO12" s="152" t="str">
        <f>IF(ACK12=0," ",IF(ACK12=16," ",(ACJ12-ACM12-ACN12)*VLOOKUP(ACK12,PROTOKOL!$A:$E,5)))</f>
        <v xml:space="preserve"> </v>
      </c>
      <c r="ACP12" s="153"/>
      <c r="ACQ12" s="144" t="str">
        <f t="shared" si="280"/>
        <v xml:space="preserve"> </v>
      </c>
      <c r="ACR12" s="145" t="str">
        <f t="shared" si="281"/>
        <v xml:space="preserve"> </v>
      </c>
      <c r="ACS12" s="149"/>
      <c r="ACT12" s="150"/>
      <c r="ACU12" s="150" t="str">
        <f t="shared" si="122"/>
        <v xml:space="preserve"> </v>
      </c>
      <c r="ACV12" s="154" t="str">
        <f>IF(ACT12=0," ",IF(ACT12=16," ",VLOOKUP(ACT12,PROTOKOL!$A:$E,2)*ACU12))</f>
        <v xml:space="preserve"> </v>
      </c>
      <c r="ACW12" s="151"/>
      <c r="ACX12" s="152" t="str">
        <f>IF(ACT12=0," ",IF(ACT12=16," ",(ACS12-ACV12-ACW12)*VLOOKUP(ACT12,PROTOKOL!$A:$E,5)))</f>
        <v xml:space="preserve"> </v>
      </c>
      <c r="ACY12" s="155"/>
      <c r="ACZ12" s="156" t="str">
        <f t="shared" si="123"/>
        <v xml:space="preserve"> </v>
      </c>
      <c r="ADA12" s="103"/>
      <c r="ADB12" s="138">
        <v>30</v>
      </c>
      <c r="ADC12" s="149" t="s">
        <v>26</v>
      </c>
      <c r="ADD12" s="150"/>
      <c r="ADE12" s="150" t="str">
        <f t="shared" si="124"/>
        <v xml:space="preserve"> </v>
      </c>
      <c r="ADF12" s="150" t="str">
        <f>IFERROR(IF(ADD12=0," ",IF(ADD12=16," ",VLOOKUP(ADD12,PROTOKOL!$A:$E,2)*ADE12))/7.5*(7.5-ADI12),"")</f>
        <v/>
      </c>
      <c r="ADG12" s="151"/>
      <c r="ADH12" s="152" t="str">
        <f>IF(ADD12=0," ",IF(ADD12=16," ",(ADC12-ADF12-ADG12)*VLOOKUP(ADD12,PROTOKOL!$A:$E,5)))</f>
        <v xml:space="preserve"> </v>
      </c>
      <c r="ADI12" s="153"/>
      <c r="ADJ12" s="144" t="str">
        <f t="shared" si="282"/>
        <v xml:space="preserve"> </v>
      </c>
      <c r="ADK12" s="145" t="str">
        <f t="shared" si="283"/>
        <v xml:space="preserve"> </v>
      </c>
      <c r="ADL12" s="149"/>
      <c r="ADM12" s="150"/>
      <c r="ADN12" s="150" t="str">
        <f t="shared" si="125"/>
        <v xml:space="preserve"> </v>
      </c>
      <c r="ADO12" s="154" t="str">
        <f>IF(ADM12=0," ",IF(ADM12=16," ",VLOOKUP(ADM12,PROTOKOL!$A:$E,2)*ADN12))</f>
        <v xml:space="preserve"> </v>
      </c>
      <c r="ADP12" s="151"/>
      <c r="ADQ12" s="152" t="str">
        <f>IF(ADM12=0," ",IF(ADM12=16," ",(ADL12-ADO12-ADP12)*VLOOKUP(ADM12,PROTOKOL!$A:$E,5)))</f>
        <v xml:space="preserve"> </v>
      </c>
      <c r="ADR12" s="155"/>
      <c r="ADS12" s="156" t="str">
        <f t="shared" si="126"/>
        <v xml:space="preserve"> </v>
      </c>
      <c r="ADT12" s="103"/>
      <c r="ADU12" s="138">
        <v>30</v>
      </c>
      <c r="ADV12" s="149" t="s">
        <v>26</v>
      </c>
      <c r="ADW12" s="150"/>
      <c r="ADX12" s="150" t="str">
        <f t="shared" si="127"/>
        <v xml:space="preserve"> </v>
      </c>
      <c r="ADY12" s="150" t="str">
        <f>IFERROR(IF(ADW12=0," ",IF(ADW12=16," ",VLOOKUP(ADW12,PROTOKOL!$A:$E,2)*ADX12))/7.5*(7.5-AEB12),"")</f>
        <v/>
      </c>
      <c r="ADZ12" s="151"/>
      <c r="AEA12" s="152" t="str">
        <f>IF(ADW12=0," ",IF(ADW12=16," ",(ADV12-ADY12-ADZ12)*VLOOKUP(ADW12,PROTOKOL!$A:$E,5)))</f>
        <v xml:space="preserve"> </v>
      </c>
      <c r="AEB12" s="153"/>
      <c r="AEC12" s="144" t="str">
        <f t="shared" si="284"/>
        <v xml:space="preserve"> </v>
      </c>
      <c r="AED12" s="145" t="str">
        <f t="shared" si="285"/>
        <v xml:space="preserve"> </v>
      </c>
      <c r="AEE12" s="149"/>
      <c r="AEF12" s="150"/>
      <c r="AEG12" s="150" t="str">
        <f t="shared" si="128"/>
        <v xml:space="preserve"> </v>
      </c>
      <c r="AEH12" s="154" t="str">
        <f>IF(AEF12=0," ",IF(AEF12=16," ",VLOOKUP(AEF12,PROTOKOL!$A:$E,2)*AEG12))</f>
        <v xml:space="preserve"> </v>
      </c>
      <c r="AEI12" s="151"/>
      <c r="AEJ12" s="152" t="str">
        <f>IF(AEF12=0," ",IF(AEF12=16," ",(AEE12-AEH12-AEI12)*VLOOKUP(AEF12,PROTOKOL!$A:$E,5)))</f>
        <v xml:space="preserve"> </v>
      </c>
      <c r="AEK12" s="155"/>
      <c r="AEL12" s="156" t="str">
        <f t="shared" si="129"/>
        <v xml:space="preserve"> </v>
      </c>
      <c r="AEM12" s="103"/>
      <c r="AEN12" s="138">
        <v>30</v>
      </c>
      <c r="AEO12" s="149">
        <v>7.7</v>
      </c>
      <c r="AEP12" s="150">
        <v>1</v>
      </c>
      <c r="AEQ12" s="150">
        <f t="shared" si="130"/>
        <v>7.5</v>
      </c>
      <c r="AER12" s="150">
        <f>IFERROR(IF(AEP12=0," ",IF(AEP12=16," ",VLOOKUP(AEP12,PROTOKOL!$A:$E,2)*AEQ12))/7.5*(7.5-AEU12),"")</f>
        <v>4.5</v>
      </c>
      <c r="AES12" s="151">
        <v>0.26</v>
      </c>
      <c r="AET12" s="152">
        <f>IF(AEP12=0," ",IF(AEP12=16," ",(AEO12-AER12-AES12)*VLOOKUP(AEP12,PROTOKOL!$A:$E,5)))</f>
        <v>29.806046666666667</v>
      </c>
      <c r="AEU12" s="153"/>
      <c r="AEV12" s="144">
        <f t="shared" si="286"/>
        <v>7.5</v>
      </c>
      <c r="AEW12" s="145">
        <f t="shared" si="287"/>
        <v>29.806046666666667</v>
      </c>
      <c r="AEX12" s="149"/>
      <c r="AEY12" s="150"/>
      <c r="AEZ12" s="150" t="str">
        <f t="shared" si="131"/>
        <v xml:space="preserve"> </v>
      </c>
      <c r="AFA12" s="154" t="str">
        <f>IF(AEY12=0," ",IF(AEY12=16," ",VLOOKUP(AEY12,PROTOKOL!$A:$E,2)*AEZ12))</f>
        <v xml:space="preserve"> </v>
      </c>
      <c r="AFB12" s="151"/>
      <c r="AFC12" s="152" t="str">
        <f>IF(AEY12=0," ",IF(AEY12=16," ",(AEX12-AFA12-AFB12)*VLOOKUP(AEY12,PROTOKOL!$A:$E,5)))</f>
        <v xml:space="preserve"> </v>
      </c>
      <c r="AFD12" s="155"/>
      <c r="AFE12" s="156" t="str">
        <f t="shared" si="132"/>
        <v xml:space="preserve"> </v>
      </c>
      <c r="AFF12" s="103"/>
      <c r="AFG12" s="138">
        <v>30</v>
      </c>
      <c r="AFH12" s="149" t="s">
        <v>26</v>
      </c>
      <c r="AFI12" s="150"/>
      <c r="AFJ12" s="150" t="str">
        <f t="shared" si="133"/>
        <v xml:space="preserve"> </v>
      </c>
      <c r="AFK12" s="150" t="str">
        <f>IFERROR(IF(AFI12=0," ",IF(AFI12=16," ",VLOOKUP(AFI12,PROTOKOL!$A:$E,2)*AFJ12))/7.5*(7.5-AFN12),"")</f>
        <v/>
      </c>
      <c r="AFL12" s="151"/>
      <c r="AFM12" s="152" t="str">
        <f>IF(AFI12=0," ",IF(AFI12=16," ",(AFH12-AFK12-AFL12)*VLOOKUP(AFI12,PROTOKOL!$A:$E,5)))</f>
        <v xml:space="preserve"> </v>
      </c>
      <c r="AFN12" s="153"/>
      <c r="AFO12" s="144" t="str">
        <f t="shared" si="288"/>
        <v xml:space="preserve"> </v>
      </c>
      <c r="AFP12" s="145" t="str">
        <f t="shared" si="289"/>
        <v xml:space="preserve"> </v>
      </c>
      <c r="AFQ12" s="149"/>
      <c r="AFR12" s="150"/>
      <c r="AFS12" s="150" t="str">
        <f t="shared" si="134"/>
        <v xml:space="preserve"> </v>
      </c>
      <c r="AFT12" s="154" t="str">
        <f>IF(AFR12=0," ",IF(AFR12=16," ",VLOOKUP(AFR12,PROTOKOL!$A:$E,2)*AFS12))</f>
        <v xml:space="preserve"> </v>
      </c>
      <c r="AFU12" s="151"/>
      <c r="AFV12" s="152" t="str">
        <f>IF(AFR12=0," ",IF(AFR12=16," ",(AFQ12-AFT12-AFU12)*VLOOKUP(AFR12,PROTOKOL!$A:$E,5)))</f>
        <v xml:space="preserve"> </v>
      </c>
      <c r="AFW12" s="155"/>
      <c r="AFX12" s="156" t="str">
        <f t="shared" si="135"/>
        <v xml:space="preserve"> </v>
      </c>
      <c r="AFY12" s="103"/>
      <c r="AFZ12" s="138">
        <v>30</v>
      </c>
      <c r="AGA12" s="149">
        <v>6.7</v>
      </c>
      <c r="AGB12" s="150">
        <v>1</v>
      </c>
      <c r="AGC12" s="150">
        <f t="shared" si="136"/>
        <v>7.5</v>
      </c>
      <c r="AGD12" s="150">
        <f>IFERROR(IF(AGB12=0," ",IF(AGB12=16," ",VLOOKUP(AGB12,PROTOKOL!$A:$E,2)*AGC12))/7.5*(7.5-AGG12),"")</f>
        <v>4.5</v>
      </c>
      <c r="AGE12" s="151">
        <v>0.11899999999999999</v>
      </c>
      <c r="AGF12" s="152">
        <f>IF(AGB12=0," ",IF(AGB12=16," ",(AGA12-AGD12-AGE12)*VLOOKUP(AGB12,PROTOKOL!$A:$E,5)))</f>
        <v>21.097409222222225</v>
      </c>
      <c r="AGG12" s="153"/>
      <c r="AGH12" s="144">
        <f t="shared" si="290"/>
        <v>7.5</v>
      </c>
      <c r="AGI12" s="145">
        <f t="shared" si="291"/>
        <v>21.097409222222225</v>
      </c>
      <c r="AGJ12" s="149"/>
      <c r="AGK12" s="150"/>
      <c r="AGL12" s="150" t="str">
        <f t="shared" si="137"/>
        <v xml:space="preserve"> </v>
      </c>
      <c r="AGM12" s="154" t="str">
        <f>IF(AGK12=0," ",IF(AGK12=16," ",VLOOKUP(AGK12,PROTOKOL!$A:$E,2)*AGL12))</f>
        <v xml:space="preserve"> </v>
      </c>
      <c r="AGN12" s="151"/>
      <c r="AGO12" s="152" t="str">
        <f>IF(AGK12=0," ",IF(AGK12=16," ",(AGJ12-AGM12-AGN12)*VLOOKUP(AGK12,PROTOKOL!$A:$E,5)))</f>
        <v xml:space="preserve"> </v>
      </c>
      <c r="AGP12" s="155"/>
      <c r="AGQ12" s="156" t="str">
        <f t="shared" si="138"/>
        <v xml:space="preserve"> </v>
      </c>
      <c r="AGR12" s="103"/>
      <c r="AGS12" s="138">
        <v>30</v>
      </c>
      <c r="AGT12" s="149" t="s">
        <v>26</v>
      </c>
      <c r="AGU12" s="150"/>
      <c r="AGV12" s="150" t="str">
        <f t="shared" si="139"/>
        <v xml:space="preserve"> </v>
      </c>
      <c r="AGW12" s="150" t="str">
        <f>IFERROR(IF(AGU12=0," ",IF(AGU12=16," ",VLOOKUP(AGU12,PROTOKOL!$A:$E,2)*AGV12))/7.5*(7.5-AGZ12),"")</f>
        <v/>
      </c>
      <c r="AGX12" s="151"/>
      <c r="AGY12" s="152" t="str">
        <f>IF(AGU12=0," ",IF(AGU12=16," ",(AGT12-AGW12-AGX12)*VLOOKUP(AGU12,PROTOKOL!$A:$E,5)))</f>
        <v xml:space="preserve"> </v>
      </c>
      <c r="AGZ12" s="153"/>
      <c r="AHA12" s="144" t="str">
        <f t="shared" si="292"/>
        <v xml:space="preserve"> </v>
      </c>
      <c r="AHB12" s="145" t="str">
        <f t="shared" si="293"/>
        <v xml:space="preserve"> </v>
      </c>
      <c r="AHC12" s="149"/>
      <c r="AHD12" s="150"/>
      <c r="AHE12" s="150" t="str">
        <f t="shared" si="140"/>
        <v xml:space="preserve"> </v>
      </c>
      <c r="AHF12" s="154" t="str">
        <f>IF(AHD12=0," ",IF(AHD12=16," ",VLOOKUP(AHD12,PROTOKOL!$A:$E,2)*AHE12))</f>
        <v xml:space="preserve"> </v>
      </c>
      <c r="AHG12" s="151"/>
      <c r="AHH12" s="152" t="str">
        <f>IF(AHD12=0," ",IF(AHD12=16," ",(AHC12-AHF12-AHG12)*VLOOKUP(AHD12,PROTOKOL!$A:$E,5)))</f>
        <v xml:space="preserve"> </v>
      </c>
      <c r="AHI12" s="155"/>
      <c r="AHJ12" s="156" t="str">
        <f t="shared" si="141"/>
        <v xml:space="preserve"> </v>
      </c>
      <c r="AHK12" s="103"/>
      <c r="AHL12" s="138">
        <v>30</v>
      </c>
      <c r="AHM12" s="149">
        <v>4.9400000000000004</v>
      </c>
      <c r="AHN12" s="150">
        <v>1</v>
      </c>
      <c r="AHO12" s="150">
        <f t="shared" si="142"/>
        <v>7.5</v>
      </c>
      <c r="AHP12" s="150">
        <f>IFERROR(IF(AHN12=0," ",IF(AHN12=16," ",VLOOKUP(AHN12,PROTOKOL!$A:$E,2)*AHO12))/7.5*(7.5-AHS12),"")</f>
        <v>4.5</v>
      </c>
      <c r="AHQ12" s="151">
        <v>0.19500000000000001</v>
      </c>
      <c r="AHR12" s="152">
        <f>IF(AHN12=0," ",IF(AHN12=16," ",(AHM12-AHP12-AHQ12)*VLOOKUP(AHN12,PROTOKOL!$A:$E,5)))</f>
        <v>2.4838372222222258</v>
      </c>
      <c r="AHS12" s="153"/>
      <c r="AHT12" s="144">
        <f t="shared" si="294"/>
        <v>7.5</v>
      </c>
      <c r="AHU12" s="145">
        <f t="shared" si="295"/>
        <v>2.4838372222222258</v>
      </c>
      <c r="AHV12" s="149"/>
      <c r="AHW12" s="150"/>
      <c r="AHX12" s="150" t="str">
        <f t="shared" si="143"/>
        <v xml:space="preserve"> </v>
      </c>
      <c r="AHY12" s="154" t="str">
        <f>IF(AHW12=0," ",IF(AHW12=16," ",VLOOKUP(AHW12,PROTOKOL!$A:$E,2)*AHX12))</f>
        <v xml:space="preserve"> </v>
      </c>
      <c r="AHZ12" s="151"/>
      <c r="AIA12" s="152" t="str">
        <f>IF(AHW12=0," ",IF(AHW12=16," ",(AHV12-AHY12-AHZ12)*VLOOKUP(AHW12,PROTOKOL!$A:$E,5)))</f>
        <v xml:space="preserve"> </v>
      </c>
      <c r="AIB12" s="155"/>
      <c r="AIC12" s="156" t="str">
        <f t="shared" si="144"/>
        <v xml:space="preserve"> </v>
      </c>
      <c r="AID12" s="103"/>
      <c r="AIE12" s="138">
        <v>30</v>
      </c>
      <c r="AIF12" s="149">
        <v>6.77</v>
      </c>
      <c r="AIG12" s="150">
        <v>1</v>
      </c>
      <c r="AIH12" s="150">
        <f t="shared" si="145"/>
        <v>7.5</v>
      </c>
      <c r="AII12" s="150">
        <f>IFERROR(IF(AIG12=0," ",IF(AIG12=16," ",VLOOKUP(AIG12,PROTOKOL!$A:$E,2)*AIH12))/7.5*(7.5-AIL12),"")</f>
        <v>4.5</v>
      </c>
      <c r="AIJ12" s="151">
        <v>0.14499999999999999</v>
      </c>
      <c r="AIK12" s="152">
        <f>IF(AIG12=0," ",IF(AIG12=16," ",(AIF12-AII12-AIJ12)*VLOOKUP(AIG12,PROTOKOL!$A:$E,5)))</f>
        <v>21.543486111111104</v>
      </c>
      <c r="AIL12" s="153"/>
      <c r="AIM12" s="144">
        <f t="shared" si="296"/>
        <v>7.5</v>
      </c>
      <c r="AIN12" s="145">
        <f t="shared" si="297"/>
        <v>21.543486111111104</v>
      </c>
      <c r="AIO12" s="149"/>
      <c r="AIP12" s="150"/>
      <c r="AIQ12" s="150" t="str">
        <f t="shared" si="146"/>
        <v xml:space="preserve"> </v>
      </c>
      <c r="AIR12" s="154" t="str">
        <f>IF(AIP12=0," ",IF(AIP12=16," ",VLOOKUP(AIP12,PROTOKOL!$A:$E,2)*AIQ12))</f>
        <v xml:space="preserve"> </v>
      </c>
      <c r="AIS12" s="151"/>
      <c r="AIT12" s="152" t="str">
        <f>IF(AIP12=0," ",IF(AIP12=16," ",(AIO12-AIR12-AIS12)*VLOOKUP(AIP12,PROTOKOL!$A:$E,5)))</f>
        <v xml:space="preserve"> </v>
      </c>
      <c r="AIU12" s="155"/>
      <c r="AIV12" s="156" t="str">
        <f t="shared" si="147"/>
        <v xml:space="preserve"> </v>
      </c>
      <c r="AIW12" s="103"/>
      <c r="AIX12" s="138">
        <v>30</v>
      </c>
      <c r="AIY12" s="149">
        <v>6.09</v>
      </c>
      <c r="AIZ12" s="150">
        <v>1</v>
      </c>
      <c r="AJA12" s="150">
        <f t="shared" si="148"/>
        <v>7.5</v>
      </c>
      <c r="AJB12" s="150">
        <f>IFERROR(IF(AIZ12=0," ",IF(AIZ12=16," ",VLOOKUP(AIZ12,PROTOKOL!$A:$E,2)*AJA12))/7.5*(7.5-AJE12),"")</f>
        <v>4.5</v>
      </c>
      <c r="AJC12" s="151">
        <v>0.187</v>
      </c>
      <c r="AJD12" s="152">
        <f>IF(AIZ12=0," ",IF(AIZ12=16," ",(AIY12-AJB12-AJC12)*VLOOKUP(AIZ12,PROTOKOL!$A:$E,5)))</f>
        <v>14.223769888888885</v>
      </c>
      <c r="AJE12" s="153"/>
      <c r="AJF12" s="144">
        <f t="shared" si="298"/>
        <v>7.5</v>
      </c>
      <c r="AJG12" s="145">
        <f t="shared" si="299"/>
        <v>14.223769888888885</v>
      </c>
      <c r="AJH12" s="149"/>
      <c r="AJI12" s="150"/>
      <c r="AJJ12" s="150" t="str">
        <f t="shared" si="149"/>
        <v xml:space="preserve"> </v>
      </c>
      <c r="AJK12" s="154" t="str">
        <f>IF(AJI12=0," ",IF(AJI12=16," ",VLOOKUP(AJI12,PROTOKOL!$A:$E,2)*AJJ12))</f>
        <v xml:space="preserve"> </v>
      </c>
      <c r="AJL12" s="151"/>
      <c r="AJM12" s="152" t="str">
        <f>IF(AJI12=0," ",IF(AJI12=16," ",(AJH12-AJK12-AJL12)*VLOOKUP(AJI12,PROTOKOL!$A:$E,5)))</f>
        <v xml:space="preserve"> </v>
      </c>
      <c r="AJN12" s="155"/>
      <c r="AJO12" s="156" t="str">
        <f t="shared" si="150"/>
        <v xml:space="preserve"> </v>
      </c>
      <c r="AJP12" s="103"/>
      <c r="AJQ12" s="138">
        <v>30</v>
      </c>
      <c r="AJR12" s="149">
        <v>6.43</v>
      </c>
      <c r="AJS12" s="150">
        <v>1</v>
      </c>
      <c r="AJT12" s="150">
        <f t="shared" si="151"/>
        <v>7.5</v>
      </c>
      <c r="AJU12" s="150">
        <f>IFERROR(IF(AJS12=0," ",IF(AJS12=16," ",VLOOKUP(AJS12,PROTOKOL!$A:$E,2)*AJT12))/7.5*(7.5-AJX12),"")</f>
        <v>4.5</v>
      </c>
      <c r="AJV12" s="151">
        <v>0.32200000000000001</v>
      </c>
      <c r="AJW12" s="152">
        <f>IF(AJS12=0," ",IF(AJS12=16," ",(AJR12-AJU12-AJV12)*VLOOKUP(AJS12,PROTOKOL!$A:$E,5)))</f>
        <v>16.30208266666666</v>
      </c>
      <c r="AJX12" s="153"/>
      <c r="AJY12" s="144">
        <f t="shared" si="300"/>
        <v>7.5</v>
      </c>
      <c r="AJZ12" s="145">
        <f t="shared" si="301"/>
        <v>16.30208266666666</v>
      </c>
      <c r="AKA12" s="149"/>
      <c r="AKB12" s="150"/>
      <c r="AKC12" s="150" t="str">
        <f t="shared" si="152"/>
        <v xml:space="preserve"> </v>
      </c>
      <c r="AKD12" s="154" t="str">
        <f>IF(AKB12=0," ",IF(AKB12=16," ",VLOOKUP(AKB12,PROTOKOL!$A:$E,2)*AKC12))</f>
        <v xml:space="preserve"> </v>
      </c>
      <c r="AKE12" s="151"/>
      <c r="AKF12" s="152" t="str">
        <f>IF(AKB12=0," ",IF(AKB12=16," ",(AKA12-AKD12-AKE12)*VLOOKUP(AKB12,PROTOKOL!$A:$E,5)))</f>
        <v xml:space="preserve"> </v>
      </c>
      <c r="AKG12" s="155"/>
      <c r="AKH12" s="156" t="str">
        <f t="shared" si="153"/>
        <v xml:space="preserve"> </v>
      </c>
      <c r="AKI12" s="103"/>
      <c r="AKJ12" s="138">
        <v>30</v>
      </c>
      <c r="AKK12" s="149">
        <v>7.06</v>
      </c>
      <c r="AKL12" s="150">
        <v>1</v>
      </c>
      <c r="AKM12" s="150">
        <f t="shared" si="154"/>
        <v>7.5</v>
      </c>
      <c r="AKN12" s="150">
        <f>IFERROR(IF(AKL12=0," ",IF(AKL12=16," ",VLOOKUP(AKL12,PROTOKOL!$A:$E,2)*AKM12))/7.5*(7.5-AKQ12),"")</f>
        <v>4.5</v>
      </c>
      <c r="AKO12" s="151">
        <v>0.193</v>
      </c>
      <c r="AKP12" s="152">
        <f>IF(AKL12=0," ",IF(AKL12=16," ",(AKK12-AKN12-AKO12)*VLOOKUP(AKL12,PROTOKOL!$A:$E,5)))</f>
        <v>23.996908999999992</v>
      </c>
      <c r="AKQ12" s="153"/>
      <c r="AKR12" s="144">
        <f t="shared" si="302"/>
        <v>7.5</v>
      </c>
      <c r="AKS12" s="145">
        <f t="shared" si="303"/>
        <v>23.996908999999992</v>
      </c>
      <c r="AKT12" s="149"/>
      <c r="AKU12" s="150"/>
      <c r="AKV12" s="150" t="str">
        <f t="shared" si="155"/>
        <v xml:space="preserve"> </v>
      </c>
      <c r="AKW12" s="154" t="str">
        <f>IF(AKU12=0," ",IF(AKU12=16," ",VLOOKUP(AKU12,PROTOKOL!$A:$E,2)*AKV12))</f>
        <v xml:space="preserve"> </v>
      </c>
      <c r="AKX12" s="151"/>
      <c r="AKY12" s="152" t="str">
        <f>IF(AKU12=0," ",IF(AKU12=16," ",(AKT12-AKW12-AKX12)*VLOOKUP(AKU12,PROTOKOL!$A:$E,5)))</f>
        <v xml:space="preserve"> </v>
      </c>
      <c r="AKZ12" s="155"/>
      <c r="ALA12" s="156" t="str">
        <f t="shared" si="156"/>
        <v xml:space="preserve"> </v>
      </c>
      <c r="ALB12" s="103"/>
      <c r="ALC12" s="138">
        <v>30</v>
      </c>
      <c r="ALD12" s="149">
        <v>6.63</v>
      </c>
      <c r="ALE12" s="150">
        <v>1</v>
      </c>
      <c r="ALF12" s="150">
        <f t="shared" si="157"/>
        <v>7.5</v>
      </c>
      <c r="ALG12" s="150">
        <f>IFERROR(IF(ALE12=0," ",IF(ALE12=16," ",VLOOKUP(ALE12,PROTOKOL!$A:$E,2)*ALF12))/7.5*(7.5-ALJ12),"")</f>
        <v>4.5</v>
      </c>
      <c r="ALH12" s="151">
        <v>0.115</v>
      </c>
      <c r="ALI12" s="152">
        <f>IF(ALE12=0," ",IF(ALE12=16," ",(ALD12-ALG12-ALH12)*VLOOKUP(ALE12,PROTOKOL!$A:$E,5)))</f>
        <v>20.428293888888884</v>
      </c>
      <c r="ALJ12" s="153"/>
      <c r="ALK12" s="144">
        <f t="shared" si="304"/>
        <v>7.5</v>
      </c>
      <c r="ALL12" s="145">
        <f t="shared" si="305"/>
        <v>20.428293888888884</v>
      </c>
      <c r="ALM12" s="149"/>
      <c r="ALN12" s="150"/>
      <c r="ALO12" s="150" t="str">
        <f t="shared" si="158"/>
        <v xml:space="preserve"> </v>
      </c>
      <c r="ALP12" s="154" t="str">
        <f>IF(ALN12=0," ",IF(ALN12=16," ",VLOOKUP(ALN12,PROTOKOL!$A:$E,2)*ALO12))</f>
        <v xml:space="preserve"> </v>
      </c>
      <c r="ALQ12" s="151"/>
      <c r="ALR12" s="152" t="str">
        <f>IF(ALN12=0," ",IF(ALN12=16," ",(ALM12-ALP12-ALQ12)*VLOOKUP(ALN12,PROTOKOL!$A:$E,5)))</f>
        <v xml:space="preserve"> </v>
      </c>
      <c r="ALS12" s="155"/>
      <c r="ALT12" s="156" t="str">
        <f t="shared" si="159"/>
        <v xml:space="preserve"> </v>
      </c>
      <c r="ALU12" s="103"/>
      <c r="ALV12" s="138">
        <v>30</v>
      </c>
      <c r="ALW12" s="149">
        <v>6.24</v>
      </c>
      <c r="ALX12" s="150">
        <v>1</v>
      </c>
      <c r="ALY12" s="150">
        <f t="shared" si="160"/>
        <v>7.5</v>
      </c>
      <c r="ALZ12" s="150">
        <f>IFERROR(IF(ALX12=0," ",IF(ALX12=16," ",VLOOKUP(ALX12,PROTOKOL!$A:$E,2)*ALY12))/7.5*(7.5-AMC12),"")</f>
        <v>4.5</v>
      </c>
      <c r="AMA12" s="151">
        <v>0.247</v>
      </c>
      <c r="AMB12" s="152">
        <f>IF(ALX12=0," ",IF(ALX12=16," ",(ALW12-ALZ12-AMA12)*VLOOKUP(ALX12,PROTOKOL!$A:$E,5)))</f>
        <v>15.136199888888891</v>
      </c>
      <c r="AMC12" s="153"/>
      <c r="AMD12" s="144">
        <f t="shared" si="306"/>
        <v>7.5</v>
      </c>
      <c r="AME12" s="145">
        <f t="shared" si="307"/>
        <v>15.136199888888891</v>
      </c>
      <c r="AMF12" s="149"/>
      <c r="AMG12" s="150"/>
      <c r="AMH12" s="150" t="str">
        <f t="shared" si="161"/>
        <v xml:space="preserve"> </v>
      </c>
      <c r="AMI12" s="154" t="str">
        <f>IF(AMG12=0," ",IF(AMG12=16," ",VLOOKUP(AMG12,PROTOKOL!$A:$E,2)*AMH12))</f>
        <v xml:space="preserve"> </v>
      </c>
      <c r="AMJ12" s="151"/>
      <c r="AMK12" s="152" t="str">
        <f>IF(AMG12=0," ",IF(AMG12=16," ",(AMF12-AMI12-AMJ12)*VLOOKUP(AMG12,PROTOKOL!$A:$E,5)))</f>
        <v xml:space="preserve"> </v>
      </c>
      <c r="AML12" s="155"/>
      <c r="AMM12" s="156" t="str">
        <f t="shared" si="162"/>
        <v xml:space="preserve"> </v>
      </c>
      <c r="AMN12" s="103"/>
      <c r="AMO12" s="138">
        <v>30</v>
      </c>
      <c r="AMP12" s="149">
        <v>6.77</v>
      </c>
      <c r="AMQ12" s="150">
        <v>1</v>
      </c>
      <c r="AMR12" s="150">
        <f t="shared" si="163"/>
        <v>7.5</v>
      </c>
      <c r="AMS12" s="150">
        <f>IFERROR(IF(AMQ12=0," ",IF(AMQ12=16," ",VLOOKUP(AMQ12,PROTOKOL!$A:$E,2)*AMR12))/7.5*(7.5-AMV12),"")</f>
        <v>4.5</v>
      </c>
      <c r="AMT12" s="151">
        <v>0.123</v>
      </c>
      <c r="AMU12" s="152">
        <f>IF(AMQ12=0," ",IF(AMQ12=16," ",(AMP12-AMS12-AMT12)*VLOOKUP(AMQ12,PROTOKOL!$A:$E,5)))</f>
        <v>21.766524555555545</v>
      </c>
      <c r="AMV12" s="153"/>
      <c r="AMW12" s="144">
        <f t="shared" si="308"/>
        <v>7.5</v>
      </c>
      <c r="AMX12" s="145">
        <f t="shared" si="309"/>
        <v>21.766524555555545</v>
      </c>
      <c r="AMY12" s="149"/>
      <c r="AMZ12" s="150"/>
      <c r="ANA12" s="150" t="str">
        <f t="shared" si="164"/>
        <v xml:space="preserve"> </v>
      </c>
      <c r="ANB12" s="154" t="str">
        <f>IF(AMZ12=0," ",IF(AMZ12=16," ",VLOOKUP(AMZ12,PROTOKOL!$A:$E,2)*ANA12))</f>
        <v xml:space="preserve"> </v>
      </c>
      <c r="ANC12" s="151"/>
      <c r="AND12" s="152" t="str">
        <f>IF(AMZ12=0," ",IF(AMZ12=16," ",(AMY12-ANB12-ANC12)*VLOOKUP(AMZ12,PROTOKOL!$A:$E,5)))</f>
        <v xml:space="preserve"> </v>
      </c>
      <c r="ANE12" s="155"/>
      <c r="ANF12" s="156" t="str">
        <f t="shared" si="165"/>
        <v xml:space="preserve"> </v>
      </c>
      <c r="ANG12" s="103"/>
      <c r="ANH12" s="138">
        <v>30</v>
      </c>
      <c r="ANI12" s="149">
        <v>7.04</v>
      </c>
      <c r="ANJ12" s="150">
        <v>1</v>
      </c>
      <c r="ANK12" s="150">
        <f t="shared" si="166"/>
        <v>7.5</v>
      </c>
      <c r="ANL12" s="150">
        <f>IFERROR(IF(ANJ12=0," ",IF(ANJ12=16," ",VLOOKUP(ANJ12,PROTOKOL!$A:$E,2)*ANK12))/7.5*(7.5-ANO12),"")</f>
        <v>4.5</v>
      </c>
      <c r="ANM12" s="151">
        <v>0.17100000000000001</v>
      </c>
      <c r="ANN12" s="152">
        <f>IF(ANJ12=0," ",IF(ANJ12=16," ",(ANI12-ANL12-ANM12)*VLOOKUP(ANJ12,PROTOKOL!$A:$E,5)))</f>
        <v>24.017185222222221</v>
      </c>
      <c r="ANO12" s="153"/>
      <c r="ANP12" s="144">
        <f t="shared" si="310"/>
        <v>7.5</v>
      </c>
      <c r="ANQ12" s="145">
        <f t="shared" si="311"/>
        <v>24.017185222222221</v>
      </c>
      <c r="ANR12" s="149"/>
      <c r="ANS12" s="150"/>
      <c r="ANT12" s="150" t="str">
        <f t="shared" si="167"/>
        <v xml:space="preserve"> </v>
      </c>
      <c r="ANU12" s="154" t="str">
        <f>IF(ANS12=0," ",IF(ANS12=16," ",VLOOKUP(ANS12,PROTOKOL!$A:$E,2)*ANT12))</f>
        <v xml:space="preserve"> </v>
      </c>
      <c r="ANV12" s="151"/>
      <c r="ANW12" s="152" t="str">
        <f>IF(ANS12=0," ",IF(ANS12=16," ",(ANR12-ANU12-ANV12)*VLOOKUP(ANS12,PROTOKOL!$A:$E,5)))</f>
        <v xml:space="preserve"> </v>
      </c>
      <c r="ANX12" s="155"/>
      <c r="ANY12" s="156" t="str">
        <f t="shared" si="168"/>
        <v xml:space="preserve"> </v>
      </c>
      <c r="ANZ12" s="103"/>
      <c r="AOA12" s="138">
        <v>30</v>
      </c>
      <c r="AOB12" s="149">
        <v>7.49</v>
      </c>
      <c r="AOC12" s="150">
        <v>1</v>
      </c>
      <c r="AOD12" s="150">
        <f t="shared" si="169"/>
        <v>7.5</v>
      </c>
      <c r="AOE12" s="150">
        <f>IFERROR(IF(AOC12=0," ",IF(AOC12=16," ",VLOOKUP(AOC12,PROTOKOL!$A:$E,2)*AOD12))/7.5*(7.5-AOH12),"")</f>
        <v>4.5</v>
      </c>
      <c r="AOF12" s="151">
        <v>0.157</v>
      </c>
      <c r="AOG12" s="152">
        <f>IF(AOC12=0," ",IF(AOC12=16," ",(AOB12-AOE12-AOF12)*VLOOKUP(AOC12,PROTOKOL!$A:$E,5)))</f>
        <v>28.721268777777777</v>
      </c>
      <c r="AOH12" s="153"/>
      <c r="AOI12" s="144">
        <f t="shared" si="312"/>
        <v>7.5</v>
      </c>
      <c r="AOJ12" s="145">
        <f t="shared" si="313"/>
        <v>28.721268777777777</v>
      </c>
      <c r="AOK12" s="149"/>
      <c r="AOL12" s="150"/>
      <c r="AOM12" s="150" t="str">
        <f t="shared" si="170"/>
        <v xml:space="preserve"> </v>
      </c>
      <c r="AON12" s="154" t="str">
        <f>IF(AOL12=0," ",IF(AOL12=16," ",VLOOKUP(AOL12,PROTOKOL!$A:$E,2)*AOM12))</f>
        <v xml:space="preserve"> </v>
      </c>
      <c r="AOO12" s="151"/>
      <c r="AOP12" s="152" t="str">
        <f>IF(AOL12=0," ",IF(AOL12=16," ",(AOK12-AON12-AOO12)*VLOOKUP(AOL12,PROTOKOL!$A:$E,5)))</f>
        <v xml:space="preserve"> </v>
      </c>
      <c r="AOQ12" s="155"/>
      <c r="AOR12" s="156" t="str">
        <f t="shared" si="171"/>
        <v xml:space="preserve"> </v>
      </c>
      <c r="AOS12" s="103"/>
      <c r="AOT12" s="138">
        <v>30</v>
      </c>
      <c r="AOU12" s="149">
        <v>7.49</v>
      </c>
      <c r="AOV12" s="150">
        <v>1</v>
      </c>
      <c r="AOW12" s="150">
        <f t="shared" si="172"/>
        <v>7.5</v>
      </c>
      <c r="AOX12" s="150">
        <f>IFERROR(IF(AOV12=0," ",IF(AOV12=16," ",VLOOKUP(AOV12,PROTOKOL!$A:$E,2)*AOW12))/7.5*(7.5-APA12),"")</f>
        <v>4.5</v>
      </c>
      <c r="AOY12" s="151">
        <v>0.157</v>
      </c>
      <c r="AOZ12" s="152">
        <f>IF(AOV12=0," ",IF(AOV12=16," ",(AOU12-AOX12-AOY12)*VLOOKUP(AOV12,PROTOKOL!$A:$E,5)))</f>
        <v>28.721268777777777</v>
      </c>
      <c r="APA12" s="153"/>
      <c r="APB12" s="144">
        <f t="shared" si="314"/>
        <v>7.5</v>
      </c>
      <c r="APC12" s="145">
        <f t="shared" si="315"/>
        <v>28.721268777777777</v>
      </c>
      <c r="APD12" s="149"/>
      <c r="APE12" s="150"/>
      <c r="APF12" s="150" t="str">
        <f t="shared" si="173"/>
        <v xml:space="preserve"> </v>
      </c>
      <c r="APG12" s="154" t="str">
        <f>IF(APE12=0," ",IF(APE12=16," ",VLOOKUP(APE12,PROTOKOL!$A:$E,2)*APF12))</f>
        <v xml:space="preserve"> </v>
      </c>
      <c r="APH12" s="151"/>
      <c r="API12" s="152" t="str">
        <f>IF(APE12=0," ",IF(APE12=16," ",(APD12-APG12-APH12)*VLOOKUP(APE12,PROTOKOL!$A:$E,5)))</f>
        <v xml:space="preserve"> </v>
      </c>
      <c r="APJ12" s="155"/>
      <c r="APK12" s="156" t="str">
        <f t="shared" si="174"/>
        <v xml:space="preserve"> </v>
      </c>
      <c r="APL12" s="103"/>
      <c r="APM12" s="138">
        <v>30</v>
      </c>
      <c r="APN12" s="149">
        <v>7.06</v>
      </c>
      <c r="APO12" s="150">
        <v>1</v>
      </c>
      <c r="APP12" s="150">
        <f t="shared" si="175"/>
        <v>7.5</v>
      </c>
      <c r="APQ12" s="150">
        <f>IFERROR(IF(APO12=0," ",IF(APO12=16," ",VLOOKUP(APO12,PROTOKOL!$A:$E,2)*APP12))/7.5*(7.5-APT12),"")</f>
        <v>4.5</v>
      </c>
      <c r="APR12" s="151">
        <v>0.14799999999999999</v>
      </c>
      <c r="APS12" s="152">
        <f>IF(APO12=0," ",IF(APO12=16," ",(APN12-APQ12-APR12)*VLOOKUP(APO12,PROTOKOL!$A:$E,5)))</f>
        <v>24.453123999999992</v>
      </c>
      <c r="APT12" s="153"/>
      <c r="APU12" s="144">
        <f t="shared" si="316"/>
        <v>7.5</v>
      </c>
      <c r="APV12" s="145">
        <f t="shared" si="317"/>
        <v>24.453123999999992</v>
      </c>
      <c r="APW12" s="149"/>
      <c r="APX12" s="150"/>
      <c r="APY12" s="150" t="str">
        <f t="shared" si="176"/>
        <v xml:space="preserve"> </v>
      </c>
      <c r="APZ12" s="154" t="str">
        <f>IF(APX12=0," ",IF(APX12=16," ",VLOOKUP(APX12,PROTOKOL!$A:$E,2)*APY12))</f>
        <v xml:space="preserve"> </v>
      </c>
      <c r="AQA12" s="151"/>
      <c r="AQB12" s="152" t="str">
        <f>IF(APX12=0," ",IF(APX12=16," ",(APW12-APZ12-AQA12)*VLOOKUP(APX12,PROTOKOL!$A:$E,5)))</f>
        <v xml:space="preserve"> </v>
      </c>
      <c r="AQC12" s="155"/>
      <c r="AQD12" s="156" t="str">
        <f t="shared" si="177"/>
        <v xml:space="preserve"> </v>
      </c>
      <c r="AQE12" s="103"/>
      <c r="AQF12" s="138">
        <v>30</v>
      </c>
      <c r="AQG12" s="149">
        <v>7.41</v>
      </c>
      <c r="AQH12" s="150">
        <v>1</v>
      </c>
      <c r="AQI12" s="150">
        <f t="shared" si="178"/>
        <v>7.5</v>
      </c>
      <c r="AQJ12" s="150">
        <f>IFERROR(IF(AQH12=0," ",IF(AQH12=16," ",VLOOKUP(AQH12,PROTOKOL!$A:$E,2)*AQI12))/7.5*(7.5-AQM12),"")</f>
        <v>4.5</v>
      </c>
      <c r="AQK12" s="151">
        <v>0.14799999999999999</v>
      </c>
      <c r="AQL12" s="152">
        <f>IF(AQH12=0," ",IF(AQH12=16," ",(AQG12-AQJ12-AQK12)*VLOOKUP(AQH12,PROTOKOL!$A:$E,5)))</f>
        <v>28.001462888888884</v>
      </c>
      <c r="AQM12" s="153"/>
      <c r="AQN12" s="144">
        <f t="shared" si="318"/>
        <v>7.5</v>
      </c>
      <c r="AQO12" s="145">
        <f t="shared" si="319"/>
        <v>28.001462888888884</v>
      </c>
      <c r="AQP12" s="149"/>
      <c r="AQQ12" s="150"/>
      <c r="AQR12" s="150" t="str">
        <f t="shared" si="179"/>
        <v xml:space="preserve"> </v>
      </c>
      <c r="AQS12" s="154" t="str">
        <f>IF(AQQ12=0," ",IF(AQQ12=16," ",VLOOKUP(AQQ12,PROTOKOL!$A:$E,2)*AQR12))</f>
        <v xml:space="preserve"> </v>
      </c>
      <c r="AQT12" s="151"/>
      <c r="AQU12" s="152" t="str">
        <f>IF(AQQ12=0," ",IF(AQQ12=16," ",(AQP12-AQS12-AQT12)*VLOOKUP(AQQ12,PROTOKOL!$A:$E,5)))</f>
        <v xml:space="preserve"> </v>
      </c>
      <c r="AQV12" s="155"/>
      <c r="AQW12" s="156" t="str">
        <f t="shared" si="180"/>
        <v xml:space="preserve"> </v>
      </c>
      <c r="AQX12" s="103"/>
      <c r="AQY12" s="138">
        <v>30</v>
      </c>
      <c r="AQZ12" s="149">
        <v>6.43</v>
      </c>
      <c r="ARA12" s="150">
        <v>1</v>
      </c>
      <c r="ARB12" s="150">
        <f t="shared" si="181"/>
        <v>7.5</v>
      </c>
      <c r="ARC12" s="150">
        <f>IFERROR(IF(ARA12=0," ",IF(ARA12=16," ",VLOOKUP(ARA12,PROTOKOL!$A:$E,2)*ARB12))/7.5*(7.5-ARF12),"")</f>
        <v>4.5</v>
      </c>
      <c r="ARD12" s="151">
        <v>0.32200000000000001</v>
      </c>
      <c r="ARE12" s="152">
        <f>IF(ARA12=0," ",IF(ARA12=16," ",(AQZ12-ARC12-ARD12)*VLOOKUP(ARA12,PROTOKOL!$A:$E,5)))</f>
        <v>16.30208266666666</v>
      </c>
      <c r="ARF12" s="153"/>
      <c r="ARG12" s="144">
        <f t="shared" si="320"/>
        <v>7.5</v>
      </c>
      <c r="ARH12" s="145">
        <f t="shared" si="321"/>
        <v>16.30208266666666</v>
      </c>
      <c r="ARI12" s="149"/>
      <c r="ARJ12" s="150"/>
      <c r="ARK12" s="150" t="str">
        <f t="shared" si="182"/>
        <v xml:space="preserve"> </v>
      </c>
      <c r="ARL12" s="154" t="str">
        <f>IF(ARJ12=0," ",IF(ARJ12=16," ",VLOOKUP(ARJ12,PROTOKOL!$A:$E,2)*ARK12))</f>
        <v xml:space="preserve"> </v>
      </c>
      <c r="ARM12" s="151"/>
      <c r="ARN12" s="152" t="str">
        <f>IF(ARJ12=0," ",IF(ARJ12=16," ",(ARI12-ARL12-ARM12)*VLOOKUP(ARJ12,PROTOKOL!$A:$E,5)))</f>
        <v xml:space="preserve"> </v>
      </c>
      <c r="ARO12" s="155"/>
      <c r="ARP12" s="156" t="str">
        <f t="shared" si="183"/>
        <v xml:space="preserve"> </v>
      </c>
      <c r="ARQ12" s="103"/>
      <c r="ARR12" s="138">
        <v>30</v>
      </c>
      <c r="ARS12" s="149">
        <v>6.72</v>
      </c>
      <c r="ART12" s="150">
        <v>1</v>
      </c>
      <c r="ARU12" s="150">
        <f t="shared" si="184"/>
        <v>7.5</v>
      </c>
      <c r="ARV12" s="150">
        <f>IFERROR(IF(ART12=0," ",IF(ART12=16," ",VLOOKUP(ART12,PROTOKOL!$A:$E,2)*ARU12))/7.5*(7.5-ARY12),"")</f>
        <v>4.5</v>
      </c>
      <c r="ARW12" s="151">
        <v>0.17799999999999999</v>
      </c>
      <c r="ARX12" s="152">
        <f>IF(ART12=0," ",IF(ART12=16," ",(ARS12-ARV12-ARW12)*VLOOKUP(ART12,PROTOKOL!$A:$E,5)))</f>
        <v>20.702022888888884</v>
      </c>
      <c r="ARY12" s="153"/>
      <c r="ARZ12" s="144">
        <f t="shared" si="322"/>
        <v>7.5</v>
      </c>
      <c r="ASA12" s="145">
        <f t="shared" si="323"/>
        <v>20.702022888888884</v>
      </c>
      <c r="ASB12" s="149"/>
      <c r="ASC12" s="150"/>
      <c r="ASD12" s="150" t="str">
        <f t="shared" si="185"/>
        <v xml:space="preserve"> </v>
      </c>
      <c r="ASE12" s="154" t="str">
        <f>IF(ASC12=0," ",IF(ASC12=16," ",VLOOKUP(ASC12,PROTOKOL!$A:$E,2)*ASD12))</f>
        <v xml:space="preserve"> </v>
      </c>
      <c r="ASF12" s="151"/>
      <c r="ASG12" s="152" t="str">
        <f>IF(ASC12=0," ",IF(ASC12=16," ",(ASB12-ASE12-ASF12)*VLOOKUP(ASC12,PROTOKOL!$A:$E,5)))</f>
        <v xml:space="preserve"> </v>
      </c>
      <c r="ASH12" s="155"/>
      <c r="ASI12" s="156" t="str">
        <f t="shared" si="186"/>
        <v xml:space="preserve"> </v>
      </c>
      <c r="ASJ12" s="103"/>
      <c r="ASK12" s="138">
        <v>30</v>
      </c>
      <c r="ASL12" s="149">
        <v>6.18</v>
      </c>
      <c r="ASM12" s="150">
        <v>1</v>
      </c>
      <c r="ASN12" s="150">
        <f t="shared" si="187"/>
        <v>7.5</v>
      </c>
      <c r="ASO12" s="150">
        <f>IFERROR(IF(ASM12=0," ",IF(ASM12=16," ",VLOOKUP(ASM12,PROTOKOL!$A:$E,2)*ASN12))/7.5*(7.5-ASR12),"")</f>
        <v>4.5</v>
      </c>
      <c r="ASP12" s="151">
        <v>0.17100000000000001</v>
      </c>
      <c r="ASQ12" s="152">
        <f>IF(ASM12=0," ",IF(ASM12=16," ",(ASL12-ASO12-ASP12)*VLOOKUP(ASM12,PROTOKOL!$A:$E,5)))</f>
        <v>15.298409666666661</v>
      </c>
      <c r="ASR12" s="153"/>
      <c r="ASS12" s="144">
        <f t="shared" si="324"/>
        <v>7.5</v>
      </c>
      <c r="AST12" s="145">
        <f t="shared" si="325"/>
        <v>15.298409666666661</v>
      </c>
      <c r="ASU12" s="149"/>
      <c r="ASV12" s="150"/>
      <c r="ASW12" s="150" t="str">
        <f t="shared" si="188"/>
        <v xml:space="preserve"> </v>
      </c>
      <c r="ASX12" s="154" t="str">
        <f>IF(ASV12=0," ",IF(ASV12=16," ",VLOOKUP(ASV12,PROTOKOL!$A:$E,2)*ASW12))</f>
        <v xml:space="preserve"> </v>
      </c>
      <c r="ASY12" s="151"/>
      <c r="ASZ12" s="152" t="str">
        <f>IF(ASV12=0," ",IF(ASV12=16," ",(ASU12-ASX12-ASY12)*VLOOKUP(ASV12,PROTOKOL!$A:$E,5)))</f>
        <v xml:space="preserve"> </v>
      </c>
      <c r="ATA12" s="155"/>
      <c r="ATB12" s="156" t="str">
        <f t="shared" si="189"/>
        <v xml:space="preserve"> </v>
      </c>
      <c r="ATC12" s="103"/>
      <c r="ATD12" s="138">
        <v>30</v>
      </c>
      <c r="ATE12" s="149">
        <v>4.9400000000000004</v>
      </c>
      <c r="ATF12" s="150">
        <v>1</v>
      </c>
      <c r="ATG12" s="150">
        <f t="shared" si="190"/>
        <v>7.5</v>
      </c>
      <c r="ATH12" s="150">
        <f>IFERROR(IF(ATF12=0," ",IF(ATF12=16," ",VLOOKUP(ATF12,PROTOKOL!$A:$E,2)*ATG12))/7.5*(7.5-ATK12),"")</f>
        <v>4.5</v>
      </c>
      <c r="ATI12" s="151">
        <v>0.19500000000000001</v>
      </c>
      <c r="ATJ12" s="152">
        <f>IF(ATF12=0," ",IF(ATF12=16," ",(ATE12-ATH12-ATI12)*VLOOKUP(ATF12,PROTOKOL!$A:$E,5)))</f>
        <v>2.4838372222222258</v>
      </c>
      <c r="ATK12" s="153"/>
      <c r="ATL12" s="144">
        <f t="shared" si="326"/>
        <v>7.5</v>
      </c>
      <c r="ATM12" s="145">
        <f t="shared" si="327"/>
        <v>2.4838372222222258</v>
      </c>
      <c r="ATN12" s="149"/>
      <c r="ATO12" s="150"/>
      <c r="ATP12" s="150" t="str">
        <f t="shared" si="191"/>
        <v xml:space="preserve"> </v>
      </c>
      <c r="ATQ12" s="154" t="str">
        <f>IF(ATO12=0," ",IF(ATO12=16," ",VLOOKUP(ATO12,PROTOKOL!$A:$E,2)*ATP12))</f>
        <v xml:space="preserve"> </v>
      </c>
      <c r="ATR12" s="151"/>
      <c r="ATS12" s="152" t="str">
        <f>IF(ATO12=0," ",IF(ATO12=16," ",(ATN12-ATQ12-ATR12)*VLOOKUP(ATO12,PROTOKOL!$A:$E,5)))</f>
        <v xml:space="preserve"> </v>
      </c>
      <c r="ATT12" s="155"/>
      <c r="ATU12" s="156" t="str">
        <f t="shared" si="192"/>
        <v xml:space="preserve"> </v>
      </c>
      <c r="ATV12" s="103"/>
      <c r="ATW12" s="138">
        <v>30</v>
      </c>
      <c r="ATX12" s="149" t="s">
        <v>161</v>
      </c>
      <c r="ATY12" s="150"/>
      <c r="ATZ12" s="150" t="str">
        <f t="shared" si="193"/>
        <v xml:space="preserve"> </v>
      </c>
      <c r="AUA12" s="150" t="str">
        <f>IFERROR(IF(ATY12=0," ",IF(ATY12=16," ",VLOOKUP(ATY12,PROTOKOL!$A:$E,2)*ATZ12))/7.5*(7.5-AUD12),"")</f>
        <v/>
      </c>
      <c r="AUB12" s="151"/>
      <c r="AUC12" s="152" t="str">
        <f>IF(ATY12=0," ",IF(ATY12=16," ",(ATX12-AUA12-AUB12)*VLOOKUP(ATY12,PROTOKOL!$A:$E,5)))</f>
        <v xml:space="preserve"> </v>
      </c>
      <c r="AUD12" s="153"/>
      <c r="AUE12" s="144" t="str">
        <f t="shared" si="328"/>
        <v xml:space="preserve"> </v>
      </c>
      <c r="AUF12" s="145" t="str">
        <f t="shared" si="329"/>
        <v xml:space="preserve"> </v>
      </c>
      <c r="AUG12" s="149"/>
      <c r="AUH12" s="150"/>
      <c r="AUI12" s="150" t="str">
        <f t="shared" si="194"/>
        <v xml:space="preserve"> </v>
      </c>
      <c r="AUJ12" s="154" t="str">
        <f>IF(AUH12=0," ",IF(AUH12=16," ",VLOOKUP(AUH12,PROTOKOL!$A:$E,2)*AUI12))</f>
        <v xml:space="preserve"> </v>
      </c>
      <c r="AUK12" s="151"/>
      <c r="AUL12" s="152" t="str">
        <f>IF(AUH12=0," ",IF(AUH12=16," ",(AUG12-AUJ12-AUK12)*VLOOKUP(AUH12,PROTOKOL!$A:$E,5)))</f>
        <v xml:space="preserve"> </v>
      </c>
      <c r="AUM12" s="155"/>
      <c r="AUN12" s="156" t="str">
        <f t="shared" si="195"/>
        <v xml:space="preserve"> </v>
      </c>
      <c r="AUO12" s="103"/>
      <c r="AUP12" s="138">
        <v>30</v>
      </c>
      <c r="AUQ12" s="149">
        <v>7.7</v>
      </c>
      <c r="AUR12" s="150">
        <v>1</v>
      </c>
      <c r="AUS12" s="150">
        <f t="shared" si="196"/>
        <v>7.5</v>
      </c>
      <c r="AUT12" s="150">
        <f>IFERROR(IF(AUR12=0," ",IF(AUR12=16," ",VLOOKUP(AUR12,PROTOKOL!$A:$E,2)*AUS12))/7.5*(7.5-AUW12),"")</f>
        <v>4.5</v>
      </c>
      <c r="AUU12" s="151">
        <v>0.26</v>
      </c>
      <c r="AUV12" s="152">
        <f>IF(AUR12=0," ",IF(AUR12=16," ",(AUQ12-AUT12-AUU12)*VLOOKUP(AUR12,PROTOKOL!$A:$E,5)))</f>
        <v>29.806046666666667</v>
      </c>
      <c r="AUW12" s="153"/>
      <c r="AUX12" s="144">
        <f t="shared" si="330"/>
        <v>7.5</v>
      </c>
      <c r="AUY12" s="145">
        <f t="shared" si="331"/>
        <v>29.806046666666667</v>
      </c>
      <c r="AUZ12" s="149"/>
      <c r="AVA12" s="150"/>
      <c r="AVB12" s="150" t="str">
        <f t="shared" si="197"/>
        <v xml:space="preserve"> </v>
      </c>
      <c r="AVC12" s="154" t="str">
        <f>IF(AVA12=0," ",IF(AVA12=16," ",VLOOKUP(AVA12,PROTOKOL!$A:$E,2)*AVB12))</f>
        <v xml:space="preserve"> </v>
      </c>
      <c r="AVD12" s="151"/>
      <c r="AVE12" s="152" t="str">
        <f>IF(AVA12=0," ",IF(AVA12=16," ",(AUZ12-AVC12-AVD12)*VLOOKUP(AVA12,PROTOKOL!$A:$E,5)))</f>
        <v xml:space="preserve"> </v>
      </c>
      <c r="AVF12" s="155"/>
      <c r="AVG12" s="156" t="str">
        <f t="shared" si="198"/>
        <v xml:space="preserve"> </v>
      </c>
    </row>
    <row r="13" spans="1:1255" ht="15" hidden="1" thickBot="1" x14ac:dyDescent="0.35">
      <c r="A13" s="103"/>
      <c r="B13" s="138"/>
      <c r="C13" s="149"/>
      <c r="D13" s="150"/>
      <c r="E13" s="150"/>
      <c r="F13" s="150"/>
      <c r="G13" s="151"/>
      <c r="H13" s="152"/>
      <c r="I13" s="153"/>
      <c r="J13" s="144"/>
      <c r="K13" s="145"/>
      <c r="L13" s="149"/>
      <c r="M13" s="150"/>
      <c r="N13" s="150"/>
      <c r="O13" s="154"/>
      <c r="P13" s="151"/>
      <c r="Q13" s="152"/>
      <c r="R13" s="155"/>
      <c r="S13" s="156"/>
      <c r="T13" s="103"/>
      <c r="U13" s="370"/>
      <c r="V13" s="422"/>
      <c r="W13" s="381"/>
      <c r="X13" s="376"/>
      <c r="Y13" s="372" t="str">
        <f t="shared" si="5"/>
        <v xml:space="preserve"> </v>
      </c>
      <c r="Z13" s="372" t="str">
        <f>IFERROR(IF(X13=0," ",IF(X13=16," ",VLOOKUP(X13,PROTOKOL!$A:$E,2)*Y13))/7.5*(7.5-AC13),"")</f>
        <v/>
      </c>
      <c r="AA13" s="382"/>
      <c r="AB13" s="374" t="str">
        <f>IF(X13=0," ",IF(X13=16," ",(W13-Z13-AA13)*VLOOKUP(X13,PROTOKOL!$A:$E,5)))</f>
        <v xml:space="preserve"> </v>
      </c>
      <c r="AC13" s="383"/>
      <c r="AD13" s="376" t="str">
        <f t="shared" si="6"/>
        <v xml:space="preserve"> </v>
      </c>
      <c r="AE13" s="377" t="str">
        <f t="shared" si="7"/>
        <v xml:space="preserve"> </v>
      </c>
      <c r="AF13" s="381"/>
      <c r="AG13" s="376"/>
      <c r="AH13" s="372" t="str">
        <f t="shared" si="8"/>
        <v xml:space="preserve"> </v>
      </c>
      <c r="AI13" s="378" t="str">
        <f>IF(AG13=0," ",IF(AG13=16," ",VLOOKUP(AG13,PROTOKOL!$A:$E,2)*AH13))</f>
        <v xml:space="preserve"> </v>
      </c>
      <c r="AJ13" s="382"/>
      <c r="AK13" s="374" t="str">
        <f>IF(AG13=0," ",IF(AG13=16," ",(AF13-AI13-AJ13)*VLOOKUP(AG13,PROTOKOL!$A:$E,5)))</f>
        <v xml:space="preserve"> </v>
      </c>
      <c r="AL13" s="384"/>
      <c r="AM13" s="380" t="str">
        <f t="shared" si="9"/>
        <v xml:space="preserve"> </v>
      </c>
      <c r="AN13" s="103"/>
      <c r="AO13" s="138"/>
      <c r="AP13" s="149"/>
      <c r="AQ13" s="150"/>
      <c r="AR13" s="150"/>
      <c r="AS13" s="150"/>
      <c r="AT13" s="151"/>
      <c r="AU13" s="152"/>
      <c r="AV13" s="153"/>
      <c r="AW13" s="144"/>
      <c r="AX13" s="145"/>
      <c r="AY13" s="149"/>
      <c r="AZ13" s="150"/>
      <c r="BA13" s="150"/>
      <c r="BB13" s="154"/>
      <c r="BC13" s="151"/>
      <c r="BD13" s="152"/>
      <c r="BE13" s="155"/>
      <c r="BF13" s="156"/>
      <c r="BG13" s="103"/>
      <c r="BH13" s="138"/>
      <c r="BI13" s="149"/>
      <c r="BJ13" s="150"/>
      <c r="BK13" s="150"/>
      <c r="BL13" s="150"/>
      <c r="BM13" s="151"/>
      <c r="BN13" s="152"/>
      <c r="BO13" s="153"/>
      <c r="BP13" s="144"/>
      <c r="BQ13" s="145"/>
      <c r="BR13" s="149"/>
      <c r="BS13" s="150"/>
      <c r="BT13" s="150"/>
      <c r="BU13" s="154"/>
      <c r="BV13" s="151"/>
      <c r="BW13" s="152"/>
      <c r="BX13" s="155"/>
      <c r="BY13" s="156"/>
      <c r="BZ13" s="103"/>
      <c r="CA13" s="138"/>
      <c r="CB13" s="149"/>
      <c r="CC13" s="150"/>
      <c r="CD13" s="150"/>
      <c r="CE13" s="150"/>
      <c r="CF13" s="151"/>
      <c r="CG13" s="152"/>
      <c r="CH13" s="153"/>
      <c r="CI13" s="144"/>
      <c r="CJ13" s="145"/>
      <c r="CK13" s="149"/>
      <c r="CL13" s="150"/>
      <c r="CM13" s="150"/>
      <c r="CN13" s="154"/>
      <c r="CO13" s="151"/>
      <c r="CP13" s="152"/>
      <c r="CQ13" s="155"/>
      <c r="CR13" s="156"/>
      <c r="CS13" s="103"/>
      <c r="CT13" s="138"/>
      <c r="CU13" s="149"/>
      <c r="CV13" s="150"/>
      <c r="CW13" s="150"/>
      <c r="CX13" s="150"/>
      <c r="CY13" s="151"/>
      <c r="CZ13" s="152"/>
      <c r="DA13" s="153"/>
      <c r="DB13" s="144"/>
      <c r="DC13" s="145"/>
      <c r="DD13" s="149"/>
      <c r="DE13" s="150"/>
      <c r="DF13" s="150"/>
      <c r="DG13" s="154"/>
      <c r="DH13" s="151"/>
      <c r="DI13" s="152"/>
      <c r="DJ13" s="155"/>
      <c r="DK13" s="156"/>
      <c r="DL13" s="103"/>
      <c r="DM13" s="138"/>
      <c r="DN13" s="149"/>
      <c r="DO13" s="150"/>
      <c r="DP13" s="150"/>
      <c r="DQ13" s="150"/>
      <c r="DR13" s="151"/>
      <c r="DS13" s="152"/>
      <c r="DT13" s="153"/>
      <c r="DU13" s="144"/>
      <c r="DV13" s="145"/>
      <c r="DW13" s="149"/>
      <c r="DX13" s="150" t="s">
        <v>140</v>
      </c>
      <c r="DY13" s="150">
        <v>3.5</v>
      </c>
      <c r="DZ13" s="150" t="str">
        <f>IFERROR(IF(DX13=0," ",IF(DX13=16," ",VLOOKUP(DX13,PROTOKOL!$A:$E,2)*DY13))/7.5*(7.5-EC13),"")</f>
        <v/>
      </c>
      <c r="EA13" s="151"/>
      <c r="EB13" s="152">
        <f t="shared" si="333"/>
        <v>21.777777777777779</v>
      </c>
      <c r="EC13" s="155">
        <v>7</v>
      </c>
      <c r="ED13" s="156"/>
      <c r="EE13" s="103"/>
      <c r="EF13" s="138"/>
      <c r="EG13" s="149"/>
      <c r="EH13" s="150"/>
      <c r="EI13" s="150"/>
      <c r="EJ13" s="150"/>
      <c r="EK13" s="151"/>
      <c r="EL13" s="152"/>
      <c r="EM13" s="153"/>
      <c r="EN13" s="144"/>
      <c r="EO13" s="145"/>
      <c r="EP13" s="149"/>
      <c r="EQ13" s="150"/>
      <c r="ER13" s="150"/>
      <c r="ES13" s="154"/>
      <c r="ET13" s="151"/>
      <c r="EU13" s="152"/>
      <c r="EV13" s="155"/>
      <c r="EW13" s="156"/>
      <c r="EX13" s="103"/>
      <c r="EY13" s="138"/>
      <c r="EZ13" s="149"/>
      <c r="FA13" s="150"/>
      <c r="FB13" s="150"/>
      <c r="FC13" s="150"/>
      <c r="FD13" s="151"/>
      <c r="FE13" s="152"/>
      <c r="FF13" s="153"/>
      <c r="FG13" s="144"/>
      <c r="FH13" s="145"/>
      <c r="FI13" s="149"/>
      <c r="FJ13" s="150"/>
      <c r="FK13" s="150"/>
      <c r="FL13" s="154"/>
      <c r="FM13" s="151"/>
      <c r="FN13" s="152"/>
      <c r="FO13" s="155"/>
      <c r="FP13" s="156"/>
      <c r="FQ13" s="103"/>
      <c r="FR13" s="138"/>
      <c r="FS13" s="149"/>
      <c r="FT13" s="150"/>
      <c r="FU13" s="150"/>
      <c r="FV13" s="150"/>
      <c r="FW13" s="151"/>
      <c r="FX13" s="152"/>
      <c r="FY13" s="153"/>
      <c r="FZ13" s="144"/>
      <c r="GA13" s="145"/>
      <c r="GB13" s="149"/>
      <c r="GC13" s="150"/>
      <c r="GD13" s="150"/>
      <c r="GE13" s="154"/>
      <c r="GF13" s="151"/>
      <c r="GG13" s="152"/>
      <c r="GH13" s="155"/>
      <c r="GI13" s="156"/>
      <c r="GJ13" s="103"/>
      <c r="GK13" s="138"/>
      <c r="GL13" s="149"/>
      <c r="GM13" s="150"/>
      <c r="GN13" s="150"/>
      <c r="GO13" s="150"/>
      <c r="GP13" s="151"/>
      <c r="GQ13" s="152"/>
      <c r="GR13" s="153"/>
      <c r="GS13" s="144"/>
      <c r="GT13" s="145"/>
      <c r="GU13" s="149"/>
      <c r="GV13" s="150"/>
      <c r="GW13" s="150"/>
      <c r="GX13" s="154"/>
      <c r="GY13" s="151"/>
      <c r="GZ13" s="152"/>
      <c r="HA13" s="155"/>
      <c r="HB13" s="156"/>
      <c r="HC13" s="103"/>
      <c r="HD13" s="138"/>
      <c r="HE13" s="149"/>
      <c r="HF13" s="150"/>
      <c r="HG13" s="150"/>
      <c r="HH13" s="150"/>
      <c r="HI13" s="151"/>
      <c r="HJ13" s="152"/>
      <c r="HK13" s="153"/>
      <c r="HL13" s="144"/>
      <c r="HM13" s="145"/>
      <c r="HN13" s="149"/>
      <c r="HO13" s="150"/>
      <c r="HP13" s="150"/>
      <c r="HQ13" s="154"/>
      <c r="HR13" s="151"/>
      <c r="HS13" s="152"/>
      <c r="HT13" s="155"/>
      <c r="HU13" s="156"/>
      <c r="HV13" s="103"/>
      <c r="HW13" s="138"/>
      <c r="HX13" s="149"/>
      <c r="HY13" s="150"/>
      <c r="HZ13" s="150"/>
      <c r="IA13" s="150"/>
      <c r="IB13" s="151"/>
      <c r="IC13" s="152"/>
      <c r="ID13" s="153"/>
      <c r="IE13" s="144"/>
      <c r="IF13" s="145"/>
      <c r="IG13" s="149"/>
      <c r="IH13" s="150"/>
      <c r="II13" s="150"/>
      <c r="IJ13" s="154"/>
      <c r="IK13" s="151"/>
      <c r="IL13" s="152"/>
      <c r="IM13" s="155"/>
      <c r="IN13" s="156"/>
      <c r="IO13" s="103"/>
      <c r="IP13" s="138"/>
      <c r="IQ13" s="149"/>
      <c r="IR13" s="150"/>
      <c r="IS13" s="150"/>
      <c r="IT13" s="150"/>
      <c r="IU13" s="151"/>
      <c r="IV13" s="152"/>
      <c r="IW13" s="153"/>
      <c r="IX13" s="144"/>
      <c r="IY13" s="145"/>
      <c r="IZ13" s="149"/>
      <c r="JA13" s="150"/>
      <c r="JB13" s="150"/>
      <c r="JC13" s="154"/>
      <c r="JD13" s="151"/>
      <c r="JE13" s="152"/>
      <c r="JF13" s="155"/>
      <c r="JG13" s="156"/>
      <c r="JH13" s="103"/>
      <c r="JI13" s="138"/>
      <c r="JJ13" s="149"/>
      <c r="JK13" s="150"/>
      <c r="JL13" s="150"/>
      <c r="JM13" s="150"/>
      <c r="JN13" s="151"/>
      <c r="JO13" s="152"/>
      <c r="JP13" s="153"/>
      <c r="JQ13" s="144"/>
      <c r="JR13" s="145"/>
      <c r="JS13" s="149"/>
      <c r="JT13" s="150"/>
      <c r="JU13" s="150"/>
      <c r="JV13" s="154"/>
      <c r="JW13" s="151"/>
      <c r="JX13" s="152"/>
      <c r="JY13" s="155"/>
      <c r="JZ13" s="156"/>
      <c r="KA13" s="103"/>
      <c r="KB13" s="138"/>
      <c r="KC13" s="149"/>
      <c r="KD13" s="150"/>
      <c r="KE13" s="150"/>
      <c r="KF13" s="150"/>
      <c r="KG13" s="151"/>
      <c r="KH13" s="152"/>
      <c r="KI13" s="153"/>
      <c r="KJ13" s="144"/>
      <c r="KK13" s="145"/>
      <c r="KL13" s="149"/>
      <c r="KM13" s="150"/>
      <c r="KN13" s="150"/>
      <c r="KO13" s="154"/>
      <c r="KP13" s="151"/>
      <c r="KQ13" s="152"/>
      <c r="KR13" s="155"/>
      <c r="KS13" s="156"/>
      <c r="KT13" s="103"/>
      <c r="KU13" s="138"/>
      <c r="KV13" s="149"/>
      <c r="KW13" s="150"/>
      <c r="KX13" s="150"/>
      <c r="KY13" s="150"/>
      <c r="KZ13" s="151"/>
      <c r="LA13" s="152"/>
      <c r="LB13" s="153"/>
      <c r="LC13" s="144"/>
      <c r="LD13" s="145"/>
      <c r="LE13" s="149"/>
      <c r="LF13" s="150"/>
      <c r="LG13" s="150"/>
      <c r="LH13" s="154"/>
      <c r="LI13" s="151"/>
      <c r="LJ13" s="152"/>
      <c r="LK13" s="155"/>
      <c r="LL13" s="156"/>
      <c r="LM13" s="103"/>
      <c r="LN13" s="138"/>
      <c r="LO13" s="149"/>
      <c r="LP13" s="150"/>
      <c r="LQ13" s="150"/>
      <c r="LR13" s="150"/>
      <c r="LS13" s="151"/>
      <c r="LT13" s="152"/>
      <c r="LU13" s="153"/>
      <c r="LV13" s="144"/>
      <c r="LW13" s="145"/>
      <c r="LX13" s="149"/>
      <c r="LY13" s="150"/>
      <c r="LZ13" s="150"/>
      <c r="MA13" s="154"/>
      <c r="MB13" s="151"/>
      <c r="MC13" s="152"/>
      <c r="MD13" s="155"/>
      <c r="ME13" s="156"/>
      <c r="MF13" s="103"/>
      <c r="MG13" s="138"/>
      <c r="MH13" s="149"/>
      <c r="MI13" s="150"/>
      <c r="MJ13" s="150"/>
      <c r="MK13" s="150"/>
      <c r="ML13" s="151"/>
      <c r="MM13" s="152"/>
      <c r="MN13" s="153"/>
      <c r="MO13" s="144"/>
      <c r="MP13" s="145"/>
      <c r="MQ13" s="149"/>
      <c r="MR13" s="150"/>
      <c r="MS13" s="150"/>
      <c r="MT13" s="154"/>
      <c r="MU13" s="151"/>
      <c r="MV13" s="152"/>
      <c r="MW13" s="155"/>
      <c r="MX13" s="156"/>
      <c r="MY13" s="103"/>
      <c r="MZ13" s="138"/>
      <c r="NA13" s="149"/>
      <c r="NB13" s="150"/>
      <c r="NC13" s="150"/>
      <c r="ND13" s="150"/>
      <c r="NE13" s="151"/>
      <c r="NF13" s="152"/>
      <c r="NG13" s="153"/>
      <c r="NH13" s="144"/>
      <c r="NI13" s="145"/>
      <c r="NJ13" s="149"/>
      <c r="NK13" s="150"/>
      <c r="NL13" s="150"/>
      <c r="NM13" s="154"/>
      <c r="NN13" s="151"/>
      <c r="NO13" s="152"/>
      <c r="NP13" s="155"/>
      <c r="NQ13" s="156"/>
      <c r="NR13" s="103"/>
      <c r="NS13" s="138"/>
      <c r="NT13" s="149"/>
      <c r="NU13" s="150"/>
      <c r="NV13" s="150"/>
      <c r="NW13" s="150"/>
      <c r="NX13" s="151"/>
      <c r="NY13" s="152"/>
      <c r="NZ13" s="153"/>
      <c r="OA13" s="144"/>
      <c r="OB13" s="145"/>
      <c r="OC13" s="149"/>
      <c r="OD13" s="150"/>
      <c r="OE13" s="150"/>
      <c r="OF13" s="154"/>
      <c r="OG13" s="151"/>
      <c r="OH13" s="152"/>
      <c r="OI13" s="155"/>
      <c r="OJ13" s="156"/>
      <c r="OK13" s="103"/>
      <c r="OL13" s="138"/>
      <c r="OM13" s="149"/>
      <c r="ON13" s="150"/>
      <c r="OO13" s="150"/>
      <c r="OP13" s="150"/>
      <c r="OQ13" s="151"/>
      <c r="OR13" s="152"/>
      <c r="OS13" s="153"/>
      <c r="OT13" s="144"/>
      <c r="OU13" s="145"/>
      <c r="OV13" s="149"/>
      <c r="OW13" s="150"/>
      <c r="OX13" s="150"/>
      <c r="OY13" s="154"/>
      <c r="OZ13" s="151"/>
      <c r="PA13" s="152"/>
      <c r="PB13" s="155"/>
      <c r="PC13" s="156"/>
      <c r="PD13" s="103"/>
      <c r="PE13" s="138"/>
      <c r="PF13" s="149"/>
      <c r="PG13" s="150"/>
      <c r="PH13" s="150"/>
      <c r="PI13" s="150"/>
      <c r="PJ13" s="151"/>
      <c r="PK13" s="152"/>
      <c r="PL13" s="153"/>
      <c r="PM13" s="144"/>
      <c r="PN13" s="145"/>
      <c r="PO13" s="149"/>
      <c r="PP13" s="150"/>
      <c r="PQ13" s="150"/>
      <c r="PR13" s="154"/>
      <c r="PS13" s="151"/>
      <c r="PT13" s="152"/>
      <c r="PU13" s="155"/>
      <c r="PV13" s="156"/>
      <c r="PW13" s="103"/>
      <c r="PX13" s="138"/>
      <c r="PY13" s="149"/>
      <c r="PZ13" s="150"/>
      <c r="QA13" s="150"/>
      <c r="QB13" s="150"/>
      <c r="QC13" s="151"/>
      <c r="QD13" s="152"/>
      <c r="QE13" s="153"/>
      <c r="QF13" s="144"/>
      <c r="QG13" s="145"/>
      <c r="QH13" s="149"/>
      <c r="QI13" s="150"/>
      <c r="QJ13" s="150"/>
      <c r="QK13" s="154"/>
      <c r="QL13" s="151"/>
      <c r="QM13" s="152"/>
      <c r="QN13" s="155"/>
      <c r="QO13" s="156"/>
      <c r="QP13" s="103"/>
      <c r="QQ13" s="138"/>
      <c r="QR13" s="149"/>
      <c r="QS13" s="150"/>
      <c r="QT13" s="150"/>
      <c r="QU13" s="150"/>
      <c r="QV13" s="151"/>
      <c r="QW13" s="152"/>
      <c r="QX13" s="153"/>
      <c r="QY13" s="144"/>
      <c r="QZ13" s="145"/>
      <c r="RA13" s="149"/>
      <c r="RB13" s="150"/>
      <c r="RC13" s="150"/>
      <c r="RD13" s="154"/>
      <c r="RE13" s="151"/>
      <c r="RF13" s="152"/>
      <c r="RG13" s="155"/>
      <c r="RH13" s="156"/>
      <c r="RI13" s="103"/>
      <c r="RJ13" s="138"/>
      <c r="RK13" s="149"/>
      <c r="RL13" s="150"/>
      <c r="RM13" s="150"/>
      <c r="RN13" s="150"/>
      <c r="RO13" s="151"/>
      <c r="RP13" s="152"/>
      <c r="RQ13" s="153"/>
      <c r="RR13" s="144"/>
      <c r="RS13" s="145"/>
      <c r="RT13" s="149"/>
      <c r="RU13" s="150"/>
      <c r="RV13" s="150"/>
      <c r="RW13" s="154"/>
      <c r="RX13" s="151"/>
      <c r="RY13" s="152"/>
      <c r="RZ13" s="155"/>
      <c r="SA13" s="156"/>
      <c r="SB13" s="103"/>
      <c r="SC13" s="138"/>
      <c r="SD13" s="149"/>
      <c r="SE13" s="150"/>
      <c r="SF13" s="150"/>
      <c r="SG13" s="150"/>
      <c r="SH13" s="151"/>
      <c r="SI13" s="152"/>
      <c r="SJ13" s="153"/>
      <c r="SK13" s="144"/>
      <c r="SL13" s="145"/>
      <c r="SM13" s="149"/>
      <c r="SN13" s="150"/>
      <c r="SO13" s="150"/>
      <c r="SP13" s="154"/>
      <c r="SQ13" s="151"/>
      <c r="SR13" s="152"/>
      <c r="SS13" s="155"/>
      <c r="ST13" s="156"/>
      <c r="SU13" s="103"/>
      <c r="SV13" s="138"/>
      <c r="SW13" s="149"/>
      <c r="SX13" s="150"/>
      <c r="SY13" s="150"/>
      <c r="SZ13" s="150"/>
      <c r="TA13" s="151"/>
      <c r="TB13" s="152"/>
      <c r="TC13" s="153"/>
      <c r="TD13" s="144"/>
      <c r="TE13" s="145"/>
      <c r="TF13" s="149"/>
      <c r="TG13" s="150"/>
      <c r="TH13" s="150"/>
      <c r="TI13" s="154"/>
      <c r="TJ13" s="151"/>
      <c r="TK13" s="152"/>
      <c r="TL13" s="155"/>
      <c r="TM13" s="156"/>
      <c r="TN13" s="103"/>
      <c r="TO13" s="138"/>
      <c r="TP13" s="149"/>
      <c r="TQ13" s="150"/>
      <c r="TR13" s="150"/>
      <c r="TS13" s="150"/>
      <c r="TT13" s="151"/>
      <c r="TU13" s="152"/>
      <c r="TV13" s="153"/>
      <c r="TW13" s="144"/>
      <c r="TX13" s="145"/>
      <c r="TY13" s="149"/>
      <c r="TZ13" s="150"/>
      <c r="UA13" s="150"/>
      <c r="UB13" s="154"/>
      <c r="UC13" s="151"/>
      <c r="UD13" s="152"/>
      <c r="UE13" s="155"/>
      <c r="UF13" s="156"/>
      <c r="UG13" s="103"/>
      <c r="UH13" s="138"/>
      <c r="UI13" s="149"/>
      <c r="UJ13" s="150"/>
      <c r="UK13" s="150"/>
      <c r="UL13" s="150"/>
      <c r="UM13" s="151"/>
      <c r="UN13" s="152"/>
      <c r="UO13" s="153"/>
      <c r="UP13" s="144"/>
      <c r="UQ13" s="145"/>
      <c r="UR13" s="149"/>
      <c r="US13" s="150"/>
      <c r="UT13" s="150"/>
      <c r="UU13" s="154"/>
      <c r="UV13" s="151"/>
      <c r="UW13" s="152"/>
      <c r="UX13" s="155"/>
      <c r="UY13" s="156"/>
      <c r="UZ13" s="103"/>
      <c r="VA13" s="138"/>
      <c r="VB13" s="149"/>
      <c r="VC13" s="150"/>
      <c r="VD13" s="150"/>
      <c r="VE13" s="150"/>
      <c r="VF13" s="151"/>
      <c r="VG13" s="152"/>
      <c r="VH13" s="153"/>
      <c r="VI13" s="144"/>
      <c r="VJ13" s="145"/>
      <c r="VK13" s="149"/>
      <c r="VL13" s="150"/>
      <c r="VM13" s="150"/>
      <c r="VN13" s="154"/>
      <c r="VO13" s="151"/>
      <c r="VP13" s="152"/>
      <c r="VQ13" s="155"/>
      <c r="VR13" s="156"/>
      <c r="VS13" s="103"/>
      <c r="VT13" s="138"/>
      <c r="VU13" s="149"/>
      <c r="VV13" s="150"/>
      <c r="VW13" s="150"/>
      <c r="VX13" s="150"/>
      <c r="VY13" s="151"/>
      <c r="VZ13" s="152"/>
      <c r="WA13" s="153"/>
      <c r="WB13" s="144"/>
      <c r="WC13" s="145"/>
      <c r="WD13" s="149"/>
      <c r="WE13" s="150"/>
      <c r="WF13" s="150"/>
      <c r="WG13" s="154"/>
      <c r="WH13" s="151"/>
      <c r="WI13" s="152"/>
      <c r="WJ13" s="155"/>
      <c r="WK13" s="156"/>
      <c r="WL13" s="103"/>
      <c r="WM13" s="138"/>
      <c r="WN13" s="149"/>
      <c r="WO13" s="150"/>
      <c r="WP13" s="150"/>
      <c r="WQ13" s="150"/>
      <c r="WR13" s="151"/>
      <c r="WS13" s="152"/>
      <c r="WT13" s="153"/>
      <c r="WU13" s="144"/>
      <c r="WV13" s="145"/>
      <c r="WW13" s="149"/>
      <c r="WX13" s="150"/>
      <c r="WY13" s="150"/>
      <c r="WZ13" s="154"/>
      <c r="XA13" s="151"/>
      <c r="XB13" s="152"/>
      <c r="XC13" s="155"/>
      <c r="XD13" s="156"/>
      <c r="XE13" s="103"/>
      <c r="XF13" s="138"/>
      <c r="XG13" s="149"/>
      <c r="XH13" s="150"/>
      <c r="XI13" s="150"/>
      <c r="XJ13" s="150"/>
      <c r="XK13" s="151"/>
      <c r="XL13" s="152"/>
      <c r="XM13" s="153"/>
      <c r="XN13" s="144"/>
      <c r="XO13" s="145"/>
      <c r="XP13" s="149"/>
      <c r="XQ13" s="150"/>
      <c r="XR13" s="150"/>
      <c r="XS13" s="154"/>
      <c r="XT13" s="151"/>
      <c r="XU13" s="152"/>
      <c r="XV13" s="155"/>
      <c r="XW13" s="156"/>
      <c r="XX13" s="103"/>
      <c r="XY13" s="138"/>
      <c r="XZ13" s="149"/>
      <c r="YA13" s="150"/>
      <c r="YB13" s="150"/>
      <c r="YC13" s="150"/>
      <c r="YD13" s="151"/>
      <c r="YE13" s="152"/>
      <c r="YF13" s="153"/>
      <c r="YG13" s="144"/>
      <c r="YH13" s="145"/>
      <c r="YI13" s="149"/>
      <c r="YJ13" s="150"/>
      <c r="YK13" s="150"/>
      <c r="YL13" s="154"/>
      <c r="YM13" s="151"/>
      <c r="YN13" s="152"/>
      <c r="YO13" s="155"/>
      <c r="YP13" s="156"/>
      <c r="YQ13" s="103"/>
      <c r="YR13" s="138"/>
      <c r="YS13" s="149"/>
      <c r="YT13" s="150"/>
      <c r="YU13" s="150"/>
      <c r="YV13" s="150"/>
      <c r="YW13" s="151"/>
      <c r="YX13" s="152"/>
      <c r="YY13" s="153"/>
      <c r="YZ13" s="144"/>
      <c r="ZA13" s="145"/>
      <c r="ZB13" s="149"/>
      <c r="ZC13" s="150"/>
      <c r="ZD13" s="150"/>
      <c r="ZE13" s="154"/>
      <c r="ZF13" s="151"/>
      <c r="ZG13" s="152"/>
      <c r="ZH13" s="155"/>
      <c r="ZI13" s="156"/>
      <c r="ZJ13" s="103"/>
      <c r="ZK13" s="138"/>
      <c r="ZL13" s="149"/>
      <c r="ZM13" s="150"/>
      <c r="ZN13" s="150"/>
      <c r="ZO13" s="150"/>
      <c r="ZP13" s="151"/>
      <c r="ZQ13" s="152"/>
      <c r="ZR13" s="153"/>
      <c r="ZS13" s="144"/>
      <c r="ZT13" s="145"/>
      <c r="ZU13" s="149"/>
      <c r="ZV13" s="150"/>
      <c r="ZW13" s="150"/>
      <c r="ZX13" s="154"/>
      <c r="ZY13" s="151"/>
      <c r="ZZ13" s="152"/>
      <c r="AAA13" s="155"/>
      <c r="AAB13" s="156"/>
      <c r="AAC13" s="103"/>
      <c r="AAD13" s="138"/>
      <c r="AAE13" s="149"/>
      <c r="AAF13" s="150"/>
      <c r="AAG13" s="150"/>
      <c r="AAH13" s="150"/>
      <c r="AAI13" s="151"/>
      <c r="AAJ13" s="152"/>
      <c r="AAK13" s="153"/>
      <c r="AAL13" s="144"/>
      <c r="AAM13" s="145"/>
      <c r="AAN13" s="149"/>
      <c r="AAO13" s="150"/>
      <c r="AAP13" s="150"/>
      <c r="AAQ13" s="154"/>
      <c r="AAR13" s="151"/>
      <c r="AAS13" s="152"/>
      <c r="AAT13" s="155"/>
      <c r="AAU13" s="156"/>
      <c r="AAV13" s="103"/>
      <c r="AAW13" s="138"/>
      <c r="AAX13" s="149"/>
      <c r="AAY13" s="150"/>
      <c r="AAZ13" s="150"/>
      <c r="ABA13" s="150"/>
      <c r="ABB13" s="151"/>
      <c r="ABC13" s="152"/>
      <c r="ABD13" s="153"/>
      <c r="ABE13" s="144"/>
      <c r="ABF13" s="145"/>
      <c r="ABG13" s="149"/>
      <c r="ABH13" s="150"/>
      <c r="ABI13" s="150"/>
      <c r="ABJ13" s="154"/>
      <c r="ABK13" s="151"/>
      <c r="ABL13" s="152"/>
      <c r="ABM13" s="155"/>
      <c r="ABN13" s="156"/>
      <c r="ABO13" s="103"/>
      <c r="ABP13" s="138"/>
      <c r="ABQ13" s="149"/>
      <c r="ABR13" s="150"/>
      <c r="ABS13" s="150"/>
      <c r="ABT13" s="150"/>
      <c r="ABU13" s="151"/>
      <c r="ABV13" s="152"/>
      <c r="ABW13" s="153"/>
      <c r="ABX13" s="144"/>
      <c r="ABY13" s="145"/>
      <c r="ABZ13" s="149"/>
      <c r="ACA13" s="150"/>
      <c r="ACB13" s="150"/>
      <c r="ACC13" s="154"/>
      <c r="ACD13" s="151"/>
      <c r="ACE13" s="152"/>
      <c r="ACF13" s="155"/>
      <c r="ACG13" s="156"/>
      <c r="ACH13" s="103"/>
      <c r="ACI13" s="138"/>
      <c r="ACJ13" s="149"/>
      <c r="ACK13" s="150"/>
      <c r="ACL13" s="150"/>
      <c r="ACM13" s="150"/>
      <c r="ACN13" s="151"/>
      <c r="ACO13" s="152"/>
      <c r="ACP13" s="153"/>
      <c r="ACQ13" s="144"/>
      <c r="ACR13" s="145"/>
      <c r="ACS13" s="149"/>
      <c r="ACT13" s="150"/>
      <c r="ACU13" s="150"/>
      <c r="ACV13" s="154"/>
      <c r="ACW13" s="151"/>
      <c r="ACX13" s="152"/>
      <c r="ACY13" s="155"/>
      <c r="ACZ13" s="156"/>
      <c r="ADA13" s="103"/>
      <c r="ADB13" s="138"/>
      <c r="ADC13" s="149"/>
      <c r="ADD13" s="150"/>
      <c r="ADE13" s="150"/>
      <c r="ADF13" s="150"/>
      <c r="ADG13" s="151"/>
      <c r="ADH13" s="152"/>
      <c r="ADI13" s="153"/>
      <c r="ADJ13" s="144"/>
      <c r="ADK13" s="145"/>
      <c r="ADL13" s="149"/>
      <c r="ADM13" s="150"/>
      <c r="ADN13" s="150"/>
      <c r="ADO13" s="154"/>
      <c r="ADP13" s="151"/>
      <c r="ADQ13" s="152"/>
      <c r="ADR13" s="155"/>
      <c r="ADS13" s="156"/>
      <c r="ADT13" s="103"/>
      <c r="ADU13" s="138"/>
      <c r="ADV13" s="149"/>
      <c r="ADW13" s="150"/>
      <c r="ADX13" s="150"/>
      <c r="ADY13" s="150"/>
      <c r="ADZ13" s="151"/>
      <c r="AEA13" s="152"/>
      <c r="AEB13" s="153"/>
      <c r="AEC13" s="144"/>
      <c r="AED13" s="145"/>
      <c r="AEE13" s="149"/>
      <c r="AEF13" s="150"/>
      <c r="AEG13" s="150"/>
      <c r="AEH13" s="154"/>
      <c r="AEI13" s="151"/>
      <c r="AEJ13" s="152"/>
      <c r="AEK13" s="155"/>
      <c r="AEL13" s="156"/>
      <c r="AEM13" s="103"/>
      <c r="AEN13" s="138"/>
      <c r="AEO13" s="149"/>
      <c r="AEP13" s="150"/>
      <c r="AEQ13" s="150"/>
      <c r="AER13" s="150"/>
      <c r="AES13" s="151"/>
      <c r="AET13" s="152"/>
      <c r="AEU13" s="153"/>
      <c r="AEV13" s="144"/>
      <c r="AEW13" s="145"/>
      <c r="AEX13" s="149"/>
      <c r="AEY13" s="150"/>
      <c r="AEZ13" s="150"/>
      <c r="AFA13" s="154"/>
      <c r="AFB13" s="151"/>
      <c r="AFC13" s="152"/>
      <c r="AFD13" s="155"/>
      <c r="AFE13" s="156"/>
      <c r="AFF13" s="103"/>
      <c r="AFG13" s="138"/>
      <c r="AFH13" s="149"/>
      <c r="AFI13" s="150"/>
      <c r="AFJ13" s="150"/>
      <c r="AFK13" s="150"/>
      <c r="AFL13" s="151"/>
      <c r="AFM13" s="152"/>
      <c r="AFN13" s="153"/>
      <c r="AFO13" s="144"/>
      <c r="AFP13" s="145"/>
      <c r="AFQ13" s="149"/>
      <c r="AFR13" s="150"/>
      <c r="AFS13" s="150"/>
      <c r="AFT13" s="154"/>
      <c r="AFU13" s="151"/>
      <c r="AFV13" s="152"/>
      <c r="AFW13" s="155"/>
      <c r="AFX13" s="156"/>
      <c r="AFY13" s="103"/>
      <c r="AFZ13" s="138"/>
      <c r="AGA13" s="149"/>
      <c r="AGB13" s="150"/>
      <c r="AGC13" s="150"/>
      <c r="AGD13" s="150"/>
      <c r="AGE13" s="151"/>
      <c r="AGF13" s="152"/>
      <c r="AGG13" s="153"/>
      <c r="AGH13" s="144"/>
      <c r="AGI13" s="145"/>
      <c r="AGJ13" s="149"/>
      <c r="AGK13" s="150"/>
      <c r="AGL13" s="150"/>
      <c r="AGM13" s="154"/>
      <c r="AGN13" s="151"/>
      <c r="AGO13" s="152"/>
      <c r="AGP13" s="155"/>
      <c r="AGQ13" s="156"/>
      <c r="AGR13" s="103"/>
      <c r="AGS13" s="138"/>
      <c r="AGT13" s="149"/>
      <c r="AGU13" s="150"/>
      <c r="AGV13" s="150"/>
      <c r="AGW13" s="150"/>
      <c r="AGX13" s="151"/>
      <c r="AGY13" s="152"/>
      <c r="AGZ13" s="153"/>
      <c r="AHA13" s="144"/>
      <c r="AHB13" s="145"/>
      <c r="AHC13" s="149"/>
      <c r="AHD13" s="150"/>
      <c r="AHE13" s="150"/>
      <c r="AHF13" s="154"/>
      <c r="AHG13" s="151"/>
      <c r="AHH13" s="152"/>
      <c r="AHI13" s="155"/>
      <c r="AHJ13" s="156"/>
      <c r="AHK13" s="103"/>
      <c r="AHL13" s="138"/>
      <c r="AHM13" s="149"/>
      <c r="AHN13" s="150"/>
      <c r="AHO13" s="150"/>
      <c r="AHP13" s="150"/>
      <c r="AHQ13" s="151"/>
      <c r="AHR13" s="152"/>
      <c r="AHS13" s="153"/>
      <c r="AHT13" s="144"/>
      <c r="AHU13" s="145"/>
      <c r="AHV13" s="149"/>
      <c r="AHW13" s="150"/>
      <c r="AHX13" s="150"/>
      <c r="AHY13" s="154"/>
      <c r="AHZ13" s="151"/>
      <c r="AIA13" s="152"/>
      <c r="AIB13" s="155"/>
      <c r="AIC13" s="156"/>
      <c r="AID13" s="103"/>
      <c r="AIE13" s="138"/>
      <c r="AIF13" s="149"/>
      <c r="AIG13" s="150"/>
      <c r="AIH13" s="150"/>
      <c r="AII13" s="150"/>
      <c r="AIJ13" s="151"/>
      <c r="AIK13" s="152"/>
      <c r="AIL13" s="153"/>
      <c r="AIM13" s="144"/>
      <c r="AIN13" s="145"/>
      <c r="AIO13" s="149"/>
      <c r="AIP13" s="150"/>
      <c r="AIQ13" s="150"/>
      <c r="AIR13" s="154"/>
      <c r="AIS13" s="151"/>
      <c r="AIT13" s="152"/>
      <c r="AIU13" s="155"/>
      <c r="AIV13" s="156"/>
      <c r="AIW13" s="103"/>
      <c r="AIX13" s="138"/>
      <c r="AIY13" s="149"/>
      <c r="AIZ13" s="150"/>
      <c r="AJA13" s="150"/>
      <c r="AJB13" s="150"/>
      <c r="AJC13" s="151"/>
      <c r="AJD13" s="152"/>
      <c r="AJE13" s="153"/>
      <c r="AJF13" s="144"/>
      <c r="AJG13" s="145"/>
      <c r="AJH13" s="149"/>
      <c r="AJI13" s="150"/>
      <c r="AJJ13" s="150"/>
      <c r="AJK13" s="154"/>
      <c r="AJL13" s="151"/>
      <c r="AJM13" s="152"/>
      <c r="AJN13" s="155"/>
      <c r="AJO13" s="156"/>
      <c r="AJP13" s="103"/>
      <c r="AJQ13" s="138"/>
      <c r="AJR13" s="149"/>
      <c r="AJS13" s="150"/>
      <c r="AJT13" s="150"/>
      <c r="AJU13" s="150"/>
      <c r="AJV13" s="151"/>
      <c r="AJW13" s="152"/>
      <c r="AJX13" s="153"/>
      <c r="AJY13" s="144"/>
      <c r="AJZ13" s="145"/>
      <c r="AKA13" s="149"/>
      <c r="AKB13" s="150"/>
      <c r="AKC13" s="150"/>
      <c r="AKD13" s="154"/>
      <c r="AKE13" s="151"/>
      <c r="AKF13" s="152"/>
      <c r="AKG13" s="155"/>
      <c r="AKH13" s="156"/>
      <c r="AKI13" s="103"/>
      <c r="AKJ13" s="138"/>
      <c r="AKK13" s="149"/>
      <c r="AKL13" s="150"/>
      <c r="AKM13" s="150"/>
      <c r="AKN13" s="150"/>
      <c r="AKO13" s="151"/>
      <c r="AKP13" s="152"/>
      <c r="AKQ13" s="153"/>
      <c r="AKR13" s="144"/>
      <c r="AKS13" s="145"/>
      <c r="AKT13" s="149"/>
      <c r="AKU13" s="150"/>
      <c r="AKV13" s="150"/>
      <c r="AKW13" s="154"/>
      <c r="AKX13" s="151"/>
      <c r="AKY13" s="152"/>
      <c r="AKZ13" s="155"/>
      <c r="ALA13" s="156"/>
      <c r="ALB13" s="103"/>
      <c r="ALC13" s="138"/>
      <c r="ALD13" s="149"/>
      <c r="ALE13" s="150"/>
      <c r="ALF13" s="150"/>
      <c r="ALG13" s="150"/>
      <c r="ALH13" s="151"/>
      <c r="ALI13" s="152"/>
      <c r="ALJ13" s="153"/>
      <c r="ALK13" s="144"/>
      <c r="ALL13" s="145"/>
      <c r="ALM13" s="149"/>
      <c r="ALN13" s="150"/>
      <c r="ALO13" s="150"/>
      <c r="ALP13" s="154"/>
      <c r="ALQ13" s="151"/>
      <c r="ALR13" s="152"/>
      <c r="ALS13" s="155"/>
      <c r="ALT13" s="156"/>
      <c r="ALU13" s="103"/>
      <c r="ALV13" s="138"/>
      <c r="ALW13" s="149"/>
      <c r="ALX13" s="150"/>
      <c r="ALY13" s="150"/>
      <c r="ALZ13" s="150"/>
      <c r="AMA13" s="151"/>
      <c r="AMB13" s="152"/>
      <c r="AMC13" s="153"/>
      <c r="AMD13" s="144"/>
      <c r="AME13" s="145"/>
      <c r="AMF13" s="149"/>
      <c r="AMG13" s="150"/>
      <c r="AMH13" s="150"/>
      <c r="AMI13" s="154"/>
      <c r="AMJ13" s="151"/>
      <c r="AMK13" s="152"/>
      <c r="AML13" s="155"/>
      <c r="AMM13" s="156"/>
      <c r="AMN13" s="103"/>
      <c r="AMO13" s="138"/>
      <c r="AMP13" s="149"/>
      <c r="AMQ13" s="150"/>
      <c r="AMR13" s="150"/>
      <c r="AMS13" s="150"/>
      <c r="AMT13" s="151"/>
      <c r="AMU13" s="152"/>
      <c r="AMV13" s="153"/>
      <c r="AMW13" s="144"/>
      <c r="AMX13" s="145"/>
      <c r="AMY13" s="149"/>
      <c r="AMZ13" s="150"/>
      <c r="ANA13" s="150"/>
      <c r="ANB13" s="154"/>
      <c r="ANC13" s="151"/>
      <c r="AND13" s="152"/>
      <c r="ANE13" s="155"/>
      <c r="ANF13" s="156"/>
      <c r="ANG13" s="103"/>
      <c r="ANH13" s="138"/>
      <c r="ANI13" s="149"/>
      <c r="ANJ13" s="150"/>
      <c r="ANK13" s="150"/>
      <c r="ANL13" s="150"/>
      <c r="ANM13" s="151"/>
      <c r="ANN13" s="152"/>
      <c r="ANO13" s="153"/>
      <c r="ANP13" s="144"/>
      <c r="ANQ13" s="145"/>
      <c r="ANR13" s="149"/>
      <c r="ANS13" s="150"/>
      <c r="ANT13" s="150"/>
      <c r="ANU13" s="154"/>
      <c r="ANV13" s="151"/>
      <c r="ANW13" s="152"/>
      <c r="ANX13" s="155"/>
      <c r="ANY13" s="156"/>
      <c r="ANZ13" s="103"/>
      <c r="AOA13" s="138"/>
      <c r="AOB13" s="149"/>
      <c r="AOC13" s="150"/>
      <c r="AOD13" s="150"/>
      <c r="AOE13" s="150"/>
      <c r="AOF13" s="151"/>
      <c r="AOG13" s="152"/>
      <c r="AOH13" s="153"/>
      <c r="AOI13" s="144"/>
      <c r="AOJ13" s="145"/>
      <c r="AOK13" s="149"/>
      <c r="AOL13" s="150"/>
      <c r="AOM13" s="150"/>
      <c r="AON13" s="154"/>
      <c r="AOO13" s="151"/>
      <c r="AOP13" s="152"/>
      <c r="AOQ13" s="155"/>
      <c r="AOR13" s="156"/>
      <c r="AOS13" s="103"/>
      <c r="AOT13" s="138"/>
      <c r="AOU13" s="149"/>
      <c r="AOV13" s="150"/>
      <c r="AOW13" s="150"/>
      <c r="AOX13" s="150"/>
      <c r="AOY13" s="151"/>
      <c r="AOZ13" s="152"/>
      <c r="APA13" s="153"/>
      <c r="APB13" s="144"/>
      <c r="APC13" s="145"/>
      <c r="APD13" s="149"/>
      <c r="APE13" s="150"/>
      <c r="APF13" s="150"/>
      <c r="APG13" s="154"/>
      <c r="APH13" s="151"/>
      <c r="API13" s="152"/>
      <c r="APJ13" s="155"/>
      <c r="APK13" s="156"/>
      <c r="APL13" s="103"/>
      <c r="APM13" s="138"/>
      <c r="APN13" s="149"/>
      <c r="APO13" s="150"/>
      <c r="APP13" s="150"/>
      <c r="APQ13" s="150"/>
      <c r="APR13" s="151"/>
      <c r="APS13" s="152"/>
      <c r="APT13" s="153"/>
      <c r="APU13" s="144"/>
      <c r="APV13" s="145"/>
      <c r="APW13" s="149"/>
      <c r="APX13" s="150"/>
      <c r="APY13" s="150"/>
      <c r="APZ13" s="154"/>
      <c r="AQA13" s="151"/>
      <c r="AQB13" s="152"/>
      <c r="AQC13" s="155"/>
      <c r="AQD13" s="156"/>
      <c r="AQE13" s="103"/>
      <c r="AQF13" s="138"/>
      <c r="AQG13" s="149"/>
      <c r="AQH13" s="150"/>
      <c r="AQI13" s="150"/>
      <c r="AQJ13" s="150"/>
      <c r="AQK13" s="151"/>
      <c r="AQL13" s="152"/>
      <c r="AQM13" s="153"/>
      <c r="AQN13" s="144"/>
      <c r="AQO13" s="145"/>
      <c r="AQP13" s="149"/>
      <c r="AQQ13" s="150"/>
      <c r="AQR13" s="150"/>
      <c r="AQS13" s="154"/>
      <c r="AQT13" s="151"/>
      <c r="AQU13" s="152"/>
      <c r="AQV13" s="155"/>
      <c r="AQW13" s="156"/>
      <c r="AQX13" s="103"/>
      <c r="AQY13" s="138"/>
      <c r="AQZ13" s="149"/>
      <c r="ARA13" s="150"/>
      <c r="ARB13" s="150"/>
      <c r="ARC13" s="150"/>
      <c r="ARD13" s="151"/>
      <c r="ARE13" s="152"/>
      <c r="ARF13" s="153"/>
      <c r="ARG13" s="144"/>
      <c r="ARH13" s="145"/>
      <c r="ARI13" s="149"/>
      <c r="ARJ13" s="150"/>
      <c r="ARK13" s="150"/>
      <c r="ARL13" s="154"/>
      <c r="ARM13" s="151"/>
      <c r="ARN13" s="152"/>
      <c r="ARO13" s="155"/>
      <c r="ARP13" s="156"/>
      <c r="ARQ13" s="103"/>
      <c r="ARR13" s="138"/>
      <c r="ARS13" s="149"/>
      <c r="ART13" s="150"/>
      <c r="ARU13" s="150"/>
      <c r="ARV13" s="150"/>
      <c r="ARW13" s="151"/>
      <c r="ARX13" s="152"/>
      <c r="ARY13" s="153"/>
      <c r="ARZ13" s="144"/>
      <c r="ASA13" s="145"/>
      <c r="ASB13" s="149"/>
      <c r="ASC13" s="150"/>
      <c r="ASD13" s="150"/>
      <c r="ASE13" s="154"/>
      <c r="ASF13" s="151"/>
      <c r="ASG13" s="152"/>
      <c r="ASH13" s="155"/>
      <c r="ASI13" s="156"/>
      <c r="ASJ13" s="103"/>
      <c r="ASK13" s="138"/>
      <c r="ASL13" s="149"/>
      <c r="ASM13" s="150"/>
      <c r="ASN13" s="150"/>
      <c r="ASO13" s="150"/>
      <c r="ASP13" s="151"/>
      <c r="ASQ13" s="152"/>
      <c r="ASR13" s="153"/>
      <c r="ASS13" s="144"/>
      <c r="AST13" s="145"/>
      <c r="ASU13" s="149"/>
      <c r="ASV13" s="150"/>
      <c r="ASW13" s="150"/>
      <c r="ASX13" s="154"/>
      <c r="ASY13" s="151"/>
      <c r="ASZ13" s="152"/>
      <c r="ATA13" s="155"/>
      <c r="ATB13" s="156"/>
      <c r="ATC13" s="103"/>
      <c r="ATD13" s="138"/>
      <c r="ATE13" s="149"/>
      <c r="ATF13" s="150"/>
      <c r="ATG13" s="150"/>
      <c r="ATH13" s="150"/>
      <c r="ATI13" s="151"/>
      <c r="ATJ13" s="152"/>
      <c r="ATK13" s="153"/>
      <c r="ATL13" s="144"/>
      <c r="ATM13" s="145"/>
      <c r="ATN13" s="149"/>
      <c r="ATO13" s="150"/>
      <c r="ATP13" s="150"/>
      <c r="ATQ13" s="154"/>
      <c r="ATR13" s="151"/>
      <c r="ATS13" s="152"/>
      <c r="ATT13" s="155"/>
      <c r="ATU13" s="156"/>
      <c r="ATV13" s="103"/>
      <c r="ATW13" s="138"/>
      <c r="ATX13" s="149"/>
      <c r="ATY13" s="150"/>
      <c r="ATZ13" s="150"/>
      <c r="AUA13" s="150"/>
      <c r="AUB13" s="151"/>
      <c r="AUC13" s="152"/>
      <c r="AUD13" s="153"/>
      <c r="AUE13" s="144"/>
      <c r="AUF13" s="145"/>
      <c r="AUG13" s="149"/>
      <c r="AUH13" s="150"/>
      <c r="AUI13" s="150"/>
      <c r="AUJ13" s="154"/>
      <c r="AUK13" s="151"/>
      <c r="AUL13" s="152"/>
      <c r="AUM13" s="155"/>
      <c r="AUN13" s="156"/>
      <c r="AUO13" s="103"/>
      <c r="AUP13" s="138"/>
      <c r="AUQ13" s="149"/>
      <c r="AUR13" s="150"/>
      <c r="AUS13" s="150"/>
      <c r="AUT13" s="150"/>
      <c r="AUU13" s="151"/>
      <c r="AUV13" s="152"/>
      <c r="AUW13" s="153"/>
      <c r="AUX13" s="144"/>
      <c r="AUY13" s="145"/>
      <c r="AUZ13" s="149"/>
      <c r="AVA13" s="150"/>
      <c r="AVB13" s="150"/>
      <c r="AVC13" s="154"/>
      <c r="AVD13" s="151"/>
      <c r="AVE13" s="152"/>
      <c r="AVF13" s="155"/>
      <c r="AVG13" s="156"/>
    </row>
    <row r="14" spans="1:1255" ht="15" thickBot="1" x14ac:dyDescent="0.35">
      <c r="A14" s="103"/>
      <c r="B14" s="138">
        <v>1</v>
      </c>
      <c r="C14" s="149">
        <v>1</v>
      </c>
      <c r="D14" s="150">
        <v>7</v>
      </c>
      <c r="E14" s="150">
        <f t="shared" ref="E14:E39" si="334">IF(D14=0," ",(7.5))</f>
        <v>7.5</v>
      </c>
      <c r="F14" s="150">
        <f>IFERROR(IF(D14=0," ",IF(D14=16," ",VLOOKUP(D14,PROTOKOL!$A:$E,2)*E14))/7.5*(7.5-I14),"")</f>
        <v>0</v>
      </c>
      <c r="G14" s="151"/>
      <c r="H14" s="152">
        <f>IF(D14=0," ",IF(D14=16," ",(C14-F14-G14)*VLOOKUP(D14,PROTOKOL!$A:$E,5)))</f>
        <v>19.180704592450226</v>
      </c>
      <c r="I14" s="153"/>
      <c r="J14" s="144" t="str">
        <f t="shared" si="199"/>
        <v xml:space="preserve"> </v>
      </c>
      <c r="K14" s="145" t="str">
        <f t="shared" si="200"/>
        <v xml:space="preserve"> </v>
      </c>
      <c r="L14" s="149"/>
      <c r="M14" s="150"/>
      <c r="N14" s="150" t="str">
        <f t="shared" si="3"/>
        <v xml:space="preserve"> </v>
      </c>
      <c r="O14" s="154" t="str">
        <f>IF(M14=0," ",IF(M14=16," ",VLOOKUP(M14,PROTOKOL!$A:$E,2)*N14))</f>
        <v xml:space="preserve"> </v>
      </c>
      <c r="P14" s="151"/>
      <c r="Q14" s="152" t="str">
        <f>IF(M14=0," ",IF(M14=16," ",(L14-O14-P14)*VLOOKUP(M14,PROTOKOL!$A:$E,5)))</f>
        <v xml:space="preserve"> </v>
      </c>
      <c r="R14" s="155"/>
      <c r="S14" s="156" t="str">
        <f t="shared" si="4"/>
        <v xml:space="preserve"> </v>
      </c>
      <c r="T14" s="103"/>
      <c r="U14" s="370">
        <v>1</v>
      </c>
      <c r="V14" s="422"/>
      <c r="W14" s="381"/>
      <c r="X14" s="376"/>
      <c r="Y14" s="372" t="str">
        <f t="shared" si="5"/>
        <v xml:space="preserve"> </v>
      </c>
      <c r="Z14" s="372" t="str">
        <f>IFERROR(IF(X14=0," ",IF(X14=16," ",VLOOKUP(X14,PROTOKOL!$A:$E,2)*Y14))/7.5*(7.5-AC14),"")</f>
        <v/>
      </c>
      <c r="AA14" s="382"/>
      <c r="AB14" s="374" t="str">
        <f>IF(X14=0," ",IF(X14=16," ",(W14-Z14-AA14)*VLOOKUP(X14,PROTOKOL!$A:$E,5)))</f>
        <v xml:space="preserve"> </v>
      </c>
      <c r="AC14" s="383"/>
      <c r="AD14" s="376" t="str">
        <f t="shared" si="6"/>
        <v xml:space="preserve"> </v>
      </c>
      <c r="AE14" s="377" t="str">
        <f t="shared" si="7"/>
        <v xml:space="preserve"> </v>
      </c>
      <c r="AF14" s="381"/>
      <c r="AG14" s="376"/>
      <c r="AH14" s="372" t="str">
        <f t="shared" si="8"/>
        <v xml:space="preserve"> </v>
      </c>
      <c r="AI14" s="378" t="str">
        <f>IF(AG14=0," ",IF(AG14=16," ",VLOOKUP(AG14,PROTOKOL!$A:$E,2)*AH14))</f>
        <v xml:space="preserve"> </v>
      </c>
      <c r="AJ14" s="382"/>
      <c r="AK14" s="374" t="str">
        <f>IF(AG14=0," ",IF(AG14=16," ",(AF14-AI14-AJ14)*VLOOKUP(AG14,PROTOKOL!$A:$E,5)))</f>
        <v xml:space="preserve"> </v>
      </c>
      <c r="AL14" s="384"/>
      <c r="AM14" s="380" t="str">
        <f t="shared" si="9"/>
        <v xml:space="preserve"> </v>
      </c>
      <c r="AN14" s="103"/>
      <c r="AO14" s="138">
        <v>1</v>
      </c>
      <c r="AP14" s="149">
        <v>5.3</v>
      </c>
      <c r="AQ14" s="150">
        <v>1</v>
      </c>
      <c r="AR14" s="150">
        <f t="shared" ref="AR14:AR39" si="335">IF(AQ14=0," ",(7.5))</f>
        <v>7.5</v>
      </c>
      <c r="AS14" s="150">
        <f>IFERROR(IF(AQ14=0," ",IF(AQ14=16," ",VLOOKUP(AQ14,PROTOKOL!$A:$E,2)*AR14))/7.5*(7.5-AV14),"")</f>
        <v>4.5</v>
      </c>
      <c r="AT14" s="151">
        <v>0.17</v>
      </c>
      <c r="AU14" s="152">
        <f>IF(AQ14=0," ",IF(AQ14=16," ",(AP14-AS14-AT14)*VLOOKUP(AQ14,PROTOKOL!$A:$E,5)))</f>
        <v>6.3870099999999974</v>
      </c>
      <c r="AV14" s="153"/>
      <c r="AW14" s="144">
        <f t="shared" ref="AW14:AW39" si="336">IF(AQ14=2,AR14,IF(AQ14=1,AR14,IF(AQ14=3,AR14," " )))</f>
        <v>7.5</v>
      </c>
      <c r="AX14" s="145">
        <f t="shared" ref="AX14:AX39" si="337">IF(AQ14=2,AU14,IF(AQ14=1,AU14,IF(AQ14=3,AU14," ")))</f>
        <v>6.3870099999999974</v>
      </c>
      <c r="AY14" s="149"/>
      <c r="AZ14" s="150"/>
      <c r="BA14" s="150" t="str">
        <f t="shared" ref="BA14:BA38" si="338">IF(AZ14=0," ",(7.5))</f>
        <v xml:space="preserve"> </v>
      </c>
      <c r="BB14" s="154" t="str">
        <f>IF(AZ14=0," ",IF(AZ14=16," ",VLOOKUP(AZ14,PROTOKOL!$A:$E,2)*BA14))</f>
        <v xml:space="preserve"> </v>
      </c>
      <c r="BC14" s="151"/>
      <c r="BD14" s="152" t="str">
        <f>IF(AZ14=0," ",IF(AZ14=16," ",(AY14-BB14-BC14)*VLOOKUP(AZ14,PROTOKOL!$A:$E,5)))</f>
        <v xml:space="preserve"> </v>
      </c>
      <c r="BE14" s="155"/>
      <c r="BF14" s="156" t="str">
        <f t="shared" ref="BF14:BF38" si="339">IF(AZ14=0," ",BD14/BA14*BE14)</f>
        <v xml:space="preserve"> </v>
      </c>
      <c r="BG14" s="103"/>
      <c r="BH14" s="138">
        <v>1</v>
      </c>
      <c r="BI14" s="149">
        <v>2.52</v>
      </c>
      <c r="BJ14" s="150">
        <v>1</v>
      </c>
      <c r="BK14" s="150">
        <f t="shared" si="13"/>
        <v>7.5</v>
      </c>
      <c r="BL14" s="150">
        <f>IFERROR(IF(BJ14=0," ",IF(BJ14=16," ",VLOOKUP(BJ14,PROTOKOL!$A:$E,2)*BK14))/7.5*(7.5-BO14),"")</f>
        <v>4.5</v>
      </c>
      <c r="BM14" s="151">
        <v>0.223</v>
      </c>
      <c r="BN14" s="152">
        <v>0</v>
      </c>
      <c r="BO14" s="153"/>
      <c r="BP14" s="144">
        <f t="shared" si="203"/>
        <v>7.5</v>
      </c>
      <c r="BQ14" s="145">
        <f t="shared" si="204"/>
        <v>0</v>
      </c>
      <c r="BR14" s="149"/>
      <c r="BS14" s="150"/>
      <c r="BT14" s="150" t="str">
        <f t="shared" si="14"/>
        <v xml:space="preserve"> </v>
      </c>
      <c r="BU14" s="154" t="str">
        <f>IF(BS14=0," ",IF(BS14=16," ",VLOOKUP(BS14,PROTOKOL!$A:$E,2)*BT14))</f>
        <v xml:space="preserve"> </v>
      </c>
      <c r="BV14" s="151"/>
      <c r="BW14" s="152" t="str">
        <f>IF(BS14=0," ",IF(BS14=16," ",(BR14-BU14-BV14)*VLOOKUP(BS14,PROTOKOL!$A:$E,5)))</f>
        <v xml:space="preserve"> </v>
      </c>
      <c r="BX14" s="155"/>
      <c r="BY14" s="156" t="str">
        <f t="shared" si="15"/>
        <v xml:space="preserve"> </v>
      </c>
      <c r="BZ14" s="103"/>
      <c r="CA14" s="138">
        <v>1</v>
      </c>
      <c r="CB14" s="149">
        <v>4.16</v>
      </c>
      <c r="CC14" s="150">
        <v>1</v>
      </c>
      <c r="CD14" s="150">
        <f t="shared" si="16"/>
        <v>7.5</v>
      </c>
      <c r="CE14" s="150">
        <f>IFERROR(IF(CC14=0," ",IF(CC14=16," ",VLOOKUP(CC14,PROTOKOL!$A:$E,2)*CD14))/7.5*(7.5-CH14),"")</f>
        <v>4.5</v>
      </c>
      <c r="CF14" s="151">
        <v>0.16200000000000001</v>
      </c>
      <c r="CG14" s="152">
        <v>0</v>
      </c>
      <c r="CH14" s="153"/>
      <c r="CI14" s="144">
        <f t="shared" si="205"/>
        <v>7.5</v>
      </c>
      <c r="CJ14" s="145">
        <f t="shared" si="206"/>
        <v>0</v>
      </c>
      <c r="CK14" s="149">
        <v>1</v>
      </c>
      <c r="CL14" s="150">
        <v>5</v>
      </c>
      <c r="CM14" s="150">
        <v>3.5</v>
      </c>
      <c r="CN14" s="154">
        <f>IF(CL14=0," ",IF(CL14=16," ",VLOOKUP(CL14,PROTOKOL!$A:$E,2)*CM14))</f>
        <v>0</v>
      </c>
      <c r="CO14" s="151"/>
      <c r="CP14" s="152">
        <f>IF(CL14=0," ",IF(CL14=16," ",(CK14-CN14-CO14)*VLOOKUP(CL14,PROTOKOL!$A:$E,5)))/7.5*3.5</f>
        <v>8.055895928829095</v>
      </c>
      <c r="CQ14" s="155">
        <v>7</v>
      </c>
      <c r="CR14" s="156">
        <f t="shared" si="17"/>
        <v>16.11179185765819</v>
      </c>
      <c r="CS14" s="103"/>
      <c r="CT14" s="138">
        <v>1</v>
      </c>
      <c r="CU14" s="149">
        <v>1</v>
      </c>
      <c r="CV14" s="150">
        <v>5</v>
      </c>
      <c r="CW14" s="150">
        <f t="shared" si="18"/>
        <v>7.5</v>
      </c>
      <c r="CX14" s="150">
        <f>IFERROR(IF(CV14=0," ",IF(CV14=16," ",VLOOKUP(CV14,PROTOKOL!$A:$E,2)*CW14))/7.5*(7.5-DA14),"")</f>
        <v>0</v>
      </c>
      <c r="CY14" s="151"/>
      <c r="CZ14" s="152">
        <f>IF(CV14=0," ",IF(CV14=16," ",(CU14-CX14-CY14)*VLOOKUP(CV14,PROTOKOL!$A:$E,5)))</f>
        <v>17.262634133205204</v>
      </c>
      <c r="DA14" s="153"/>
      <c r="DB14" s="144" t="str">
        <f t="shared" si="207"/>
        <v xml:space="preserve"> </v>
      </c>
      <c r="DC14" s="145" t="str">
        <f t="shared" si="208"/>
        <v xml:space="preserve"> </v>
      </c>
      <c r="DD14" s="149"/>
      <c r="DE14" s="150"/>
      <c r="DF14" s="150" t="str">
        <f t="shared" si="209"/>
        <v xml:space="preserve"> </v>
      </c>
      <c r="DG14" s="154" t="str">
        <f>IF(DE14=0," ",IF(DE14=16," ",VLOOKUP(DE14,PROTOKOL!$A:$E,2)*DF14))</f>
        <v xml:space="preserve"> </v>
      </c>
      <c r="DH14" s="151"/>
      <c r="DI14" s="152" t="str">
        <f>IF(DE14=0," ",IF(DE14=16," ",(DD14-DG14-DH14)*VLOOKUP(DE14,PROTOKOL!$A:$E,5)))</f>
        <v xml:space="preserve"> </v>
      </c>
      <c r="DJ14" s="155"/>
      <c r="DK14" s="156" t="str">
        <f t="shared" si="19"/>
        <v xml:space="preserve"> </v>
      </c>
      <c r="DL14" s="103"/>
      <c r="DM14" s="138">
        <v>1</v>
      </c>
      <c r="DN14" s="149"/>
      <c r="DO14" s="150" t="s">
        <v>140</v>
      </c>
      <c r="DP14" s="150">
        <f t="shared" ref="DP14" si="340">IF(DO14=0," ",(7.5))</f>
        <v>7.5</v>
      </c>
      <c r="DQ14" s="150" t="str">
        <f>IFERROR(IF(DO14=0," ",IF(DO14=16," ",VLOOKUP(DO14,PROTOKOL!$A:$E,2)*DP14))/7.5*(7.5-DT14),"")</f>
        <v/>
      </c>
      <c r="DR14" s="151"/>
      <c r="DS14" s="152">
        <f>$DY$53*DP14</f>
        <v>46.666666666666664</v>
      </c>
      <c r="DT14" s="153"/>
      <c r="DU14" s="144" t="str">
        <f t="shared" si="211"/>
        <v xml:space="preserve"> </v>
      </c>
      <c r="DV14" s="145" t="str">
        <f t="shared" si="212"/>
        <v xml:space="preserve"> </v>
      </c>
      <c r="DW14" s="149"/>
      <c r="DX14" s="150" t="s">
        <v>140</v>
      </c>
      <c r="DY14" s="150">
        <v>3.5</v>
      </c>
      <c r="DZ14" s="150" t="str">
        <f>IFERROR(IF(DX14=0," ",IF(DX14=16," ",VLOOKUP(DX14,PROTOKOL!$A:$E,2)*DY14))/7.5*(7.5-EC14),"")</f>
        <v/>
      </c>
      <c r="EA14" s="151"/>
      <c r="EB14" s="152">
        <f t="shared" si="333"/>
        <v>21.777777777777779</v>
      </c>
      <c r="EC14" s="155">
        <v>7</v>
      </c>
      <c r="ED14" s="156">
        <f t="shared" ref="ED14:ED15" si="341">IF(DX14=0," ",EB14/DY14*EC14)</f>
        <v>43.555555555555557</v>
      </c>
      <c r="EE14" s="103"/>
      <c r="EF14" s="138">
        <v>1</v>
      </c>
      <c r="EG14" s="149">
        <v>1</v>
      </c>
      <c r="EH14" s="150">
        <v>5</v>
      </c>
      <c r="EI14" s="150">
        <f t="shared" si="22"/>
        <v>7.5</v>
      </c>
      <c r="EJ14" s="150">
        <f>IFERROR(IF(EH14=0," ",IF(EH14=16," ",VLOOKUP(EH14,PROTOKOL!$A:$E,2)*EI14))/7.5*(7.5-EM14),"")</f>
        <v>0</v>
      </c>
      <c r="EK14" s="151"/>
      <c r="EL14" s="152">
        <f>IF(EH14=0," ",IF(EH14=16," ",(EG14-EJ14-EK14)*VLOOKUP(EH14,PROTOKOL!$A:$E,5)))</f>
        <v>17.262634133205204</v>
      </c>
      <c r="EM14" s="153"/>
      <c r="EN14" s="144" t="str">
        <f t="shared" si="214"/>
        <v xml:space="preserve"> </v>
      </c>
      <c r="EO14" s="145" t="str">
        <f t="shared" si="215"/>
        <v xml:space="preserve"> </v>
      </c>
      <c r="EP14" s="149"/>
      <c r="EQ14" s="150"/>
      <c r="ER14" s="150" t="str">
        <f t="shared" si="23"/>
        <v xml:space="preserve"> </v>
      </c>
      <c r="ES14" s="154" t="str">
        <f>IF(EQ14=0," ",IF(EQ14=16," ",VLOOKUP(EQ14,PROTOKOL!$A:$E,2)*ER14))</f>
        <v xml:space="preserve"> </v>
      </c>
      <c r="ET14" s="151"/>
      <c r="EU14" s="152" t="str">
        <f>IF(EQ14=0," ",IF(EQ14=16," ",(EP14-ES14-ET14)*VLOOKUP(EQ14,PROTOKOL!$A:$E,5)))</f>
        <v xml:space="preserve"> </v>
      </c>
      <c r="EV14" s="155"/>
      <c r="EW14" s="156" t="str">
        <f t="shared" si="24"/>
        <v xml:space="preserve"> </v>
      </c>
      <c r="EX14" s="103"/>
      <c r="EY14" s="138">
        <v>1</v>
      </c>
      <c r="EZ14" s="149">
        <v>1</v>
      </c>
      <c r="FA14" s="150">
        <v>5</v>
      </c>
      <c r="FB14" s="150">
        <f t="shared" si="25"/>
        <v>7.5</v>
      </c>
      <c r="FC14" s="150">
        <f>IFERROR(IF(FA14=0," ",IF(FA14=16," ",VLOOKUP(FA14,PROTOKOL!$A:$E,2)*FB14))/7.5*(7.5-FF14),"")</f>
        <v>0</v>
      </c>
      <c r="FD14" s="151"/>
      <c r="FE14" s="152">
        <f>IF(FA14=0," ",IF(FA14=16," ",(EZ14-FC14-FD14)*VLOOKUP(FA14,PROTOKOL!$A:$E,5)))</f>
        <v>17.262634133205204</v>
      </c>
      <c r="FF14" s="153"/>
      <c r="FG14" s="144" t="str">
        <f t="shared" si="216"/>
        <v xml:space="preserve"> </v>
      </c>
      <c r="FH14" s="145" t="str">
        <f t="shared" si="217"/>
        <v xml:space="preserve"> </v>
      </c>
      <c r="FI14" s="149"/>
      <c r="FJ14" s="150"/>
      <c r="FK14" s="150" t="str">
        <f t="shared" si="26"/>
        <v xml:space="preserve"> </v>
      </c>
      <c r="FL14" s="154" t="str">
        <f>IF(FJ14=0," ",IF(FJ14=16," ",VLOOKUP(FJ14,PROTOKOL!$A:$E,2)*FK14))</f>
        <v xml:space="preserve"> </v>
      </c>
      <c r="FM14" s="151"/>
      <c r="FN14" s="152" t="str">
        <f>IF(FJ14=0," ",IF(FJ14=16," ",(FI14-FL14-FM14)*VLOOKUP(FJ14,PROTOKOL!$A:$E,5)))</f>
        <v xml:space="preserve"> </v>
      </c>
      <c r="FO14" s="155"/>
      <c r="FP14" s="156" t="str">
        <f t="shared" si="27"/>
        <v xml:space="preserve"> </v>
      </c>
      <c r="FQ14" s="103"/>
      <c r="FR14" s="138">
        <v>1</v>
      </c>
      <c r="FS14" s="149">
        <v>1</v>
      </c>
      <c r="FT14" s="150">
        <v>5</v>
      </c>
      <c r="FU14" s="150">
        <f t="shared" si="28"/>
        <v>7.5</v>
      </c>
      <c r="FV14" s="150">
        <f>IFERROR(IF(FT14=0," ",IF(FT14=16," ",VLOOKUP(FT14,PROTOKOL!$A:$E,2)*FU14))/7.5*(7.5-FY14),"")</f>
        <v>0</v>
      </c>
      <c r="FW14" s="151"/>
      <c r="FX14" s="152">
        <f>IF(FT14=0," ",IF(FT14=16," ",(FS14-FV14-FW14)*VLOOKUP(FT14,PROTOKOL!$A:$E,5)))</f>
        <v>17.262634133205204</v>
      </c>
      <c r="FY14" s="153"/>
      <c r="FZ14" s="144" t="str">
        <f t="shared" si="218"/>
        <v xml:space="preserve"> </v>
      </c>
      <c r="GA14" s="145" t="str">
        <f t="shared" si="219"/>
        <v xml:space="preserve"> </v>
      </c>
      <c r="GB14" s="149"/>
      <c r="GC14" s="150"/>
      <c r="GD14" s="150" t="str">
        <f t="shared" si="29"/>
        <v xml:space="preserve"> </v>
      </c>
      <c r="GE14" s="154" t="str">
        <f>IF(GC14=0," ",IF(GC14=16," ",VLOOKUP(GC14,PROTOKOL!$A:$E,2)*GD14))</f>
        <v xml:space="preserve"> </v>
      </c>
      <c r="GF14" s="151"/>
      <c r="GG14" s="152" t="str">
        <f>IF(GC14=0," ",IF(GC14=16," ",(GB14-GE14-GF14)*VLOOKUP(GC14,PROTOKOL!$A:$E,5)))</f>
        <v xml:space="preserve"> </v>
      </c>
      <c r="GH14" s="155"/>
      <c r="GI14" s="156" t="str">
        <f t="shared" si="30"/>
        <v xml:space="preserve"> </v>
      </c>
      <c r="GJ14" s="103"/>
      <c r="GK14" s="138">
        <v>1</v>
      </c>
      <c r="GL14" s="149">
        <v>4.83</v>
      </c>
      <c r="GM14" s="150">
        <v>1</v>
      </c>
      <c r="GN14" s="150">
        <f t="shared" si="31"/>
        <v>7.5</v>
      </c>
      <c r="GO14" s="150">
        <f>IFERROR(IF(GM14=0," ",IF(GM14=16," ",VLOOKUP(GM14,PROTOKOL!$A:$E,2)*GN14))/7.5*(7.5-GR14),"")</f>
        <v>4.5</v>
      </c>
      <c r="GP14" s="151">
        <v>0.10199999999999999</v>
      </c>
      <c r="GQ14" s="152">
        <f>IF(GM14=0," ",IF(GM14=16," ",(GL14-GO14-GP14)*VLOOKUP(GM14,PROTOKOL!$A:$E,5)))</f>
        <v>2.3114893333333342</v>
      </c>
      <c r="GR14" s="153"/>
      <c r="GS14" s="144">
        <f t="shared" si="220"/>
        <v>7.5</v>
      </c>
      <c r="GT14" s="145">
        <f t="shared" si="221"/>
        <v>2.3114893333333342</v>
      </c>
      <c r="GU14" s="149"/>
      <c r="GV14" s="150"/>
      <c r="GW14" s="150" t="str">
        <f t="shared" si="32"/>
        <v xml:space="preserve"> </v>
      </c>
      <c r="GX14" s="154" t="str">
        <f>IF(GV14=0," ",IF(GV14=16," ",VLOOKUP(GV14,PROTOKOL!$A:$E,2)*GW14))</f>
        <v xml:space="preserve"> </v>
      </c>
      <c r="GY14" s="151"/>
      <c r="GZ14" s="152" t="str">
        <f>IF(GV14=0," ",IF(GV14=16," ",(GU14-GX14-GY14)*VLOOKUP(GV14,PROTOKOL!$A:$E,5)))</f>
        <v xml:space="preserve"> </v>
      </c>
      <c r="HA14" s="155"/>
      <c r="HB14" s="156" t="str">
        <f t="shared" si="33"/>
        <v xml:space="preserve"> </v>
      </c>
      <c r="HC14" s="103"/>
      <c r="HD14" s="138">
        <v>1</v>
      </c>
      <c r="HE14" s="149" t="s">
        <v>29</v>
      </c>
      <c r="HF14" s="150"/>
      <c r="HG14" s="150" t="str">
        <f t="shared" si="34"/>
        <v xml:space="preserve"> </v>
      </c>
      <c r="HH14" s="150" t="str">
        <f>IFERROR(IF(HF14=0," ",IF(HF14=16," ",VLOOKUP(HF14,PROTOKOL!$A:$E,2)*HG14))/7.5*(7.5-HK14),"")</f>
        <v/>
      </c>
      <c r="HI14" s="151"/>
      <c r="HJ14" s="152" t="str">
        <f>IF(HF14=0," ",IF(HF14=16," ",(HE14-HH14-HI14)*VLOOKUP(HF14,PROTOKOL!$A:$E,5)))</f>
        <v xml:space="preserve"> </v>
      </c>
      <c r="HK14" s="153"/>
      <c r="HL14" s="144" t="str">
        <f t="shared" si="222"/>
        <v xml:space="preserve"> </v>
      </c>
      <c r="HM14" s="145" t="str">
        <f t="shared" si="223"/>
        <v xml:space="preserve"> </v>
      </c>
      <c r="HN14" s="149"/>
      <c r="HO14" s="150"/>
      <c r="HP14" s="150" t="str">
        <f t="shared" si="35"/>
        <v xml:space="preserve"> </v>
      </c>
      <c r="HQ14" s="154" t="str">
        <f>IF(HO14=0," ",IF(HO14=16," ",VLOOKUP(HO14,PROTOKOL!$A:$E,2)*HP14))</f>
        <v xml:space="preserve"> </v>
      </c>
      <c r="HR14" s="151"/>
      <c r="HS14" s="152" t="str">
        <f>IF(HO14=0," ",IF(HO14=16," ",(HN14-HQ14-HR14)*VLOOKUP(HO14,PROTOKOL!$A:$E,5)))</f>
        <v xml:space="preserve"> </v>
      </c>
      <c r="HT14" s="155"/>
      <c r="HU14" s="156" t="str">
        <f t="shared" si="36"/>
        <v xml:space="preserve"> </v>
      </c>
      <c r="HV14" s="103"/>
      <c r="HW14" s="138">
        <v>1</v>
      </c>
      <c r="HX14" s="149">
        <v>6.73</v>
      </c>
      <c r="HY14" s="150">
        <v>3</v>
      </c>
      <c r="HZ14" s="150">
        <f t="shared" si="37"/>
        <v>7.5</v>
      </c>
      <c r="IA14" s="150">
        <f>IFERROR(IF(HY14=0," ",IF(HY14=16," ",VLOOKUP(HY14,PROTOKOL!$A:$E,2)*HZ14))/7.5*(7.5-ID14),"")</f>
        <v>4.5</v>
      </c>
      <c r="IB14" s="151">
        <v>8.5000000000000006E-2</v>
      </c>
      <c r="IC14" s="152">
        <f>IF(HY14=0," ",IF(HY14=16," ",(HX14-IA14-IB14)*VLOOKUP(HY14,PROTOKOL!$A:$E,5)))</f>
        <v>15.222373833333334</v>
      </c>
      <c r="ID14" s="153"/>
      <c r="IE14" s="144">
        <f t="shared" si="224"/>
        <v>7.5</v>
      </c>
      <c r="IF14" s="145">
        <f t="shared" si="225"/>
        <v>15.222373833333334</v>
      </c>
      <c r="IG14" s="149"/>
      <c r="IH14" s="150"/>
      <c r="II14" s="150" t="str">
        <f t="shared" si="38"/>
        <v xml:space="preserve"> </v>
      </c>
      <c r="IJ14" s="154" t="str">
        <f>IF(IH14=0," ",IF(IH14=16," ",VLOOKUP(IH14,PROTOKOL!$A:$E,2)*II14))</f>
        <v xml:space="preserve"> </v>
      </c>
      <c r="IK14" s="151"/>
      <c r="IL14" s="152" t="str">
        <f>IF(IH14=0," ",IF(IH14=16," ",(IG14-IJ14-IK14)*VLOOKUP(IH14,PROTOKOL!$A:$E,5)))</f>
        <v xml:space="preserve"> </v>
      </c>
      <c r="IM14" s="155"/>
      <c r="IN14" s="156" t="str">
        <f t="shared" si="39"/>
        <v xml:space="preserve"> </v>
      </c>
      <c r="IO14" s="103"/>
      <c r="IP14" s="138">
        <v>1</v>
      </c>
      <c r="IQ14" s="149">
        <v>4.99</v>
      </c>
      <c r="IR14" s="150">
        <v>1</v>
      </c>
      <c r="IS14" s="150">
        <f t="shared" si="40"/>
        <v>7.5</v>
      </c>
      <c r="IT14" s="150">
        <f>IFERROR(IF(IR14=0," ",IF(IR14=16," ",VLOOKUP(IR14,PROTOKOL!$A:$E,2)*IS14))/7.5*(7.5-IW14),"")</f>
        <v>4.5</v>
      </c>
      <c r="IU14" s="151">
        <v>0.114</v>
      </c>
      <c r="IV14" s="152">
        <f>IF(IR14=0," ",IF(IR14=16," ",(IQ14-IT14-IU14)*VLOOKUP(IR14,PROTOKOL!$A:$E,5)))</f>
        <v>3.8119297777777796</v>
      </c>
      <c r="IW14" s="153"/>
      <c r="IX14" s="144">
        <f t="shared" si="226"/>
        <v>7.5</v>
      </c>
      <c r="IY14" s="145">
        <f t="shared" si="227"/>
        <v>3.8119297777777796</v>
      </c>
      <c r="IZ14" s="149"/>
      <c r="JA14" s="150"/>
      <c r="JB14" s="150" t="str">
        <f t="shared" si="41"/>
        <v xml:space="preserve"> </v>
      </c>
      <c r="JC14" s="154" t="str">
        <f>IF(JA14=0," ",IF(JA14=16," ",VLOOKUP(JA14,PROTOKOL!$A:$E,2)*JB14))</f>
        <v xml:space="preserve"> </v>
      </c>
      <c r="JD14" s="151"/>
      <c r="JE14" s="152" t="str">
        <f>IF(JA14=0," ",IF(JA14=16," ",(IZ14-JC14-JD14)*VLOOKUP(JA14,PROTOKOL!$A:$E,5)))</f>
        <v xml:space="preserve"> </v>
      </c>
      <c r="JF14" s="155"/>
      <c r="JG14" s="156" t="str">
        <f t="shared" si="42"/>
        <v xml:space="preserve"> </v>
      </c>
      <c r="JH14" s="103"/>
      <c r="JI14" s="138">
        <v>1</v>
      </c>
      <c r="JJ14" s="149">
        <v>1</v>
      </c>
      <c r="JK14" s="150">
        <v>5</v>
      </c>
      <c r="JL14" s="150">
        <f t="shared" si="43"/>
        <v>7.5</v>
      </c>
      <c r="JM14" s="150">
        <f>IFERROR(IF(JK14=0," ",IF(JK14=16," ",VLOOKUP(JK14,PROTOKOL!$A:$E,2)*JL14))/7.5*(7.5-JP14),"")</f>
        <v>0</v>
      </c>
      <c r="JN14" s="151"/>
      <c r="JO14" s="152">
        <f>IF(JK14=0," ",IF(JK14=16," ",(JJ14-JM14-JN14)*VLOOKUP(JK14,PROTOKOL!$A:$E,5)))</f>
        <v>17.262634133205204</v>
      </c>
      <c r="JP14" s="153"/>
      <c r="JQ14" s="144" t="str">
        <f t="shared" si="228"/>
        <v xml:space="preserve"> </v>
      </c>
      <c r="JR14" s="145" t="str">
        <f t="shared" si="229"/>
        <v xml:space="preserve"> </v>
      </c>
      <c r="JS14" s="149"/>
      <c r="JT14" s="150"/>
      <c r="JU14" s="150" t="str">
        <f t="shared" si="44"/>
        <v xml:space="preserve"> </v>
      </c>
      <c r="JV14" s="154" t="str">
        <f>IF(JT14=0," ",IF(JT14=16," ",VLOOKUP(JT14,PROTOKOL!$A:$E,2)*JU14))</f>
        <v xml:space="preserve"> </v>
      </c>
      <c r="JW14" s="151"/>
      <c r="JX14" s="152" t="str">
        <f>IF(JT14=0," ",IF(JT14=16," ",(JS14-JV14-JW14)*VLOOKUP(JT14,PROTOKOL!$A:$E,5)))</f>
        <v xml:space="preserve"> </v>
      </c>
      <c r="JY14" s="155"/>
      <c r="JZ14" s="156" t="str">
        <f t="shared" si="45"/>
        <v xml:space="preserve"> </v>
      </c>
      <c r="KA14" s="103"/>
      <c r="KB14" s="138">
        <v>1</v>
      </c>
      <c r="KC14" s="149">
        <v>2.4</v>
      </c>
      <c r="KD14" s="150">
        <v>1</v>
      </c>
      <c r="KE14" s="150">
        <f t="shared" si="46"/>
        <v>7.5</v>
      </c>
      <c r="KF14" s="150">
        <f>IFERROR(IF(KD14=0," ",IF(KD14=16," ",VLOOKUP(KD14,PROTOKOL!$A:$E,2)*KE14))/7.5*(7.5-KI14),"")</f>
        <v>4.5</v>
      </c>
      <c r="KG14" s="151">
        <v>0.121</v>
      </c>
      <c r="KH14" s="152">
        <v>0</v>
      </c>
      <c r="KI14" s="153"/>
      <c r="KJ14" s="144">
        <f t="shared" si="230"/>
        <v>7.5</v>
      </c>
      <c r="KK14" s="145">
        <f t="shared" si="231"/>
        <v>0</v>
      </c>
      <c r="KL14" s="149"/>
      <c r="KM14" s="150"/>
      <c r="KN14" s="150" t="str">
        <f t="shared" si="47"/>
        <v xml:space="preserve"> </v>
      </c>
      <c r="KO14" s="154" t="str">
        <f>IF(KM14=0," ",IF(KM14=16," ",VLOOKUP(KM14,PROTOKOL!$A:$E,2)*KN14))</f>
        <v xml:space="preserve"> </v>
      </c>
      <c r="KP14" s="151"/>
      <c r="KQ14" s="152" t="str">
        <f>IF(KM14=0," ",IF(KM14=16," ",(KL14-KO14-KP14)*VLOOKUP(KM14,PROTOKOL!$A:$E,5)))</f>
        <v xml:space="preserve"> </v>
      </c>
      <c r="KR14" s="155"/>
      <c r="KS14" s="156" t="str">
        <f t="shared" si="48"/>
        <v xml:space="preserve"> </v>
      </c>
      <c r="KT14" s="103"/>
      <c r="KU14" s="138">
        <v>1</v>
      </c>
      <c r="KV14" s="149">
        <v>5.32</v>
      </c>
      <c r="KW14" s="150">
        <v>1</v>
      </c>
      <c r="KX14" s="150">
        <f t="shared" si="49"/>
        <v>7.5</v>
      </c>
      <c r="KY14" s="150">
        <f>IFERROR(IF(KW14=0," ",IF(KW14=16," ",VLOOKUP(KW14,PROTOKOL!$A:$E,2)*KX14))/7.5*(7.5-LB14),"")</f>
        <v>4.5</v>
      </c>
      <c r="KZ14" s="151">
        <v>0.113</v>
      </c>
      <c r="LA14" s="152">
        <f>IF(KW14=0," ",IF(KW14=16," ",(KV14-KY14-KZ14)*VLOOKUP(KW14,PROTOKOL!$A:$E,5)))</f>
        <v>7.1676445555555581</v>
      </c>
      <c r="LB14" s="153"/>
      <c r="LC14" s="144">
        <f t="shared" si="232"/>
        <v>7.5</v>
      </c>
      <c r="LD14" s="145">
        <f t="shared" si="233"/>
        <v>7.1676445555555581</v>
      </c>
      <c r="LE14" s="149"/>
      <c r="LF14" s="150"/>
      <c r="LG14" s="150" t="str">
        <f t="shared" si="50"/>
        <v xml:space="preserve"> </v>
      </c>
      <c r="LH14" s="154" t="str">
        <f>IF(LF14=0," ",IF(LF14=16," ",VLOOKUP(LF14,PROTOKOL!$A:$E,2)*LG14))</f>
        <v xml:space="preserve"> </v>
      </c>
      <c r="LI14" s="151"/>
      <c r="LJ14" s="152" t="str">
        <f>IF(LF14=0," ",IF(LF14=16," ",(LE14-LH14-LI14)*VLOOKUP(LF14,PROTOKOL!$A:$E,5)))</f>
        <v xml:space="preserve"> </v>
      </c>
      <c r="LK14" s="155"/>
      <c r="LL14" s="156" t="str">
        <f t="shared" si="51"/>
        <v xml:space="preserve"> </v>
      </c>
      <c r="LM14" s="103"/>
      <c r="LN14" s="138">
        <v>1</v>
      </c>
      <c r="LO14" s="149">
        <v>8.33</v>
      </c>
      <c r="LP14" s="150">
        <v>3</v>
      </c>
      <c r="LQ14" s="150">
        <f t="shared" si="52"/>
        <v>7.5</v>
      </c>
      <c r="LR14" s="150">
        <f>IFERROR(IF(LP14=0," ",IF(LP14=16," ",VLOOKUP(LP14,PROTOKOL!$A:$E,2)*LQ14))/7.5*(7.5-LU14),"")</f>
        <v>4.5</v>
      </c>
      <c r="LS14" s="151">
        <v>0.19700000000000001</v>
      </c>
      <c r="LT14" s="152">
        <f>IF(LP14=0," ",IF(LP14=16," ",(LO14-LR14-LS14)*VLOOKUP(LP14,PROTOKOL!$A:$E,5)))</f>
        <v>25.782230366666663</v>
      </c>
      <c r="LU14" s="153"/>
      <c r="LV14" s="144">
        <f t="shared" si="234"/>
        <v>7.5</v>
      </c>
      <c r="LW14" s="145">
        <f t="shared" si="235"/>
        <v>25.782230366666663</v>
      </c>
      <c r="LX14" s="149"/>
      <c r="LY14" s="150"/>
      <c r="LZ14" s="150" t="str">
        <f t="shared" si="53"/>
        <v xml:space="preserve"> </v>
      </c>
      <c r="MA14" s="154" t="str">
        <f>IF(LY14=0," ",IF(LY14=16," ",VLOOKUP(LY14,PROTOKOL!$A:$E,2)*LZ14))</f>
        <v xml:space="preserve"> </v>
      </c>
      <c r="MB14" s="151"/>
      <c r="MC14" s="152" t="str">
        <f>IF(LY14=0," ",IF(LY14=16," ",(LX14-MA14-MB14)*VLOOKUP(LY14,PROTOKOL!$A:$E,5)))</f>
        <v xml:space="preserve"> </v>
      </c>
      <c r="MD14" s="155"/>
      <c r="ME14" s="156" t="str">
        <f t="shared" si="54"/>
        <v xml:space="preserve"> </v>
      </c>
      <c r="MF14" s="103"/>
      <c r="MG14" s="138">
        <v>1</v>
      </c>
      <c r="MH14" s="149">
        <v>6.73</v>
      </c>
      <c r="MI14" s="150">
        <v>3</v>
      </c>
      <c r="MJ14" s="150">
        <f t="shared" si="55"/>
        <v>7.5</v>
      </c>
      <c r="MK14" s="150">
        <f>IFERROR(IF(MI14=0," ",IF(MI14=16," ",VLOOKUP(MI14,PROTOKOL!$A:$E,2)*MJ14))/7.5*(7.5-MN14),"")</f>
        <v>4.5</v>
      </c>
      <c r="ML14" s="151">
        <v>8.5000000000000006E-2</v>
      </c>
      <c r="MM14" s="152">
        <f>IF(MI14=0," ",IF(MI14=16," ",(MH14-MK14-ML14)*VLOOKUP(MI14,PROTOKOL!$A:$E,5)))</f>
        <v>15.222373833333334</v>
      </c>
      <c r="MN14" s="153"/>
      <c r="MO14" s="144">
        <f t="shared" si="236"/>
        <v>7.5</v>
      </c>
      <c r="MP14" s="145">
        <f t="shared" si="237"/>
        <v>15.222373833333334</v>
      </c>
      <c r="MQ14" s="149"/>
      <c r="MR14" s="150"/>
      <c r="MS14" s="150" t="str">
        <f t="shared" si="56"/>
        <v xml:space="preserve"> </v>
      </c>
      <c r="MT14" s="154" t="str">
        <f>IF(MR14=0," ",IF(MR14=16," ",VLOOKUP(MR14,PROTOKOL!$A:$E,2)*MS14))</f>
        <v xml:space="preserve"> </v>
      </c>
      <c r="MU14" s="151"/>
      <c r="MV14" s="152" t="str">
        <f>IF(MR14=0," ",IF(MR14=16," ",(MQ14-MT14-MU14)*VLOOKUP(MR14,PROTOKOL!$A:$E,5)))</f>
        <v xml:space="preserve"> </v>
      </c>
      <c r="MW14" s="155"/>
      <c r="MX14" s="156" t="str">
        <f t="shared" si="57"/>
        <v xml:space="preserve"> </v>
      </c>
      <c r="MY14" s="103"/>
      <c r="MZ14" s="138">
        <v>1</v>
      </c>
      <c r="NA14" s="149">
        <v>5.52</v>
      </c>
      <c r="NB14" s="150">
        <v>3</v>
      </c>
      <c r="NC14" s="150">
        <f t="shared" si="58"/>
        <v>7.5</v>
      </c>
      <c r="ND14" s="150">
        <f>IFERROR(IF(NB14=0," ",IF(NB14=16," ",VLOOKUP(NB14,PROTOKOL!$A:$E,2)*NC14))/7.5*(7.5-NG14),"")</f>
        <v>4.5</v>
      </c>
      <c r="NE14" s="151">
        <v>3.5999999999999997E-2</v>
      </c>
      <c r="NF14" s="152">
        <f>IF(NB14=0," ",IF(NB14=16," ",(NA14-ND14-NE14)*VLOOKUP(NB14,PROTOKOL!$A:$E,5)))</f>
        <v>6.9831309333333289</v>
      </c>
      <c r="NG14" s="153"/>
      <c r="NH14" s="144">
        <f t="shared" si="238"/>
        <v>7.5</v>
      </c>
      <c r="NI14" s="145">
        <f t="shared" si="239"/>
        <v>6.9831309333333289</v>
      </c>
      <c r="NJ14" s="149"/>
      <c r="NK14" s="150"/>
      <c r="NL14" s="150" t="str">
        <f t="shared" si="59"/>
        <v xml:space="preserve"> </v>
      </c>
      <c r="NM14" s="154" t="str">
        <f>IF(NK14=0," ",IF(NK14=16," ",VLOOKUP(NK14,PROTOKOL!$A:$E,2)*NL14))</f>
        <v xml:space="preserve"> </v>
      </c>
      <c r="NN14" s="151"/>
      <c r="NO14" s="152" t="str">
        <f>IF(NK14=0," ",IF(NK14=16," ",(NJ14-NM14-NN14)*VLOOKUP(NK14,PROTOKOL!$A:$E,5)))</f>
        <v xml:space="preserve"> </v>
      </c>
      <c r="NP14" s="155"/>
      <c r="NQ14" s="156" t="str">
        <f t="shared" si="60"/>
        <v xml:space="preserve"> </v>
      </c>
      <c r="NR14" s="103"/>
      <c r="NS14" s="138">
        <v>1</v>
      </c>
      <c r="NT14" s="149">
        <v>8.33</v>
      </c>
      <c r="NU14" s="150">
        <v>3</v>
      </c>
      <c r="NV14" s="150">
        <f t="shared" si="61"/>
        <v>7.5</v>
      </c>
      <c r="NW14" s="150">
        <f>IFERROR(IF(NU14=0," ",IF(NU14=16," ",VLOOKUP(NU14,PROTOKOL!$A:$E,2)*NV14))/7.5*(7.5-NZ14),"")</f>
        <v>4.5</v>
      </c>
      <c r="NX14" s="151">
        <v>0.19700000000000001</v>
      </c>
      <c r="NY14" s="152">
        <f>IF(NU14=0," ",IF(NU14=16," ",(NT14-NW14-NX14)*VLOOKUP(NU14,PROTOKOL!$A:$E,5)))</f>
        <v>25.782230366666663</v>
      </c>
      <c r="NZ14" s="153"/>
      <c r="OA14" s="144">
        <f t="shared" si="240"/>
        <v>7.5</v>
      </c>
      <c r="OB14" s="145">
        <f t="shared" si="241"/>
        <v>25.782230366666663</v>
      </c>
      <c r="OC14" s="149"/>
      <c r="OD14" s="150"/>
      <c r="OE14" s="150" t="str">
        <f t="shared" si="62"/>
        <v xml:space="preserve"> </v>
      </c>
      <c r="OF14" s="154" t="str">
        <f>IF(OD14=0," ",IF(OD14=16," ",VLOOKUP(OD14,PROTOKOL!$A:$E,2)*OE14))</f>
        <v xml:space="preserve"> </v>
      </c>
      <c r="OG14" s="151"/>
      <c r="OH14" s="152" t="str">
        <f>IF(OD14=0," ",IF(OD14=16," ",(OC14-OF14-OG14)*VLOOKUP(OD14,PROTOKOL!$A:$E,5)))</f>
        <v xml:space="preserve"> </v>
      </c>
      <c r="OI14" s="155"/>
      <c r="OJ14" s="156" t="str">
        <f t="shared" si="63"/>
        <v xml:space="preserve"> </v>
      </c>
      <c r="OK14" s="103"/>
      <c r="OL14" s="138">
        <v>1</v>
      </c>
      <c r="OM14" s="149">
        <v>5.52</v>
      </c>
      <c r="ON14" s="150">
        <v>1</v>
      </c>
      <c r="OO14" s="150">
        <f t="shared" si="64"/>
        <v>7.5</v>
      </c>
      <c r="OP14" s="150">
        <f>IFERROR(IF(ON14=0," ",IF(ON14=16," ",VLOOKUP(ON14,PROTOKOL!$A:$E,2)*OO14))/7.5*(7.5-OS14),"")</f>
        <v>4.5</v>
      </c>
      <c r="OQ14" s="151">
        <v>0.20499999999999999</v>
      </c>
      <c r="OR14" s="152">
        <f>IF(ON14=0," ",IF(ON14=16," ",(OM14-OP14-OQ14)*VLOOKUP(ON14,PROTOKOL!$A:$E,5)))</f>
        <v>8.2625605555555506</v>
      </c>
      <c r="OS14" s="153"/>
      <c r="OT14" s="144">
        <f t="shared" si="242"/>
        <v>7.5</v>
      </c>
      <c r="OU14" s="145">
        <f t="shared" si="243"/>
        <v>8.2625605555555506</v>
      </c>
      <c r="OV14" s="149"/>
      <c r="OW14" s="150"/>
      <c r="OX14" s="150" t="str">
        <f t="shared" si="65"/>
        <v xml:space="preserve"> </v>
      </c>
      <c r="OY14" s="154" t="str">
        <f>IF(OW14=0," ",IF(OW14=16," ",VLOOKUP(OW14,PROTOKOL!$A:$E,2)*OX14))</f>
        <v xml:space="preserve"> </v>
      </c>
      <c r="OZ14" s="151"/>
      <c r="PA14" s="152" t="str">
        <f>IF(OW14=0," ",IF(OW14=16," ",(OV14-OY14-OZ14)*VLOOKUP(OW14,PROTOKOL!$A:$E,5)))</f>
        <v xml:space="preserve"> </v>
      </c>
      <c r="PB14" s="155"/>
      <c r="PC14" s="156" t="str">
        <f t="shared" si="66"/>
        <v xml:space="preserve"> </v>
      </c>
      <c r="PD14" s="103"/>
      <c r="PE14" s="138">
        <v>1</v>
      </c>
      <c r="PF14" s="149" t="s">
        <v>29</v>
      </c>
      <c r="PG14" s="150"/>
      <c r="PH14" s="150" t="str">
        <f t="shared" si="67"/>
        <v xml:space="preserve"> </v>
      </c>
      <c r="PI14" s="150" t="str">
        <f>IFERROR(IF(PG14=0," ",IF(PG14=16," ",VLOOKUP(PG14,PROTOKOL!$A:$E,2)*PH14))/7.5*(7.5-PL14),"")</f>
        <v/>
      </c>
      <c r="PJ14" s="151"/>
      <c r="PK14" s="152" t="str">
        <f>IF(PG14=0," ",IF(PG14=16," ",(PF14-PI14-PJ14)*VLOOKUP(PG14,PROTOKOL!$A:$E,5)))</f>
        <v xml:space="preserve"> </v>
      </c>
      <c r="PL14" s="153"/>
      <c r="PM14" s="144" t="str">
        <f t="shared" si="244"/>
        <v xml:space="preserve"> </v>
      </c>
      <c r="PN14" s="145" t="str">
        <f t="shared" si="245"/>
        <v xml:space="preserve"> </v>
      </c>
      <c r="PO14" s="149"/>
      <c r="PP14" s="150"/>
      <c r="PQ14" s="150" t="str">
        <f t="shared" si="68"/>
        <v xml:space="preserve"> </v>
      </c>
      <c r="PR14" s="154" t="str">
        <f>IF(PP14=0," ",IF(PP14=16," ",VLOOKUP(PP14,PROTOKOL!$A:$E,2)*PQ14))</f>
        <v xml:space="preserve"> </v>
      </c>
      <c r="PS14" s="151"/>
      <c r="PT14" s="152" t="str">
        <f>IF(PP14=0," ",IF(PP14=16," ",(PO14-PR14-PS14)*VLOOKUP(PP14,PROTOKOL!$A:$E,5)))</f>
        <v xml:space="preserve"> </v>
      </c>
      <c r="PU14" s="155"/>
      <c r="PV14" s="156" t="str">
        <f t="shared" si="69"/>
        <v xml:space="preserve"> </v>
      </c>
      <c r="PW14" s="103"/>
      <c r="PX14" s="138">
        <v>1</v>
      </c>
      <c r="PY14" s="149">
        <v>5.73</v>
      </c>
      <c r="PZ14" s="150">
        <v>1</v>
      </c>
      <c r="QA14" s="150">
        <f t="shared" si="70"/>
        <v>7.5</v>
      </c>
      <c r="QB14" s="150">
        <f>IFERROR(IF(PZ14=0," ",IF(PZ14=16," ",VLOOKUP(PZ14,PROTOKOL!$A:$E,2)*QA14))/7.5*(7.5-QE14),"")</f>
        <v>4.5</v>
      </c>
      <c r="QC14" s="151">
        <v>0.19500000000000001</v>
      </c>
      <c r="QD14" s="152">
        <f>IF(PZ14=0," ",IF(PZ14=16," ",(PY14-QB14-QC14)*VLOOKUP(PZ14,PROTOKOL!$A:$E,5)))</f>
        <v>10.492945000000002</v>
      </c>
      <c r="QE14" s="153"/>
      <c r="QF14" s="144">
        <f t="shared" si="246"/>
        <v>7.5</v>
      </c>
      <c r="QG14" s="145">
        <f t="shared" si="247"/>
        <v>10.492945000000002</v>
      </c>
      <c r="QH14" s="149"/>
      <c r="QI14" s="150"/>
      <c r="QJ14" s="150" t="str">
        <f t="shared" si="71"/>
        <v xml:space="preserve"> </v>
      </c>
      <c r="QK14" s="154" t="str">
        <f>IF(QI14=0," ",IF(QI14=16," ",VLOOKUP(QI14,PROTOKOL!$A:$E,2)*QJ14))</f>
        <v xml:space="preserve"> </v>
      </c>
      <c r="QL14" s="151"/>
      <c r="QM14" s="152" t="str">
        <f>IF(QI14=0," ",IF(QI14=16," ",(QH14-QK14-QL14)*VLOOKUP(QI14,PROTOKOL!$A:$E,5)))</f>
        <v xml:space="preserve"> </v>
      </c>
      <c r="QN14" s="155"/>
      <c r="QO14" s="156" t="str">
        <f t="shared" si="72"/>
        <v xml:space="preserve"> </v>
      </c>
      <c r="QP14" s="103"/>
      <c r="QQ14" s="138">
        <v>1</v>
      </c>
      <c r="QR14" s="149" t="s">
        <v>26</v>
      </c>
      <c r="QS14" s="150"/>
      <c r="QT14" s="150" t="str">
        <f t="shared" si="73"/>
        <v xml:space="preserve"> </v>
      </c>
      <c r="QU14" s="150" t="str">
        <f>IFERROR(IF(QS14=0," ",IF(QS14=16," ",VLOOKUP(QS14,PROTOKOL!$A:$E,2)*QT14))/7.5*(7.5-QX14),"")</f>
        <v/>
      </c>
      <c r="QV14" s="151"/>
      <c r="QW14" s="152" t="str">
        <f>IF(QS14=0," ",IF(QS14=16," ",(QR14-QU14-QV14)*VLOOKUP(QS14,PROTOKOL!$A:$E,5)))</f>
        <v xml:space="preserve"> </v>
      </c>
      <c r="QX14" s="153"/>
      <c r="QY14" s="144" t="str">
        <f t="shared" si="248"/>
        <v xml:space="preserve"> </v>
      </c>
      <c r="QZ14" s="145" t="str">
        <f t="shared" si="249"/>
        <v xml:space="preserve"> </v>
      </c>
      <c r="RA14" s="149"/>
      <c r="RB14" s="150"/>
      <c r="RC14" s="150" t="str">
        <f t="shared" si="74"/>
        <v xml:space="preserve"> </v>
      </c>
      <c r="RD14" s="154" t="str">
        <f>IF(RB14=0," ",IF(RB14=16," ",VLOOKUP(RB14,PROTOKOL!$A:$E,2)*RC14))</f>
        <v xml:space="preserve"> </v>
      </c>
      <c r="RE14" s="151"/>
      <c r="RF14" s="152" t="str">
        <f>IF(RB14=0," ",IF(RB14=16," ",(RA14-RD14-RE14)*VLOOKUP(RB14,PROTOKOL!$A:$E,5)))</f>
        <v xml:space="preserve"> </v>
      </c>
      <c r="RG14" s="155"/>
      <c r="RH14" s="156" t="str">
        <f t="shared" si="75"/>
        <v xml:space="preserve"> </v>
      </c>
      <c r="RI14" s="103"/>
      <c r="RJ14" s="138">
        <v>1</v>
      </c>
      <c r="RK14" s="149" t="s">
        <v>26</v>
      </c>
      <c r="RL14" s="150"/>
      <c r="RM14" s="150" t="str">
        <f t="shared" si="76"/>
        <v xml:space="preserve"> </v>
      </c>
      <c r="RN14" s="150" t="str">
        <f>IFERROR(IF(RL14=0," ",IF(RL14=16," ",VLOOKUP(RL14,PROTOKOL!$A:$E,2)*RM14))/7.5*(7.5-RQ14),"")</f>
        <v/>
      </c>
      <c r="RO14" s="151"/>
      <c r="RP14" s="152" t="str">
        <f>IF(RL14=0," ",IF(RL14=16," ",(RK14-RN14-RO14)*VLOOKUP(RL14,PROTOKOL!$A:$E,5)))</f>
        <v xml:space="preserve"> </v>
      </c>
      <c r="RQ14" s="153"/>
      <c r="RR14" s="144" t="str">
        <f t="shared" si="250"/>
        <v xml:space="preserve"> </v>
      </c>
      <c r="RS14" s="145" t="str">
        <f t="shared" si="251"/>
        <v xml:space="preserve"> </v>
      </c>
      <c r="RT14" s="149"/>
      <c r="RU14" s="150"/>
      <c r="RV14" s="150" t="str">
        <f t="shared" si="77"/>
        <v xml:space="preserve"> </v>
      </c>
      <c r="RW14" s="154" t="str">
        <f>IF(RU14=0," ",IF(RU14=16," ",VLOOKUP(RU14,PROTOKOL!$A:$E,2)*RV14))</f>
        <v xml:space="preserve"> </v>
      </c>
      <c r="RX14" s="151"/>
      <c r="RY14" s="152" t="str">
        <f>IF(RU14=0," ",IF(RU14=16," ",(RT14-RW14-RX14)*VLOOKUP(RU14,PROTOKOL!$A:$E,5)))</f>
        <v xml:space="preserve"> </v>
      </c>
      <c r="RZ14" s="155"/>
      <c r="SA14" s="156" t="str">
        <f t="shared" si="78"/>
        <v xml:space="preserve"> </v>
      </c>
      <c r="SB14" s="103"/>
      <c r="SC14" s="138">
        <v>1</v>
      </c>
      <c r="SD14" s="149">
        <v>4.28</v>
      </c>
      <c r="SE14" s="150">
        <v>1</v>
      </c>
      <c r="SF14" s="150">
        <f t="shared" si="79"/>
        <v>7.5</v>
      </c>
      <c r="SG14" s="150">
        <f>IFERROR(IF(SE14=0," ",IF(SE14=16," ",VLOOKUP(SE14,PROTOKOL!$A:$E,2)*SF14))/7.5*(7.5-SJ14),"")</f>
        <v>4.5</v>
      </c>
      <c r="SH14" s="151">
        <v>0.19700000000000001</v>
      </c>
      <c r="SI14" s="152">
        <v>0</v>
      </c>
      <c r="SJ14" s="153"/>
      <c r="SK14" s="144">
        <f t="shared" si="252"/>
        <v>7.5</v>
      </c>
      <c r="SL14" s="145">
        <f t="shared" si="253"/>
        <v>0</v>
      </c>
      <c r="SM14" s="149"/>
      <c r="SN14" s="150"/>
      <c r="SO14" s="150" t="str">
        <f t="shared" si="80"/>
        <v xml:space="preserve"> </v>
      </c>
      <c r="SP14" s="154" t="str">
        <f>IF(SN14=0," ",IF(SN14=16," ",VLOOKUP(SN14,PROTOKOL!$A:$E,2)*SO14))</f>
        <v xml:space="preserve"> </v>
      </c>
      <c r="SQ14" s="151"/>
      <c r="SR14" s="152" t="str">
        <f>IF(SN14=0," ",IF(SN14=16," ",(SM14-SP14-SQ14)*VLOOKUP(SN14,PROTOKOL!$A:$E,5)))</f>
        <v xml:space="preserve"> </v>
      </c>
      <c r="SS14" s="155"/>
      <c r="ST14" s="156" t="str">
        <f t="shared" si="81"/>
        <v xml:space="preserve"> </v>
      </c>
      <c r="SU14" s="103"/>
      <c r="SV14" s="138">
        <v>1</v>
      </c>
      <c r="SW14" s="149">
        <v>1</v>
      </c>
      <c r="SX14" s="150">
        <v>5</v>
      </c>
      <c r="SY14" s="150">
        <f t="shared" si="82"/>
        <v>7.5</v>
      </c>
      <c r="SZ14" s="150">
        <f>IFERROR(IF(SX14=0," ",IF(SX14=16," ",VLOOKUP(SX14,PROTOKOL!$A:$E,2)*SY14))/7.5*(7.5-TC14),"")</f>
        <v>0</v>
      </c>
      <c r="TA14" s="151"/>
      <c r="TB14" s="152">
        <f>IF(SX14=0," ",IF(SX14=16," ",(SW14-SZ14-TA14)*VLOOKUP(SX14,PROTOKOL!$A:$E,5)))</f>
        <v>17.262634133205204</v>
      </c>
      <c r="TC14" s="153"/>
      <c r="TD14" s="144" t="str">
        <f t="shared" si="254"/>
        <v xml:space="preserve"> </v>
      </c>
      <c r="TE14" s="145" t="str">
        <f t="shared" si="255"/>
        <v xml:space="preserve"> </v>
      </c>
      <c r="TF14" s="149"/>
      <c r="TG14" s="150"/>
      <c r="TH14" s="150" t="str">
        <f t="shared" si="83"/>
        <v xml:space="preserve"> </v>
      </c>
      <c r="TI14" s="154" t="str">
        <f>IF(TG14=0," ",IF(TG14=16," ",VLOOKUP(TG14,PROTOKOL!$A:$E,2)*TH14))</f>
        <v xml:space="preserve"> </v>
      </c>
      <c r="TJ14" s="151"/>
      <c r="TK14" s="152" t="str">
        <f>IF(TG14=0," ",IF(TG14=16," ",(TF14-TI14-TJ14)*VLOOKUP(TG14,PROTOKOL!$A:$E,5)))</f>
        <v xml:space="preserve"> </v>
      </c>
      <c r="TL14" s="155"/>
      <c r="TM14" s="156" t="str">
        <f t="shared" si="84"/>
        <v xml:space="preserve"> </v>
      </c>
      <c r="TN14" s="103"/>
      <c r="TO14" s="138">
        <v>1</v>
      </c>
      <c r="TP14" s="149">
        <v>5.7</v>
      </c>
      <c r="TQ14" s="150">
        <v>1</v>
      </c>
      <c r="TR14" s="150">
        <f t="shared" si="85"/>
        <v>7.5</v>
      </c>
      <c r="TS14" s="150">
        <f>IFERROR(IF(TQ14=0," ",IF(TQ14=16," ",VLOOKUP(TQ14,PROTOKOL!$A:$E,2)*TR14))/7.5*(7.5-TV14),"")</f>
        <v>4.5</v>
      </c>
      <c r="TT14" s="151">
        <v>0.20699999999999999</v>
      </c>
      <c r="TU14" s="152">
        <f>IF(TQ14=0," ",IF(TQ14=16," ",(TP14-TS14-TT14)*VLOOKUP(TQ14,PROTOKOL!$A:$E,5)))</f>
        <v>10.067144333333335</v>
      </c>
      <c r="TV14" s="153"/>
      <c r="TW14" s="144">
        <f t="shared" si="256"/>
        <v>7.5</v>
      </c>
      <c r="TX14" s="145">
        <f t="shared" si="257"/>
        <v>10.067144333333335</v>
      </c>
      <c r="TY14" s="149"/>
      <c r="TZ14" s="150"/>
      <c r="UA14" s="150" t="str">
        <f t="shared" si="86"/>
        <v xml:space="preserve"> </v>
      </c>
      <c r="UB14" s="154" t="str">
        <f>IF(TZ14=0," ",IF(TZ14=16," ",VLOOKUP(TZ14,PROTOKOL!$A:$E,2)*UA14))</f>
        <v xml:space="preserve"> </v>
      </c>
      <c r="UC14" s="151"/>
      <c r="UD14" s="152" t="str">
        <f>IF(TZ14=0," ",IF(TZ14=16," ",(TY14-UB14-UC14)*VLOOKUP(TZ14,PROTOKOL!$A:$E,5)))</f>
        <v xml:space="preserve"> </v>
      </c>
      <c r="UE14" s="155"/>
      <c r="UF14" s="156" t="str">
        <f t="shared" si="87"/>
        <v xml:space="preserve"> </v>
      </c>
      <c r="UG14" s="103"/>
      <c r="UH14" s="138">
        <v>1</v>
      </c>
      <c r="UI14" s="149">
        <v>7.64</v>
      </c>
      <c r="UJ14" s="150">
        <v>1</v>
      </c>
      <c r="UK14" s="150">
        <f t="shared" si="88"/>
        <v>7.5</v>
      </c>
      <c r="UL14" s="150">
        <f>IFERROR(IF(UJ14=0," ",IF(UJ14=16," ",VLOOKUP(UJ14,PROTOKOL!$A:$E,2)*UK14))/7.5*(7.5-UO14),"")</f>
        <v>4.5</v>
      </c>
      <c r="UM14" s="151">
        <v>0.21199999999999999</v>
      </c>
      <c r="UN14" s="152">
        <f>IF(UJ14=0," ",IF(UJ14=16," ",(UI14-UL14-UM14)*VLOOKUP(UJ14,PROTOKOL!$A:$E,5)))</f>
        <v>29.684389333333325</v>
      </c>
      <c r="UO14" s="153"/>
      <c r="UP14" s="144">
        <f t="shared" si="258"/>
        <v>7.5</v>
      </c>
      <c r="UQ14" s="145">
        <f t="shared" si="259"/>
        <v>29.684389333333325</v>
      </c>
      <c r="UR14" s="149"/>
      <c r="US14" s="150"/>
      <c r="UT14" s="150" t="str">
        <f t="shared" si="89"/>
        <v xml:space="preserve"> </v>
      </c>
      <c r="UU14" s="154" t="str">
        <f>IF(US14=0," ",IF(US14=16," ",VLOOKUP(US14,PROTOKOL!$A:$E,2)*UT14))</f>
        <v xml:space="preserve"> </v>
      </c>
      <c r="UV14" s="151"/>
      <c r="UW14" s="152" t="str">
        <f>IF(US14=0," ",IF(US14=16," ",(UR14-UU14-UV14)*VLOOKUP(US14,PROTOKOL!$A:$E,5)))</f>
        <v xml:space="preserve"> </v>
      </c>
      <c r="UX14" s="155"/>
      <c r="UY14" s="156" t="str">
        <f t="shared" si="90"/>
        <v xml:space="preserve"> </v>
      </c>
      <c r="UZ14" s="103"/>
      <c r="VA14" s="138">
        <v>1</v>
      </c>
      <c r="VB14" s="149" t="s">
        <v>26</v>
      </c>
      <c r="VC14" s="150"/>
      <c r="VD14" s="150" t="str">
        <f t="shared" si="91"/>
        <v xml:space="preserve"> </v>
      </c>
      <c r="VE14" s="150" t="str">
        <f>IFERROR(IF(VC14=0," ",IF(VC14=16," ",VLOOKUP(VC14,PROTOKOL!$A:$E,2)*VD14))/7.5*(7.5-VH14),"")</f>
        <v/>
      </c>
      <c r="VF14" s="151"/>
      <c r="VG14" s="152" t="str">
        <f>IF(VC14=0," ",IF(VC14=16," ",(VB14-VE14-VF14)*VLOOKUP(VC14,PROTOKOL!$A:$E,5)))</f>
        <v xml:space="preserve"> </v>
      </c>
      <c r="VH14" s="153"/>
      <c r="VI14" s="144" t="str">
        <f t="shared" si="260"/>
        <v xml:space="preserve"> </v>
      </c>
      <c r="VJ14" s="145" t="str">
        <f t="shared" si="261"/>
        <v xml:space="preserve"> </v>
      </c>
      <c r="VK14" s="149"/>
      <c r="VL14" s="150"/>
      <c r="VM14" s="150" t="str">
        <f t="shared" si="92"/>
        <v xml:space="preserve"> </v>
      </c>
      <c r="VN14" s="154" t="str">
        <f>IF(VL14=0," ",IF(VL14=16," ",VLOOKUP(VL14,PROTOKOL!$A:$E,2)*VM14))</f>
        <v xml:space="preserve"> </v>
      </c>
      <c r="VO14" s="151"/>
      <c r="VP14" s="152" t="str">
        <f>IF(VL14=0," ",IF(VL14=16," ",(VK14-VN14-VO14)*VLOOKUP(VL14,PROTOKOL!$A:$E,5)))</f>
        <v xml:space="preserve"> </v>
      </c>
      <c r="VQ14" s="155"/>
      <c r="VR14" s="156" t="str">
        <f t="shared" si="93"/>
        <v xml:space="preserve"> </v>
      </c>
      <c r="VS14" s="103"/>
      <c r="VT14" s="138">
        <v>1</v>
      </c>
      <c r="VU14" s="149">
        <v>4.7300000000000004</v>
      </c>
      <c r="VV14" s="150">
        <v>1</v>
      </c>
      <c r="VW14" s="150">
        <f t="shared" si="94"/>
        <v>7.5</v>
      </c>
      <c r="VX14" s="150">
        <f>IFERROR(IF(VV14=0," ",IF(VV14=16," ",VLOOKUP(VV14,PROTOKOL!$A:$E,2)*VW14))/7.5*(7.5-WA14),"")</f>
        <v>4.5</v>
      </c>
      <c r="VY14" s="151">
        <v>0.14599999999999999</v>
      </c>
      <c r="VZ14" s="152">
        <f>IF(VV14=0," ",IF(VV14=16," ",(VU14-VX14-VY14)*VLOOKUP(VV14,PROTOKOL!$A:$E,5)))</f>
        <v>0.85160133333333765</v>
      </c>
      <c r="WA14" s="153"/>
      <c r="WB14" s="144">
        <f t="shared" si="262"/>
        <v>7.5</v>
      </c>
      <c r="WC14" s="145">
        <f t="shared" si="263"/>
        <v>0.85160133333333765</v>
      </c>
      <c r="WD14" s="149"/>
      <c r="WE14" s="150"/>
      <c r="WF14" s="150" t="str">
        <f t="shared" si="95"/>
        <v xml:space="preserve"> </v>
      </c>
      <c r="WG14" s="154" t="str">
        <f>IF(WE14=0," ",IF(WE14=16," ",VLOOKUP(WE14,PROTOKOL!$A:$E,2)*WF14))</f>
        <v xml:space="preserve"> </v>
      </c>
      <c r="WH14" s="151"/>
      <c r="WI14" s="152" t="str">
        <f>IF(WE14=0," ",IF(WE14=16," ",(WD14-WG14-WH14)*VLOOKUP(WE14,PROTOKOL!$A:$E,5)))</f>
        <v xml:space="preserve"> </v>
      </c>
      <c r="WJ14" s="155"/>
      <c r="WK14" s="156" t="str">
        <f t="shared" si="96"/>
        <v xml:space="preserve"> </v>
      </c>
      <c r="WL14" s="103"/>
      <c r="WM14" s="138">
        <v>1</v>
      </c>
      <c r="WN14" s="149">
        <v>3.73</v>
      </c>
      <c r="WO14" s="150">
        <v>1</v>
      </c>
      <c r="WP14" s="150">
        <f t="shared" si="97"/>
        <v>7.5</v>
      </c>
      <c r="WQ14" s="150">
        <f>IFERROR(IF(WO14=0," ",IF(WO14=16," ",VLOOKUP(WO14,PROTOKOL!$A:$E,2)*WP14))/7.5*(7.5-WT14),"")</f>
        <v>4.5</v>
      </c>
      <c r="WR14" s="151">
        <v>9.7000000000000003E-2</v>
      </c>
      <c r="WS14" s="152">
        <v>0</v>
      </c>
      <c r="WT14" s="153"/>
      <c r="WU14" s="144">
        <f t="shared" si="264"/>
        <v>7.5</v>
      </c>
      <c r="WV14" s="145">
        <f t="shared" si="265"/>
        <v>0</v>
      </c>
      <c r="WW14" s="149"/>
      <c r="WX14" s="150"/>
      <c r="WY14" s="150" t="str">
        <f t="shared" si="98"/>
        <v xml:space="preserve"> </v>
      </c>
      <c r="WZ14" s="154" t="str">
        <f>IF(WX14=0," ",IF(WX14=16," ",VLOOKUP(WX14,PROTOKOL!$A:$E,2)*WY14))</f>
        <v xml:space="preserve"> </v>
      </c>
      <c r="XA14" s="151"/>
      <c r="XB14" s="152" t="str">
        <f>IF(WX14=0," ",IF(WX14=16," ",(WW14-WZ14-XA14)*VLOOKUP(WX14,PROTOKOL!$A:$E,5)))</f>
        <v xml:space="preserve"> </v>
      </c>
      <c r="XC14" s="155"/>
      <c r="XD14" s="156" t="str">
        <f t="shared" si="99"/>
        <v xml:space="preserve"> </v>
      </c>
      <c r="XE14" s="103"/>
      <c r="XF14" s="138">
        <v>1</v>
      </c>
      <c r="XG14" s="149">
        <v>5.52</v>
      </c>
      <c r="XH14" s="150">
        <v>3</v>
      </c>
      <c r="XI14" s="150">
        <f t="shared" si="100"/>
        <v>7.5</v>
      </c>
      <c r="XJ14" s="150">
        <f>IFERROR(IF(XH14=0," ",IF(XH14=16," ",VLOOKUP(XH14,PROTOKOL!$A:$E,2)*XI14))/7.5*(7.5-XM14),"")</f>
        <v>4.5</v>
      </c>
      <c r="XK14" s="151">
        <v>3.5999999999999997E-2</v>
      </c>
      <c r="XL14" s="152">
        <f>IF(XH14=0," ",IF(XH14=16," ",(XG14-XJ14-XK14)*VLOOKUP(XH14,PROTOKOL!$A:$E,5)))</f>
        <v>6.9831309333333289</v>
      </c>
      <c r="XM14" s="153"/>
      <c r="XN14" s="144">
        <f t="shared" si="266"/>
        <v>7.5</v>
      </c>
      <c r="XO14" s="145">
        <f t="shared" si="267"/>
        <v>6.9831309333333289</v>
      </c>
      <c r="XP14" s="149"/>
      <c r="XQ14" s="150"/>
      <c r="XR14" s="150" t="str">
        <f t="shared" si="101"/>
        <v xml:space="preserve"> </v>
      </c>
      <c r="XS14" s="154" t="str">
        <f>IF(XQ14=0," ",IF(XQ14=16," ",VLOOKUP(XQ14,PROTOKOL!$A:$E,2)*XR14))</f>
        <v xml:space="preserve"> </v>
      </c>
      <c r="XT14" s="151"/>
      <c r="XU14" s="152" t="str">
        <f>IF(XQ14=0," ",IF(XQ14=16," ",(XP14-XS14-XT14)*VLOOKUP(XQ14,PROTOKOL!$A:$E,5)))</f>
        <v xml:space="preserve"> </v>
      </c>
      <c r="XV14" s="155"/>
      <c r="XW14" s="156" t="str">
        <f t="shared" si="102"/>
        <v xml:space="preserve"> </v>
      </c>
      <c r="XX14" s="103"/>
      <c r="XY14" s="138">
        <v>1</v>
      </c>
      <c r="XZ14" s="149">
        <v>6.3</v>
      </c>
      <c r="YA14" s="150">
        <v>1</v>
      </c>
      <c r="YB14" s="150">
        <f t="shared" si="103"/>
        <v>7.5</v>
      </c>
      <c r="YC14" s="150">
        <f>IFERROR(IF(YA14=0," ",IF(YA14=16," ",VLOOKUP(YA14,PROTOKOL!$A:$E,2)*YB14))/7.5*(7.5-YF14),"")</f>
        <v>4.5</v>
      </c>
      <c r="YD14" s="151">
        <v>0.106</v>
      </c>
      <c r="YE14" s="152">
        <f>IF(YA14=0," ",IF(YA14=16," ",(XZ14-YC14-YD14)*VLOOKUP(YA14,PROTOKOL!$A:$E,5)))</f>
        <v>17.173960222222217</v>
      </c>
      <c r="YF14" s="153"/>
      <c r="YG14" s="144">
        <f t="shared" si="268"/>
        <v>7.5</v>
      </c>
      <c r="YH14" s="145">
        <f t="shared" si="269"/>
        <v>17.173960222222217</v>
      </c>
      <c r="YI14" s="149"/>
      <c r="YJ14" s="150"/>
      <c r="YK14" s="150" t="str">
        <f t="shared" si="104"/>
        <v xml:space="preserve"> </v>
      </c>
      <c r="YL14" s="154" t="str">
        <f>IF(YJ14=0," ",IF(YJ14=16," ",VLOOKUP(YJ14,PROTOKOL!$A:$E,2)*YK14))</f>
        <v xml:space="preserve"> </v>
      </c>
      <c r="YM14" s="151"/>
      <c r="YN14" s="152" t="str">
        <f>IF(YJ14=0," ",IF(YJ14=16," ",(YI14-YL14-YM14)*VLOOKUP(YJ14,PROTOKOL!$A:$E,5)))</f>
        <v xml:space="preserve"> </v>
      </c>
      <c r="YO14" s="155"/>
      <c r="YP14" s="156" t="str">
        <f t="shared" si="105"/>
        <v xml:space="preserve"> </v>
      </c>
      <c r="YQ14" s="103"/>
      <c r="YR14" s="138">
        <v>1</v>
      </c>
      <c r="YS14" s="149">
        <v>5.27</v>
      </c>
      <c r="YT14" s="150">
        <v>1</v>
      </c>
      <c r="YU14" s="150">
        <f t="shared" si="106"/>
        <v>7.5</v>
      </c>
      <c r="YV14" s="150">
        <f>IFERROR(IF(YT14=0," ",IF(YT14=16," ",VLOOKUP(YT14,PROTOKOL!$A:$E,2)*YU14))/7.5*(7.5-YY14),"")</f>
        <v>4.5</v>
      </c>
      <c r="YW14" s="151">
        <v>9.9000000000000005E-2</v>
      </c>
      <c r="YX14" s="152">
        <f>IF(YT14=0," ",IF(YT14=16," ",(YS14-YV14-YW14)*VLOOKUP(YT14,PROTOKOL!$A:$E,5)))</f>
        <v>6.8026725555555503</v>
      </c>
      <c r="YY14" s="153"/>
      <c r="YZ14" s="144">
        <f t="shared" si="270"/>
        <v>7.5</v>
      </c>
      <c r="ZA14" s="145">
        <f t="shared" si="271"/>
        <v>6.8026725555555503</v>
      </c>
      <c r="ZB14" s="149"/>
      <c r="ZC14" s="150"/>
      <c r="ZD14" s="150" t="str">
        <f t="shared" si="107"/>
        <v xml:space="preserve"> </v>
      </c>
      <c r="ZE14" s="154" t="str">
        <f>IF(ZC14=0," ",IF(ZC14=16," ",VLOOKUP(ZC14,PROTOKOL!$A:$E,2)*ZD14))</f>
        <v xml:space="preserve"> </v>
      </c>
      <c r="ZF14" s="151"/>
      <c r="ZG14" s="152" t="str">
        <f>IF(ZC14=0," ",IF(ZC14=16," ",(ZB14-ZE14-ZF14)*VLOOKUP(ZC14,PROTOKOL!$A:$E,5)))</f>
        <v xml:space="preserve"> </v>
      </c>
      <c r="ZH14" s="155"/>
      <c r="ZI14" s="156" t="str">
        <f t="shared" si="108"/>
        <v xml:space="preserve"> </v>
      </c>
      <c r="ZJ14" s="103"/>
      <c r="ZK14" s="138">
        <v>1</v>
      </c>
      <c r="ZL14" s="149">
        <v>5.3</v>
      </c>
      <c r="ZM14" s="150">
        <v>1</v>
      </c>
      <c r="ZN14" s="150">
        <f t="shared" si="109"/>
        <v>7.5</v>
      </c>
      <c r="ZO14" s="150">
        <f>IFERROR(IF(ZM14=0," ",IF(ZM14=16," ",VLOOKUP(ZM14,PROTOKOL!$A:$E,2)*ZN14))/7.5*(7.5-ZR14),"")</f>
        <v>4.5</v>
      </c>
      <c r="ZP14" s="151">
        <v>0.17</v>
      </c>
      <c r="ZQ14" s="152">
        <f>IF(ZM14=0," ",IF(ZM14=16," ",(ZL14-ZO14-ZP14)*VLOOKUP(ZM14,PROTOKOL!$A:$E,5)))</f>
        <v>6.3870099999999974</v>
      </c>
      <c r="ZR14" s="153"/>
      <c r="ZS14" s="144">
        <f t="shared" si="272"/>
        <v>7.5</v>
      </c>
      <c r="ZT14" s="145">
        <f t="shared" si="273"/>
        <v>6.3870099999999974</v>
      </c>
      <c r="ZU14" s="149"/>
      <c r="ZV14" s="150"/>
      <c r="ZW14" s="150" t="str">
        <f t="shared" si="110"/>
        <v xml:space="preserve"> </v>
      </c>
      <c r="ZX14" s="154" t="str">
        <f>IF(ZV14=0," ",IF(ZV14=16," ",VLOOKUP(ZV14,PROTOKOL!$A:$E,2)*ZW14))</f>
        <v xml:space="preserve"> </v>
      </c>
      <c r="ZY14" s="151"/>
      <c r="ZZ14" s="152" t="str">
        <f>IF(ZV14=0," ",IF(ZV14=16," ",(ZU14-ZX14-ZY14)*VLOOKUP(ZV14,PROTOKOL!$A:$E,5)))</f>
        <v xml:space="preserve"> </v>
      </c>
      <c r="AAA14" s="155"/>
      <c r="AAB14" s="156" t="str">
        <f t="shared" si="111"/>
        <v xml:space="preserve"> </v>
      </c>
      <c r="AAC14" s="103"/>
      <c r="AAD14" s="138">
        <v>1</v>
      </c>
      <c r="AAE14" s="149" t="s">
        <v>26</v>
      </c>
      <c r="AAF14" s="150"/>
      <c r="AAG14" s="150" t="str">
        <f t="shared" si="112"/>
        <v xml:space="preserve"> </v>
      </c>
      <c r="AAH14" s="150" t="str">
        <f>IFERROR(IF(AAF14=0," ",IF(AAF14=16," ",VLOOKUP(AAF14,PROTOKOL!$A:$E,2)*AAG14))/7.5*(7.5-AAK14),"")</f>
        <v/>
      </c>
      <c r="AAI14" s="151"/>
      <c r="AAJ14" s="152" t="str">
        <f>IF(AAF14=0," ",IF(AAF14=16," ",(AAE14-AAH14-AAI14)*VLOOKUP(AAF14,PROTOKOL!$A:$E,5)))</f>
        <v xml:space="preserve"> </v>
      </c>
      <c r="AAK14" s="153"/>
      <c r="AAL14" s="144" t="str">
        <f t="shared" si="274"/>
        <v xml:space="preserve"> </v>
      </c>
      <c r="AAM14" s="145" t="str">
        <f t="shared" si="275"/>
        <v xml:space="preserve"> </v>
      </c>
      <c r="AAN14" s="149"/>
      <c r="AAO14" s="150"/>
      <c r="AAP14" s="150" t="str">
        <f t="shared" si="113"/>
        <v xml:space="preserve"> </v>
      </c>
      <c r="AAQ14" s="154" t="str">
        <f>IF(AAO14=0," ",IF(AAO14=16," ",VLOOKUP(AAO14,PROTOKOL!$A:$E,2)*AAP14))</f>
        <v xml:space="preserve"> </v>
      </c>
      <c r="AAR14" s="151"/>
      <c r="AAS14" s="152" t="str">
        <f>IF(AAO14=0," ",IF(AAO14=16," ",(AAN14-AAQ14-AAR14)*VLOOKUP(AAO14,PROTOKOL!$A:$E,5)))</f>
        <v xml:space="preserve"> </v>
      </c>
      <c r="AAT14" s="155"/>
      <c r="AAU14" s="156" t="str">
        <f t="shared" si="114"/>
        <v xml:space="preserve"> </v>
      </c>
      <c r="AAV14" s="103"/>
      <c r="AAW14" s="138">
        <v>1</v>
      </c>
      <c r="AAX14" s="149">
        <v>5.09</v>
      </c>
      <c r="AAY14" s="150">
        <v>1</v>
      </c>
      <c r="AAZ14" s="150">
        <f t="shared" si="115"/>
        <v>7.5</v>
      </c>
      <c r="ABA14" s="150">
        <f>IFERROR(IF(AAY14=0," ",IF(AAY14=16," ",VLOOKUP(AAY14,PROTOKOL!$A:$E,2)*AAZ14))/7.5*(7.5-ABD14),"")</f>
        <v>4.5</v>
      </c>
      <c r="ABB14" s="151">
        <v>0.308</v>
      </c>
      <c r="ABC14" s="152">
        <f>IF(AAY14=0," ",IF(AAY14=16," ",(AAX14-ABA14-ABB14)*VLOOKUP(AAY14,PROTOKOL!$A:$E,5)))</f>
        <v>2.8589473333333317</v>
      </c>
      <c r="ABD14" s="153"/>
      <c r="ABE14" s="144">
        <f t="shared" si="276"/>
        <v>7.5</v>
      </c>
      <c r="ABF14" s="145">
        <f t="shared" si="277"/>
        <v>2.8589473333333317</v>
      </c>
      <c r="ABG14" s="149"/>
      <c r="ABH14" s="150"/>
      <c r="ABI14" s="150" t="str">
        <f t="shared" si="116"/>
        <v xml:space="preserve"> </v>
      </c>
      <c r="ABJ14" s="154" t="str">
        <f>IF(ABH14=0," ",IF(ABH14=16," ",VLOOKUP(ABH14,PROTOKOL!$A:$E,2)*ABI14))</f>
        <v xml:space="preserve"> </v>
      </c>
      <c r="ABK14" s="151"/>
      <c r="ABL14" s="152" t="str">
        <f>IF(ABH14=0," ",IF(ABH14=16," ",(ABG14-ABJ14-ABK14)*VLOOKUP(ABH14,PROTOKOL!$A:$E,5)))</f>
        <v xml:space="preserve"> </v>
      </c>
      <c r="ABM14" s="155"/>
      <c r="ABN14" s="156" t="str">
        <f t="shared" si="117"/>
        <v xml:space="preserve"> </v>
      </c>
      <c r="ABO14" s="103"/>
      <c r="ABP14" s="138">
        <v>1</v>
      </c>
      <c r="ABQ14" s="149">
        <v>1</v>
      </c>
      <c r="ABR14" s="150">
        <v>5</v>
      </c>
      <c r="ABS14" s="150">
        <f t="shared" si="118"/>
        <v>7.5</v>
      </c>
      <c r="ABT14" s="150">
        <f>IFERROR(IF(ABR14=0," ",IF(ABR14=16," ",VLOOKUP(ABR14,PROTOKOL!$A:$E,2)*ABS14))/7.5*(7.5-ABW14),"")</f>
        <v>0</v>
      </c>
      <c r="ABU14" s="151"/>
      <c r="ABV14" s="152">
        <f>IF(ABR14=0," ",IF(ABR14=16," ",(ABQ14-ABT14-ABU14)*VLOOKUP(ABR14,PROTOKOL!$A:$E,5)))</f>
        <v>17.262634133205204</v>
      </c>
      <c r="ABW14" s="153"/>
      <c r="ABX14" s="144" t="str">
        <f t="shared" si="278"/>
        <v xml:space="preserve"> </v>
      </c>
      <c r="ABY14" s="145" t="str">
        <f t="shared" si="279"/>
        <v xml:space="preserve"> </v>
      </c>
      <c r="ABZ14" s="149"/>
      <c r="ACA14" s="150"/>
      <c r="ACB14" s="150" t="str">
        <f t="shared" si="119"/>
        <v xml:space="preserve"> </v>
      </c>
      <c r="ACC14" s="154" t="str">
        <f>IF(ACA14=0," ",IF(ACA14=16," ",VLOOKUP(ACA14,PROTOKOL!$A:$E,2)*ACB14))</f>
        <v xml:space="preserve"> </v>
      </c>
      <c r="ACD14" s="151"/>
      <c r="ACE14" s="152" t="str">
        <f>IF(ACA14=0," ",IF(ACA14=16," ",(ABZ14-ACC14-ACD14)*VLOOKUP(ACA14,PROTOKOL!$A:$E,5)))</f>
        <v xml:space="preserve"> </v>
      </c>
      <c r="ACF14" s="155"/>
      <c r="ACG14" s="156" t="str">
        <f t="shared" si="120"/>
        <v xml:space="preserve"> </v>
      </c>
      <c r="ACH14" s="103"/>
      <c r="ACI14" s="138">
        <v>1</v>
      </c>
      <c r="ACJ14" s="149">
        <v>4.88</v>
      </c>
      <c r="ACK14" s="150">
        <v>1</v>
      </c>
      <c r="ACL14" s="150">
        <f t="shared" si="121"/>
        <v>7.5</v>
      </c>
      <c r="ACM14" s="150">
        <f>IFERROR(IF(ACK14=0," ",IF(ACK14=16," ",VLOOKUP(ACK14,PROTOKOL!$A:$E,2)*ACL14))/7.5*(7.5-ACP14),"")</f>
        <v>4.5</v>
      </c>
      <c r="ACN14" s="151">
        <v>0.21199999999999999</v>
      </c>
      <c r="ACO14" s="152">
        <f>IF(ACK14=0," ",IF(ACK14=16," ",(ACJ14-ACM14-ACN14)*VLOOKUP(ACK14,PROTOKOL!$A:$E,5)))</f>
        <v>1.7032026666666655</v>
      </c>
      <c r="ACP14" s="153"/>
      <c r="ACQ14" s="144">
        <f t="shared" si="280"/>
        <v>7.5</v>
      </c>
      <c r="ACR14" s="145">
        <f t="shared" si="281"/>
        <v>1.7032026666666655</v>
      </c>
      <c r="ACS14" s="149"/>
      <c r="ACT14" s="150"/>
      <c r="ACU14" s="150" t="str">
        <f t="shared" si="122"/>
        <v xml:space="preserve"> </v>
      </c>
      <c r="ACV14" s="154" t="str">
        <f>IF(ACT14=0," ",IF(ACT14=16," ",VLOOKUP(ACT14,PROTOKOL!$A:$E,2)*ACU14))</f>
        <v xml:space="preserve"> </v>
      </c>
      <c r="ACW14" s="151"/>
      <c r="ACX14" s="152" t="str">
        <f>IF(ACT14=0," ",IF(ACT14=16," ",(ACS14-ACV14-ACW14)*VLOOKUP(ACT14,PROTOKOL!$A:$E,5)))</f>
        <v xml:space="preserve"> </v>
      </c>
      <c r="ACY14" s="155"/>
      <c r="ACZ14" s="156" t="str">
        <f t="shared" si="123"/>
        <v xml:space="preserve"> </v>
      </c>
      <c r="ADA14" s="103"/>
      <c r="ADB14" s="138">
        <v>1</v>
      </c>
      <c r="ADC14" s="149">
        <v>1</v>
      </c>
      <c r="ADD14" s="150">
        <v>5</v>
      </c>
      <c r="ADE14" s="150">
        <f t="shared" si="124"/>
        <v>7.5</v>
      </c>
      <c r="ADF14" s="150">
        <f>IFERROR(IF(ADD14=0," ",IF(ADD14=16," ",VLOOKUP(ADD14,PROTOKOL!$A:$E,2)*ADE14))/7.5*(7.5-ADI14),"")</f>
        <v>0</v>
      </c>
      <c r="ADG14" s="151"/>
      <c r="ADH14" s="152">
        <f>IF(ADD14=0," ",IF(ADD14=16," ",(ADC14-ADF14-ADG14)*VLOOKUP(ADD14,PROTOKOL!$A:$E,5)))</f>
        <v>17.262634133205204</v>
      </c>
      <c r="ADI14" s="153"/>
      <c r="ADJ14" s="144" t="str">
        <f t="shared" si="282"/>
        <v xml:space="preserve"> </v>
      </c>
      <c r="ADK14" s="145" t="str">
        <f t="shared" si="283"/>
        <v xml:space="preserve"> </v>
      </c>
      <c r="ADL14" s="149"/>
      <c r="ADM14" s="150"/>
      <c r="ADN14" s="150" t="str">
        <f t="shared" si="125"/>
        <v xml:space="preserve"> </v>
      </c>
      <c r="ADO14" s="154" t="str">
        <f>IF(ADM14=0," ",IF(ADM14=16," ",VLOOKUP(ADM14,PROTOKOL!$A:$E,2)*ADN14))</f>
        <v xml:space="preserve"> </v>
      </c>
      <c r="ADP14" s="151"/>
      <c r="ADQ14" s="152" t="str">
        <f>IF(ADM14=0," ",IF(ADM14=16," ",(ADL14-ADO14-ADP14)*VLOOKUP(ADM14,PROTOKOL!$A:$E,5)))</f>
        <v xml:space="preserve"> </v>
      </c>
      <c r="ADR14" s="155"/>
      <c r="ADS14" s="156" t="str">
        <f t="shared" si="126"/>
        <v xml:space="preserve"> </v>
      </c>
      <c r="ADT14" s="103"/>
      <c r="ADU14" s="138">
        <v>1</v>
      </c>
      <c r="ADV14" s="149">
        <v>5.27</v>
      </c>
      <c r="ADW14" s="150">
        <v>1</v>
      </c>
      <c r="ADX14" s="150">
        <f t="shared" si="127"/>
        <v>7.5</v>
      </c>
      <c r="ADY14" s="150">
        <f>IFERROR(IF(ADW14=0," ",IF(ADW14=16," ",VLOOKUP(ADW14,PROTOKOL!$A:$E,2)*ADX14))/7.5*(7.5-AEB14),"")</f>
        <v>4.5</v>
      </c>
      <c r="ADZ14" s="151">
        <v>9.9000000000000005E-2</v>
      </c>
      <c r="AEA14" s="152">
        <f>IF(ADW14=0," ",IF(ADW14=16," ",(ADV14-ADY14-ADZ14)*VLOOKUP(ADW14,PROTOKOL!$A:$E,5)))</f>
        <v>6.8026725555555503</v>
      </c>
      <c r="AEB14" s="153"/>
      <c r="AEC14" s="144">
        <f t="shared" si="284"/>
        <v>7.5</v>
      </c>
      <c r="AED14" s="145">
        <f t="shared" si="285"/>
        <v>6.8026725555555503</v>
      </c>
      <c r="AEE14" s="149"/>
      <c r="AEF14" s="150"/>
      <c r="AEG14" s="150" t="str">
        <f t="shared" si="128"/>
        <v xml:space="preserve"> </v>
      </c>
      <c r="AEH14" s="154" t="str">
        <f>IF(AEF14=0," ",IF(AEF14=16," ",VLOOKUP(AEF14,PROTOKOL!$A:$E,2)*AEG14))</f>
        <v xml:space="preserve"> </v>
      </c>
      <c r="AEI14" s="151"/>
      <c r="AEJ14" s="152" t="str">
        <f>IF(AEF14=0," ",IF(AEF14=16," ",(AEE14-AEH14-AEI14)*VLOOKUP(AEF14,PROTOKOL!$A:$E,5)))</f>
        <v xml:space="preserve"> </v>
      </c>
      <c r="AEK14" s="155"/>
      <c r="AEL14" s="156" t="str">
        <f t="shared" si="129"/>
        <v xml:space="preserve"> </v>
      </c>
      <c r="AEM14" s="103"/>
      <c r="AEN14" s="138">
        <v>1</v>
      </c>
      <c r="AEO14" s="149">
        <v>7.23</v>
      </c>
      <c r="AEP14" s="150">
        <v>1</v>
      </c>
      <c r="AEQ14" s="150">
        <f t="shared" si="130"/>
        <v>7.5</v>
      </c>
      <c r="AER14" s="150">
        <f>IFERROR(IF(AEP14=0," ",IF(AEP14=16," ",VLOOKUP(AEP14,PROTOKOL!$A:$E,2)*AEQ14))/7.5*(7.5-AEU14),"")</f>
        <v>4.5</v>
      </c>
      <c r="AES14" s="151">
        <v>0.20200000000000001</v>
      </c>
      <c r="AET14" s="152">
        <f>IF(AEP14=0," ",IF(AEP14=16," ",(AEO14-AER14-AES14)*VLOOKUP(AEP14,PROTOKOL!$A:$E,5)))</f>
        <v>25.629144888888892</v>
      </c>
      <c r="AEU14" s="153"/>
      <c r="AEV14" s="144">
        <f t="shared" si="286"/>
        <v>7.5</v>
      </c>
      <c r="AEW14" s="145">
        <f t="shared" si="287"/>
        <v>25.629144888888892</v>
      </c>
      <c r="AEX14" s="327">
        <f>4.84/7.5*3.5</f>
        <v>2.2586666666666666</v>
      </c>
      <c r="AEY14" s="150">
        <v>1</v>
      </c>
      <c r="AEZ14" s="150">
        <v>3.5</v>
      </c>
      <c r="AFA14" s="154">
        <f>IF(AEY14=0," ",IF(AEY14=16," ",VLOOKUP(AEY14,PROTOKOL!$A:$E,2)*AEZ14))</f>
        <v>2.1</v>
      </c>
      <c r="AFB14" s="151"/>
      <c r="AFC14" s="152">
        <f>IF(AEY14=0," ",IF(AEY14=16," ",(AEX14-AFA14-AFB14)*VLOOKUP(AEY14,PROTOKOL!$A:$E,5)))</f>
        <v>1.6085802962962945</v>
      </c>
      <c r="AFD14" s="155">
        <v>7</v>
      </c>
      <c r="AFE14" s="156">
        <f t="shared" si="132"/>
        <v>3.217160592592589</v>
      </c>
      <c r="AFF14" s="103"/>
      <c r="AFG14" s="138">
        <v>1</v>
      </c>
      <c r="AFH14" s="149">
        <v>5.32</v>
      </c>
      <c r="AFI14" s="150">
        <v>1</v>
      </c>
      <c r="AFJ14" s="150">
        <f t="shared" si="133"/>
        <v>7.5</v>
      </c>
      <c r="AFK14" s="150">
        <f>IFERROR(IF(AFI14=0," ",IF(AFI14=16," ",VLOOKUP(AFI14,PROTOKOL!$A:$E,2)*AFJ14))/7.5*(7.5-AFN14),"")</f>
        <v>4.5</v>
      </c>
      <c r="AFL14" s="151">
        <v>0.113</v>
      </c>
      <c r="AFM14" s="152">
        <f>IF(AFI14=0," ",IF(AFI14=16," ",(AFH14-AFK14-AFL14)*VLOOKUP(AFI14,PROTOKOL!$A:$E,5)))</f>
        <v>7.1676445555555581</v>
      </c>
      <c r="AFN14" s="153"/>
      <c r="AFO14" s="144">
        <f t="shared" si="288"/>
        <v>7.5</v>
      </c>
      <c r="AFP14" s="145">
        <f t="shared" si="289"/>
        <v>7.1676445555555581</v>
      </c>
      <c r="AFQ14" s="149"/>
      <c r="AFR14" s="150"/>
      <c r="AFS14" s="150" t="str">
        <f t="shared" si="134"/>
        <v xml:space="preserve"> </v>
      </c>
      <c r="AFT14" s="154" t="str">
        <f>IF(AFR14=0," ",IF(AFR14=16," ",VLOOKUP(AFR14,PROTOKOL!$A:$E,2)*AFS14))</f>
        <v xml:space="preserve"> </v>
      </c>
      <c r="AFU14" s="151"/>
      <c r="AFV14" s="152" t="str">
        <f>IF(AFR14=0," ",IF(AFR14=16," ",(AFQ14-AFT14-AFU14)*VLOOKUP(AFR14,PROTOKOL!$A:$E,5)))</f>
        <v xml:space="preserve"> </v>
      </c>
      <c r="AFW14" s="155"/>
      <c r="AFX14" s="156" t="str">
        <f t="shared" si="135"/>
        <v xml:space="preserve"> </v>
      </c>
      <c r="AFY14" s="103"/>
      <c r="AFZ14" s="138">
        <v>1</v>
      </c>
      <c r="AGA14" s="149" t="s">
        <v>26</v>
      </c>
      <c r="AGB14" s="150"/>
      <c r="AGC14" s="150" t="str">
        <f t="shared" si="136"/>
        <v xml:space="preserve"> </v>
      </c>
      <c r="AGD14" s="150" t="str">
        <f>IFERROR(IF(AGB14=0," ",IF(AGB14=16," ",VLOOKUP(AGB14,PROTOKOL!$A:$E,2)*AGC14))/7.5*(7.5-AGG14),"")</f>
        <v/>
      </c>
      <c r="AGE14" s="151"/>
      <c r="AGF14" s="152" t="str">
        <f>IF(AGB14=0," ",IF(AGB14=16," ",(AGA14-AGD14-AGE14)*VLOOKUP(AGB14,PROTOKOL!$A:$E,5)))</f>
        <v xml:space="preserve"> </v>
      </c>
      <c r="AGG14" s="153"/>
      <c r="AGH14" s="144" t="str">
        <f t="shared" si="290"/>
        <v xml:space="preserve"> </v>
      </c>
      <c r="AGI14" s="145" t="str">
        <f t="shared" si="291"/>
        <v xml:space="preserve"> </v>
      </c>
      <c r="AGJ14" s="149"/>
      <c r="AGK14" s="150"/>
      <c r="AGL14" s="150" t="str">
        <f t="shared" si="137"/>
        <v xml:space="preserve"> </v>
      </c>
      <c r="AGM14" s="154" t="str">
        <f>IF(AGK14=0," ",IF(AGK14=16," ",VLOOKUP(AGK14,PROTOKOL!$A:$E,2)*AGL14))</f>
        <v xml:space="preserve"> </v>
      </c>
      <c r="AGN14" s="151"/>
      <c r="AGO14" s="152" t="str">
        <f>IF(AGK14=0," ",IF(AGK14=16," ",(AGJ14-AGM14-AGN14)*VLOOKUP(AGK14,PROTOKOL!$A:$E,5)))</f>
        <v xml:space="preserve"> </v>
      </c>
      <c r="AGP14" s="155"/>
      <c r="AGQ14" s="156" t="str">
        <f t="shared" si="138"/>
        <v xml:space="preserve"> </v>
      </c>
      <c r="AGR14" s="103"/>
      <c r="AGS14" s="138">
        <v>1</v>
      </c>
      <c r="AGT14" s="149">
        <v>4.84</v>
      </c>
      <c r="AGU14" s="150">
        <v>1</v>
      </c>
      <c r="AGV14" s="150">
        <f t="shared" si="139"/>
        <v>7.5</v>
      </c>
      <c r="AGW14" s="150">
        <f>IFERROR(IF(AGU14=0," ",IF(AGU14=16," ",VLOOKUP(AGU14,PROTOKOL!$A:$E,2)*AGV14))/7.5*(7.5-AGZ14),"")</f>
        <v>4.5</v>
      </c>
      <c r="AGX14" s="151">
        <v>0</v>
      </c>
      <c r="AGY14" s="152">
        <f>IF(AGU14=0," ",IF(AGU14=16," ",(AGT14-AGW14-AGX14)*VLOOKUP(AGU14,PROTOKOL!$A:$E,5)))</f>
        <v>3.4469577777777758</v>
      </c>
      <c r="AGZ14" s="153"/>
      <c r="AHA14" s="144">
        <f t="shared" si="292"/>
        <v>7.5</v>
      </c>
      <c r="AHB14" s="145">
        <f t="shared" si="293"/>
        <v>3.4469577777777758</v>
      </c>
      <c r="AHC14" s="149"/>
      <c r="AHD14" s="150"/>
      <c r="AHE14" s="150" t="str">
        <f t="shared" si="140"/>
        <v xml:space="preserve"> </v>
      </c>
      <c r="AHF14" s="154" t="str">
        <f>IF(AHD14=0," ",IF(AHD14=16," ",VLOOKUP(AHD14,PROTOKOL!$A:$E,2)*AHE14))</f>
        <v xml:space="preserve"> </v>
      </c>
      <c r="AHG14" s="151"/>
      <c r="AHH14" s="152" t="str">
        <f>IF(AHD14=0," ",IF(AHD14=16," ",(AHC14-AHF14-AHG14)*VLOOKUP(AHD14,PROTOKOL!$A:$E,5)))</f>
        <v xml:space="preserve"> </v>
      </c>
      <c r="AHI14" s="155"/>
      <c r="AHJ14" s="156" t="str">
        <f t="shared" si="141"/>
        <v xml:space="preserve"> </v>
      </c>
      <c r="AHK14" s="103"/>
      <c r="AHL14" s="138">
        <v>1</v>
      </c>
      <c r="AHM14" s="149">
        <v>5.63</v>
      </c>
      <c r="AHN14" s="150">
        <v>1</v>
      </c>
      <c r="AHO14" s="150">
        <f t="shared" si="142"/>
        <v>7.5</v>
      </c>
      <c r="AHP14" s="150">
        <f>IFERROR(IF(AHN14=0," ",IF(AHN14=16," ",VLOOKUP(AHN14,PROTOKOL!$A:$E,2)*AHO14))/7.5*(7.5-AHS14),"")</f>
        <v>4.5</v>
      </c>
      <c r="AHQ14" s="151">
        <v>0.2</v>
      </c>
      <c r="AHR14" s="152">
        <f>IF(AHN14=0," ",IF(AHN14=16," ",(AHM14-AHP14-AHQ14)*VLOOKUP(AHN14,PROTOKOL!$A:$E,5)))</f>
        <v>9.4284433333333322</v>
      </c>
      <c r="AHS14" s="153"/>
      <c r="AHT14" s="144">
        <f t="shared" si="294"/>
        <v>7.5</v>
      </c>
      <c r="AHU14" s="145">
        <f t="shared" si="295"/>
        <v>9.4284433333333322</v>
      </c>
      <c r="AHV14" s="149"/>
      <c r="AHW14" s="150"/>
      <c r="AHX14" s="150" t="str">
        <f t="shared" si="143"/>
        <v xml:space="preserve"> </v>
      </c>
      <c r="AHY14" s="154" t="str">
        <f>IF(AHW14=0," ",IF(AHW14=16," ",VLOOKUP(AHW14,PROTOKOL!$A:$E,2)*AHX14))</f>
        <v xml:space="preserve"> </v>
      </c>
      <c r="AHZ14" s="151"/>
      <c r="AIA14" s="152" t="str">
        <f>IF(AHW14=0," ",IF(AHW14=16," ",(AHV14-AHY14-AHZ14)*VLOOKUP(AHW14,PROTOKOL!$A:$E,5)))</f>
        <v xml:space="preserve"> </v>
      </c>
      <c r="AIB14" s="155"/>
      <c r="AIC14" s="156" t="str">
        <f t="shared" si="144"/>
        <v xml:space="preserve"> </v>
      </c>
      <c r="AID14" s="103"/>
      <c r="AIE14" s="138">
        <v>1</v>
      </c>
      <c r="AIF14" s="149">
        <v>5.96</v>
      </c>
      <c r="AIG14" s="150">
        <v>1</v>
      </c>
      <c r="AIH14" s="150">
        <f t="shared" si="145"/>
        <v>7.5</v>
      </c>
      <c r="AII14" s="150">
        <f>IFERROR(IF(AIG14=0," ",IF(AIG14=16," ",VLOOKUP(AIG14,PROTOKOL!$A:$E,2)*AIH14))/7.5*(7.5-AIL14),"")</f>
        <v>4.5</v>
      </c>
      <c r="AIJ14" s="151">
        <v>0.20399999999999999</v>
      </c>
      <c r="AIK14" s="152">
        <f>IF(AIG14=0," ",IF(AIG14=16," ",(AIF14-AII14-AIJ14)*VLOOKUP(AIG14,PROTOKOL!$A:$E,5)))</f>
        <v>12.733467555555555</v>
      </c>
      <c r="AIL14" s="153"/>
      <c r="AIM14" s="144">
        <f t="shared" si="296"/>
        <v>7.5</v>
      </c>
      <c r="AIN14" s="145">
        <f t="shared" si="297"/>
        <v>12.733467555555555</v>
      </c>
      <c r="AIO14" s="149"/>
      <c r="AIP14" s="150"/>
      <c r="AIQ14" s="150" t="str">
        <f t="shared" si="146"/>
        <v xml:space="preserve"> </v>
      </c>
      <c r="AIR14" s="154" t="str">
        <f>IF(AIP14=0," ",IF(AIP14=16," ",VLOOKUP(AIP14,PROTOKOL!$A:$E,2)*AIQ14))</f>
        <v xml:space="preserve"> </v>
      </c>
      <c r="AIS14" s="151"/>
      <c r="AIT14" s="152" t="str">
        <f>IF(AIP14=0," ",IF(AIP14=16," ",(AIO14-AIR14-AIS14)*VLOOKUP(AIP14,PROTOKOL!$A:$E,5)))</f>
        <v xml:space="preserve"> </v>
      </c>
      <c r="AIU14" s="155"/>
      <c r="AIV14" s="156" t="str">
        <f t="shared" si="147"/>
        <v xml:space="preserve"> </v>
      </c>
      <c r="AIW14" s="103"/>
      <c r="AIX14" s="138">
        <v>1</v>
      </c>
      <c r="AIY14" s="149">
        <v>4.92</v>
      </c>
      <c r="AIZ14" s="150">
        <v>1</v>
      </c>
      <c r="AJA14" s="150">
        <f t="shared" si="148"/>
        <v>7.5</v>
      </c>
      <c r="AJB14" s="150">
        <f>IFERROR(IF(AIZ14=0," ",IF(AIZ14=16," ",VLOOKUP(AIZ14,PROTOKOL!$A:$E,2)*AJA14))/7.5*(7.5-AJE14),"")</f>
        <v>4.5</v>
      </c>
      <c r="AJC14" s="151">
        <v>0.114</v>
      </c>
      <c r="AJD14" s="152">
        <f>IF(AIZ14=0," ",IF(AIZ14=16," ",(AIY14-AJB14-AJC14)*VLOOKUP(AIZ14,PROTOKOL!$A:$E,5)))</f>
        <v>3.1022619999999992</v>
      </c>
      <c r="AJE14" s="153"/>
      <c r="AJF14" s="144">
        <f t="shared" si="298"/>
        <v>7.5</v>
      </c>
      <c r="AJG14" s="145">
        <f t="shared" si="299"/>
        <v>3.1022619999999992</v>
      </c>
      <c r="AJH14" s="149"/>
      <c r="AJI14" s="150"/>
      <c r="AJJ14" s="150" t="str">
        <f t="shared" si="149"/>
        <v xml:space="preserve"> </v>
      </c>
      <c r="AJK14" s="154" t="str">
        <f>IF(AJI14=0," ",IF(AJI14=16," ",VLOOKUP(AJI14,PROTOKOL!$A:$E,2)*AJJ14))</f>
        <v xml:space="preserve"> </v>
      </c>
      <c r="AJL14" s="151"/>
      <c r="AJM14" s="152" t="str">
        <f>IF(AJI14=0," ",IF(AJI14=16," ",(AJH14-AJK14-AJL14)*VLOOKUP(AJI14,PROTOKOL!$A:$E,5)))</f>
        <v xml:space="preserve"> </v>
      </c>
      <c r="AJN14" s="155"/>
      <c r="AJO14" s="156" t="str">
        <f t="shared" si="150"/>
        <v xml:space="preserve"> </v>
      </c>
      <c r="AJP14" s="103"/>
      <c r="AJQ14" s="138">
        <v>1</v>
      </c>
      <c r="AJR14" s="149">
        <v>7.64</v>
      </c>
      <c r="AJS14" s="150">
        <v>1</v>
      </c>
      <c r="AJT14" s="150">
        <f t="shared" si="151"/>
        <v>7.5</v>
      </c>
      <c r="AJU14" s="150">
        <f>IFERROR(IF(AJS14=0," ",IF(AJS14=16," ",VLOOKUP(AJS14,PROTOKOL!$A:$E,2)*AJT14))/7.5*(7.5-AJX14),"")</f>
        <v>4.5</v>
      </c>
      <c r="AJV14" s="151">
        <v>0.21199999999999999</v>
      </c>
      <c r="AJW14" s="152">
        <f>IF(AJS14=0," ",IF(AJS14=16," ",(AJR14-AJU14-AJV14)*VLOOKUP(AJS14,PROTOKOL!$A:$E,5)))</f>
        <v>29.684389333333325</v>
      </c>
      <c r="AJX14" s="153"/>
      <c r="AJY14" s="144">
        <f t="shared" si="300"/>
        <v>7.5</v>
      </c>
      <c r="AJZ14" s="145">
        <f t="shared" si="301"/>
        <v>29.684389333333325</v>
      </c>
      <c r="AKA14" s="149"/>
      <c r="AKB14" s="150"/>
      <c r="AKC14" s="150" t="str">
        <f t="shared" si="152"/>
        <v xml:space="preserve"> </v>
      </c>
      <c r="AKD14" s="154" t="str">
        <f>IF(AKB14=0," ",IF(AKB14=16," ",VLOOKUP(AKB14,PROTOKOL!$A:$E,2)*AKC14))</f>
        <v xml:space="preserve"> </v>
      </c>
      <c r="AKE14" s="151"/>
      <c r="AKF14" s="152" t="str">
        <f>IF(AKB14=0," ",IF(AKB14=16," ",(AKA14-AKD14-AKE14)*VLOOKUP(AKB14,PROTOKOL!$A:$E,5)))</f>
        <v xml:space="preserve"> </v>
      </c>
      <c r="AKG14" s="155"/>
      <c r="AKH14" s="156" t="str">
        <f t="shared" si="153"/>
        <v xml:space="preserve"> </v>
      </c>
      <c r="AKI14" s="103"/>
      <c r="AKJ14" s="138">
        <v>1</v>
      </c>
      <c r="AKK14" s="149">
        <v>2.46</v>
      </c>
      <c r="AKL14" s="150">
        <v>1</v>
      </c>
      <c r="AKM14" s="150">
        <f t="shared" si="154"/>
        <v>7.5</v>
      </c>
      <c r="AKN14" s="150">
        <f>IFERROR(IF(AKL14=0," ",IF(AKL14=16," ",VLOOKUP(AKL14,PROTOKOL!$A:$E,2)*AKM14))/7.5*(7.5-AKQ14),"")</f>
        <v>4.5</v>
      </c>
      <c r="AKO14" s="151">
        <v>0.214</v>
      </c>
      <c r="AKP14" s="152">
        <v>0</v>
      </c>
      <c r="AKQ14" s="153"/>
      <c r="AKR14" s="144">
        <f t="shared" si="302"/>
        <v>7.5</v>
      </c>
      <c r="AKS14" s="145">
        <f t="shared" si="303"/>
        <v>0</v>
      </c>
      <c r="AKT14" s="149"/>
      <c r="AKU14" s="150"/>
      <c r="AKV14" s="150" t="str">
        <f t="shared" si="155"/>
        <v xml:space="preserve"> </v>
      </c>
      <c r="AKW14" s="154" t="str">
        <f>IF(AKU14=0," ",IF(AKU14=16," ",VLOOKUP(AKU14,PROTOKOL!$A:$E,2)*AKV14))</f>
        <v xml:space="preserve"> </v>
      </c>
      <c r="AKX14" s="151"/>
      <c r="AKY14" s="152" t="str">
        <f>IF(AKU14=0," ",IF(AKU14=16," ",(AKT14-AKW14-AKX14)*VLOOKUP(AKU14,PROTOKOL!$A:$E,5)))</f>
        <v xml:space="preserve"> </v>
      </c>
      <c r="AKZ14" s="155"/>
      <c r="ALA14" s="156" t="str">
        <f t="shared" si="156"/>
        <v xml:space="preserve"> </v>
      </c>
      <c r="ALB14" s="103"/>
      <c r="ALC14" s="138">
        <v>1</v>
      </c>
      <c r="ALD14" s="149">
        <v>3.26</v>
      </c>
      <c r="ALE14" s="150">
        <v>1</v>
      </c>
      <c r="ALF14" s="150">
        <f t="shared" si="157"/>
        <v>7.5</v>
      </c>
      <c r="ALG14" s="150">
        <f>IFERROR(IF(ALE14=0," ",IF(ALE14=16," ",VLOOKUP(ALE14,PROTOKOL!$A:$E,2)*ALF14))/7.5*(7.5-ALJ14),"")</f>
        <v>4.5</v>
      </c>
      <c r="ALH14" s="151">
        <v>0.32700000000000001</v>
      </c>
      <c r="ALI14" s="152">
        <v>0</v>
      </c>
      <c r="ALJ14" s="153"/>
      <c r="ALK14" s="144">
        <f t="shared" si="304"/>
        <v>7.5</v>
      </c>
      <c r="ALL14" s="145">
        <f t="shared" si="305"/>
        <v>0</v>
      </c>
      <c r="ALM14" s="149"/>
      <c r="ALN14" s="150"/>
      <c r="ALO14" s="150" t="str">
        <f t="shared" si="158"/>
        <v xml:space="preserve"> </v>
      </c>
      <c r="ALP14" s="154" t="str">
        <f>IF(ALN14=0," ",IF(ALN14=16," ",VLOOKUP(ALN14,PROTOKOL!$A:$E,2)*ALO14))</f>
        <v xml:space="preserve"> </v>
      </c>
      <c r="ALQ14" s="151"/>
      <c r="ALR14" s="152" t="str">
        <f>IF(ALN14=0," ",IF(ALN14=16," ",(ALM14-ALP14-ALQ14)*VLOOKUP(ALN14,PROTOKOL!$A:$E,5)))</f>
        <v xml:space="preserve"> </v>
      </c>
      <c r="ALS14" s="155"/>
      <c r="ALT14" s="156" t="str">
        <f t="shared" si="159"/>
        <v xml:space="preserve"> </v>
      </c>
      <c r="ALU14" s="103"/>
      <c r="ALV14" s="138">
        <v>1</v>
      </c>
      <c r="ALW14" s="149" t="s">
        <v>26</v>
      </c>
      <c r="ALX14" s="150"/>
      <c r="ALY14" s="150" t="str">
        <f t="shared" si="160"/>
        <v xml:space="preserve"> </v>
      </c>
      <c r="ALZ14" s="150" t="str">
        <f>IFERROR(IF(ALX14=0," ",IF(ALX14=16," ",VLOOKUP(ALX14,PROTOKOL!$A:$E,2)*ALY14))/7.5*(7.5-AMC14),"")</f>
        <v/>
      </c>
      <c r="AMA14" s="151"/>
      <c r="AMB14" s="152" t="str">
        <f>IF(ALX14=0," ",IF(ALX14=16," ",(ALW14-ALZ14-AMA14)*VLOOKUP(ALX14,PROTOKOL!$A:$E,5)))</f>
        <v xml:space="preserve"> </v>
      </c>
      <c r="AMC14" s="153"/>
      <c r="AMD14" s="144" t="str">
        <f t="shared" si="306"/>
        <v xml:space="preserve"> </v>
      </c>
      <c r="AME14" s="145" t="str">
        <f t="shared" si="307"/>
        <v xml:space="preserve"> </v>
      </c>
      <c r="AMF14" s="149"/>
      <c r="AMG14" s="150"/>
      <c r="AMH14" s="150" t="str">
        <f t="shared" si="161"/>
        <v xml:space="preserve"> </v>
      </c>
      <c r="AMI14" s="154" t="str">
        <f>IF(AMG14=0," ",IF(AMG14=16," ",VLOOKUP(AMG14,PROTOKOL!$A:$E,2)*AMH14))</f>
        <v xml:space="preserve"> </v>
      </c>
      <c r="AMJ14" s="151"/>
      <c r="AMK14" s="152" t="str">
        <f>IF(AMG14=0," ",IF(AMG14=16," ",(AMF14-AMI14-AMJ14)*VLOOKUP(AMG14,PROTOKOL!$A:$E,5)))</f>
        <v xml:space="preserve"> </v>
      </c>
      <c r="AML14" s="155"/>
      <c r="AMM14" s="156" t="str">
        <f t="shared" si="162"/>
        <v xml:space="preserve"> </v>
      </c>
      <c r="AMN14" s="103"/>
      <c r="AMO14" s="138">
        <v>1</v>
      </c>
      <c r="AMP14" s="149">
        <v>1.65</v>
      </c>
      <c r="AMQ14" s="150">
        <v>1</v>
      </c>
      <c r="AMR14" s="150">
        <f t="shared" si="163"/>
        <v>7.5</v>
      </c>
      <c r="AMS14" s="150">
        <f>IFERROR(IF(AMQ14=0," ",IF(AMQ14=16," ",VLOOKUP(AMQ14,PROTOKOL!$A:$E,2)*AMR14))/7.5*(7.5-AMV14),"")</f>
        <v>4.5</v>
      </c>
      <c r="AMT14" s="151">
        <v>0.10199999999999999</v>
      </c>
      <c r="AMU14" s="152">
        <v>0</v>
      </c>
      <c r="AMV14" s="153"/>
      <c r="AMW14" s="144">
        <f t="shared" si="308"/>
        <v>7.5</v>
      </c>
      <c r="AMX14" s="145">
        <f t="shared" si="309"/>
        <v>0</v>
      </c>
      <c r="AMY14" s="149"/>
      <c r="AMZ14" s="150"/>
      <c r="ANA14" s="150" t="str">
        <f t="shared" si="164"/>
        <v xml:space="preserve"> </v>
      </c>
      <c r="ANB14" s="154" t="str">
        <f>IF(AMZ14=0," ",IF(AMZ14=16," ",VLOOKUP(AMZ14,PROTOKOL!$A:$E,2)*ANA14))</f>
        <v xml:space="preserve"> </v>
      </c>
      <c r="ANC14" s="151"/>
      <c r="AND14" s="152" t="str">
        <f>IF(AMZ14=0," ",IF(AMZ14=16," ",(AMY14-ANB14-ANC14)*VLOOKUP(AMZ14,PROTOKOL!$A:$E,5)))</f>
        <v xml:space="preserve"> </v>
      </c>
      <c r="ANE14" s="155"/>
      <c r="ANF14" s="156" t="str">
        <f t="shared" si="165"/>
        <v xml:space="preserve"> </v>
      </c>
      <c r="ANG14" s="103"/>
      <c r="ANH14" s="138">
        <v>1</v>
      </c>
      <c r="ANI14" s="149">
        <v>4.63</v>
      </c>
      <c r="ANJ14" s="150">
        <v>1</v>
      </c>
      <c r="ANK14" s="150">
        <f t="shared" si="166"/>
        <v>7.5</v>
      </c>
      <c r="ANL14" s="150">
        <f>IFERROR(IF(ANJ14=0," ",IF(ANJ14=16," ",VLOOKUP(ANJ14,PROTOKOL!$A:$E,2)*ANK14))/7.5*(7.5-ANO14),"")</f>
        <v>4.5</v>
      </c>
      <c r="ANM14" s="151">
        <v>0.23499999999999999</v>
      </c>
      <c r="ANN14" s="152">
        <v>0</v>
      </c>
      <c r="ANO14" s="153"/>
      <c r="ANP14" s="144">
        <f t="shared" si="310"/>
        <v>7.5</v>
      </c>
      <c r="ANQ14" s="145">
        <f t="shared" si="311"/>
        <v>0</v>
      </c>
      <c r="ANR14" s="149"/>
      <c r="ANS14" s="150"/>
      <c r="ANT14" s="150" t="str">
        <f t="shared" si="167"/>
        <v xml:space="preserve"> </v>
      </c>
      <c r="ANU14" s="154" t="str">
        <f>IF(ANS14=0," ",IF(ANS14=16," ",VLOOKUP(ANS14,PROTOKOL!$A:$E,2)*ANT14))</f>
        <v xml:space="preserve"> </v>
      </c>
      <c r="ANV14" s="151"/>
      <c r="ANW14" s="152" t="str">
        <f>IF(ANS14=0," ",IF(ANS14=16," ",(ANR14-ANU14-ANV14)*VLOOKUP(ANS14,PROTOKOL!$A:$E,5)))</f>
        <v xml:space="preserve"> </v>
      </c>
      <c r="ANX14" s="155"/>
      <c r="ANY14" s="156" t="str">
        <f t="shared" si="168"/>
        <v xml:space="preserve"> </v>
      </c>
      <c r="ANZ14" s="103"/>
      <c r="AOA14" s="138">
        <v>1</v>
      </c>
      <c r="AOB14" s="149">
        <v>5.09</v>
      </c>
      <c r="AOC14" s="150">
        <v>1</v>
      </c>
      <c r="AOD14" s="150">
        <f t="shared" si="169"/>
        <v>7.5</v>
      </c>
      <c r="AOE14" s="150">
        <f>IFERROR(IF(AOC14=0," ",IF(AOC14=16," ",VLOOKUP(AOC14,PROTOKOL!$A:$E,2)*AOD14))/7.5*(7.5-AOH14),"")</f>
        <v>4.5</v>
      </c>
      <c r="AOF14" s="151">
        <v>0.308</v>
      </c>
      <c r="AOG14" s="152">
        <f>IF(AOC14=0," ",IF(AOC14=16," ",(AOB14-AOE14-AOF14)*VLOOKUP(AOC14,PROTOKOL!$A:$E,5)))</f>
        <v>2.8589473333333317</v>
      </c>
      <c r="AOH14" s="153"/>
      <c r="AOI14" s="144">
        <f t="shared" si="312"/>
        <v>7.5</v>
      </c>
      <c r="AOJ14" s="145">
        <f t="shared" si="313"/>
        <v>2.8589473333333317</v>
      </c>
      <c r="AOK14" s="149"/>
      <c r="AOL14" s="150"/>
      <c r="AOM14" s="150" t="str">
        <f t="shared" si="170"/>
        <v xml:space="preserve"> </v>
      </c>
      <c r="AON14" s="154" t="str">
        <f>IF(AOL14=0," ",IF(AOL14=16," ",VLOOKUP(AOL14,PROTOKOL!$A:$E,2)*AOM14))</f>
        <v xml:space="preserve"> </v>
      </c>
      <c r="AOO14" s="151"/>
      <c r="AOP14" s="152" t="str">
        <f>IF(AOL14=0," ",IF(AOL14=16," ",(AOK14-AON14-AOO14)*VLOOKUP(AOL14,PROTOKOL!$A:$E,5)))</f>
        <v xml:space="preserve"> </v>
      </c>
      <c r="AOQ14" s="155"/>
      <c r="AOR14" s="156" t="str">
        <f t="shared" si="171"/>
        <v xml:space="preserve"> </v>
      </c>
      <c r="AOS14" s="103"/>
      <c r="AOT14" s="138">
        <v>1</v>
      </c>
      <c r="AOU14" s="149" t="s">
        <v>26</v>
      </c>
      <c r="AOV14" s="150"/>
      <c r="AOW14" s="150" t="str">
        <f t="shared" si="172"/>
        <v xml:space="preserve"> </v>
      </c>
      <c r="AOX14" s="150" t="str">
        <f>IFERROR(IF(AOV14=0," ",IF(AOV14=16," ",VLOOKUP(AOV14,PROTOKOL!$A:$E,2)*AOW14))/7.5*(7.5-APA14),"")</f>
        <v/>
      </c>
      <c r="AOY14" s="151"/>
      <c r="AOZ14" s="152" t="str">
        <f>IF(AOV14=0," ",IF(AOV14=16," ",(AOU14-AOX14-AOY14)*VLOOKUP(AOV14,PROTOKOL!$A:$E,5)))</f>
        <v xml:space="preserve"> </v>
      </c>
      <c r="APA14" s="153"/>
      <c r="APB14" s="144" t="str">
        <f t="shared" si="314"/>
        <v xml:space="preserve"> </v>
      </c>
      <c r="APC14" s="145" t="str">
        <f t="shared" si="315"/>
        <v xml:space="preserve"> </v>
      </c>
      <c r="APD14" s="149"/>
      <c r="APE14" s="150"/>
      <c r="APF14" s="150" t="str">
        <f t="shared" si="173"/>
        <v xml:space="preserve"> </v>
      </c>
      <c r="APG14" s="154" t="str">
        <f>IF(APE14=0," ",IF(APE14=16," ",VLOOKUP(APE14,PROTOKOL!$A:$E,2)*APF14))</f>
        <v xml:space="preserve"> </v>
      </c>
      <c r="APH14" s="151"/>
      <c r="API14" s="152" t="str">
        <f>IF(APE14=0," ",IF(APE14=16," ",(APD14-APG14-APH14)*VLOOKUP(APE14,PROTOKOL!$A:$E,5)))</f>
        <v xml:space="preserve"> </v>
      </c>
      <c r="APJ14" s="155"/>
      <c r="APK14" s="156" t="str">
        <f t="shared" si="174"/>
        <v xml:space="preserve"> </v>
      </c>
      <c r="APL14" s="103"/>
      <c r="APM14" s="138">
        <v>1</v>
      </c>
      <c r="APN14" s="149">
        <v>5.07</v>
      </c>
      <c r="APO14" s="150">
        <v>1</v>
      </c>
      <c r="APP14" s="150">
        <f t="shared" si="175"/>
        <v>7.5</v>
      </c>
      <c r="APQ14" s="150">
        <f>IFERROR(IF(APO14=0," ",IF(APO14=16," ",VLOOKUP(APO14,PROTOKOL!$A:$E,2)*APP14))/7.5*(7.5-APT14),"")</f>
        <v>4.5</v>
      </c>
      <c r="APR14" s="151">
        <v>8.5000000000000006E-2</v>
      </c>
      <c r="APS14" s="152">
        <f>IF(APO14=0," ",IF(APO14=16," ",(APN14-APQ14-APR14)*VLOOKUP(APO14,PROTOKOL!$A:$E,5)))</f>
        <v>4.9169838888888906</v>
      </c>
      <c r="APT14" s="153"/>
      <c r="APU14" s="144">
        <f t="shared" si="316"/>
        <v>7.5</v>
      </c>
      <c r="APV14" s="145">
        <f t="shared" si="317"/>
        <v>4.9169838888888906</v>
      </c>
      <c r="APW14" s="149"/>
      <c r="APX14" s="150"/>
      <c r="APY14" s="150" t="str">
        <f t="shared" si="176"/>
        <v xml:space="preserve"> </v>
      </c>
      <c r="APZ14" s="154" t="str">
        <f>IF(APX14=0," ",IF(APX14=16," ",VLOOKUP(APX14,PROTOKOL!$A:$E,2)*APY14))</f>
        <v xml:space="preserve"> </v>
      </c>
      <c r="AQA14" s="151"/>
      <c r="AQB14" s="152" t="str">
        <f>IF(APX14=0," ",IF(APX14=16," ",(APW14-APZ14-AQA14)*VLOOKUP(APX14,PROTOKOL!$A:$E,5)))</f>
        <v xml:space="preserve"> </v>
      </c>
      <c r="AQC14" s="155"/>
      <c r="AQD14" s="156" t="str">
        <f t="shared" si="177"/>
        <v xml:space="preserve"> </v>
      </c>
      <c r="AQE14" s="103"/>
      <c r="AQF14" s="138">
        <v>1</v>
      </c>
      <c r="AQG14" s="149">
        <v>5.52</v>
      </c>
      <c r="AQH14" s="150">
        <v>1</v>
      </c>
      <c r="AQI14" s="150">
        <f t="shared" si="178"/>
        <v>7.5</v>
      </c>
      <c r="AQJ14" s="150">
        <f>IFERROR(IF(AQH14=0," ",IF(AQH14=16," ",VLOOKUP(AQH14,PROTOKOL!$A:$E,2)*AQI14))/7.5*(7.5-AQM14),"")</f>
        <v>4.5</v>
      </c>
      <c r="AQK14" s="151">
        <v>0.20499999999999999</v>
      </c>
      <c r="AQL14" s="152">
        <f>IF(AQH14=0," ",IF(AQH14=16," ",(AQG14-AQJ14-AQK14)*VLOOKUP(AQH14,PROTOKOL!$A:$E,5)))</f>
        <v>8.2625605555555506</v>
      </c>
      <c r="AQM14" s="153"/>
      <c r="AQN14" s="144">
        <f t="shared" si="318"/>
        <v>7.5</v>
      </c>
      <c r="AQO14" s="145">
        <f t="shared" si="319"/>
        <v>8.2625605555555506</v>
      </c>
      <c r="AQP14" s="149"/>
      <c r="AQQ14" s="150"/>
      <c r="AQR14" s="150" t="str">
        <f t="shared" si="179"/>
        <v xml:space="preserve"> </v>
      </c>
      <c r="AQS14" s="154" t="str">
        <f>IF(AQQ14=0," ",IF(AQQ14=16," ",VLOOKUP(AQQ14,PROTOKOL!$A:$E,2)*AQR14))</f>
        <v xml:space="preserve"> </v>
      </c>
      <c r="AQT14" s="151"/>
      <c r="AQU14" s="152" t="str">
        <f>IF(AQQ14=0," ",IF(AQQ14=16," ",(AQP14-AQS14-AQT14)*VLOOKUP(AQQ14,PROTOKOL!$A:$E,5)))</f>
        <v xml:space="preserve"> </v>
      </c>
      <c r="AQV14" s="155"/>
      <c r="AQW14" s="156" t="str">
        <f t="shared" si="180"/>
        <v xml:space="preserve"> </v>
      </c>
      <c r="AQX14" s="103"/>
      <c r="AQY14" s="138">
        <v>1</v>
      </c>
      <c r="AQZ14" s="149" t="s">
        <v>26</v>
      </c>
      <c r="ARA14" s="150"/>
      <c r="ARB14" s="150" t="str">
        <f t="shared" si="181"/>
        <v xml:space="preserve"> </v>
      </c>
      <c r="ARC14" s="150" t="str">
        <f>IFERROR(IF(ARA14=0," ",IF(ARA14=16," ",VLOOKUP(ARA14,PROTOKOL!$A:$E,2)*ARB14))/7.5*(7.5-ARF14),"")</f>
        <v/>
      </c>
      <c r="ARD14" s="151"/>
      <c r="ARE14" s="152" t="str">
        <f>IF(ARA14=0," ",IF(ARA14=16," ",(AQZ14-ARC14-ARD14)*VLOOKUP(ARA14,PROTOKOL!$A:$E,5)))</f>
        <v xml:space="preserve"> </v>
      </c>
      <c r="ARF14" s="153"/>
      <c r="ARG14" s="144" t="str">
        <f t="shared" si="320"/>
        <v xml:space="preserve"> </v>
      </c>
      <c r="ARH14" s="145" t="str">
        <f t="shared" si="321"/>
        <v xml:space="preserve"> </v>
      </c>
      <c r="ARI14" s="149"/>
      <c r="ARJ14" s="150"/>
      <c r="ARK14" s="150" t="str">
        <f t="shared" si="182"/>
        <v xml:space="preserve"> </v>
      </c>
      <c r="ARL14" s="154" t="str">
        <f>IF(ARJ14=0," ",IF(ARJ14=16," ",VLOOKUP(ARJ14,PROTOKOL!$A:$E,2)*ARK14))</f>
        <v xml:space="preserve"> </v>
      </c>
      <c r="ARM14" s="151"/>
      <c r="ARN14" s="152" t="str">
        <f>IF(ARJ14=0," ",IF(ARJ14=16," ",(ARI14-ARL14-ARM14)*VLOOKUP(ARJ14,PROTOKOL!$A:$E,5)))</f>
        <v xml:space="preserve"> </v>
      </c>
      <c r="ARO14" s="155"/>
      <c r="ARP14" s="156" t="str">
        <f t="shared" si="183"/>
        <v xml:space="preserve"> </v>
      </c>
      <c r="ARQ14" s="103"/>
      <c r="ARR14" s="138">
        <v>1</v>
      </c>
      <c r="ARS14" s="149">
        <v>4.2699999999999996</v>
      </c>
      <c r="ART14" s="150">
        <v>1</v>
      </c>
      <c r="ARU14" s="150">
        <f t="shared" si="184"/>
        <v>7.5</v>
      </c>
      <c r="ARV14" s="150">
        <f>IFERROR(IF(ART14=0," ",IF(ART14=16," ",VLOOKUP(ART14,PROTOKOL!$A:$E,2)*ARU14))/7.5*(7.5-ARY14),"")</f>
        <v>4.5</v>
      </c>
      <c r="ARW14" s="151">
        <v>0.21299999999999999</v>
      </c>
      <c r="ARX14" s="152">
        <v>0</v>
      </c>
      <c r="ARY14" s="153"/>
      <c r="ARZ14" s="144">
        <f t="shared" si="322"/>
        <v>7.5</v>
      </c>
      <c r="ASA14" s="145">
        <f t="shared" si="323"/>
        <v>0</v>
      </c>
      <c r="ASB14" s="149"/>
      <c r="ASC14" s="150"/>
      <c r="ASD14" s="150" t="str">
        <f t="shared" si="185"/>
        <v xml:space="preserve"> </v>
      </c>
      <c r="ASE14" s="154" t="str">
        <f>IF(ASC14=0," ",IF(ASC14=16," ",VLOOKUP(ASC14,PROTOKOL!$A:$E,2)*ASD14))</f>
        <v xml:space="preserve"> </v>
      </c>
      <c r="ASF14" s="151"/>
      <c r="ASG14" s="152" t="str">
        <f>IF(ASC14=0," ",IF(ASC14=16," ",(ASB14-ASE14-ASF14)*VLOOKUP(ASC14,PROTOKOL!$A:$E,5)))</f>
        <v xml:space="preserve"> </v>
      </c>
      <c r="ASH14" s="155"/>
      <c r="ASI14" s="156" t="str">
        <f t="shared" si="186"/>
        <v xml:space="preserve"> </v>
      </c>
      <c r="ASJ14" s="103"/>
      <c r="ASK14" s="138">
        <v>1</v>
      </c>
      <c r="ASL14" s="149" t="s">
        <v>26</v>
      </c>
      <c r="ASM14" s="150"/>
      <c r="ASN14" s="150" t="str">
        <f t="shared" si="187"/>
        <v xml:space="preserve"> </v>
      </c>
      <c r="ASO14" s="150" t="str">
        <f>IFERROR(IF(ASM14=0," ",IF(ASM14=16," ",VLOOKUP(ASM14,PROTOKOL!$A:$E,2)*ASN14))/7.5*(7.5-ASR14),"")</f>
        <v/>
      </c>
      <c r="ASP14" s="151"/>
      <c r="ASQ14" s="152" t="str">
        <f>IF(ASM14=0," ",IF(ASM14=16," ",(ASL14-ASO14-ASP14)*VLOOKUP(ASM14,PROTOKOL!$A:$E,5)))</f>
        <v xml:space="preserve"> </v>
      </c>
      <c r="ASR14" s="153"/>
      <c r="ASS14" s="144" t="str">
        <f t="shared" si="324"/>
        <v xml:space="preserve"> </v>
      </c>
      <c r="AST14" s="145" t="str">
        <f t="shared" si="325"/>
        <v xml:space="preserve"> </v>
      </c>
      <c r="ASU14" s="149"/>
      <c r="ASV14" s="150"/>
      <c r="ASW14" s="150" t="str">
        <f t="shared" si="188"/>
        <v xml:space="preserve"> </v>
      </c>
      <c r="ASX14" s="154" t="str">
        <f>IF(ASV14=0," ",IF(ASV14=16," ",VLOOKUP(ASV14,PROTOKOL!$A:$E,2)*ASW14))</f>
        <v xml:space="preserve"> </v>
      </c>
      <c r="ASY14" s="151"/>
      <c r="ASZ14" s="152" t="str">
        <f>IF(ASV14=0," ",IF(ASV14=16," ",(ASU14-ASX14-ASY14)*VLOOKUP(ASV14,PROTOKOL!$A:$E,5)))</f>
        <v xml:space="preserve"> </v>
      </c>
      <c r="ATA14" s="155"/>
      <c r="ATB14" s="156" t="str">
        <f t="shared" si="189"/>
        <v xml:space="preserve"> </v>
      </c>
      <c r="ATC14" s="103"/>
      <c r="ATD14" s="138">
        <v>1</v>
      </c>
      <c r="ATE14" s="149">
        <v>5.73</v>
      </c>
      <c r="ATF14" s="150">
        <v>1</v>
      </c>
      <c r="ATG14" s="150">
        <f t="shared" si="190"/>
        <v>7.5</v>
      </c>
      <c r="ATH14" s="150">
        <f>IFERROR(IF(ATF14=0," ",IF(ATF14=16," ",VLOOKUP(ATF14,PROTOKOL!$A:$E,2)*ATG14))/7.5*(7.5-ATK14),"")</f>
        <v>4.5</v>
      </c>
      <c r="ATI14" s="151">
        <v>0.19500000000000001</v>
      </c>
      <c r="ATJ14" s="152">
        <f>IF(ATF14=0," ",IF(ATF14=16," ",(ATE14-ATH14-ATI14)*VLOOKUP(ATF14,PROTOKOL!$A:$E,5)))</f>
        <v>10.492945000000002</v>
      </c>
      <c r="ATK14" s="153"/>
      <c r="ATL14" s="144">
        <f t="shared" si="326"/>
        <v>7.5</v>
      </c>
      <c r="ATM14" s="145">
        <f t="shared" si="327"/>
        <v>10.492945000000002</v>
      </c>
      <c r="ATN14" s="149"/>
      <c r="ATO14" s="150"/>
      <c r="ATP14" s="150" t="str">
        <f t="shared" si="191"/>
        <v xml:space="preserve"> </v>
      </c>
      <c r="ATQ14" s="154" t="str">
        <f>IF(ATO14=0," ",IF(ATO14=16," ",VLOOKUP(ATO14,PROTOKOL!$A:$E,2)*ATP14))</f>
        <v xml:space="preserve"> </v>
      </c>
      <c r="ATR14" s="151"/>
      <c r="ATS14" s="152" t="str">
        <f>IF(ATO14=0," ",IF(ATO14=16," ",(ATN14-ATQ14-ATR14)*VLOOKUP(ATO14,PROTOKOL!$A:$E,5)))</f>
        <v xml:space="preserve"> </v>
      </c>
      <c r="ATT14" s="155"/>
      <c r="ATU14" s="156" t="str">
        <f t="shared" si="192"/>
        <v xml:space="preserve"> </v>
      </c>
      <c r="ATV14" s="103"/>
      <c r="ATW14" s="138">
        <v>1</v>
      </c>
      <c r="ATX14" s="149" t="s">
        <v>161</v>
      </c>
      <c r="ATY14" s="150"/>
      <c r="ATZ14" s="150" t="str">
        <f t="shared" si="193"/>
        <v xml:space="preserve"> </v>
      </c>
      <c r="AUA14" s="150" t="str">
        <f>IFERROR(IF(ATY14=0," ",IF(ATY14=16," ",VLOOKUP(ATY14,PROTOKOL!$A:$E,2)*ATZ14))/7.5*(7.5-AUD14),"")</f>
        <v/>
      </c>
      <c r="AUB14" s="151"/>
      <c r="AUC14" s="152" t="str">
        <f>IF(ATY14=0," ",IF(ATY14=16," ",(ATX14-AUA14-AUB14)*VLOOKUP(ATY14,PROTOKOL!$A:$E,5)))</f>
        <v xml:space="preserve"> </v>
      </c>
      <c r="AUD14" s="153"/>
      <c r="AUE14" s="144" t="str">
        <f t="shared" si="328"/>
        <v xml:space="preserve"> </v>
      </c>
      <c r="AUF14" s="145" t="str">
        <f t="shared" si="329"/>
        <v xml:space="preserve"> </v>
      </c>
      <c r="AUG14" s="149"/>
      <c r="AUH14" s="150"/>
      <c r="AUI14" s="150" t="str">
        <f t="shared" si="194"/>
        <v xml:space="preserve"> </v>
      </c>
      <c r="AUJ14" s="154" t="str">
        <f>IF(AUH14=0," ",IF(AUH14=16," ",VLOOKUP(AUH14,PROTOKOL!$A:$E,2)*AUI14))</f>
        <v xml:space="preserve"> </v>
      </c>
      <c r="AUK14" s="151"/>
      <c r="AUL14" s="152" t="str">
        <f>IF(AUH14=0," ",IF(AUH14=16," ",(AUG14-AUJ14-AUK14)*VLOOKUP(AUH14,PROTOKOL!$A:$E,5)))</f>
        <v xml:space="preserve"> </v>
      </c>
      <c r="AUM14" s="155"/>
      <c r="AUN14" s="156" t="str">
        <f t="shared" si="195"/>
        <v xml:space="preserve"> </v>
      </c>
      <c r="AUO14" s="103"/>
      <c r="AUP14" s="138">
        <v>1</v>
      </c>
      <c r="AUQ14" s="149">
        <v>7.23</v>
      </c>
      <c r="AUR14" s="150">
        <v>1</v>
      </c>
      <c r="AUS14" s="150">
        <f t="shared" si="196"/>
        <v>7.5</v>
      </c>
      <c r="AUT14" s="150">
        <f>IFERROR(IF(AUR14=0," ",IF(AUR14=16," ",VLOOKUP(AUR14,PROTOKOL!$A:$E,2)*AUS14))/7.5*(7.5-AUW14),"")</f>
        <v>4.5</v>
      </c>
      <c r="AUU14" s="151">
        <v>0.20200000000000001</v>
      </c>
      <c r="AUV14" s="152">
        <f>IF(AUR14=0," ",IF(AUR14=16," ",(AUQ14-AUT14-AUU14)*VLOOKUP(AUR14,PROTOKOL!$A:$E,5)))</f>
        <v>25.629144888888892</v>
      </c>
      <c r="AUW14" s="153"/>
      <c r="AUX14" s="144">
        <f t="shared" si="330"/>
        <v>7.5</v>
      </c>
      <c r="AUY14" s="145">
        <f t="shared" si="331"/>
        <v>25.629144888888892</v>
      </c>
      <c r="AUZ14" s="149"/>
      <c r="AVA14" s="150"/>
      <c r="AVB14" s="150" t="str">
        <f t="shared" si="197"/>
        <v xml:space="preserve"> </v>
      </c>
      <c r="AVC14" s="154" t="str">
        <f>IF(AVA14=0," ",IF(AVA14=16," ",VLOOKUP(AVA14,PROTOKOL!$A:$E,2)*AVB14))</f>
        <v xml:space="preserve"> </v>
      </c>
      <c r="AVD14" s="151"/>
      <c r="AVE14" s="152" t="str">
        <f>IF(AVA14=0," ",IF(AVA14=16," ",(AUZ14-AVC14-AVD14)*VLOOKUP(AVA14,PROTOKOL!$A:$E,5)))</f>
        <v xml:space="preserve"> </v>
      </c>
      <c r="AVF14" s="155"/>
      <c r="AVG14" s="156" t="str">
        <f t="shared" si="198"/>
        <v xml:space="preserve"> </v>
      </c>
    </row>
    <row r="15" spans="1:1255" ht="15" thickBot="1" x14ac:dyDescent="0.35">
      <c r="A15" s="103"/>
      <c r="B15" s="138">
        <v>2</v>
      </c>
      <c r="C15" s="149">
        <v>6.46</v>
      </c>
      <c r="D15" s="150">
        <v>1</v>
      </c>
      <c r="E15" s="150">
        <v>7.5</v>
      </c>
      <c r="F15" s="150">
        <f>IFERROR(IF(D15=0," ",IF(D15=16," ",VLOOKUP(D15,PROTOKOL!$A:$E,2)*E15))/7.5*(7.5-I15),"")</f>
        <v>4.5</v>
      </c>
      <c r="G15" s="151">
        <v>0.127</v>
      </c>
      <c r="H15" s="152">
        <f>IF(D15=0," ",IF(D15=16," ",(C15-F15-G15)*VLOOKUP(D15,PROTOKOL!$A:$E,5)))</f>
        <v>18.583157666666665</v>
      </c>
      <c r="I15" s="153"/>
      <c r="J15" s="144">
        <f t="shared" si="199"/>
        <v>7.5</v>
      </c>
      <c r="K15" s="145">
        <f t="shared" si="200"/>
        <v>18.583157666666665</v>
      </c>
      <c r="L15" s="149"/>
      <c r="M15" s="150"/>
      <c r="N15" s="150" t="str">
        <f t="shared" si="3"/>
        <v xml:space="preserve"> </v>
      </c>
      <c r="O15" s="154" t="str">
        <f>IF(M15=0," ",IF(M15=16," ",VLOOKUP(M15,PROTOKOL!$A:$E,2)*N15))</f>
        <v xml:space="preserve"> </v>
      </c>
      <c r="P15" s="151"/>
      <c r="Q15" s="152" t="str">
        <f>IF(M15=0," ",IF(M15=16," ",(L15-O15-P15)*VLOOKUP(M15,PROTOKOL!$A:$E,5)))</f>
        <v xml:space="preserve"> </v>
      </c>
      <c r="R15" s="155"/>
      <c r="S15" s="156" t="str">
        <f t="shared" si="4"/>
        <v xml:space="preserve"> </v>
      </c>
      <c r="T15" s="103"/>
      <c r="U15" s="370">
        <v>2</v>
      </c>
      <c r="V15" s="422"/>
      <c r="W15" s="381"/>
      <c r="X15" s="376"/>
      <c r="Y15" s="372" t="str">
        <f t="shared" si="5"/>
        <v xml:space="preserve"> </v>
      </c>
      <c r="Z15" s="372" t="str">
        <f>IFERROR(IF(X15=0," ",IF(X15=16," ",VLOOKUP(X15,PROTOKOL!$A:$E,2)*Y15))/7.5*(7.5-AC15),"")</f>
        <v/>
      </c>
      <c r="AA15" s="382"/>
      <c r="AB15" s="374" t="str">
        <f>IF(X15=0," ",IF(X15=16," ",(W15-Z15-AA15)*VLOOKUP(X15,PROTOKOL!$A:$E,5)))</f>
        <v xml:space="preserve"> </v>
      </c>
      <c r="AC15" s="383"/>
      <c r="AD15" s="376" t="str">
        <f t="shared" si="6"/>
        <v xml:space="preserve"> </v>
      </c>
      <c r="AE15" s="377" t="str">
        <f t="shared" si="7"/>
        <v xml:space="preserve"> </v>
      </c>
      <c r="AF15" s="381"/>
      <c r="AG15" s="376"/>
      <c r="AH15" s="372" t="str">
        <f t="shared" si="8"/>
        <v xml:space="preserve"> </v>
      </c>
      <c r="AI15" s="378" t="str">
        <f>IF(AG15=0," ",IF(AG15=16," ",VLOOKUP(AG15,PROTOKOL!$A:$E,2)*AH15))</f>
        <v xml:space="preserve"> </v>
      </c>
      <c r="AJ15" s="382"/>
      <c r="AK15" s="374" t="str">
        <f>IF(AG15=0," ",IF(AG15=16," ",(AF15-AI15-AJ15)*VLOOKUP(AG15,PROTOKOL!$A:$E,5)))</f>
        <v xml:space="preserve"> </v>
      </c>
      <c r="AL15" s="384"/>
      <c r="AM15" s="380" t="str">
        <f t="shared" si="9"/>
        <v xml:space="preserve"> </v>
      </c>
      <c r="AN15" s="103"/>
      <c r="AO15" s="138">
        <v>2</v>
      </c>
      <c r="AP15" s="149">
        <v>5.76</v>
      </c>
      <c r="AQ15" s="150">
        <v>1</v>
      </c>
      <c r="AR15" s="150">
        <f t="shared" si="335"/>
        <v>7.5</v>
      </c>
      <c r="AS15" s="150">
        <f>IFERROR(IF(AQ15=0," ",IF(AQ15=16," ",VLOOKUP(AQ15,PROTOKOL!$A:$E,2)*AR15))/7.5*(7.5-AV15),"")</f>
        <v>4.5</v>
      </c>
      <c r="AT15" s="151">
        <v>9.8000000000000004E-2</v>
      </c>
      <c r="AU15" s="152">
        <f>IF(AQ15=0," ",IF(AQ15=16," ",(AP15-AS15-AT15)*VLOOKUP(AQ15,PROTOKOL!$A:$E,5)))</f>
        <v>11.780485111111107</v>
      </c>
      <c r="AV15" s="153"/>
      <c r="AW15" s="144">
        <f t="shared" si="336"/>
        <v>7.5</v>
      </c>
      <c r="AX15" s="145">
        <f t="shared" si="337"/>
        <v>11.780485111111107</v>
      </c>
      <c r="AY15" s="149"/>
      <c r="AZ15" s="150"/>
      <c r="BA15" s="150" t="str">
        <f t="shared" si="338"/>
        <v xml:space="preserve"> </v>
      </c>
      <c r="BB15" s="154" t="str">
        <f>IF(AZ15=0," ",IF(AZ15=16," ",VLOOKUP(AZ15,PROTOKOL!$A:$E,2)*BA15))</f>
        <v xml:space="preserve"> </v>
      </c>
      <c r="BC15" s="151"/>
      <c r="BD15" s="152" t="str">
        <f>IF(AZ15=0," ",IF(AZ15=16," ",(AY15-BB15-BC15)*VLOOKUP(AZ15,PROTOKOL!$A:$E,5)))</f>
        <v xml:space="preserve"> </v>
      </c>
      <c r="BE15" s="155"/>
      <c r="BF15" s="156" t="str">
        <f t="shared" si="339"/>
        <v xml:space="preserve"> </v>
      </c>
      <c r="BG15" s="103"/>
      <c r="BH15" s="138">
        <v>2</v>
      </c>
      <c r="BI15" s="149">
        <v>5.12</v>
      </c>
      <c r="BJ15" s="150">
        <v>1</v>
      </c>
      <c r="BK15" s="150">
        <f t="shared" si="13"/>
        <v>7.5</v>
      </c>
      <c r="BL15" s="150">
        <f>IFERROR(IF(BJ15=0," ",IF(BJ15=16," ",VLOOKUP(BJ15,PROTOKOL!$A:$E,2)*BK15))/7.5*(7.5-BO15),"")</f>
        <v>4.5</v>
      </c>
      <c r="BM15" s="151">
        <v>0.14099999999999999</v>
      </c>
      <c r="BN15" s="152">
        <f>IF(BJ15=0," ",IF(BJ15=16," ",(BI15-BL15-BM15)*VLOOKUP(BJ15,PROTOKOL!$A:$E,5)))</f>
        <v>4.8561552222222222</v>
      </c>
      <c r="BO15" s="153"/>
      <c r="BP15" s="144">
        <f t="shared" si="203"/>
        <v>7.5</v>
      </c>
      <c r="BQ15" s="145">
        <f t="shared" si="204"/>
        <v>4.8561552222222222</v>
      </c>
      <c r="BR15" s="149"/>
      <c r="BS15" s="150"/>
      <c r="BT15" s="150" t="str">
        <f t="shared" si="14"/>
        <v xml:space="preserve"> </v>
      </c>
      <c r="BU15" s="154" t="str">
        <f>IF(BS15=0," ",IF(BS15=16," ",VLOOKUP(BS15,PROTOKOL!$A:$E,2)*BT15))</f>
        <v xml:space="preserve"> </v>
      </c>
      <c r="BV15" s="151"/>
      <c r="BW15" s="152" t="str">
        <f>IF(BS15=0," ",IF(BS15=16," ",(BR15-BU15-BV15)*VLOOKUP(BS15,PROTOKOL!$A:$E,5)))</f>
        <v xml:space="preserve"> </v>
      </c>
      <c r="BX15" s="155"/>
      <c r="BY15" s="156" t="str">
        <f t="shared" si="15"/>
        <v xml:space="preserve"> </v>
      </c>
      <c r="BZ15" s="103"/>
      <c r="CA15" s="138">
        <v>2</v>
      </c>
      <c r="CB15" s="149" t="s">
        <v>26</v>
      </c>
      <c r="CC15" s="150"/>
      <c r="CD15" s="150" t="str">
        <f t="shared" si="16"/>
        <v xml:space="preserve"> </v>
      </c>
      <c r="CE15" s="150" t="str">
        <f>IFERROR(IF(CC15=0," ",IF(CC15=16," ",VLOOKUP(CC15,PROTOKOL!$A:$E,2)*CD15))/7.5*(7.5-CH15),"")</f>
        <v/>
      </c>
      <c r="CF15" s="151"/>
      <c r="CG15" s="152" t="str">
        <f>IF(CC15=0," ",IF(CC15=16," ",(CB15-CE15-CF15)*VLOOKUP(CC15,PROTOKOL!$A:$E,5)))</f>
        <v xml:space="preserve"> </v>
      </c>
      <c r="CH15" s="153"/>
      <c r="CI15" s="144" t="str">
        <f t="shared" si="205"/>
        <v xml:space="preserve"> </v>
      </c>
      <c r="CJ15" s="145" t="str">
        <f t="shared" si="206"/>
        <v xml:space="preserve"> </v>
      </c>
      <c r="CK15" s="149"/>
      <c r="CL15" s="150"/>
      <c r="CM15" s="150"/>
      <c r="CN15" s="154" t="str">
        <f>IF(CL15=0," ",IF(CL15=16," ",VLOOKUP(CL15,PROTOKOL!$A:$E,2)*CM15))</f>
        <v xml:space="preserve"> </v>
      </c>
      <c r="CO15" s="151"/>
      <c r="CP15" s="152" t="str">
        <f>IF(CL15=0," ",IF(CL15=16," ",(CK15-CN15-CO15)*VLOOKUP(CL15,PROTOKOL!$A:$E,5)))</f>
        <v xml:space="preserve"> </v>
      </c>
      <c r="CQ15" s="155"/>
      <c r="CR15" s="156" t="str">
        <f t="shared" si="17"/>
        <v xml:space="preserve"> </v>
      </c>
      <c r="CS15" s="103"/>
      <c r="CT15" s="138">
        <v>2</v>
      </c>
      <c r="CU15" s="149">
        <v>1</v>
      </c>
      <c r="CV15" s="150">
        <v>5</v>
      </c>
      <c r="CW15" s="150">
        <f t="shared" si="18"/>
        <v>7.5</v>
      </c>
      <c r="CX15" s="150">
        <f>IFERROR(IF(CV15=0," ",IF(CV15=16," ",VLOOKUP(CV15,PROTOKOL!$A:$E,2)*CW15))/7.5*(7.5-DA15),"")</f>
        <v>0</v>
      </c>
      <c r="CY15" s="151"/>
      <c r="CZ15" s="152">
        <f>IF(CV15=0," ",IF(CV15=16," ",(CU15-CX15-CY15)*VLOOKUP(CV15,PROTOKOL!$A:$E,5)))</f>
        <v>17.262634133205204</v>
      </c>
      <c r="DA15" s="153"/>
      <c r="DB15" s="144" t="str">
        <f t="shared" si="207"/>
        <v xml:space="preserve"> </v>
      </c>
      <c r="DC15" s="145" t="str">
        <f t="shared" si="208"/>
        <v xml:space="preserve"> </v>
      </c>
      <c r="DD15" s="149"/>
      <c r="DE15" s="150"/>
      <c r="DF15" s="150" t="str">
        <f t="shared" si="209"/>
        <v xml:space="preserve"> </v>
      </c>
      <c r="DG15" s="154" t="str">
        <f>IF(DE15=0," ",IF(DE15=16," ",VLOOKUP(DE15,PROTOKOL!$A:$E,2)*DF15))</f>
        <v xml:space="preserve"> </v>
      </c>
      <c r="DH15" s="151"/>
      <c r="DI15" s="152" t="str">
        <f>IF(DE15=0," ",IF(DE15=16," ",(DD15-DG15-DH15)*VLOOKUP(DE15,PROTOKOL!$A:$E,5)))</f>
        <v xml:space="preserve"> </v>
      </c>
      <c r="DJ15" s="155"/>
      <c r="DK15" s="156" t="str">
        <f t="shared" si="19"/>
        <v xml:space="preserve"> </v>
      </c>
      <c r="DL15" s="103"/>
      <c r="DM15" s="138">
        <v>2</v>
      </c>
      <c r="DN15" s="149"/>
      <c r="DO15" s="150" t="s">
        <v>140</v>
      </c>
      <c r="DP15" s="150">
        <f t="shared" ref="DP15" si="342">IF(DO15=0," ",(7.5))</f>
        <v>7.5</v>
      </c>
      <c r="DQ15" s="150" t="str">
        <f>IFERROR(IF(DO15=0," ",IF(DO15=16," ",VLOOKUP(DO15,PROTOKOL!$A:$E,2)*DP15))/7.5*(7.5-DT15),"")</f>
        <v/>
      </c>
      <c r="DR15" s="151"/>
      <c r="DS15" s="152">
        <f>$DY$53*DP15</f>
        <v>46.666666666666664</v>
      </c>
      <c r="DT15" s="153"/>
      <c r="DU15" s="144" t="str">
        <f t="shared" si="211"/>
        <v xml:space="preserve"> </v>
      </c>
      <c r="DV15" s="145" t="str">
        <f t="shared" si="212"/>
        <v xml:space="preserve"> </v>
      </c>
      <c r="DW15" s="149"/>
      <c r="DX15" s="150" t="s">
        <v>140</v>
      </c>
      <c r="DY15" s="150">
        <v>3.5</v>
      </c>
      <c r="DZ15" s="150" t="str">
        <f>IFERROR(IF(DX15=0," ",IF(DX15=16," ",VLOOKUP(DX15,PROTOKOL!$A:$E,2)*DY15))/7.5*(7.5-EC15),"")</f>
        <v/>
      </c>
      <c r="EA15" s="151"/>
      <c r="EB15" s="152">
        <f t="shared" si="333"/>
        <v>21.777777777777779</v>
      </c>
      <c r="EC15" s="155">
        <v>7</v>
      </c>
      <c r="ED15" s="156">
        <f t="shared" si="341"/>
        <v>43.555555555555557</v>
      </c>
      <c r="EE15" s="103"/>
      <c r="EF15" s="138">
        <v>2</v>
      </c>
      <c r="EG15" s="149" t="s">
        <v>26</v>
      </c>
      <c r="EH15" s="150"/>
      <c r="EI15" s="150" t="str">
        <f t="shared" si="22"/>
        <v xml:space="preserve"> </v>
      </c>
      <c r="EJ15" s="150" t="str">
        <f>IFERROR(IF(EH15=0," ",IF(EH15=16," ",VLOOKUP(EH15,PROTOKOL!$A:$E,2)*EI15))/7.5*(7.5-EM15),"")</f>
        <v/>
      </c>
      <c r="EK15" s="151"/>
      <c r="EL15" s="152" t="str">
        <f>IF(EH15=0," ",IF(EH15=16," ",(EG15-EJ15-EK15)*VLOOKUP(EH15,PROTOKOL!$A:$E,5)))</f>
        <v xml:space="preserve"> </v>
      </c>
      <c r="EM15" s="153"/>
      <c r="EN15" s="144" t="str">
        <f t="shared" si="214"/>
        <v xml:space="preserve"> </v>
      </c>
      <c r="EO15" s="145" t="str">
        <f t="shared" si="215"/>
        <v xml:space="preserve"> </v>
      </c>
      <c r="EP15" s="149"/>
      <c r="EQ15" s="150"/>
      <c r="ER15" s="150" t="str">
        <f t="shared" si="23"/>
        <v xml:space="preserve"> </v>
      </c>
      <c r="ES15" s="154" t="str">
        <f>IF(EQ15=0," ",IF(EQ15=16," ",VLOOKUP(EQ15,PROTOKOL!$A:$E,2)*ER15))</f>
        <v xml:space="preserve"> </v>
      </c>
      <c r="ET15" s="151"/>
      <c r="EU15" s="152" t="str">
        <f>IF(EQ15=0," ",IF(EQ15=16," ",(EP15-ES15-ET15)*VLOOKUP(EQ15,PROTOKOL!$A:$E,5)))</f>
        <v xml:space="preserve"> </v>
      </c>
      <c r="EV15" s="155"/>
      <c r="EW15" s="156" t="str">
        <f t="shared" si="24"/>
        <v xml:space="preserve"> </v>
      </c>
      <c r="EX15" s="103"/>
      <c r="EY15" s="138">
        <v>2</v>
      </c>
      <c r="EZ15" s="149">
        <v>1</v>
      </c>
      <c r="FA15" s="150">
        <v>5</v>
      </c>
      <c r="FB15" s="150">
        <f t="shared" si="25"/>
        <v>7.5</v>
      </c>
      <c r="FC15" s="150">
        <f>IFERROR(IF(FA15=0," ",IF(FA15=16," ",VLOOKUP(FA15,PROTOKOL!$A:$E,2)*FB15))/7.5*(7.5-FF15),"")</f>
        <v>0</v>
      </c>
      <c r="FD15" s="151"/>
      <c r="FE15" s="152">
        <f>IF(FA15=0," ",IF(FA15=16," ",(EZ15-FC15-FD15)*VLOOKUP(FA15,PROTOKOL!$A:$E,5)))</f>
        <v>17.262634133205204</v>
      </c>
      <c r="FF15" s="153"/>
      <c r="FG15" s="144" t="str">
        <f t="shared" si="216"/>
        <v xml:space="preserve"> </v>
      </c>
      <c r="FH15" s="145" t="str">
        <f t="shared" si="217"/>
        <v xml:space="preserve"> </v>
      </c>
      <c r="FI15" s="149"/>
      <c r="FJ15" s="150"/>
      <c r="FK15" s="150" t="str">
        <f t="shared" si="26"/>
        <v xml:space="preserve"> </v>
      </c>
      <c r="FL15" s="154" t="str">
        <f>IF(FJ15=0," ",IF(FJ15=16," ",VLOOKUP(FJ15,PROTOKOL!$A:$E,2)*FK15))</f>
        <v xml:space="preserve"> </v>
      </c>
      <c r="FM15" s="151"/>
      <c r="FN15" s="152" t="str">
        <f>IF(FJ15=0," ",IF(FJ15=16," ",(FI15-FL15-FM15)*VLOOKUP(FJ15,PROTOKOL!$A:$E,5)))</f>
        <v xml:space="preserve"> </v>
      </c>
      <c r="FO15" s="155"/>
      <c r="FP15" s="156" t="str">
        <f t="shared" si="27"/>
        <v xml:space="preserve"> </v>
      </c>
      <c r="FQ15" s="103"/>
      <c r="FR15" s="138">
        <v>2</v>
      </c>
      <c r="FS15" s="149" t="s">
        <v>26</v>
      </c>
      <c r="FT15" s="150"/>
      <c r="FU15" s="150" t="str">
        <f t="shared" si="28"/>
        <v xml:space="preserve"> </v>
      </c>
      <c r="FV15" s="150" t="str">
        <f>IFERROR(IF(FT15=0," ",IF(FT15=16," ",VLOOKUP(FT15,PROTOKOL!$A:$E,2)*FU15))/7.5*(7.5-FY15),"")</f>
        <v/>
      </c>
      <c r="FW15" s="151"/>
      <c r="FX15" s="152" t="str">
        <f>IF(FT15=0," ",IF(FT15=16," ",(FS15-FV15-FW15)*VLOOKUP(FT15,PROTOKOL!$A:$E,5)))</f>
        <v xml:space="preserve"> </v>
      </c>
      <c r="FY15" s="153"/>
      <c r="FZ15" s="144" t="str">
        <f t="shared" si="218"/>
        <v xml:space="preserve"> </v>
      </c>
      <c r="GA15" s="145" t="str">
        <f t="shared" si="219"/>
        <v xml:space="preserve"> </v>
      </c>
      <c r="GB15" s="149"/>
      <c r="GC15" s="150"/>
      <c r="GD15" s="150" t="str">
        <f t="shared" si="29"/>
        <v xml:space="preserve"> </v>
      </c>
      <c r="GE15" s="154" t="str">
        <f>IF(GC15=0," ",IF(GC15=16," ",VLOOKUP(GC15,PROTOKOL!$A:$E,2)*GD15))</f>
        <v xml:space="preserve"> </v>
      </c>
      <c r="GF15" s="151"/>
      <c r="GG15" s="152" t="str">
        <f>IF(GC15=0," ",IF(GC15=16," ",(GB15-GE15-GF15)*VLOOKUP(GC15,PROTOKOL!$A:$E,5)))</f>
        <v xml:space="preserve"> </v>
      </c>
      <c r="GH15" s="155"/>
      <c r="GI15" s="156" t="str">
        <f t="shared" si="30"/>
        <v xml:space="preserve"> </v>
      </c>
      <c r="GJ15" s="103"/>
      <c r="GK15" s="138">
        <v>2</v>
      </c>
      <c r="GL15" s="149">
        <v>1</v>
      </c>
      <c r="GM15" s="150">
        <v>5</v>
      </c>
      <c r="GN15" s="150">
        <f t="shared" si="31"/>
        <v>7.5</v>
      </c>
      <c r="GO15" s="150">
        <f>IFERROR(IF(GM15=0," ",IF(GM15=16," ",VLOOKUP(GM15,PROTOKOL!$A:$E,2)*GN15))/7.5*(7.5-GR15),"")</f>
        <v>0</v>
      </c>
      <c r="GP15" s="151"/>
      <c r="GQ15" s="152">
        <f>IF(GM15=0," ",IF(GM15=16," ",(GL15-GO15-GP15)*VLOOKUP(GM15,PROTOKOL!$A:$E,5)))</f>
        <v>17.262634133205204</v>
      </c>
      <c r="GR15" s="153"/>
      <c r="GS15" s="144" t="str">
        <f t="shared" si="220"/>
        <v xml:space="preserve"> </v>
      </c>
      <c r="GT15" s="145" t="str">
        <f t="shared" si="221"/>
        <v xml:space="preserve"> </v>
      </c>
      <c r="GU15" s="149"/>
      <c r="GV15" s="150"/>
      <c r="GW15" s="150" t="str">
        <f t="shared" si="32"/>
        <v xml:space="preserve"> </v>
      </c>
      <c r="GX15" s="154" t="str">
        <f>IF(GV15=0," ",IF(GV15=16," ",VLOOKUP(GV15,PROTOKOL!$A:$E,2)*GW15))</f>
        <v xml:space="preserve"> </v>
      </c>
      <c r="GY15" s="151"/>
      <c r="GZ15" s="152" t="str">
        <f>IF(GV15=0," ",IF(GV15=16," ",(GU15-GX15-GY15)*VLOOKUP(GV15,PROTOKOL!$A:$E,5)))</f>
        <v xml:space="preserve"> </v>
      </c>
      <c r="HA15" s="155"/>
      <c r="HB15" s="156" t="str">
        <f t="shared" si="33"/>
        <v xml:space="preserve"> </v>
      </c>
      <c r="HC15" s="103"/>
      <c r="HD15" s="138">
        <v>2</v>
      </c>
      <c r="HE15" s="149">
        <v>1</v>
      </c>
      <c r="HF15" s="150">
        <v>5</v>
      </c>
      <c r="HG15" s="150">
        <f t="shared" si="34"/>
        <v>7.5</v>
      </c>
      <c r="HH15" s="150">
        <f>IFERROR(IF(HF15=0," ",IF(HF15=16," ",VLOOKUP(HF15,PROTOKOL!$A:$E,2)*HG15))/7.5*(7.5-HK15),"")</f>
        <v>0</v>
      </c>
      <c r="HI15" s="151"/>
      <c r="HJ15" s="152">
        <f>IF(HF15=0," ",IF(HF15=16," ",(HE15-HH15-HI15)*VLOOKUP(HF15,PROTOKOL!$A:$E,5)))</f>
        <v>17.262634133205204</v>
      </c>
      <c r="HK15" s="153"/>
      <c r="HL15" s="144" t="str">
        <f t="shared" si="222"/>
        <v xml:space="preserve"> </v>
      </c>
      <c r="HM15" s="145" t="str">
        <f t="shared" si="223"/>
        <v xml:space="preserve"> </v>
      </c>
      <c r="HN15" s="149"/>
      <c r="HO15" s="150"/>
      <c r="HP15" s="150" t="str">
        <f t="shared" si="35"/>
        <v xml:space="preserve"> </v>
      </c>
      <c r="HQ15" s="154" t="str">
        <f>IF(HO15=0," ",IF(HO15=16," ",VLOOKUP(HO15,PROTOKOL!$A:$E,2)*HP15))</f>
        <v xml:space="preserve"> </v>
      </c>
      <c r="HR15" s="151"/>
      <c r="HS15" s="152" t="str">
        <f>IF(HO15=0," ",IF(HO15=16," ",(HN15-HQ15-HR15)*VLOOKUP(HO15,PROTOKOL!$A:$E,5)))</f>
        <v xml:space="preserve"> </v>
      </c>
      <c r="HT15" s="155"/>
      <c r="HU15" s="156" t="str">
        <f t="shared" si="36"/>
        <v xml:space="preserve"> </v>
      </c>
      <c r="HV15" s="103"/>
      <c r="HW15" s="138">
        <v>2</v>
      </c>
      <c r="HX15" s="149" t="s">
        <v>26</v>
      </c>
      <c r="HY15" s="150"/>
      <c r="HZ15" s="150" t="str">
        <f t="shared" si="37"/>
        <v xml:space="preserve"> </v>
      </c>
      <c r="IA15" s="150" t="str">
        <f>IFERROR(IF(HY15=0," ",IF(HY15=16," ",VLOOKUP(HY15,PROTOKOL!$A:$E,2)*HZ15))/7.5*(7.5-ID15),"")</f>
        <v/>
      </c>
      <c r="IB15" s="151"/>
      <c r="IC15" s="152" t="str">
        <f>IF(HY15=0," ",IF(HY15=16," ",(HX15-IA15-IB15)*VLOOKUP(HY15,PROTOKOL!$A:$E,5)))</f>
        <v xml:space="preserve"> </v>
      </c>
      <c r="ID15" s="153"/>
      <c r="IE15" s="144" t="str">
        <f t="shared" si="224"/>
        <v xml:space="preserve"> </v>
      </c>
      <c r="IF15" s="145" t="str">
        <f t="shared" si="225"/>
        <v xml:space="preserve"> </v>
      </c>
      <c r="IG15" s="149"/>
      <c r="IH15" s="150"/>
      <c r="II15" s="150" t="str">
        <f t="shared" si="38"/>
        <v xml:space="preserve"> </v>
      </c>
      <c r="IJ15" s="154" t="str">
        <f>IF(IH15=0," ",IF(IH15=16," ",VLOOKUP(IH15,PROTOKOL!$A:$E,2)*II15))</f>
        <v xml:space="preserve"> </v>
      </c>
      <c r="IK15" s="151"/>
      <c r="IL15" s="152" t="str">
        <f>IF(IH15=0," ",IF(IH15=16," ",(IG15-IJ15-IK15)*VLOOKUP(IH15,PROTOKOL!$A:$E,5)))</f>
        <v xml:space="preserve"> </v>
      </c>
      <c r="IM15" s="155"/>
      <c r="IN15" s="156" t="str">
        <f t="shared" si="39"/>
        <v xml:space="preserve"> </v>
      </c>
      <c r="IO15" s="103"/>
      <c r="IP15" s="138">
        <v>2</v>
      </c>
      <c r="IQ15" s="149">
        <v>5.79</v>
      </c>
      <c r="IR15" s="150">
        <v>1</v>
      </c>
      <c r="IS15" s="150">
        <f t="shared" si="40"/>
        <v>7.5</v>
      </c>
      <c r="IT15" s="150">
        <f>IFERROR(IF(IR15=0," ",IF(IR15=16," ",VLOOKUP(IR15,PROTOKOL!$A:$E,2)*IS15))/7.5*(7.5-IW15),"")</f>
        <v>4.5</v>
      </c>
      <c r="IU15" s="151">
        <v>0.16800000000000001</v>
      </c>
      <c r="IV15" s="152">
        <f>IF(IR15=0," ",IF(IR15=16," ",(IQ15-IT15-IU15)*VLOOKUP(IR15,PROTOKOL!$A:$E,5)))</f>
        <v>11.374960666666666</v>
      </c>
      <c r="IW15" s="153"/>
      <c r="IX15" s="144">
        <f t="shared" si="226"/>
        <v>7.5</v>
      </c>
      <c r="IY15" s="145">
        <f t="shared" si="227"/>
        <v>11.374960666666666</v>
      </c>
      <c r="IZ15" s="149"/>
      <c r="JA15" s="150"/>
      <c r="JB15" s="150" t="str">
        <f t="shared" si="41"/>
        <v xml:space="preserve"> </v>
      </c>
      <c r="JC15" s="154" t="str">
        <f>IF(JA15=0," ",IF(JA15=16," ",VLOOKUP(JA15,PROTOKOL!$A:$E,2)*JB15))</f>
        <v xml:space="preserve"> </v>
      </c>
      <c r="JD15" s="151"/>
      <c r="JE15" s="152" t="str">
        <f>IF(JA15=0," ",IF(JA15=16," ",(IZ15-JC15-JD15)*VLOOKUP(JA15,PROTOKOL!$A:$E,5)))</f>
        <v xml:space="preserve"> </v>
      </c>
      <c r="JF15" s="155"/>
      <c r="JG15" s="156" t="str">
        <f t="shared" si="42"/>
        <v xml:space="preserve"> </v>
      </c>
      <c r="JH15" s="103"/>
      <c r="JI15" s="138">
        <v>2</v>
      </c>
      <c r="JJ15" s="149">
        <v>1</v>
      </c>
      <c r="JK15" s="150">
        <v>5</v>
      </c>
      <c r="JL15" s="150">
        <f t="shared" si="43"/>
        <v>7.5</v>
      </c>
      <c r="JM15" s="150">
        <f>IFERROR(IF(JK15=0," ",IF(JK15=16," ",VLOOKUP(JK15,PROTOKOL!$A:$E,2)*JL15))/7.5*(7.5-JP15),"")</f>
        <v>0</v>
      </c>
      <c r="JN15" s="151"/>
      <c r="JO15" s="152">
        <f>IF(JK15=0," ",IF(JK15=16," ",(JJ15-JM15-JN15)*VLOOKUP(JK15,PROTOKOL!$A:$E,5)))</f>
        <v>17.262634133205204</v>
      </c>
      <c r="JP15" s="153"/>
      <c r="JQ15" s="144" t="str">
        <f t="shared" si="228"/>
        <v xml:space="preserve"> </v>
      </c>
      <c r="JR15" s="145" t="str">
        <f t="shared" si="229"/>
        <v xml:space="preserve"> </v>
      </c>
      <c r="JS15" s="149"/>
      <c r="JT15" s="150"/>
      <c r="JU15" s="150" t="str">
        <f t="shared" si="44"/>
        <v xml:space="preserve"> </v>
      </c>
      <c r="JV15" s="154" t="str">
        <f>IF(JT15=0," ",IF(JT15=16," ",VLOOKUP(JT15,PROTOKOL!$A:$E,2)*JU15))</f>
        <v xml:space="preserve"> </v>
      </c>
      <c r="JW15" s="151"/>
      <c r="JX15" s="152" t="str">
        <f>IF(JT15=0," ",IF(JT15=16," ",(JS15-JV15-JW15)*VLOOKUP(JT15,PROTOKOL!$A:$E,5)))</f>
        <v xml:space="preserve"> </v>
      </c>
      <c r="JY15" s="155"/>
      <c r="JZ15" s="156" t="str">
        <f t="shared" si="45"/>
        <v xml:space="preserve"> </v>
      </c>
      <c r="KA15" s="103"/>
      <c r="KB15" s="138">
        <v>2</v>
      </c>
      <c r="KC15" s="149">
        <v>6.31</v>
      </c>
      <c r="KD15" s="150">
        <v>1</v>
      </c>
      <c r="KE15" s="150">
        <f t="shared" si="46"/>
        <v>7.5</v>
      </c>
      <c r="KF15" s="150">
        <f>IFERROR(IF(KD15=0," ",IF(KD15=16," ",VLOOKUP(KD15,PROTOKOL!$A:$E,2)*KE15))/7.5*(7.5-KI15),"")</f>
        <v>4.5</v>
      </c>
      <c r="KG15" s="151">
        <v>7.4999999999999997E-2</v>
      </c>
      <c r="KH15" s="152">
        <f>IF(KD15=0," ",IF(KD15=16," ",(KC15-KF15-KG15)*VLOOKUP(KD15,PROTOKOL!$A:$E,5)))</f>
        <v>17.589622777777773</v>
      </c>
      <c r="KI15" s="153"/>
      <c r="KJ15" s="144">
        <f t="shared" si="230"/>
        <v>7.5</v>
      </c>
      <c r="KK15" s="145">
        <f t="shared" si="231"/>
        <v>17.589622777777773</v>
      </c>
      <c r="KL15" s="149"/>
      <c r="KM15" s="150"/>
      <c r="KN15" s="150" t="str">
        <f t="shared" si="47"/>
        <v xml:space="preserve"> </v>
      </c>
      <c r="KO15" s="154" t="str">
        <f>IF(KM15=0," ",IF(KM15=16," ",VLOOKUP(KM15,PROTOKOL!$A:$E,2)*KN15))</f>
        <v xml:space="preserve"> </v>
      </c>
      <c r="KP15" s="151"/>
      <c r="KQ15" s="152" t="str">
        <f>IF(KM15=0," ",IF(KM15=16," ",(KL15-KO15-KP15)*VLOOKUP(KM15,PROTOKOL!$A:$E,5)))</f>
        <v xml:space="preserve"> </v>
      </c>
      <c r="KR15" s="155"/>
      <c r="KS15" s="156" t="str">
        <f t="shared" si="48"/>
        <v xml:space="preserve"> </v>
      </c>
      <c r="KT15" s="103"/>
      <c r="KU15" s="138">
        <v>2</v>
      </c>
      <c r="KV15" s="149">
        <v>7.52</v>
      </c>
      <c r="KW15" s="150">
        <v>3</v>
      </c>
      <c r="KX15" s="150">
        <f t="shared" si="49"/>
        <v>7.5</v>
      </c>
      <c r="KY15" s="150">
        <f>IFERROR(IF(KW15=0," ",IF(KW15=16," ",VLOOKUP(KW15,PROTOKOL!$A:$E,2)*KX15))/7.5*(7.5-LB15),"")</f>
        <v>4.5</v>
      </c>
      <c r="KZ15" s="151">
        <v>9.1999999999999998E-2</v>
      </c>
      <c r="LA15" s="152">
        <f>IF(KW15=0," ",IF(KW15=16," ",(KV15-KY15-KZ15)*VLOOKUP(KW15,PROTOKOL!$A:$E,5)))</f>
        <v>20.779072533333327</v>
      </c>
      <c r="LB15" s="153"/>
      <c r="LC15" s="144">
        <f t="shared" si="232"/>
        <v>7.5</v>
      </c>
      <c r="LD15" s="145">
        <f t="shared" si="233"/>
        <v>20.779072533333327</v>
      </c>
      <c r="LE15" s="149"/>
      <c r="LF15" s="150"/>
      <c r="LG15" s="150" t="str">
        <f t="shared" si="50"/>
        <v xml:space="preserve"> </v>
      </c>
      <c r="LH15" s="154" t="str">
        <f>IF(LF15=0," ",IF(LF15=16," ",VLOOKUP(LF15,PROTOKOL!$A:$E,2)*LG15))</f>
        <v xml:space="preserve"> </v>
      </c>
      <c r="LI15" s="151"/>
      <c r="LJ15" s="152" t="str">
        <f>IF(LF15=0," ",IF(LF15=16," ",(LE15-LH15-LI15)*VLOOKUP(LF15,PROTOKOL!$A:$E,5)))</f>
        <v xml:space="preserve"> </v>
      </c>
      <c r="LK15" s="155"/>
      <c r="LL15" s="156" t="str">
        <f t="shared" si="51"/>
        <v xml:space="preserve"> </v>
      </c>
      <c r="LM15" s="103"/>
      <c r="LN15" s="138">
        <v>2</v>
      </c>
      <c r="LO15" s="149">
        <v>8.39</v>
      </c>
      <c r="LP15" s="150">
        <v>3</v>
      </c>
      <c r="LQ15" s="150">
        <f t="shared" si="52"/>
        <v>7.5</v>
      </c>
      <c r="LR15" s="150">
        <f>IFERROR(IF(LP15=0," ",IF(LP15=16," ",VLOOKUP(LP15,PROTOKOL!$A:$E,2)*LQ15))/7.5*(7.5-LU15),"")</f>
        <v>4.5</v>
      </c>
      <c r="LS15" s="151">
        <v>0.08</v>
      </c>
      <c r="LT15" s="152">
        <f>IF(LP15=0," ",IF(LP15=16," ",(LO15-LR15-LS15)*VLOOKUP(LP15,PROTOKOL!$A:$E,5)))</f>
        <v>27.038342333333333</v>
      </c>
      <c r="LU15" s="153"/>
      <c r="LV15" s="144">
        <f t="shared" si="234"/>
        <v>7.5</v>
      </c>
      <c r="LW15" s="145">
        <f t="shared" si="235"/>
        <v>27.038342333333333</v>
      </c>
      <c r="LX15" s="149"/>
      <c r="LY15" s="150"/>
      <c r="LZ15" s="150" t="str">
        <f t="shared" si="53"/>
        <v xml:space="preserve"> </v>
      </c>
      <c r="MA15" s="154" t="str">
        <f>IF(LY15=0," ",IF(LY15=16," ",VLOOKUP(LY15,PROTOKOL!$A:$E,2)*LZ15))</f>
        <v xml:space="preserve"> </v>
      </c>
      <c r="MB15" s="151"/>
      <c r="MC15" s="152" t="str">
        <f>IF(LY15=0," ",IF(LY15=16," ",(LX15-MA15-MB15)*VLOOKUP(LY15,PROTOKOL!$A:$E,5)))</f>
        <v xml:space="preserve"> </v>
      </c>
      <c r="MD15" s="155"/>
      <c r="ME15" s="156" t="str">
        <f t="shared" si="54"/>
        <v xml:space="preserve"> </v>
      </c>
      <c r="MF15" s="103"/>
      <c r="MG15" s="138">
        <v>2</v>
      </c>
      <c r="MH15" s="149" t="s">
        <v>26</v>
      </c>
      <c r="MI15" s="150"/>
      <c r="MJ15" s="150" t="str">
        <f t="shared" si="55"/>
        <v xml:space="preserve"> </v>
      </c>
      <c r="MK15" s="150" t="str">
        <f>IFERROR(IF(MI15=0," ",IF(MI15=16," ",VLOOKUP(MI15,PROTOKOL!$A:$E,2)*MJ15))/7.5*(7.5-MN15),"")</f>
        <v/>
      </c>
      <c r="ML15" s="151"/>
      <c r="MM15" s="152" t="str">
        <f>IF(MI15=0," ",IF(MI15=16," ",(MH15-MK15-ML15)*VLOOKUP(MI15,PROTOKOL!$A:$E,5)))</f>
        <v xml:space="preserve"> </v>
      </c>
      <c r="MN15" s="153"/>
      <c r="MO15" s="144" t="str">
        <f t="shared" si="236"/>
        <v xml:space="preserve"> </v>
      </c>
      <c r="MP15" s="145" t="str">
        <f t="shared" si="237"/>
        <v xml:space="preserve"> </v>
      </c>
      <c r="MQ15" s="149"/>
      <c r="MR15" s="150"/>
      <c r="MS15" s="150" t="str">
        <f t="shared" si="56"/>
        <v xml:space="preserve"> </v>
      </c>
      <c r="MT15" s="154" t="str">
        <f>IF(MR15=0," ",IF(MR15=16," ",VLOOKUP(MR15,PROTOKOL!$A:$E,2)*MS15))</f>
        <v xml:space="preserve"> </v>
      </c>
      <c r="MU15" s="151"/>
      <c r="MV15" s="152" t="str">
        <f>IF(MR15=0," ",IF(MR15=16," ",(MQ15-MT15-MU15)*VLOOKUP(MR15,PROTOKOL!$A:$E,5)))</f>
        <v xml:space="preserve"> </v>
      </c>
      <c r="MW15" s="155"/>
      <c r="MX15" s="156" t="str">
        <f t="shared" si="57"/>
        <v xml:space="preserve"> </v>
      </c>
      <c r="MY15" s="103"/>
      <c r="MZ15" s="138">
        <v>2</v>
      </c>
      <c r="NA15" s="149">
        <v>9.36</v>
      </c>
      <c r="NB15" s="150">
        <v>3</v>
      </c>
      <c r="NC15" s="150">
        <f t="shared" si="58"/>
        <v>7.5</v>
      </c>
      <c r="ND15" s="150">
        <f>IFERROR(IF(NB15=0," ",IF(NB15=16," ",VLOOKUP(NB15,PROTOKOL!$A:$E,2)*NC15))/7.5*(7.5-NG15),"")</f>
        <v>4.5</v>
      </c>
      <c r="NE15" s="151">
        <v>6.9000000000000006E-2</v>
      </c>
      <c r="NF15" s="152">
        <f>IF(NB15=0," ",IF(NB15=16," ",(NA15-ND15-NE15)*VLOOKUP(NB15,PROTOKOL!$A:$E,5)))</f>
        <v>34.000183233333324</v>
      </c>
      <c r="NG15" s="153"/>
      <c r="NH15" s="144">
        <f t="shared" si="238"/>
        <v>7.5</v>
      </c>
      <c r="NI15" s="145">
        <f t="shared" si="239"/>
        <v>34.000183233333324</v>
      </c>
      <c r="NJ15" s="149"/>
      <c r="NK15" s="150"/>
      <c r="NL15" s="150" t="str">
        <f t="shared" si="59"/>
        <v xml:space="preserve"> </v>
      </c>
      <c r="NM15" s="154" t="str">
        <f>IF(NK15=0," ",IF(NK15=16," ",VLOOKUP(NK15,PROTOKOL!$A:$E,2)*NL15))</f>
        <v xml:space="preserve"> </v>
      </c>
      <c r="NN15" s="151"/>
      <c r="NO15" s="152" t="str">
        <f>IF(NK15=0," ",IF(NK15=16," ",(NJ15-NM15-NN15)*VLOOKUP(NK15,PROTOKOL!$A:$E,5)))</f>
        <v xml:space="preserve"> </v>
      </c>
      <c r="NP15" s="155"/>
      <c r="NQ15" s="156" t="str">
        <f t="shared" si="60"/>
        <v xml:space="preserve"> </v>
      </c>
      <c r="NR15" s="103"/>
      <c r="NS15" s="138">
        <v>2</v>
      </c>
      <c r="NT15" s="149">
        <v>8.39</v>
      </c>
      <c r="NU15" s="150">
        <v>3</v>
      </c>
      <c r="NV15" s="150">
        <f t="shared" si="61"/>
        <v>7.5</v>
      </c>
      <c r="NW15" s="150">
        <f>IFERROR(IF(NU15=0," ",IF(NU15=16," ",VLOOKUP(NU15,PROTOKOL!$A:$E,2)*NV15))/7.5*(7.5-NZ15),"")</f>
        <v>4.5</v>
      </c>
      <c r="NX15" s="151">
        <v>0.08</v>
      </c>
      <c r="NY15" s="152">
        <f>IF(NU15=0," ",IF(NU15=16," ",(NT15-NW15-NX15)*VLOOKUP(NU15,PROTOKOL!$A:$E,5)))</f>
        <v>27.038342333333333</v>
      </c>
      <c r="NZ15" s="153"/>
      <c r="OA15" s="144">
        <f t="shared" si="240"/>
        <v>7.5</v>
      </c>
      <c r="OB15" s="145">
        <f t="shared" si="241"/>
        <v>27.038342333333333</v>
      </c>
      <c r="OC15" s="149"/>
      <c r="OD15" s="150"/>
      <c r="OE15" s="150" t="str">
        <f t="shared" si="62"/>
        <v xml:space="preserve"> </v>
      </c>
      <c r="OF15" s="154" t="str">
        <f>IF(OD15=0," ",IF(OD15=16," ",VLOOKUP(OD15,PROTOKOL!$A:$E,2)*OE15))</f>
        <v xml:space="preserve"> </v>
      </c>
      <c r="OG15" s="151"/>
      <c r="OH15" s="152" t="str">
        <f>IF(OD15=0," ",IF(OD15=16," ",(OC15-OF15-OG15)*VLOOKUP(OD15,PROTOKOL!$A:$E,5)))</f>
        <v xml:space="preserve"> </v>
      </c>
      <c r="OI15" s="155"/>
      <c r="OJ15" s="156" t="str">
        <f t="shared" si="63"/>
        <v xml:space="preserve"> </v>
      </c>
      <c r="OK15" s="103"/>
      <c r="OL15" s="138">
        <v>2</v>
      </c>
      <c r="OM15" s="149">
        <v>6.43</v>
      </c>
      <c r="ON15" s="150">
        <v>1</v>
      </c>
      <c r="OO15" s="150">
        <f t="shared" si="64"/>
        <v>7.5</v>
      </c>
      <c r="OP15" s="150">
        <f>IFERROR(IF(ON15=0," ",IF(ON15=16," ",VLOOKUP(ON15,PROTOKOL!$A:$E,2)*OO15))/7.5*(7.5-OS15),"")</f>
        <v>4.5</v>
      </c>
      <c r="OQ15" s="151">
        <v>9.9000000000000005E-2</v>
      </c>
      <c r="OR15" s="152">
        <f>IF(ON15=0," ",IF(ON15=16," ",(OM15-OP15-OQ15)*VLOOKUP(ON15,PROTOKOL!$A:$E,5)))</f>
        <v>18.562881444444439</v>
      </c>
      <c r="OS15" s="153"/>
      <c r="OT15" s="144">
        <f t="shared" si="242"/>
        <v>7.5</v>
      </c>
      <c r="OU15" s="145">
        <f t="shared" si="243"/>
        <v>18.562881444444439</v>
      </c>
      <c r="OV15" s="149"/>
      <c r="OW15" s="150"/>
      <c r="OX15" s="150" t="str">
        <f t="shared" si="65"/>
        <v xml:space="preserve"> </v>
      </c>
      <c r="OY15" s="154" t="str">
        <f>IF(OW15=0," ",IF(OW15=16," ",VLOOKUP(OW15,PROTOKOL!$A:$E,2)*OX15))</f>
        <v xml:space="preserve"> </v>
      </c>
      <c r="OZ15" s="151"/>
      <c r="PA15" s="152" t="str">
        <f>IF(OW15=0," ",IF(OW15=16," ",(OV15-OY15-OZ15)*VLOOKUP(OW15,PROTOKOL!$A:$E,5)))</f>
        <v xml:space="preserve"> </v>
      </c>
      <c r="PB15" s="155"/>
      <c r="PC15" s="156" t="str">
        <f t="shared" si="66"/>
        <v xml:space="preserve"> </v>
      </c>
      <c r="PD15" s="103"/>
      <c r="PE15" s="138">
        <v>2</v>
      </c>
      <c r="PF15" s="149">
        <v>9.36</v>
      </c>
      <c r="PG15" s="150">
        <v>3</v>
      </c>
      <c r="PH15" s="150">
        <f t="shared" si="67"/>
        <v>7.5</v>
      </c>
      <c r="PI15" s="150">
        <f>IFERROR(IF(PG15=0," ",IF(PG15=16," ",VLOOKUP(PG15,PROTOKOL!$A:$E,2)*PH15))/7.5*(7.5-PL15),"")</f>
        <v>4.5</v>
      </c>
      <c r="PJ15" s="151">
        <v>6.9000000000000006E-2</v>
      </c>
      <c r="PK15" s="152">
        <f>IF(PG15=0," ",IF(PG15=16," ",(PF15-PI15-PJ15)*VLOOKUP(PG15,PROTOKOL!$A:$E,5)))</f>
        <v>34.000183233333324</v>
      </c>
      <c r="PL15" s="153"/>
      <c r="PM15" s="144">
        <f t="shared" si="244"/>
        <v>7.5</v>
      </c>
      <c r="PN15" s="145">
        <f t="shared" si="245"/>
        <v>34.000183233333324</v>
      </c>
      <c r="PO15" s="149"/>
      <c r="PP15" s="150"/>
      <c r="PQ15" s="150" t="str">
        <f t="shared" si="68"/>
        <v xml:space="preserve"> </v>
      </c>
      <c r="PR15" s="154" t="str">
        <f>IF(PP15=0," ",IF(PP15=16," ",VLOOKUP(PP15,PROTOKOL!$A:$E,2)*PQ15))</f>
        <v xml:space="preserve"> </v>
      </c>
      <c r="PS15" s="151"/>
      <c r="PT15" s="152" t="str">
        <f>IF(PP15=0," ",IF(PP15=16," ",(PO15-PR15-PS15)*VLOOKUP(PP15,PROTOKOL!$A:$E,5)))</f>
        <v xml:space="preserve"> </v>
      </c>
      <c r="PU15" s="155"/>
      <c r="PV15" s="156" t="str">
        <f t="shared" si="69"/>
        <v xml:space="preserve"> </v>
      </c>
      <c r="PW15" s="103"/>
      <c r="PX15" s="138">
        <v>2</v>
      </c>
      <c r="PY15" s="149">
        <v>7.65</v>
      </c>
      <c r="PZ15" s="150">
        <v>1</v>
      </c>
      <c r="QA15" s="150">
        <f t="shared" si="70"/>
        <v>7.5</v>
      </c>
      <c r="QB15" s="150">
        <f>IFERROR(IF(PZ15=0," ",IF(PZ15=16," ",VLOOKUP(PZ15,PROTOKOL!$A:$E,2)*QA15))/7.5*(7.5-QE15),"")</f>
        <v>4.5</v>
      </c>
      <c r="QC15" s="151">
        <v>7.8E-2</v>
      </c>
      <c r="QD15" s="152">
        <f>IF(PZ15=0," ",IF(PZ15=16," ",(PY15-QB15-QC15)*VLOOKUP(PZ15,PROTOKOL!$A:$E,5)))</f>
        <v>31.144277333333335</v>
      </c>
      <c r="QE15" s="153"/>
      <c r="QF15" s="144">
        <f t="shared" si="246"/>
        <v>7.5</v>
      </c>
      <c r="QG15" s="145">
        <f t="shared" si="247"/>
        <v>31.144277333333335</v>
      </c>
      <c r="QH15" s="149"/>
      <c r="QI15" s="150"/>
      <c r="QJ15" s="150" t="str">
        <f t="shared" si="71"/>
        <v xml:space="preserve"> </v>
      </c>
      <c r="QK15" s="154" t="str">
        <f>IF(QI15=0," ",IF(QI15=16," ",VLOOKUP(QI15,PROTOKOL!$A:$E,2)*QJ15))</f>
        <v xml:space="preserve"> </v>
      </c>
      <c r="QL15" s="151"/>
      <c r="QM15" s="152" t="str">
        <f>IF(QI15=0," ",IF(QI15=16," ",(QH15-QK15-QL15)*VLOOKUP(QI15,PROTOKOL!$A:$E,5)))</f>
        <v xml:space="preserve"> </v>
      </c>
      <c r="QN15" s="155"/>
      <c r="QO15" s="156" t="str">
        <f t="shared" si="72"/>
        <v xml:space="preserve"> </v>
      </c>
      <c r="QP15" s="103"/>
      <c r="QQ15" s="138">
        <v>2</v>
      </c>
      <c r="QR15" s="149" t="s">
        <v>29</v>
      </c>
      <c r="QS15" s="150"/>
      <c r="QT15" s="150" t="str">
        <f t="shared" si="73"/>
        <v xml:space="preserve"> </v>
      </c>
      <c r="QU15" s="150" t="str">
        <f>IFERROR(IF(QS15=0," ",IF(QS15=16," ",VLOOKUP(QS15,PROTOKOL!$A:$E,2)*QT15))/7.5*(7.5-QX15),"")</f>
        <v/>
      </c>
      <c r="QV15" s="151"/>
      <c r="QW15" s="152" t="str">
        <f>IF(QS15=0," ",IF(QS15=16," ",(QR15-QU15-QV15)*VLOOKUP(QS15,PROTOKOL!$A:$E,5)))</f>
        <v xml:space="preserve"> </v>
      </c>
      <c r="QX15" s="153"/>
      <c r="QY15" s="144" t="str">
        <f t="shared" si="248"/>
        <v xml:space="preserve"> </v>
      </c>
      <c r="QZ15" s="145" t="str">
        <f t="shared" si="249"/>
        <v xml:space="preserve"> </v>
      </c>
      <c r="RA15" s="149"/>
      <c r="RB15" s="150"/>
      <c r="RC15" s="150" t="str">
        <f t="shared" si="74"/>
        <v xml:space="preserve"> </v>
      </c>
      <c r="RD15" s="154" t="str">
        <f>IF(RB15=0," ",IF(RB15=16," ",VLOOKUP(RB15,PROTOKOL!$A:$E,2)*RC15))</f>
        <v xml:space="preserve"> </v>
      </c>
      <c r="RE15" s="151"/>
      <c r="RF15" s="152" t="str">
        <f>IF(RB15=0," ",IF(RB15=16," ",(RA15-RD15-RE15)*VLOOKUP(RB15,PROTOKOL!$A:$E,5)))</f>
        <v xml:space="preserve"> </v>
      </c>
      <c r="RG15" s="155"/>
      <c r="RH15" s="156" t="str">
        <f t="shared" si="75"/>
        <v xml:space="preserve"> </v>
      </c>
      <c r="RI15" s="103"/>
      <c r="RJ15" s="138">
        <v>2</v>
      </c>
      <c r="RK15" s="149">
        <v>6.87</v>
      </c>
      <c r="RL15" s="150">
        <v>1</v>
      </c>
      <c r="RM15" s="150">
        <f t="shared" si="76"/>
        <v>7.5</v>
      </c>
      <c r="RN15" s="150">
        <f>IFERROR(IF(RL15=0," ",IF(RL15=16," ",VLOOKUP(RL15,PROTOKOL!$A:$E,2)*RM15))/7.5*(7.5-RQ15),"")</f>
        <v>4.5</v>
      </c>
      <c r="RO15" s="151">
        <v>3.5999999999999997E-2</v>
      </c>
      <c r="RP15" s="152">
        <f>IF(RL15=0," ",IF(RL15=16," ",(RK15-RN15-RO15)*VLOOKUP(RL15,PROTOKOL!$A:$E,5)))</f>
        <v>23.66235133333333</v>
      </c>
      <c r="RQ15" s="153"/>
      <c r="RR15" s="144">
        <f t="shared" si="250"/>
        <v>7.5</v>
      </c>
      <c r="RS15" s="145">
        <f t="shared" si="251"/>
        <v>23.66235133333333</v>
      </c>
      <c r="RT15" s="149"/>
      <c r="RU15" s="150"/>
      <c r="RV15" s="150" t="str">
        <f t="shared" si="77"/>
        <v xml:space="preserve"> </v>
      </c>
      <c r="RW15" s="154" t="str">
        <f>IF(RU15=0," ",IF(RU15=16," ",VLOOKUP(RU15,PROTOKOL!$A:$E,2)*RV15))</f>
        <v xml:space="preserve"> </v>
      </c>
      <c r="RX15" s="151"/>
      <c r="RY15" s="152" t="str">
        <f>IF(RU15=0," ",IF(RU15=16," ",(RT15-RW15-RX15)*VLOOKUP(RU15,PROTOKOL!$A:$E,5)))</f>
        <v xml:space="preserve"> </v>
      </c>
      <c r="RZ15" s="155"/>
      <c r="SA15" s="156" t="str">
        <f t="shared" si="78"/>
        <v xml:space="preserve"> </v>
      </c>
      <c r="SB15" s="103"/>
      <c r="SC15" s="138">
        <v>2</v>
      </c>
      <c r="SD15" s="149">
        <v>5.78</v>
      </c>
      <c r="SE15" s="150">
        <v>1</v>
      </c>
      <c r="SF15" s="150">
        <f t="shared" si="79"/>
        <v>7.5</v>
      </c>
      <c r="SG15" s="150">
        <f>IFERROR(IF(SE15=0," ",IF(SE15=16," ",VLOOKUP(SE15,PROTOKOL!$A:$E,2)*SF15))/7.5*(7.5-SJ15),"")</f>
        <v>4.5</v>
      </c>
      <c r="SH15" s="151">
        <v>0.1</v>
      </c>
      <c r="SI15" s="152">
        <f>IF(SE15=0," ",IF(SE15=16," ",(SD15-SG15-SH15)*VLOOKUP(SE15,PROTOKOL!$A:$E,5)))</f>
        <v>11.962971111111111</v>
      </c>
      <c r="SJ15" s="153"/>
      <c r="SK15" s="144">
        <f t="shared" si="252"/>
        <v>7.5</v>
      </c>
      <c r="SL15" s="145">
        <f t="shared" si="253"/>
        <v>11.962971111111111</v>
      </c>
      <c r="SM15" s="149"/>
      <c r="SN15" s="150"/>
      <c r="SO15" s="150" t="str">
        <f t="shared" si="80"/>
        <v xml:space="preserve"> </v>
      </c>
      <c r="SP15" s="154" t="str">
        <f>IF(SN15=0," ",IF(SN15=16," ",VLOOKUP(SN15,PROTOKOL!$A:$E,2)*SO15))</f>
        <v xml:space="preserve"> </v>
      </c>
      <c r="SQ15" s="151"/>
      <c r="SR15" s="152" t="str">
        <f>IF(SN15=0," ",IF(SN15=16," ",(SM15-SP15-SQ15)*VLOOKUP(SN15,PROTOKOL!$A:$E,5)))</f>
        <v xml:space="preserve"> </v>
      </c>
      <c r="SS15" s="155"/>
      <c r="ST15" s="156" t="str">
        <f t="shared" si="81"/>
        <v xml:space="preserve"> </v>
      </c>
      <c r="SU15" s="103"/>
      <c r="SV15" s="138">
        <v>2</v>
      </c>
      <c r="SW15" s="149" t="s">
        <v>29</v>
      </c>
      <c r="SX15" s="150"/>
      <c r="SY15" s="150" t="str">
        <f t="shared" si="82"/>
        <v xml:space="preserve"> </v>
      </c>
      <c r="SZ15" s="150" t="str">
        <f>IFERROR(IF(SX15=0," ",IF(SX15=16," ",VLOOKUP(SX15,PROTOKOL!$A:$E,2)*SY15))/7.5*(7.5-TC15),"")</f>
        <v/>
      </c>
      <c r="TA15" s="151"/>
      <c r="TB15" s="152" t="str">
        <f>IF(SX15=0," ",IF(SX15=16," ",(SW15-SZ15-TA15)*VLOOKUP(SX15,PROTOKOL!$A:$E,5)))</f>
        <v xml:space="preserve"> </v>
      </c>
      <c r="TC15" s="153"/>
      <c r="TD15" s="144" t="str">
        <f t="shared" si="254"/>
        <v xml:space="preserve"> </v>
      </c>
      <c r="TE15" s="145" t="str">
        <f t="shared" si="255"/>
        <v xml:space="preserve"> </v>
      </c>
      <c r="TF15" s="149"/>
      <c r="TG15" s="150"/>
      <c r="TH15" s="150" t="str">
        <f t="shared" si="83"/>
        <v xml:space="preserve"> </v>
      </c>
      <c r="TI15" s="154" t="str">
        <f>IF(TG15=0," ",IF(TG15=16," ",VLOOKUP(TG15,PROTOKOL!$A:$E,2)*TH15))</f>
        <v xml:space="preserve"> </v>
      </c>
      <c r="TJ15" s="151"/>
      <c r="TK15" s="152" t="str">
        <f>IF(TG15=0," ",IF(TG15=16," ",(TF15-TI15-TJ15)*VLOOKUP(TG15,PROTOKOL!$A:$E,5)))</f>
        <v xml:space="preserve"> </v>
      </c>
      <c r="TL15" s="155"/>
      <c r="TM15" s="156" t="str">
        <f t="shared" si="84"/>
        <v xml:space="preserve"> </v>
      </c>
      <c r="TN15" s="103"/>
      <c r="TO15" s="138">
        <v>2</v>
      </c>
      <c r="TP15" s="149">
        <v>6.32</v>
      </c>
      <c r="TQ15" s="150">
        <v>1</v>
      </c>
      <c r="TR15" s="150">
        <f t="shared" si="85"/>
        <v>7.5</v>
      </c>
      <c r="TS15" s="150">
        <f>IFERROR(IF(TQ15=0," ",IF(TQ15=16," ",VLOOKUP(TQ15,PROTOKOL!$A:$E,2)*TR15))/7.5*(7.5-TV15),"")</f>
        <v>4.5</v>
      </c>
      <c r="TT15" s="151">
        <v>0.21199999999999999</v>
      </c>
      <c r="TU15" s="152">
        <f>IF(TQ15=0," ",IF(TQ15=16," ",(TP15-TS15-TT15)*VLOOKUP(TQ15,PROTOKOL!$A:$E,5)))</f>
        <v>16.302082666666667</v>
      </c>
      <c r="TV15" s="153"/>
      <c r="TW15" s="144">
        <f t="shared" si="256"/>
        <v>7.5</v>
      </c>
      <c r="TX15" s="145">
        <f t="shared" si="257"/>
        <v>16.302082666666667</v>
      </c>
      <c r="TY15" s="149"/>
      <c r="TZ15" s="150"/>
      <c r="UA15" s="150" t="str">
        <f t="shared" si="86"/>
        <v xml:space="preserve"> </v>
      </c>
      <c r="UB15" s="154" t="str">
        <f>IF(TZ15=0," ",IF(TZ15=16," ",VLOOKUP(TZ15,PROTOKOL!$A:$E,2)*UA15))</f>
        <v xml:space="preserve"> </v>
      </c>
      <c r="UC15" s="151"/>
      <c r="UD15" s="152" t="str">
        <f>IF(TZ15=0," ",IF(TZ15=16," ",(TY15-UB15-UC15)*VLOOKUP(TZ15,PROTOKOL!$A:$E,5)))</f>
        <v xml:space="preserve"> </v>
      </c>
      <c r="UE15" s="155"/>
      <c r="UF15" s="156" t="str">
        <f t="shared" si="87"/>
        <v xml:space="preserve"> </v>
      </c>
      <c r="UG15" s="103"/>
      <c r="UH15" s="138">
        <v>2</v>
      </c>
      <c r="UI15" s="149">
        <v>6.43</v>
      </c>
      <c r="UJ15" s="150">
        <v>1</v>
      </c>
      <c r="UK15" s="150">
        <f t="shared" si="88"/>
        <v>7.5</v>
      </c>
      <c r="UL15" s="150">
        <f>IFERROR(IF(UJ15=0," ",IF(UJ15=16," ",VLOOKUP(UJ15,PROTOKOL!$A:$E,2)*UK15))/7.5*(7.5-UO15),"")</f>
        <v>4.5</v>
      </c>
      <c r="UM15" s="151">
        <v>9.9000000000000005E-2</v>
      </c>
      <c r="UN15" s="152">
        <f>IF(UJ15=0," ",IF(UJ15=16," ",(UI15-UL15-UM15)*VLOOKUP(UJ15,PROTOKOL!$A:$E,5)))</f>
        <v>18.562881444444439</v>
      </c>
      <c r="UO15" s="153"/>
      <c r="UP15" s="144">
        <f t="shared" si="258"/>
        <v>7.5</v>
      </c>
      <c r="UQ15" s="145">
        <f t="shared" si="259"/>
        <v>18.562881444444439</v>
      </c>
      <c r="UR15" s="149"/>
      <c r="US15" s="150"/>
      <c r="UT15" s="150" t="str">
        <f t="shared" si="89"/>
        <v xml:space="preserve"> </v>
      </c>
      <c r="UU15" s="154" t="str">
        <f>IF(US15=0," ",IF(US15=16," ",VLOOKUP(US15,PROTOKOL!$A:$E,2)*UT15))</f>
        <v xml:space="preserve"> </v>
      </c>
      <c r="UV15" s="151"/>
      <c r="UW15" s="152" t="str">
        <f>IF(US15=0," ",IF(US15=16," ",(UR15-UU15-UV15)*VLOOKUP(US15,PROTOKOL!$A:$E,5)))</f>
        <v xml:space="preserve"> </v>
      </c>
      <c r="UX15" s="155"/>
      <c r="UY15" s="156" t="str">
        <f t="shared" si="90"/>
        <v xml:space="preserve"> </v>
      </c>
      <c r="UZ15" s="103"/>
      <c r="VA15" s="138">
        <v>2</v>
      </c>
      <c r="VB15" s="149">
        <v>6.65</v>
      </c>
      <c r="VC15" s="150">
        <v>1</v>
      </c>
      <c r="VD15" s="150">
        <f t="shared" si="91"/>
        <v>7.5</v>
      </c>
      <c r="VE15" s="150">
        <f>IFERROR(IF(VC15=0," ",IF(VC15=16," ",VLOOKUP(VC15,PROTOKOL!$A:$E,2)*VD15))/7.5*(7.5-VH15),"")</f>
        <v>4.5</v>
      </c>
      <c r="VF15" s="151">
        <v>0.114</v>
      </c>
      <c r="VG15" s="152">
        <f>IF(VC15=0," ",IF(VC15=16," ",(VB15-VE15-VF15)*VLOOKUP(VC15,PROTOKOL!$A:$E,5)))</f>
        <v>20.641194222222225</v>
      </c>
      <c r="VH15" s="153"/>
      <c r="VI15" s="144">
        <f t="shared" si="260"/>
        <v>7.5</v>
      </c>
      <c r="VJ15" s="145">
        <f t="shared" si="261"/>
        <v>20.641194222222225</v>
      </c>
      <c r="VK15" s="149"/>
      <c r="VL15" s="150"/>
      <c r="VM15" s="150" t="str">
        <f t="shared" si="92"/>
        <v xml:space="preserve"> </v>
      </c>
      <c r="VN15" s="154" t="str">
        <f>IF(VL15=0," ",IF(VL15=16," ",VLOOKUP(VL15,PROTOKOL!$A:$E,2)*VM15))</f>
        <v xml:space="preserve"> </v>
      </c>
      <c r="VO15" s="151"/>
      <c r="VP15" s="152" t="str">
        <f>IF(VL15=0," ",IF(VL15=16," ",(VK15-VN15-VO15)*VLOOKUP(VL15,PROTOKOL!$A:$E,5)))</f>
        <v xml:space="preserve"> </v>
      </c>
      <c r="VQ15" s="155"/>
      <c r="VR15" s="156" t="str">
        <f t="shared" si="93"/>
        <v xml:space="preserve"> </v>
      </c>
      <c r="VS15" s="103"/>
      <c r="VT15" s="138">
        <v>2</v>
      </c>
      <c r="VU15" s="149">
        <v>5.76</v>
      </c>
      <c r="VV15" s="150">
        <v>1</v>
      </c>
      <c r="VW15" s="150">
        <f t="shared" si="94"/>
        <v>7.5</v>
      </c>
      <c r="VX15" s="150">
        <f>IFERROR(IF(VV15=0," ",IF(VV15=16," ",VLOOKUP(VV15,PROTOKOL!$A:$E,2)*VW15))/7.5*(7.5-WA15),"")</f>
        <v>4.5</v>
      </c>
      <c r="VY15" s="151">
        <v>9.8000000000000004E-2</v>
      </c>
      <c r="VZ15" s="152">
        <f>IF(VV15=0," ",IF(VV15=16," ",(VU15-VX15-VY15)*VLOOKUP(VV15,PROTOKOL!$A:$E,5)))</f>
        <v>11.780485111111107</v>
      </c>
      <c r="WA15" s="153"/>
      <c r="WB15" s="144">
        <f t="shared" si="262"/>
        <v>7.5</v>
      </c>
      <c r="WC15" s="145">
        <f t="shared" si="263"/>
        <v>11.780485111111107</v>
      </c>
      <c r="WD15" s="149"/>
      <c r="WE15" s="150"/>
      <c r="WF15" s="150" t="str">
        <f t="shared" si="95"/>
        <v xml:space="preserve"> </v>
      </c>
      <c r="WG15" s="154" t="str">
        <f>IF(WE15=0," ",IF(WE15=16," ",VLOOKUP(WE15,PROTOKOL!$A:$E,2)*WF15))</f>
        <v xml:space="preserve"> </v>
      </c>
      <c r="WH15" s="151"/>
      <c r="WI15" s="152" t="str">
        <f>IF(WE15=0," ",IF(WE15=16," ",(WD15-WG15-WH15)*VLOOKUP(WE15,PROTOKOL!$A:$E,5)))</f>
        <v xml:space="preserve"> </v>
      </c>
      <c r="WJ15" s="155"/>
      <c r="WK15" s="156" t="str">
        <f t="shared" si="96"/>
        <v xml:space="preserve"> </v>
      </c>
      <c r="WL15" s="103"/>
      <c r="WM15" s="138">
        <v>2</v>
      </c>
      <c r="WN15" s="149">
        <v>7.26</v>
      </c>
      <c r="WO15" s="150">
        <v>1</v>
      </c>
      <c r="WP15" s="150">
        <f t="shared" si="97"/>
        <v>7.5</v>
      </c>
      <c r="WQ15" s="150">
        <f>IFERROR(IF(WO15=0," ",IF(WO15=16," ",VLOOKUP(WO15,PROTOKOL!$A:$E,2)*WP15))/7.5*(7.5-WT15),"")</f>
        <v>4.5</v>
      </c>
      <c r="WR15" s="151">
        <v>0.13</v>
      </c>
      <c r="WS15" s="152">
        <f>IF(WO15=0," ",IF(WO15=16," ",(WN15-WQ15-WR15)*VLOOKUP(WO15,PROTOKOL!$A:$E,5)))</f>
        <v>26.663232222222216</v>
      </c>
      <c r="WT15" s="153"/>
      <c r="WU15" s="144">
        <f t="shared" si="264"/>
        <v>7.5</v>
      </c>
      <c r="WV15" s="145">
        <f t="shared" si="265"/>
        <v>26.663232222222216</v>
      </c>
      <c r="WW15" s="149"/>
      <c r="WX15" s="150"/>
      <c r="WY15" s="150" t="str">
        <f t="shared" si="98"/>
        <v xml:space="preserve"> </v>
      </c>
      <c r="WZ15" s="154" t="str">
        <f>IF(WX15=0," ",IF(WX15=16," ",VLOOKUP(WX15,PROTOKOL!$A:$E,2)*WY15))</f>
        <v xml:space="preserve"> </v>
      </c>
      <c r="XA15" s="151"/>
      <c r="XB15" s="152" t="str">
        <f>IF(WX15=0," ",IF(WX15=16," ",(WW15-WZ15-XA15)*VLOOKUP(WX15,PROTOKOL!$A:$E,5)))</f>
        <v xml:space="preserve"> </v>
      </c>
      <c r="XC15" s="155"/>
      <c r="XD15" s="156" t="str">
        <f t="shared" si="99"/>
        <v xml:space="preserve"> </v>
      </c>
      <c r="XE15" s="103"/>
      <c r="XF15" s="138">
        <v>2</v>
      </c>
      <c r="XG15" s="149">
        <v>6.31</v>
      </c>
      <c r="XH15" s="150">
        <v>1</v>
      </c>
      <c r="XI15" s="150">
        <f t="shared" si="100"/>
        <v>7.5</v>
      </c>
      <c r="XJ15" s="150">
        <f>IFERROR(IF(XH15=0," ",IF(XH15=16," ",VLOOKUP(XH15,PROTOKOL!$A:$E,2)*XI15))/7.5*(7.5-XM15),"")</f>
        <v>4.5</v>
      </c>
      <c r="XK15" s="151">
        <v>7.4999999999999997E-2</v>
      </c>
      <c r="XL15" s="152">
        <f>IF(XH15=0," ",IF(XH15=16," ",(XG15-XJ15-XK15)*VLOOKUP(XH15,PROTOKOL!$A:$E,5)))</f>
        <v>17.589622777777773</v>
      </c>
      <c r="XM15" s="153"/>
      <c r="XN15" s="144">
        <f t="shared" si="266"/>
        <v>7.5</v>
      </c>
      <c r="XO15" s="145">
        <f t="shared" si="267"/>
        <v>17.589622777777773</v>
      </c>
      <c r="XP15" s="149"/>
      <c r="XQ15" s="150"/>
      <c r="XR15" s="150" t="str">
        <f t="shared" si="101"/>
        <v xml:space="preserve"> </v>
      </c>
      <c r="XS15" s="154" t="str">
        <f>IF(XQ15=0," ",IF(XQ15=16," ",VLOOKUP(XQ15,PROTOKOL!$A:$E,2)*XR15))</f>
        <v xml:space="preserve"> </v>
      </c>
      <c r="XT15" s="151"/>
      <c r="XU15" s="152" t="str">
        <f>IF(XQ15=0," ",IF(XQ15=16," ",(XP15-XS15-XT15)*VLOOKUP(XQ15,PROTOKOL!$A:$E,5)))</f>
        <v xml:space="preserve"> </v>
      </c>
      <c r="XV15" s="155"/>
      <c r="XW15" s="156" t="str">
        <f t="shared" si="102"/>
        <v xml:space="preserve"> </v>
      </c>
      <c r="XX15" s="103"/>
      <c r="XY15" s="138">
        <v>2</v>
      </c>
      <c r="XZ15" s="149">
        <v>6.88</v>
      </c>
      <c r="YA15" s="150">
        <v>1</v>
      </c>
      <c r="YB15" s="150">
        <f t="shared" si="103"/>
        <v>7.5</v>
      </c>
      <c r="YC15" s="150">
        <f>IFERROR(IF(YA15=0," ",IF(YA15=16," ",VLOOKUP(YA15,PROTOKOL!$A:$E,2)*YB15))/7.5*(7.5-YF15),"")</f>
        <v>4.5</v>
      </c>
      <c r="YD15" s="151">
        <v>6.4000000000000001E-2</v>
      </c>
      <c r="YE15" s="152">
        <f>IF(YA15=0," ",IF(YA15=16," ",(XZ15-YC15-YD15)*VLOOKUP(YA15,PROTOKOL!$A:$E,5)))</f>
        <v>23.479865333333329</v>
      </c>
      <c r="YF15" s="153"/>
      <c r="YG15" s="144">
        <f t="shared" si="268"/>
        <v>7.5</v>
      </c>
      <c r="YH15" s="145">
        <f t="shared" si="269"/>
        <v>23.479865333333329</v>
      </c>
      <c r="YI15" s="149"/>
      <c r="YJ15" s="150"/>
      <c r="YK15" s="150" t="str">
        <f t="shared" si="104"/>
        <v xml:space="preserve"> </v>
      </c>
      <c r="YL15" s="154" t="str">
        <f>IF(YJ15=0," ",IF(YJ15=16," ",VLOOKUP(YJ15,PROTOKOL!$A:$E,2)*YK15))</f>
        <v xml:space="preserve"> </v>
      </c>
      <c r="YM15" s="151"/>
      <c r="YN15" s="152" t="str">
        <f>IF(YJ15=0," ",IF(YJ15=16," ",(YI15-YL15-YM15)*VLOOKUP(YJ15,PROTOKOL!$A:$E,5)))</f>
        <v xml:space="preserve"> </v>
      </c>
      <c r="YO15" s="155"/>
      <c r="YP15" s="156" t="str">
        <f t="shared" si="105"/>
        <v xml:space="preserve"> </v>
      </c>
      <c r="YQ15" s="103"/>
      <c r="YR15" s="138">
        <v>2</v>
      </c>
      <c r="YS15" s="149">
        <v>1</v>
      </c>
      <c r="YT15" s="150">
        <v>5</v>
      </c>
      <c r="YU15" s="150">
        <f t="shared" si="106"/>
        <v>7.5</v>
      </c>
      <c r="YV15" s="150">
        <f>IFERROR(IF(YT15=0," ",IF(YT15=16," ",VLOOKUP(YT15,PROTOKOL!$A:$E,2)*YU15))/7.5*(7.5-YY15),"")</f>
        <v>0</v>
      </c>
      <c r="YW15" s="151"/>
      <c r="YX15" s="152">
        <f>IF(YT15=0," ",IF(YT15=16," ",(YS15-YV15-YW15)*VLOOKUP(YT15,PROTOKOL!$A:$E,5)))</f>
        <v>17.262634133205204</v>
      </c>
      <c r="YY15" s="153"/>
      <c r="YZ15" s="144" t="str">
        <f t="shared" si="270"/>
        <v xml:space="preserve"> </v>
      </c>
      <c r="ZA15" s="145" t="str">
        <f t="shared" si="271"/>
        <v xml:space="preserve"> </v>
      </c>
      <c r="ZB15" s="149"/>
      <c r="ZC15" s="150"/>
      <c r="ZD15" s="150" t="str">
        <f t="shared" si="107"/>
        <v xml:space="preserve"> </v>
      </c>
      <c r="ZE15" s="154" t="str">
        <f>IF(ZC15=0," ",IF(ZC15=16," ",VLOOKUP(ZC15,PROTOKOL!$A:$E,2)*ZD15))</f>
        <v xml:space="preserve"> </v>
      </c>
      <c r="ZF15" s="151"/>
      <c r="ZG15" s="152" t="str">
        <f>IF(ZC15=0," ",IF(ZC15=16," ",(ZB15-ZE15-ZF15)*VLOOKUP(ZC15,PROTOKOL!$A:$E,5)))</f>
        <v xml:space="preserve"> </v>
      </c>
      <c r="ZH15" s="155"/>
      <c r="ZI15" s="156" t="str">
        <f t="shared" si="108"/>
        <v xml:space="preserve"> </v>
      </c>
      <c r="ZJ15" s="103"/>
      <c r="ZK15" s="138">
        <v>2</v>
      </c>
      <c r="ZL15" s="149">
        <v>6.87</v>
      </c>
      <c r="ZM15" s="150">
        <v>1</v>
      </c>
      <c r="ZN15" s="150">
        <f t="shared" si="109"/>
        <v>7.5</v>
      </c>
      <c r="ZO15" s="150">
        <f>IFERROR(IF(ZM15=0," ",IF(ZM15=16," ",VLOOKUP(ZM15,PROTOKOL!$A:$E,2)*ZN15))/7.5*(7.5-ZR15),"")</f>
        <v>4.5</v>
      </c>
      <c r="ZP15" s="151">
        <v>3.5999999999999997E-2</v>
      </c>
      <c r="ZQ15" s="152">
        <f>IF(ZM15=0," ",IF(ZM15=16," ",(ZL15-ZO15-ZP15)*VLOOKUP(ZM15,PROTOKOL!$A:$E,5)))</f>
        <v>23.66235133333333</v>
      </c>
      <c r="ZR15" s="153"/>
      <c r="ZS15" s="144">
        <f t="shared" si="272"/>
        <v>7.5</v>
      </c>
      <c r="ZT15" s="145">
        <f t="shared" si="273"/>
        <v>23.66235133333333</v>
      </c>
      <c r="ZU15" s="149"/>
      <c r="ZV15" s="150"/>
      <c r="ZW15" s="150" t="str">
        <f t="shared" si="110"/>
        <v xml:space="preserve"> </v>
      </c>
      <c r="ZX15" s="154" t="str">
        <f>IF(ZV15=0," ",IF(ZV15=16," ",VLOOKUP(ZV15,PROTOKOL!$A:$E,2)*ZW15))</f>
        <v xml:space="preserve"> </v>
      </c>
      <c r="ZY15" s="151"/>
      <c r="ZZ15" s="152" t="str">
        <f>IF(ZV15=0," ",IF(ZV15=16," ",(ZU15-ZX15-ZY15)*VLOOKUP(ZV15,PROTOKOL!$A:$E,5)))</f>
        <v xml:space="preserve"> </v>
      </c>
      <c r="AAA15" s="155"/>
      <c r="AAB15" s="156" t="str">
        <f t="shared" si="111"/>
        <v xml:space="preserve"> </v>
      </c>
      <c r="AAC15" s="103"/>
      <c r="AAD15" s="138">
        <v>2</v>
      </c>
      <c r="AAE15" s="149">
        <v>7.86</v>
      </c>
      <c r="AAF15" s="150">
        <v>1</v>
      </c>
      <c r="AAG15" s="150">
        <f t="shared" si="112"/>
        <v>7.5</v>
      </c>
      <c r="AAH15" s="150">
        <f>IFERROR(IF(AAF15=0," ",IF(AAF15=16," ",VLOOKUP(AAF15,PROTOKOL!$A:$E,2)*AAG15))/7.5*(7.5-AAK15),"")</f>
        <v>4.5</v>
      </c>
      <c r="AAI15" s="151">
        <v>0.27600000000000002</v>
      </c>
      <c r="AAJ15" s="152">
        <f>IF(AAF15=0," ",IF(AAF15=16," ",(AAE15-AAH15-AAI15)*VLOOKUP(AAF15,PROTOKOL!$A:$E,5)))</f>
        <v>31.26593466666667</v>
      </c>
      <c r="AAK15" s="153"/>
      <c r="AAL15" s="144">
        <f t="shared" si="274"/>
        <v>7.5</v>
      </c>
      <c r="AAM15" s="145">
        <f t="shared" si="275"/>
        <v>31.26593466666667</v>
      </c>
      <c r="AAN15" s="149"/>
      <c r="AAO15" s="150"/>
      <c r="AAP15" s="150" t="str">
        <f t="shared" si="113"/>
        <v xml:space="preserve"> </v>
      </c>
      <c r="AAQ15" s="154" t="str">
        <f>IF(AAO15=0," ",IF(AAO15=16," ",VLOOKUP(AAO15,PROTOKOL!$A:$E,2)*AAP15))</f>
        <v xml:space="preserve"> </v>
      </c>
      <c r="AAR15" s="151"/>
      <c r="AAS15" s="152" t="str">
        <f>IF(AAO15=0," ",IF(AAO15=16," ",(AAN15-AAQ15-AAR15)*VLOOKUP(AAO15,PROTOKOL!$A:$E,5)))</f>
        <v xml:space="preserve"> </v>
      </c>
      <c r="AAT15" s="155"/>
      <c r="AAU15" s="156" t="str">
        <f t="shared" si="114"/>
        <v xml:space="preserve"> </v>
      </c>
      <c r="AAV15" s="103"/>
      <c r="AAW15" s="138">
        <v>2</v>
      </c>
      <c r="AAX15" s="149">
        <v>6.88</v>
      </c>
      <c r="AAY15" s="150">
        <v>1</v>
      </c>
      <c r="AAZ15" s="150">
        <f t="shared" si="115"/>
        <v>7.5</v>
      </c>
      <c r="ABA15" s="150">
        <f>IFERROR(IF(AAY15=0," ",IF(AAY15=16," ",VLOOKUP(AAY15,PROTOKOL!$A:$E,2)*AAZ15))/7.5*(7.5-ABD15),"")</f>
        <v>4.5</v>
      </c>
      <c r="ABB15" s="151">
        <v>6.4000000000000001E-2</v>
      </c>
      <c r="ABC15" s="152">
        <f>IF(AAY15=0," ",IF(AAY15=16," ",(AAX15-ABA15-ABB15)*VLOOKUP(AAY15,PROTOKOL!$A:$E,5)))</f>
        <v>23.479865333333329</v>
      </c>
      <c r="ABD15" s="153"/>
      <c r="ABE15" s="144">
        <f t="shared" si="276"/>
        <v>7.5</v>
      </c>
      <c r="ABF15" s="145">
        <f t="shared" si="277"/>
        <v>23.479865333333329</v>
      </c>
      <c r="ABG15" s="149"/>
      <c r="ABH15" s="150"/>
      <c r="ABI15" s="150" t="str">
        <f t="shared" si="116"/>
        <v xml:space="preserve"> </v>
      </c>
      <c r="ABJ15" s="154" t="str">
        <f>IF(ABH15=0," ",IF(ABH15=16," ",VLOOKUP(ABH15,PROTOKOL!$A:$E,2)*ABI15))</f>
        <v xml:space="preserve"> </v>
      </c>
      <c r="ABK15" s="151"/>
      <c r="ABL15" s="152" t="str">
        <f>IF(ABH15=0," ",IF(ABH15=16," ",(ABG15-ABJ15-ABK15)*VLOOKUP(ABH15,PROTOKOL!$A:$E,5)))</f>
        <v xml:space="preserve"> </v>
      </c>
      <c r="ABM15" s="155"/>
      <c r="ABN15" s="156" t="str">
        <f t="shared" si="117"/>
        <v xml:space="preserve"> </v>
      </c>
      <c r="ABO15" s="103"/>
      <c r="ABP15" s="138">
        <v>2</v>
      </c>
      <c r="ABQ15" s="149">
        <v>1</v>
      </c>
      <c r="ABR15" s="150">
        <v>5</v>
      </c>
      <c r="ABS15" s="150">
        <f t="shared" si="118"/>
        <v>7.5</v>
      </c>
      <c r="ABT15" s="150">
        <f>IFERROR(IF(ABR15=0," ",IF(ABR15=16," ",VLOOKUP(ABR15,PROTOKOL!$A:$E,2)*ABS15))/7.5*(7.5-ABW15),"")</f>
        <v>0</v>
      </c>
      <c r="ABU15" s="151"/>
      <c r="ABV15" s="152">
        <f>IF(ABR15=0," ",IF(ABR15=16," ",(ABQ15-ABT15-ABU15)*VLOOKUP(ABR15,PROTOKOL!$A:$E,5)))</f>
        <v>17.262634133205204</v>
      </c>
      <c r="ABW15" s="153"/>
      <c r="ABX15" s="144" t="str">
        <f t="shared" si="278"/>
        <v xml:space="preserve"> </v>
      </c>
      <c r="ABY15" s="145" t="str">
        <f t="shared" si="279"/>
        <v xml:space="preserve"> </v>
      </c>
      <c r="ABZ15" s="149"/>
      <c r="ACA15" s="150"/>
      <c r="ACB15" s="150" t="str">
        <f t="shared" si="119"/>
        <v xml:space="preserve"> </v>
      </c>
      <c r="ACC15" s="154" t="str">
        <f>IF(ACA15=0," ",IF(ACA15=16," ",VLOOKUP(ACA15,PROTOKOL!$A:$E,2)*ACB15))</f>
        <v xml:space="preserve"> </v>
      </c>
      <c r="ACD15" s="151"/>
      <c r="ACE15" s="152" t="str">
        <f>IF(ACA15=0," ",IF(ACA15=16," ",(ABZ15-ACC15-ACD15)*VLOOKUP(ACA15,PROTOKOL!$A:$E,5)))</f>
        <v xml:space="preserve"> </v>
      </c>
      <c r="ACF15" s="155"/>
      <c r="ACG15" s="156" t="str">
        <f t="shared" si="120"/>
        <v xml:space="preserve"> </v>
      </c>
      <c r="ACH15" s="103"/>
      <c r="ACI15" s="138">
        <v>2</v>
      </c>
      <c r="ACJ15" s="149">
        <v>7.02</v>
      </c>
      <c r="ACK15" s="150">
        <v>1</v>
      </c>
      <c r="ACL15" s="150">
        <f t="shared" si="121"/>
        <v>7.5</v>
      </c>
      <c r="ACM15" s="150">
        <f>IFERROR(IF(ACK15=0," ",IF(ACK15=16," ",VLOOKUP(ACK15,PROTOKOL!$A:$E,2)*ACL15))/7.5*(7.5-ACP15),"")</f>
        <v>4.5</v>
      </c>
      <c r="ACN15" s="151">
        <v>3.5999999999999997E-2</v>
      </c>
      <c r="ACO15" s="152">
        <f>IF(ACK15=0," ",IF(ACK15=16," ",(ACJ15-ACM15-ACN15)*VLOOKUP(ACK15,PROTOKOL!$A:$E,5)))</f>
        <v>25.183067999999992</v>
      </c>
      <c r="ACP15" s="153"/>
      <c r="ACQ15" s="144">
        <f t="shared" si="280"/>
        <v>7.5</v>
      </c>
      <c r="ACR15" s="145">
        <f t="shared" si="281"/>
        <v>25.183067999999992</v>
      </c>
      <c r="ACS15" s="149"/>
      <c r="ACT15" s="150"/>
      <c r="ACU15" s="150" t="str">
        <f t="shared" si="122"/>
        <v xml:space="preserve"> </v>
      </c>
      <c r="ACV15" s="154" t="str">
        <f>IF(ACT15=0," ",IF(ACT15=16," ",VLOOKUP(ACT15,PROTOKOL!$A:$E,2)*ACU15))</f>
        <v xml:space="preserve"> </v>
      </c>
      <c r="ACW15" s="151"/>
      <c r="ACX15" s="152" t="str">
        <f>IF(ACT15=0," ",IF(ACT15=16," ",(ACS15-ACV15-ACW15)*VLOOKUP(ACT15,PROTOKOL!$A:$E,5)))</f>
        <v xml:space="preserve"> </v>
      </c>
      <c r="ACY15" s="155"/>
      <c r="ACZ15" s="156" t="str">
        <f t="shared" si="123"/>
        <v xml:space="preserve"> </v>
      </c>
      <c r="ADA15" s="103"/>
      <c r="ADB15" s="138">
        <v>2</v>
      </c>
      <c r="ADC15" s="149">
        <v>7.11</v>
      </c>
      <c r="ADD15" s="150">
        <v>1</v>
      </c>
      <c r="ADE15" s="150">
        <f t="shared" si="124"/>
        <v>7.5</v>
      </c>
      <c r="ADF15" s="150">
        <f>IFERROR(IF(ADD15=0," ",IF(ADD15=16," ",VLOOKUP(ADD15,PROTOKOL!$A:$E,2)*ADE15))/7.5*(7.5-ADI15),"")</f>
        <v>4.5</v>
      </c>
      <c r="ADG15" s="151">
        <v>0.122</v>
      </c>
      <c r="ADH15" s="152">
        <f>IF(ADD15=0," ",IF(ADD15=16," ",(ADC15-ADF15-ADG15)*VLOOKUP(ADD15,PROTOKOL!$A:$E,5)))</f>
        <v>25.223620444444446</v>
      </c>
      <c r="ADI15" s="153"/>
      <c r="ADJ15" s="144">
        <f t="shared" si="282"/>
        <v>7.5</v>
      </c>
      <c r="ADK15" s="145">
        <f t="shared" si="283"/>
        <v>25.223620444444446</v>
      </c>
      <c r="ADL15" s="149"/>
      <c r="ADM15" s="150"/>
      <c r="ADN15" s="150" t="str">
        <f t="shared" si="125"/>
        <v xml:space="preserve"> </v>
      </c>
      <c r="ADO15" s="154" t="str">
        <f>IF(ADM15=0," ",IF(ADM15=16," ",VLOOKUP(ADM15,PROTOKOL!$A:$E,2)*ADN15))</f>
        <v xml:space="preserve"> </v>
      </c>
      <c r="ADP15" s="151"/>
      <c r="ADQ15" s="152" t="str">
        <f>IF(ADM15=0," ",IF(ADM15=16," ",(ADL15-ADO15-ADP15)*VLOOKUP(ADM15,PROTOKOL!$A:$E,5)))</f>
        <v xml:space="preserve"> </v>
      </c>
      <c r="ADR15" s="155"/>
      <c r="ADS15" s="156" t="str">
        <f t="shared" si="126"/>
        <v xml:space="preserve"> </v>
      </c>
      <c r="ADT15" s="103"/>
      <c r="ADU15" s="138">
        <v>2</v>
      </c>
      <c r="ADV15" s="149">
        <v>7.57</v>
      </c>
      <c r="ADW15" s="150">
        <v>1</v>
      </c>
      <c r="ADX15" s="150">
        <f t="shared" si="127"/>
        <v>7.5</v>
      </c>
      <c r="ADY15" s="150">
        <f>IFERROR(IF(ADW15=0," ",IF(ADW15=16," ",VLOOKUP(ADW15,PROTOKOL!$A:$E,2)*ADX15))/7.5*(7.5-AEB15),"")</f>
        <v>4.5</v>
      </c>
      <c r="ADZ15" s="151">
        <v>0.13100000000000001</v>
      </c>
      <c r="AEA15" s="152">
        <f>IF(ADW15=0," ",IF(ADW15=16," ",(ADV15-ADY15-ADZ15)*VLOOKUP(ADW15,PROTOKOL!$A:$E,5)))</f>
        <v>29.795908555555553</v>
      </c>
      <c r="AEB15" s="153"/>
      <c r="AEC15" s="144">
        <f t="shared" si="284"/>
        <v>7.5</v>
      </c>
      <c r="AED15" s="145">
        <f t="shared" si="285"/>
        <v>29.795908555555553</v>
      </c>
      <c r="AEE15" s="149"/>
      <c r="AEF15" s="150"/>
      <c r="AEG15" s="150" t="str">
        <f t="shared" si="128"/>
        <v xml:space="preserve"> </v>
      </c>
      <c r="AEH15" s="154" t="str">
        <f>IF(AEF15=0," ",IF(AEF15=16," ",VLOOKUP(AEF15,PROTOKOL!$A:$E,2)*AEG15))</f>
        <v xml:space="preserve"> </v>
      </c>
      <c r="AEI15" s="151"/>
      <c r="AEJ15" s="152" t="str">
        <f>IF(AEF15=0," ",IF(AEF15=16," ",(AEE15-AEH15-AEI15)*VLOOKUP(AEF15,PROTOKOL!$A:$E,5)))</f>
        <v xml:space="preserve"> </v>
      </c>
      <c r="AEK15" s="155"/>
      <c r="AEL15" s="156" t="str">
        <f t="shared" si="129"/>
        <v xml:space="preserve"> </v>
      </c>
      <c r="AEM15" s="103"/>
      <c r="AEN15" s="138">
        <v>2</v>
      </c>
      <c r="AEO15" s="149" t="s">
        <v>26</v>
      </c>
      <c r="AEP15" s="150"/>
      <c r="AEQ15" s="150" t="str">
        <f t="shared" si="130"/>
        <v xml:space="preserve"> </v>
      </c>
      <c r="AER15" s="150" t="str">
        <f>IFERROR(IF(AEP15=0," ",IF(AEP15=16," ",VLOOKUP(AEP15,PROTOKOL!$A:$E,2)*AEQ15))/7.5*(7.5-AEU15),"")</f>
        <v/>
      </c>
      <c r="AES15" s="151"/>
      <c r="AET15" s="152" t="str">
        <f>IF(AEP15=0," ",IF(AEP15=16," ",(AEO15-AER15-AES15)*VLOOKUP(AEP15,PROTOKOL!$A:$E,5)))</f>
        <v xml:space="preserve"> </v>
      </c>
      <c r="AEU15" s="153"/>
      <c r="AEV15" s="144" t="str">
        <f t="shared" si="286"/>
        <v xml:space="preserve"> </v>
      </c>
      <c r="AEW15" s="145" t="str">
        <f t="shared" si="287"/>
        <v xml:space="preserve"> </v>
      </c>
      <c r="AEX15" s="149"/>
      <c r="AEY15" s="150"/>
      <c r="AEZ15" s="150" t="str">
        <f t="shared" si="131"/>
        <v xml:space="preserve"> </v>
      </c>
      <c r="AFA15" s="154" t="str">
        <f>IF(AEY15=0," ",IF(AEY15=16," ",VLOOKUP(AEY15,PROTOKOL!$A:$E,2)*AEZ15))</f>
        <v xml:space="preserve"> </v>
      </c>
      <c r="AFB15" s="151"/>
      <c r="AFC15" s="152" t="str">
        <f>IF(AEY15=0," ",IF(AEY15=16," ",(AEX15-AFA15-AFB15)*VLOOKUP(AEY15,PROTOKOL!$A:$E,5)))</f>
        <v xml:space="preserve"> </v>
      </c>
      <c r="AFD15" s="155"/>
      <c r="AFE15" s="156" t="str">
        <f t="shared" si="132"/>
        <v xml:space="preserve"> </v>
      </c>
      <c r="AFF15" s="103"/>
      <c r="AFG15" s="138">
        <v>2</v>
      </c>
      <c r="AFH15" s="149">
        <v>7.52</v>
      </c>
      <c r="AFI15" s="150">
        <v>1</v>
      </c>
      <c r="AFJ15" s="150">
        <f t="shared" si="133"/>
        <v>7.5</v>
      </c>
      <c r="AFK15" s="150">
        <f>IFERROR(IF(AFI15=0," ",IF(AFI15=16," ",VLOOKUP(AFI15,PROTOKOL!$A:$E,2)*AFJ15))/7.5*(7.5-AFN15),"")</f>
        <v>4.5</v>
      </c>
      <c r="AFL15" s="151">
        <v>9.1999999999999998E-2</v>
      </c>
      <c r="AFM15" s="152">
        <f>IF(AFI15=0," ",IF(AFI15=16," ",(AFH15-AFK15-AFL15)*VLOOKUP(AFI15,PROTOKOL!$A:$E,5)))</f>
        <v>29.684389333333325</v>
      </c>
      <c r="AFN15" s="153"/>
      <c r="AFO15" s="144">
        <f t="shared" si="288"/>
        <v>7.5</v>
      </c>
      <c r="AFP15" s="145">
        <f t="shared" si="289"/>
        <v>29.684389333333325</v>
      </c>
      <c r="AFQ15" s="149"/>
      <c r="AFR15" s="150"/>
      <c r="AFS15" s="150" t="str">
        <f t="shared" si="134"/>
        <v xml:space="preserve"> </v>
      </c>
      <c r="AFT15" s="154" t="str">
        <f>IF(AFR15=0," ",IF(AFR15=16," ",VLOOKUP(AFR15,PROTOKOL!$A:$E,2)*AFS15))</f>
        <v xml:space="preserve"> </v>
      </c>
      <c r="AFU15" s="151"/>
      <c r="AFV15" s="152" t="str">
        <f>IF(AFR15=0," ",IF(AFR15=16," ",(AFQ15-AFT15-AFU15)*VLOOKUP(AFR15,PROTOKOL!$A:$E,5)))</f>
        <v xml:space="preserve"> </v>
      </c>
      <c r="AFW15" s="155"/>
      <c r="AFX15" s="156" t="str">
        <f t="shared" si="135"/>
        <v xml:space="preserve"> </v>
      </c>
      <c r="AFY15" s="103"/>
      <c r="AFZ15" s="138">
        <v>2</v>
      </c>
      <c r="AGA15" s="149">
        <v>6.82</v>
      </c>
      <c r="AGB15" s="150">
        <v>1</v>
      </c>
      <c r="AGC15" s="150">
        <f t="shared" si="136"/>
        <v>7.5</v>
      </c>
      <c r="AGD15" s="150">
        <f>IFERROR(IF(AGB15=0," ",IF(AGB15=16," ",VLOOKUP(AGB15,PROTOKOL!$A:$E,2)*AGC15))/7.5*(7.5-AGG15),"")</f>
        <v>4.5</v>
      </c>
      <c r="AGE15" s="151">
        <v>0.188</v>
      </c>
      <c r="AGF15" s="152">
        <f>IF(AGB15=0," ",IF(AGB15=16," ",(AGA15-AGD15-AGE15)*VLOOKUP(AGB15,PROTOKOL!$A:$E,5)))</f>
        <v>21.614452888888888</v>
      </c>
      <c r="AGG15" s="153"/>
      <c r="AGH15" s="144">
        <f t="shared" si="290"/>
        <v>7.5</v>
      </c>
      <c r="AGI15" s="145">
        <f t="shared" si="291"/>
        <v>21.614452888888888</v>
      </c>
      <c r="AGJ15" s="149"/>
      <c r="AGK15" s="150"/>
      <c r="AGL15" s="150" t="str">
        <f t="shared" si="137"/>
        <v xml:space="preserve"> </v>
      </c>
      <c r="AGM15" s="154" t="str">
        <f>IF(AGK15=0," ",IF(AGK15=16," ",VLOOKUP(AGK15,PROTOKOL!$A:$E,2)*AGL15))</f>
        <v xml:space="preserve"> </v>
      </c>
      <c r="AGN15" s="151"/>
      <c r="AGO15" s="152" t="str">
        <f>IF(AGK15=0," ",IF(AGK15=16," ",(AGJ15-AGM15-AGN15)*VLOOKUP(AGK15,PROTOKOL!$A:$E,5)))</f>
        <v xml:space="preserve"> </v>
      </c>
      <c r="AGP15" s="155"/>
      <c r="AGQ15" s="156" t="str">
        <f t="shared" si="138"/>
        <v xml:space="preserve"> </v>
      </c>
      <c r="AGR15" s="103"/>
      <c r="AGS15" s="138">
        <v>2</v>
      </c>
      <c r="AGT15" s="149">
        <v>6.46</v>
      </c>
      <c r="AGU15" s="150">
        <v>1</v>
      </c>
      <c r="AGV15" s="150">
        <f t="shared" si="139"/>
        <v>7.5</v>
      </c>
      <c r="AGW15" s="150">
        <f>IFERROR(IF(AGU15=0," ",IF(AGU15=16," ",VLOOKUP(AGU15,PROTOKOL!$A:$E,2)*AGV15))/7.5*(7.5-AGZ15),"")</f>
        <v>4.5</v>
      </c>
      <c r="AGX15" s="151">
        <v>0.127</v>
      </c>
      <c r="AGY15" s="152">
        <f>IF(AGU15=0," ",IF(AGU15=16," ",(AGT15-AGW15-AGX15)*VLOOKUP(AGU15,PROTOKOL!$A:$E,5)))</f>
        <v>18.583157666666665</v>
      </c>
      <c r="AGZ15" s="153"/>
      <c r="AHA15" s="144">
        <f t="shared" si="292"/>
        <v>7.5</v>
      </c>
      <c r="AHB15" s="145">
        <f t="shared" si="293"/>
        <v>18.583157666666665</v>
      </c>
      <c r="AHC15" s="149"/>
      <c r="AHD15" s="150"/>
      <c r="AHE15" s="150" t="str">
        <f t="shared" si="140"/>
        <v xml:space="preserve"> </v>
      </c>
      <c r="AHF15" s="154" t="str">
        <f>IF(AHD15=0," ",IF(AHD15=16," ",VLOOKUP(AHD15,PROTOKOL!$A:$E,2)*AHE15))</f>
        <v xml:space="preserve"> </v>
      </c>
      <c r="AHG15" s="151"/>
      <c r="AHH15" s="152" t="str">
        <f>IF(AHD15=0," ",IF(AHD15=16," ",(AHC15-AHF15-AHG15)*VLOOKUP(AHD15,PROTOKOL!$A:$E,5)))</f>
        <v xml:space="preserve"> </v>
      </c>
      <c r="AHI15" s="155"/>
      <c r="AHJ15" s="156" t="str">
        <f t="shared" si="141"/>
        <v xml:space="preserve"> </v>
      </c>
      <c r="AHK15" s="103"/>
      <c r="AHL15" s="138">
        <v>2</v>
      </c>
      <c r="AHM15" s="149">
        <v>7.46</v>
      </c>
      <c r="AHN15" s="150">
        <v>1</v>
      </c>
      <c r="AHO15" s="150">
        <f t="shared" si="142"/>
        <v>7.5</v>
      </c>
      <c r="AHP15" s="150">
        <f>IFERROR(IF(AHN15=0," ",IF(AHN15=16," ",VLOOKUP(AHN15,PROTOKOL!$A:$E,2)*AHO15))/7.5*(7.5-AHS15),"")</f>
        <v>4.5</v>
      </c>
      <c r="AHQ15" s="151">
        <v>0.104</v>
      </c>
      <c r="AHR15" s="152">
        <f>IF(AHN15=0," ",IF(AHN15=16," ",(AHM15-AHP15-AHQ15)*VLOOKUP(AHN15,PROTOKOL!$A:$E,5)))</f>
        <v>28.954445333333329</v>
      </c>
      <c r="AHS15" s="153"/>
      <c r="AHT15" s="144">
        <f t="shared" si="294"/>
        <v>7.5</v>
      </c>
      <c r="AHU15" s="145">
        <f t="shared" si="295"/>
        <v>28.954445333333329</v>
      </c>
      <c r="AHV15" s="149"/>
      <c r="AHW15" s="150"/>
      <c r="AHX15" s="150" t="str">
        <f t="shared" si="143"/>
        <v xml:space="preserve"> </v>
      </c>
      <c r="AHY15" s="154" t="str">
        <f>IF(AHW15=0," ",IF(AHW15=16," ",VLOOKUP(AHW15,PROTOKOL!$A:$E,2)*AHX15))</f>
        <v xml:space="preserve"> </v>
      </c>
      <c r="AHZ15" s="151"/>
      <c r="AIA15" s="152" t="str">
        <f>IF(AHW15=0," ",IF(AHW15=16," ",(AHV15-AHY15-AHZ15)*VLOOKUP(AHW15,PROTOKOL!$A:$E,5)))</f>
        <v xml:space="preserve"> </v>
      </c>
      <c r="AIB15" s="155"/>
      <c r="AIC15" s="156" t="str">
        <f t="shared" si="144"/>
        <v xml:space="preserve"> </v>
      </c>
      <c r="AID15" s="103"/>
      <c r="AIE15" s="138">
        <v>2</v>
      </c>
      <c r="AIF15" s="149" t="s">
        <v>26</v>
      </c>
      <c r="AIG15" s="150"/>
      <c r="AIH15" s="150" t="str">
        <f t="shared" si="145"/>
        <v xml:space="preserve"> </v>
      </c>
      <c r="AII15" s="150" t="str">
        <f>IFERROR(IF(AIG15=0," ",IF(AIG15=16," ",VLOOKUP(AIG15,PROTOKOL!$A:$E,2)*AIH15))/7.5*(7.5-AIL15),"")</f>
        <v/>
      </c>
      <c r="AIJ15" s="151"/>
      <c r="AIK15" s="152" t="str">
        <f>IF(AIG15=0," ",IF(AIG15=16," ",(AIF15-AII15-AIJ15)*VLOOKUP(AIG15,PROTOKOL!$A:$E,5)))</f>
        <v xml:space="preserve"> </v>
      </c>
      <c r="AIL15" s="153"/>
      <c r="AIM15" s="144" t="str">
        <f t="shared" si="296"/>
        <v xml:space="preserve"> </v>
      </c>
      <c r="AIN15" s="145" t="str">
        <f t="shared" si="297"/>
        <v xml:space="preserve"> </v>
      </c>
      <c r="AIO15" s="149"/>
      <c r="AIP15" s="150"/>
      <c r="AIQ15" s="150" t="str">
        <f t="shared" si="146"/>
        <v xml:space="preserve"> </v>
      </c>
      <c r="AIR15" s="154" t="str">
        <f>IF(AIP15=0," ",IF(AIP15=16," ",VLOOKUP(AIP15,PROTOKOL!$A:$E,2)*AIQ15))</f>
        <v xml:space="preserve"> </v>
      </c>
      <c r="AIS15" s="151"/>
      <c r="AIT15" s="152" t="str">
        <f>IF(AIP15=0," ",IF(AIP15=16," ",(AIO15-AIR15-AIS15)*VLOOKUP(AIP15,PROTOKOL!$A:$E,5)))</f>
        <v xml:space="preserve"> </v>
      </c>
      <c r="AIU15" s="155"/>
      <c r="AIV15" s="156" t="str">
        <f t="shared" si="147"/>
        <v xml:space="preserve"> </v>
      </c>
      <c r="AIW15" s="103"/>
      <c r="AIX15" s="138">
        <v>2</v>
      </c>
      <c r="AIY15" s="149">
        <v>6.33</v>
      </c>
      <c r="AIZ15" s="150">
        <v>1</v>
      </c>
      <c r="AJA15" s="150">
        <f t="shared" si="148"/>
        <v>7.5</v>
      </c>
      <c r="AJB15" s="150">
        <f>IFERROR(IF(AIZ15=0," ",IF(AIZ15=16," ",VLOOKUP(AIZ15,PROTOKOL!$A:$E,2)*AJA15))/7.5*(7.5-AJE15),"")</f>
        <v>4.5</v>
      </c>
      <c r="AJC15" s="151">
        <v>0.10199999999999999</v>
      </c>
      <c r="AJD15" s="152">
        <f>IF(AIZ15=0," ",IF(AIZ15=16," ",(AIY15-AJB15-AJC15)*VLOOKUP(AIZ15,PROTOKOL!$A:$E,5)))</f>
        <v>17.518655999999996</v>
      </c>
      <c r="AJE15" s="153"/>
      <c r="AJF15" s="144">
        <f t="shared" si="298"/>
        <v>7.5</v>
      </c>
      <c r="AJG15" s="145">
        <f t="shared" si="299"/>
        <v>17.518655999999996</v>
      </c>
      <c r="AJH15" s="149"/>
      <c r="AJI15" s="150"/>
      <c r="AJJ15" s="150" t="str">
        <f t="shared" si="149"/>
        <v xml:space="preserve"> </v>
      </c>
      <c r="AJK15" s="154" t="str">
        <f>IF(AJI15=0," ",IF(AJI15=16," ",VLOOKUP(AJI15,PROTOKOL!$A:$E,2)*AJJ15))</f>
        <v xml:space="preserve"> </v>
      </c>
      <c r="AJL15" s="151"/>
      <c r="AJM15" s="152" t="str">
        <f>IF(AJI15=0," ",IF(AJI15=16," ",(AJH15-AJK15-AJL15)*VLOOKUP(AJI15,PROTOKOL!$A:$E,5)))</f>
        <v xml:space="preserve"> </v>
      </c>
      <c r="AJN15" s="155"/>
      <c r="AJO15" s="156" t="str">
        <f t="shared" si="150"/>
        <v xml:space="preserve"> </v>
      </c>
      <c r="AJP15" s="103"/>
      <c r="AJQ15" s="138">
        <v>2</v>
      </c>
      <c r="AJR15" s="149">
        <v>7.86</v>
      </c>
      <c r="AJS15" s="150">
        <v>1</v>
      </c>
      <c r="AJT15" s="150">
        <f t="shared" si="151"/>
        <v>7.5</v>
      </c>
      <c r="AJU15" s="150">
        <f>IFERROR(IF(AJS15=0," ",IF(AJS15=16," ",VLOOKUP(AJS15,PROTOKOL!$A:$E,2)*AJT15))/7.5*(7.5-AJX15),"")</f>
        <v>4.5</v>
      </c>
      <c r="AJV15" s="151">
        <v>0.27600000000000002</v>
      </c>
      <c r="AJW15" s="152">
        <f>IF(AJS15=0," ",IF(AJS15=16," ",(AJR15-AJU15-AJV15)*VLOOKUP(AJS15,PROTOKOL!$A:$E,5)))</f>
        <v>31.26593466666667</v>
      </c>
      <c r="AJX15" s="153"/>
      <c r="AJY15" s="144">
        <f t="shared" si="300"/>
        <v>7.5</v>
      </c>
      <c r="AJZ15" s="145">
        <f t="shared" si="301"/>
        <v>31.26593466666667</v>
      </c>
      <c r="AKA15" s="149"/>
      <c r="AKB15" s="150"/>
      <c r="AKC15" s="150" t="str">
        <f t="shared" si="152"/>
        <v xml:space="preserve"> </v>
      </c>
      <c r="AKD15" s="154" t="str">
        <f>IF(AKB15=0," ",IF(AKB15=16," ",VLOOKUP(AKB15,PROTOKOL!$A:$E,2)*AKC15))</f>
        <v xml:space="preserve"> </v>
      </c>
      <c r="AKE15" s="151"/>
      <c r="AKF15" s="152" t="str">
        <f>IF(AKB15=0," ",IF(AKB15=16," ",(AKA15-AKD15-AKE15)*VLOOKUP(AKB15,PROTOKOL!$A:$E,5)))</f>
        <v xml:space="preserve"> </v>
      </c>
      <c r="AKG15" s="155"/>
      <c r="AKH15" s="156" t="str">
        <f t="shared" si="153"/>
        <v xml:space="preserve"> </v>
      </c>
      <c r="AKI15" s="103"/>
      <c r="AKJ15" s="138">
        <v>2</v>
      </c>
      <c r="AKK15" s="149">
        <v>6.88</v>
      </c>
      <c r="AKL15" s="150">
        <v>1</v>
      </c>
      <c r="AKM15" s="150">
        <f t="shared" si="154"/>
        <v>7.5</v>
      </c>
      <c r="AKN15" s="150">
        <f>IFERROR(IF(AKL15=0," ",IF(AKL15=16," ",VLOOKUP(AKL15,PROTOKOL!$A:$E,2)*AKM15))/7.5*(7.5-AKQ15),"")</f>
        <v>4.5</v>
      </c>
      <c r="AKO15" s="151">
        <v>6.9000000000000006E-2</v>
      </c>
      <c r="AKP15" s="152">
        <f>IF(AKL15=0," ",IF(AKL15=16," ",(AKK15-AKN15-AKO15)*VLOOKUP(AKL15,PROTOKOL!$A:$E,5)))</f>
        <v>23.429174777777774</v>
      </c>
      <c r="AKQ15" s="153"/>
      <c r="AKR15" s="144">
        <f t="shared" si="302"/>
        <v>7.5</v>
      </c>
      <c r="AKS15" s="145">
        <f t="shared" si="303"/>
        <v>23.429174777777774</v>
      </c>
      <c r="AKT15" s="149"/>
      <c r="AKU15" s="150"/>
      <c r="AKV15" s="150" t="str">
        <f t="shared" si="155"/>
        <v xml:space="preserve"> </v>
      </c>
      <c r="AKW15" s="154" t="str">
        <f>IF(AKU15=0," ",IF(AKU15=16," ",VLOOKUP(AKU15,PROTOKOL!$A:$E,2)*AKV15))</f>
        <v xml:space="preserve"> </v>
      </c>
      <c r="AKX15" s="151"/>
      <c r="AKY15" s="152" t="str">
        <f>IF(AKU15=0," ",IF(AKU15=16," ",(AKT15-AKW15-AKX15)*VLOOKUP(AKU15,PROTOKOL!$A:$E,5)))</f>
        <v xml:space="preserve"> </v>
      </c>
      <c r="AKZ15" s="155"/>
      <c r="ALA15" s="156" t="str">
        <f t="shared" si="156"/>
        <v xml:space="preserve"> </v>
      </c>
      <c r="ALB15" s="103"/>
      <c r="ALC15" s="138">
        <v>2</v>
      </c>
      <c r="ALD15" s="149">
        <v>7.26</v>
      </c>
      <c r="ALE15" s="150">
        <v>1</v>
      </c>
      <c r="ALF15" s="150">
        <f t="shared" si="157"/>
        <v>7.5</v>
      </c>
      <c r="ALG15" s="150">
        <f>IFERROR(IF(ALE15=0," ",IF(ALE15=16," ",VLOOKUP(ALE15,PROTOKOL!$A:$E,2)*ALF15))/7.5*(7.5-ALJ15),"")</f>
        <v>4.5</v>
      </c>
      <c r="ALH15" s="151">
        <v>9.0999999999999998E-2</v>
      </c>
      <c r="ALI15" s="152">
        <f>IF(ALE15=0," ",IF(ALE15=16," ",(ALD15-ALG15-ALH15)*VLOOKUP(ALE15,PROTOKOL!$A:$E,5)))</f>
        <v>27.058618555555547</v>
      </c>
      <c r="ALJ15" s="153"/>
      <c r="ALK15" s="144">
        <f t="shared" si="304"/>
        <v>7.5</v>
      </c>
      <c r="ALL15" s="145">
        <f t="shared" si="305"/>
        <v>27.058618555555547</v>
      </c>
      <c r="ALM15" s="149"/>
      <c r="ALN15" s="150"/>
      <c r="ALO15" s="150" t="str">
        <f t="shared" si="158"/>
        <v xml:space="preserve"> </v>
      </c>
      <c r="ALP15" s="154" t="str">
        <f>IF(ALN15=0," ",IF(ALN15=16," ",VLOOKUP(ALN15,PROTOKOL!$A:$E,2)*ALO15))</f>
        <v xml:space="preserve"> </v>
      </c>
      <c r="ALQ15" s="151"/>
      <c r="ALR15" s="152" t="str">
        <f>IF(ALN15=0," ",IF(ALN15=16," ",(ALM15-ALP15-ALQ15)*VLOOKUP(ALN15,PROTOKOL!$A:$E,5)))</f>
        <v xml:space="preserve"> </v>
      </c>
      <c r="ALS15" s="155"/>
      <c r="ALT15" s="156" t="str">
        <f t="shared" si="159"/>
        <v xml:space="preserve"> </v>
      </c>
      <c r="ALU15" s="103"/>
      <c r="ALV15" s="138">
        <v>2</v>
      </c>
      <c r="ALW15" s="149" t="s">
        <v>29</v>
      </c>
      <c r="ALX15" s="150"/>
      <c r="ALY15" s="150" t="str">
        <f t="shared" si="160"/>
        <v xml:space="preserve"> </v>
      </c>
      <c r="ALZ15" s="150" t="str">
        <f>IFERROR(IF(ALX15=0," ",IF(ALX15=16," ",VLOOKUP(ALX15,PROTOKOL!$A:$E,2)*ALY15))/7.5*(7.5-AMC15),"")</f>
        <v/>
      </c>
      <c r="AMA15" s="151"/>
      <c r="AMB15" s="152" t="str">
        <f>IF(ALX15=0," ",IF(ALX15=16," ",(ALW15-ALZ15-AMA15)*VLOOKUP(ALX15,PROTOKOL!$A:$E,5)))</f>
        <v xml:space="preserve"> </v>
      </c>
      <c r="AMC15" s="153"/>
      <c r="AMD15" s="144" t="str">
        <f t="shared" si="306"/>
        <v xml:space="preserve"> </v>
      </c>
      <c r="AME15" s="145" t="str">
        <f t="shared" si="307"/>
        <v xml:space="preserve"> </v>
      </c>
      <c r="AMF15" s="149"/>
      <c r="AMG15" s="150"/>
      <c r="AMH15" s="150" t="str">
        <f t="shared" si="161"/>
        <v xml:space="preserve"> </v>
      </c>
      <c r="AMI15" s="154" t="str">
        <f>IF(AMG15=0," ",IF(AMG15=16," ",VLOOKUP(AMG15,PROTOKOL!$A:$E,2)*AMH15))</f>
        <v xml:space="preserve"> </v>
      </c>
      <c r="AMJ15" s="151"/>
      <c r="AMK15" s="152" t="str">
        <f>IF(AMG15=0," ",IF(AMG15=16," ",(AMF15-AMI15-AMJ15)*VLOOKUP(AMG15,PROTOKOL!$A:$E,5)))</f>
        <v xml:space="preserve"> </v>
      </c>
      <c r="AML15" s="155"/>
      <c r="AMM15" s="156" t="str">
        <f t="shared" si="162"/>
        <v xml:space="preserve"> </v>
      </c>
      <c r="AMN15" s="103"/>
      <c r="AMO15" s="138">
        <v>2</v>
      </c>
      <c r="AMP15" s="149">
        <v>6.49</v>
      </c>
      <c r="AMQ15" s="150">
        <v>1</v>
      </c>
      <c r="AMR15" s="150">
        <f t="shared" si="163"/>
        <v>7.5</v>
      </c>
      <c r="AMS15" s="150">
        <f>IFERROR(IF(AMQ15=0," ",IF(AMQ15=16," ",VLOOKUP(AMQ15,PROTOKOL!$A:$E,2)*AMR15))/7.5*(7.5-AMV15),"")</f>
        <v>4.5</v>
      </c>
      <c r="AMT15" s="151">
        <v>4.8000000000000001E-2</v>
      </c>
      <c r="AMU15" s="152">
        <f>IF(AMQ15=0," ",IF(AMQ15=16," ",(AMP15-AMS15-AMT15)*VLOOKUP(AMQ15,PROTOKOL!$A:$E,5)))</f>
        <v>19.688211777777777</v>
      </c>
      <c r="AMV15" s="153"/>
      <c r="AMW15" s="144">
        <f t="shared" si="308"/>
        <v>7.5</v>
      </c>
      <c r="AMX15" s="145">
        <f t="shared" si="309"/>
        <v>19.688211777777777</v>
      </c>
      <c r="AMY15" s="149"/>
      <c r="AMZ15" s="150"/>
      <c r="ANA15" s="150" t="str">
        <f t="shared" si="164"/>
        <v xml:space="preserve"> </v>
      </c>
      <c r="ANB15" s="154" t="str">
        <f>IF(AMZ15=0," ",IF(AMZ15=16," ",VLOOKUP(AMZ15,PROTOKOL!$A:$E,2)*ANA15))</f>
        <v xml:space="preserve"> </v>
      </c>
      <c r="ANC15" s="151"/>
      <c r="AND15" s="152" t="str">
        <f>IF(AMZ15=0," ",IF(AMZ15=16," ",(AMY15-ANB15-ANC15)*VLOOKUP(AMZ15,PROTOKOL!$A:$E,5)))</f>
        <v xml:space="preserve"> </v>
      </c>
      <c r="ANE15" s="155"/>
      <c r="ANF15" s="156" t="str">
        <f t="shared" si="165"/>
        <v xml:space="preserve"> </v>
      </c>
      <c r="ANG15" s="103"/>
      <c r="ANH15" s="138">
        <v>2</v>
      </c>
      <c r="ANI15" s="149">
        <v>7.11</v>
      </c>
      <c r="ANJ15" s="150">
        <v>1</v>
      </c>
      <c r="ANK15" s="150">
        <f t="shared" si="166"/>
        <v>7.5</v>
      </c>
      <c r="ANL15" s="150">
        <f>IFERROR(IF(ANJ15=0," ",IF(ANJ15=16," ",VLOOKUP(ANJ15,PROTOKOL!$A:$E,2)*ANK15))/7.5*(7.5-ANO15),"")</f>
        <v>4.5</v>
      </c>
      <c r="ANM15" s="151">
        <v>0.17699999999999999</v>
      </c>
      <c r="ANN15" s="152">
        <f>IF(ANJ15=0," ",IF(ANJ15=16," ",(ANI15-ANL15-ANM15)*VLOOKUP(ANJ15,PROTOKOL!$A:$E,5)))</f>
        <v>24.666024333333333</v>
      </c>
      <c r="ANO15" s="153"/>
      <c r="ANP15" s="144">
        <f t="shared" si="310"/>
        <v>7.5</v>
      </c>
      <c r="ANQ15" s="145">
        <f t="shared" si="311"/>
        <v>24.666024333333333</v>
      </c>
      <c r="ANR15" s="149"/>
      <c r="ANS15" s="150"/>
      <c r="ANT15" s="150" t="str">
        <f t="shared" si="167"/>
        <v xml:space="preserve"> </v>
      </c>
      <c r="ANU15" s="154" t="str">
        <f>IF(ANS15=0," ",IF(ANS15=16," ",VLOOKUP(ANS15,PROTOKOL!$A:$E,2)*ANT15))</f>
        <v xml:space="preserve"> </v>
      </c>
      <c r="ANV15" s="151"/>
      <c r="ANW15" s="152" t="str">
        <f>IF(ANS15=0," ",IF(ANS15=16," ",(ANR15-ANU15-ANV15)*VLOOKUP(ANS15,PROTOKOL!$A:$E,5)))</f>
        <v xml:space="preserve"> </v>
      </c>
      <c r="ANX15" s="155"/>
      <c r="ANY15" s="156" t="str">
        <f t="shared" si="168"/>
        <v xml:space="preserve"> </v>
      </c>
      <c r="ANZ15" s="103"/>
      <c r="AOA15" s="138">
        <v>2</v>
      </c>
      <c r="AOB15" s="149">
        <v>7.51</v>
      </c>
      <c r="AOC15" s="150">
        <v>1</v>
      </c>
      <c r="AOD15" s="150">
        <f t="shared" si="169"/>
        <v>7.5</v>
      </c>
      <c r="AOE15" s="150">
        <f>IFERROR(IF(AOC15=0," ",IF(AOC15=16," ",VLOOKUP(AOC15,PROTOKOL!$A:$E,2)*AOD15))/7.5*(7.5-AOH15),"")</f>
        <v>4.5</v>
      </c>
      <c r="AOF15" s="151">
        <v>0.28399999999999997</v>
      </c>
      <c r="AOG15" s="152">
        <f>IF(AOC15=0," ",IF(AOC15=16," ",(AOB15-AOE15-AOF15)*VLOOKUP(AOC15,PROTOKOL!$A:$E,5)))</f>
        <v>27.636490888888886</v>
      </c>
      <c r="AOH15" s="153"/>
      <c r="AOI15" s="144">
        <f t="shared" si="312"/>
        <v>7.5</v>
      </c>
      <c r="AOJ15" s="145">
        <f t="shared" si="313"/>
        <v>27.636490888888886</v>
      </c>
      <c r="AOK15" s="149"/>
      <c r="AOL15" s="150"/>
      <c r="AOM15" s="150" t="str">
        <f t="shared" si="170"/>
        <v xml:space="preserve"> </v>
      </c>
      <c r="AON15" s="154" t="str">
        <f>IF(AOL15=0," ",IF(AOL15=16," ",VLOOKUP(AOL15,PROTOKOL!$A:$E,2)*AOM15))</f>
        <v xml:space="preserve"> </v>
      </c>
      <c r="AOO15" s="151"/>
      <c r="AOP15" s="152" t="str">
        <f>IF(AOL15=0," ",IF(AOL15=16," ",(AOK15-AON15-AOO15)*VLOOKUP(AOL15,PROTOKOL!$A:$E,5)))</f>
        <v xml:space="preserve"> </v>
      </c>
      <c r="AOQ15" s="155"/>
      <c r="AOR15" s="156" t="str">
        <f t="shared" si="171"/>
        <v xml:space="preserve"> </v>
      </c>
      <c r="AOS15" s="103"/>
      <c r="AOT15" s="138">
        <v>2</v>
      </c>
      <c r="AOU15" s="149">
        <v>7.65</v>
      </c>
      <c r="AOV15" s="150">
        <v>1</v>
      </c>
      <c r="AOW15" s="150">
        <f t="shared" si="172"/>
        <v>7.5</v>
      </c>
      <c r="AOX15" s="150">
        <f>IFERROR(IF(AOV15=0," ",IF(AOV15=16," ",VLOOKUP(AOV15,PROTOKOL!$A:$E,2)*AOW15))/7.5*(7.5-APA15),"")</f>
        <v>4.5</v>
      </c>
      <c r="AOY15" s="151">
        <v>7.8E-2</v>
      </c>
      <c r="AOZ15" s="152">
        <f>IF(AOV15=0," ",IF(AOV15=16," ",(AOU15-AOX15-AOY15)*VLOOKUP(AOV15,PROTOKOL!$A:$E,5)))</f>
        <v>31.144277333333335</v>
      </c>
      <c r="APA15" s="153"/>
      <c r="APB15" s="144">
        <f t="shared" si="314"/>
        <v>7.5</v>
      </c>
      <c r="APC15" s="145">
        <f t="shared" si="315"/>
        <v>31.144277333333335</v>
      </c>
      <c r="APD15" s="149"/>
      <c r="APE15" s="150"/>
      <c r="APF15" s="150" t="str">
        <f t="shared" si="173"/>
        <v xml:space="preserve"> </v>
      </c>
      <c r="APG15" s="154" t="str">
        <f>IF(APE15=0," ",IF(APE15=16," ",VLOOKUP(APE15,PROTOKOL!$A:$E,2)*APF15))</f>
        <v xml:space="preserve"> </v>
      </c>
      <c r="APH15" s="151"/>
      <c r="API15" s="152" t="str">
        <f>IF(APE15=0," ",IF(APE15=16," ",(APD15-APG15-APH15)*VLOOKUP(APE15,PROTOKOL!$A:$E,5)))</f>
        <v xml:space="preserve"> </v>
      </c>
      <c r="APJ15" s="155"/>
      <c r="APK15" s="156" t="str">
        <f t="shared" si="174"/>
        <v xml:space="preserve"> </v>
      </c>
      <c r="APL15" s="103"/>
      <c r="APM15" s="138">
        <v>2</v>
      </c>
      <c r="APN15" s="149">
        <v>7.04</v>
      </c>
      <c r="APO15" s="150">
        <v>1</v>
      </c>
      <c r="APP15" s="150">
        <f t="shared" si="175"/>
        <v>7.5</v>
      </c>
      <c r="APQ15" s="150">
        <f>IFERROR(IF(APO15=0," ",IF(APO15=16," ",VLOOKUP(APO15,PROTOKOL!$A:$E,2)*APP15))/7.5*(7.5-APT15),"")</f>
        <v>4.5</v>
      </c>
      <c r="APR15" s="151">
        <v>8.7999999999999995E-2</v>
      </c>
      <c r="APS15" s="152">
        <f>IF(APO15=0," ",IF(APO15=16," ",(APN15-APQ15-APR15)*VLOOKUP(APO15,PROTOKOL!$A:$E,5)))</f>
        <v>24.858648444444441</v>
      </c>
      <c r="APT15" s="153"/>
      <c r="APU15" s="144">
        <f t="shared" si="316"/>
        <v>7.5</v>
      </c>
      <c r="APV15" s="145">
        <f t="shared" si="317"/>
        <v>24.858648444444441</v>
      </c>
      <c r="APW15" s="149"/>
      <c r="APX15" s="150"/>
      <c r="APY15" s="150" t="str">
        <f t="shared" si="176"/>
        <v xml:space="preserve"> </v>
      </c>
      <c r="APZ15" s="154" t="str">
        <f>IF(APX15=0," ",IF(APX15=16," ",VLOOKUP(APX15,PROTOKOL!$A:$E,2)*APY15))</f>
        <v xml:space="preserve"> </v>
      </c>
      <c r="AQA15" s="151"/>
      <c r="AQB15" s="152" t="str">
        <f>IF(APX15=0," ",IF(APX15=16," ",(APW15-APZ15-AQA15)*VLOOKUP(APX15,PROTOKOL!$A:$E,5)))</f>
        <v xml:space="preserve"> </v>
      </c>
      <c r="AQC15" s="155"/>
      <c r="AQD15" s="156" t="str">
        <f t="shared" si="177"/>
        <v xml:space="preserve"> </v>
      </c>
      <c r="AQE15" s="103"/>
      <c r="AQF15" s="138">
        <v>2</v>
      </c>
      <c r="AQG15" s="149" t="s">
        <v>26</v>
      </c>
      <c r="AQH15" s="150"/>
      <c r="AQI15" s="150" t="str">
        <f t="shared" si="178"/>
        <v xml:space="preserve"> </v>
      </c>
      <c r="AQJ15" s="150" t="str">
        <f>IFERROR(IF(AQH15=0," ",IF(AQH15=16," ",VLOOKUP(AQH15,PROTOKOL!$A:$E,2)*AQI15))/7.5*(7.5-AQM15),"")</f>
        <v/>
      </c>
      <c r="AQK15" s="151"/>
      <c r="AQL15" s="152" t="str">
        <f>IF(AQH15=0," ",IF(AQH15=16," ",(AQG15-AQJ15-AQK15)*VLOOKUP(AQH15,PROTOKOL!$A:$E,5)))</f>
        <v xml:space="preserve"> </v>
      </c>
      <c r="AQM15" s="153"/>
      <c r="AQN15" s="144" t="str">
        <f t="shared" si="318"/>
        <v xml:space="preserve"> </v>
      </c>
      <c r="AQO15" s="145" t="str">
        <f t="shared" si="319"/>
        <v xml:space="preserve"> </v>
      </c>
      <c r="AQP15" s="149"/>
      <c r="AQQ15" s="150"/>
      <c r="AQR15" s="150" t="str">
        <f t="shared" si="179"/>
        <v xml:space="preserve"> </v>
      </c>
      <c r="AQS15" s="154" t="str">
        <f>IF(AQQ15=0," ",IF(AQQ15=16," ",VLOOKUP(AQQ15,PROTOKOL!$A:$E,2)*AQR15))</f>
        <v xml:space="preserve"> </v>
      </c>
      <c r="AQT15" s="151"/>
      <c r="AQU15" s="152" t="str">
        <f>IF(AQQ15=0," ",IF(AQQ15=16," ",(AQP15-AQS15-AQT15)*VLOOKUP(AQQ15,PROTOKOL!$A:$E,5)))</f>
        <v xml:space="preserve"> </v>
      </c>
      <c r="AQV15" s="155"/>
      <c r="AQW15" s="156" t="str">
        <f t="shared" si="180"/>
        <v xml:space="preserve"> </v>
      </c>
      <c r="AQX15" s="103"/>
      <c r="AQY15" s="138">
        <v>2</v>
      </c>
      <c r="AQZ15" s="149">
        <v>7.51</v>
      </c>
      <c r="ARA15" s="150">
        <v>1</v>
      </c>
      <c r="ARB15" s="150">
        <f t="shared" si="181"/>
        <v>7.5</v>
      </c>
      <c r="ARC15" s="150">
        <f>IFERROR(IF(ARA15=0," ",IF(ARA15=16," ",VLOOKUP(ARA15,PROTOKOL!$A:$E,2)*ARB15))/7.5*(7.5-ARF15),"")</f>
        <v>4.5</v>
      </c>
      <c r="ARD15" s="151">
        <v>0.28399999999999997</v>
      </c>
      <c r="ARE15" s="152">
        <f>IF(ARA15=0," ",IF(ARA15=16," ",(AQZ15-ARC15-ARD15)*VLOOKUP(ARA15,PROTOKOL!$A:$E,5)))</f>
        <v>27.636490888888886</v>
      </c>
      <c r="ARF15" s="153"/>
      <c r="ARG15" s="144">
        <f t="shared" si="320"/>
        <v>7.5</v>
      </c>
      <c r="ARH15" s="145">
        <f t="shared" si="321"/>
        <v>27.636490888888886</v>
      </c>
      <c r="ARI15" s="149"/>
      <c r="ARJ15" s="150"/>
      <c r="ARK15" s="150" t="str">
        <f t="shared" si="182"/>
        <v xml:space="preserve"> </v>
      </c>
      <c r="ARL15" s="154" t="str">
        <f>IF(ARJ15=0," ",IF(ARJ15=16," ",VLOOKUP(ARJ15,PROTOKOL!$A:$E,2)*ARK15))</f>
        <v xml:space="preserve"> </v>
      </c>
      <c r="ARM15" s="151"/>
      <c r="ARN15" s="152" t="str">
        <f>IF(ARJ15=0," ",IF(ARJ15=16," ",(ARI15-ARL15-ARM15)*VLOOKUP(ARJ15,PROTOKOL!$A:$E,5)))</f>
        <v xml:space="preserve"> </v>
      </c>
      <c r="ARO15" s="155"/>
      <c r="ARP15" s="156" t="str">
        <f t="shared" si="183"/>
        <v xml:space="preserve"> </v>
      </c>
      <c r="ARQ15" s="103"/>
      <c r="ARR15" s="138">
        <v>2</v>
      </c>
      <c r="ARS15" s="149" t="s">
        <v>26</v>
      </c>
      <c r="ART15" s="150"/>
      <c r="ARU15" s="150" t="str">
        <f t="shared" si="184"/>
        <v xml:space="preserve"> </v>
      </c>
      <c r="ARV15" s="150" t="str">
        <f>IFERROR(IF(ART15=0," ",IF(ART15=16," ",VLOOKUP(ART15,PROTOKOL!$A:$E,2)*ARU15))/7.5*(7.5-ARY15),"")</f>
        <v/>
      </c>
      <c r="ARW15" s="151"/>
      <c r="ARX15" s="152" t="str">
        <f>IF(ART15=0," ",IF(ART15=16," ",(ARS15-ARV15-ARW15)*VLOOKUP(ART15,PROTOKOL!$A:$E,5)))</f>
        <v xml:space="preserve"> </v>
      </c>
      <c r="ARY15" s="153"/>
      <c r="ARZ15" s="144" t="str">
        <f t="shared" si="322"/>
        <v xml:space="preserve"> </v>
      </c>
      <c r="ASA15" s="145" t="str">
        <f t="shared" si="323"/>
        <v xml:space="preserve"> </v>
      </c>
      <c r="ASB15" s="149"/>
      <c r="ASC15" s="150"/>
      <c r="ASD15" s="150" t="str">
        <f t="shared" si="185"/>
        <v xml:space="preserve"> </v>
      </c>
      <c r="ASE15" s="154" t="str">
        <f>IF(ASC15=0," ",IF(ASC15=16," ",VLOOKUP(ASC15,PROTOKOL!$A:$E,2)*ASD15))</f>
        <v xml:space="preserve"> </v>
      </c>
      <c r="ASF15" s="151"/>
      <c r="ASG15" s="152" t="str">
        <f>IF(ASC15=0," ",IF(ASC15=16," ",(ASB15-ASE15-ASF15)*VLOOKUP(ASC15,PROTOKOL!$A:$E,5)))</f>
        <v xml:space="preserve"> </v>
      </c>
      <c r="ASH15" s="155"/>
      <c r="ASI15" s="156" t="str">
        <f t="shared" si="186"/>
        <v xml:space="preserve"> </v>
      </c>
      <c r="ASJ15" s="103"/>
      <c r="ASK15" s="138">
        <v>2</v>
      </c>
      <c r="ASL15" s="149">
        <v>7.07</v>
      </c>
      <c r="ASM15" s="150">
        <v>1</v>
      </c>
      <c r="ASN15" s="150">
        <f t="shared" si="187"/>
        <v>7.5</v>
      </c>
      <c r="ASO15" s="150">
        <f>IFERROR(IF(ASM15=0," ",IF(ASM15=16," ",VLOOKUP(ASM15,PROTOKOL!$A:$E,2)*ASN15))/7.5*(7.5-ASR15),"")</f>
        <v>4.5</v>
      </c>
      <c r="ASP15" s="151">
        <v>7.6999999999999999E-2</v>
      </c>
      <c r="ASQ15" s="152">
        <f>IF(ASM15=0," ",IF(ASM15=16," ",(ASL15-ASO15-ASP15)*VLOOKUP(ASM15,PROTOKOL!$A:$E,5)))</f>
        <v>25.274311000000001</v>
      </c>
      <c r="ASR15" s="153"/>
      <c r="ASS15" s="144">
        <f t="shared" si="324"/>
        <v>7.5</v>
      </c>
      <c r="AST15" s="145">
        <f t="shared" si="325"/>
        <v>25.274311000000001</v>
      </c>
      <c r="ASU15" s="327">
        <f>6.46/7.5*3.5</f>
        <v>3.0146666666666664</v>
      </c>
      <c r="ASV15" s="150">
        <v>1</v>
      </c>
      <c r="ASW15" s="150">
        <v>3.5</v>
      </c>
      <c r="ASX15" s="154">
        <f>IF(ASV15=0," ",IF(ASV15=16," ",VLOOKUP(ASV15,PROTOKOL!$A:$E,2)*ASW15))</f>
        <v>2.1</v>
      </c>
      <c r="ASY15" s="151">
        <f>0.127/7.5*3.5</f>
        <v>5.9266666666666676E-2</v>
      </c>
      <c r="ASZ15" s="152">
        <f>IF(ASV15=0," ",IF(ASV15=16," ",(ASU15-ASX15-ASY15)*VLOOKUP(ASV15,PROTOKOL!$A:$E,5)))</f>
        <v>8.6721402444444387</v>
      </c>
      <c r="ATA15" s="155">
        <v>7</v>
      </c>
      <c r="ATB15" s="156">
        <f t="shared" si="189"/>
        <v>17.344280488888877</v>
      </c>
      <c r="ATC15" s="103"/>
      <c r="ATD15" s="138">
        <v>2</v>
      </c>
      <c r="ATE15" s="149" t="s">
        <v>26</v>
      </c>
      <c r="ATF15" s="150"/>
      <c r="ATG15" s="150" t="str">
        <f t="shared" si="190"/>
        <v xml:space="preserve"> </v>
      </c>
      <c r="ATH15" s="150" t="str">
        <f>IFERROR(IF(ATF15=0," ",IF(ATF15=16," ",VLOOKUP(ATF15,PROTOKOL!$A:$E,2)*ATG15))/7.5*(7.5-ATK15),"")</f>
        <v/>
      </c>
      <c r="ATI15" s="151"/>
      <c r="ATJ15" s="152" t="str">
        <f>IF(ATF15=0," ",IF(ATF15=16," ",(ATE15-ATH15-ATI15)*VLOOKUP(ATF15,PROTOKOL!$A:$E,5)))</f>
        <v xml:space="preserve"> </v>
      </c>
      <c r="ATK15" s="153"/>
      <c r="ATL15" s="144" t="str">
        <f t="shared" si="326"/>
        <v xml:space="preserve"> </v>
      </c>
      <c r="ATM15" s="145" t="str">
        <f t="shared" si="327"/>
        <v xml:space="preserve"> </v>
      </c>
      <c r="ATN15" s="149"/>
      <c r="ATO15" s="150"/>
      <c r="ATP15" s="150" t="str">
        <f t="shared" si="191"/>
        <v xml:space="preserve"> </v>
      </c>
      <c r="ATQ15" s="154" t="str">
        <f>IF(ATO15=0," ",IF(ATO15=16," ",VLOOKUP(ATO15,PROTOKOL!$A:$E,2)*ATP15))</f>
        <v xml:space="preserve"> </v>
      </c>
      <c r="ATR15" s="151"/>
      <c r="ATS15" s="152" t="str">
        <f>IF(ATO15=0," ",IF(ATO15=16," ",(ATN15-ATQ15-ATR15)*VLOOKUP(ATO15,PROTOKOL!$A:$E,5)))</f>
        <v xml:space="preserve"> </v>
      </c>
      <c r="ATT15" s="155"/>
      <c r="ATU15" s="156" t="str">
        <f t="shared" si="192"/>
        <v xml:space="preserve"> </v>
      </c>
      <c r="ATV15" s="103"/>
      <c r="ATW15" s="138">
        <v>2</v>
      </c>
      <c r="ATX15" s="149" t="s">
        <v>161</v>
      </c>
      <c r="ATY15" s="150"/>
      <c r="ATZ15" s="150" t="str">
        <f t="shared" si="193"/>
        <v xml:space="preserve"> </v>
      </c>
      <c r="AUA15" s="150" t="str">
        <f>IFERROR(IF(ATY15=0," ",IF(ATY15=16," ",VLOOKUP(ATY15,PROTOKOL!$A:$E,2)*ATZ15))/7.5*(7.5-AUD15),"")</f>
        <v/>
      </c>
      <c r="AUB15" s="151"/>
      <c r="AUC15" s="152" t="str">
        <f>IF(ATY15=0," ",IF(ATY15=16," ",(ATX15-AUA15-AUB15)*VLOOKUP(ATY15,PROTOKOL!$A:$E,5)))</f>
        <v xml:space="preserve"> </v>
      </c>
      <c r="AUD15" s="153"/>
      <c r="AUE15" s="144" t="str">
        <f t="shared" si="328"/>
        <v xml:space="preserve"> </v>
      </c>
      <c r="AUF15" s="145" t="str">
        <f t="shared" si="329"/>
        <v xml:space="preserve"> </v>
      </c>
      <c r="AUG15" s="149"/>
      <c r="AUH15" s="150"/>
      <c r="AUI15" s="150" t="str">
        <f t="shared" si="194"/>
        <v xml:space="preserve"> </v>
      </c>
      <c r="AUJ15" s="154" t="str">
        <f>IF(AUH15=0," ",IF(AUH15=16," ",VLOOKUP(AUH15,PROTOKOL!$A:$E,2)*AUI15))</f>
        <v xml:space="preserve"> </v>
      </c>
      <c r="AUK15" s="151"/>
      <c r="AUL15" s="152" t="str">
        <f>IF(AUH15=0," ",IF(AUH15=16," ",(AUG15-AUJ15-AUK15)*VLOOKUP(AUH15,PROTOKOL!$A:$E,5)))</f>
        <v xml:space="preserve"> </v>
      </c>
      <c r="AUM15" s="155"/>
      <c r="AUN15" s="156" t="str">
        <f t="shared" si="195"/>
        <v xml:space="preserve"> </v>
      </c>
      <c r="AUO15" s="103"/>
      <c r="AUP15" s="138">
        <v>2</v>
      </c>
      <c r="AUQ15" s="149">
        <v>7.57</v>
      </c>
      <c r="AUR15" s="150">
        <v>1</v>
      </c>
      <c r="AUS15" s="150">
        <f t="shared" si="196"/>
        <v>7.5</v>
      </c>
      <c r="AUT15" s="150">
        <f>IFERROR(IF(AUR15=0," ",IF(AUR15=16," ",VLOOKUP(AUR15,PROTOKOL!$A:$E,2)*AUS15))/7.5*(7.5-AUW15),"")</f>
        <v>4.5</v>
      </c>
      <c r="AUU15" s="151">
        <v>0.13100000000000001</v>
      </c>
      <c r="AUV15" s="152">
        <f>IF(AUR15=0," ",IF(AUR15=16," ",(AUQ15-AUT15-AUU15)*VLOOKUP(AUR15,PROTOKOL!$A:$E,5)))</f>
        <v>29.795908555555553</v>
      </c>
      <c r="AUW15" s="153"/>
      <c r="AUX15" s="144">
        <f t="shared" si="330"/>
        <v>7.5</v>
      </c>
      <c r="AUY15" s="145">
        <f t="shared" si="331"/>
        <v>29.795908555555553</v>
      </c>
      <c r="AUZ15" s="149"/>
      <c r="AVA15" s="150"/>
      <c r="AVB15" s="150" t="str">
        <f t="shared" si="197"/>
        <v xml:space="preserve"> </v>
      </c>
      <c r="AVC15" s="154" t="str">
        <f>IF(AVA15=0," ",IF(AVA15=16," ",VLOOKUP(AVA15,PROTOKOL!$A:$E,2)*AVB15))</f>
        <v xml:space="preserve"> </v>
      </c>
      <c r="AVD15" s="151"/>
      <c r="AVE15" s="152" t="str">
        <f>IF(AVA15=0," ",IF(AVA15=16," ",(AUZ15-AVC15-AVD15)*VLOOKUP(AVA15,PROTOKOL!$A:$E,5)))</f>
        <v xml:space="preserve"> </v>
      </c>
      <c r="AVF15" s="155"/>
      <c r="AVG15" s="156" t="str">
        <f t="shared" si="198"/>
        <v xml:space="preserve"> </v>
      </c>
    </row>
    <row r="16" spans="1:1255" ht="15" thickBot="1" x14ac:dyDescent="0.35">
      <c r="A16" s="103"/>
      <c r="B16" s="138">
        <v>3</v>
      </c>
      <c r="C16" s="149" t="s">
        <v>29</v>
      </c>
      <c r="D16" s="150"/>
      <c r="E16" s="150" t="str">
        <f t="shared" si="334"/>
        <v xml:space="preserve"> </v>
      </c>
      <c r="F16" s="150" t="str">
        <f>IFERROR(IF(D16=0," ",IF(D16=16," ",VLOOKUP(D16,PROTOKOL!$A:$E,2)*E16))/7.5*(7.5-I16),"")</f>
        <v/>
      </c>
      <c r="G16" s="151"/>
      <c r="H16" s="152" t="str">
        <f>IF(D16=0," ",IF(D16=16," ",(C16-F16-G16)*VLOOKUP(D16,PROTOKOL!$A:$E,5)))</f>
        <v xml:space="preserve"> </v>
      </c>
      <c r="I16" s="153"/>
      <c r="J16" s="144" t="str">
        <f t="shared" si="199"/>
        <v xml:space="preserve"> </v>
      </c>
      <c r="K16" s="145" t="str">
        <f t="shared" si="200"/>
        <v xml:space="preserve"> </v>
      </c>
      <c r="L16" s="149"/>
      <c r="M16" s="150"/>
      <c r="N16" s="150" t="str">
        <f t="shared" si="3"/>
        <v xml:space="preserve"> </v>
      </c>
      <c r="O16" s="154" t="str">
        <f>IF(M16=0," ",IF(M16=16," ",VLOOKUP(M16,PROTOKOL!$A:$E,2)*N16))</f>
        <v xml:space="preserve"> </v>
      </c>
      <c r="P16" s="151"/>
      <c r="Q16" s="152" t="str">
        <f>IF(M16=0," ",IF(M16=16," ",(L16-O16-P16)*VLOOKUP(M16,PROTOKOL!$A:$E,5)))</f>
        <v xml:space="preserve"> </v>
      </c>
      <c r="R16" s="155"/>
      <c r="S16" s="156" t="str">
        <f t="shared" si="4"/>
        <v xml:space="preserve"> </v>
      </c>
      <c r="T16" s="103"/>
      <c r="U16" s="370">
        <v>3</v>
      </c>
      <c r="V16" s="422"/>
      <c r="W16" s="381"/>
      <c r="X16" s="376"/>
      <c r="Y16" s="372" t="str">
        <f t="shared" si="5"/>
        <v xml:space="preserve"> </v>
      </c>
      <c r="Z16" s="372" t="str">
        <f>IFERROR(IF(X16=0," ",IF(X16=16," ",VLOOKUP(X16,PROTOKOL!$A:$E,2)*Y16))/7.5*(7.5-AC16),"")</f>
        <v/>
      </c>
      <c r="AA16" s="382"/>
      <c r="AB16" s="374" t="str">
        <f>IF(X16=0," ",IF(X16=16," ",(W16-Z16-AA16)*VLOOKUP(X16,PROTOKOL!$A:$E,5)))</f>
        <v xml:space="preserve"> </v>
      </c>
      <c r="AC16" s="383"/>
      <c r="AD16" s="376" t="str">
        <f t="shared" si="6"/>
        <v xml:space="preserve"> </v>
      </c>
      <c r="AE16" s="377" t="str">
        <f t="shared" si="7"/>
        <v xml:space="preserve"> </v>
      </c>
      <c r="AF16" s="381"/>
      <c r="AG16" s="376"/>
      <c r="AH16" s="372" t="str">
        <f t="shared" si="8"/>
        <v xml:space="preserve"> </v>
      </c>
      <c r="AI16" s="378" t="str">
        <f>IF(AG16=0," ",IF(AG16=16," ",VLOOKUP(AG16,PROTOKOL!$A:$E,2)*AH16))</f>
        <v xml:space="preserve"> </v>
      </c>
      <c r="AJ16" s="382"/>
      <c r="AK16" s="374" t="str">
        <f>IF(AG16=0," ",IF(AG16=16," ",(AF16-AI16-AJ16)*VLOOKUP(AG16,PROTOKOL!$A:$E,5)))</f>
        <v xml:space="preserve"> </v>
      </c>
      <c r="AL16" s="384"/>
      <c r="AM16" s="380" t="str">
        <f t="shared" si="9"/>
        <v xml:space="preserve"> </v>
      </c>
      <c r="AN16" s="103"/>
      <c r="AO16" s="138">
        <v>3</v>
      </c>
      <c r="AP16" s="149" t="s">
        <v>26</v>
      </c>
      <c r="AQ16" s="150"/>
      <c r="AR16" s="150" t="str">
        <f t="shared" si="335"/>
        <v xml:space="preserve"> </v>
      </c>
      <c r="AS16" s="150" t="str">
        <f>IFERROR(IF(AQ16=0," ",IF(AQ16=16," ",VLOOKUP(AQ16,PROTOKOL!$A:$E,2)*AR16))/7.5*(7.5-AV16),"")</f>
        <v/>
      </c>
      <c r="AT16" s="151"/>
      <c r="AU16" s="152" t="str">
        <f>IF(AQ16=0," ",IF(AQ16=16," ",(AP16-AS16-AT16)*VLOOKUP(AQ16,PROTOKOL!$A:$E,5)))</f>
        <v xml:space="preserve"> </v>
      </c>
      <c r="AV16" s="153"/>
      <c r="AW16" s="144" t="str">
        <f t="shared" si="336"/>
        <v xml:space="preserve"> </v>
      </c>
      <c r="AX16" s="145" t="str">
        <f t="shared" si="337"/>
        <v xml:space="preserve"> </v>
      </c>
      <c r="AY16" s="149"/>
      <c r="AZ16" s="150"/>
      <c r="BA16" s="150" t="str">
        <f t="shared" si="338"/>
        <v xml:space="preserve"> </v>
      </c>
      <c r="BB16" s="154" t="str">
        <f>IF(AZ16=0," ",IF(AZ16=16," ",VLOOKUP(AZ16,PROTOKOL!$A:$E,2)*BA16))</f>
        <v xml:space="preserve"> </v>
      </c>
      <c r="BC16" s="151"/>
      <c r="BD16" s="152" t="str">
        <f>IF(AZ16=0," ",IF(AZ16=16," ",(AY16-BB16-BC16)*VLOOKUP(AZ16,PROTOKOL!$A:$E,5)))</f>
        <v xml:space="preserve"> </v>
      </c>
      <c r="BE16" s="155"/>
      <c r="BF16" s="156" t="str">
        <f t="shared" si="339"/>
        <v xml:space="preserve"> </v>
      </c>
      <c r="BG16" s="103"/>
      <c r="BH16" s="138">
        <v>3</v>
      </c>
      <c r="BI16" s="149">
        <v>6.82</v>
      </c>
      <c r="BJ16" s="150">
        <v>1</v>
      </c>
      <c r="BK16" s="150">
        <f t="shared" si="13"/>
        <v>7.5</v>
      </c>
      <c r="BL16" s="150">
        <f>IFERROR(IF(BJ16=0," ",IF(BJ16=16," ",VLOOKUP(BJ16,PROTOKOL!$A:$E,2)*BK16))/7.5*(7.5-BO16),"")</f>
        <v>4.5</v>
      </c>
      <c r="BM16" s="151">
        <v>0.13300000000000001</v>
      </c>
      <c r="BN16" s="152">
        <f>IF(BJ16=0," ",IF(BJ16=16," ",(BI16-BL16-BM16)*VLOOKUP(BJ16,PROTOKOL!$A:$E,5)))</f>
        <v>22.172049000000001</v>
      </c>
      <c r="BO16" s="153"/>
      <c r="BP16" s="144">
        <f t="shared" si="203"/>
        <v>7.5</v>
      </c>
      <c r="BQ16" s="145">
        <f t="shared" si="204"/>
        <v>22.172049000000001</v>
      </c>
      <c r="BR16" s="149"/>
      <c r="BS16" s="150"/>
      <c r="BT16" s="150" t="str">
        <f t="shared" si="14"/>
        <v xml:space="preserve"> </v>
      </c>
      <c r="BU16" s="154" t="str">
        <f>IF(BS16=0," ",IF(BS16=16," ",VLOOKUP(BS16,PROTOKOL!$A:$E,2)*BT16))</f>
        <v xml:space="preserve"> </v>
      </c>
      <c r="BV16" s="151"/>
      <c r="BW16" s="152" t="str">
        <f>IF(BS16=0," ",IF(BS16=16," ",(BR16-BU16-BV16)*VLOOKUP(BS16,PROTOKOL!$A:$E,5)))</f>
        <v xml:space="preserve"> </v>
      </c>
      <c r="BX16" s="155"/>
      <c r="BY16" s="156" t="str">
        <f t="shared" si="15"/>
        <v xml:space="preserve"> </v>
      </c>
      <c r="BZ16" s="103"/>
      <c r="CA16" s="138">
        <v>3</v>
      </c>
      <c r="CB16" s="149">
        <v>5.25</v>
      </c>
      <c r="CC16" s="150">
        <v>1</v>
      </c>
      <c r="CD16" s="150">
        <f t="shared" si="16"/>
        <v>7.5</v>
      </c>
      <c r="CE16" s="150">
        <f>IFERROR(IF(CC16=0," ",IF(CC16=16," ",VLOOKUP(CC16,PROTOKOL!$A:$E,2)*CD16))/7.5*(7.5-CH16),"")</f>
        <v>4.5</v>
      </c>
      <c r="CF16" s="151">
        <v>0.16</v>
      </c>
      <c r="CG16" s="152">
        <f>IF(CC16=0," ",IF(CC16=16," ",(CB16-CE16-CF16)*VLOOKUP(CC16,PROTOKOL!$A:$E,5)))</f>
        <v>5.9814855555555546</v>
      </c>
      <c r="CH16" s="153"/>
      <c r="CI16" s="144">
        <f t="shared" si="205"/>
        <v>7.5</v>
      </c>
      <c r="CJ16" s="145">
        <f t="shared" si="206"/>
        <v>5.9814855555555546</v>
      </c>
      <c r="CK16" s="149"/>
      <c r="CL16" s="150"/>
      <c r="CM16" s="150"/>
      <c r="CN16" s="154" t="str">
        <f>IF(CL16=0," ",IF(CL16=16," ",VLOOKUP(CL16,PROTOKOL!$A:$E,2)*CM16))</f>
        <v xml:space="preserve"> </v>
      </c>
      <c r="CO16" s="151"/>
      <c r="CP16" s="152" t="str">
        <f>IF(CL16=0," ",IF(CL16=16," ",(CK16-CN16-CO16)*VLOOKUP(CL16,PROTOKOL!$A:$E,5)))</f>
        <v xml:space="preserve"> </v>
      </c>
      <c r="CQ16" s="155"/>
      <c r="CR16" s="156" t="str">
        <f t="shared" si="17"/>
        <v xml:space="preserve"> </v>
      </c>
      <c r="CS16" s="103"/>
      <c r="CT16" s="138">
        <v>3</v>
      </c>
      <c r="CU16" s="149">
        <v>1</v>
      </c>
      <c r="CV16" s="150">
        <v>5</v>
      </c>
      <c r="CW16" s="150">
        <f t="shared" si="18"/>
        <v>7.5</v>
      </c>
      <c r="CX16" s="150">
        <f>IFERROR(IF(CV16=0," ",IF(CV16=16," ",VLOOKUP(CV16,PROTOKOL!$A:$E,2)*CW16))/7.5*(7.5-DA16),"")</f>
        <v>0</v>
      </c>
      <c r="CY16" s="151"/>
      <c r="CZ16" s="152">
        <f>IF(CV16=0," ",IF(CV16=16," ",(CU16-CX16-CY16)*VLOOKUP(CV16,PROTOKOL!$A:$E,5)))</f>
        <v>17.262634133205204</v>
      </c>
      <c r="DA16" s="153"/>
      <c r="DB16" s="144" t="str">
        <f t="shared" si="207"/>
        <v xml:space="preserve"> </v>
      </c>
      <c r="DC16" s="145" t="str">
        <f t="shared" si="208"/>
        <v xml:space="preserve"> </v>
      </c>
      <c r="DD16" s="149"/>
      <c r="DE16" s="150"/>
      <c r="DF16" s="150" t="str">
        <f t="shared" si="209"/>
        <v xml:space="preserve"> </v>
      </c>
      <c r="DG16" s="154" t="str">
        <f>IF(DE16=0," ",IF(DE16=16," ",VLOOKUP(DE16,PROTOKOL!$A:$E,2)*DF16))</f>
        <v xml:space="preserve"> </v>
      </c>
      <c r="DH16" s="151"/>
      <c r="DI16" s="152" t="str">
        <f>IF(DE16=0," ",IF(DE16=16," ",(DD16-DG16-DH16)*VLOOKUP(DE16,PROTOKOL!$A:$E,5)))</f>
        <v xml:space="preserve"> </v>
      </c>
      <c r="DJ16" s="155"/>
      <c r="DK16" s="156" t="str">
        <f t="shared" si="19"/>
        <v xml:space="preserve"> </v>
      </c>
      <c r="DL16" s="103"/>
      <c r="DM16" s="138">
        <v>3</v>
      </c>
      <c r="DN16" s="149"/>
      <c r="DO16" s="150" t="s">
        <v>140</v>
      </c>
      <c r="DP16" s="150">
        <f t="shared" ref="DP16" si="343">IF(DO16=0," ",(7.5))</f>
        <v>7.5</v>
      </c>
      <c r="DQ16" s="150" t="str">
        <f>IFERROR(IF(DO16=0," ",IF(DO16=16," ",VLOOKUP(DO16,PROTOKOL!$A:$E,2)*DP16))/7.5*(7.5-DT16),"")</f>
        <v/>
      </c>
      <c r="DR16" s="151"/>
      <c r="DS16" s="152">
        <f>$DY$53*DP16</f>
        <v>46.666666666666664</v>
      </c>
      <c r="DT16" s="153"/>
      <c r="DU16" s="144" t="str">
        <f t="shared" si="211"/>
        <v xml:space="preserve"> </v>
      </c>
      <c r="DV16" s="145" t="str">
        <f t="shared" si="212"/>
        <v xml:space="preserve"> </v>
      </c>
      <c r="DW16" s="149"/>
      <c r="DX16" s="150"/>
      <c r="DY16" s="150" t="str">
        <f t="shared" si="213"/>
        <v xml:space="preserve"> </v>
      </c>
      <c r="DZ16" s="154" t="str">
        <f>IF(DX16=0," ",IF(DX16=16," ",VLOOKUP(DX16,PROTOKOL!$A:$E,2)*DY16))</f>
        <v xml:space="preserve"> </v>
      </c>
      <c r="EA16" s="151"/>
      <c r="EB16" s="152" t="str">
        <f>IF(DX16=0," ",IF(DX16=16," ",(DW16-DZ16-EA16)*VLOOKUP(DX16,PROTOKOL!$A:$E,5)))</f>
        <v xml:space="preserve"> </v>
      </c>
      <c r="EC16" s="155"/>
      <c r="ED16" s="156" t="str">
        <f t="shared" si="21"/>
        <v xml:space="preserve"> </v>
      </c>
      <c r="EE16" s="103"/>
      <c r="EF16" s="138">
        <v>3</v>
      </c>
      <c r="EG16" s="149">
        <v>1</v>
      </c>
      <c r="EH16" s="150">
        <v>5</v>
      </c>
      <c r="EI16" s="150">
        <f t="shared" si="22"/>
        <v>7.5</v>
      </c>
      <c r="EJ16" s="150">
        <f>IFERROR(IF(EH16=0," ",IF(EH16=16," ",VLOOKUP(EH16,PROTOKOL!$A:$E,2)*EI16))/7.5*(7.5-EM16),"")</f>
        <v>0</v>
      </c>
      <c r="EK16" s="151"/>
      <c r="EL16" s="152">
        <f>IF(EH16=0," ",IF(EH16=16," ",(EG16-EJ16-EK16)*VLOOKUP(EH16,PROTOKOL!$A:$E,5)))</f>
        <v>17.262634133205204</v>
      </c>
      <c r="EM16" s="153"/>
      <c r="EN16" s="144" t="str">
        <f t="shared" si="214"/>
        <v xml:space="preserve"> </v>
      </c>
      <c r="EO16" s="145" t="str">
        <f t="shared" si="215"/>
        <v xml:space="preserve"> </v>
      </c>
      <c r="EP16" s="149"/>
      <c r="EQ16" s="150"/>
      <c r="ER16" s="150" t="str">
        <f t="shared" si="23"/>
        <v xml:space="preserve"> </v>
      </c>
      <c r="ES16" s="154" t="str">
        <f>IF(EQ16=0," ",IF(EQ16=16," ",VLOOKUP(EQ16,PROTOKOL!$A:$E,2)*ER16))</f>
        <v xml:space="preserve"> </v>
      </c>
      <c r="ET16" s="151"/>
      <c r="EU16" s="152" t="str">
        <f>IF(EQ16=0," ",IF(EQ16=16," ",(EP16-ES16-ET16)*VLOOKUP(EQ16,PROTOKOL!$A:$E,5)))</f>
        <v xml:space="preserve"> </v>
      </c>
      <c r="EV16" s="155"/>
      <c r="EW16" s="156" t="str">
        <f t="shared" si="24"/>
        <v xml:space="preserve"> </v>
      </c>
      <c r="EX16" s="103"/>
      <c r="EY16" s="138">
        <v>3</v>
      </c>
      <c r="EZ16" s="149">
        <v>1</v>
      </c>
      <c r="FA16" s="150">
        <v>5</v>
      </c>
      <c r="FB16" s="150">
        <f t="shared" si="25"/>
        <v>7.5</v>
      </c>
      <c r="FC16" s="150">
        <f>IFERROR(IF(FA16=0," ",IF(FA16=16," ",VLOOKUP(FA16,PROTOKOL!$A:$E,2)*FB16))/7.5*(7.5-FF16),"")</f>
        <v>0</v>
      </c>
      <c r="FD16" s="151"/>
      <c r="FE16" s="152">
        <f>IF(FA16=0," ",IF(FA16=16," ",(EZ16-FC16-FD16)*VLOOKUP(FA16,PROTOKOL!$A:$E,5)))</f>
        <v>17.262634133205204</v>
      </c>
      <c r="FF16" s="153"/>
      <c r="FG16" s="144" t="str">
        <f t="shared" si="216"/>
        <v xml:space="preserve"> </v>
      </c>
      <c r="FH16" s="145" t="str">
        <f t="shared" si="217"/>
        <v xml:space="preserve"> </v>
      </c>
      <c r="FI16" s="149"/>
      <c r="FJ16" s="150"/>
      <c r="FK16" s="150" t="str">
        <f t="shared" si="26"/>
        <v xml:space="preserve"> </v>
      </c>
      <c r="FL16" s="154" t="str">
        <f>IF(FJ16=0," ",IF(FJ16=16," ",VLOOKUP(FJ16,PROTOKOL!$A:$E,2)*FK16))</f>
        <v xml:space="preserve"> </v>
      </c>
      <c r="FM16" s="151"/>
      <c r="FN16" s="152" t="str">
        <f>IF(FJ16=0," ",IF(FJ16=16," ",(FI16-FL16-FM16)*VLOOKUP(FJ16,PROTOKOL!$A:$E,5)))</f>
        <v xml:space="preserve"> </v>
      </c>
      <c r="FO16" s="155"/>
      <c r="FP16" s="156" t="str">
        <f t="shared" si="27"/>
        <v xml:space="preserve"> </v>
      </c>
      <c r="FQ16" s="103"/>
      <c r="FR16" s="138">
        <v>3</v>
      </c>
      <c r="FS16" s="149" t="s">
        <v>29</v>
      </c>
      <c r="FT16" s="150"/>
      <c r="FU16" s="150" t="str">
        <f t="shared" si="28"/>
        <v xml:space="preserve"> </v>
      </c>
      <c r="FV16" s="150" t="str">
        <f>IFERROR(IF(FT16=0," ",IF(FT16=16," ",VLOOKUP(FT16,PROTOKOL!$A:$E,2)*FU16))/7.5*(7.5-FY16),"")</f>
        <v/>
      </c>
      <c r="FW16" s="151"/>
      <c r="FX16" s="152" t="str">
        <f>IF(FT16=0," ",IF(FT16=16," ",(FS16-FV16-FW16)*VLOOKUP(FT16,PROTOKOL!$A:$E,5)))</f>
        <v xml:space="preserve"> </v>
      </c>
      <c r="FY16" s="153"/>
      <c r="FZ16" s="144" t="str">
        <f t="shared" si="218"/>
        <v xml:space="preserve"> </v>
      </c>
      <c r="GA16" s="145" t="str">
        <f t="shared" si="219"/>
        <v xml:space="preserve"> </v>
      </c>
      <c r="GB16" s="149"/>
      <c r="GC16" s="150"/>
      <c r="GD16" s="150" t="str">
        <f t="shared" si="29"/>
        <v xml:space="preserve"> </v>
      </c>
      <c r="GE16" s="154" t="str">
        <f>IF(GC16=0," ",IF(GC16=16," ",VLOOKUP(GC16,PROTOKOL!$A:$E,2)*GD16))</f>
        <v xml:space="preserve"> </v>
      </c>
      <c r="GF16" s="151"/>
      <c r="GG16" s="152" t="str">
        <f>IF(GC16=0," ",IF(GC16=16," ",(GB16-GE16-GF16)*VLOOKUP(GC16,PROTOKOL!$A:$E,5)))</f>
        <v xml:space="preserve"> </v>
      </c>
      <c r="GH16" s="155"/>
      <c r="GI16" s="156" t="str">
        <f t="shared" si="30"/>
        <v xml:space="preserve"> </v>
      </c>
      <c r="GJ16" s="103"/>
      <c r="GK16" s="138">
        <v>3</v>
      </c>
      <c r="GL16" s="149">
        <v>1</v>
      </c>
      <c r="GM16" s="150">
        <v>5</v>
      </c>
      <c r="GN16" s="150">
        <f t="shared" si="31"/>
        <v>7.5</v>
      </c>
      <c r="GO16" s="150">
        <f>IFERROR(IF(GM16=0," ",IF(GM16=16," ",VLOOKUP(GM16,PROTOKOL!$A:$E,2)*GN16))/7.5*(7.5-GR16),"")</f>
        <v>0</v>
      </c>
      <c r="GP16" s="151"/>
      <c r="GQ16" s="152">
        <f>IF(GM16=0," ",IF(GM16=16," ",(GL16-GO16-GP16)*VLOOKUP(GM16,PROTOKOL!$A:$E,5)))</f>
        <v>17.262634133205204</v>
      </c>
      <c r="GR16" s="153"/>
      <c r="GS16" s="144" t="str">
        <f t="shared" si="220"/>
        <v xml:space="preserve"> </v>
      </c>
      <c r="GT16" s="145" t="str">
        <f t="shared" si="221"/>
        <v xml:space="preserve"> </v>
      </c>
      <c r="GU16" s="149"/>
      <c r="GV16" s="150"/>
      <c r="GW16" s="150" t="str">
        <f t="shared" si="32"/>
        <v xml:space="preserve"> </v>
      </c>
      <c r="GX16" s="154" t="str">
        <f>IF(GV16=0," ",IF(GV16=16," ",VLOOKUP(GV16,PROTOKOL!$A:$E,2)*GW16))</f>
        <v xml:space="preserve"> </v>
      </c>
      <c r="GY16" s="151"/>
      <c r="GZ16" s="152" t="str">
        <f>IF(GV16=0," ",IF(GV16=16," ",(GU16-GX16-GY16)*VLOOKUP(GV16,PROTOKOL!$A:$E,5)))</f>
        <v xml:space="preserve"> </v>
      </c>
      <c r="HA16" s="155"/>
      <c r="HB16" s="156" t="str">
        <f t="shared" si="33"/>
        <v xml:space="preserve"> </v>
      </c>
      <c r="HC16" s="103"/>
      <c r="HD16" s="138">
        <v>3</v>
      </c>
      <c r="HE16" s="149">
        <v>1</v>
      </c>
      <c r="HF16" s="150">
        <v>5</v>
      </c>
      <c r="HG16" s="150">
        <f t="shared" si="34"/>
        <v>7.5</v>
      </c>
      <c r="HH16" s="150">
        <f>IFERROR(IF(HF16=0," ",IF(HF16=16," ",VLOOKUP(HF16,PROTOKOL!$A:$E,2)*HG16))/7.5*(7.5-HK16),"")</f>
        <v>0</v>
      </c>
      <c r="HI16" s="151"/>
      <c r="HJ16" s="152">
        <f>IF(HF16=0," ",IF(HF16=16," ",(HE16-HH16-HI16)*VLOOKUP(HF16,PROTOKOL!$A:$E,5)))</f>
        <v>17.262634133205204</v>
      </c>
      <c r="HK16" s="153"/>
      <c r="HL16" s="144" t="str">
        <f t="shared" si="222"/>
        <v xml:space="preserve"> </v>
      </c>
      <c r="HM16" s="145" t="str">
        <f t="shared" si="223"/>
        <v xml:space="preserve"> </v>
      </c>
      <c r="HN16" s="149"/>
      <c r="HO16" s="150"/>
      <c r="HP16" s="150" t="str">
        <f t="shared" si="35"/>
        <v xml:space="preserve"> </v>
      </c>
      <c r="HQ16" s="154" t="str">
        <f>IF(HO16=0," ",IF(HO16=16," ",VLOOKUP(HO16,PROTOKOL!$A:$E,2)*HP16))</f>
        <v xml:space="preserve"> </v>
      </c>
      <c r="HR16" s="151"/>
      <c r="HS16" s="152" t="str">
        <f>IF(HO16=0," ",IF(HO16=16," ",(HN16-HQ16-HR16)*VLOOKUP(HO16,PROTOKOL!$A:$E,5)))</f>
        <v xml:space="preserve"> </v>
      </c>
      <c r="HT16" s="155"/>
      <c r="HU16" s="156" t="str">
        <f t="shared" si="36"/>
        <v xml:space="preserve"> </v>
      </c>
      <c r="HV16" s="103"/>
      <c r="HW16" s="138">
        <v>3</v>
      </c>
      <c r="HX16" s="149">
        <v>6.83</v>
      </c>
      <c r="HY16" s="150">
        <v>1</v>
      </c>
      <c r="HZ16" s="150">
        <f t="shared" si="37"/>
        <v>7.5</v>
      </c>
      <c r="IA16" s="150">
        <f>IFERROR(IF(HY16=0," ",IF(HY16=16," ",VLOOKUP(HY16,PROTOKOL!$A:$E,2)*HZ16))/7.5*(7.5-ID16),"")</f>
        <v>4.5</v>
      </c>
      <c r="IB16" s="151">
        <v>0.24199999999999999</v>
      </c>
      <c r="IC16" s="152">
        <f>IF(HY16=0," ",IF(HY16=16," ",(HX16-IA16-IB16)*VLOOKUP(HY16,PROTOKOL!$A:$E,5)))</f>
        <v>21.168375999999999</v>
      </c>
      <c r="ID16" s="153"/>
      <c r="IE16" s="144">
        <f t="shared" si="224"/>
        <v>7.5</v>
      </c>
      <c r="IF16" s="145">
        <f t="shared" si="225"/>
        <v>21.168375999999999</v>
      </c>
      <c r="IG16" s="149"/>
      <c r="IH16" s="150"/>
      <c r="II16" s="150" t="str">
        <f t="shared" si="38"/>
        <v xml:space="preserve"> </v>
      </c>
      <c r="IJ16" s="154" t="str">
        <f>IF(IH16=0," ",IF(IH16=16," ",VLOOKUP(IH16,PROTOKOL!$A:$E,2)*II16))</f>
        <v xml:space="preserve"> </v>
      </c>
      <c r="IK16" s="151"/>
      <c r="IL16" s="152" t="str">
        <f>IF(IH16=0," ",IF(IH16=16," ",(IG16-IJ16-IK16)*VLOOKUP(IH16,PROTOKOL!$A:$E,5)))</f>
        <v xml:space="preserve"> </v>
      </c>
      <c r="IM16" s="155"/>
      <c r="IN16" s="156" t="str">
        <f t="shared" si="39"/>
        <v xml:space="preserve"> </v>
      </c>
      <c r="IO16" s="103"/>
      <c r="IP16" s="138">
        <v>3</v>
      </c>
      <c r="IQ16" s="149">
        <v>6.79</v>
      </c>
      <c r="IR16" s="150">
        <v>1</v>
      </c>
      <c r="IS16" s="150">
        <f t="shared" si="40"/>
        <v>7.5</v>
      </c>
      <c r="IT16" s="150">
        <f>IFERROR(IF(IR16=0," ",IF(IR16=16," ",VLOOKUP(IR16,PROTOKOL!$A:$E,2)*IS16))/7.5*(7.5-IW16),"")</f>
        <v>4.5</v>
      </c>
      <c r="IU16" s="151">
        <v>0.17699999999999999</v>
      </c>
      <c r="IV16" s="152">
        <f>IF(IR16=0," ",IF(IR16=16," ",(IQ16-IT16-IU16)*VLOOKUP(IR16,PROTOKOL!$A:$E,5)))</f>
        <v>21.421828777777776</v>
      </c>
      <c r="IW16" s="153"/>
      <c r="IX16" s="144">
        <f t="shared" si="226"/>
        <v>7.5</v>
      </c>
      <c r="IY16" s="145">
        <f t="shared" si="227"/>
        <v>21.421828777777776</v>
      </c>
      <c r="IZ16" s="149"/>
      <c r="JA16" s="150"/>
      <c r="JB16" s="150" t="str">
        <f t="shared" si="41"/>
        <v xml:space="preserve"> </v>
      </c>
      <c r="JC16" s="154" t="str">
        <f>IF(JA16=0," ",IF(JA16=16," ",VLOOKUP(JA16,PROTOKOL!$A:$E,2)*JB16))</f>
        <v xml:space="preserve"> </v>
      </c>
      <c r="JD16" s="151"/>
      <c r="JE16" s="152" t="str">
        <f>IF(JA16=0," ",IF(JA16=16," ",(IZ16-JC16-JD16)*VLOOKUP(JA16,PROTOKOL!$A:$E,5)))</f>
        <v xml:space="preserve"> </v>
      </c>
      <c r="JF16" s="155"/>
      <c r="JG16" s="156" t="str">
        <f t="shared" si="42"/>
        <v xml:space="preserve"> </v>
      </c>
      <c r="JH16" s="103"/>
      <c r="JI16" s="138">
        <v>3</v>
      </c>
      <c r="JJ16" s="149" t="s">
        <v>29</v>
      </c>
      <c r="JK16" s="150"/>
      <c r="JL16" s="150" t="str">
        <f t="shared" si="43"/>
        <v xml:space="preserve"> </v>
      </c>
      <c r="JM16" s="150" t="str">
        <f>IFERROR(IF(JK16=0," ",IF(JK16=16," ",VLOOKUP(JK16,PROTOKOL!$A:$E,2)*JL16))/7.5*(7.5-JP16),"")</f>
        <v/>
      </c>
      <c r="JN16" s="151"/>
      <c r="JO16" s="152" t="str">
        <f>IF(JK16=0," ",IF(JK16=16," ",(JJ16-JM16-JN16)*VLOOKUP(JK16,PROTOKOL!$A:$E,5)))</f>
        <v xml:space="preserve"> </v>
      </c>
      <c r="JP16" s="153"/>
      <c r="JQ16" s="144" t="str">
        <f t="shared" si="228"/>
        <v xml:space="preserve"> </v>
      </c>
      <c r="JR16" s="145" t="str">
        <f t="shared" si="229"/>
        <v xml:space="preserve"> </v>
      </c>
      <c r="JS16" s="149"/>
      <c r="JT16" s="150"/>
      <c r="JU16" s="150" t="str">
        <f t="shared" si="44"/>
        <v xml:space="preserve"> </v>
      </c>
      <c r="JV16" s="154" t="str">
        <f>IF(JT16=0," ",IF(JT16=16," ",VLOOKUP(JT16,PROTOKOL!$A:$E,2)*JU16))</f>
        <v xml:space="preserve"> </v>
      </c>
      <c r="JW16" s="151"/>
      <c r="JX16" s="152" t="str">
        <f>IF(JT16=0," ",IF(JT16=16," ",(JS16-JV16-JW16)*VLOOKUP(JT16,PROTOKOL!$A:$E,5)))</f>
        <v xml:space="preserve"> </v>
      </c>
      <c r="JY16" s="155"/>
      <c r="JZ16" s="156" t="str">
        <f t="shared" si="45"/>
        <v xml:space="preserve"> </v>
      </c>
      <c r="KA16" s="103"/>
      <c r="KB16" s="138">
        <v>3</v>
      </c>
      <c r="KC16" s="149">
        <v>8.44</v>
      </c>
      <c r="KD16" s="150">
        <v>3</v>
      </c>
      <c r="KE16" s="150">
        <f t="shared" si="46"/>
        <v>7.5</v>
      </c>
      <c r="KF16" s="150">
        <f>IFERROR(IF(KD16=0," ",IF(KD16=16," ",VLOOKUP(KD16,PROTOKOL!$A:$E,2)*KE16))/7.5*(7.5-KI16),"")</f>
        <v>4.5</v>
      </c>
      <c r="KG16" s="151">
        <v>0.10299999999999999</v>
      </c>
      <c r="KH16" s="152">
        <f>IF(KD16=0," ",IF(KD16=16," ",(KC16-KF16-KG16)*VLOOKUP(KD16,PROTOKOL!$A:$E,5)))</f>
        <v>27.229952633333326</v>
      </c>
      <c r="KI16" s="153"/>
      <c r="KJ16" s="144">
        <f t="shared" si="230"/>
        <v>7.5</v>
      </c>
      <c r="KK16" s="145">
        <f t="shared" si="231"/>
        <v>27.229952633333326</v>
      </c>
      <c r="KL16" s="149"/>
      <c r="KM16" s="150"/>
      <c r="KN16" s="150" t="str">
        <f t="shared" si="47"/>
        <v xml:space="preserve"> </v>
      </c>
      <c r="KO16" s="154" t="str">
        <f>IF(KM16=0," ",IF(KM16=16," ",VLOOKUP(KM16,PROTOKOL!$A:$E,2)*KN16))</f>
        <v xml:space="preserve"> </v>
      </c>
      <c r="KP16" s="151"/>
      <c r="KQ16" s="152" t="str">
        <f>IF(KM16=0," ",IF(KM16=16," ",(KL16-KO16-KP16)*VLOOKUP(KM16,PROTOKOL!$A:$E,5)))</f>
        <v xml:space="preserve"> </v>
      </c>
      <c r="KR16" s="155"/>
      <c r="KS16" s="156" t="str">
        <f t="shared" si="48"/>
        <v xml:space="preserve"> </v>
      </c>
      <c r="KT16" s="103"/>
      <c r="KU16" s="138">
        <v>3</v>
      </c>
      <c r="KV16" s="149">
        <v>7.86</v>
      </c>
      <c r="KW16" s="150">
        <v>3</v>
      </c>
      <c r="KX16" s="150">
        <f t="shared" si="49"/>
        <v>7.5</v>
      </c>
      <c r="KY16" s="150">
        <f>IFERROR(IF(KW16=0," ",IF(KW16=16," ",VLOOKUP(KW16,PROTOKOL!$A:$E,2)*KX16))/7.5*(7.5-LB16),"")</f>
        <v>4.5</v>
      </c>
      <c r="KZ16" s="151">
        <v>0.125</v>
      </c>
      <c r="LA16" s="152">
        <f>IF(KW16=0," ",IF(KW16=16," ",(KV16-KY16-KZ16)*VLOOKUP(KW16,PROTOKOL!$A:$E,5)))</f>
        <v>22.957752611111111</v>
      </c>
      <c r="LB16" s="153"/>
      <c r="LC16" s="144">
        <f t="shared" si="232"/>
        <v>7.5</v>
      </c>
      <c r="LD16" s="145">
        <f t="shared" si="233"/>
        <v>22.957752611111111</v>
      </c>
      <c r="LE16" s="149"/>
      <c r="LF16" s="150"/>
      <c r="LG16" s="150" t="str">
        <f t="shared" si="50"/>
        <v xml:space="preserve"> </v>
      </c>
      <c r="LH16" s="154" t="str">
        <f>IF(LF16=0," ",IF(LF16=16," ",VLOOKUP(LF16,PROTOKOL!$A:$E,2)*LG16))</f>
        <v xml:space="preserve"> </v>
      </c>
      <c r="LI16" s="151"/>
      <c r="LJ16" s="152" t="str">
        <f>IF(LF16=0," ",IF(LF16=16," ",(LE16-LH16-LI16)*VLOOKUP(LF16,PROTOKOL!$A:$E,5)))</f>
        <v xml:space="preserve"> </v>
      </c>
      <c r="LK16" s="155"/>
      <c r="LL16" s="156" t="str">
        <f t="shared" si="51"/>
        <v xml:space="preserve"> </v>
      </c>
      <c r="LM16" s="103"/>
      <c r="LN16" s="138">
        <v>3</v>
      </c>
      <c r="LO16" s="149" t="s">
        <v>26</v>
      </c>
      <c r="LP16" s="150"/>
      <c r="LQ16" s="150" t="str">
        <f t="shared" si="52"/>
        <v xml:space="preserve"> </v>
      </c>
      <c r="LR16" s="150" t="str">
        <f>IFERROR(IF(LP16=0," ",IF(LP16=16," ",VLOOKUP(LP16,PROTOKOL!$A:$E,2)*LQ16))/7.5*(7.5-LU16),"")</f>
        <v/>
      </c>
      <c r="LS16" s="151"/>
      <c r="LT16" s="152" t="str">
        <f>IF(LP16=0," ",IF(LP16=16," ",(LO16-LR16-LS16)*VLOOKUP(LP16,PROTOKOL!$A:$E,5)))</f>
        <v xml:space="preserve"> </v>
      </c>
      <c r="LU16" s="153"/>
      <c r="LV16" s="144" t="str">
        <f t="shared" si="234"/>
        <v xml:space="preserve"> </v>
      </c>
      <c r="LW16" s="145" t="str">
        <f t="shared" si="235"/>
        <v xml:space="preserve"> </v>
      </c>
      <c r="LX16" s="149"/>
      <c r="LY16" s="150"/>
      <c r="LZ16" s="150" t="str">
        <f t="shared" si="53"/>
        <v xml:space="preserve"> </v>
      </c>
      <c r="MA16" s="154" t="str">
        <f>IF(LY16=0," ",IF(LY16=16," ",VLOOKUP(LY16,PROTOKOL!$A:$E,2)*LZ16))</f>
        <v xml:space="preserve"> </v>
      </c>
      <c r="MB16" s="151"/>
      <c r="MC16" s="152" t="str">
        <f>IF(LY16=0," ",IF(LY16=16," ",(LX16-MA16-MB16)*VLOOKUP(LY16,PROTOKOL!$A:$E,5)))</f>
        <v xml:space="preserve"> </v>
      </c>
      <c r="MD16" s="155"/>
      <c r="ME16" s="156" t="str">
        <f t="shared" si="54"/>
        <v xml:space="preserve"> </v>
      </c>
      <c r="MF16" s="103"/>
      <c r="MG16" s="138">
        <v>3</v>
      </c>
      <c r="MH16" s="149">
        <v>9.1</v>
      </c>
      <c r="MI16" s="150">
        <v>3</v>
      </c>
      <c r="MJ16" s="150">
        <f t="shared" si="55"/>
        <v>7.5</v>
      </c>
      <c r="MK16" s="150">
        <f>IFERROR(IF(MI16=0," ",IF(MI16=16," ",VLOOKUP(MI16,PROTOKOL!$A:$E,2)*MJ16))/7.5*(7.5-MN16),"")</f>
        <v>4.5</v>
      </c>
      <c r="ML16" s="151">
        <v>0.16300000000000001</v>
      </c>
      <c r="MM16" s="152">
        <f>IF(MI16=0," ",IF(MI16=16," ",(MH16-MK16-ML16)*VLOOKUP(MI16,PROTOKOL!$A:$E,5)))</f>
        <v>31.487959299999993</v>
      </c>
      <c r="MN16" s="153"/>
      <c r="MO16" s="144">
        <f t="shared" si="236"/>
        <v>7.5</v>
      </c>
      <c r="MP16" s="145">
        <f t="shared" si="237"/>
        <v>31.487959299999993</v>
      </c>
      <c r="MQ16" s="149"/>
      <c r="MR16" s="150"/>
      <c r="MS16" s="150" t="str">
        <f t="shared" si="56"/>
        <v xml:space="preserve"> </v>
      </c>
      <c r="MT16" s="154" t="str">
        <f>IF(MR16=0," ",IF(MR16=16," ",VLOOKUP(MR16,PROTOKOL!$A:$E,2)*MS16))</f>
        <v xml:space="preserve"> </v>
      </c>
      <c r="MU16" s="151"/>
      <c r="MV16" s="152" t="str">
        <f>IF(MR16=0," ",IF(MR16=16," ",(MQ16-MT16-MU16)*VLOOKUP(MR16,PROTOKOL!$A:$E,5)))</f>
        <v xml:space="preserve"> </v>
      </c>
      <c r="MW16" s="155"/>
      <c r="MX16" s="156" t="str">
        <f t="shared" si="57"/>
        <v xml:space="preserve"> </v>
      </c>
      <c r="MY16" s="103"/>
      <c r="MZ16" s="138">
        <v>3</v>
      </c>
      <c r="NA16" s="149" t="s">
        <v>29</v>
      </c>
      <c r="NB16" s="150"/>
      <c r="NC16" s="150" t="str">
        <f t="shared" si="58"/>
        <v xml:space="preserve"> </v>
      </c>
      <c r="ND16" s="150" t="str">
        <f>IFERROR(IF(NB16=0," ",IF(NB16=16," ",VLOOKUP(NB16,PROTOKOL!$A:$E,2)*NC16))/7.5*(7.5-NG16),"")</f>
        <v/>
      </c>
      <c r="NE16" s="151"/>
      <c r="NF16" s="152" t="str">
        <f>IF(NB16=0," ",IF(NB16=16," ",(NA16-ND16-NE16)*VLOOKUP(NB16,PROTOKOL!$A:$E,5)))</f>
        <v xml:space="preserve"> </v>
      </c>
      <c r="NG16" s="153"/>
      <c r="NH16" s="144" t="str">
        <f t="shared" si="238"/>
        <v xml:space="preserve"> </v>
      </c>
      <c r="NI16" s="145" t="str">
        <f t="shared" si="239"/>
        <v xml:space="preserve"> </v>
      </c>
      <c r="NJ16" s="149"/>
      <c r="NK16" s="150"/>
      <c r="NL16" s="150" t="str">
        <f t="shared" si="59"/>
        <v xml:space="preserve"> </v>
      </c>
      <c r="NM16" s="154" t="str">
        <f>IF(NK16=0," ",IF(NK16=16," ",VLOOKUP(NK16,PROTOKOL!$A:$E,2)*NL16))</f>
        <v xml:space="preserve"> </v>
      </c>
      <c r="NN16" s="151"/>
      <c r="NO16" s="152" t="str">
        <f>IF(NK16=0," ",IF(NK16=16," ",(NJ16-NM16-NN16)*VLOOKUP(NK16,PROTOKOL!$A:$E,5)))</f>
        <v xml:space="preserve"> </v>
      </c>
      <c r="NP16" s="155"/>
      <c r="NQ16" s="156" t="str">
        <f t="shared" si="60"/>
        <v xml:space="preserve"> </v>
      </c>
      <c r="NR16" s="103"/>
      <c r="NS16" s="138">
        <v>3</v>
      </c>
      <c r="NT16" s="149">
        <v>9.1</v>
      </c>
      <c r="NU16" s="150">
        <v>3</v>
      </c>
      <c r="NV16" s="150">
        <f t="shared" si="61"/>
        <v>7.5</v>
      </c>
      <c r="NW16" s="150">
        <f>IFERROR(IF(NU16=0," ",IF(NU16=16," ",VLOOKUP(NU16,PROTOKOL!$A:$E,2)*NV16))/7.5*(7.5-NZ16),"")</f>
        <v>4.5</v>
      </c>
      <c r="NX16" s="151">
        <v>0.16300000000000001</v>
      </c>
      <c r="NY16" s="152">
        <f>IF(NU16=0," ",IF(NU16=16," ",(NT16-NW16-NX16)*VLOOKUP(NU16,PROTOKOL!$A:$E,5)))</f>
        <v>31.487959299999993</v>
      </c>
      <c r="NZ16" s="153"/>
      <c r="OA16" s="144">
        <f t="shared" si="240"/>
        <v>7.5</v>
      </c>
      <c r="OB16" s="145">
        <f t="shared" si="241"/>
        <v>31.487959299999993</v>
      </c>
      <c r="OC16" s="149"/>
      <c r="OD16" s="150"/>
      <c r="OE16" s="150" t="str">
        <f t="shared" si="62"/>
        <v xml:space="preserve"> </v>
      </c>
      <c r="OF16" s="154" t="str">
        <f>IF(OD16=0," ",IF(OD16=16," ",VLOOKUP(OD16,PROTOKOL!$A:$E,2)*OE16))</f>
        <v xml:space="preserve"> </v>
      </c>
      <c r="OG16" s="151"/>
      <c r="OH16" s="152" t="str">
        <f>IF(OD16=0," ",IF(OD16=16," ",(OC16-OF16-OG16)*VLOOKUP(OD16,PROTOKOL!$A:$E,5)))</f>
        <v xml:space="preserve"> </v>
      </c>
      <c r="OI16" s="155"/>
      <c r="OJ16" s="156" t="str">
        <f t="shared" si="63"/>
        <v xml:space="preserve"> </v>
      </c>
      <c r="OK16" s="103"/>
      <c r="OL16" s="138">
        <v>3</v>
      </c>
      <c r="OM16" s="149" t="s">
        <v>26</v>
      </c>
      <c r="ON16" s="150"/>
      <c r="OO16" s="150" t="str">
        <f t="shared" si="64"/>
        <v xml:space="preserve"> </v>
      </c>
      <c r="OP16" s="150" t="str">
        <f>IFERROR(IF(ON16=0," ",IF(ON16=16," ",VLOOKUP(ON16,PROTOKOL!$A:$E,2)*OO16))/7.5*(7.5-OS16),"")</f>
        <v/>
      </c>
      <c r="OQ16" s="151"/>
      <c r="OR16" s="152" t="str">
        <f>IF(ON16=0," ",IF(ON16=16," ",(OM16-OP16-OQ16)*VLOOKUP(ON16,PROTOKOL!$A:$E,5)))</f>
        <v xml:space="preserve"> </v>
      </c>
      <c r="OS16" s="153"/>
      <c r="OT16" s="144" t="str">
        <f t="shared" si="242"/>
        <v xml:space="preserve"> </v>
      </c>
      <c r="OU16" s="145" t="str">
        <f t="shared" si="243"/>
        <v xml:space="preserve"> </v>
      </c>
      <c r="OV16" s="149"/>
      <c r="OW16" s="150"/>
      <c r="OX16" s="150" t="str">
        <f t="shared" si="65"/>
        <v xml:space="preserve"> </v>
      </c>
      <c r="OY16" s="154" t="str">
        <f>IF(OW16=0," ",IF(OW16=16," ",VLOOKUP(OW16,PROTOKOL!$A:$E,2)*OX16))</f>
        <v xml:space="preserve"> </v>
      </c>
      <c r="OZ16" s="151"/>
      <c r="PA16" s="152" t="str">
        <f>IF(OW16=0," ",IF(OW16=16," ",(OV16-OY16-OZ16)*VLOOKUP(OW16,PROTOKOL!$A:$E,5)))</f>
        <v xml:space="preserve"> </v>
      </c>
      <c r="PB16" s="155"/>
      <c r="PC16" s="156" t="str">
        <f t="shared" si="66"/>
        <v xml:space="preserve"> </v>
      </c>
      <c r="PD16" s="103"/>
      <c r="PE16" s="138">
        <v>3</v>
      </c>
      <c r="PF16" s="149">
        <v>8.44</v>
      </c>
      <c r="PG16" s="150">
        <v>3</v>
      </c>
      <c r="PH16" s="150">
        <f t="shared" si="67"/>
        <v>7.5</v>
      </c>
      <c r="PI16" s="150">
        <f>IFERROR(IF(PG16=0," ",IF(PG16=16," ",VLOOKUP(PG16,PROTOKOL!$A:$E,2)*PH16))/7.5*(7.5-PL16),"")</f>
        <v>4.5</v>
      </c>
      <c r="PJ16" s="151">
        <v>0.10299999999999999</v>
      </c>
      <c r="PK16" s="152">
        <f>IF(PG16=0," ",IF(PG16=16," ",(PF16-PI16-PJ16)*VLOOKUP(PG16,PROTOKOL!$A:$E,5)))</f>
        <v>27.229952633333326</v>
      </c>
      <c r="PL16" s="153"/>
      <c r="PM16" s="144">
        <f t="shared" si="244"/>
        <v>7.5</v>
      </c>
      <c r="PN16" s="145">
        <f t="shared" si="245"/>
        <v>27.229952633333326</v>
      </c>
      <c r="PO16" s="149"/>
      <c r="PP16" s="150"/>
      <c r="PQ16" s="150" t="str">
        <f t="shared" si="68"/>
        <v xml:space="preserve"> </v>
      </c>
      <c r="PR16" s="154" t="str">
        <f>IF(PP16=0," ",IF(PP16=16," ",VLOOKUP(PP16,PROTOKOL!$A:$E,2)*PQ16))</f>
        <v xml:space="preserve"> </v>
      </c>
      <c r="PS16" s="151"/>
      <c r="PT16" s="152" t="str">
        <f>IF(PP16=0," ",IF(PP16=16," ",(PO16-PR16-PS16)*VLOOKUP(PP16,PROTOKOL!$A:$E,5)))</f>
        <v xml:space="preserve"> </v>
      </c>
      <c r="PU16" s="155"/>
      <c r="PV16" s="156" t="str">
        <f t="shared" si="69"/>
        <v xml:space="preserve"> </v>
      </c>
      <c r="PW16" s="103"/>
      <c r="PX16" s="138">
        <v>3</v>
      </c>
      <c r="PY16" s="149">
        <v>7.13</v>
      </c>
      <c r="PZ16" s="150">
        <v>1</v>
      </c>
      <c r="QA16" s="150">
        <f t="shared" si="70"/>
        <v>7.5</v>
      </c>
      <c r="QB16" s="150">
        <f>IFERROR(IF(PZ16=0," ",IF(PZ16=16," ",VLOOKUP(PZ16,PROTOKOL!$A:$E,2)*QA16))/7.5*(7.5-QE16),"")</f>
        <v>4.5</v>
      </c>
      <c r="QC16" s="151">
        <v>0.16200000000000001</v>
      </c>
      <c r="QD16" s="152">
        <f>IF(PZ16=0," ",IF(PZ16=16," ",(PY16-QB16-QC16)*VLOOKUP(PZ16,PROTOKOL!$A:$E,5)))</f>
        <v>25.02085822222222</v>
      </c>
      <c r="QE16" s="153"/>
      <c r="QF16" s="144">
        <f t="shared" si="246"/>
        <v>7.5</v>
      </c>
      <c r="QG16" s="145">
        <f t="shared" si="247"/>
        <v>25.02085822222222</v>
      </c>
      <c r="QH16" s="149"/>
      <c r="QI16" s="150"/>
      <c r="QJ16" s="150" t="str">
        <f t="shared" si="71"/>
        <v xml:space="preserve"> </v>
      </c>
      <c r="QK16" s="154" t="str">
        <f>IF(QI16=0," ",IF(QI16=16," ",VLOOKUP(QI16,PROTOKOL!$A:$E,2)*QJ16))</f>
        <v xml:space="preserve"> </v>
      </c>
      <c r="QL16" s="151"/>
      <c r="QM16" s="152" t="str">
        <f>IF(QI16=0," ",IF(QI16=16," ",(QH16-QK16-QL16)*VLOOKUP(QI16,PROTOKOL!$A:$E,5)))</f>
        <v xml:space="preserve"> </v>
      </c>
      <c r="QN16" s="155"/>
      <c r="QO16" s="156" t="str">
        <f t="shared" si="72"/>
        <v xml:space="preserve"> </v>
      </c>
      <c r="QP16" s="103"/>
      <c r="QQ16" s="138">
        <v>3</v>
      </c>
      <c r="QR16" s="149">
        <v>7.74</v>
      </c>
      <c r="QS16" s="150">
        <v>3</v>
      </c>
      <c r="QT16" s="150">
        <f t="shared" si="73"/>
        <v>7.5</v>
      </c>
      <c r="QU16" s="150">
        <f>IFERROR(IF(QS16=0," ",IF(QS16=16," ",VLOOKUP(QS16,PROTOKOL!$A:$E,2)*QT16))/7.5*(7.5-QX16),"")</f>
        <v>4.5</v>
      </c>
      <c r="QV16" s="151">
        <v>0.191</v>
      </c>
      <c r="QW16" s="152">
        <f>IF(QS16=0," ",IF(QS16=16," ",(QR16-QU16-QV16)*VLOOKUP(QS16,PROTOKOL!$A:$E,5)))</f>
        <v>21.637770544444443</v>
      </c>
      <c r="QX16" s="153"/>
      <c r="QY16" s="144">
        <f t="shared" si="248"/>
        <v>7.5</v>
      </c>
      <c r="QZ16" s="145">
        <f t="shared" si="249"/>
        <v>21.637770544444443</v>
      </c>
      <c r="RA16" s="149"/>
      <c r="RB16" s="150"/>
      <c r="RC16" s="150" t="str">
        <f t="shared" si="74"/>
        <v xml:space="preserve"> </v>
      </c>
      <c r="RD16" s="154" t="str">
        <f>IF(RB16=0," ",IF(RB16=16," ",VLOOKUP(RB16,PROTOKOL!$A:$E,2)*RC16))</f>
        <v xml:space="preserve"> </v>
      </c>
      <c r="RE16" s="151"/>
      <c r="RF16" s="152" t="str">
        <f>IF(RB16=0," ",IF(RB16=16," ",(RA16-RD16-RE16)*VLOOKUP(RB16,PROTOKOL!$A:$E,5)))</f>
        <v xml:space="preserve"> </v>
      </c>
      <c r="RG16" s="155"/>
      <c r="RH16" s="156" t="str">
        <f t="shared" si="75"/>
        <v xml:space="preserve"> </v>
      </c>
      <c r="RI16" s="103"/>
      <c r="RJ16" s="138">
        <v>3</v>
      </c>
      <c r="RK16" s="149">
        <v>6.86</v>
      </c>
      <c r="RL16" s="150">
        <v>1</v>
      </c>
      <c r="RM16" s="150">
        <f t="shared" si="76"/>
        <v>7.5</v>
      </c>
      <c r="RN16" s="150">
        <f>IFERROR(IF(RL16=0," ",IF(RL16=16," ",VLOOKUP(RL16,PROTOKOL!$A:$E,2)*RM16))/7.5*(7.5-RQ16),"")</f>
        <v>4.5</v>
      </c>
      <c r="RO16" s="151">
        <v>0.17899999999999999</v>
      </c>
      <c r="RP16" s="152">
        <f>IF(RL16=0," ",IF(RL16=16," ",(RK16-RN16-RO16)*VLOOKUP(RL16,PROTOKOL!$A:$E,5)))</f>
        <v>22.111220333333335</v>
      </c>
      <c r="RQ16" s="153"/>
      <c r="RR16" s="144">
        <f t="shared" si="250"/>
        <v>7.5</v>
      </c>
      <c r="RS16" s="145">
        <f t="shared" si="251"/>
        <v>22.111220333333335</v>
      </c>
      <c r="RT16" s="149"/>
      <c r="RU16" s="150"/>
      <c r="RV16" s="150" t="str">
        <f t="shared" si="77"/>
        <v xml:space="preserve"> </v>
      </c>
      <c r="RW16" s="154" t="str">
        <f>IF(RU16=0," ",IF(RU16=16," ",VLOOKUP(RU16,PROTOKOL!$A:$E,2)*RV16))</f>
        <v xml:space="preserve"> </v>
      </c>
      <c r="RX16" s="151"/>
      <c r="RY16" s="152" t="str">
        <f>IF(RU16=0," ",IF(RU16=16," ",(RT16-RW16-RX16)*VLOOKUP(RU16,PROTOKOL!$A:$E,5)))</f>
        <v xml:space="preserve"> </v>
      </c>
      <c r="RZ16" s="155"/>
      <c r="SA16" s="156" t="str">
        <f t="shared" si="78"/>
        <v xml:space="preserve"> </v>
      </c>
      <c r="SB16" s="103"/>
      <c r="SC16" s="138">
        <v>3</v>
      </c>
      <c r="SD16" s="149">
        <v>6.95</v>
      </c>
      <c r="SE16" s="150">
        <v>1</v>
      </c>
      <c r="SF16" s="150">
        <f t="shared" si="79"/>
        <v>7.5</v>
      </c>
      <c r="SG16" s="150">
        <f>IFERROR(IF(SE16=0," ",IF(SE16=16," ",VLOOKUP(SE16,PROTOKOL!$A:$E,2)*SF16))/7.5*(7.5-SJ16),"")</f>
        <v>4.5</v>
      </c>
      <c r="SH16" s="151">
        <v>0.21299999999999999</v>
      </c>
      <c r="SI16" s="152">
        <f>IF(SE16=0," ",IF(SE16=16," ",(SD16-SG16-SH16)*VLOOKUP(SE16,PROTOKOL!$A:$E,5)))</f>
        <v>22.678954555555553</v>
      </c>
      <c r="SJ16" s="153"/>
      <c r="SK16" s="144">
        <f t="shared" si="252"/>
        <v>7.5</v>
      </c>
      <c r="SL16" s="145">
        <f t="shared" si="253"/>
        <v>22.678954555555553</v>
      </c>
      <c r="SM16" s="149"/>
      <c r="SN16" s="150"/>
      <c r="SO16" s="150" t="str">
        <f t="shared" si="80"/>
        <v xml:space="preserve"> </v>
      </c>
      <c r="SP16" s="154" t="str">
        <f>IF(SN16=0," ",IF(SN16=16," ",VLOOKUP(SN16,PROTOKOL!$A:$E,2)*SO16))</f>
        <v xml:space="preserve"> </v>
      </c>
      <c r="SQ16" s="151"/>
      <c r="SR16" s="152" t="str">
        <f>IF(SN16=0," ",IF(SN16=16," ",(SM16-SP16-SQ16)*VLOOKUP(SN16,PROTOKOL!$A:$E,5)))</f>
        <v xml:space="preserve"> </v>
      </c>
      <c r="SS16" s="155"/>
      <c r="ST16" s="156" t="str">
        <f t="shared" si="81"/>
        <v xml:space="preserve"> </v>
      </c>
      <c r="SU16" s="103"/>
      <c r="SV16" s="138">
        <v>3</v>
      </c>
      <c r="SW16" s="149" t="s">
        <v>29</v>
      </c>
      <c r="SX16" s="150"/>
      <c r="SY16" s="150" t="str">
        <f t="shared" si="82"/>
        <v xml:space="preserve"> </v>
      </c>
      <c r="SZ16" s="150" t="str">
        <f>IFERROR(IF(SX16=0," ",IF(SX16=16," ",VLOOKUP(SX16,PROTOKOL!$A:$E,2)*SY16))/7.5*(7.5-TC16),"")</f>
        <v/>
      </c>
      <c r="TA16" s="151"/>
      <c r="TB16" s="152" t="str">
        <f>IF(SX16=0," ",IF(SX16=16," ",(SW16-SZ16-TA16)*VLOOKUP(SX16,PROTOKOL!$A:$E,5)))</f>
        <v xml:space="preserve"> </v>
      </c>
      <c r="TC16" s="153"/>
      <c r="TD16" s="144" t="str">
        <f t="shared" si="254"/>
        <v xml:space="preserve"> </v>
      </c>
      <c r="TE16" s="145" t="str">
        <f t="shared" si="255"/>
        <v xml:space="preserve"> </v>
      </c>
      <c r="TF16" s="149"/>
      <c r="TG16" s="150"/>
      <c r="TH16" s="150" t="str">
        <f t="shared" si="83"/>
        <v xml:space="preserve"> </v>
      </c>
      <c r="TI16" s="154" t="str">
        <f>IF(TG16=0," ",IF(TG16=16," ",VLOOKUP(TG16,PROTOKOL!$A:$E,2)*TH16))</f>
        <v xml:space="preserve"> </v>
      </c>
      <c r="TJ16" s="151"/>
      <c r="TK16" s="152" t="str">
        <f>IF(TG16=0," ",IF(TG16=16," ",(TF16-TI16-TJ16)*VLOOKUP(TG16,PROTOKOL!$A:$E,5)))</f>
        <v xml:space="preserve"> </v>
      </c>
      <c r="TL16" s="155"/>
      <c r="TM16" s="156" t="str">
        <f t="shared" si="84"/>
        <v xml:space="preserve"> </v>
      </c>
      <c r="TN16" s="103"/>
      <c r="TO16" s="138">
        <v>3</v>
      </c>
      <c r="TP16" s="149">
        <v>7.74</v>
      </c>
      <c r="TQ16" s="150">
        <v>3</v>
      </c>
      <c r="TR16" s="150">
        <f t="shared" si="85"/>
        <v>7.5</v>
      </c>
      <c r="TS16" s="150">
        <f>IFERROR(IF(TQ16=0," ",IF(TQ16=16," ",VLOOKUP(TQ16,PROTOKOL!$A:$E,2)*TR16))/7.5*(7.5-TV16),"")</f>
        <v>4.5</v>
      </c>
      <c r="TT16" s="151">
        <v>0.191</v>
      </c>
      <c r="TU16" s="152">
        <f>IF(TQ16=0," ",IF(TQ16=16," ",(TP16-TS16-TT16)*VLOOKUP(TQ16,PROTOKOL!$A:$E,5)))</f>
        <v>21.637770544444443</v>
      </c>
      <c r="TV16" s="153"/>
      <c r="TW16" s="144">
        <f t="shared" si="256"/>
        <v>7.5</v>
      </c>
      <c r="TX16" s="145">
        <f t="shared" si="257"/>
        <v>21.637770544444443</v>
      </c>
      <c r="TY16" s="149"/>
      <c r="TZ16" s="150"/>
      <c r="UA16" s="150" t="str">
        <f t="shared" si="86"/>
        <v xml:space="preserve"> </v>
      </c>
      <c r="UB16" s="154" t="str">
        <f>IF(TZ16=0," ",IF(TZ16=16," ",VLOOKUP(TZ16,PROTOKOL!$A:$E,2)*UA16))</f>
        <v xml:space="preserve"> </v>
      </c>
      <c r="UC16" s="151"/>
      <c r="UD16" s="152" t="str">
        <f>IF(TZ16=0," ",IF(TZ16=16," ",(TY16-UB16-UC16)*VLOOKUP(TZ16,PROTOKOL!$A:$E,5)))</f>
        <v xml:space="preserve"> </v>
      </c>
      <c r="UE16" s="155"/>
      <c r="UF16" s="156" t="str">
        <f t="shared" si="87"/>
        <v xml:space="preserve"> </v>
      </c>
      <c r="UG16" s="103"/>
      <c r="UH16" s="138">
        <v>3</v>
      </c>
      <c r="UI16" s="149">
        <v>7.13</v>
      </c>
      <c r="UJ16" s="150">
        <v>1</v>
      </c>
      <c r="UK16" s="150">
        <f t="shared" si="88"/>
        <v>7.5</v>
      </c>
      <c r="UL16" s="150">
        <f>IFERROR(IF(UJ16=0," ",IF(UJ16=16," ",VLOOKUP(UJ16,PROTOKOL!$A:$E,2)*UK16))/7.5*(7.5-UO16),"")</f>
        <v>4.5</v>
      </c>
      <c r="UM16" s="151">
        <v>0.16200000000000001</v>
      </c>
      <c r="UN16" s="152">
        <f>IF(UJ16=0," ",IF(UJ16=16," ",(UI16-UL16-UM16)*VLOOKUP(UJ16,PROTOKOL!$A:$E,5)))</f>
        <v>25.02085822222222</v>
      </c>
      <c r="UO16" s="153"/>
      <c r="UP16" s="144">
        <f t="shared" si="258"/>
        <v>7.5</v>
      </c>
      <c r="UQ16" s="145">
        <f t="shared" si="259"/>
        <v>25.02085822222222</v>
      </c>
      <c r="UR16" s="149"/>
      <c r="US16" s="150"/>
      <c r="UT16" s="150" t="str">
        <f t="shared" si="89"/>
        <v xml:space="preserve"> </v>
      </c>
      <c r="UU16" s="154" t="str">
        <f>IF(US16=0," ",IF(US16=16," ",VLOOKUP(US16,PROTOKOL!$A:$E,2)*UT16))</f>
        <v xml:space="preserve"> </v>
      </c>
      <c r="UV16" s="151"/>
      <c r="UW16" s="152" t="str">
        <f>IF(US16=0," ",IF(US16=16," ",(UR16-UU16-UV16)*VLOOKUP(US16,PROTOKOL!$A:$E,5)))</f>
        <v xml:space="preserve"> </v>
      </c>
      <c r="UX16" s="155"/>
      <c r="UY16" s="156" t="str">
        <f t="shared" si="90"/>
        <v xml:space="preserve"> </v>
      </c>
      <c r="UZ16" s="103"/>
      <c r="VA16" s="138">
        <v>3</v>
      </c>
      <c r="VB16" s="149">
        <v>6.68</v>
      </c>
      <c r="VC16" s="150">
        <v>1</v>
      </c>
      <c r="VD16" s="150">
        <f t="shared" si="91"/>
        <v>7.5</v>
      </c>
      <c r="VE16" s="150">
        <f>IFERROR(IF(VC16=0," ",IF(VC16=16," ",VLOOKUP(VC16,PROTOKOL!$A:$E,2)*VD16))/7.5*(7.5-VH16),"")</f>
        <v>4.5</v>
      </c>
      <c r="VF16" s="151">
        <v>0.20300000000000001</v>
      </c>
      <c r="VG16" s="152">
        <f>IF(VC16=0," ",IF(VC16=16," ",(VB16-VE16-VF16)*VLOOKUP(VC16,PROTOKOL!$A:$E,5)))</f>
        <v>20.043045666666661</v>
      </c>
      <c r="VH16" s="153"/>
      <c r="VI16" s="144">
        <f t="shared" si="260"/>
        <v>7.5</v>
      </c>
      <c r="VJ16" s="145">
        <f t="shared" si="261"/>
        <v>20.043045666666661</v>
      </c>
      <c r="VK16" s="149"/>
      <c r="VL16" s="150"/>
      <c r="VM16" s="150" t="str">
        <f t="shared" si="92"/>
        <v xml:space="preserve"> </v>
      </c>
      <c r="VN16" s="154" t="str">
        <f>IF(VL16=0," ",IF(VL16=16," ",VLOOKUP(VL16,PROTOKOL!$A:$E,2)*VM16))</f>
        <v xml:space="preserve"> </v>
      </c>
      <c r="VO16" s="151"/>
      <c r="VP16" s="152" t="str">
        <f>IF(VL16=0," ",IF(VL16=16," ",(VK16-VN16-VO16)*VLOOKUP(VL16,PROTOKOL!$A:$E,5)))</f>
        <v xml:space="preserve"> </v>
      </c>
      <c r="VQ16" s="155"/>
      <c r="VR16" s="156" t="str">
        <f t="shared" si="93"/>
        <v xml:space="preserve"> </v>
      </c>
      <c r="VS16" s="103"/>
      <c r="VT16" s="138">
        <v>3</v>
      </c>
      <c r="VU16" s="149">
        <v>5.25</v>
      </c>
      <c r="VV16" s="150">
        <v>1</v>
      </c>
      <c r="VW16" s="150">
        <f t="shared" si="94"/>
        <v>7.5</v>
      </c>
      <c r="VX16" s="150">
        <f>IFERROR(IF(VV16=0," ",IF(VV16=16," ",VLOOKUP(VV16,PROTOKOL!$A:$E,2)*VW16))/7.5*(7.5-WA16),"")</f>
        <v>4.5</v>
      </c>
      <c r="VY16" s="151">
        <v>0.16</v>
      </c>
      <c r="VZ16" s="152">
        <f>IF(VV16=0," ",IF(VV16=16," ",(VU16-VX16-VY16)*VLOOKUP(VV16,PROTOKOL!$A:$E,5)))</f>
        <v>5.9814855555555546</v>
      </c>
      <c r="WA16" s="153"/>
      <c r="WB16" s="144">
        <f t="shared" si="262"/>
        <v>7.5</v>
      </c>
      <c r="WC16" s="145">
        <f t="shared" si="263"/>
        <v>5.9814855555555546</v>
      </c>
      <c r="WD16" s="149"/>
      <c r="WE16" s="150"/>
      <c r="WF16" s="150" t="str">
        <f t="shared" si="95"/>
        <v xml:space="preserve"> </v>
      </c>
      <c r="WG16" s="154" t="str">
        <f>IF(WE16=0," ",IF(WE16=16," ",VLOOKUP(WE16,PROTOKOL!$A:$E,2)*WF16))</f>
        <v xml:space="preserve"> </v>
      </c>
      <c r="WH16" s="151"/>
      <c r="WI16" s="152" t="str">
        <f>IF(WE16=0," ",IF(WE16=16," ",(WD16-WG16-WH16)*VLOOKUP(WE16,PROTOKOL!$A:$E,5)))</f>
        <v xml:space="preserve"> </v>
      </c>
      <c r="WJ16" s="155"/>
      <c r="WK16" s="156" t="str">
        <f t="shared" si="96"/>
        <v xml:space="preserve"> </v>
      </c>
      <c r="WL16" s="103"/>
      <c r="WM16" s="138">
        <v>3</v>
      </c>
      <c r="WN16" s="149" t="s">
        <v>26</v>
      </c>
      <c r="WO16" s="150"/>
      <c r="WP16" s="150" t="str">
        <f t="shared" si="97"/>
        <v xml:space="preserve"> </v>
      </c>
      <c r="WQ16" s="150" t="str">
        <f>IFERROR(IF(WO16=0," ",IF(WO16=16," ",VLOOKUP(WO16,PROTOKOL!$A:$E,2)*WP16))/7.5*(7.5-WT16),"")</f>
        <v/>
      </c>
      <c r="WR16" s="151"/>
      <c r="WS16" s="152" t="str">
        <f>IF(WO16=0," ",IF(WO16=16," ",(WN16-WQ16-WR16)*VLOOKUP(WO16,PROTOKOL!$A:$E,5)))</f>
        <v xml:space="preserve"> </v>
      </c>
      <c r="WT16" s="153"/>
      <c r="WU16" s="144" t="str">
        <f t="shared" si="264"/>
        <v xml:space="preserve"> </v>
      </c>
      <c r="WV16" s="145" t="str">
        <f t="shared" si="265"/>
        <v xml:space="preserve"> </v>
      </c>
      <c r="WW16" s="149"/>
      <c r="WX16" s="150"/>
      <c r="WY16" s="150" t="str">
        <f t="shared" si="98"/>
        <v xml:space="preserve"> </v>
      </c>
      <c r="WZ16" s="154" t="str">
        <f>IF(WX16=0," ",IF(WX16=16," ",VLOOKUP(WX16,PROTOKOL!$A:$E,2)*WY16))</f>
        <v xml:space="preserve"> </v>
      </c>
      <c r="XA16" s="151"/>
      <c r="XB16" s="152" t="str">
        <f>IF(WX16=0," ",IF(WX16=16," ",(WW16-WZ16-XA16)*VLOOKUP(WX16,PROTOKOL!$A:$E,5)))</f>
        <v xml:space="preserve"> </v>
      </c>
      <c r="XC16" s="155"/>
      <c r="XD16" s="156" t="str">
        <f t="shared" si="99"/>
        <v xml:space="preserve"> </v>
      </c>
      <c r="XE16" s="103"/>
      <c r="XF16" s="138">
        <v>3</v>
      </c>
      <c r="XG16" s="149">
        <v>6.07</v>
      </c>
      <c r="XH16" s="150">
        <v>1</v>
      </c>
      <c r="XI16" s="150">
        <f t="shared" si="100"/>
        <v>7.5</v>
      </c>
      <c r="XJ16" s="150">
        <f>IFERROR(IF(XH16=0," ",IF(XH16=16," ",VLOOKUP(XH16,PROTOKOL!$A:$E,2)*XI16))/7.5*(7.5-XM16),"")</f>
        <v>4.5</v>
      </c>
      <c r="XK16" s="151">
        <v>0.20599999999999999</v>
      </c>
      <c r="XL16" s="152">
        <f>IF(XH16=0," ",IF(XH16=16," ",(XG16-XJ16-XK16)*VLOOKUP(XH16,PROTOKOL!$A:$E,5)))</f>
        <v>13.828383555555558</v>
      </c>
      <c r="XM16" s="153"/>
      <c r="XN16" s="144">
        <f t="shared" si="266"/>
        <v>7.5</v>
      </c>
      <c r="XO16" s="145">
        <f t="shared" si="267"/>
        <v>13.828383555555558</v>
      </c>
      <c r="XP16" s="149"/>
      <c r="XQ16" s="150"/>
      <c r="XR16" s="150" t="str">
        <f t="shared" si="101"/>
        <v xml:space="preserve"> </v>
      </c>
      <c r="XS16" s="154" t="str">
        <f>IF(XQ16=0," ",IF(XQ16=16," ",VLOOKUP(XQ16,PROTOKOL!$A:$E,2)*XR16))</f>
        <v xml:space="preserve"> </v>
      </c>
      <c r="XT16" s="151"/>
      <c r="XU16" s="152" t="str">
        <f>IF(XQ16=0," ",IF(XQ16=16," ",(XP16-XS16-XT16)*VLOOKUP(XQ16,PROTOKOL!$A:$E,5)))</f>
        <v xml:space="preserve"> </v>
      </c>
      <c r="XV16" s="155"/>
      <c r="XW16" s="156" t="str">
        <f t="shared" si="102"/>
        <v xml:space="preserve"> </v>
      </c>
      <c r="XX16" s="103"/>
      <c r="XY16" s="138">
        <v>3</v>
      </c>
      <c r="XZ16" s="149" t="s">
        <v>26</v>
      </c>
      <c r="YA16" s="150"/>
      <c r="YB16" s="150" t="str">
        <f t="shared" si="103"/>
        <v xml:space="preserve"> </v>
      </c>
      <c r="YC16" s="150" t="str">
        <f>IFERROR(IF(YA16=0," ",IF(YA16=16," ",VLOOKUP(YA16,PROTOKOL!$A:$E,2)*YB16))/7.5*(7.5-YF16),"")</f>
        <v/>
      </c>
      <c r="YD16" s="151"/>
      <c r="YE16" s="152" t="str">
        <f>IF(YA16=0," ",IF(YA16=16," ",(XZ16-YC16-YD16)*VLOOKUP(YA16,PROTOKOL!$A:$E,5)))</f>
        <v xml:space="preserve"> </v>
      </c>
      <c r="YF16" s="153"/>
      <c r="YG16" s="144" t="str">
        <f t="shared" si="268"/>
        <v xml:space="preserve"> </v>
      </c>
      <c r="YH16" s="145" t="str">
        <f t="shared" si="269"/>
        <v xml:space="preserve"> </v>
      </c>
      <c r="YI16" s="149"/>
      <c r="YJ16" s="150"/>
      <c r="YK16" s="150" t="str">
        <f t="shared" si="104"/>
        <v xml:space="preserve"> </v>
      </c>
      <c r="YL16" s="154" t="str">
        <f>IF(YJ16=0," ",IF(YJ16=16," ",VLOOKUP(YJ16,PROTOKOL!$A:$E,2)*YK16))</f>
        <v xml:space="preserve"> </v>
      </c>
      <c r="YM16" s="151"/>
      <c r="YN16" s="152" t="str">
        <f>IF(YJ16=0," ",IF(YJ16=16," ",(YI16-YL16-YM16)*VLOOKUP(YJ16,PROTOKOL!$A:$E,5)))</f>
        <v xml:space="preserve"> </v>
      </c>
      <c r="YO16" s="155"/>
      <c r="YP16" s="156" t="str">
        <f t="shared" si="105"/>
        <v xml:space="preserve"> </v>
      </c>
      <c r="YQ16" s="103"/>
      <c r="YR16" s="138">
        <v>3</v>
      </c>
      <c r="YS16" s="149" t="s">
        <v>26</v>
      </c>
      <c r="YT16" s="150"/>
      <c r="YU16" s="150" t="str">
        <f t="shared" si="106"/>
        <v xml:space="preserve"> </v>
      </c>
      <c r="YV16" s="150" t="str">
        <f>IFERROR(IF(YT16=0," ",IF(YT16=16," ",VLOOKUP(YT16,PROTOKOL!$A:$E,2)*YU16))/7.5*(7.5-YY16),"")</f>
        <v/>
      </c>
      <c r="YW16" s="151"/>
      <c r="YX16" s="152" t="str">
        <f>IF(YT16=0," ",IF(YT16=16," ",(YS16-YV16-YW16)*VLOOKUP(YT16,PROTOKOL!$A:$E,5)))</f>
        <v xml:space="preserve"> </v>
      </c>
      <c r="YY16" s="153"/>
      <c r="YZ16" s="144" t="str">
        <f t="shared" si="270"/>
        <v xml:space="preserve"> </v>
      </c>
      <c r="ZA16" s="145" t="str">
        <f t="shared" si="271"/>
        <v xml:space="preserve"> </v>
      </c>
      <c r="ZB16" s="149"/>
      <c r="ZC16" s="150"/>
      <c r="ZD16" s="150" t="str">
        <f t="shared" si="107"/>
        <v xml:space="preserve"> </v>
      </c>
      <c r="ZE16" s="154" t="str">
        <f>IF(ZC16=0," ",IF(ZC16=16," ",VLOOKUP(ZC16,PROTOKOL!$A:$E,2)*ZD16))</f>
        <v xml:space="preserve"> </v>
      </c>
      <c r="ZF16" s="151"/>
      <c r="ZG16" s="152" t="str">
        <f>IF(ZC16=0," ",IF(ZC16=16," ",(ZB16-ZE16-ZF16)*VLOOKUP(ZC16,PROTOKOL!$A:$E,5)))</f>
        <v xml:space="preserve"> </v>
      </c>
      <c r="ZH16" s="155"/>
      <c r="ZI16" s="156" t="str">
        <f t="shared" si="108"/>
        <v xml:space="preserve"> </v>
      </c>
      <c r="ZJ16" s="103"/>
      <c r="ZK16" s="138">
        <v>3</v>
      </c>
      <c r="ZL16" s="149">
        <v>7.93</v>
      </c>
      <c r="ZM16" s="150">
        <v>1</v>
      </c>
      <c r="ZN16" s="150">
        <f t="shared" si="109"/>
        <v>7.5</v>
      </c>
      <c r="ZO16" s="150">
        <f>IFERROR(IF(ZM16=0," ",IF(ZM16=16," ",VLOOKUP(ZM16,PROTOKOL!$A:$E,2)*ZN16))/7.5*(7.5-ZR16),"")</f>
        <v>4.5</v>
      </c>
      <c r="ZP16" s="151">
        <v>0.28999999999999998</v>
      </c>
      <c r="ZQ16" s="152">
        <f>IF(ZM16=0," ",IF(ZM16=16," ",(ZL16-ZO16-ZP16)*VLOOKUP(ZM16,PROTOKOL!$A:$E,5)))</f>
        <v>31.833668888888884</v>
      </c>
      <c r="ZR16" s="153"/>
      <c r="ZS16" s="144">
        <f t="shared" si="272"/>
        <v>7.5</v>
      </c>
      <c r="ZT16" s="145">
        <f t="shared" si="273"/>
        <v>31.833668888888884</v>
      </c>
      <c r="ZU16" s="149"/>
      <c r="ZV16" s="150"/>
      <c r="ZW16" s="150" t="str">
        <f t="shared" si="110"/>
        <v xml:space="preserve"> </v>
      </c>
      <c r="ZX16" s="154" t="str">
        <f>IF(ZV16=0," ",IF(ZV16=16," ",VLOOKUP(ZV16,PROTOKOL!$A:$E,2)*ZW16))</f>
        <v xml:space="preserve"> </v>
      </c>
      <c r="ZY16" s="151"/>
      <c r="ZZ16" s="152" t="str">
        <f>IF(ZV16=0," ",IF(ZV16=16," ",(ZU16-ZX16-ZY16)*VLOOKUP(ZV16,PROTOKOL!$A:$E,5)))</f>
        <v xml:space="preserve"> </v>
      </c>
      <c r="AAA16" s="155"/>
      <c r="AAB16" s="156" t="str">
        <f t="shared" si="111"/>
        <v xml:space="preserve"> </v>
      </c>
      <c r="AAC16" s="103"/>
      <c r="AAD16" s="138">
        <v>3</v>
      </c>
      <c r="AAE16" s="149">
        <v>6.71</v>
      </c>
      <c r="AAF16" s="150">
        <v>1</v>
      </c>
      <c r="AAG16" s="150">
        <f t="shared" si="112"/>
        <v>7.5</v>
      </c>
      <c r="AAH16" s="150">
        <f>IFERROR(IF(AAF16=0," ",IF(AAF16=16," ",VLOOKUP(AAF16,PROTOKOL!$A:$E,2)*AAG16))/7.5*(7.5-AAK16),"")</f>
        <v>4.5</v>
      </c>
      <c r="AAI16" s="151">
        <v>0.27100000000000002</v>
      </c>
      <c r="AAJ16" s="152">
        <f>IF(AAF16=0," ",IF(AAF16=16," ",(AAE16-AAH16-AAI16)*VLOOKUP(AAF16,PROTOKOL!$A:$E,5)))</f>
        <v>19.657797444444444</v>
      </c>
      <c r="AAK16" s="153"/>
      <c r="AAL16" s="144">
        <f t="shared" si="274"/>
        <v>7.5</v>
      </c>
      <c r="AAM16" s="145">
        <f t="shared" si="275"/>
        <v>19.657797444444444</v>
      </c>
      <c r="AAN16" s="149"/>
      <c r="AAO16" s="150"/>
      <c r="AAP16" s="150" t="str">
        <f t="shared" si="113"/>
        <v xml:space="preserve"> </v>
      </c>
      <c r="AAQ16" s="154" t="str">
        <f>IF(AAO16=0," ",IF(AAO16=16," ",VLOOKUP(AAO16,PROTOKOL!$A:$E,2)*AAP16))</f>
        <v xml:space="preserve"> </v>
      </c>
      <c r="AAR16" s="151"/>
      <c r="AAS16" s="152" t="str">
        <f>IF(AAO16=0," ",IF(AAO16=16," ",(AAN16-AAQ16-AAR16)*VLOOKUP(AAO16,PROTOKOL!$A:$E,5)))</f>
        <v xml:space="preserve"> </v>
      </c>
      <c r="AAT16" s="155"/>
      <c r="AAU16" s="156" t="str">
        <f t="shared" si="114"/>
        <v xml:space="preserve"> </v>
      </c>
      <c r="AAV16" s="103"/>
      <c r="AAW16" s="138">
        <v>3</v>
      </c>
      <c r="AAX16" s="149" t="s">
        <v>26</v>
      </c>
      <c r="AAY16" s="150"/>
      <c r="AAZ16" s="150" t="str">
        <f t="shared" si="115"/>
        <v xml:space="preserve"> </v>
      </c>
      <c r="ABA16" s="150" t="str">
        <f>IFERROR(IF(AAY16=0," ",IF(AAY16=16," ",VLOOKUP(AAY16,PROTOKOL!$A:$E,2)*AAZ16))/7.5*(7.5-ABD16),"")</f>
        <v/>
      </c>
      <c r="ABB16" s="151"/>
      <c r="ABC16" s="152" t="str">
        <f>IF(AAY16=0," ",IF(AAY16=16," ",(AAX16-ABA16-ABB16)*VLOOKUP(AAY16,PROTOKOL!$A:$E,5)))</f>
        <v xml:space="preserve"> </v>
      </c>
      <c r="ABD16" s="153"/>
      <c r="ABE16" s="144" t="str">
        <f t="shared" si="276"/>
        <v xml:space="preserve"> </v>
      </c>
      <c r="ABF16" s="145" t="str">
        <f t="shared" si="277"/>
        <v xml:space="preserve"> </v>
      </c>
      <c r="ABG16" s="149"/>
      <c r="ABH16" s="150"/>
      <c r="ABI16" s="150" t="str">
        <f t="shared" si="116"/>
        <v xml:space="preserve"> </v>
      </c>
      <c r="ABJ16" s="154" t="str">
        <f>IF(ABH16=0," ",IF(ABH16=16," ",VLOOKUP(ABH16,PROTOKOL!$A:$E,2)*ABI16))</f>
        <v xml:space="preserve"> </v>
      </c>
      <c r="ABK16" s="151"/>
      <c r="ABL16" s="152" t="str">
        <f>IF(ABH16=0," ",IF(ABH16=16," ",(ABG16-ABJ16-ABK16)*VLOOKUP(ABH16,PROTOKOL!$A:$E,5)))</f>
        <v xml:space="preserve"> </v>
      </c>
      <c r="ABM16" s="155"/>
      <c r="ABN16" s="156" t="str">
        <f t="shared" si="117"/>
        <v xml:space="preserve"> </v>
      </c>
      <c r="ABO16" s="103"/>
      <c r="ABP16" s="138">
        <v>3</v>
      </c>
      <c r="ABQ16" s="149">
        <v>1</v>
      </c>
      <c r="ABR16" s="150">
        <v>5</v>
      </c>
      <c r="ABS16" s="150">
        <f t="shared" si="118"/>
        <v>7.5</v>
      </c>
      <c r="ABT16" s="150">
        <f>IFERROR(IF(ABR16=0," ",IF(ABR16=16," ",VLOOKUP(ABR16,PROTOKOL!$A:$E,2)*ABS16))/7.5*(7.5-ABW16),"")</f>
        <v>0</v>
      </c>
      <c r="ABU16" s="151"/>
      <c r="ABV16" s="152">
        <f>IF(ABR16=0," ",IF(ABR16=16," ",(ABQ16-ABT16-ABU16)*VLOOKUP(ABR16,PROTOKOL!$A:$E,5)))</f>
        <v>17.262634133205204</v>
      </c>
      <c r="ABW16" s="153"/>
      <c r="ABX16" s="144" t="str">
        <f t="shared" si="278"/>
        <v xml:space="preserve"> </v>
      </c>
      <c r="ABY16" s="145" t="str">
        <f t="shared" si="279"/>
        <v xml:space="preserve"> </v>
      </c>
      <c r="ABZ16" s="149"/>
      <c r="ACA16" s="150"/>
      <c r="ACB16" s="150" t="str">
        <f t="shared" si="119"/>
        <v xml:space="preserve"> </v>
      </c>
      <c r="ACC16" s="154" t="str">
        <f>IF(ACA16=0," ",IF(ACA16=16," ",VLOOKUP(ACA16,PROTOKOL!$A:$E,2)*ACB16))</f>
        <v xml:space="preserve"> </v>
      </c>
      <c r="ACD16" s="151"/>
      <c r="ACE16" s="152" t="str">
        <f>IF(ACA16=0," ",IF(ACA16=16," ",(ABZ16-ACC16-ACD16)*VLOOKUP(ACA16,PROTOKOL!$A:$E,5)))</f>
        <v xml:space="preserve"> </v>
      </c>
      <c r="ACF16" s="155"/>
      <c r="ACG16" s="156" t="str">
        <f t="shared" si="120"/>
        <v xml:space="preserve"> </v>
      </c>
      <c r="ACH16" s="103"/>
      <c r="ACI16" s="138">
        <v>3</v>
      </c>
      <c r="ACJ16" s="149">
        <v>7.02</v>
      </c>
      <c r="ACK16" s="150">
        <v>1</v>
      </c>
      <c r="ACL16" s="150">
        <f t="shared" si="121"/>
        <v>7.5</v>
      </c>
      <c r="ACM16" s="150">
        <f>IFERROR(IF(ACK16=0," ",IF(ACK16=16," ",VLOOKUP(ACK16,PROTOKOL!$A:$E,2)*ACL16))/7.5*(7.5-ACP16),"")</f>
        <v>4.5</v>
      </c>
      <c r="ACN16" s="151">
        <v>0.33300000000000002</v>
      </c>
      <c r="ACO16" s="152">
        <f>IF(ACK16=0," ",IF(ACK16=16," ",(ACJ16-ACM16-ACN16)*VLOOKUP(ACK16,PROTOKOL!$A:$E,5)))</f>
        <v>22.172048999999991</v>
      </c>
      <c r="ACP16" s="153"/>
      <c r="ACQ16" s="144">
        <f t="shared" si="280"/>
        <v>7.5</v>
      </c>
      <c r="ACR16" s="145">
        <f t="shared" si="281"/>
        <v>22.172048999999991</v>
      </c>
      <c r="ACS16" s="149"/>
      <c r="ACT16" s="150"/>
      <c r="ACU16" s="150" t="str">
        <f t="shared" si="122"/>
        <v xml:space="preserve"> </v>
      </c>
      <c r="ACV16" s="154" t="str">
        <f>IF(ACT16=0," ",IF(ACT16=16," ",VLOOKUP(ACT16,PROTOKOL!$A:$E,2)*ACU16))</f>
        <v xml:space="preserve"> </v>
      </c>
      <c r="ACW16" s="151"/>
      <c r="ACX16" s="152" t="str">
        <f>IF(ACT16=0," ",IF(ACT16=16," ",(ACS16-ACV16-ACW16)*VLOOKUP(ACT16,PROTOKOL!$A:$E,5)))</f>
        <v xml:space="preserve"> </v>
      </c>
      <c r="ACY16" s="155"/>
      <c r="ACZ16" s="156" t="str">
        <f t="shared" si="123"/>
        <v xml:space="preserve"> </v>
      </c>
      <c r="ADA16" s="103"/>
      <c r="ADB16" s="138">
        <v>3</v>
      </c>
      <c r="ADC16" s="149">
        <v>1</v>
      </c>
      <c r="ADD16" s="150">
        <v>5</v>
      </c>
      <c r="ADE16" s="150">
        <f t="shared" si="124"/>
        <v>7.5</v>
      </c>
      <c r="ADF16" s="150">
        <f>IFERROR(IF(ADD16=0," ",IF(ADD16=16," ",VLOOKUP(ADD16,PROTOKOL!$A:$E,2)*ADE16))/7.5*(7.5-ADI16),"")</f>
        <v>0</v>
      </c>
      <c r="ADG16" s="151"/>
      <c r="ADH16" s="152">
        <f>IF(ADD16=0," ",IF(ADD16=16," ",(ADC16-ADF16-ADG16)*VLOOKUP(ADD16,PROTOKOL!$A:$E,5)))</f>
        <v>17.262634133205204</v>
      </c>
      <c r="ADI16" s="153"/>
      <c r="ADJ16" s="144" t="str">
        <f t="shared" si="282"/>
        <v xml:space="preserve"> </v>
      </c>
      <c r="ADK16" s="145" t="str">
        <f t="shared" si="283"/>
        <v xml:space="preserve"> </v>
      </c>
      <c r="ADL16" s="149"/>
      <c r="ADM16" s="150"/>
      <c r="ADN16" s="150" t="str">
        <f t="shared" si="125"/>
        <v xml:space="preserve"> </v>
      </c>
      <c r="ADO16" s="154" t="str">
        <f>IF(ADM16=0," ",IF(ADM16=16," ",VLOOKUP(ADM16,PROTOKOL!$A:$E,2)*ADN16))</f>
        <v xml:space="preserve"> </v>
      </c>
      <c r="ADP16" s="151"/>
      <c r="ADQ16" s="152" t="str">
        <f>IF(ADM16=0," ",IF(ADM16=16," ",(ADL16-ADO16-ADP16)*VLOOKUP(ADM16,PROTOKOL!$A:$E,5)))</f>
        <v xml:space="preserve"> </v>
      </c>
      <c r="ADR16" s="155"/>
      <c r="ADS16" s="156" t="str">
        <f t="shared" si="126"/>
        <v xml:space="preserve"> </v>
      </c>
      <c r="ADT16" s="103"/>
      <c r="ADU16" s="138">
        <v>3</v>
      </c>
      <c r="ADV16" s="149">
        <v>6.57</v>
      </c>
      <c r="ADW16" s="150">
        <v>1</v>
      </c>
      <c r="ADX16" s="150">
        <f t="shared" si="127"/>
        <v>7.5</v>
      </c>
      <c r="ADY16" s="150">
        <f>IFERROR(IF(ADW16=0," ",IF(ADW16=16," ",VLOOKUP(ADW16,PROTOKOL!$A:$E,2)*ADX16))/7.5*(7.5-AEB16),"")</f>
        <v>4.5</v>
      </c>
      <c r="ADZ16" s="151">
        <v>0.17899999999999999</v>
      </c>
      <c r="AEA16" s="152">
        <f>IF(ADW16=0," ",IF(ADW16=16," ",(ADV16-ADY16-ADZ16)*VLOOKUP(ADW16,PROTOKOL!$A:$E,5)))</f>
        <v>19.171168111111111</v>
      </c>
      <c r="AEB16" s="153"/>
      <c r="AEC16" s="144">
        <f t="shared" si="284"/>
        <v>7.5</v>
      </c>
      <c r="AED16" s="145">
        <f t="shared" si="285"/>
        <v>19.171168111111111</v>
      </c>
      <c r="AEE16" s="149"/>
      <c r="AEF16" s="150"/>
      <c r="AEG16" s="150" t="str">
        <f t="shared" si="128"/>
        <v xml:space="preserve"> </v>
      </c>
      <c r="AEH16" s="154" t="str">
        <f>IF(AEF16=0," ",IF(AEF16=16," ",VLOOKUP(AEF16,PROTOKOL!$A:$E,2)*AEG16))</f>
        <v xml:space="preserve"> </v>
      </c>
      <c r="AEI16" s="151"/>
      <c r="AEJ16" s="152" t="str">
        <f>IF(AEF16=0," ",IF(AEF16=16," ",(AEE16-AEH16-AEI16)*VLOOKUP(AEF16,PROTOKOL!$A:$E,5)))</f>
        <v xml:space="preserve"> </v>
      </c>
      <c r="AEK16" s="155"/>
      <c r="AEL16" s="156" t="str">
        <f t="shared" si="129"/>
        <v xml:space="preserve"> </v>
      </c>
      <c r="AEM16" s="103"/>
      <c r="AEN16" s="138">
        <v>3</v>
      </c>
      <c r="AEO16" s="149">
        <v>7.93</v>
      </c>
      <c r="AEP16" s="150">
        <v>1</v>
      </c>
      <c r="AEQ16" s="150">
        <f t="shared" si="130"/>
        <v>7.5</v>
      </c>
      <c r="AER16" s="150">
        <f>IFERROR(IF(AEP16=0," ",IF(AEP16=16," ",VLOOKUP(AEP16,PROTOKOL!$A:$E,2)*AEQ16))/7.5*(7.5-AEU16),"")</f>
        <v>4.5</v>
      </c>
      <c r="AES16" s="151">
        <v>0.28999999999999998</v>
      </c>
      <c r="AET16" s="152">
        <f>IF(AEP16=0," ",IF(AEP16=16," ",(AEO16-AER16-AES16)*VLOOKUP(AEP16,PROTOKOL!$A:$E,5)))</f>
        <v>31.833668888888884</v>
      </c>
      <c r="AEU16" s="153"/>
      <c r="AEV16" s="144">
        <f t="shared" si="286"/>
        <v>7.5</v>
      </c>
      <c r="AEW16" s="145">
        <f t="shared" si="287"/>
        <v>31.833668888888884</v>
      </c>
      <c r="AEX16" s="149"/>
      <c r="AEY16" s="150"/>
      <c r="AEZ16" s="150" t="str">
        <f t="shared" si="131"/>
        <v xml:space="preserve"> </v>
      </c>
      <c r="AFA16" s="154" t="str">
        <f>IF(AEY16=0," ",IF(AEY16=16," ",VLOOKUP(AEY16,PROTOKOL!$A:$E,2)*AEZ16))</f>
        <v xml:space="preserve"> </v>
      </c>
      <c r="AFB16" s="151"/>
      <c r="AFC16" s="152" t="str">
        <f>IF(AEY16=0," ",IF(AEY16=16," ",(AEX16-AFA16-AFB16)*VLOOKUP(AEY16,PROTOKOL!$A:$E,5)))</f>
        <v xml:space="preserve"> </v>
      </c>
      <c r="AFD16" s="155"/>
      <c r="AFE16" s="156" t="str">
        <f t="shared" si="132"/>
        <v xml:space="preserve"> </v>
      </c>
      <c r="AFF16" s="103"/>
      <c r="AFG16" s="138">
        <v>3</v>
      </c>
      <c r="AFH16" s="149">
        <v>7.86</v>
      </c>
      <c r="AFI16" s="150">
        <v>3</v>
      </c>
      <c r="AFJ16" s="150">
        <f t="shared" si="133"/>
        <v>7.5</v>
      </c>
      <c r="AFK16" s="150">
        <f>IFERROR(IF(AFI16=0," ",IF(AFI16=16," ",VLOOKUP(AFI16,PROTOKOL!$A:$E,2)*AFJ16))/7.5*(7.5-AFN16),"")</f>
        <v>4.5</v>
      </c>
      <c r="AFL16" s="151">
        <v>0.125</v>
      </c>
      <c r="AFM16" s="152">
        <f>IF(AFI16=0," ",IF(AFI16=16," ",(AFH16-AFK16-AFL16)*VLOOKUP(AFI16,PROTOKOL!$A:$E,5)))</f>
        <v>22.957752611111111</v>
      </c>
      <c r="AFN16" s="153"/>
      <c r="AFO16" s="144">
        <f t="shared" si="288"/>
        <v>7.5</v>
      </c>
      <c r="AFP16" s="145">
        <f t="shared" si="289"/>
        <v>22.957752611111111</v>
      </c>
      <c r="AFQ16" s="149"/>
      <c r="AFR16" s="150"/>
      <c r="AFS16" s="150" t="str">
        <f t="shared" si="134"/>
        <v xml:space="preserve"> </v>
      </c>
      <c r="AFT16" s="154" t="str">
        <f>IF(AFR16=0," ",IF(AFR16=16," ",VLOOKUP(AFR16,PROTOKOL!$A:$E,2)*AFS16))</f>
        <v xml:space="preserve"> </v>
      </c>
      <c r="AFU16" s="151"/>
      <c r="AFV16" s="152" t="str">
        <f>IF(AFR16=0," ",IF(AFR16=16," ",(AFQ16-AFT16-AFU16)*VLOOKUP(AFR16,PROTOKOL!$A:$E,5)))</f>
        <v xml:space="preserve"> </v>
      </c>
      <c r="AFW16" s="155"/>
      <c r="AFX16" s="156" t="str">
        <f t="shared" si="135"/>
        <v xml:space="preserve"> </v>
      </c>
      <c r="AFY16" s="103"/>
      <c r="AFZ16" s="138">
        <v>3</v>
      </c>
      <c r="AGA16" s="149">
        <v>6.85</v>
      </c>
      <c r="AGB16" s="150">
        <v>1</v>
      </c>
      <c r="AGC16" s="150">
        <f t="shared" si="136"/>
        <v>7.5</v>
      </c>
      <c r="AGD16" s="150">
        <f>IFERROR(IF(AGB16=0," ",IF(AGB16=16," ",VLOOKUP(AGB16,PROTOKOL!$A:$E,2)*AGC16))/7.5*(7.5-AGG16),"")</f>
        <v>4.5</v>
      </c>
      <c r="AGE16" s="151">
        <v>0.33300000000000002</v>
      </c>
      <c r="AGF16" s="152">
        <f>IF(AGB16=0," ",IF(AGB16=16," ",(AGA16-AGD16-AGE16)*VLOOKUP(AGB16,PROTOKOL!$A:$E,5)))</f>
        <v>20.448570111111103</v>
      </c>
      <c r="AGG16" s="153"/>
      <c r="AGH16" s="144">
        <f t="shared" si="290"/>
        <v>7.5</v>
      </c>
      <c r="AGI16" s="145">
        <f t="shared" si="291"/>
        <v>20.448570111111103</v>
      </c>
      <c r="AGJ16" s="149"/>
      <c r="AGK16" s="150"/>
      <c r="AGL16" s="150" t="str">
        <f t="shared" si="137"/>
        <v xml:space="preserve"> </v>
      </c>
      <c r="AGM16" s="154" t="str">
        <f>IF(AGK16=0," ",IF(AGK16=16," ",VLOOKUP(AGK16,PROTOKOL!$A:$E,2)*AGL16))</f>
        <v xml:space="preserve"> </v>
      </c>
      <c r="AGN16" s="151"/>
      <c r="AGO16" s="152" t="str">
        <f>IF(AGK16=0," ",IF(AGK16=16," ",(AGJ16-AGM16-AGN16)*VLOOKUP(AGK16,PROTOKOL!$A:$E,5)))</f>
        <v xml:space="preserve"> </v>
      </c>
      <c r="AGP16" s="155"/>
      <c r="AGQ16" s="156" t="str">
        <f t="shared" si="138"/>
        <v xml:space="preserve"> </v>
      </c>
      <c r="AGR16" s="103"/>
      <c r="AGS16" s="138">
        <v>3</v>
      </c>
      <c r="AGT16" s="149">
        <v>6.86</v>
      </c>
      <c r="AGU16" s="150">
        <v>1</v>
      </c>
      <c r="AGV16" s="150">
        <f t="shared" si="139"/>
        <v>7.5</v>
      </c>
      <c r="AGW16" s="150">
        <f>IFERROR(IF(AGU16=0," ",IF(AGU16=16," ",VLOOKUP(AGU16,PROTOKOL!$A:$E,2)*AGV16))/7.5*(7.5-AGZ16),"")</f>
        <v>4.5</v>
      </c>
      <c r="AGX16" s="151">
        <v>0.17899999999999999</v>
      </c>
      <c r="AGY16" s="152">
        <f>IF(AGU16=0," ",IF(AGU16=16," ",(AGT16-AGW16-AGX16)*VLOOKUP(AGU16,PROTOKOL!$A:$E,5)))</f>
        <v>22.111220333333335</v>
      </c>
      <c r="AGZ16" s="153"/>
      <c r="AHA16" s="144">
        <f t="shared" si="292"/>
        <v>7.5</v>
      </c>
      <c r="AHB16" s="145">
        <f t="shared" si="293"/>
        <v>22.111220333333335</v>
      </c>
      <c r="AHC16" s="149"/>
      <c r="AHD16" s="150"/>
      <c r="AHE16" s="150" t="str">
        <f t="shared" si="140"/>
        <v xml:space="preserve"> </v>
      </c>
      <c r="AHF16" s="154" t="str">
        <f>IF(AHD16=0," ",IF(AHD16=16," ",VLOOKUP(AHD16,PROTOKOL!$A:$E,2)*AHE16))</f>
        <v xml:space="preserve"> </v>
      </c>
      <c r="AHG16" s="151"/>
      <c r="AHH16" s="152" t="str">
        <f>IF(AHD16=0," ",IF(AHD16=16," ",(AHC16-AHF16-AHG16)*VLOOKUP(AHD16,PROTOKOL!$A:$E,5)))</f>
        <v xml:space="preserve"> </v>
      </c>
      <c r="AHI16" s="155"/>
      <c r="AHJ16" s="156" t="str">
        <f t="shared" si="141"/>
        <v xml:space="preserve"> </v>
      </c>
      <c r="AHK16" s="103"/>
      <c r="AHL16" s="138">
        <v>3</v>
      </c>
      <c r="AHM16" s="149">
        <v>7.26</v>
      </c>
      <c r="AHN16" s="150">
        <v>1</v>
      </c>
      <c r="AHO16" s="150">
        <f t="shared" si="142"/>
        <v>7.5</v>
      </c>
      <c r="AHP16" s="150">
        <f>IFERROR(IF(AHN16=0," ",IF(AHN16=16," ",VLOOKUP(AHN16,PROTOKOL!$A:$E,2)*AHO16))/7.5*(7.5-AHS16),"")</f>
        <v>4.5</v>
      </c>
      <c r="AHQ16" s="151">
        <v>0.44900000000000001</v>
      </c>
      <c r="AHR16" s="152">
        <f>IF(AHN16=0," ",IF(AHN16=16," ",(AHM16-AHP16-AHQ16)*VLOOKUP(AHN16,PROTOKOL!$A:$E,5)))</f>
        <v>23.429174777777774</v>
      </c>
      <c r="AHS16" s="153"/>
      <c r="AHT16" s="144">
        <f t="shared" si="294"/>
        <v>7.5</v>
      </c>
      <c r="AHU16" s="145">
        <f t="shared" si="295"/>
        <v>23.429174777777774</v>
      </c>
      <c r="AHV16" s="149"/>
      <c r="AHW16" s="150"/>
      <c r="AHX16" s="150" t="str">
        <f t="shared" si="143"/>
        <v xml:space="preserve"> </v>
      </c>
      <c r="AHY16" s="154" t="str">
        <f>IF(AHW16=0," ",IF(AHW16=16," ",VLOOKUP(AHW16,PROTOKOL!$A:$E,2)*AHX16))</f>
        <v xml:space="preserve"> </v>
      </c>
      <c r="AHZ16" s="151"/>
      <c r="AIA16" s="152" t="str">
        <f>IF(AHW16=0," ",IF(AHW16=16," ",(AHV16-AHY16-AHZ16)*VLOOKUP(AHW16,PROTOKOL!$A:$E,5)))</f>
        <v xml:space="preserve"> </v>
      </c>
      <c r="AIB16" s="155"/>
      <c r="AIC16" s="156" t="str">
        <f t="shared" si="144"/>
        <v xml:space="preserve"> </v>
      </c>
      <c r="AID16" s="103"/>
      <c r="AIE16" s="138">
        <v>3</v>
      </c>
      <c r="AIF16" s="149">
        <v>5.8</v>
      </c>
      <c r="AIG16" s="150">
        <v>1</v>
      </c>
      <c r="AIH16" s="150">
        <f t="shared" si="145"/>
        <v>7.5</v>
      </c>
      <c r="AII16" s="150">
        <f>IFERROR(IF(AIG16=0," ",IF(AIG16=16," ",VLOOKUP(AIG16,PROTOKOL!$A:$E,2)*AIH16))/7.5*(7.5-AIL16),"")</f>
        <v>4.5</v>
      </c>
      <c r="AIJ16" s="151">
        <v>0.127</v>
      </c>
      <c r="AIK16" s="152">
        <f>IF(AIG16=0," ",IF(AIG16=16," ",(AIF16-AII16-AIJ16)*VLOOKUP(AIG16,PROTOKOL!$A:$E,5)))</f>
        <v>11.892004333333331</v>
      </c>
      <c r="AIL16" s="153"/>
      <c r="AIM16" s="144">
        <f t="shared" si="296"/>
        <v>7.5</v>
      </c>
      <c r="AIN16" s="145">
        <f t="shared" si="297"/>
        <v>11.892004333333331</v>
      </c>
      <c r="AIO16" s="149"/>
      <c r="AIP16" s="150"/>
      <c r="AIQ16" s="150" t="str">
        <f t="shared" si="146"/>
        <v xml:space="preserve"> </v>
      </c>
      <c r="AIR16" s="154" t="str">
        <f>IF(AIP16=0," ",IF(AIP16=16," ",VLOOKUP(AIP16,PROTOKOL!$A:$E,2)*AIQ16))</f>
        <v xml:space="preserve"> </v>
      </c>
      <c r="AIS16" s="151"/>
      <c r="AIT16" s="152" t="str">
        <f>IF(AIP16=0," ",IF(AIP16=16," ",(AIO16-AIR16-AIS16)*VLOOKUP(AIP16,PROTOKOL!$A:$E,5)))</f>
        <v xml:space="preserve"> </v>
      </c>
      <c r="AIU16" s="155"/>
      <c r="AIV16" s="156" t="str">
        <f t="shared" si="147"/>
        <v xml:space="preserve"> </v>
      </c>
      <c r="AIW16" s="103"/>
      <c r="AIX16" s="138">
        <v>3</v>
      </c>
      <c r="AIY16" s="149">
        <v>6.83</v>
      </c>
      <c r="AIZ16" s="150">
        <v>1</v>
      </c>
      <c r="AJA16" s="150">
        <f t="shared" si="148"/>
        <v>7.5</v>
      </c>
      <c r="AJB16" s="150">
        <f>IFERROR(IF(AIZ16=0," ",IF(AIZ16=16," ",VLOOKUP(AIZ16,PROTOKOL!$A:$E,2)*AJA16))/7.5*(7.5-AJE16),"")</f>
        <v>4.5</v>
      </c>
      <c r="AJC16" s="151">
        <v>0.14799999999999999</v>
      </c>
      <c r="AJD16" s="152">
        <f>IF(AIZ16=0," ",IF(AIZ16=16," ",(AIY16-AJB16-AJC16)*VLOOKUP(AIZ16,PROTOKOL!$A:$E,5)))</f>
        <v>22.121358444444443</v>
      </c>
      <c r="AJE16" s="153"/>
      <c r="AJF16" s="144">
        <f t="shared" si="298"/>
        <v>7.5</v>
      </c>
      <c r="AJG16" s="145">
        <f t="shared" si="299"/>
        <v>22.121358444444443</v>
      </c>
      <c r="AJH16" s="149"/>
      <c r="AJI16" s="150"/>
      <c r="AJJ16" s="150" t="str">
        <f t="shared" si="149"/>
        <v xml:space="preserve"> </v>
      </c>
      <c r="AJK16" s="154" t="str">
        <f>IF(AJI16=0," ",IF(AJI16=16," ",VLOOKUP(AJI16,PROTOKOL!$A:$E,2)*AJJ16))</f>
        <v xml:space="preserve"> </v>
      </c>
      <c r="AJL16" s="151"/>
      <c r="AJM16" s="152" t="str">
        <f>IF(AJI16=0," ",IF(AJI16=16," ",(AJH16-AJK16-AJL16)*VLOOKUP(AJI16,PROTOKOL!$A:$E,5)))</f>
        <v xml:space="preserve"> </v>
      </c>
      <c r="AJN16" s="155"/>
      <c r="AJO16" s="156" t="str">
        <f t="shared" si="150"/>
        <v xml:space="preserve"> </v>
      </c>
      <c r="AJP16" s="103"/>
      <c r="AJQ16" s="138">
        <v>3</v>
      </c>
      <c r="AJR16" s="149">
        <v>6.71</v>
      </c>
      <c r="AJS16" s="150">
        <v>1</v>
      </c>
      <c r="AJT16" s="150">
        <f t="shared" si="151"/>
        <v>7.5</v>
      </c>
      <c r="AJU16" s="150">
        <f>IFERROR(IF(AJS16=0," ",IF(AJS16=16," ",VLOOKUP(AJS16,PROTOKOL!$A:$E,2)*AJT16))/7.5*(7.5-AJX16),"")</f>
        <v>4.5</v>
      </c>
      <c r="AJV16" s="151">
        <v>0.27100000000000002</v>
      </c>
      <c r="AJW16" s="152">
        <f>IF(AJS16=0," ",IF(AJS16=16," ",(AJR16-AJU16-AJV16)*VLOOKUP(AJS16,PROTOKOL!$A:$E,5)))</f>
        <v>19.657797444444444</v>
      </c>
      <c r="AJX16" s="153"/>
      <c r="AJY16" s="144">
        <f t="shared" si="300"/>
        <v>7.5</v>
      </c>
      <c r="AJZ16" s="145">
        <f t="shared" si="301"/>
        <v>19.657797444444444</v>
      </c>
      <c r="AKA16" s="149"/>
      <c r="AKB16" s="150"/>
      <c r="AKC16" s="150" t="str">
        <f t="shared" si="152"/>
        <v xml:space="preserve"> </v>
      </c>
      <c r="AKD16" s="154" t="str">
        <f>IF(AKB16=0," ",IF(AKB16=16," ",VLOOKUP(AKB16,PROTOKOL!$A:$E,2)*AKC16))</f>
        <v xml:space="preserve"> </v>
      </c>
      <c r="AKE16" s="151"/>
      <c r="AKF16" s="152" t="str">
        <f>IF(AKB16=0," ",IF(AKB16=16," ",(AKA16-AKD16-AKE16)*VLOOKUP(AKB16,PROTOKOL!$A:$E,5)))</f>
        <v xml:space="preserve"> </v>
      </c>
      <c r="AKG16" s="155"/>
      <c r="AKH16" s="156" t="str">
        <f t="shared" si="153"/>
        <v xml:space="preserve"> </v>
      </c>
      <c r="AKI16" s="103"/>
      <c r="AKJ16" s="138">
        <v>3</v>
      </c>
      <c r="AKK16" s="149">
        <v>6.46</v>
      </c>
      <c r="AKL16" s="150">
        <v>1</v>
      </c>
      <c r="AKM16" s="150">
        <f t="shared" si="154"/>
        <v>7.5</v>
      </c>
      <c r="AKN16" s="150">
        <f>IFERROR(IF(AKL16=0," ",IF(AKL16=16," ",VLOOKUP(AKL16,PROTOKOL!$A:$E,2)*AKM16))/7.5*(7.5-AKQ16),"")</f>
        <v>4.5</v>
      </c>
      <c r="AKO16" s="151">
        <v>0.115</v>
      </c>
      <c r="AKP16" s="152">
        <f>IF(AKL16=0," ",IF(AKL16=16," ",(AKK16-AKN16-AKO16)*VLOOKUP(AKL16,PROTOKOL!$A:$E,5)))</f>
        <v>18.704814999999996</v>
      </c>
      <c r="AKQ16" s="153"/>
      <c r="AKR16" s="144">
        <f t="shared" si="302"/>
        <v>7.5</v>
      </c>
      <c r="AKS16" s="145">
        <f t="shared" si="303"/>
        <v>18.704814999999996</v>
      </c>
      <c r="AKT16" s="149"/>
      <c r="AKU16" s="150"/>
      <c r="AKV16" s="150" t="str">
        <f t="shared" si="155"/>
        <v xml:space="preserve"> </v>
      </c>
      <c r="AKW16" s="154" t="str">
        <f>IF(AKU16=0," ",IF(AKU16=16," ",VLOOKUP(AKU16,PROTOKOL!$A:$E,2)*AKV16))</f>
        <v xml:space="preserve"> </v>
      </c>
      <c r="AKX16" s="151"/>
      <c r="AKY16" s="152" t="str">
        <f>IF(AKU16=0," ",IF(AKU16=16," ",(AKT16-AKW16-AKX16)*VLOOKUP(AKU16,PROTOKOL!$A:$E,5)))</f>
        <v xml:space="preserve"> </v>
      </c>
      <c r="AKZ16" s="155"/>
      <c r="ALA16" s="156" t="str">
        <f t="shared" si="156"/>
        <v xml:space="preserve"> </v>
      </c>
      <c r="ALB16" s="103"/>
      <c r="ALC16" s="138">
        <v>3</v>
      </c>
      <c r="ALD16" s="149">
        <v>7.11</v>
      </c>
      <c r="ALE16" s="150">
        <v>1</v>
      </c>
      <c r="ALF16" s="150">
        <f t="shared" si="157"/>
        <v>7.5</v>
      </c>
      <c r="ALG16" s="150">
        <f>IFERROR(IF(ALE16=0," ",IF(ALE16=16," ",VLOOKUP(ALE16,PROTOKOL!$A:$E,2)*ALF16))/7.5*(7.5-ALJ16),"")</f>
        <v>4.5</v>
      </c>
      <c r="ALH16" s="151">
        <v>0.10299999999999999</v>
      </c>
      <c r="ALI16" s="152">
        <f>IF(ALE16=0," ",IF(ALE16=16," ",(ALD16-ALG16-ALH16)*VLOOKUP(ALE16,PROTOKOL!$A:$E,5)))</f>
        <v>25.416244555555554</v>
      </c>
      <c r="ALJ16" s="153"/>
      <c r="ALK16" s="144">
        <f t="shared" si="304"/>
        <v>7.5</v>
      </c>
      <c r="ALL16" s="145">
        <f t="shared" si="305"/>
        <v>25.416244555555554</v>
      </c>
      <c r="ALM16" s="149"/>
      <c r="ALN16" s="150"/>
      <c r="ALO16" s="150" t="str">
        <f t="shared" si="158"/>
        <v xml:space="preserve"> </v>
      </c>
      <c r="ALP16" s="154" t="str">
        <f>IF(ALN16=0," ",IF(ALN16=16," ",VLOOKUP(ALN16,PROTOKOL!$A:$E,2)*ALO16))</f>
        <v xml:space="preserve"> </v>
      </c>
      <c r="ALQ16" s="151"/>
      <c r="ALR16" s="152" t="str">
        <f>IF(ALN16=0," ",IF(ALN16=16," ",(ALM16-ALP16-ALQ16)*VLOOKUP(ALN16,PROTOKOL!$A:$E,5)))</f>
        <v xml:space="preserve"> </v>
      </c>
      <c r="ALS16" s="155"/>
      <c r="ALT16" s="156" t="str">
        <f t="shared" si="159"/>
        <v xml:space="preserve"> </v>
      </c>
      <c r="ALU16" s="103"/>
      <c r="ALV16" s="138">
        <v>3</v>
      </c>
      <c r="ALW16" s="149">
        <v>6.63</v>
      </c>
      <c r="ALX16" s="150">
        <v>1</v>
      </c>
      <c r="ALY16" s="150">
        <f t="shared" si="160"/>
        <v>7.5</v>
      </c>
      <c r="ALZ16" s="150">
        <f>IFERROR(IF(ALX16=0," ",IF(ALX16=16," ",VLOOKUP(ALX16,PROTOKOL!$A:$E,2)*ALY16))/7.5*(7.5-AMC16),"")</f>
        <v>4.5</v>
      </c>
      <c r="AMA16" s="151">
        <v>0.191</v>
      </c>
      <c r="AMB16" s="152">
        <f>IF(ALX16=0," ",IF(ALX16=16," ",(ALW16-ALZ16-AMA16)*VLOOKUP(ALX16,PROTOKOL!$A:$E,5)))</f>
        <v>19.657797444444441</v>
      </c>
      <c r="AMC16" s="153"/>
      <c r="AMD16" s="144">
        <f t="shared" si="306"/>
        <v>7.5</v>
      </c>
      <c r="AME16" s="145">
        <f t="shared" si="307"/>
        <v>19.657797444444441</v>
      </c>
      <c r="AMF16" s="149"/>
      <c r="AMG16" s="150"/>
      <c r="AMH16" s="150" t="str">
        <f t="shared" si="161"/>
        <v xml:space="preserve"> </v>
      </c>
      <c r="AMI16" s="154" t="str">
        <f>IF(AMG16=0," ",IF(AMG16=16," ",VLOOKUP(AMG16,PROTOKOL!$A:$E,2)*AMH16))</f>
        <v xml:space="preserve"> </v>
      </c>
      <c r="AMJ16" s="151"/>
      <c r="AMK16" s="152" t="str">
        <f>IF(AMG16=0," ",IF(AMG16=16," ",(AMF16-AMI16-AMJ16)*VLOOKUP(AMG16,PROTOKOL!$A:$E,5)))</f>
        <v xml:space="preserve"> </v>
      </c>
      <c r="AML16" s="155"/>
      <c r="AMM16" s="156" t="str">
        <f t="shared" si="162"/>
        <v xml:space="preserve"> </v>
      </c>
      <c r="AMN16" s="103"/>
      <c r="AMO16" s="138">
        <v>3</v>
      </c>
      <c r="AMP16" s="149" t="s">
        <v>26</v>
      </c>
      <c r="AMQ16" s="150"/>
      <c r="AMR16" s="150" t="str">
        <f t="shared" si="163"/>
        <v xml:space="preserve"> </v>
      </c>
      <c r="AMS16" s="150" t="str">
        <f>IFERROR(IF(AMQ16=0," ",IF(AMQ16=16," ",VLOOKUP(AMQ16,PROTOKOL!$A:$E,2)*AMR16))/7.5*(7.5-AMV16),"")</f>
        <v/>
      </c>
      <c r="AMT16" s="151"/>
      <c r="AMU16" s="152" t="str">
        <f>IF(AMQ16=0," ",IF(AMQ16=16," ",(AMP16-AMS16-AMT16)*VLOOKUP(AMQ16,PROTOKOL!$A:$E,5)))</f>
        <v xml:space="preserve"> </v>
      </c>
      <c r="AMV16" s="153"/>
      <c r="AMW16" s="144" t="str">
        <f t="shared" si="308"/>
        <v xml:space="preserve"> </v>
      </c>
      <c r="AMX16" s="145" t="str">
        <f t="shared" si="309"/>
        <v xml:space="preserve"> </v>
      </c>
      <c r="AMY16" s="149"/>
      <c r="AMZ16" s="150"/>
      <c r="ANA16" s="150" t="str">
        <f t="shared" si="164"/>
        <v xml:space="preserve"> </v>
      </c>
      <c r="ANB16" s="154" t="str">
        <f>IF(AMZ16=0," ",IF(AMZ16=16," ",VLOOKUP(AMZ16,PROTOKOL!$A:$E,2)*ANA16))</f>
        <v xml:space="preserve"> </v>
      </c>
      <c r="ANC16" s="151"/>
      <c r="AND16" s="152" t="str">
        <f>IF(AMZ16=0," ",IF(AMZ16=16," ",(AMY16-ANB16-ANC16)*VLOOKUP(AMZ16,PROTOKOL!$A:$E,5)))</f>
        <v xml:space="preserve"> </v>
      </c>
      <c r="ANE16" s="155"/>
      <c r="ANF16" s="156" t="str">
        <f t="shared" si="165"/>
        <v xml:space="preserve"> </v>
      </c>
      <c r="ANG16" s="103"/>
      <c r="ANH16" s="138">
        <v>3</v>
      </c>
      <c r="ANI16" s="149">
        <v>6.96</v>
      </c>
      <c r="ANJ16" s="150">
        <v>1</v>
      </c>
      <c r="ANK16" s="150">
        <f t="shared" si="166"/>
        <v>7.5</v>
      </c>
      <c r="ANL16" s="150">
        <f>IFERROR(IF(ANJ16=0," ",IF(ANJ16=16," ",VLOOKUP(ANJ16,PROTOKOL!$A:$E,2)*ANK16))/7.5*(7.5-ANO16),"")</f>
        <v>4.5</v>
      </c>
      <c r="ANM16" s="151">
        <v>0.19900000000000001</v>
      </c>
      <c r="ANN16" s="152">
        <f>IF(ANJ16=0," ",IF(ANJ16=16," ",(ANI16-ANL16-ANM16)*VLOOKUP(ANJ16,PROTOKOL!$A:$E,5)))</f>
        <v>22.922269222222219</v>
      </c>
      <c r="ANO16" s="153"/>
      <c r="ANP16" s="144">
        <f t="shared" si="310"/>
        <v>7.5</v>
      </c>
      <c r="ANQ16" s="145">
        <f t="shared" si="311"/>
        <v>22.922269222222219</v>
      </c>
      <c r="ANR16" s="149"/>
      <c r="ANS16" s="150"/>
      <c r="ANT16" s="150" t="str">
        <f t="shared" si="167"/>
        <v xml:space="preserve"> </v>
      </c>
      <c r="ANU16" s="154" t="str">
        <f>IF(ANS16=0," ",IF(ANS16=16," ",VLOOKUP(ANS16,PROTOKOL!$A:$E,2)*ANT16))</f>
        <v xml:space="preserve"> </v>
      </c>
      <c r="ANV16" s="151"/>
      <c r="ANW16" s="152" t="str">
        <f>IF(ANS16=0," ",IF(ANS16=16," ",(ANR16-ANU16-ANV16)*VLOOKUP(ANS16,PROTOKOL!$A:$E,5)))</f>
        <v xml:space="preserve"> </v>
      </c>
      <c r="ANX16" s="155"/>
      <c r="ANY16" s="156" t="str">
        <f t="shared" si="168"/>
        <v xml:space="preserve"> </v>
      </c>
      <c r="ANZ16" s="103"/>
      <c r="AOA16" s="138">
        <v>3</v>
      </c>
      <c r="AOB16" s="149">
        <v>7.09</v>
      </c>
      <c r="AOC16" s="150">
        <v>1</v>
      </c>
      <c r="AOD16" s="150">
        <f t="shared" si="169"/>
        <v>7.5</v>
      </c>
      <c r="AOE16" s="150">
        <f>IFERROR(IF(AOC16=0," ",IF(AOC16=16," ",VLOOKUP(AOC16,PROTOKOL!$A:$E,2)*AOD16))/7.5*(7.5-AOH16),"")</f>
        <v>4.5</v>
      </c>
      <c r="AOF16" s="151">
        <v>0.26600000000000001</v>
      </c>
      <c r="AOG16" s="152">
        <f>IF(AOC16=0," ",IF(AOC16=16," ",(AOB16-AOE16-AOF16)*VLOOKUP(AOC16,PROTOKOL!$A:$E,5)))</f>
        <v>23.560970222222217</v>
      </c>
      <c r="AOH16" s="153"/>
      <c r="AOI16" s="144">
        <f t="shared" si="312"/>
        <v>7.5</v>
      </c>
      <c r="AOJ16" s="145">
        <f t="shared" si="313"/>
        <v>23.560970222222217</v>
      </c>
      <c r="AOK16" s="149"/>
      <c r="AOL16" s="150"/>
      <c r="AOM16" s="150" t="str">
        <f t="shared" si="170"/>
        <v xml:space="preserve"> </v>
      </c>
      <c r="AON16" s="154" t="str">
        <f>IF(AOL16=0," ",IF(AOL16=16," ",VLOOKUP(AOL16,PROTOKOL!$A:$E,2)*AOM16))</f>
        <v xml:space="preserve"> </v>
      </c>
      <c r="AOO16" s="151"/>
      <c r="AOP16" s="152" t="str">
        <f>IF(AOL16=0," ",IF(AOL16=16," ",(AOK16-AON16-AOO16)*VLOOKUP(AOL16,PROTOKOL!$A:$E,5)))</f>
        <v xml:space="preserve"> </v>
      </c>
      <c r="AOQ16" s="155"/>
      <c r="AOR16" s="156" t="str">
        <f t="shared" si="171"/>
        <v xml:space="preserve"> </v>
      </c>
      <c r="AOS16" s="103"/>
      <c r="AOT16" s="138">
        <v>3</v>
      </c>
      <c r="AOU16" s="149">
        <v>7.26</v>
      </c>
      <c r="AOV16" s="150">
        <v>1</v>
      </c>
      <c r="AOW16" s="150">
        <f t="shared" si="172"/>
        <v>7.5</v>
      </c>
      <c r="AOX16" s="150">
        <f>IFERROR(IF(AOV16=0," ",IF(AOV16=16," ",VLOOKUP(AOV16,PROTOKOL!$A:$E,2)*AOW16))/7.5*(7.5-APA16),"")</f>
        <v>4.5</v>
      </c>
      <c r="AOY16" s="151">
        <v>0.44900000000000001</v>
      </c>
      <c r="AOZ16" s="152">
        <f>IF(AOV16=0," ",IF(AOV16=16," ",(AOU16-AOX16-AOY16)*VLOOKUP(AOV16,PROTOKOL!$A:$E,5)))</f>
        <v>23.429174777777774</v>
      </c>
      <c r="APA16" s="153"/>
      <c r="APB16" s="144">
        <f t="shared" si="314"/>
        <v>7.5</v>
      </c>
      <c r="APC16" s="145">
        <f t="shared" si="315"/>
        <v>23.429174777777774</v>
      </c>
      <c r="APD16" s="149"/>
      <c r="APE16" s="150"/>
      <c r="APF16" s="150" t="str">
        <f t="shared" si="173"/>
        <v xml:space="preserve"> </v>
      </c>
      <c r="APG16" s="154" t="str">
        <f>IF(APE16=0," ",IF(APE16=16," ",VLOOKUP(APE16,PROTOKOL!$A:$E,2)*APF16))</f>
        <v xml:space="preserve"> </v>
      </c>
      <c r="APH16" s="151"/>
      <c r="API16" s="152" t="str">
        <f>IF(APE16=0," ",IF(APE16=16," ",(APD16-APG16-APH16)*VLOOKUP(APE16,PROTOKOL!$A:$E,5)))</f>
        <v xml:space="preserve"> </v>
      </c>
      <c r="APJ16" s="155"/>
      <c r="APK16" s="156" t="str">
        <f t="shared" si="174"/>
        <v xml:space="preserve"> </v>
      </c>
      <c r="APL16" s="103"/>
      <c r="APM16" s="138">
        <v>3</v>
      </c>
      <c r="APN16" s="149">
        <v>7.2</v>
      </c>
      <c r="APO16" s="150">
        <v>1</v>
      </c>
      <c r="APP16" s="150">
        <f t="shared" si="175"/>
        <v>7.5</v>
      </c>
      <c r="APQ16" s="150">
        <f>IFERROR(IF(APO16=0," ",IF(APO16=16," ",VLOOKUP(APO16,PROTOKOL!$A:$E,2)*APP16))/7.5*(7.5-APT16),"")</f>
        <v>4.5</v>
      </c>
      <c r="APR16" s="151">
        <v>0.30499999999999999</v>
      </c>
      <c r="APS16" s="152">
        <f>IF(APO16=0," ",IF(APO16=16," ",(APN16-APQ16-APR16)*VLOOKUP(APO16,PROTOKOL!$A:$E,5)))</f>
        <v>24.280776111111109</v>
      </c>
      <c r="APT16" s="153"/>
      <c r="APU16" s="144">
        <f t="shared" si="316"/>
        <v>7.5</v>
      </c>
      <c r="APV16" s="145">
        <f t="shared" si="317"/>
        <v>24.280776111111109</v>
      </c>
      <c r="APW16" s="149"/>
      <c r="APX16" s="150"/>
      <c r="APY16" s="150" t="str">
        <f t="shared" si="176"/>
        <v xml:space="preserve"> </v>
      </c>
      <c r="APZ16" s="154" t="str">
        <f>IF(APX16=0," ",IF(APX16=16," ",VLOOKUP(APX16,PROTOKOL!$A:$E,2)*APY16))</f>
        <v xml:space="preserve"> </v>
      </c>
      <c r="AQA16" s="151"/>
      <c r="AQB16" s="152" t="str">
        <f>IF(APX16=0," ",IF(APX16=16," ",(APW16-APZ16-AQA16)*VLOOKUP(APX16,PROTOKOL!$A:$E,5)))</f>
        <v xml:space="preserve"> </v>
      </c>
      <c r="AQC16" s="155"/>
      <c r="AQD16" s="156" t="str">
        <f t="shared" si="177"/>
        <v xml:space="preserve"> </v>
      </c>
      <c r="AQE16" s="103"/>
      <c r="AQF16" s="138">
        <v>3</v>
      </c>
      <c r="AQG16" s="149">
        <v>6.75</v>
      </c>
      <c r="AQH16" s="150">
        <v>1</v>
      </c>
      <c r="AQI16" s="150">
        <f t="shared" si="178"/>
        <v>7.5</v>
      </c>
      <c r="AQJ16" s="150">
        <f>IFERROR(IF(AQH16=0," ",IF(AQH16=16," ",VLOOKUP(AQH16,PROTOKOL!$A:$E,2)*AQI16))/7.5*(7.5-AQM16),"")</f>
        <v>4.5</v>
      </c>
      <c r="AQK16" s="151">
        <v>0.17699999999999999</v>
      </c>
      <c r="AQL16" s="152">
        <f>IF(AQH16=0," ",IF(AQH16=16," ",(AQG16-AQJ16-AQK16)*VLOOKUP(AQH16,PROTOKOL!$A:$E,5)))</f>
        <v>21.016304333333331</v>
      </c>
      <c r="AQM16" s="153"/>
      <c r="AQN16" s="144">
        <f t="shared" si="318"/>
        <v>7.5</v>
      </c>
      <c r="AQO16" s="145">
        <f t="shared" si="319"/>
        <v>21.016304333333331</v>
      </c>
      <c r="AQP16" s="149"/>
      <c r="AQQ16" s="150"/>
      <c r="AQR16" s="150" t="str">
        <f t="shared" si="179"/>
        <v xml:space="preserve"> </v>
      </c>
      <c r="AQS16" s="154" t="str">
        <f>IF(AQQ16=0," ",IF(AQQ16=16," ",VLOOKUP(AQQ16,PROTOKOL!$A:$E,2)*AQR16))</f>
        <v xml:space="preserve"> </v>
      </c>
      <c r="AQT16" s="151"/>
      <c r="AQU16" s="152" t="str">
        <f>IF(AQQ16=0," ",IF(AQQ16=16," ",(AQP16-AQS16-AQT16)*VLOOKUP(AQQ16,PROTOKOL!$A:$E,5)))</f>
        <v xml:space="preserve"> </v>
      </c>
      <c r="AQV16" s="155"/>
      <c r="AQW16" s="156" t="str">
        <f t="shared" si="180"/>
        <v xml:space="preserve"> </v>
      </c>
      <c r="AQX16" s="103"/>
      <c r="AQY16" s="138">
        <v>3</v>
      </c>
      <c r="AQZ16" s="149">
        <v>7.09</v>
      </c>
      <c r="ARA16" s="150">
        <v>1</v>
      </c>
      <c r="ARB16" s="150">
        <f t="shared" si="181"/>
        <v>7.5</v>
      </c>
      <c r="ARC16" s="150">
        <f>IFERROR(IF(ARA16=0," ",IF(ARA16=16," ",VLOOKUP(ARA16,PROTOKOL!$A:$E,2)*ARB16))/7.5*(7.5-ARF16),"")</f>
        <v>4.5</v>
      </c>
      <c r="ARD16" s="151">
        <v>0.26600000000000001</v>
      </c>
      <c r="ARE16" s="152">
        <f>IF(ARA16=0," ",IF(ARA16=16," ",(AQZ16-ARC16-ARD16)*VLOOKUP(ARA16,PROTOKOL!$A:$E,5)))</f>
        <v>23.560970222222217</v>
      </c>
      <c r="ARF16" s="153"/>
      <c r="ARG16" s="144">
        <f t="shared" si="320"/>
        <v>7.5</v>
      </c>
      <c r="ARH16" s="145">
        <f t="shared" si="321"/>
        <v>23.560970222222217</v>
      </c>
      <c r="ARI16" s="149"/>
      <c r="ARJ16" s="150"/>
      <c r="ARK16" s="150" t="str">
        <f t="shared" si="182"/>
        <v xml:space="preserve"> </v>
      </c>
      <c r="ARL16" s="154" t="str">
        <f>IF(ARJ16=0," ",IF(ARJ16=16," ",VLOOKUP(ARJ16,PROTOKOL!$A:$E,2)*ARK16))</f>
        <v xml:space="preserve"> </v>
      </c>
      <c r="ARM16" s="151"/>
      <c r="ARN16" s="152" t="str">
        <f>IF(ARJ16=0," ",IF(ARJ16=16," ",(ARI16-ARL16-ARM16)*VLOOKUP(ARJ16,PROTOKOL!$A:$E,5)))</f>
        <v xml:space="preserve"> </v>
      </c>
      <c r="ARO16" s="155"/>
      <c r="ARP16" s="156" t="str">
        <f t="shared" si="183"/>
        <v xml:space="preserve"> </v>
      </c>
      <c r="ARQ16" s="103"/>
      <c r="ARR16" s="138">
        <v>3</v>
      </c>
      <c r="ARS16" s="149">
        <v>7.4</v>
      </c>
      <c r="ART16" s="150">
        <v>1</v>
      </c>
      <c r="ARU16" s="150">
        <f t="shared" si="184"/>
        <v>7.5</v>
      </c>
      <c r="ARV16" s="150">
        <f>IFERROR(IF(ART16=0," ",IF(ART16=16," ",VLOOKUP(ART16,PROTOKOL!$A:$E,2)*ARU16))/7.5*(7.5-ARY16),"")</f>
        <v>4.5</v>
      </c>
      <c r="ARW16" s="151">
        <v>0.23400000000000001</v>
      </c>
      <c r="ARX16" s="152">
        <f>IF(ART16=0," ",IF(ART16=16," ",(ARS16-ARV16-ARW16)*VLOOKUP(ART16,PROTOKOL!$A:$E,5)))</f>
        <v>27.028204222222222</v>
      </c>
      <c r="ARY16" s="153"/>
      <c r="ARZ16" s="144">
        <f t="shared" si="322"/>
        <v>7.5</v>
      </c>
      <c r="ASA16" s="145">
        <f t="shared" si="323"/>
        <v>27.028204222222222</v>
      </c>
      <c r="ASB16" s="149"/>
      <c r="ASC16" s="150"/>
      <c r="ASD16" s="150" t="str">
        <f t="shared" si="185"/>
        <v xml:space="preserve"> </v>
      </c>
      <c r="ASE16" s="154" t="str">
        <f>IF(ASC16=0," ",IF(ASC16=16," ",VLOOKUP(ASC16,PROTOKOL!$A:$E,2)*ASD16))</f>
        <v xml:space="preserve"> </v>
      </c>
      <c r="ASF16" s="151"/>
      <c r="ASG16" s="152" t="str">
        <f>IF(ASC16=0," ",IF(ASC16=16," ",(ASB16-ASE16-ASF16)*VLOOKUP(ASC16,PROTOKOL!$A:$E,5)))</f>
        <v xml:space="preserve"> </v>
      </c>
      <c r="ASH16" s="155"/>
      <c r="ASI16" s="156" t="str">
        <f t="shared" si="186"/>
        <v xml:space="preserve"> </v>
      </c>
      <c r="ASJ16" s="103"/>
      <c r="ASK16" s="138">
        <v>3</v>
      </c>
      <c r="ASL16" s="149">
        <v>6.92</v>
      </c>
      <c r="ASM16" s="150">
        <v>1</v>
      </c>
      <c r="ASN16" s="150">
        <f t="shared" si="187"/>
        <v>7.5</v>
      </c>
      <c r="ASO16" s="150">
        <f>IFERROR(IF(ASM16=0," ",IF(ASM16=16," ",VLOOKUP(ASM16,PROTOKOL!$A:$E,2)*ASN16))/7.5*(7.5-ASR16),"")</f>
        <v>4.5</v>
      </c>
      <c r="ASP16" s="151">
        <v>0.221</v>
      </c>
      <c r="ASQ16" s="152">
        <f>IF(ASM16=0," ",IF(ASM16=16," ",(ASL16-ASO16-ASP16)*VLOOKUP(ASM16,PROTOKOL!$A:$E,5)))</f>
        <v>22.293706333333329</v>
      </c>
      <c r="ASR16" s="153"/>
      <c r="ASS16" s="144">
        <f t="shared" si="324"/>
        <v>7.5</v>
      </c>
      <c r="AST16" s="145">
        <f t="shared" si="325"/>
        <v>22.293706333333329</v>
      </c>
      <c r="ASU16" s="149"/>
      <c r="ASV16" s="150"/>
      <c r="ASW16" s="150" t="str">
        <f t="shared" si="188"/>
        <v xml:space="preserve"> </v>
      </c>
      <c r="ASX16" s="154" t="str">
        <f>IF(ASV16=0," ",IF(ASV16=16," ",VLOOKUP(ASV16,PROTOKOL!$A:$E,2)*ASW16))</f>
        <v xml:space="preserve"> </v>
      </c>
      <c r="ASY16" s="151"/>
      <c r="ASZ16" s="152" t="str">
        <f>IF(ASV16=0," ",IF(ASV16=16," ",(ASU16-ASX16-ASY16)*VLOOKUP(ASV16,PROTOKOL!$A:$E,5)))</f>
        <v xml:space="preserve"> </v>
      </c>
      <c r="ATA16" s="155"/>
      <c r="ATB16" s="156" t="str">
        <f t="shared" si="189"/>
        <v xml:space="preserve"> </v>
      </c>
      <c r="ATC16" s="103"/>
      <c r="ATD16" s="138">
        <v>3</v>
      </c>
      <c r="ATE16" s="149">
        <v>7.02</v>
      </c>
      <c r="ATF16" s="150">
        <v>1</v>
      </c>
      <c r="ATG16" s="150">
        <f t="shared" si="190"/>
        <v>7.5</v>
      </c>
      <c r="ATH16" s="150">
        <f>IFERROR(IF(ATF16=0," ",IF(ATF16=16," ",VLOOKUP(ATF16,PROTOKOL!$A:$E,2)*ATG16))/7.5*(7.5-ATK16),"")</f>
        <v>4.5</v>
      </c>
      <c r="ATI16" s="151">
        <v>0.33300000000000002</v>
      </c>
      <c r="ATJ16" s="152">
        <f>IF(ATF16=0," ",IF(ATF16=16," ",(ATE16-ATH16-ATI16)*VLOOKUP(ATF16,PROTOKOL!$A:$E,5)))</f>
        <v>22.172048999999991</v>
      </c>
      <c r="ATK16" s="153"/>
      <c r="ATL16" s="144">
        <f t="shared" si="326"/>
        <v>7.5</v>
      </c>
      <c r="ATM16" s="145">
        <f t="shared" si="327"/>
        <v>22.172048999999991</v>
      </c>
      <c r="ATN16" s="149"/>
      <c r="ATO16" s="150"/>
      <c r="ATP16" s="150" t="str">
        <f t="shared" si="191"/>
        <v xml:space="preserve"> </v>
      </c>
      <c r="ATQ16" s="154" t="str">
        <f>IF(ATO16=0," ",IF(ATO16=16," ",VLOOKUP(ATO16,PROTOKOL!$A:$E,2)*ATP16))</f>
        <v xml:space="preserve"> </v>
      </c>
      <c r="ATR16" s="151"/>
      <c r="ATS16" s="152" t="str">
        <f>IF(ATO16=0," ",IF(ATO16=16," ",(ATN16-ATQ16-ATR16)*VLOOKUP(ATO16,PROTOKOL!$A:$E,5)))</f>
        <v xml:space="preserve"> </v>
      </c>
      <c r="ATT16" s="155"/>
      <c r="ATU16" s="156" t="str">
        <f t="shared" si="192"/>
        <v xml:space="preserve"> </v>
      </c>
      <c r="ATV16" s="103"/>
      <c r="ATW16" s="138">
        <v>3</v>
      </c>
      <c r="ATX16" s="149" t="s">
        <v>161</v>
      </c>
      <c r="ATY16" s="150"/>
      <c r="ATZ16" s="150" t="str">
        <f t="shared" si="193"/>
        <v xml:space="preserve"> </v>
      </c>
      <c r="AUA16" s="150" t="str">
        <f>IFERROR(IF(ATY16=0," ",IF(ATY16=16," ",VLOOKUP(ATY16,PROTOKOL!$A:$E,2)*ATZ16))/7.5*(7.5-AUD16),"")</f>
        <v/>
      </c>
      <c r="AUB16" s="151"/>
      <c r="AUC16" s="152" t="str">
        <f>IF(ATY16=0," ",IF(ATY16=16," ",(ATX16-AUA16-AUB16)*VLOOKUP(ATY16,PROTOKOL!$A:$E,5)))</f>
        <v xml:space="preserve"> </v>
      </c>
      <c r="AUD16" s="153"/>
      <c r="AUE16" s="144" t="str">
        <f t="shared" si="328"/>
        <v xml:space="preserve"> </v>
      </c>
      <c r="AUF16" s="145" t="str">
        <f t="shared" si="329"/>
        <v xml:space="preserve"> </v>
      </c>
      <c r="AUG16" s="149"/>
      <c r="AUH16" s="150"/>
      <c r="AUI16" s="150" t="str">
        <f t="shared" si="194"/>
        <v xml:space="preserve"> </v>
      </c>
      <c r="AUJ16" s="154" t="str">
        <f>IF(AUH16=0," ",IF(AUH16=16," ",VLOOKUP(AUH16,PROTOKOL!$A:$E,2)*AUI16))</f>
        <v xml:space="preserve"> </v>
      </c>
      <c r="AUK16" s="151"/>
      <c r="AUL16" s="152" t="str">
        <f>IF(AUH16=0," ",IF(AUH16=16," ",(AUG16-AUJ16-AUK16)*VLOOKUP(AUH16,PROTOKOL!$A:$E,5)))</f>
        <v xml:space="preserve"> </v>
      </c>
      <c r="AUM16" s="155"/>
      <c r="AUN16" s="156" t="str">
        <f t="shared" si="195"/>
        <v xml:space="preserve"> </v>
      </c>
      <c r="AUO16" s="103"/>
      <c r="AUP16" s="138">
        <v>3</v>
      </c>
      <c r="AUQ16" s="149">
        <v>6.57</v>
      </c>
      <c r="AUR16" s="150">
        <v>1</v>
      </c>
      <c r="AUS16" s="150">
        <f t="shared" si="196"/>
        <v>7.5</v>
      </c>
      <c r="AUT16" s="150">
        <f>IFERROR(IF(AUR16=0," ",IF(AUR16=16," ",VLOOKUP(AUR16,PROTOKOL!$A:$E,2)*AUS16))/7.5*(7.5-AUW16),"")</f>
        <v>4.5</v>
      </c>
      <c r="AUU16" s="151">
        <v>0.17899999999999999</v>
      </c>
      <c r="AUV16" s="152">
        <f>IF(AUR16=0," ",IF(AUR16=16," ",(AUQ16-AUT16-AUU16)*VLOOKUP(AUR16,PROTOKOL!$A:$E,5)))</f>
        <v>19.171168111111111</v>
      </c>
      <c r="AUW16" s="153"/>
      <c r="AUX16" s="144">
        <f t="shared" si="330"/>
        <v>7.5</v>
      </c>
      <c r="AUY16" s="145">
        <f t="shared" si="331"/>
        <v>19.171168111111111</v>
      </c>
      <c r="AUZ16" s="149"/>
      <c r="AVA16" s="150"/>
      <c r="AVB16" s="150" t="str">
        <f t="shared" si="197"/>
        <v xml:space="preserve"> </v>
      </c>
      <c r="AVC16" s="154" t="str">
        <f>IF(AVA16=0," ",IF(AVA16=16," ",VLOOKUP(AVA16,PROTOKOL!$A:$E,2)*AVB16))</f>
        <v xml:space="preserve"> </v>
      </c>
      <c r="AVD16" s="151"/>
      <c r="AVE16" s="152" t="str">
        <f>IF(AVA16=0," ",IF(AVA16=16," ",(AUZ16-AVC16-AVD16)*VLOOKUP(AVA16,PROTOKOL!$A:$E,5)))</f>
        <v xml:space="preserve"> </v>
      </c>
      <c r="AVF16" s="155"/>
      <c r="AVG16" s="156" t="str">
        <f t="shared" si="198"/>
        <v xml:space="preserve"> </v>
      </c>
    </row>
    <row r="17" spans="1:1255" ht="15" thickBot="1" x14ac:dyDescent="0.35">
      <c r="A17" s="103"/>
      <c r="B17" s="138">
        <v>4</v>
      </c>
      <c r="C17" s="149">
        <v>1</v>
      </c>
      <c r="D17" s="150">
        <v>7</v>
      </c>
      <c r="E17" s="150">
        <f t="shared" si="334"/>
        <v>7.5</v>
      </c>
      <c r="F17" s="150">
        <f>IFERROR(IF(D17=0," ",IF(D17=16," ",VLOOKUP(D17,PROTOKOL!$A:$E,2)*E17))/7.5*(7.5-I17),"")</f>
        <v>0</v>
      </c>
      <c r="G17" s="151"/>
      <c r="H17" s="152">
        <f>IF(D17=0," ",IF(D17=16," ",(C17-F17-G17)*VLOOKUP(D17,PROTOKOL!$A:$E,5)))</f>
        <v>19.180704592450226</v>
      </c>
      <c r="I17" s="153"/>
      <c r="J17" s="144" t="str">
        <f t="shared" si="199"/>
        <v xml:space="preserve"> </v>
      </c>
      <c r="K17" s="145" t="str">
        <f t="shared" si="200"/>
        <v xml:space="preserve"> </v>
      </c>
      <c r="L17" s="149"/>
      <c r="M17" s="150"/>
      <c r="N17" s="150" t="str">
        <f t="shared" si="3"/>
        <v xml:space="preserve"> </v>
      </c>
      <c r="O17" s="154" t="str">
        <f>IF(M17=0," ",IF(M17=16," ",VLOOKUP(M17,PROTOKOL!$A:$E,2)*N17))</f>
        <v xml:space="preserve"> </v>
      </c>
      <c r="P17" s="151"/>
      <c r="Q17" s="152" t="str">
        <f>IF(M17=0," ",IF(M17=16," ",(L17-O17-P17)*VLOOKUP(M17,PROTOKOL!$A:$E,5)))</f>
        <v xml:space="preserve"> </v>
      </c>
      <c r="R17" s="155"/>
      <c r="S17" s="156" t="str">
        <f t="shared" si="4"/>
        <v xml:space="preserve"> </v>
      </c>
      <c r="T17" s="103"/>
      <c r="U17" s="370">
        <v>4</v>
      </c>
      <c r="V17" s="422"/>
      <c r="W17" s="381"/>
      <c r="X17" s="376"/>
      <c r="Y17" s="372" t="str">
        <f t="shared" si="5"/>
        <v xml:space="preserve"> </v>
      </c>
      <c r="Z17" s="372" t="str">
        <f>IFERROR(IF(X17=0," ",IF(X17=16," ",VLOOKUP(X17,PROTOKOL!$A:$E,2)*Y17))/7.5*(7.5-AC17),"")</f>
        <v/>
      </c>
      <c r="AA17" s="382"/>
      <c r="AB17" s="374" t="str">
        <f>IF(X17=0," ",IF(X17=16," ",(W17-Z17-AA17)*VLOOKUP(X17,PROTOKOL!$A:$E,5)))</f>
        <v xml:space="preserve"> </v>
      </c>
      <c r="AC17" s="383"/>
      <c r="AD17" s="376" t="str">
        <f t="shared" si="6"/>
        <v xml:space="preserve"> </v>
      </c>
      <c r="AE17" s="377" t="str">
        <f t="shared" si="7"/>
        <v xml:space="preserve"> </v>
      </c>
      <c r="AF17" s="381"/>
      <c r="AG17" s="376"/>
      <c r="AH17" s="372" t="str">
        <f t="shared" si="8"/>
        <v xml:space="preserve"> </v>
      </c>
      <c r="AI17" s="378" t="str">
        <f>IF(AG17=0," ",IF(AG17=16," ",VLOOKUP(AG17,PROTOKOL!$A:$E,2)*AH17))</f>
        <v xml:space="preserve"> </v>
      </c>
      <c r="AJ17" s="382"/>
      <c r="AK17" s="374" t="str">
        <f>IF(AG17=0," ",IF(AG17=16," ",(AF17-AI17-AJ17)*VLOOKUP(AG17,PROTOKOL!$A:$E,5)))</f>
        <v xml:space="preserve"> </v>
      </c>
      <c r="AL17" s="384"/>
      <c r="AM17" s="380" t="str">
        <f t="shared" si="9"/>
        <v xml:space="preserve"> </v>
      </c>
      <c r="AN17" s="103"/>
      <c r="AO17" s="138">
        <v>4</v>
      </c>
      <c r="AP17" s="149">
        <v>7.22</v>
      </c>
      <c r="AQ17" s="150">
        <v>1</v>
      </c>
      <c r="AR17" s="150">
        <f t="shared" si="335"/>
        <v>7.5</v>
      </c>
      <c r="AS17" s="150">
        <f>IFERROR(IF(AQ17=0," ",IF(AQ17=16," ",VLOOKUP(AQ17,PROTOKOL!$A:$E,2)*AR17))/7.5*(7.5-AV17),"")</f>
        <v>4.5</v>
      </c>
      <c r="AT17" s="151">
        <v>0.219</v>
      </c>
      <c r="AU17" s="152">
        <f>IF(AQ17=0," ",IF(AQ17=16," ",(AP17-AS17-AT17)*VLOOKUP(AQ17,PROTOKOL!$A:$E,5)))</f>
        <v>25.355415888888885</v>
      </c>
      <c r="AV17" s="153"/>
      <c r="AW17" s="144">
        <f t="shared" si="336"/>
        <v>7.5</v>
      </c>
      <c r="AX17" s="145">
        <f t="shared" si="337"/>
        <v>25.355415888888885</v>
      </c>
      <c r="AY17" s="149"/>
      <c r="AZ17" s="150"/>
      <c r="BA17" s="150" t="str">
        <f t="shared" si="338"/>
        <v xml:space="preserve"> </v>
      </c>
      <c r="BB17" s="154" t="str">
        <f>IF(AZ17=0," ",IF(AZ17=16," ",VLOOKUP(AZ17,PROTOKOL!$A:$E,2)*BA17))</f>
        <v xml:space="preserve"> </v>
      </c>
      <c r="BC17" s="151"/>
      <c r="BD17" s="152" t="str">
        <f>IF(AZ17=0," ",IF(AZ17=16," ",(AY17-BB17-BC17)*VLOOKUP(AZ17,PROTOKOL!$A:$E,5)))</f>
        <v xml:space="preserve"> </v>
      </c>
      <c r="BE17" s="155"/>
      <c r="BF17" s="156" t="str">
        <f t="shared" si="339"/>
        <v xml:space="preserve"> </v>
      </c>
      <c r="BG17" s="103"/>
      <c r="BH17" s="138">
        <v>4</v>
      </c>
      <c r="BI17" s="149" t="s">
        <v>26</v>
      </c>
      <c r="BJ17" s="150"/>
      <c r="BK17" s="150" t="str">
        <f t="shared" si="13"/>
        <v xml:space="preserve"> </v>
      </c>
      <c r="BL17" s="150" t="str">
        <f>IFERROR(IF(BJ17=0," ",IF(BJ17=16," ",VLOOKUP(BJ17,PROTOKOL!$A:$E,2)*BK17))/7.5*(7.5-BO17),"")</f>
        <v/>
      </c>
      <c r="BM17" s="151"/>
      <c r="BN17" s="152" t="str">
        <f>IF(BJ17=0," ",IF(BJ17=16," ",(BI17-BL17-BM17)*VLOOKUP(BJ17,PROTOKOL!$A:$E,5)))</f>
        <v xml:space="preserve"> </v>
      </c>
      <c r="BO17" s="153"/>
      <c r="BP17" s="144" t="str">
        <f t="shared" si="203"/>
        <v xml:space="preserve"> </v>
      </c>
      <c r="BQ17" s="145" t="str">
        <f t="shared" si="204"/>
        <v xml:space="preserve"> </v>
      </c>
      <c r="BR17" s="149"/>
      <c r="BS17" s="150"/>
      <c r="BT17" s="150" t="str">
        <f t="shared" si="14"/>
        <v xml:space="preserve"> </v>
      </c>
      <c r="BU17" s="154" t="str">
        <f>IF(BS17=0," ",IF(BS17=16," ",VLOOKUP(BS17,PROTOKOL!$A:$E,2)*BT17))</f>
        <v xml:space="preserve"> </v>
      </c>
      <c r="BV17" s="151"/>
      <c r="BW17" s="152" t="str">
        <f>IF(BS17=0," ",IF(BS17=16," ",(BR17-BU17-BV17)*VLOOKUP(BS17,PROTOKOL!$A:$E,5)))</f>
        <v xml:space="preserve"> </v>
      </c>
      <c r="BX17" s="155"/>
      <c r="BY17" s="156" t="str">
        <f t="shared" si="15"/>
        <v xml:space="preserve"> </v>
      </c>
      <c r="BZ17" s="103"/>
      <c r="CA17" s="138">
        <v>4</v>
      </c>
      <c r="CB17" s="149">
        <v>7.74</v>
      </c>
      <c r="CC17" s="150">
        <v>3</v>
      </c>
      <c r="CD17" s="150">
        <f t="shared" si="16"/>
        <v>7.5</v>
      </c>
      <c r="CE17" s="150">
        <f>IFERROR(IF(CC17=0," ",IF(CC17=16," ",VLOOKUP(CC17,PROTOKOL!$A:$E,2)*CD17))/7.5*(7.5-CH17),"")</f>
        <v>4.5</v>
      </c>
      <c r="CF17" s="151">
        <v>0.13600000000000001</v>
      </c>
      <c r="CG17" s="152">
        <f>IF(CC17=0," ",IF(CC17=16," ",(CB17-CE17-CF17)*VLOOKUP(CC17,PROTOKOL!$A:$E,5)))</f>
        <v>22.028087822222222</v>
      </c>
      <c r="CH17" s="153"/>
      <c r="CI17" s="144">
        <f t="shared" si="205"/>
        <v>7.5</v>
      </c>
      <c r="CJ17" s="145">
        <f t="shared" si="206"/>
        <v>22.028087822222222</v>
      </c>
      <c r="CK17" s="149"/>
      <c r="CL17" s="150"/>
      <c r="CM17" s="150"/>
      <c r="CN17" s="154" t="str">
        <f>IF(CL17=0," ",IF(CL17=16," ",VLOOKUP(CL17,PROTOKOL!$A:$E,2)*CM17))</f>
        <v xml:space="preserve"> </v>
      </c>
      <c r="CO17" s="151"/>
      <c r="CP17" s="152" t="str">
        <f>IF(CL17=0," ",IF(CL17=16," ",(CK17-CN17-CO17)*VLOOKUP(CL17,PROTOKOL!$A:$E,5)))</f>
        <v xml:space="preserve"> </v>
      </c>
      <c r="CQ17" s="155"/>
      <c r="CR17" s="156" t="str">
        <f t="shared" si="17"/>
        <v xml:space="preserve"> </v>
      </c>
      <c r="CS17" s="103"/>
      <c r="CT17" s="138">
        <v>4</v>
      </c>
      <c r="CU17" s="149">
        <v>1</v>
      </c>
      <c r="CV17" s="150">
        <v>5</v>
      </c>
      <c r="CW17" s="150">
        <f t="shared" si="18"/>
        <v>7.5</v>
      </c>
      <c r="CX17" s="150">
        <f>IFERROR(IF(CV17=0," ",IF(CV17=16," ",VLOOKUP(CV17,PROTOKOL!$A:$E,2)*CW17))/7.5*(7.5-DA17),"")</f>
        <v>0</v>
      </c>
      <c r="CY17" s="151"/>
      <c r="CZ17" s="152">
        <f>IF(CV17=0," ",IF(CV17=16," ",(CU17-CX17-CY17)*VLOOKUP(CV17,PROTOKOL!$A:$E,5)))</f>
        <v>17.262634133205204</v>
      </c>
      <c r="DA17" s="153"/>
      <c r="DB17" s="144" t="str">
        <f t="shared" si="207"/>
        <v xml:space="preserve"> </v>
      </c>
      <c r="DC17" s="145" t="str">
        <f t="shared" si="208"/>
        <v xml:space="preserve"> </v>
      </c>
      <c r="DD17" s="149"/>
      <c r="DE17" s="150"/>
      <c r="DF17" s="150" t="str">
        <f t="shared" si="209"/>
        <v xml:space="preserve"> </v>
      </c>
      <c r="DG17" s="154" t="str">
        <f>IF(DE17=0," ",IF(DE17=16," ",VLOOKUP(DE17,PROTOKOL!$A:$E,2)*DF17))</f>
        <v xml:space="preserve"> </v>
      </c>
      <c r="DH17" s="151"/>
      <c r="DI17" s="152" t="str">
        <f>IF(DE17=0," ",IF(DE17=16," ",(DD17-DG17-DH17)*VLOOKUP(DE17,PROTOKOL!$A:$E,5)))</f>
        <v xml:space="preserve"> </v>
      </c>
      <c r="DJ17" s="155"/>
      <c r="DK17" s="156" t="str">
        <f t="shared" si="19"/>
        <v xml:space="preserve"> </v>
      </c>
      <c r="DL17" s="103"/>
      <c r="DM17" s="138">
        <v>4</v>
      </c>
      <c r="DN17" s="149" t="s">
        <v>26</v>
      </c>
      <c r="DO17" s="150"/>
      <c r="DP17" s="150" t="str">
        <f t="shared" si="20"/>
        <v xml:space="preserve"> </v>
      </c>
      <c r="DQ17" s="150" t="str">
        <f>IFERROR(IF(DO17=0," ",IF(DO17=16," ",VLOOKUP(DO17,PROTOKOL!$A:$E,2)*DP17))/7.5*(7.5-DT17),"")</f>
        <v/>
      </c>
      <c r="DR17" s="151"/>
      <c r="DS17" s="152" t="str">
        <f>IF(DO17=0," ",IF(DO17=16," ",(DN17-DQ17-DR17)*VLOOKUP(DO17,PROTOKOL!$A:$E,5)))</f>
        <v xml:space="preserve"> </v>
      </c>
      <c r="DT17" s="153"/>
      <c r="DU17" s="144" t="str">
        <f t="shared" si="211"/>
        <v xml:space="preserve"> </v>
      </c>
      <c r="DV17" s="145" t="str">
        <f t="shared" si="212"/>
        <v xml:space="preserve"> </v>
      </c>
      <c r="DW17" s="149"/>
      <c r="DX17" s="150" t="s">
        <v>140</v>
      </c>
      <c r="DY17" s="150">
        <f t="shared" si="213"/>
        <v>7.5</v>
      </c>
      <c r="DZ17" s="150" t="str">
        <f>IFERROR(IF(DX17=0," ",IF(DX17=16," ",VLOOKUP(DX17,PROTOKOL!$A:$E,2)*DY17))/7.5*(7.5-EC17),"")</f>
        <v/>
      </c>
      <c r="EA17" s="151"/>
      <c r="EB17" s="152">
        <f t="shared" ref="EB17" si="344">$DY$53*DY17</f>
        <v>46.666666666666664</v>
      </c>
      <c r="EC17" s="155">
        <v>15</v>
      </c>
      <c r="ED17" s="156">
        <f t="shared" si="21"/>
        <v>93.333333333333329</v>
      </c>
      <c r="EE17" s="103"/>
      <c r="EF17" s="138">
        <v>4</v>
      </c>
      <c r="EG17" s="149">
        <v>1</v>
      </c>
      <c r="EH17" s="150">
        <v>5</v>
      </c>
      <c r="EI17" s="150">
        <f t="shared" si="22"/>
        <v>7.5</v>
      </c>
      <c r="EJ17" s="150">
        <f>IFERROR(IF(EH17=0," ",IF(EH17=16," ",VLOOKUP(EH17,PROTOKOL!$A:$E,2)*EI17))/7.5*(7.5-EM17),"")</f>
        <v>0</v>
      </c>
      <c r="EK17" s="151"/>
      <c r="EL17" s="152">
        <f>IF(EH17=0," ",IF(EH17=16," ",(EG17-EJ17-EK17)*VLOOKUP(EH17,PROTOKOL!$A:$E,5)))</f>
        <v>17.262634133205204</v>
      </c>
      <c r="EM17" s="153"/>
      <c r="EN17" s="144" t="str">
        <f t="shared" si="214"/>
        <v xml:space="preserve"> </v>
      </c>
      <c r="EO17" s="145" t="str">
        <f t="shared" si="215"/>
        <v xml:space="preserve"> </v>
      </c>
      <c r="EP17" s="149"/>
      <c r="EQ17" s="150"/>
      <c r="ER17" s="150" t="str">
        <f t="shared" si="23"/>
        <v xml:space="preserve"> </v>
      </c>
      <c r="ES17" s="154" t="str">
        <f>IF(EQ17=0," ",IF(EQ17=16," ",VLOOKUP(EQ17,PROTOKOL!$A:$E,2)*ER17))</f>
        <v xml:space="preserve"> </v>
      </c>
      <c r="ET17" s="151"/>
      <c r="EU17" s="152" t="str">
        <f>IF(EQ17=0," ",IF(EQ17=16," ",(EP17-ES17-ET17)*VLOOKUP(EQ17,PROTOKOL!$A:$E,5)))</f>
        <v xml:space="preserve"> </v>
      </c>
      <c r="EV17" s="155"/>
      <c r="EW17" s="156" t="str">
        <f t="shared" si="24"/>
        <v xml:space="preserve"> </v>
      </c>
      <c r="EX17" s="103"/>
      <c r="EY17" s="138">
        <v>4</v>
      </c>
      <c r="EZ17" s="149">
        <v>1</v>
      </c>
      <c r="FA17" s="150">
        <v>5</v>
      </c>
      <c r="FB17" s="150">
        <f t="shared" si="25"/>
        <v>7.5</v>
      </c>
      <c r="FC17" s="150">
        <f>IFERROR(IF(FA17=0," ",IF(FA17=16," ",VLOOKUP(FA17,PROTOKOL!$A:$E,2)*FB17))/7.5*(7.5-FF17),"")</f>
        <v>0</v>
      </c>
      <c r="FD17" s="151"/>
      <c r="FE17" s="152">
        <f>IF(FA17=0," ",IF(FA17=16," ",(EZ17-FC17-FD17)*VLOOKUP(FA17,PROTOKOL!$A:$E,5)))</f>
        <v>17.262634133205204</v>
      </c>
      <c r="FF17" s="153"/>
      <c r="FG17" s="144" t="str">
        <f t="shared" si="216"/>
        <v xml:space="preserve"> </v>
      </c>
      <c r="FH17" s="145" t="str">
        <f t="shared" si="217"/>
        <v xml:space="preserve"> </v>
      </c>
      <c r="FI17" s="149"/>
      <c r="FJ17" s="150"/>
      <c r="FK17" s="150" t="str">
        <f t="shared" si="26"/>
        <v xml:space="preserve"> </v>
      </c>
      <c r="FL17" s="154" t="str">
        <f>IF(FJ17=0," ",IF(FJ17=16," ",VLOOKUP(FJ17,PROTOKOL!$A:$E,2)*FK17))</f>
        <v xml:space="preserve"> </v>
      </c>
      <c r="FM17" s="151"/>
      <c r="FN17" s="152" t="str">
        <f>IF(FJ17=0," ",IF(FJ17=16," ",(FI17-FL17-FM17)*VLOOKUP(FJ17,PROTOKOL!$A:$E,5)))</f>
        <v xml:space="preserve"> </v>
      </c>
      <c r="FO17" s="155"/>
      <c r="FP17" s="156" t="str">
        <f t="shared" si="27"/>
        <v xml:space="preserve"> </v>
      </c>
      <c r="FQ17" s="103"/>
      <c r="FR17" s="138">
        <v>4</v>
      </c>
      <c r="FS17" s="149">
        <v>1</v>
      </c>
      <c r="FT17" s="150">
        <v>5</v>
      </c>
      <c r="FU17" s="150">
        <f t="shared" si="28"/>
        <v>7.5</v>
      </c>
      <c r="FV17" s="150">
        <f>IFERROR(IF(FT17=0," ",IF(FT17=16," ",VLOOKUP(FT17,PROTOKOL!$A:$E,2)*FU17))/7.5*(7.5-FY17),"")</f>
        <v>0</v>
      </c>
      <c r="FW17" s="151"/>
      <c r="FX17" s="152">
        <f>IF(FT17=0," ",IF(FT17=16," ",(FS17-FV17-FW17)*VLOOKUP(FT17,PROTOKOL!$A:$E,5)))</f>
        <v>17.262634133205204</v>
      </c>
      <c r="FY17" s="153"/>
      <c r="FZ17" s="144" t="str">
        <f t="shared" si="218"/>
        <v xml:space="preserve"> </v>
      </c>
      <c r="GA17" s="145" t="str">
        <f t="shared" si="219"/>
        <v xml:space="preserve"> </v>
      </c>
      <c r="GB17" s="149"/>
      <c r="GC17" s="150"/>
      <c r="GD17" s="150" t="str">
        <f t="shared" si="29"/>
        <v xml:space="preserve"> </v>
      </c>
      <c r="GE17" s="154" t="str">
        <f>IF(GC17=0," ",IF(GC17=16," ",VLOOKUP(GC17,PROTOKOL!$A:$E,2)*GD17))</f>
        <v xml:space="preserve"> </v>
      </c>
      <c r="GF17" s="151"/>
      <c r="GG17" s="152" t="str">
        <f>IF(GC17=0," ",IF(GC17=16," ",(GB17-GE17-GF17)*VLOOKUP(GC17,PROTOKOL!$A:$E,5)))</f>
        <v xml:space="preserve"> </v>
      </c>
      <c r="GH17" s="155"/>
      <c r="GI17" s="156" t="str">
        <f t="shared" si="30"/>
        <v xml:space="preserve"> </v>
      </c>
      <c r="GJ17" s="103"/>
      <c r="GK17" s="138">
        <v>4</v>
      </c>
      <c r="GL17" s="149" t="s">
        <v>26</v>
      </c>
      <c r="GM17" s="150"/>
      <c r="GN17" s="150" t="str">
        <f t="shared" si="31"/>
        <v xml:space="preserve"> </v>
      </c>
      <c r="GO17" s="150" t="str">
        <f>IFERROR(IF(GM17=0," ",IF(GM17=16," ",VLOOKUP(GM17,PROTOKOL!$A:$E,2)*GN17))/7.5*(7.5-GR17),"")</f>
        <v/>
      </c>
      <c r="GP17" s="151"/>
      <c r="GQ17" s="152" t="str">
        <f>IF(GM17=0," ",IF(GM17=16," ",(GL17-GO17-GP17)*VLOOKUP(GM17,PROTOKOL!$A:$E,5)))</f>
        <v xml:space="preserve"> </v>
      </c>
      <c r="GR17" s="153"/>
      <c r="GS17" s="144" t="str">
        <f t="shared" si="220"/>
        <v xml:space="preserve"> </v>
      </c>
      <c r="GT17" s="145" t="str">
        <f t="shared" si="221"/>
        <v xml:space="preserve"> </v>
      </c>
      <c r="GU17" s="149"/>
      <c r="GV17" s="150"/>
      <c r="GW17" s="150" t="str">
        <f t="shared" si="32"/>
        <v xml:space="preserve"> </v>
      </c>
      <c r="GX17" s="154" t="str">
        <f>IF(GV17=0," ",IF(GV17=16," ",VLOOKUP(GV17,PROTOKOL!$A:$E,2)*GW17))</f>
        <v xml:space="preserve"> </v>
      </c>
      <c r="GY17" s="151"/>
      <c r="GZ17" s="152" t="str">
        <f>IF(GV17=0," ",IF(GV17=16," ",(GU17-GX17-GY17)*VLOOKUP(GV17,PROTOKOL!$A:$E,5)))</f>
        <v xml:space="preserve"> </v>
      </c>
      <c r="HA17" s="155"/>
      <c r="HB17" s="156" t="str">
        <f t="shared" si="33"/>
        <v xml:space="preserve"> </v>
      </c>
      <c r="HC17" s="103"/>
      <c r="HD17" s="138">
        <v>4</v>
      </c>
      <c r="HE17" s="149">
        <v>1</v>
      </c>
      <c r="HF17" s="150">
        <v>5</v>
      </c>
      <c r="HG17" s="150">
        <f t="shared" si="34"/>
        <v>7.5</v>
      </c>
      <c r="HH17" s="150">
        <f>IFERROR(IF(HF17=0," ",IF(HF17=16," ",VLOOKUP(HF17,PROTOKOL!$A:$E,2)*HG17))/7.5*(7.5-HK17),"")</f>
        <v>0</v>
      </c>
      <c r="HI17" s="151"/>
      <c r="HJ17" s="152">
        <f>IF(HF17=0," ",IF(HF17=16," ",(HE17-HH17-HI17)*VLOOKUP(HF17,PROTOKOL!$A:$E,5)))</f>
        <v>17.262634133205204</v>
      </c>
      <c r="HK17" s="153"/>
      <c r="HL17" s="144" t="str">
        <f t="shared" si="222"/>
        <v xml:space="preserve"> </v>
      </c>
      <c r="HM17" s="145" t="str">
        <f t="shared" si="223"/>
        <v xml:space="preserve"> </v>
      </c>
      <c r="HN17" s="149"/>
      <c r="HO17" s="150"/>
      <c r="HP17" s="150" t="str">
        <f t="shared" si="35"/>
        <v xml:space="preserve"> </v>
      </c>
      <c r="HQ17" s="154" t="str">
        <f>IF(HO17=0," ",IF(HO17=16," ",VLOOKUP(HO17,PROTOKOL!$A:$E,2)*HP17))</f>
        <v xml:space="preserve"> </v>
      </c>
      <c r="HR17" s="151"/>
      <c r="HS17" s="152" t="str">
        <f>IF(HO17=0," ",IF(HO17=16," ",(HN17-HQ17-HR17)*VLOOKUP(HO17,PROTOKOL!$A:$E,5)))</f>
        <v xml:space="preserve"> </v>
      </c>
      <c r="HT17" s="155"/>
      <c r="HU17" s="156" t="str">
        <f t="shared" si="36"/>
        <v xml:space="preserve"> </v>
      </c>
      <c r="HV17" s="103"/>
      <c r="HW17" s="138">
        <v>4</v>
      </c>
      <c r="HX17" s="149">
        <v>9.15</v>
      </c>
      <c r="HY17" s="150">
        <v>3</v>
      </c>
      <c r="HZ17" s="150">
        <f t="shared" si="37"/>
        <v>7.5</v>
      </c>
      <c r="IA17" s="150">
        <f>IFERROR(IF(HY17=0," ",IF(HY17=16," ",VLOOKUP(HY17,PROTOKOL!$A:$E,2)*HZ17))/7.5*(7.5-ID17),"")</f>
        <v>4.5</v>
      </c>
      <c r="IB17" s="151">
        <v>0.16600000000000001</v>
      </c>
      <c r="IC17" s="152">
        <f>IF(HY17=0," ",IF(HY17=16," ",(HX17-IA17-IB17)*VLOOKUP(HY17,PROTOKOL!$A:$E,5)))</f>
        <v>31.821503155555551</v>
      </c>
      <c r="ID17" s="153"/>
      <c r="IE17" s="144">
        <f t="shared" si="224"/>
        <v>7.5</v>
      </c>
      <c r="IF17" s="145">
        <f t="shared" si="225"/>
        <v>31.821503155555551</v>
      </c>
      <c r="IG17" s="149"/>
      <c r="IH17" s="150"/>
      <c r="II17" s="150" t="str">
        <f t="shared" si="38"/>
        <v xml:space="preserve"> </v>
      </c>
      <c r="IJ17" s="154" t="str">
        <f>IF(IH17=0," ",IF(IH17=16," ",VLOOKUP(IH17,PROTOKOL!$A:$E,2)*II17))</f>
        <v xml:space="preserve"> </v>
      </c>
      <c r="IK17" s="151"/>
      <c r="IL17" s="152" t="str">
        <f>IF(IH17=0," ",IF(IH17=16," ",(IG17-IJ17-IK17)*VLOOKUP(IH17,PROTOKOL!$A:$E,5)))</f>
        <v xml:space="preserve"> </v>
      </c>
      <c r="IM17" s="155"/>
      <c r="IN17" s="156" t="str">
        <f t="shared" si="39"/>
        <v xml:space="preserve"> </v>
      </c>
      <c r="IO17" s="103"/>
      <c r="IP17" s="138">
        <v>4</v>
      </c>
      <c r="IQ17" s="149" t="s">
        <v>26</v>
      </c>
      <c r="IR17" s="150"/>
      <c r="IS17" s="150" t="str">
        <f t="shared" si="40"/>
        <v xml:space="preserve"> </v>
      </c>
      <c r="IT17" s="150" t="str">
        <f>IFERROR(IF(IR17=0," ",IF(IR17=16," ",VLOOKUP(IR17,PROTOKOL!$A:$E,2)*IS17))/7.5*(7.5-IW17),"")</f>
        <v/>
      </c>
      <c r="IU17" s="151"/>
      <c r="IV17" s="152" t="str">
        <f>IF(IR17=0," ",IF(IR17=16," ",(IQ17-IT17-IU17)*VLOOKUP(IR17,PROTOKOL!$A:$E,5)))</f>
        <v xml:space="preserve"> </v>
      </c>
      <c r="IW17" s="153"/>
      <c r="IX17" s="144" t="str">
        <f t="shared" si="226"/>
        <v xml:space="preserve"> </v>
      </c>
      <c r="IY17" s="145" t="str">
        <f t="shared" si="227"/>
        <v xml:space="preserve"> </v>
      </c>
      <c r="IZ17" s="149"/>
      <c r="JA17" s="150"/>
      <c r="JB17" s="150" t="str">
        <f t="shared" si="41"/>
        <v xml:space="preserve"> </v>
      </c>
      <c r="JC17" s="154" t="str">
        <f>IF(JA17=0," ",IF(JA17=16," ",VLOOKUP(JA17,PROTOKOL!$A:$E,2)*JB17))</f>
        <v xml:space="preserve"> </v>
      </c>
      <c r="JD17" s="151"/>
      <c r="JE17" s="152" t="str">
        <f>IF(JA17=0," ",IF(JA17=16," ",(IZ17-JC17-JD17)*VLOOKUP(JA17,PROTOKOL!$A:$E,5)))</f>
        <v xml:space="preserve"> </v>
      </c>
      <c r="JF17" s="155"/>
      <c r="JG17" s="156" t="str">
        <f t="shared" si="42"/>
        <v xml:space="preserve"> </v>
      </c>
      <c r="JH17" s="103"/>
      <c r="JI17" s="138">
        <v>4</v>
      </c>
      <c r="JJ17" s="149" t="s">
        <v>26</v>
      </c>
      <c r="JK17" s="150"/>
      <c r="JL17" s="150" t="str">
        <f t="shared" si="43"/>
        <v xml:space="preserve"> </v>
      </c>
      <c r="JM17" s="150" t="str">
        <f>IFERROR(IF(JK17=0," ",IF(JK17=16," ",VLOOKUP(JK17,PROTOKOL!$A:$E,2)*JL17))/7.5*(7.5-JP17),"")</f>
        <v/>
      </c>
      <c r="JN17" s="151"/>
      <c r="JO17" s="152" t="str">
        <f>IF(JK17=0," ",IF(JK17=16," ",(JJ17-JM17-JN17)*VLOOKUP(JK17,PROTOKOL!$A:$E,5)))</f>
        <v xml:space="preserve"> </v>
      </c>
      <c r="JP17" s="153"/>
      <c r="JQ17" s="144" t="str">
        <f t="shared" si="228"/>
        <v xml:space="preserve"> </v>
      </c>
      <c r="JR17" s="145" t="str">
        <f t="shared" si="229"/>
        <v xml:space="preserve"> </v>
      </c>
      <c r="JS17" s="149"/>
      <c r="JT17" s="150"/>
      <c r="JU17" s="150" t="str">
        <f t="shared" si="44"/>
        <v xml:space="preserve"> </v>
      </c>
      <c r="JV17" s="154" t="str">
        <f>IF(JT17=0," ",IF(JT17=16," ",VLOOKUP(JT17,PROTOKOL!$A:$E,2)*JU17))</f>
        <v xml:space="preserve"> </v>
      </c>
      <c r="JW17" s="151"/>
      <c r="JX17" s="152" t="str">
        <f>IF(JT17=0," ",IF(JT17=16," ",(JS17-JV17-JW17)*VLOOKUP(JT17,PROTOKOL!$A:$E,5)))</f>
        <v xml:space="preserve"> </v>
      </c>
      <c r="JY17" s="155"/>
      <c r="JZ17" s="156" t="str">
        <f t="shared" si="45"/>
        <v xml:space="preserve"> </v>
      </c>
      <c r="KA17" s="103"/>
      <c r="KB17" s="138">
        <v>4</v>
      </c>
      <c r="KC17" s="149">
        <v>9.09</v>
      </c>
      <c r="KD17" s="150">
        <v>3</v>
      </c>
      <c r="KE17" s="150">
        <f t="shared" si="46"/>
        <v>7.5</v>
      </c>
      <c r="KF17" s="150">
        <f>IFERROR(IF(KD17=0," ",IF(KD17=16," ",VLOOKUP(KD17,PROTOKOL!$A:$E,2)*KE17))/7.5*(7.5-KI17),"")</f>
        <v>4.5</v>
      </c>
      <c r="KG17" s="151">
        <v>0.16</v>
      </c>
      <c r="KH17" s="152">
        <f>IF(KD17=0," ",IF(KD17=16," ",(KC17-KF17-KG17)*VLOOKUP(KD17,PROTOKOL!$A:$E,5)))</f>
        <v>31.438282555555549</v>
      </c>
      <c r="KI17" s="153"/>
      <c r="KJ17" s="144">
        <f t="shared" si="230"/>
        <v>7.5</v>
      </c>
      <c r="KK17" s="145">
        <f t="shared" si="231"/>
        <v>31.438282555555549</v>
      </c>
      <c r="KL17" s="149"/>
      <c r="KM17" s="150"/>
      <c r="KN17" s="150" t="str">
        <f t="shared" si="47"/>
        <v xml:space="preserve"> </v>
      </c>
      <c r="KO17" s="154" t="str">
        <f>IF(KM17=0," ",IF(KM17=16," ",VLOOKUP(KM17,PROTOKOL!$A:$E,2)*KN17))</f>
        <v xml:space="preserve"> </v>
      </c>
      <c r="KP17" s="151"/>
      <c r="KQ17" s="152" t="str">
        <f>IF(KM17=0," ",IF(KM17=16," ",(KL17-KO17-KP17)*VLOOKUP(KM17,PROTOKOL!$A:$E,5)))</f>
        <v xml:space="preserve"> </v>
      </c>
      <c r="KR17" s="155"/>
      <c r="KS17" s="156" t="str">
        <f t="shared" si="48"/>
        <v xml:space="preserve"> </v>
      </c>
      <c r="KT17" s="103"/>
      <c r="KU17" s="138">
        <v>4</v>
      </c>
      <c r="KV17" s="149" t="s">
        <v>26</v>
      </c>
      <c r="KW17" s="150"/>
      <c r="KX17" s="150" t="str">
        <f t="shared" si="49"/>
        <v xml:space="preserve"> </v>
      </c>
      <c r="KY17" s="150" t="str">
        <f>IFERROR(IF(KW17=0," ",IF(KW17=16," ",VLOOKUP(KW17,PROTOKOL!$A:$E,2)*KX17))/7.5*(7.5-LB17),"")</f>
        <v/>
      </c>
      <c r="KZ17" s="151"/>
      <c r="LA17" s="152" t="str">
        <f>IF(KW17=0," ",IF(KW17=16," ",(KV17-KY17-KZ17)*VLOOKUP(KW17,PROTOKOL!$A:$E,5)))</f>
        <v xml:space="preserve"> </v>
      </c>
      <c r="LB17" s="153"/>
      <c r="LC17" s="144" t="str">
        <f t="shared" si="232"/>
        <v xml:space="preserve"> </v>
      </c>
      <c r="LD17" s="145" t="str">
        <f t="shared" si="233"/>
        <v xml:space="preserve"> </v>
      </c>
      <c r="LE17" s="149"/>
      <c r="LF17" s="150"/>
      <c r="LG17" s="150" t="str">
        <f t="shared" si="50"/>
        <v xml:space="preserve"> </v>
      </c>
      <c r="LH17" s="154" t="str">
        <f>IF(LF17=0," ",IF(LF17=16," ",VLOOKUP(LF17,PROTOKOL!$A:$E,2)*LG17))</f>
        <v xml:space="preserve"> </v>
      </c>
      <c r="LI17" s="151"/>
      <c r="LJ17" s="152" t="str">
        <f>IF(LF17=0," ",IF(LF17=16," ",(LE17-LH17-LI17)*VLOOKUP(LF17,PROTOKOL!$A:$E,5)))</f>
        <v xml:space="preserve"> </v>
      </c>
      <c r="LK17" s="155"/>
      <c r="LL17" s="156" t="str">
        <f t="shared" si="51"/>
        <v xml:space="preserve"> </v>
      </c>
      <c r="LM17" s="103"/>
      <c r="LN17" s="138">
        <v>4</v>
      </c>
      <c r="LO17" s="149" t="s">
        <v>29</v>
      </c>
      <c r="LP17" s="150"/>
      <c r="LQ17" s="150" t="str">
        <f t="shared" si="52"/>
        <v xml:space="preserve"> </v>
      </c>
      <c r="LR17" s="150" t="str">
        <f>IFERROR(IF(LP17=0," ",IF(LP17=16," ",VLOOKUP(LP17,PROTOKOL!$A:$E,2)*LQ17))/7.5*(7.5-LU17),"")</f>
        <v/>
      </c>
      <c r="LS17" s="151"/>
      <c r="LT17" s="152" t="str">
        <f>IF(LP17=0," ",IF(LP17=16," ",(LO17-LR17-LS17)*VLOOKUP(LP17,PROTOKOL!$A:$E,5)))</f>
        <v xml:space="preserve"> </v>
      </c>
      <c r="LU17" s="153"/>
      <c r="LV17" s="144" t="str">
        <f t="shared" si="234"/>
        <v xml:space="preserve"> </v>
      </c>
      <c r="LW17" s="145" t="str">
        <f t="shared" si="235"/>
        <v xml:space="preserve"> </v>
      </c>
      <c r="LX17" s="149"/>
      <c r="LY17" s="150"/>
      <c r="LZ17" s="150" t="str">
        <f t="shared" si="53"/>
        <v xml:space="preserve"> </v>
      </c>
      <c r="MA17" s="154" t="str">
        <f>IF(LY17=0," ",IF(LY17=16," ",VLOOKUP(LY17,PROTOKOL!$A:$E,2)*LZ17))</f>
        <v xml:space="preserve"> </v>
      </c>
      <c r="MB17" s="151"/>
      <c r="MC17" s="152" t="str">
        <f>IF(LY17=0," ",IF(LY17=16," ",(LX17-MA17-MB17)*VLOOKUP(LY17,PROTOKOL!$A:$E,5)))</f>
        <v xml:space="preserve"> </v>
      </c>
      <c r="MD17" s="155"/>
      <c r="ME17" s="156" t="str">
        <f t="shared" si="54"/>
        <v xml:space="preserve"> </v>
      </c>
      <c r="MF17" s="103"/>
      <c r="MG17" s="138">
        <v>4</v>
      </c>
      <c r="MH17" s="149">
        <v>9.15</v>
      </c>
      <c r="MI17" s="150">
        <v>3</v>
      </c>
      <c r="MJ17" s="150">
        <f t="shared" si="55"/>
        <v>7.5</v>
      </c>
      <c r="MK17" s="150">
        <f>IFERROR(IF(MI17=0," ",IF(MI17=16," ",VLOOKUP(MI17,PROTOKOL!$A:$E,2)*MJ17))/7.5*(7.5-MN17),"")</f>
        <v>4.5</v>
      </c>
      <c r="ML17" s="151">
        <v>0.16600000000000001</v>
      </c>
      <c r="MM17" s="152">
        <f>IF(MI17=0," ",IF(MI17=16," ",(MH17-MK17-ML17)*VLOOKUP(MI17,PROTOKOL!$A:$E,5)))</f>
        <v>31.821503155555551</v>
      </c>
      <c r="MN17" s="153"/>
      <c r="MO17" s="144">
        <f t="shared" si="236"/>
        <v>7.5</v>
      </c>
      <c r="MP17" s="145">
        <f t="shared" si="237"/>
        <v>31.821503155555551</v>
      </c>
      <c r="MQ17" s="149"/>
      <c r="MR17" s="150"/>
      <c r="MS17" s="150" t="str">
        <f t="shared" si="56"/>
        <v xml:space="preserve"> </v>
      </c>
      <c r="MT17" s="154" t="str">
        <f>IF(MR17=0," ",IF(MR17=16," ",VLOOKUP(MR17,PROTOKOL!$A:$E,2)*MS17))</f>
        <v xml:space="preserve"> </v>
      </c>
      <c r="MU17" s="151"/>
      <c r="MV17" s="152" t="str">
        <f>IF(MR17=0," ",IF(MR17=16," ",(MQ17-MT17-MU17)*VLOOKUP(MR17,PROTOKOL!$A:$E,5)))</f>
        <v xml:space="preserve"> </v>
      </c>
      <c r="MW17" s="155"/>
      <c r="MX17" s="156" t="str">
        <f t="shared" si="57"/>
        <v xml:space="preserve"> </v>
      </c>
      <c r="MY17" s="103"/>
      <c r="MZ17" s="138">
        <v>4</v>
      </c>
      <c r="NA17" s="149" t="s">
        <v>29</v>
      </c>
      <c r="NB17" s="150"/>
      <c r="NC17" s="150" t="str">
        <f t="shared" si="58"/>
        <v xml:space="preserve"> </v>
      </c>
      <c r="ND17" s="150" t="str">
        <f>IFERROR(IF(NB17=0," ",IF(NB17=16," ",VLOOKUP(NB17,PROTOKOL!$A:$E,2)*NC17))/7.5*(7.5-NG17),"")</f>
        <v/>
      </c>
      <c r="NE17" s="151"/>
      <c r="NF17" s="152" t="str">
        <f>IF(NB17=0," ",IF(NB17=16," ",(NA17-ND17-NE17)*VLOOKUP(NB17,PROTOKOL!$A:$E,5)))</f>
        <v xml:space="preserve"> </v>
      </c>
      <c r="NG17" s="153"/>
      <c r="NH17" s="144" t="str">
        <f t="shared" si="238"/>
        <v xml:space="preserve"> </v>
      </c>
      <c r="NI17" s="145" t="str">
        <f t="shared" si="239"/>
        <v xml:space="preserve"> </v>
      </c>
      <c r="NJ17" s="149"/>
      <c r="NK17" s="150"/>
      <c r="NL17" s="150" t="str">
        <f t="shared" si="59"/>
        <v xml:space="preserve"> </v>
      </c>
      <c r="NM17" s="154" t="str">
        <f>IF(NK17=0," ",IF(NK17=16," ",VLOOKUP(NK17,PROTOKOL!$A:$E,2)*NL17))</f>
        <v xml:space="preserve"> </v>
      </c>
      <c r="NN17" s="151"/>
      <c r="NO17" s="152" t="str">
        <f>IF(NK17=0," ",IF(NK17=16," ",(NJ17-NM17-NN17)*VLOOKUP(NK17,PROTOKOL!$A:$E,5)))</f>
        <v xml:space="preserve"> </v>
      </c>
      <c r="NP17" s="155"/>
      <c r="NQ17" s="156" t="str">
        <f t="shared" si="60"/>
        <v xml:space="preserve"> </v>
      </c>
      <c r="NR17" s="103"/>
      <c r="NS17" s="138">
        <v>4</v>
      </c>
      <c r="NT17" s="149" t="s">
        <v>26</v>
      </c>
      <c r="NU17" s="150"/>
      <c r="NV17" s="150" t="str">
        <f t="shared" si="61"/>
        <v xml:space="preserve"> </v>
      </c>
      <c r="NW17" s="150" t="str">
        <f>IFERROR(IF(NU17=0," ",IF(NU17=16," ",VLOOKUP(NU17,PROTOKOL!$A:$E,2)*NV17))/7.5*(7.5-NZ17),"")</f>
        <v/>
      </c>
      <c r="NX17" s="151"/>
      <c r="NY17" s="152" t="str">
        <f>IF(NU17=0," ",IF(NU17=16," ",(NT17-NW17-NX17)*VLOOKUP(NU17,PROTOKOL!$A:$E,5)))</f>
        <v xml:space="preserve"> </v>
      </c>
      <c r="NZ17" s="153"/>
      <c r="OA17" s="144" t="str">
        <f t="shared" si="240"/>
        <v xml:space="preserve"> </v>
      </c>
      <c r="OB17" s="145" t="str">
        <f t="shared" si="241"/>
        <v xml:space="preserve"> </v>
      </c>
      <c r="OC17" s="149"/>
      <c r="OD17" s="150"/>
      <c r="OE17" s="150" t="str">
        <f t="shared" si="62"/>
        <v xml:space="preserve"> </v>
      </c>
      <c r="OF17" s="154" t="str">
        <f>IF(OD17=0," ",IF(OD17=16," ",VLOOKUP(OD17,PROTOKOL!$A:$E,2)*OE17))</f>
        <v xml:space="preserve"> </v>
      </c>
      <c r="OG17" s="151"/>
      <c r="OH17" s="152" t="str">
        <f>IF(OD17=0," ",IF(OD17=16," ",(OC17-OF17-OG17)*VLOOKUP(OD17,PROTOKOL!$A:$E,5)))</f>
        <v xml:space="preserve"> </v>
      </c>
      <c r="OI17" s="155"/>
      <c r="OJ17" s="156" t="str">
        <f t="shared" si="63"/>
        <v xml:space="preserve"> </v>
      </c>
      <c r="OK17" s="103"/>
      <c r="OL17" s="138">
        <v>4</v>
      </c>
      <c r="OM17" s="149">
        <v>7.74</v>
      </c>
      <c r="ON17" s="150">
        <v>3</v>
      </c>
      <c r="OO17" s="150">
        <f t="shared" si="64"/>
        <v>7.5</v>
      </c>
      <c r="OP17" s="150">
        <f>IFERROR(IF(ON17=0," ",IF(ON17=16," ",VLOOKUP(ON17,PROTOKOL!$A:$E,2)*OO17))/7.5*(7.5-OS17),"")</f>
        <v>4.5</v>
      </c>
      <c r="OQ17" s="151">
        <v>0.219</v>
      </c>
      <c r="OR17" s="152">
        <f>IF(ON17=0," ",IF(ON17=16," ",(OM17-OP17-OQ17)*VLOOKUP(ON17,PROTOKOL!$A:$E,5)))</f>
        <v>21.439063566666668</v>
      </c>
      <c r="OS17" s="153"/>
      <c r="OT17" s="144">
        <f t="shared" si="242"/>
        <v>7.5</v>
      </c>
      <c r="OU17" s="145">
        <f t="shared" si="243"/>
        <v>21.439063566666668</v>
      </c>
      <c r="OV17" s="149"/>
      <c r="OW17" s="150"/>
      <c r="OX17" s="150" t="str">
        <f t="shared" si="65"/>
        <v xml:space="preserve"> </v>
      </c>
      <c r="OY17" s="154" t="str">
        <f>IF(OW17=0," ",IF(OW17=16," ",VLOOKUP(OW17,PROTOKOL!$A:$E,2)*OX17))</f>
        <v xml:space="preserve"> </v>
      </c>
      <c r="OZ17" s="151"/>
      <c r="PA17" s="152" t="str">
        <f>IF(OW17=0," ",IF(OW17=16," ",(OV17-OY17-OZ17)*VLOOKUP(OW17,PROTOKOL!$A:$E,5)))</f>
        <v xml:space="preserve"> </v>
      </c>
      <c r="PB17" s="155"/>
      <c r="PC17" s="156" t="str">
        <f t="shared" si="66"/>
        <v xml:space="preserve"> </v>
      </c>
      <c r="PD17" s="103"/>
      <c r="PE17" s="138">
        <v>4</v>
      </c>
      <c r="PF17" s="149">
        <v>9.09</v>
      </c>
      <c r="PG17" s="150">
        <v>3</v>
      </c>
      <c r="PH17" s="150">
        <f t="shared" si="67"/>
        <v>7.5</v>
      </c>
      <c r="PI17" s="150">
        <f>IFERROR(IF(PG17=0," ",IF(PG17=16," ",VLOOKUP(PG17,PROTOKOL!$A:$E,2)*PH17))/7.5*(7.5-PL17),"")</f>
        <v>4.5</v>
      </c>
      <c r="PJ17" s="151">
        <v>0.16</v>
      </c>
      <c r="PK17" s="152">
        <f>IF(PG17=0," ",IF(PG17=16," ",(PF17-PI17-PJ17)*VLOOKUP(PG17,PROTOKOL!$A:$E,5)))</f>
        <v>31.438282555555549</v>
      </c>
      <c r="PL17" s="153"/>
      <c r="PM17" s="144">
        <f t="shared" si="244"/>
        <v>7.5</v>
      </c>
      <c r="PN17" s="145">
        <f t="shared" si="245"/>
        <v>31.438282555555549</v>
      </c>
      <c r="PO17" s="149"/>
      <c r="PP17" s="150"/>
      <c r="PQ17" s="150" t="str">
        <f t="shared" si="68"/>
        <v xml:space="preserve"> </v>
      </c>
      <c r="PR17" s="154" t="str">
        <f>IF(PP17=0," ",IF(PP17=16," ",VLOOKUP(PP17,PROTOKOL!$A:$E,2)*PQ17))</f>
        <v xml:space="preserve"> </v>
      </c>
      <c r="PS17" s="151"/>
      <c r="PT17" s="152" t="str">
        <f>IF(PP17=0," ",IF(PP17=16," ",(PO17-PR17-PS17)*VLOOKUP(PP17,PROTOKOL!$A:$E,5)))</f>
        <v xml:space="preserve"> </v>
      </c>
      <c r="PU17" s="155"/>
      <c r="PV17" s="156" t="str">
        <f t="shared" si="69"/>
        <v xml:space="preserve"> </v>
      </c>
      <c r="PW17" s="103"/>
      <c r="PX17" s="138">
        <v>4</v>
      </c>
      <c r="PY17" s="149">
        <v>6.75</v>
      </c>
      <c r="PZ17" s="150">
        <v>1</v>
      </c>
      <c r="QA17" s="150">
        <f t="shared" si="70"/>
        <v>7.5</v>
      </c>
      <c r="QB17" s="150">
        <f>IFERROR(IF(PZ17=0," ",IF(PZ17=16," ",VLOOKUP(PZ17,PROTOKOL!$A:$E,2)*QA17))/7.5*(7.5-QE17),"")</f>
        <v>4.5</v>
      </c>
      <c r="QC17" s="151">
        <v>0.14499999999999999</v>
      </c>
      <c r="QD17" s="152">
        <f>IF(PZ17=0," ",IF(PZ17=16," ",(PY17-QB17-QC17)*VLOOKUP(PZ17,PROTOKOL!$A:$E,5)))</f>
        <v>21.340723888888885</v>
      </c>
      <c r="QE17" s="153"/>
      <c r="QF17" s="144">
        <f t="shared" si="246"/>
        <v>7.5</v>
      </c>
      <c r="QG17" s="145">
        <f t="shared" si="247"/>
        <v>21.340723888888885</v>
      </c>
      <c r="QH17" s="149"/>
      <c r="QI17" s="150"/>
      <c r="QJ17" s="150" t="str">
        <f t="shared" si="71"/>
        <v xml:space="preserve"> </v>
      </c>
      <c r="QK17" s="154" t="str">
        <f>IF(QI17=0," ",IF(QI17=16," ",VLOOKUP(QI17,PROTOKOL!$A:$E,2)*QJ17))</f>
        <v xml:space="preserve"> </v>
      </c>
      <c r="QL17" s="151"/>
      <c r="QM17" s="152" t="str">
        <f>IF(QI17=0," ",IF(QI17=16," ",(QH17-QK17-QL17)*VLOOKUP(QI17,PROTOKOL!$A:$E,5)))</f>
        <v xml:space="preserve"> </v>
      </c>
      <c r="QN17" s="155"/>
      <c r="QO17" s="156" t="str">
        <f t="shared" si="72"/>
        <v xml:space="preserve"> </v>
      </c>
      <c r="QP17" s="103"/>
      <c r="QQ17" s="138">
        <v>4</v>
      </c>
      <c r="QR17" s="149">
        <v>7.74</v>
      </c>
      <c r="QS17" s="150">
        <v>3</v>
      </c>
      <c r="QT17" s="150">
        <f t="shared" si="73"/>
        <v>7.5</v>
      </c>
      <c r="QU17" s="150">
        <f>IFERROR(IF(QS17=0," ",IF(QS17=16," ",VLOOKUP(QS17,PROTOKOL!$A:$E,2)*QT17))/7.5*(7.5-QX17),"")</f>
        <v>4.5</v>
      </c>
      <c r="QV17" s="151">
        <v>0.219</v>
      </c>
      <c r="QW17" s="152">
        <f>IF(QS17=0," ",IF(QS17=16," ",(QR17-QU17-QV17)*VLOOKUP(QS17,PROTOKOL!$A:$E,5)))</f>
        <v>21.439063566666668</v>
      </c>
      <c r="QX17" s="153"/>
      <c r="QY17" s="144">
        <f t="shared" si="248"/>
        <v>7.5</v>
      </c>
      <c r="QZ17" s="145">
        <f t="shared" si="249"/>
        <v>21.439063566666668</v>
      </c>
      <c r="RA17" s="149"/>
      <c r="RB17" s="150"/>
      <c r="RC17" s="150" t="str">
        <f t="shared" si="74"/>
        <v xml:space="preserve"> </v>
      </c>
      <c r="RD17" s="154" t="str">
        <f>IF(RB17=0," ",IF(RB17=16," ",VLOOKUP(RB17,PROTOKOL!$A:$E,2)*RC17))</f>
        <v xml:space="preserve"> </v>
      </c>
      <c r="RE17" s="151"/>
      <c r="RF17" s="152" t="str">
        <f>IF(RB17=0," ",IF(RB17=16," ",(RA17-RD17-RE17)*VLOOKUP(RB17,PROTOKOL!$A:$E,5)))</f>
        <v xml:space="preserve"> </v>
      </c>
      <c r="RG17" s="155"/>
      <c r="RH17" s="156" t="str">
        <f t="shared" si="75"/>
        <v xml:space="preserve"> </v>
      </c>
      <c r="RI17" s="103"/>
      <c r="RJ17" s="138">
        <v>4</v>
      </c>
      <c r="RK17" s="149">
        <v>8.02</v>
      </c>
      <c r="RL17" s="150">
        <v>1</v>
      </c>
      <c r="RM17" s="150">
        <f t="shared" si="76"/>
        <v>7.5</v>
      </c>
      <c r="RN17" s="150">
        <f>IFERROR(IF(RL17=0," ",IF(RL17=16," ",VLOOKUP(RL17,PROTOKOL!$A:$E,2)*RM17))/7.5*(7.5-RQ17),"")</f>
        <v>4.5</v>
      </c>
      <c r="RO17" s="151">
        <v>0.24099999999999999</v>
      </c>
      <c r="RP17" s="152">
        <f>IF(RL17=0," ",IF(RL17=16," ",(RK17-RN17-RO17)*VLOOKUP(RL17,PROTOKOL!$A:$E,5)))</f>
        <v>33.242866333333325</v>
      </c>
      <c r="RQ17" s="153"/>
      <c r="RR17" s="144">
        <f t="shared" si="250"/>
        <v>7.5</v>
      </c>
      <c r="RS17" s="145">
        <f t="shared" si="251"/>
        <v>33.242866333333325</v>
      </c>
      <c r="RT17" s="149"/>
      <c r="RU17" s="150"/>
      <c r="RV17" s="150" t="str">
        <f t="shared" si="77"/>
        <v xml:space="preserve"> </v>
      </c>
      <c r="RW17" s="154" t="str">
        <f>IF(RU17=0," ",IF(RU17=16," ",VLOOKUP(RU17,PROTOKOL!$A:$E,2)*RV17))</f>
        <v xml:space="preserve"> </v>
      </c>
      <c r="RX17" s="151"/>
      <c r="RY17" s="152" t="str">
        <f>IF(RU17=0," ",IF(RU17=16," ",(RT17-RW17-RX17)*VLOOKUP(RU17,PROTOKOL!$A:$E,5)))</f>
        <v xml:space="preserve"> </v>
      </c>
      <c r="RZ17" s="155"/>
      <c r="SA17" s="156" t="str">
        <f t="shared" si="78"/>
        <v xml:space="preserve"> </v>
      </c>
      <c r="SB17" s="103"/>
      <c r="SC17" s="138">
        <v>4</v>
      </c>
      <c r="SD17" s="149">
        <v>5.81</v>
      </c>
      <c r="SE17" s="150">
        <v>1</v>
      </c>
      <c r="SF17" s="150">
        <f t="shared" si="79"/>
        <v>7.5</v>
      </c>
      <c r="SG17" s="150">
        <f>IFERROR(IF(SE17=0," ",IF(SE17=16," ",VLOOKUP(SE17,PROTOKOL!$A:$E,2)*SF17))/7.5*(7.5-SJ17),"")</f>
        <v>4.5</v>
      </c>
      <c r="SH17" s="151">
        <v>0.16300000000000001</v>
      </c>
      <c r="SI17" s="152">
        <f>IF(SE17=0," ",IF(SE17=16," ",(SD17-SG17-SH17)*VLOOKUP(SE17,PROTOKOL!$A:$E,5)))</f>
        <v>11.628413444444439</v>
      </c>
      <c r="SJ17" s="153"/>
      <c r="SK17" s="144">
        <f t="shared" si="252"/>
        <v>7.5</v>
      </c>
      <c r="SL17" s="145">
        <f t="shared" si="253"/>
        <v>11.628413444444439</v>
      </c>
      <c r="SM17" s="149"/>
      <c r="SN17" s="150"/>
      <c r="SO17" s="150" t="str">
        <f t="shared" si="80"/>
        <v xml:space="preserve"> </v>
      </c>
      <c r="SP17" s="154" t="str">
        <f>IF(SN17=0," ",IF(SN17=16," ",VLOOKUP(SN17,PROTOKOL!$A:$E,2)*SO17))</f>
        <v xml:space="preserve"> </v>
      </c>
      <c r="SQ17" s="151"/>
      <c r="SR17" s="152" t="str">
        <f>IF(SN17=0," ",IF(SN17=16," ",(SM17-SP17-SQ17)*VLOOKUP(SN17,PROTOKOL!$A:$E,5)))</f>
        <v xml:space="preserve"> </v>
      </c>
      <c r="SS17" s="155"/>
      <c r="ST17" s="156" t="str">
        <f t="shared" si="81"/>
        <v xml:space="preserve"> </v>
      </c>
      <c r="SU17" s="103"/>
      <c r="SV17" s="138">
        <v>4</v>
      </c>
      <c r="SW17" s="149">
        <v>1</v>
      </c>
      <c r="SX17" s="150">
        <v>5</v>
      </c>
      <c r="SY17" s="150">
        <f t="shared" si="82"/>
        <v>7.5</v>
      </c>
      <c r="SZ17" s="150">
        <f>IFERROR(IF(SX17=0," ",IF(SX17=16," ",VLOOKUP(SX17,PROTOKOL!$A:$E,2)*SY17))/7.5*(7.5-TC17),"")</f>
        <v>0</v>
      </c>
      <c r="TA17" s="151"/>
      <c r="TB17" s="152">
        <f>IF(SX17=0," ",IF(SX17=16," ",(SW17-SZ17-TA17)*VLOOKUP(SX17,PROTOKOL!$A:$E,5)))</f>
        <v>17.262634133205204</v>
      </c>
      <c r="TC17" s="153"/>
      <c r="TD17" s="144" t="str">
        <f t="shared" si="254"/>
        <v xml:space="preserve"> </v>
      </c>
      <c r="TE17" s="145" t="str">
        <f t="shared" si="255"/>
        <v xml:space="preserve"> </v>
      </c>
      <c r="TF17" s="149"/>
      <c r="TG17" s="150"/>
      <c r="TH17" s="150" t="str">
        <f t="shared" si="83"/>
        <v xml:space="preserve"> </v>
      </c>
      <c r="TI17" s="154" t="str">
        <f>IF(TG17=0," ",IF(TG17=16," ",VLOOKUP(TG17,PROTOKOL!$A:$E,2)*TH17))</f>
        <v xml:space="preserve"> </v>
      </c>
      <c r="TJ17" s="151"/>
      <c r="TK17" s="152" t="str">
        <f>IF(TG17=0," ",IF(TG17=16," ",(TF17-TI17-TJ17)*VLOOKUP(TG17,PROTOKOL!$A:$E,5)))</f>
        <v xml:space="preserve"> </v>
      </c>
      <c r="TL17" s="155"/>
      <c r="TM17" s="156" t="str">
        <f t="shared" si="84"/>
        <v xml:space="preserve"> </v>
      </c>
      <c r="TN17" s="103"/>
      <c r="TO17" s="138">
        <v>4</v>
      </c>
      <c r="TP17" s="149" t="s">
        <v>26</v>
      </c>
      <c r="TQ17" s="150"/>
      <c r="TR17" s="150" t="str">
        <f t="shared" si="85"/>
        <v xml:space="preserve"> </v>
      </c>
      <c r="TS17" s="150" t="str">
        <f>IFERROR(IF(TQ17=0," ",IF(TQ17=16," ",VLOOKUP(TQ17,PROTOKOL!$A:$E,2)*TR17))/7.5*(7.5-TV17),"")</f>
        <v/>
      </c>
      <c r="TT17" s="151"/>
      <c r="TU17" s="152" t="str">
        <f>IF(TQ17=0," ",IF(TQ17=16," ",(TP17-TS17-TT17)*VLOOKUP(TQ17,PROTOKOL!$A:$E,5)))</f>
        <v xml:space="preserve"> </v>
      </c>
      <c r="TV17" s="153"/>
      <c r="TW17" s="144" t="str">
        <f t="shared" si="256"/>
        <v xml:space="preserve"> </v>
      </c>
      <c r="TX17" s="145" t="str">
        <f t="shared" si="257"/>
        <v xml:space="preserve"> </v>
      </c>
      <c r="TY17" s="149"/>
      <c r="TZ17" s="150"/>
      <c r="UA17" s="150" t="str">
        <f t="shared" si="86"/>
        <v xml:space="preserve"> </v>
      </c>
      <c r="UB17" s="154" t="str">
        <f>IF(TZ17=0," ",IF(TZ17=16," ",VLOOKUP(TZ17,PROTOKOL!$A:$E,2)*UA17))</f>
        <v xml:space="preserve"> </v>
      </c>
      <c r="UC17" s="151"/>
      <c r="UD17" s="152" t="str">
        <f>IF(TZ17=0," ",IF(TZ17=16," ",(TY17-UB17-UC17)*VLOOKUP(TZ17,PROTOKOL!$A:$E,5)))</f>
        <v xml:space="preserve"> </v>
      </c>
      <c r="UE17" s="155"/>
      <c r="UF17" s="156" t="str">
        <f t="shared" si="87"/>
        <v xml:space="preserve"> </v>
      </c>
      <c r="UG17" s="103"/>
      <c r="UH17" s="138">
        <v>4</v>
      </c>
      <c r="UI17" s="149">
        <v>6.75</v>
      </c>
      <c r="UJ17" s="150">
        <v>1</v>
      </c>
      <c r="UK17" s="150">
        <f t="shared" si="88"/>
        <v>7.5</v>
      </c>
      <c r="UL17" s="150">
        <f>IFERROR(IF(UJ17=0," ",IF(UJ17=16," ",VLOOKUP(UJ17,PROTOKOL!$A:$E,2)*UK17))/7.5*(7.5-UO17),"")</f>
        <v>4.5</v>
      </c>
      <c r="UM17" s="151">
        <v>0.14499999999999999</v>
      </c>
      <c r="UN17" s="152">
        <f>IF(UJ17=0," ",IF(UJ17=16," ",(UI17-UL17-UM17)*VLOOKUP(UJ17,PROTOKOL!$A:$E,5)))</f>
        <v>21.340723888888885</v>
      </c>
      <c r="UO17" s="153"/>
      <c r="UP17" s="144">
        <f t="shared" si="258"/>
        <v>7.5</v>
      </c>
      <c r="UQ17" s="145">
        <f t="shared" si="259"/>
        <v>21.340723888888885</v>
      </c>
      <c r="UR17" s="149"/>
      <c r="US17" s="150"/>
      <c r="UT17" s="150" t="str">
        <f t="shared" si="89"/>
        <v xml:space="preserve"> </v>
      </c>
      <c r="UU17" s="154" t="str">
        <f>IF(US17=0," ",IF(US17=16," ",VLOOKUP(US17,PROTOKOL!$A:$E,2)*UT17))</f>
        <v xml:space="preserve"> </v>
      </c>
      <c r="UV17" s="151"/>
      <c r="UW17" s="152" t="str">
        <f>IF(US17=0," ",IF(US17=16," ",(UR17-UU17-UV17)*VLOOKUP(US17,PROTOKOL!$A:$E,5)))</f>
        <v xml:space="preserve"> </v>
      </c>
      <c r="UX17" s="155"/>
      <c r="UY17" s="156" t="str">
        <f t="shared" si="90"/>
        <v xml:space="preserve"> </v>
      </c>
      <c r="UZ17" s="103"/>
      <c r="VA17" s="138">
        <v>4</v>
      </c>
      <c r="VB17" s="149">
        <v>7.26</v>
      </c>
      <c r="VC17" s="150">
        <v>1</v>
      </c>
      <c r="VD17" s="150">
        <f t="shared" si="91"/>
        <v>7.5</v>
      </c>
      <c r="VE17" s="150">
        <f>IFERROR(IF(VC17=0," ",IF(VC17=16," ",VLOOKUP(VC17,PROTOKOL!$A:$E,2)*VD17))/7.5*(7.5-VH17),"")</f>
        <v>4.5</v>
      </c>
      <c r="VF17" s="151">
        <v>0.28100000000000003</v>
      </c>
      <c r="VG17" s="152">
        <f>IF(VC17=0," ",IF(VC17=16," ",(VB17-VE17-VF17)*VLOOKUP(VC17,PROTOKOL!$A:$E,5)))</f>
        <v>25.132377444444437</v>
      </c>
      <c r="VH17" s="153"/>
      <c r="VI17" s="144">
        <f t="shared" si="260"/>
        <v>7.5</v>
      </c>
      <c r="VJ17" s="145">
        <f t="shared" si="261"/>
        <v>25.132377444444437</v>
      </c>
      <c r="VK17" s="149"/>
      <c r="VL17" s="150"/>
      <c r="VM17" s="150" t="str">
        <f t="shared" si="92"/>
        <v xml:space="preserve"> </v>
      </c>
      <c r="VN17" s="154" t="str">
        <f>IF(VL17=0," ",IF(VL17=16," ",VLOOKUP(VL17,PROTOKOL!$A:$E,2)*VM17))</f>
        <v xml:space="preserve"> </v>
      </c>
      <c r="VO17" s="151"/>
      <c r="VP17" s="152" t="str">
        <f>IF(VL17=0," ",IF(VL17=16," ",(VK17-VN17-VO17)*VLOOKUP(VL17,PROTOKOL!$A:$E,5)))</f>
        <v xml:space="preserve"> </v>
      </c>
      <c r="VQ17" s="155"/>
      <c r="VR17" s="156" t="str">
        <f t="shared" si="93"/>
        <v xml:space="preserve"> </v>
      </c>
      <c r="VS17" s="103"/>
      <c r="VT17" s="138">
        <v>4</v>
      </c>
      <c r="VU17" s="149">
        <v>7.37</v>
      </c>
      <c r="VV17" s="150">
        <v>1</v>
      </c>
      <c r="VW17" s="150">
        <f t="shared" si="94"/>
        <v>7.5</v>
      </c>
      <c r="VX17" s="150">
        <f>IFERROR(IF(VV17=0," ",IF(VV17=16," ",VLOOKUP(VV17,PROTOKOL!$A:$E,2)*VW17))/7.5*(7.5-WA17),"")</f>
        <v>4.5</v>
      </c>
      <c r="VY17" s="151">
        <v>0.17100000000000001</v>
      </c>
      <c r="VZ17" s="152">
        <f>IF(VV17=0," ",IF(VV17=16," ",(VU17-VX17-VY17)*VLOOKUP(VV17,PROTOKOL!$A:$E,5)))</f>
        <v>27.36276188888889</v>
      </c>
      <c r="WA17" s="153"/>
      <c r="WB17" s="144">
        <f t="shared" si="262"/>
        <v>7.5</v>
      </c>
      <c r="WC17" s="145">
        <f t="shared" si="263"/>
        <v>27.36276188888889</v>
      </c>
      <c r="WD17" s="149"/>
      <c r="WE17" s="150"/>
      <c r="WF17" s="150" t="str">
        <f t="shared" si="95"/>
        <v xml:space="preserve"> </v>
      </c>
      <c r="WG17" s="154" t="str">
        <f>IF(WE17=0," ",IF(WE17=16," ",VLOOKUP(WE17,PROTOKOL!$A:$E,2)*WF17))</f>
        <v xml:space="preserve"> </v>
      </c>
      <c r="WH17" s="151"/>
      <c r="WI17" s="152" t="str">
        <f>IF(WE17=0," ",IF(WE17=16," ",(WD17-WG17-WH17)*VLOOKUP(WE17,PROTOKOL!$A:$E,5)))</f>
        <v xml:space="preserve"> </v>
      </c>
      <c r="WJ17" s="155"/>
      <c r="WK17" s="156" t="str">
        <f t="shared" si="96"/>
        <v xml:space="preserve"> </v>
      </c>
      <c r="WL17" s="103"/>
      <c r="WM17" s="138">
        <v>4</v>
      </c>
      <c r="WN17" s="149">
        <v>7.28</v>
      </c>
      <c r="WO17" s="150">
        <v>1</v>
      </c>
      <c r="WP17" s="150">
        <f t="shared" si="97"/>
        <v>7.5</v>
      </c>
      <c r="WQ17" s="150">
        <f>IFERROR(IF(WO17=0," ",IF(WO17=16," ",VLOOKUP(WO17,PROTOKOL!$A:$E,2)*WP17))/7.5*(7.5-WT17),"")</f>
        <v>4.5</v>
      </c>
      <c r="WR17" s="151">
        <v>0.13</v>
      </c>
      <c r="WS17" s="152">
        <f>IF(WO17=0," ",IF(WO17=16," ",(WN17-WQ17-WR17)*VLOOKUP(WO17,PROTOKOL!$A:$E,5)))</f>
        <v>26.865994444444446</v>
      </c>
      <c r="WT17" s="153"/>
      <c r="WU17" s="144">
        <f t="shared" si="264"/>
        <v>7.5</v>
      </c>
      <c r="WV17" s="145">
        <f t="shared" si="265"/>
        <v>26.865994444444446</v>
      </c>
      <c r="WW17" s="149"/>
      <c r="WX17" s="150"/>
      <c r="WY17" s="150" t="str">
        <f t="shared" si="98"/>
        <v xml:space="preserve"> </v>
      </c>
      <c r="WZ17" s="154" t="str">
        <f>IF(WX17=0," ",IF(WX17=16," ",VLOOKUP(WX17,PROTOKOL!$A:$E,2)*WY17))</f>
        <v xml:space="preserve"> </v>
      </c>
      <c r="XA17" s="151"/>
      <c r="XB17" s="152" t="str">
        <f>IF(WX17=0," ",IF(WX17=16," ",(WW17-WZ17-XA17)*VLOOKUP(WX17,PROTOKOL!$A:$E,5)))</f>
        <v xml:space="preserve"> </v>
      </c>
      <c r="XC17" s="155"/>
      <c r="XD17" s="156" t="str">
        <f t="shared" si="99"/>
        <v xml:space="preserve"> </v>
      </c>
      <c r="XE17" s="103"/>
      <c r="XF17" s="138">
        <v>4</v>
      </c>
      <c r="XG17" s="149">
        <v>6.69</v>
      </c>
      <c r="XH17" s="150">
        <v>1</v>
      </c>
      <c r="XI17" s="150">
        <f t="shared" si="100"/>
        <v>7.5</v>
      </c>
      <c r="XJ17" s="150">
        <f>IFERROR(IF(XH17=0," ",IF(XH17=16," ",VLOOKUP(XH17,PROTOKOL!$A:$E,2)*XI17))/7.5*(7.5-XM17),"")</f>
        <v>4.5</v>
      </c>
      <c r="XK17" s="151">
        <v>0.21099999999999999</v>
      </c>
      <c r="XL17" s="152">
        <f>IF(XH17=0," ",IF(XH17=16," ",(XG17-XJ17-XK17)*VLOOKUP(XH17,PROTOKOL!$A:$E,5)))</f>
        <v>20.06332188888889</v>
      </c>
      <c r="XM17" s="153"/>
      <c r="XN17" s="144">
        <f t="shared" si="266"/>
        <v>7.5</v>
      </c>
      <c r="XO17" s="145">
        <f t="shared" si="267"/>
        <v>20.06332188888889</v>
      </c>
      <c r="XP17" s="149"/>
      <c r="XQ17" s="150"/>
      <c r="XR17" s="150" t="str">
        <f t="shared" si="101"/>
        <v xml:space="preserve"> </v>
      </c>
      <c r="XS17" s="154" t="str">
        <f>IF(XQ17=0," ",IF(XQ17=16," ",VLOOKUP(XQ17,PROTOKOL!$A:$E,2)*XR17))</f>
        <v xml:space="preserve"> </v>
      </c>
      <c r="XT17" s="151"/>
      <c r="XU17" s="152" t="str">
        <f>IF(XQ17=0," ",IF(XQ17=16," ",(XP17-XS17-XT17)*VLOOKUP(XQ17,PROTOKOL!$A:$E,5)))</f>
        <v xml:space="preserve"> </v>
      </c>
      <c r="XV17" s="155"/>
      <c r="XW17" s="156" t="str">
        <f t="shared" si="102"/>
        <v xml:space="preserve"> </v>
      </c>
      <c r="XX17" s="103"/>
      <c r="XY17" s="138">
        <v>4</v>
      </c>
      <c r="XZ17" s="149" t="s">
        <v>29</v>
      </c>
      <c r="YA17" s="150"/>
      <c r="YB17" s="150" t="str">
        <f t="shared" si="103"/>
        <v xml:space="preserve"> </v>
      </c>
      <c r="YC17" s="150" t="str">
        <f>IFERROR(IF(YA17=0," ",IF(YA17=16," ",VLOOKUP(YA17,PROTOKOL!$A:$E,2)*YB17))/7.5*(7.5-YF17),"")</f>
        <v/>
      </c>
      <c r="YD17" s="151"/>
      <c r="YE17" s="152" t="str">
        <f>IF(YA17=0," ",IF(YA17=16," ",(XZ17-YC17-YD17)*VLOOKUP(YA17,PROTOKOL!$A:$E,5)))</f>
        <v xml:space="preserve"> </v>
      </c>
      <c r="YF17" s="153"/>
      <c r="YG17" s="144" t="str">
        <f t="shared" si="268"/>
        <v xml:space="preserve"> </v>
      </c>
      <c r="YH17" s="145" t="str">
        <f t="shared" si="269"/>
        <v xml:space="preserve"> </v>
      </c>
      <c r="YI17" s="149"/>
      <c r="YJ17" s="150"/>
      <c r="YK17" s="150" t="str">
        <f t="shared" si="104"/>
        <v xml:space="preserve"> </v>
      </c>
      <c r="YL17" s="154" t="str">
        <f>IF(YJ17=0," ",IF(YJ17=16," ",VLOOKUP(YJ17,PROTOKOL!$A:$E,2)*YK17))</f>
        <v xml:space="preserve"> </v>
      </c>
      <c r="YM17" s="151"/>
      <c r="YN17" s="152" t="str">
        <f>IF(YJ17=0," ",IF(YJ17=16," ",(YI17-YL17-YM17)*VLOOKUP(YJ17,PROTOKOL!$A:$E,5)))</f>
        <v xml:space="preserve"> </v>
      </c>
      <c r="YO17" s="155"/>
      <c r="YP17" s="156" t="str">
        <f t="shared" si="105"/>
        <v xml:space="preserve"> </v>
      </c>
      <c r="YQ17" s="103"/>
      <c r="YR17" s="138">
        <v>4</v>
      </c>
      <c r="YS17" s="149">
        <v>7.22</v>
      </c>
      <c r="YT17" s="150">
        <v>1</v>
      </c>
      <c r="YU17" s="150">
        <f t="shared" si="106"/>
        <v>7.5</v>
      </c>
      <c r="YV17" s="150">
        <f>IFERROR(IF(YT17=0," ",IF(YT17=16," ",VLOOKUP(YT17,PROTOKOL!$A:$E,2)*YU17))/7.5*(7.5-YY17),"")</f>
        <v>4.5</v>
      </c>
      <c r="YW17" s="151">
        <v>0.219</v>
      </c>
      <c r="YX17" s="152">
        <f>IF(YT17=0," ",IF(YT17=16," ",(YS17-YV17-YW17)*VLOOKUP(YT17,PROTOKOL!$A:$E,5)))</f>
        <v>25.355415888888885</v>
      </c>
      <c r="YY17" s="153"/>
      <c r="YZ17" s="144">
        <f t="shared" si="270"/>
        <v>7.5</v>
      </c>
      <c r="ZA17" s="145">
        <f t="shared" si="271"/>
        <v>25.355415888888885</v>
      </c>
      <c r="ZB17" s="149"/>
      <c r="ZC17" s="150"/>
      <c r="ZD17" s="150" t="str">
        <f t="shared" si="107"/>
        <v xml:space="preserve"> </v>
      </c>
      <c r="ZE17" s="154" t="str">
        <f>IF(ZC17=0," ",IF(ZC17=16," ",VLOOKUP(ZC17,PROTOKOL!$A:$E,2)*ZD17))</f>
        <v xml:space="preserve"> </v>
      </c>
      <c r="ZF17" s="151"/>
      <c r="ZG17" s="152" t="str">
        <f>IF(ZC17=0," ",IF(ZC17=16," ",(ZB17-ZE17-ZF17)*VLOOKUP(ZC17,PROTOKOL!$A:$E,5)))</f>
        <v xml:space="preserve"> </v>
      </c>
      <c r="ZH17" s="155"/>
      <c r="ZI17" s="156" t="str">
        <f t="shared" si="108"/>
        <v xml:space="preserve"> </v>
      </c>
      <c r="ZJ17" s="103"/>
      <c r="ZK17" s="138">
        <v>4</v>
      </c>
      <c r="ZL17" s="149">
        <v>8.02</v>
      </c>
      <c r="ZM17" s="150">
        <v>1</v>
      </c>
      <c r="ZN17" s="150">
        <f t="shared" si="109"/>
        <v>7.5</v>
      </c>
      <c r="ZO17" s="150">
        <f>IFERROR(IF(ZM17=0," ",IF(ZM17=16," ",VLOOKUP(ZM17,PROTOKOL!$A:$E,2)*ZN17))/7.5*(7.5-ZR17),"")</f>
        <v>4.5</v>
      </c>
      <c r="ZP17" s="151">
        <v>0.24099999999999999</v>
      </c>
      <c r="ZQ17" s="152">
        <f>IF(ZM17=0," ",IF(ZM17=16," ",(ZL17-ZO17-ZP17)*VLOOKUP(ZM17,PROTOKOL!$A:$E,5)))</f>
        <v>33.242866333333325</v>
      </c>
      <c r="ZR17" s="153"/>
      <c r="ZS17" s="144">
        <f t="shared" si="272"/>
        <v>7.5</v>
      </c>
      <c r="ZT17" s="145">
        <f t="shared" si="273"/>
        <v>33.242866333333325</v>
      </c>
      <c r="ZU17" s="149"/>
      <c r="ZV17" s="150"/>
      <c r="ZW17" s="150" t="str">
        <f t="shared" si="110"/>
        <v xml:space="preserve"> </v>
      </c>
      <c r="ZX17" s="154" t="str">
        <f>IF(ZV17=0," ",IF(ZV17=16," ",VLOOKUP(ZV17,PROTOKOL!$A:$E,2)*ZW17))</f>
        <v xml:space="preserve"> </v>
      </c>
      <c r="ZY17" s="151"/>
      <c r="ZZ17" s="152" t="str">
        <f>IF(ZV17=0," ",IF(ZV17=16," ",(ZU17-ZX17-ZY17)*VLOOKUP(ZV17,PROTOKOL!$A:$E,5)))</f>
        <v xml:space="preserve"> </v>
      </c>
      <c r="AAA17" s="155"/>
      <c r="AAB17" s="156" t="str">
        <f t="shared" si="111"/>
        <v xml:space="preserve"> </v>
      </c>
      <c r="AAC17" s="103"/>
      <c r="AAD17" s="138">
        <v>4</v>
      </c>
      <c r="AAE17" s="149">
        <v>6.9</v>
      </c>
      <c r="AAF17" s="150">
        <v>1</v>
      </c>
      <c r="AAG17" s="150">
        <f t="shared" si="112"/>
        <v>7.5</v>
      </c>
      <c r="AAH17" s="150">
        <f>IFERROR(IF(AAF17=0," ",IF(AAF17=16," ",VLOOKUP(AAF17,PROTOKOL!$A:$E,2)*AAG17))/7.5*(7.5-AAK17),"")</f>
        <v>4.5</v>
      </c>
      <c r="AAI17" s="151">
        <v>8.5000000000000006E-2</v>
      </c>
      <c r="AAJ17" s="152">
        <f>IF(AAF17=0," ",IF(AAF17=16," ",(AAE17-AAH17-AAI17)*VLOOKUP(AAF17,PROTOKOL!$A:$E,5)))</f>
        <v>23.469727222222225</v>
      </c>
      <c r="AAK17" s="153"/>
      <c r="AAL17" s="144">
        <f t="shared" si="274"/>
        <v>7.5</v>
      </c>
      <c r="AAM17" s="145">
        <f t="shared" si="275"/>
        <v>23.469727222222225</v>
      </c>
      <c r="AAN17" s="149"/>
      <c r="AAO17" s="150"/>
      <c r="AAP17" s="150" t="str">
        <f t="shared" si="113"/>
        <v xml:space="preserve"> </v>
      </c>
      <c r="AAQ17" s="154" t="str">
        <f>IF(AAO17=0," ",IF(AAO17=16," ",VLOOKUP(AAO17,PROTOKOL!$A:$E,2)*AAP17))</f>
        <v xml:space="preserve"> </v>
      </c>
      <c r="AAR17" s="151"/>
      <c r="AAS17" s="152" t="str">
        <f>IF(AAO17=0," ",IF(AAO17=16," ",(AAN17-AAQ17-AAR17)*VLOOKUP(AAO17,PROTOKOL!$A:$E,5)))</f>
        <v xml:space="preserve"> </v>
      </c>
      <c r="AAT17" s="155"/>
      <c r="AAU17" s="156" t="str">
        <f t="shared" si="114"/>
        <v xml:space="preserve"> </v>
      </c>
      <c r="AAV17" s="103"/>
      <c r="AAW17" s="138">
        <v>4</v>
      </c>
      <c r="AAX17" s="149">
        <v>6.94</v>
      </c>
      <c r="AAY17" s="150">
        <v>1</v>
      </c>
      <c r="AAZ17" s="150">
        <f t="shared" si="115"/>
        <v>7.5</v>
      </c>
      <c r="ABA17" s="150">
        <f>IFERROR(IF(AAY17=0," ",IF(AAY17=16," ",VLOOKUP(AAY17,PROTOKOL!$A:$E,2)*AAZ17))/7.5*(7.5-ABD17),"")</f>
        <v>4.5</v>
      </c>
      <c r="ABB17" s="151">
        <v>0.27300000000000002</v>
      </c>
      <c r="ABC17" s="152">
        <f>IF(AAY17=0," ",IF(AAY17=16," ",(AAX17-ABA17-ABB17)*VLOOKUP(AAY17,PROTOKOL!$A:$E,5)))</f>
        <v>21.969286777777778</v>
      </c>
      <c r="ABD17" s="153"/>
      <c r="ABE17" s="144">
        <f t="shared" si="276"/>
        <v>7.5</v>
      </c>
      <c r="ABF17" s="145">
        <f t="shared" si="277"/>
        <v>21.969286777777778</v>
      </c>
      <c r="ABG17" s="149"/>
      <c r="ABH17" s="150"/>
      <c r="ABI17" s="150" t="str">
        <f t="shared" si="116"/>
        <v xml:space="preserve"> </v>
      </c>
      <c r="ABJ17" s="154" t="str">
        <f>IF(ABH17=0," ",IF(ABH17=16," ",VLOOKUP(ABH17,PROTOKOL!$A:$E,2)*ABI17))</f>
        <v xml:space="preserve"> </v>
      </c>
      <c r="ABK17" s="151"/>
      <c r="ABL17" s="152" t="str">
        <f>IF(ABH17=0," ",IF(ABH17=16," ",(ABG17-ABJ17-ABK17)*VLOOKUP(ABH17,PROTOKOL!$A:$E,5)))</f>
        <v xml:space="preserve"> </v>
      </c>
      <c r="ABM17" s="155"/>
      <c r="ABN17" s="156" t="str">
        <f t="shared" si="117"/>
        <v xml:space="preserve"> </v>
      </c>
      <c r="ABO17" s="103"/>
      <c r="ABP17" s="138">
        <v>4</v>
      </c>
      <c r="ABQ17" s="149">
        <v>1</v>
      </c>
      <c r="ABR17" s="150">
        <v>5</v>
      </c>
      <c r="ABS17" s="150">
        <f t="shared" si="118"/>
        <v>7.5</v>
      </c>
      <c r="ABT17" s="150">
        <f>IFERROR(IF(ABR17=0," ",IF(ABR17=16," ",VLOOKUP(ABR17,PROTOKOL!$A:$E,2)*ABS17))/7.5*(7.5-ABW17),"")</f>
        <v>0</v>
      </c>
      <c r="ABU17" s="151"/>
      <c r="ABV17" s="152">
        <f>IF(ABR17=0," ",IF(ABR17=16," ",(ABQ17-ABT17-ABU17)*VLOOKUP(ABR17,PROTOKOL!$A:$E,5)))</f>
        <v>17.262634133205204</v>
      </c>
      <c r="ABW17" s="153"/>
      <c r="ABX17" s="144" t="str">
        <f t="shared" si="278"/>
        <v xml:space="preserve"> </v>
      </c>
      <c r="ABY17" s="145" t="str">
        <f t="shared" si="279"/>
        <v xml:space="preserve"> </v>
      </c>
      <c r="ABZ17" s="149"/>
      <c r="ACA17" s="150"/>
      <c r="ACB17" s="150" t="str">
        <f t="shared" si="119"/>
        <v xml:space="preserve"> </v>
      </c>
      <c r="ACC17" s="154" t="str">
        <f>IF(ACA17=0," ",IF(ACA17=16," ",VLOOKUP(ACA17,PROTOKOL!$A:$E,2)*ACB17))</f>
        <v xml:space="preserve"> </v>
      </c>
      <c r="ACD17" s="151"/>
      <c r="ACE17" s="152" t="str">
        <f>IF(ACA17=0," ",IF(ACA17=16," ",(ABZ17-ACC17-ACD17)*VLOOKUP(ACA17,PROTOKOL!$A:$E,5)))</f>
        <v xml:space="preserve"> </v>
      </c>
      <c r="ACF17" s="155"/>
      <c r="ACG17" s="156" t="str">
        <f t="shared" si="120"/>
        <v xml:space="preserve"> </v>
      </c>
      <c r="ACH17" s="103"/>
      <c r="ACI17" s="138">
        <v>4</v>
      </c>
      <c r="ACJ17" s="149">
        <v>1</v>
      </c>
      <c r="ACK17" s="150">
        <v>5</v>
      </c>
      <c r="ACL17" s="150">
        <f t="shared" si="121"/>
        <v>7.5</v>
      </c>
      <c r="ACM17" s="150">
        <f>IFERROR(IF(ACK17=0," ",IF(ACK17=16," ",VLOOKUP(ACK17,PROTOKOL!$A:$E,2)*ACL17))/7.5*(7.5-ACP17),"")</f>
        <v>0</v>
      </c>
      <c r="ACN17" s="151"/>
      <c r="ACO17" s="152">
        <f>IF(ACK17=0," ",IF(ACK17=16," ",(ACJ17-ACM17-ACN17)*VLOOKUP(ACK17,PROTOKOL!$A:$E,5)))</f>
        <v>17.262634133205204</v>
      </c>
      <c r="ACP17" s="153"/>
      <c r="ACQ17" s="144" t="str">
        <f t="shared" si="280"/>
        <v xml:space="preserve"> </v>
      </c>
      <c r="ACR17" s="145" t="str">
        <f t="shared" si="281"/>
        <v xml:space="preserve"> </v>
      </c>
      <c r="ACS17" s="149"/>
      <c r="ACT17" s="150"/>
      <c r="ACU17" s="150" t="str">
        <f t="shared" si="122"/>
        <v xml:space="preserve"> </v>
      </c>
      <c r="ACV17" s="154" t="str">
        <f>IF(ACT17=0," ",IF(ACT17=16," ",VLOOKUP(ACT17,PROTOKOL!$A:$E,2)*ACU17))</f>
        <v xml:space="preserve"> </v>
      </c>
      <c r="ACW17" s="151"/>
      <c r="ACX17" s="152" t="str">
        <f>IF(ACT17=0," ",IF(ACT17=16," ",(ACS17-ACV17-ACW17)*VLOOKUP(ACT17,PROTOKOL!$A:$E,5)))</f>
        <v xml:space="preserve"> </v>
      </c>
      <c r="ACY17" s="155"/>
      <c r="ACZ17" s="156" t="str">
        <f t="shared" si="123"/>
        <v xml:space="preserve"> </v>
      </c>
      <c r="ADA17" s="103"/>
      <c r="ADB17" s="138">
        <v>4</v>
      </c>
      <c r="ADC17" s="149">
        <v>6.71</v>
      </c>
      <c r="ADD17" s="150">
        <v>1</v>
      </c>
      <c r="ADE17" s="150">
        <f t="shared" si="124"/>
        <v>7.5</v>
      </c>
      <c r="ADF17" s="150">
        <f>IFERROR(IF(ADD17=0," ",IF(ADD17=16," ",VLOOKUP(ADD17,PROTOKOL!$A:$E,2)*ADE17))/7.5*(7.5-ADI17),"")</f>
        <v>4.5</v>
      </c>
      <c r="ADG17" s="151">
        <v>0.17199999999999999</v>
      </c>
      <c r="ADH17" s="152">
        <f>IF(ADD17=0," ",IF(ADD17=16," ",(ADC17-ADF17-ADG17)*VLOOKUP(ADD17,PROTOKOL!$A:$E,5)))</f>
        <v>20.66147044444444</v>
      </c>
      <c r="ADI17" s="153"/>
      <c r="ADJ17" s="144">
        <f t="shared" si="282"/>
        <v>7.5</v>
      </c>
      <c r="ADK17" s="145">
        <f t="shared" si="283"/>
        <v>20.66147044444444</v>
      </c>
      <c r="ADL17" s="149"/>
      <c r="ADM17" s="150"/>
      <c r="ADN17" s="150" t="str">
        <f t="shared" si="125"/>
        <v xml:space="preserve"> </v>
      </c>
      <c r="ADO17" s="154" t="str">
        <f>IF(ADM17=0," ",IF(ADM17=16," ",VLOOKUP(ADM17,PROTOKOL!$A:$E,2)*ADN17))</f>
        <v xml:space="preserve"> </v>
      </c>
      <c r="ADP17" s="151"/>
      <c r="ADQ17" s="152" t="str">
        <f>IF(ADM17=0," ",IF(ADM17=16," ",(ADL17-ADO17-ADP17)*VLOOKUP(ADM17,PROTOKOL!$A:$E,5)))</f>
        <v xml:space="preserve"> </v>
      </c>
      <c r="ADR17" s="155"/>
      <c r="ADS17" s="156" t="str">
        <f t="shared" si="126"/>
        <v xml:space="preserve"> </v>
      </c>
      <c r="ADT17" s="103"/>
      <c r="ADU17" s="138">
        <v>4</v>
      </c>
      <c r="ADV17" s="149">
        <v>7.71</v>
      </c>
      <c r="ADW17" s="150">
        <v>1</v>
      </c>
      <c r="ADX17" s="150">
        <f t="shared" si="127"/>
        <v>7.5</v>
      </c>
      <c r="ADY17" s="150">
        <f>IFERROR(IF(ADW17=0," ",IF(ADW17=16," ",VLOOKUP(ADW17,PROTOKOL!$A:$E,2)*ADX17))/7.5*(7.5-AEB17),"")</f>
        <v>4.5</v>
      </c>
      <c r="ADZ17" s="151">
        <v>9.9000000000000005E-2</v>
      </c>
      <c r="AEA17" s="152">
        <f>IF(ADW17=0," ",IF(ADW17=16," ",(ADV17-ADY17-ADZ17)*VLOOKUP(ADW17,PROTOKOL!$A:$E,5)))</f>
        <v>31.539663666666662</v>
      </c>
      <c r="AEB17" s="153"/>
      <c r="AEC17" s="144">
        <f t="shared" si="284"/>
        <v>7.5</v>
      </c>
      <c r="AED17" s="145">
        <f t="shared" si="285"/>
        <v>31.539663666666662</v>
      </c>
      <c r="AEE17" s="149"/>
      <c r="AEF17" s="150"/>
      <c r="AEG17" s="150" t="str">
        <f t="shared" si="128"/>
        <v xml:space="preserve"> </v>
      </c>
      <c r="AEH17" s="154" t="str">
        <f>IF(AEF17=0," ",IF(AEF17=16," ",VLOOKUP(AEF17,PROTOKOL!$A:$E,2)*AEG17))</f>
        <v xml:space="preserve"> </v>
      </c>
      <c r="AEI17" s="151"/>
      <c r="AEJ17" s="152" t="str">
        <f>IF(AEF17=0," ",IF(AEF17=16," ",(AEE17-AEH17-AEI17)*VLOOKUP(AEF17,PROTOKOL!$A:$E,5)))</f>
        <v xml:space="preserve"> </v>
      </c>
      <c r="AEK17" s="155"/>
      <c r="AEL17" s="156" t="str">
        <f t="shared" si="129"/>
        <v xml:space="preserve"> </v>
      </c>
      <c r="AEM17" s="103"/>
      <c r="AEN17" s="138">
        <v>4</v>
      </c>
      <c r="AEO17" s="149">
        <v>8.01</v>
      </c>
      <c r="AEP17" s="150">
        <v>1</v>
      </c>
      <c r="AEQ17" s="150">
        <f t="shared" si="130"/>
        <v>7.5</v>
      </c>
      <c r="AER17" s="150">
        <f>IFERROR(IF(AEP17=0," ",IF(AEP17=16," ",VLOOKUP(AEP17,PROTOKOL!$A:$E,2)*AEQ17))/7.5*(7.5-AEU17),"")</f>
        <v>4.5</v>
      </c>
      <c r="AES17" s="151">
        <v>0.255</v>
      </c>
      <c r="AET17" s="152">
        <f>IF(AEP17=0," ",IF(AEP17=16," ",(AEO17-AER17-AES17)*VLOOKUP(AEP17,PROTOKOL!$A:$E,5)))</f>
        <v>32.999551666666662</v>
      </c>
      <c r="AEU17" s="153"/>
      <c r="AEV17" s="144">
        <f t="shared" si="286"/>
        <v>7.5</v>
      </c>
      <c r="AEW17" s="145">
        <f t="shared" si="287"/>
        <v>32.999551666666662</v>
      </c>
      <c r="AEX17" s="149"/>
      <c r="AEY17" s="150"/>
      <c r="AEZ17" s="150" t="str">
        <f t="shared" si="131"/>
        <v xml:space="preserve"> </v>
      </c>
      <c r="AFA17" s="154" t="str">
        <f>IF(AEY17=0," ",IF(AEY17=16," ",VLOOKUP(AEY17,PROTOKOL!$A:$E,2)*AEZ17))</f>
        <v xml:space="preserve"> </v>
      </c>
      <c r="AFB17" s="151"/>
      <c r="AFC17" s="152" t="str">
        <f>IF(AEY17=0," ",IF(AEY17=16," ",(AEX17-AFA17-AFB17)*VLOOKUP(AEY17,PROTOKOL!$A:$E,5)))</f>
        <v xml:space="preserve"> </v>
      </c>
      <c r="AFD17" s="155"/>
      <c r="AFE17" s="156" t="str">
        <f t="shared" si="132"/>
        <v xml:space="preserve"> </v>
      </c>
      <c r="AFF17" s="103"/>
      <c r="AFG17" s="138">
        <v>4</v>
      </c>
      <c r="AFH17" s="149">
        <v>7.74</v>
      </c>
      <c r="AFI17" s="150">
        <v>3</v>
      </c>
      <c r="AFJ17" s="150">
        <f t="shared" si="133"/>
        <v>7.5</v>
      </c>
      <c r="AFK17" s="150">
        <f>IFERROR(IF(AFI17=0," ",IF(AFI17=16," ",VLOOKUP(AFI17,PROTOKOL!$A:$E,2)*AFJ17))/7.5*(7.5-AFN17),"")</f>
        <v>4.5</v>
      </c>
      <c r="AFL17" s="151">
        <v>0.13600000000000001</v>
      </c>
      <c r="AFM17" s="152">
        <f>IF(AFI17=0," ",IF(AFI17=16," ",(AFH17-AFK17-AFL17)*VLOOKUP(AFI17,PROTOKOL!$A:$E,5)))</f>
        <v>22.028087822222222</v>
      </c>
      <c r="AFN17" s="153"/>
      <c r="AFO17" s="144">
        <f t="shared" si="288"/>
        <v>7.5</v>
      </c>
      <c r="AFP17" s="145">
        <f t="shared" si="289"/>
        <v>22.028087822222222</v>
      </c>
      <c r="AFQ17" s="149"/>
      <c r="AFR17" s="150"/>
      <c r="AFS17" s="150" t="str">
        <f t="shared" si="134"/>
        <v xml:space="preserve"> </v>
      </c>
      <c r="AFT17" s="154" t="str">
        <f>IF(AFR17=0," ",IF(AFR17=16," ",VLOOKUP(AFR17,PROTOKOL!$A:$E,2)*AFS17))</f>
        <v xml:space="preserve"> </v>
      </c>
      <c r="AFU17" s="151"/>
      <c r="AFV17" s="152" t="str">
        <f>IF(AFR17=0," ",IF(AFR17=16," ",(AFQ17-AFT17-AFU17)*VLOOKUP(AFR17,PROTOKOL!$A:$E,5)))</f>
        <v xml:space="preserve"> </v>
      </c>
      <c r="AFW17" s="155"/>
      <c r="AFX17" s="156" t="str">
        <f t="shared" si="135"/>
        <v xml:space="preserve"> </v>
      </c>
      <c r="AFY17" s="103"/>
      <c r="AFZ17" s="138">
        <v>4</v>
      </c>
      <c r="AGA17" s="149">
        <v>6.97</v>
      </c>
      <c r="AGB17" s="150">
        <v>1</v>
      </c>
      <c r="AGC17" s="150">
        <f t="shared" si="136"/>
        <v>7.5</v>
      </c>
      <c r="AGD17" s="150">
        <f>IFERROR(IF(AGB17=0," ",IF(AGB17=16," ",VLOOKUP(AGB17,PROTOKOL!$A:$E,2)*AGC17))/7.5*(7.5-AGG17),"")</f>
        <v>4.5</v>
      </c>
      <c r="AGE17" s="151">
        <v>0.17599999999999999</v>
      </c>
      <c r="AGF17" s="152">
        <f>IF(AGB17=0," ",IF(AGB17=16," ",(AGA17-AGD17-AGE17)*VLOOKUP(AGB17,PROTOKOL!$A:$E,5)))</f>
        <v>23.256826888888881</v>
      </c>
      <c r="AGG17" s="153"/>
      <c r="AGH17" s="144">
        <f t="shared" si="290"/>
        <v>7.5</v>
      </c>
      <c r="AGI17" s="145">
        <f t="shared" si="291"/>
        <v>23.256826888888881</v>
      </c>
      <c r="AGJ17" s="149"/>
      <c r="AGK17" s="150"/>
      <c r="AGL17" s="150" t="str">
        <f t="shared" si="137"/>
        <v xml:space="preserve"> </v>
      </c>
      <c r="AGM17" s="154" t="str">
        <f>IF(AGK17=0," ",IF(AGK17=16," ",VLOOKUP(AGK17,PROTOKOL!$A:$E,2)*AGL17))</f>
        <v xml:space="preserve"> </v>
      </c>
      <c r="AGN17" s="151"/>
      <c r="AGO17" s="152" t="str">
        <f>IF(AGK17=0," ",IF(AGK17=16," ",(AGJ17-AGM17-AGN17)*VLOOKUP(AGK17,PROTOKOL!$A:$E,5)))</f>
        <v xml:space="preserve"> </v>
      </c>
      <c r="AGP17" s="155"/>
      <c r="AGQ17" s="156" t="str">
        <f t="shared" si="138"/>
        <v xml:space="preserve"> </v>
      </c>
      <c r="AGR17" s="103"/>
      <c r="AGS17" s="138">
        <v>4</v>
      </c>
      <c r="AGT17" s="149">
        <v>7.28</v>
      </c>
      <c r="AGU17" s="150">
        <v>1</v>
      </c>
      <c r="AGV17" s="150">
        <f t="shared" si="139"/>
        <v>7.5</v>
      </c>
      <c r="AGW17" s="150">
        <f>IFERROR(IF(AGU17=0," ",IF(AGU17=16," ",VLOOKUP(AGU17,PROTOKOL!$A:$E,2)*AGV17))/7.5*(7.5-AGZ17),"")</f>
        <v>4.5</v>
      </c>
      <c r="AGX17" s="151">
        <v>9.7000000000000003E-2</v>
      </c>
      <c r="AGY17" s="152">
        <f>IF(AGU17=0," ",IF(AGU17=16," ",(AGT17-AGW17-AGX17)*VLOOKUP(AGU17,PROTOKOL!$A:$E,5)))</f>
        <v>27.200552111111111</v>
      </c>
      <c r="AGZ17" s="153"/>
      <c r="AHA17" s="144">
        <f t="shared" si="292"/>
        <v>7.5</v>
      </c>
      <c r="AHB17" s="145">
        <f t="shared" si="293"/>
        <v>27.200552111111111</v>
      </c>
      <c r="AHC17" s="149"/>
      <c r="AHD17" s="150"/>
      <c r="AHE17" s="150" t="str">
        <f t="shared" si="140"/>
        <v xml:space="preserve"> </v>
      </c>
      <c r="AHF17" s="154" t="str">
        <f>IF(AHD17=0," ",IF(AHD17=16," ",VLOOKUP(AHD17,PROTOKOL!$A:$E,2)*AHE17))</f>
        <v xml:space="preserve"> </v>
      </c>
      <c r="AHG17" s="151"/>
      <c r="AHH17" s="152" t="str">
        <f>IF(AHD17=0," ",IF(AHD17=16," ",(AHC17-AHF17-AHG17)*VLOOKUP(AHD17,PROTOKOL!$A:$E,5)))</f>
        <v xml:space="preserve"> </v>
      </c>
      <c r="AHI17" s="155"/>
      <c r="AHJ17" s="156" t="str">
        <f t="shared" si="141"/>
        <v xml:space="preserve"> </v>
      </c>
      <c r="AHK17" s="103"/>
      <c r="AHL17" s="138">
        <v>4</v>
      </c>
      <c r="AHM17" s="149">
        <v>6.94</v>
      </c>
      <c r="AHN17" s="150">
        <v>1</v>
      </c>
      <c r="AHO17" s="150">
        <f t="shared" si="142"/>
        <v>7.5</v>
      </c>
      <c r="AHP17" s="150">
        <f>IFERROR(IF(AHN17=0," ",IF(AHN17=16," ",VLOOKUP(AHN17,PROTOKOL!$A:$E,2)*AHO17))/7.5*(7.5-AHS17),"")</f>
        <v>4.5</v>
      </c>
      <c r="AHQ17" s="151">
        <v>0.27300000000000002</v>
      </c>
      <c r="AHR17" s="152">
        <f>IF(AHN17=0," ",IF(AHN17=16," ",(AHM17-AHP17-AHQ17)*VLOOKUP(AHN17,PROTOKOL!$A:$E,5)))</f>
        <v>21.969286777777778</v>
      </c>
      <c r="AHS17" s="153"/>
      <c r="AHT17" s="144">
        <f t="shared" si="294"/>
        <v>7.5</v>
      </c>
      <c r="AHU17" s="145">
        <f t="shared" si="295"/>
        <v>21.969286777777778</v>
      </c>
      <c r="AHV17" s="149"/>
      <c r="AHW17" s="150"/>
      <c r="AHX17" s="150" t="str">
        <f t="shared" si="143"/>
        <v xml:space="preserve"> </v>
      </c>
      <c r="AHY17" s="154" t="str">
        <f>IF(AHW17=0," ",IF(AHW17=16," ",VLOOKUP(AHW17,PROTOKOL!$A:$E,2)*AHX17))</f>
        <v xml:space="preserve"> </v>
      </c>
      <c r="AHZ17" s="151"/>
      <c r="AIA17" s="152" t="str">
        <f>IF(AHW17=0," ",IF(AHW17=16," ",(AHV17-AHY17-AHZ17)*VLOOKUP(AHW17,PROTOKOL!$A:$E,5)))</f>
        <v xml:space="preserve"> </v>
      </c>
      <c r="AIB17" s="155"/>
      <c r="AIC17" s="156" t="str">
        <f t="shared" si="144"/>
        <v xml:space="preserve"> </v>
      </c>
      <c r="AID17" s="103"/>
      <c r="AIE17" s="138">
        <v>4</v>
      </c>
      <c r="AIF17" s="149">
        <v>6.69</v>
      </c>
      <c r="AIG17" s="150">
        <v>1</v>
      </c>
      <c r="AIH17" s="150">
        <f t="shared" si="145"/>
        <v>7.5</v>
      </c>
      <c r="AII17" s="150">
        <f>IFERROR(IF(AIG17=0," ",IF(AIG17=16," ",VLOOKUP(AIG17,PROTOKOL!$A:$E,2)*AIH17))/7.5*(7.5-AIL17),"")</f>
        <v>4.5</v>
      </c>
      <c r="AIJ17" s="151">
        <v>0.21099999999999999</v>
      </c>
      <c r="AIK17" s="152">
        <f>IF(AIG17=0," ",IF(AIG17=16," ",(AIF17-AII17-AIJ17)*VLOOKUP(AIG17,PROTOKOL!$A:$E,5)))</f>
        <v>20.06332188888889</v>
      </c>
      <c r="AIL17" s="153"/>
      <c r="AIM17" s="144">
        <f t="shared" si="296"/>
        <v>7.5</v>
      </c>
      <c r="AIN17" s="145">
        <f t="shared" si="297"/>
        <v>20.06332188888889</v>
      </c>
      <c r="AIO17" s="149"/>
      <c r="AIP17" s="150"/>
      <c r="AIQ17" s="150" t="str">
        <f t="shared" si="146"/>
        <v xml:space="preserve"> </v>
      </c>
      <c r="AIR17" s="154" t="str">
        <f>IF(AIP17=0," ",IF(AIP17=16," ",VLOOKUP(AIP17,PROTOKOL!$A:$E,2)*AIQ17))</f>
        <v xml:space="preserve"> </v>
      </c>
      <c r="AIS17" s="151"/>
      <c r="AIT17" s="152" t="str">
        <f>IF(AIP17=0," ",IF(AIP17=16," ",(AIO17-AIR17-AIS17)*VLOOKUP(AIP17,PROTOKOL!$A:$E,5)))</f>
        <v xml:space="preserve"> </v>
      </c>
      <c r="AIU17" s="155"/>
      <c r="AIV17" s="156" t="str">
        <f t="shared" si="147"/>
        <v xml:space="preserve"> </v>
      </c>
      <c r="AIW17" s="103"/>
      <c r="AIX17" s="138">
        <v>4</v>
      </c>
      <c r="AIY17" s="149">
        <v>5.81</v>
      </c>
      <c r="AIZ17" s="150">
        <v>1</v>
      </c>
      <c r="AJA17" s="150">
        <f t="shared" si="148"/>
        <v>7.5</v>
      </c>
      <c r="AJB17" s="150">
        <f>IFERROR(IF(AIZ17=0," ",IF(AIZ17=16," ",VLOOKUP(AIZ17,PROTOKOL!$A:$E,2)*AJA17))/7.5*(7.5-AJE17),"")</f>
        <v>4.5</v>
      </c>
      <c r="AJC17" s="151">
        <v>0.16300000000000001</v>
      </c>
      <c r="AJD17" s="152">
        <f>IF(AIZ17=0," ",IF(AIZ17=16," ",(AIY17-AJB17-AJC17)*VLOOKUP(AIZ17,PROTOKOL!$A:$E,5)))</f>
        <v>11.628413444444439</v>
      </c>
      <c r="AJE17" s="153"/>
      <c r="AJF17" s="144">
        <f t="shared" si="298"/>
        <v>7.5</v>
      </c>
      <c r="AJG17" s="145">
        <f t="shared" si="299"/>
        <v>11.628413444444439</v>
      </c>
      <c r="AJH17" s="149"/>
      <c r="AJI17" s="150"/>
      <c r="AJJ17" s="150" t="str">
        <f t="shared" si="149"/>
        <v xml:space="preserve"> </v>
      </c>
      <c r="AJK17" s="154" t="str">
        <f>IF(AJI17=0," ",IF(AJI17=16," ",VLOOKUP(AJI17,PROTOKOL!$A:$E,2)*AJJ17))</f>
        <v xml:space="preserve"> </v>
      </c>
      <c r="AJL17" s="151"/>
      <c r="AJM17" s="152" t="str">
        <f>IF(AJI17=0," ",IF(AJI17=16," ",(AJH17-AJK17-AJL17)*VLOOKUP(AJI17,PROTOKOL!$A:$E,5)))</f>
        <v xml:space="preserve"> </v>
      </c>
      <c r="AJN17" s="155"/>
      <c r="AJO17" s="156" t="str">
        <f t="shared" si="150"/>
        <v xml:space="preserve"> </v>
      </c>
      <c r="AJP17" s="103"/>
      <c r="AJQ17" s="138">
        <v>4</v>
      </c>
      <c r="AJR17" s="149" t="s">
        <v>26</v>
      </c>
      <c r="AJS17" s="150"/>
      <c r="AJT17" s="150" t="str">
        <f t="shared" si="151"/>
        <v xml:space="preserve"> </v>
      </c>
      <c r="AJU17" s="150" t="str">
        <f>IFERROR(IF(AJS17=0," ",IF(AJS17=16," ",VLOOKUP(AJS17,PROTOKOL!$A:$E,2)*AJT17))/7.5*(7.5-AJX17),"")</f>
        <v/>
      </c>
      <c r="AJV17" s="151"/>
      <c r="AJW17" s="152" t="str">
        <f>IF(AJS17=0," ",IF(AJS17=16," ",(AJR17-AJU17-AJV17)*VLOOKUP(AJS17,PROTOKOL!$A:$E,5)))</f>
        <v xml:space="preserve"> </v>
      </c>
      <c r="AJX17" s="153"/>
      <c r="AJY17" s="144" t="str">
        <f t="shared" si="300"/>
        <v xml:space="preserve"> </v>
      </c>
      <c r="AJZ17" s="145" t="str">
        <f t="shared" si="301"/>
        <v xml:space="preserve"> </v>
      </c>
      <c r="AKA17" s="149"/>
      <c r="AKB17" s="150"/>
      <c r="AKC17" s="150" t="str">
        <f t="shared" si="152"/>
        <v xml:space="preserve"> </v>
      </c>
      <c r="AKD17" s="154" t="str">
        <f>IF(AKB17=0," ",IF(AKB17=16," ",VLOOKUP(AKB17,PROTOKOL!$A:$E,2)*AKC17))</f>
        <v xml:space="preserve"> </v>
      </c>
      <c r="AKE17" s="151"/>
      <c r="AKF17" s="152" t="str">
        <f>IF(AKB17=0," ",IF(AKB17=16," ",(AKA17-AKD17-AKE17)*VLOOKUP(AKB17,PROTOKOL!$A:$E,5)))</f>
        <v xml:space="preserve"> </v>
      </c>
      <c r="AKG17" s="155"/>
      <c r="AKH17" s="156" t="str">
        <f t="shared" si="153"/>
        <v xml:space="preserve"> </v>
      </c>
      <c r="AKI17" s="103"/>
      <c r="AKJ17" s="138">
        <v>4</v>
      </c>
      <c r="AKK17" s="149">
        <v>7.48</v>
      </c>
      <c r="AKL17" s="150">
        <v>1</v>
      </c>
      <c r="AKM17" s="150">
        <f t="shared" si="154"/>
        <v>7.5</v>
      </c>
      <c r="AKN17" s="150">
        <f>IFERROR(IF(AKL17=0," ",IF(AKL17=16," ",VLOOKUP(AKL17,PROTOKOL!$A:$E,2)*AKM17))/7.5*(7.5-AKQ17),"")</f>
        <v>4.5</v>
      </c>
      <c r="AKO17" s="151">
        <v>0.26400000000000001</v>
      </c>
      <c r="AKP17" s="152">
        <f>IF(AKL17=0," ",IF(AKL17=16," ",(AKK17-AKN17-AKO17)*VLOOKUP(AKL17,PROTOKOL!$A:$E,5)))</f>
        <v>27.535109777777777</v>
      </c>
      <c r="AKQ17" s="153"/>
      <c r="AKR17" s="144">
        <f t="shared" si="302"/>
        <v>7.5</v>
      </c>
      <c r="AKS17" s="145">
        <f t="shared" si="303"/>
        <v>27.535109777777777</v>
      </c>
      <c r="AKT17" s="149"/>
      <c r="AKU17" s="150"/>
      <c r="AKV17" s="150" t="str">
        <f t="shared" si="155"/>
        <v xml:space="preserve"> </v>
      </c>
      <c r="AKW17" s="154" t="str">
        <f>IF(AKU17=0," ",IF(AKU17=16," ",VLOOKUP(AKU17,PROTOKOL!$A:$E,2)*AKV17))</f>
        <v xml:space="preserve"> </v>
      </c>
      <c r="AKX17" s="151"/>
      <c r="AKY17" s="152" t="str">
        <f>IF(AKU17=0," ",IF(AKU17=16," ",(AKT17-AKW17-AKX17)*VLOOKUP(AKU17,PROTOKOL!$A:$E,5)))</f>
        <v xml:space="preserve"> </v>
      </c>
      <c r="AKZ17" s="155"/>
      <c r="ALA17" s="156" t="str">
        <f t="shared" si="156"/>
        <v xml:space="preserve"> </v>
      </c>
      <c r="ALB17" s="103"/>
      <c r="ALC17" s="138">
        <v>4</v>
      </c>
      <c r="ALD17" s="149">
        <v>7.21</v>
      </c>
      <c r="ALE17" s="150">
        <v>1</v>
      </c>
      <c r="ALF17" s="150">
        <f t="shared" si="157"/>
        <v>7.5</v>
      </c>
      <c r="ALG17" s="150">
        <f>IFERROR(IF(ALE17=0," ",IF(ALE17=16," ",VLOOKUP(ALE17,PROTOKOL!$A:$E,2)*ALF17))/7.5*(7.5-ALJ17),"")</f>
        <v>4.5</v>
      </c>
      <c r="ALH17" s="151">
        <v>0.11700000000000001</v>
      </c>
      <c r="ALI17" s="152">
        <f>IF(ALE17=0," ",IF(ALE17=16," ",(ALD17-ALG17-ALH17)*VLOOKUP(ALE17,PROTOKOL!$A:$E,5)))</f>
        <v>26.288122111111107</v>
      </c>
      <c r="ALJ17" s="153"/>
      <c r="ALK17" s="144">
        <f t="shared" si="304"/>
        <v>7.5</v>
      </c>
      <c r="ALL17" s="145">
        <f t="shared" si="305"/>
        <v>26.288122111111107</v>
      </c>
      <c r="ALM17" s="149"/>
      <c r="ALN17" s="150"/>
      <c r="ALO17" s="150" t="str">
        <f t="shared" si="158"/>
        <v xml:space="preserve"> </v>
      </c>
      <c r="ALP17" s="154" t="str">
        <f>IF(ALN17=0," ",IF(ALN17=16," ",VLOOKUP(ALN17,PROTOKOL!$A:$E,2)*ALO17))</f>
        <v xml:space="preserve"> </v>
      </c>
      <c r="ALQ17" s="151"/>
      <c r="ALR17" s="152" t="str">
        <f>IF(ALN17=0," ",IF(ALN17=16," ",(ALM17-ALP17-ALQ17)*VLOOKUP(ALN17,PROTOKOL!$A:$E,5)))</f>
        <v xml:space="preserve"> </v>
      </c>
      <c r="ALS17" s="155"/>
      <c r="ALT17" s="156" t="str">
        <f t="shared" si="159"/>
        <v xml:space="preserve"> </v>
      </c>
      <c r="ALU17" s="103"/>
      <c r="ALV17" s="138">
        <v>4</v>
      </c>
      <c r="ALW17" s="149">
        <v>7.49</v>
      </c>
      <c r="ALX17" s="150">
        <v>1</v>
      </c>
      <c r="ALY17" s="150">
        <f t="shared" si="160"/>
        <v>7.5</v>
      </c>
      <c r="ALZ17" s="150">
        <f>IFERROR(IF(ALX17=0," ",IF(ALX17=16," ",VLOOKUP(ALX17,PROTOKOL!$A:$E,2)*ALY17))/7.5*(7.5-AMC17),"")</f>
        <v>4.5</v>
      </c>
      <c r="AMA17" s="151">
        <v>0.19</v>
      </c>
      <c r="AMB17" s="152">
        <f>IF(ALX17=0," ",IF(ALX17=16," ",(ALW17-ALZ17-AMA17)*VLOOKUP(ALX17,PROTOKOL!$A:$E,5)))</f>
        <v>28.386711111111111</v>
      </c>
      <c r="AMC17" s="153"/>
      <c r="AMD17" s="144">
        <f t="shared" si="306"/>
        <v>7.5</v>
      </c>
      <c r="AME17" s="145">
        <f t="shared" si="307"/>
        <v>28.386711111111111</v>
      </c>
      <c r="AMF17" s="149"/>
      <c r="AMG17" s="150"/>
      <c r="AMH17" s="150" t="str">
        <f t="shared" si="161"/>
        <v xml:space="preserve"> </v>
      </c>
      <c r="AMI17" s="154" t="str">
        <f>IF(AMG17=0," ",IF(AMG17=16," ",VLOOKUP(AMG17,PROTOKOL!$A:$E,2)*AMH17))</f>
        <v xml:space="preserve"> </v>
      </c>
      <c r="AMJ17" s="151"/>
      <c r="AMK17" s="152" t="str">
        <f>IF(AMG17=0," ",IF(AMG17=16," ",(AMF17-AMI17-AMJ17)*VLOOKUP(AMG17,PROTOKOL!$A:$E,5)))</f>
        <v xml:space="preserve"> </v>
      </c>
      <c r="AML17" s="155"/>
      <c r="AMM17" s="156" t="str">
        <f t="shared" si="162"/>
        <v xml:space="preserve"> </v>
      </c>
      <c r="AMN17" s="103"/>
      <c r="AMO17" s="138">
        <v>4</v>
      </c>
      <c r="AMP17" s="149">
        <v>6.66</v>
      </c>
      <c r="AMQ17" s="150">
        <v>1</v>
      </c>
      <c r="AMR17" s="150">
        <f t="shared" si="163"/>
        <v>7.5</v>
      </c>
      <c r="AMS17" s="150">
        <f>IFERROR(IF(AMQ17=0," ",IF(AMQ17=16," ",VLOOKUP(AMQ17,PROTOKOL!$A:$E,2)*AMR17))/7.5*(7.5-AMV17),"")</f>
        <v>4.5</v>
      </c>
      <c r="AMT17" s="151">
        <v>0.25600000000000001</v>
      </c>
      <c r="AMU17" s="152">
        <f>IF(AMQ17=0," ",IF(AMQ17=16," ",(AMP17-AMS17-AMT17)*VLOOKUP(AMQ17,PROTOKOL!$A:$E,5)))</f>
        <v>19.302963555555554</v>
      </c>
      <c r="AMV17" s="153"/>
      <c r="AMW17" s="144">
        <f t="shared" si="308"/>
        <v>7.5</v>
      </c>
      <c r="AMX17" s="145">
        <f t="shared" si="309"/>
        <v>19.302963555555554</v>
      </c>
      <c r="AMY17" s="149"/>
      <c r="AMZ17" s="150"/>
      <c r="ANA17" s="150" t="str">
        <f t="shared" si="164"/>
        <v xml:space="preserve"> </v>
      </c>
      <c r="ANB17" s="154" t="str">
        <f>IF(AMZ17=0," ",IF(AMZ17=16," ",VLOOKUP(AMZ17,PROTOKOL!$A:$E,2)*ANA17))</f>
        <v xml:space="preserve"> </v>
      </c>
      <c r="ANC17" s="151"/>
      <c r="AND17" s="152" t="str">
        <f>IF(AMZ17=0," ",IF(AMZ17=16," ",(AMY17-ANB17-ANC17)*VLOOKUP(AMZ17,PROTOKOL!$A:$E,5)))</f>
        <v xml:space="preserve"> </v>
      </c>
      <c r="ANE17" s="155"/>
      <c r="ANF17" s="156" t="str">
        <f t="shared" si="165"/>
        <v xml:space="preserve"> </v>
      </c>
      <c r="ANG17" s="103"/>
      <c r="ANH17" s="138">
        <v>4</v>
      </c>
      <c r="ANI17" s="149" t="s">
        <v>26</v>
      </c>
      <c r="ANJ17" s="150"/>
      <c r="ANK17" s="150" t="str">
        <f t="shared" si="166"/>
        <v xml:space="preserve"> </v>
      </c>
      <c r="ANL17" s="150" t="str">
        <f>IFERROR(IF(ANJ17=0," ",IF(ANJ17=16," ",VLOOKUP(ANJ17,PROTOKOL!$A:$E,2)*ANK17))/7.5*(7.5-ANO17),"")</f>
        <v/>
      </c>
      <c r="ANM17" s="151"/>
      <c r="ANN17" s="152" t="str">
        <f>IF(ANJ17=0," ",IF(ANJ17=16," ",(ANI17-ANL17-ANM17)*VLOOKUP(ANJ17,PROTOKOL!$A:$E,5)))</f>
        <v xml:space="preserve"> </v>
      </c>
      <c r="ANO17" s="153"/>
      <c r="ANP17" s="144" t="str">
        <f t="shared" si="310"/>
        <v xml:space="preserve"> </v>
      </c>
      <c r="ANQ17" s="145" t="str">
        <f t="shared" si="311"/>
        <v xml:space="preserve"> </v>
      </c>
      <c r="ANR17" s="149"/>
      <c r="ANS17" s="150"/>
      <c r="ANT17" s="150" t="str">
        <f t="shared" si="167"/>
        <v xml:space="preserve"> </v>
      </c>
      <c r="ANU17" s="154" t="str">
        <f>IF(ANS17=0," ",IF(ANS17=16," ",VLOOKUP(ANS17,PROTOKOL!$A:$E,2)*ANT17))</f>
        <v xml:space="preserve"> </v>
      </c>
      <c r="ANV17" s="151"/>
      <c r="ANW17" s="152" t="str">
        <f>IF(ANS17=0," ",IF(ANS17=16," ",(ANR17-ANU17-ANV17)*VLOOKUP(ANS17,PROTOKOL!$A:$E,5)))</f>
        <v xml:space="preserve"> </v>
      </c>
      <c r="ANX17" s="155"/>
      <c r="ANY17" s="156" t="str">
        <f t="shared" si="168"/>
        <v xml:space="preserve"> </v>
      </c>
      <c r="ANZ17" s="103"/>
      <c r="AOA17" s="138">
        <v>4</v>
      </c>
      <c r="AOB17" s="149">
        <v>6.14</v>
      </c>
      <c r="AOC17" s="150">
        <v>1</v>
      </c>
      <c r="AOD17" s="150">
        <f t="shared" si="169"/>
        <v>7.5</v>
      </c>
      <c r="AOE17" s="150">
        <f>IFERROR(IF(AOC17=0," ",IF(AOC17=16," ",VLOOKUP(AOC17,PROTOKOL!$A:$E,2)*AOD17))/7.5*(7.5-AOH17),"")</f>
        <v>4.5</v>
      </c>
      <c r="AOF17" s="151">
        <v>0.214</v>
      </c>
      <c r="AOG17" s="152">
        <f>IF(AOC17=0," ",IF(AOC17=16," ",(AOB17-AOE17-AOF17)*VLOOKUP(AOC17,PROTOKOL!$A:$E,5)))</f>
        <v>14.456946444444441</v>
      </c>
      <c r="AOH17" s="153"/>
      <c r="AOI17" s="144">
        <f t="shared" si="312"/>
        <v>7.5</v>
      </c>
      <c r="AOJ17" s="145">
        <f t="shared" si="313"/>
        <v>14.456946444444441</v>
      </c>
      <c r="AOK17" s="149"/>
      <c r="AOL17" s="150"/>
      <c r="AOM17" s="150" t="str">
        <f t="shared" si="170"/>
        <v xml:space="preserve"> </v>
      </c>
      <c r="AON17" s="154" t="str">
        <f>IF(AOL17=0," ",IF(AOL17=16," ",VLOOKUP(AOL17,PROTOKOL!$A:$E,2)*AOM17))</f>
        <v xml:space="preserve"> </v>
      </c>
      <c r="AOO17" s="151"/>
      <c r="AOP17" s="152" t="str">
        <f>IF(AOL17=0," ",IF(AOL17=16," ",(AOK17-AON17-AOO17)*VLOOKUP(AOL17,PROTOKOL!$A:$E,5)))</f>
        <v xml:space="preserve"> </v>
      </c>
      <c r="AOQ17" s="155"/>
      <c r="AOR17" s="156" t="str">
        <f t="shared" si="171"/>
        <v xml:space="preserve"> </v>
      </c>
      <c r="AOS17" s="103"/>
      <c r="AOT17" s="138">
        <v>4</v>
      </c>
      <c r="AOU17" s="149">
        <v>8.01</v>
      </c>
      <c r="AOV17" s="150">
        <v>1</v>
      </c>
      <c r="AOW17" s="150">
        <f t="shared" si="172"/>
        <v>7.5</v>
      </c>
      <c r="AOX17" s="150">
        <f>IFERROR(IF(AOV17=0," ",IF(AOV17=16," ",VLOOKUP(AOV17,PROTOKOL!$A:$E,2)*AOW17))/7.5*(7.5-APA17),"")</f>
        <v>4.5</v>
      </c>
      <c r="AOY17" s="151">
        <v>0.255</v>
      </c>
      <c r="AOZ17" s="152">
        <f>IF(AOV17=0," ",IF(AOV17=16," ",(AOU17-AOX17-AOY17)*VLOOKUP(AOV17,PROTOKOL!$A:$E,5)))</f>
        <v>32.999551666666662</v>
      </c>
      <c r="APA17" s="153"/>
      <c r="APB17" s="144">
        <f t="shared" si="314"/>
        <v>7.5</v>
      </c>
      <c r="APC17" s="145">
        <f t="shared" si="315"/>
        <v>32.999551666666662</v>
      </c>
      <c r="APD17" s="149"/>
      <c r="APE17" s="150"/>
      <c r="APF17" s="150" t="str">
        <f t="shared" si="173"/>
        <v xml:space="preserve"> </v>
      </c>
      <c r="APG17" s="154" t="str">
        <f>IF(APE17=0," ",IF(APE17=16," ",VLOOKUP(APE17,PROTOKOL!$A:$E,2)*APF17))</f>
        <v xml:space="preserve"> </v>
      </c>
      <c r="APH17" s="151"/>
      <c r="API17" s="152" t="str">
        <f>IF(APE17=0," ",IF(APE17=16," ",(APD17-APG17-APH17)*VLOOKUP(APE17,PROTOKOL!$A:$E,5)))</f>
        <v xml:space="preserve"> </v>
      </c>
      <c r="APJ17" s="155"/>
      <c r="APK17" s="156" t="str">
        <f t="shared" si="174"/>
        <v xml:space="preserve"> </v>
      </c>
      <c r="APL17" s="103"/>
      <c r="APM17" s="138">
        <v>4</v>
      </c>
      <c r="APN17" s="149">
        <v>7.65</v>
      </c>
      <c r="APO17" s="150">
        <v>1</v>
      </c>
      <c r="APP17" s="150">
        <f t="shared" si="175"/>
        <v>7.5</v>
      </c>
      <c r="APQ17" s="150">
        <f>IFERROR(IF(APO17=0," ",IF(APO17=16," ",VLOOKUP(APO17,PROTOKOL!$A:$E,2)*APP17))/7.5*(7.5-APT17),"")</f>
        <v>4.5</v>
      </c>
      <c r="APR17" s="151">
        <v>0.16900000000000001</v>
      </c>
      <c r="APS17" s="152">
        <f>IF(APO17=0," ",IF(APO17=16," ",(APN17-APQ17-APR17)*VLOOKUP(APO17,PROTOKOL!$A:$E,5)))</f>
        <v>30.221709222222223</v>
      </c>
      <c r="APT17" s="153"/>
      <c r="APU17" s="144">
        <f t="shared" si="316"/>
        <v>7.5</v>
      </c>
      <c r="APV17" s="145">
        <f t="shared" si="317"/>
        <v>30.221709222222223</v>
      </c>
      <c r="APW17" s="149"/>
      <c r="APX17" s="150"/>
      <c r="APY17" s="150" t="str">
        <f t="shared" si="176"/>
        <v xml:space="preserve"> </v>
      </c>
      <c r="APZ17" s="154" t="str">
        <f>IF(APX17=0," ",IF(APX17=16," ",VLOOKUP(APX17,PROTOKOL!$A:$E,2)*APY17))</f>
        <v xml:space="preserve"> </v>
      </c>
      <c r="AQA17" s="151"/>
      <c r="AQB17" s="152" t="str">
        <f>IF(APX17=0," ",IF(APX17=16," ",(APW17-APZ17-AQA17)*VLOOKUP(APX17,PROTOKOL!$A:$E,5)))</f>
        <v xml:space="preserve"> </v>
      </c>
      <c r="AQC17" s="155"/>
      <c r="AQD17" s="156" t="str">
        <f t="shared" si="177"/>
        <v xml:space="preserve"> </v>
      </c>
      <c r="AQE17" s="103"/>
      <c r="AQF17" s="138">
        <v>4</v>
      </c>
      <c r="AQG17" s="149">
        <v>6.84</v>
      </c>
      <c r="AQH17" s="150">
        <v>1</v>
      </c>
      <c r="AQI17" s="150">
        <f t="shared" si="178"/>
        <v>7.5</v>
      </c>
      <c r="AQJ17" s="150">
        <f>IFERROR(IF(AQH17=0," ",IF(AQH17=16," ",VLOOKUP(AQH17,PROTOKOL!$A:$E,2)*AQI17))/7.5*(7.5-AQM17),"")</f>
        <v>4.5</v>
      </c>
      <c r="AQK17" s="151">
        <v>0.20499999999999999</v>
      </c>
      <c r="AQL17" s="152">
        <f>IF(AQH17=0," ",IF(AQH17=16," ",(AQG17-AQJ17-AQK17)*VLOOKUP(AQH17,PROTOKOL!$A:$E,5)))</f>
        <v>21.644867222222217</v>
      </c>
      <c r="AQM17" s="153"/>
      <c r="AQN17" s="144">
        <f t="shared" si="318"/>
        <v>7.5</v>
      </c>
      <c r="AQO17" s="145">
        <f t="shared" si="319"/>
        <v>21.644867222222217</v>
      </c>
      <c r="AQP17" s="149"/>
      <c r="AQQ17" s="150"/>
      <c r="AQR17" s="150" t="str">
        <f t="shared" si="179"/>
        <v xml:space="preserve"> </v>
      </c>
      <c r="AQS17" s="154" t="str">
        <f>IF(AQQ17=0," ",IF(AQQ17=16," ",VLOOKUP(AQQ17,PROTOKOL!$A:$E,2)*AQR17))</f>
        <v xml:space="preserve"> </v>
      </c>
      <c r="AQT17" s="151"/>
      <c r="AQU17" s="152" t="str">
        <f>IF(AQQ17=0," ",IF(AQQ17=16," ",(AQP17-AQS17-AQT17)*VLOOKUP(AQQ17,PROTOKOL!$A:$E,5)))</f>
        <v xml:space="preserve"> </v>
      </c>
      <c r="AQV17" s="155"/>
      <c r="AQW17" s="156" t="str">
        <f t="shared" si="180"/>
        <v xml:space="preserve"> </v>
      </c>
      <c r="AQX17" s="103"/>
      <c r="AQY17" s="138">
        <v>4</v>
      </c>
      <c r="AQZ17" s="149">
        <v>6.14</v>
      </c>
      <c r="ARA17" s="150">
        <v>1</v>
      </c>
      <c r="ARB17" s="150">
        <f t="shared" si="181"/>
        <v>7.5</v>
      </c>
      <c r="ARC17" s="150">
        <f>IFERROR(IF(ARA17=0," ",IF(ARA17=16," ",VLOOKUP(ARA17,PROTOKOL!$A:$E,2)*ARB17))/7.5*(7.5-ARF17),"")</f>
        <v>4.5</v>
      </c>
      <c r="ARD17" s="151">
        <v>0.214</v>
      </c>
      <c r="ARE17" s="152">
        <f>IF(ARA17=0," ",IF(ARA17=16," ",(AQZ17-ARC17-ARD17)*VLOOKUP(ARA17,PROTOKOL!$A:$E,5)))</f>
        <v>14.456946444444441</v>
      </c>
      <c r="ARF17" s="153"/>
      <c r="ARG17" s="144">
        <f t="shared" si="320"/>
        <v>7.5</v>
      </c>
      <c r="ARH17" s="145">
        <f t="shared" si="321"/>
        <v>14.456946444444441</v>
      </c>
      <c r="ARI17" s="149"/>
      <c r="ARJ17" s="150"/>
      <c r="ARK17" s="150" t="str">
        <f t="shared" si="182"/>
        <v xml:space="preserve"> </v>
      </c>
      <c r="ARL17" s="154" t="str">
        <f>IF(ARJ17=0," ",IF(ARJ17=16," ",VLOOKUP(ARJ17,PROTOKOL!$A:$E,2)*ARK17))</f>
        <v xml:space="preserve"> </v>
      </c>
      <c r="ARM17" s="151"/>
      <c r="ARN17" s="152" t="str">
        <f>IF(ARJ17=0," ",IF(ARJ17=16," ",(ARI17-ARL17-ARM17)*VLOOKUP(ARJ17,PROTOKOL!$A:$E,5)))</f>
        <v xml:space="preserve"> </v>
      </c>
      <c r="ARO17" s="155"/>
      <c r="ARP17" s="156" t="str">
        <f t="shared" si="183"/>
        <v xml:space="preserve"> </v>
      </c>
      <c r="ARQ17" s="103"/>
      <c r="ARR17" s="138">
        <v>4</v>
      </c>
      <c r="ARS17" s="149">
        <v>6.83</v>
      </c>
      <c r="ART17" s="150">
        <v>1</v>
      </c>
      <c r="ARU17" s="150">
        <f t="shared" si="184"/>
        <v>7.5</v>
      </c>
      <c r="ARV17" s="150">
        <f>IFERROR(IF(ART17=0," ",IF(ART17=16," ",VLOOKUP(ART17,PROTOKOL!$A:$E,2)*ARU17))/7.5*(7.5-ARY17),"")</f>
        <v>4.5</v>
      </c>
      <c r="ARW17" s="151">
        <v>0.115</v>
      </c>
      <c r="ARX17" s="152">
        <f>IF(ART17=0," ",IF(ART17=16," ",(ARS17-ARV17-ARW17)*VLOOKUP(ART17,PROTOKOL!$A:$E,5)))</f>
        <v>22.455916111111108</v>
      </c>
      <c r="ARY17" s="153"/>
      <c r="ARZ17" s="144">
        <f t="shared" si="322"/>
        <v>7.5</v>
      </c>
      <c r="ASA17" s="145">
        <f t="shared" si="323"/>
        <v>22.455916111111108</v>
      </c>
      <c r="ASB17" s="149"/>
      <c r="ASC17" s="150"/>
      <c r="ASD17" s="150" t="str">
        <f t="shared" si="185"/>
        <v xml:space="preserve"> </v>
      </c>
      <c r="ASE17" s="154" t="str">
        <f>IF(ASC17=0," ",IF(ASC17=16," ",VLOOKUP(ASC17,PROTOKOL!$A:$E,2)*ASD17))</f>
        <v xml:space="preserve"> </v>
      </c>
      <c r="ASF17" s="151"/>
      <c r="ASG17" s="152" t="str">
        <f>IF(ASC17=0," ",IF(ASC17=16," ",(ASB17-ASE17-ASF17)*VLOOKUP(ASC17,PROTOKOL!$A:$E,5)))</f>
        <v xml:space="preserve"> </v>
      </c>
      <c r="ASH17" s="155"/>
      <c r="ASI17" s="156" t="str">
        <f t="shared" si="186"/>
        <v xml:space="preserve"> </v>
      </c>
      <c r="ASJ17" s="103"/>
      <c r="ASK17" s="138">
        <v>4</v>
      </c>
      <c r="ASL17" s="149">
        <v>6.49</v>
      </c>
      <c r="ASM17" s="150">
        <v>1</v>
      </c>
      <c r="ASN17" s="150">
        <f t="shared" si="187"/>
        <v>7.5</v>
      </c>
      <c r="ASO17" s="150">
        <f>IFERROR(IF(ASM17=0," ",IF(ASM17=16," ",VLOOKUP(ASM17,PROTOKOL!$A:$E,2)*ASN17))/7.5*(7.5-ASR17),"")</f>
        <v>4.5</v>
      </c>
      <c r="ASP17" s="151">
        <v>0.20899999999999999</v>
      </c>
      <c r="ASQ17" s="152">
        <f>IF(ASM17=0," ",IF(ASM17=16," ",(ASL17-ASO17-ASP17)*VLOOKUP(ASM17,PROTOKOL!$A:$E,5)))</f>
        <v>18.055975888888888</v>
      </c>
      <c r="ASR17" s="153"/>
      <c r="ASS17" s="144">
        <f t="shared" si="324"/>
        <v>7.5</v>
      </c>
      <c r="AST17" s="145">
        <f t="shared" si="325"/>
        <v>18.055975888888888</v>
      </c>
      <c r="ASU17" s="149"/>
      <c r="ASV17" s="150"/>
      <c r="ASW17" s="150" t="str">
        <f t="shared" si="188"/>
        <v xml:space="preserve"> </v>
      </c>
      <c r="ASX17" s="154" t="str">
        <f>IF(ASV17=0," ",IF(ASV17=16," ",VLOOKUP(ASV17,PROTOKOL!$A:$E,2)*ASW17))</f>
        <v xml:space="preserve"> </v>
      </c>
      <c r="ASY17" s="151"/>
      <c r="ASZ17" s="152" t="str">
        <f>IF(ASV17=0," ",IF(ASV17=16," ",(ASU17-ASX17-ASY17)*VLOOKUP(ASV17,PROTOKOL!$A:$E,5)))</f>
        <v xml:space="preserve"> </v>
      </c>
      <c r="ATA17" s="155"/>
      <c r="ATB17" s="156" t="str">
        <f t="shared" si="189"/>
        <v xml:space="preserve"> </v>
      </c>
      <c r="ATC17" s="103"/>
      <c r="ATD17" s="138">
        <v>4</v>
      </c>
      <c r="ATE17" s="149">
        <v>7.26</v>
      </c>
      <c r="ATF17" s="150">
        <v>1</v>
      </c>
      <c r="ATG17" s="150">
        <f t="shared" si="190"/>
        <v>7.5</v>
      </c>
      <c r="ATH17" s="150">
        <f>IFERROR(IF(ATF17=0," ",IF(ATF17=16," ",VLOOKUP(ATF17,PROTOKOL!$A:$E,2)*ATG17))/7.5*(7.5-ATK17),"")</f>
        <v>4.5</v>
      </c>
      <c r="ATI17" s="151">
        <v>0.13300000000000001</v>
      </c>
      <c r="ATJ17" s="152">
        <f>IF(ATF17=0," ",IF(ATF17=16," ",(ATE17-ATH17-ATI17)*VLOOKUP(ATF17,PROTOKOL!$A:$E,5)))</f>
        <v>26.632817888888884</v>
      </c>
      <c r="ATK17" s="153"/>
      <c r="ATL17" s="144">
        <f t="shared" si="326"/>
        <v>7.5</v>
      </c>
      <c r="ATM17" s="145">
        <f t="shared" si="327"/>
        <v>26.632817888888884</v>
      </c>
      <c r="ATN17" s="149"/>
      <c r="ATO17" s="150"/>
      <c r="ATP17" s="150" t="str">
        <f t="shared" si="191"/>
        <v xml:space="preserve"> </v>
      </c>
      <c r="ATQ17" s="154" t="str">
        <f>IF(ATO17=0," ",IF(ATO17=16," ",VLOOKUP(ATO17,PROTOKOL!$A:$E,2)*ATP17))</f>
        <v xml:space="preserve"> </v>
      </c>
      <c r="ATR17" s="151"/>
      <c r="ATS17" s="152" t="str">
        <f>IF(ATO17=0," ",IF(ATO17=16," ",(ATN17-ATQ17-ATR17)*VLOOKUP(ATO17,PROTOKOL!$A:$E,5)))</f>
        <v xml:space="preserve"> </v>
      </c>
      <c r="ATT17" s="155"/>
      <c r="ATU17" s="156" t="str">
        <f t="shared" si="192"/>
        <v xml:space="preserve"> </v>
      </c>
      <c r="ATV17" s="103"/>
      <c r="ATW17" s="138">
        <v>4</v>
      </c>
      <c r="ATX17" s="149" t="s">
        <v>161</v>
      </c>
      <c r="ATY17" s="150"/>
      <c r="ATZ17" s="150" t="str">
        <f t="shared" si="193"/>
        <v xml:space="preserve"> </v>
      </c>
      <c r="AUA17" s="150" t="str">
        <f>IFERROR(IF(ATY17=0," ",IF(ATY17=16," ",VLOOKUP(ATY17,PROTOKOL!$A:$E,2)*ATZ17))/7.5*(7.5-AUD17),"")</f>
        <v/>
      </c>
      <c r="AUB17" s="151"/>
      <c r="AUC17" s="152" t="str">
        <f>IF(ATY17=0," ",IF(ATY17=16," ",(ATX17-AUA17-AUB17)*VLOOKUP(ATY17,PROTOKOL!$A:$E,5)))</f>
        <v xml:space="preserve"> </v>
      </c>
      <c r="AUD17" s="153"/>
      <c r="AUE17" s="144" t="str">
        <f t="shared" si="328"/>
        <v xml:space="preserve"> </v>
      </c>
      <c r="AUF17" s="145" t="str">
        <f t="shared" si="329"/>
        <v xml:space="preserve"> </v>
      </c>
      <c r="AUG17" s="149"/>
      <c r="AUH17" s="150"/>
      <c r="AUI17" s="150" t="str">
        <f t="shared" si="194"/>
        <v xml:space="preserve"> </v>
      </c>
      <c r="AUJ17" s="154" t="str">
        <f>IF(AUH17=0," ",IF(AUH17=16," ",VLOOKUP(AUH17,PROTOKOL!$A:$E,2)*AUI17))</f>
        <v xml:space="preserve"> </v>
      </c>
      <c r="AUK17" s="151"/>
      <c r="AUL17" s="152" t="str">
        <f>IF(AUH17=0," ",IF(AUH17=16," ",(AUG17-AUJ17-AUK17)*VLOOKUP(AUH17,PROTOKOL!$A:$E,5)))</f>
        <v xml:space="preserve"> </v>
      </c>
      <c r="AUM17" s="155"/>
      <c r="AUN17" s="156" t="str">
        <f t="shared" si="195"/>
        <v xml:space="preserve"> </v>
      </c>
      <c r="AUO17" s="103"/>
      <c r="AUP17" s="138">
        <v>4</v>
      </c>
      <c r="AUQ17" s="149">
        <v>7.71</v>
      </c>
      <c r="AUR17" s="150">
        <v>1</v>
      </c>
      <c r="AUS17" s="150">
        <f t="shared" si="196"/>
        <v>7.5</v>
      </c>
      <c r="AUT17" s="150">
        <f>IFERROR(IF(AUR17=0," ",IF(AUR17=16," ",VLOOKUP(AUR17,PROTOKOL!$A:$E,2)*AUS17))/7.5*(7.5-AUW17),"")</f>
        <v>4.5</v>
      </c>
      <c r="AUU17" s="151">
        <v>9.9000000000000005E-2</v>
      </c>
      <c r="AUV17" s="152">
        <f>IF(AUR17=0," ",IF(AUR17=16," ",(AUQ17-AUT17-AUU17)*VLOOKUP(AUR17,PROTOKOL!$A:$E,5)))</f>
        <v>31.539663666666662</v>
      </c>
      <c r="AUW17" s="153"/>
      <c r="AUX17" s="144">
        <f t="shared" si="330"/>
        <v>7.5</v>
      </c>
      <c r="AUY17" s="145">
        <f t="shared" si="331"/>
        <v>31.539663666666662</v>
      </c>
      <c r="AUZ17" s="149"/>
      <c r="AVA17" s="150"/>
      <c r="AVB17" s="150" t="str">
        <f t="shared" si="197"/>
        <v xml:space="preserve"> </v>
      </c>
      <c r="AVC17" s="154" t="str">
        <f>IF(AVA17=0," ",IF(AVA17=16," ",VLOOKUP(AVA17,PROTOKOL!$A:$E,2)*AVB17))</f>
        <v xml:space="preserve"> </v>
      </c>
      <c r="AVD17" s="151"/>
      <c r="AVE17" s="152" t="str">
        <f>IF(AVA17=0," ",IF(AVA17=16," ",(AUZ17-AVC17-AVD17)*VLOOKUP(AVA17,PROTOKOL!$A:$E,5)))</f>
        <v xml:space="preserve"> </v>
      </c>
      <c r="AVF17" s="155"/>
      <c r="AVG17" s="156" t="str">
        <f t="shared" si="198"/>
        <v xml:space="preserve"> </v>
      </c>
    </row>
    <row r="18" spans="1:1255" ht="15" thickBot="1" x14ac:dyDescent="0.35">
      <c r="A18" s="103"/>
      <c r="B18" s="138">
        <v>5</v>
      </c>
      <c r="C18" s="149" t="s">
        <v>26</v>
      </c>
      <c r="D18" s="150"/>
      <c r="E18" s="150" t="str">
        <f t="shared" si="334"/>
        <v xml:space="preserve"> </v>
      </c>
      <c r="F18" s="150" t="str">
        <f>IFERROR(IF(D18=0," ",IF(D18=16," ",VLOOKUP(D18,PROTOKOL!$A:$E,2)*E18))/7.5*(7.5-I18),"")</f>
        <v/>
      </c>
      <c r="G18" s="151"/>
      <c r="H18" s="152" t="str">
        <f>IF(D18=0," ",IF(D18=16," ",(C18-F18-G18)*VLOOKUP(D18,PROTOKOL!$A:$E,5)))</f>
        <v xml:space="preserve"> </v>
      </c>
      <c r="I18" s="153"/>
      <c r="J18" s="144" t="str">
        <f t="shared" si="199"/>
        <v xml:space="preserve"> </v>
      </c>
      <c r="K18" s="145" t="str">
        <f t="shared" si="200"/>
        <v xml:space="preserve"> </v>
      </c>
      <c r="L18" s="149"/>
      <c r="M18" s="150"/>
      <c r="N18" s="150" t="str">
        <f t="shared" si="3"/>
        <v xml:space="preserve"> </v>
      </c>
      <c r="O18" s="154" t="str">
        <f>IF(M18=0," ",IF(M18=16," ",VLOOKUP(M18,PROTOKOL!$A:$E,2)*N18))</f>
        <v xml:space="preserve"> </v>
      </c>
      <c r="P18" s="151"/>
      <c r="Q18" s="152" t="str">
        <f>IF(M18=0," ",IF(M18=16," ",(L18-O18-P18)*VLOOKUP(M18,PROTOKOL!$A:$E,5)))</f>
        <v xml:space="preserve"> </v>
      </c>
      <c r="R18" s="155"/>
      <c r="S18" s="156" t="str">
        <f t="shared" si="4"/>
        <v xml:space="preserve"> </v>
      </c>
      <c r="T18" s="103"/>
      <c r="U18" s="370">
        <v>5</v>
      </c>
      <c r="V18" s="422"/>
      <c r="W18" s="428"/>
      <c r="X18" s="429"/>
      <c r="Y18" s="425" t="str">
        <f t="shared" si="5"/>
        <v xml:space="preserve"> </v>
      </c>
      <c r="Z18" s="372" t="str">
        <f>IFERROR(IF(X18=0," ",IF(X18=16," ",VLOOKUP(X18,PROTOKOL!$A:$E,2)*Y18))/7.5*(7.5-AC18),"")</f>
        <v/>
      </c>
      <c r="AA18" s="430"/>
      <c r="AB18" s="374" t="str">
        <f>IF(X18=0," ",IF(X18=16," ",(W18-Z18-AA18)*VLOOKUP(X18,PROTOKOL!$A:$E,5)))</f>
        <v xml:space="preserve"> </v>
      </c>
      <c r="AC18" s="383"/>
      <c r="AD18" s="376" t="str">
        <f t="shared" si="6"/>
        <v xml:space="preserve"> </v>
      </c>
      <c r="AE18" s="377" t="str">
        <f t="shared" si="7"/>
        <v xml:space="preserve"> </v>
      </c>
      <c r="AF18" s="381"/>
      <c r="AG18" s="376"/>
      <c r="AH18" s="372" t="str">
        <f t="shared" si="8"/>
        <v xml:space="preserve"> </v>
      </c>
      <c r="AI18" s="378" t="str">
        <f>IF(AG18=0," ",IF(AG18=16," ",VLOOKUP(AG18,PROTOKOL!$A:$E,2)*AH18))</f>
        <v xml:space="preserve"> </v>
      </c>
      <c r="AJ18" s="382"/>
      <c r="AK18" s="374" t="str">
        <f>IF(AG18=0," ",IF(AG18=16," ",(AF18-AI18-AJ18)*VLOOKUP(AG18,PROTOKOL!$A:$E,5)))</f>
        <v xml:space="preserve"> </v>
      </c>
      <c r="AL18" s="384"/>
      <c r="AM18" s="380" t="str">
        <f t="shared" si="9"/>
        <v xml:space="preserve"> </v>
      </c>
      <c r="AN18" s="103"/>
      <c r="AO18" s="138">
        <v>5</v>
      </c>
      <c r="AP18" s="149">
        <v>9.14</v>
      </c>
      <c r="AQ18" s="150">
        <v>3</v>
      </c>
      <c r="AR18" s="150">
        <f t="shared" si="335"/>
        <v>7.5</v>
      </c>
      <c r="AS18" s="150">
        <f>IFERROR(IF(AQ18=0," ",IF(AQ18=16," ",VLOOKUP(AQ18,PROTOKOL!$A:$E,2)*AR18))/7.5*(7.5-AV18),"")</f>
        <v>4.5</v>
      </c>
      <c r="AT18" s="151">
        <v>0.13500000000000001</v>
      </c>
      <c r="AU18" s="152">
        <f>IF(AQ18=0," ",IF(AQ18=16," ",(AP18-AS18-AT18)*VLOOKUP(AQ18,PROTOKOL!$A:$E,5)))</f>
        <v>31.970533388888892</v>
      </c>
      <c r="AV18" s="153"/>
      <c r="AW18" s="144">
        <f t="shared" si="336"/>
        <v>7.5</v>
      </c>
      <c r="AX18" s="145">
        <f t="shared" si="337"/>
        <v>31.970533388888892</v>
      </c>
      <c r="AY18" s="149"/>
      <c r="AZ18" s="150"/>
      <c r="BA18" s="150" t="str">
        <f t="shared" si="338"/>
        <v xml:space="preserve"> </v>
      </c>
      <c r="BB18" s="154" t="str">
        <f>IF(AZ18=0," ",IF(AZ18=16," ",VLOOKUP(AZ18,PROTOKOL!$A:$E,2)*BA18))</f>
        <v xml:space="preserve"> </v>
      </c>
      <c r="BC18" s="151"/>
      <c r="BD18" s="152" t="str">
        <f>IF(AZ18=0," ",IF(AZ18=16," ",(AY18-BB18-BC18)*VLOOKUP(AZ18,PROTOKOL!$A:$E,5)))</f>
        <v xml:space="preserve"> </v>
      </c>
      <c r="BE18" s="155"/>
      <c r="BF18" s="156" t="str">
        <f t="shared" si="339"/>
        <v xml:space="preserve"> </v>
      </c>
      <c r="BG18" s="103"/>
      <c r="BH18" s="138">
        <v>5</v>
      </c>
      <c r="BI18" s="149">
        <v>1</v>
      </c>
      <c r="BJ18" s="150">
        <v>7</v>
      </c>
      <c r="BK18" s="150">
        <f t="shared" si="13"/>
        <v>7.5</v>
      </c>
      <c r="BL18" s="150">
        <f>IFERROR(IF(BJ18=0," ",IF(BJ18=16," ",VLOOKUP(BJ18,PROTOKOL!$A:$E,2)*BK18))/7.5*(7.5-BO18),"")</f>
        <v>0</v>
      </c>
      <c r="BM18" s="151"/>
      <c r="BN18" s="152">
        <f>IF(BJ18=0," ",IF(BJ18=16," ",(BI18-BL18-BM18)*VLOOKUP(BJ18,PROTOKOL!$A:$E,5)))</f>
        <v>19.180704592450226</v>
      </c>
      <c r="BO18" s="153"/>
      <c r="BP18" s="144" t="str">
        <f t="shared" si="203"/>
        <v xml:space="preserve"> </v>
      </c>
      <c r="BQ18" s="145" t="str">
        <f t="shared" si="204"/>
        <v xml:space="preserve"> </v>
      </c>
      <c r="BR18" s="149"/>
      <c r="BS18" s="150"/>
      <c r="BT18" s="150" t="str">
        <f t="shared" si="14"/>
        <v xml:space="preserve"> </v>
      </c>
      <c r="BU18" s="154" t="str">
        <f>IF(BS18=0," ",IF(BS18=16," ",VLOOKUP(BS18,PROTOKOL!$A:$E,2)*BT18))</f>
        <v xml:space="preserve"> </v>
      </c>
      <c r="BV18" s="151"/>
      <c r="BW18" s="152" t="str">
        <f>IF(BS18=0," ",IF(BS18=16," ",(BR18-BU18-BV18)*VLOOKUP(BS18,PROTOKOL!$A:$E,5)))</f>
        <v xml:space="preserve"> </v>
      </c>
      <c r="BX18" s="155"/>
      <c r="BY18" s="156" t="str">
        <f t="shared" si="15"/>
        <v xml:space="preserve"> </v>
      </c>
      <c r="BZ18" s="103"/>
      <c r="CA18" s="138">
        <v>5</v>
      </c>
      <c r="CB18" s="149">
        <v>7.65</v>
      </c>
      <c r="CC18" s="150">
        <v>3</v>
      </c>
      <c r="CD18" s="150">
        <f t="shared" si="16"/>
        <v>7.5</v>
      </c>
      <c r="CE18" s="150">
        <f>IFERROR(IF(CC18=0," ",IF(CC18=16," ",VLOOKUP(CC18,PROTOKOL!$A:$E,2)*CD18))/7.5*(7.5-CH18),"")</f>
        <v>4.5</v>
      </c>
      <c r="CF18" s="151">
        <v>9.5000000000000001E-2</v>
      </c>
      <c r="CG18" s="152">
        <f>IF(CC18=0," ",IF(CC18=16," ",(CB18-CE18-CF18)*VLOOKUP(CC18,PROTOKOL!$A:$E,5)))</f>
        <v>21.680350611111109</v>
      </c>
      <c r="CH18" s="153"/>
      <c r="CI18" s="144">
        <f t="shared" si="205"/>
        <v>7.5</v>
      </c>
      <c r="CJ18" s="145">
        <f t="shared" si="206"/>
        <v>21.680350611111109</v>
      </c>
      <c r="CK18" s="149"/>
      <c r="CL18" s="150"/>
      <c r="CM18" s="150"/>
      <c r="CN18" s="154" t="str">
        <f>IF(CL18=0," ",IF(CL18=16," ",VLOOKUP(CL18,PROTOKOL!$A:$E,2)*CM18))</f>
        <v xml:space="preserve"> </v>
      </c>
      <c r="CO18" s="151"/>
      <c r="CP18" s="152" t="str">
        <f>IF(CL18=0," ",IF(CL18=16," ",(CK18-CN18-CO18)*VLOOKUP(CL18,PROTOKOL!$A:$E,5)))</f>
        <v xml:space="preserve"> </v>
      </c>
      <c r="CQ18" s="155"/>
      <c r="CR18" s="156" t="str">
        <f t="shared" si="17"/>
        <v xml:space="preserve"> </v>
      </c>
      <c r="CS18" s="103"/>
      <c r="CT18" s="138">
        <v>5</v>
      </c>
      <c r="CU18" s="149">
        <v>1</v>
      </c>
      <c r="CV18" s="150">
        <v>5</v>
      </c>
      <c r="CW18" s="150">
        <f t="shared" si="18"/>
        <v>7.5</v>
      </c>
      <c r="CX18" s="150">
        <f>IFERROR(IF(CV18=0," ",IF(CV18=16," ",VLOOKUP(CV18,PROTOKOL!$A:$E,2)*CW18))/7.5*(7.5-DA18),"")</f>
        <v>0</v>
      </c>
      <c r="CY18" s="151"/>
      <c r="CZ18" s="152">
        <f>IF(CV18=0," ",IF(CV18=16," ",(CU18-CX18-CY18)*VLOOKUP(CV18,PROTOKOL!$A:$E,5)))</f>
        <v>17.262634133205204</v>
      </c>
      <c r="DA18" s="153"/>
      <c r="DB18" s="144" t="str">
        <f t="shared" si="207"/>
        <v xml:space="preserve"> </v>
      </c>
      <c r="DC18" s="145" t="str">
        <f t="shared" si="208"/>
        <v xml:space="preserve"> </v>
      </c>
      <c r="DD18" s="149"/>
      <c r="DE18" s="150"/>
      <c r="DF18" s="150" t="str">
        <f t="shared" si="209"/>
        <v xml:space="preserve"> </v>
      </c>
      <c r="DG18" s="154" t="str">
        <f>IF(DE18=0," ",IF(DE18=16," ",VLOOKUP(DE18,PROTOKOL!$A:$E,2)*DF18))</f>
        <v xml:space="preserve"> </v>
      </c>
      <c r="DH18" s="151"/>
      <c r="DI18" s="152" t="str">
        <f>IF(DE18=0," ",IF(DE18=16," ",(DD18-DG18-DH18)*VLOOKUP(DE18,PROTOKOL!$A:$E,5)))</f>
        <v xml:space="preserve"> </v>
      </c>
      <c r="DJ18" s="155"/>
      <c r="DK18" s="156" t="str">
        <f t="shared" si="19"/>
        <v xml:space="preserve"> </v>
      </c>
      <c r="DL18" s="103"/>
      <c r="DM18" s="138">
        <v>5</v>
      </c>
      <c r="DN18" s="149"/>
      <c r="DO18" s="150" t="s">
        <v>140</v>
      </c>
      <c r="DP18" s="150">
        <f t="shared" si="20"/>
        <v>7.5</v>
      </c>
      <c r="DQ18" s="150" t="str">
        <f>IFERROR(IF(DO18=0," ",IF(DO18=16," ",VLOOKUP(DO18,PROTOKOL!$A:$E,2)*DP18))/7.5*(7.5-DT18),"")</f>
        <v/>
      </c>
      <c r="DR18" s="151"/>
      <c r="DS18" s="152">
        <f t="shared" ref="DS18:DS19" si="345">$DY$53*DP18</f>
        <v>46.666666666666664</v>
      </c>
      <c r="DT18" s="153"/>
      <c r="DU18" s="144" t="str">
        <f t="shared" si="211"/>
        <v xml:space="preserve"> </v>
      </c>
      <c r="DV18" s="145" t="str">
        <f t="shared" si="212"/>
        <v xml:space="preserve"> </v>
      </c>
      <c r="DW18" s="149"/>
      <c r="DX18" s="150"/>
      <c r="DY18" s="150" t="str">
        <f t="shared" si="213"/>
        <v xml:space="preserve"> </v>
      </c>
      <c r="DZ18" s="154" t="str">
        <f>IF(DX18=0," ",IF(DX18=16," ",VLOOKUP(DX18,PROTOKOL!$A:$E,2)*DY18))</f>
        <v xml:space="preserve"> </v>
      </c>
      <c r="EA18" s="151"/>
      <c r="EB18" s="152" t="str">
        <f>IF(DX18=0," ",IF(DX18=16," ",(DW18-DZ18-EA18)*VLOOKUP(DX18,PROTOKOL!$A:$E,5)))</f>
        <v xml:space="preserve"> </v>
      </c>
      <c r="EC18" s="155"/>
      <c r="ED18" s="156" t="str">
        <f t="shared" si="21"/>
        <v xml:space="preserve"> </v>
      </c>
      <c r="EE18" s="103"/>
      <c r="EF18" s="138">
        <v>5</v>
      </c>
      <c r="EG18" s="149">
        <v>7.33</v>
      </c>
      <c r="EH18" s="150">
        <v>1</v>
      </c>
      <c r="EI18" s="150">
        <f t="shared" si="22"/>
        <v>7.5</v>
      </c>
      <c r="EJ18" s="150">
        <f>IFERROR(IF(EH18=0," ",IF(EH18=16," ",VLOOKUP(EH18,PROTOKOL!$A:$E,2)*EI18))/7.5*(7.5-EM18),"")</f>
        <v>4.5</v>
      </c>
      <c r="EK18" s="151">
        <v>4.8000000000000001E-2</v>
      </c>
      <c r="EL18" s="152">
        <f>IF(EH18=0," ",IF(EH18=16," ",(EG18-EJ18-EK18)*VLOOKUP(EH18,PROTOKOL!$A:$E,5)))</f>
        <v>28.204225111111107</v>
      </c>
      <c r="EM18" s="153"/>
      <c r="EN18" s="144">
        <f t="shared" si="214"/>
        <v>7.5</v>
      </c>
      <c r="EO18" s="145">
        <f t="shared" si="215"/>
        <v>28.204225111111107</v>
      </c>
      <c r="EP18" s="149"/>
      <c r="EQ18" s="150"/>
      <c r="ER18" s="150" t="str">
        <f t="shared" si="23"/>
        <v xml:space="preserve"> </v>
      </c>
      <c r="ES18" s="154" t="str">
        <f>IF(EQ18=0," ",IF(EQ18=16," ",VLOOKUP(EQ18,PROTOKOL!$A:$E,2)*ER18))</f>
        <v xml:space="preserve"> </v>
      </c>
      <c r="ET18" s="151"/>
      <c r="EU18" s="152" t="str">
        <f>IF(EQ18=0," ",IF(EQ18=16," ",(EP18-ES18-ET18)*VLOOKUP(EQ18,PROTOKOL!$A:$E,5)))</f>
        <v xml:space="preserve"> </v>
      </c>
      <c r="EV18" s="155"/>
      <c r="EW18" s="156" t="str">
        <f t="shared" si="24"/>
        <v xml:space="preserve"> </v>
      </c>
      <c r="EX18" s="103"/>
      <c r="EY18" s="138">
        <v>5</v>
      </c>
      <c r="EZ18" s="149" t="s">
        <v>26</v>
      </c>
      <c r="FA18" s="150"/>
      <c r="FB18" s="150" t="str">
        <f t="shared" si="25"/>
        <v xml:space="preserve"> </v>
      </c>
      <c r="FC18" s="150" t="str">
        <f>IFERROR(IF(FA18=0," ",IF(FA18=16," ",VLOOKUP(FA18,PROTOKOL!$A:$E,2)*FB18))/7.5*(7.5-FF18),"")</f>
        <v/>
      </c>
      <c r="FD18" s="151"/>
      <c r="FE18" s="152" t="str">
        <f>IF(FA18=0," ",IF(FA18=16," ",(EZ18-FC18-FD18)*VLOOKUP(FA18,PROTOKOL!$A:$E,5)))</f>
        <v xml:space="preserve"> </v>
      </c>
      <c r="FF18" s="153"/>
      <c r="FG18" s="144" t="str">
        <f t="shared" si="216"/>
        <v xml:space="preserve"> </v>
      </c>
      <c r="FH18" s="145" t="str">
        <f t="shared" si="217"/>
        <v xml:space="preserve"> </v>
      </c>
      <c r="FI18" s="149"/>
      <c r="FJ18" s="150"/>
      <c r="FK18" s="150" t="str">
        <f t="shared" si="26"/>
        <v xml:space="preserve"> </v>
      </c>
      <c r="FL18" s="154" t="str">
        <f>IF(FJ18=0," ",IF(FJ18=16," ",VLOOKUP(FJ18,PROTOKOL!$A:$E,2)*FK18))</f>
        <v xml:space="preserve"> </v>
      </c>
      <c r="FM18" s="151"/>
      <c r="FN18" s="152" t="str">
        <f>IF(FJ18=0," ",IF(FJ18=16," ",(FI18-FL18-FM18)*VLOOKUP(FJ18,PROTOKOL!$A:$E,5)))</f>
        <v xml:space="preserve"> </v>
      </c>
      <c r="FO18" s="155"/>
      <c r="FP18" s="156" t="str">
        <f t="shared" si="27"/>
        <v xml:space="preserve"> </v>
      </c>
      <c r="FQ18" s="103"/>
      <c r="FR18" s="138">
        <v>5</v>
      </c>
      <c r="FS18" s="149">
        <v>1</v>
      </c>
      <c r="FT18" s="150">
        <v>5</v>
      </c>
      <c r="FU18" s="150">
        <f t="shared" si="28"/>
        <v>7.5</v>
      </c>
      <c r="FV18" s="150">
        <f>IFERROR(IF(FT18=0," ",IF(FT18=16," ",VLOOKUP(FT18,PROTOKOL!$A:$E,2)*FU18))/7.5*(7.5-FY18),"")</f>
        <v>0</v>
      </c>
      <c r="FW18" s="151"/>
      <c r="FX18" s="152">
        <f>IF(FT18=0," ",IF(FT18=16," ",(FS18-FV18-FW18)*VLOOKUP(FT18,PROTOKOL!$A:$E,5)))</f>
        <v>17.262634133205204</v>
      </c>
      <c r="FY18" s="153"/>
      <c r="FZ18" s="144" t="str">
        <f t="shared" si="218"/>
        <v xml:space="preserve"> </v>
      </c>
      <c r="GA18" s="145" t="str">
        <f t="shared" si="219"/>
        <v xml:space="preserve"> </v>
      </c>
      <c r="GB18" s="149"/>
      <c r="GC18" s="150"/>
      <c r="GD18" s="150" t="str">
        <f t="shared" si="29"/>
        <v xml:space="preserve"> </v>
      </c>
      <c r="GE18" s="154" t="str">
        <f>IF(GC18=0," ",IF(GC18=16," ",VLOOKUP(GC18,PROTOKOL!$A:$E,2)*GD18))</f>
        <v xml:space="preserve"> </v>
      </c>
      <c r="GF18" s="151"/>
      <c r="GG18" s="152" t="str">
        <f>IF(GC18=0," ",IF(GC18=16," ",(GB18-GE18-GF18)*VLOOKUP(GC18,PROTOKOL!$A:$E,5)))</f>
        <v xml:space="preserve"> </v>
      </c>
      <c r="GH18" s="155"/>
      <c r="GI18" s="156" t="str">
        <f t="shared" si="30"/>
        <v xml:space="preserve"> </v>
      </c>
      <c r="GJ18" s="103"/>
      <c r="GK18" s="138">
        <v>5</v>
      </c>
      <c r="GL18" s="149">
        <v>1</v>
      </c>
      <c r="GM18" s="150">
        <v>5</v>
      </c>
      <c r="GN18" s="150">
        <f t="shared" si="31"/>
        <v>7.5</v>
      </c>
      <c r="GO18" s="150">
        <f>IFERROR(IF(GM18=0," ",IF(GM18=16," ",VLOOKUP(GM18,PROTOKOL!$A:$E,2)*GN18))/7.5*(7.5-GR18),"")</f>
        <v>0</v>
      </c>
      <c r="GP18" s="151"/>
      <c r="GQ18" s="152">
        <f>IF(GM18=0," ",IF(GM18=16," ",(GL18-GO18-GP18)*VLOOKUP(GM18,PROTOKOL!$A:$E,5)))</f>
        <v>17.262634133205204</v>
      </c>
      <c r="GR18" s="153"/>
      <c r="GS18" s="144" t="str">
        <f t="shared" si="220"/>
        <v xml:space="preserve"> </v>
      </c>
      <c r="GT18" s="145" t="str">
        <f t="shared" si="221"/>
        <v xml:space="preserve"> </v>
      </c>
      <c r="GU18" s="149"/>
      <c r="GV18" s="150"/>
      <c r="GW18" s="150" t="str">
        <f t="shared" si="32"/>
        <v xml:space="preserve"> </v>
      </c>
      <c r="GX18" s="154" t="str">
        <f>IF(GV18=0," ",IF(GV18=16," ",VLOOKUP(GV18,PROTOKOL!$A:$E,2)*GW18))</f>
        <v xml:space="preserve"> </v>
      </c>
      <c r="GY18" s="151"/>
      <c r="GZ18" s="152" t="str">
        <f>IF(GV18=0," ",IF(GV18=16," ",(GU18-GX18-GY18)*VLOOKUP(GV18,PROTOKOL!$A:$E,5)))</f>
        <v xml:space="preserve"> </v>
      </c>
      <c r="HA18" s="155"/>
      <c r="HB18" s="156" t="str">
        <f t="shared" si="33"/>
        <v xml:space="preserve"> </v>
      </c>
      <c r="HC18" s="103"/>
      <c r="HD18" s="138">
        <v>5</v>
      </c>
      <c r="HE18" s="149">
        <v>1</v>
      </c>
      <c r="HF18" s="150">
        <v>5</v>
      </c>
      <c r="HG18" s="150">
        <f t="shared" si="34"/>
        <v>7.5</v>
      </c>
      <c r="HH18" s="150">
        <f>IFERROR(IF(HF18=0," ",IF(HF18=16," ",VLOOKUP(HF18,PROTOKOL!$A:$E,2)*HG18))/7.5*(7.5-HK18),"")</f>
        <v>0</v>
      </c>
      <c r="HI18" s="151"/>
      <c r="HJ18" s="152">
        <f>IF(HF18=0," ",IF(HF18=16," ",(HE18-HH18-HI18)*VLOOKUP(HF18,PROTOKOL!$A:$E,5)))</f>
        <v>17.262634133205204</v>
      </c>
      <c r="HK18" s="153"/>
      <c r="HL18" s="144" t="str">
        <f t="shared" si="222"/>
        <v xml:space="preserve"> </v>
      </c>
      <c r="HM18" s="145" t="str">
        <f t="shared" si="223"/>
        <v xml:space="preserve"> </v>
      </c>
      <c r="HN18" s="149"/>
      <c r="HO18" s="150"/>
      <c r="HP18" s="150" t="str">
        <f t="shared" si="35"/>
        <v xml:space="preserve"> </v>
      </c>
      <c r="HQ18" s="154" t="str">
        <f>IF(HO18=0," ",IF(HO18=16," ",VLOOKUP(HO18,PROTOKOL!$A:$E,2)*HP18))</f>
        <v xml:space="preserve"> </v>
      </c>
      <c r="HR18" s="151"/>
      <c r="HS18" s="152" t="str">
        <f>IF(HO18=0," ",IF(HO18=16," ",(HN18-HQ18-HR18)*VLOOKUP(HO18,PROTOKOL!$A:$E,5)))</f>
        <v xml:space="preserve"> </v>
      </c>
      <c r="HT18" s="155"/>
      <c r="HU18" s="156" t="str">
        <f t="shared" si="36"/>
        <v xml:space="preserve"> </v>
      </c>
      <c r="HV18" s="103"/>
      <c r="HW18" s="138">
        <v>5</v>
      </c>
      <c r="HX18" s="149">
        <v>9.32</v>
      </c>
      <c r="HY18" s="150">
        <v>3</v>
      </c>
      <c r="HZ18" s="150">
        <f t="shared" si="37"/>
        <v>7.5</v>
      </c>
      <c r="IA18" s="150">
        <f>IFERROR(IF(HY18=0," ",IF(HY18=16," ",VLOOKUP(HY18,PROTOKOL!$A:$E,2)*HZ18))/7.5*(7.5-ID18),"")</f>
        <v>4.5</v>
      </c>
      <c r="IB18" s="151">
        <v>4.4999999999999998E-2</v>
      </c>
      <c r="IC18" s="152">
        <f>IF(HY18=0," ",IF(HY18=16," ",(HX18-IA18-IB18)*VLOOKUP(HY18,PROTOKOL!$A:$E,5)))</f>
        <v>33.886636388888888</v>
      </c>
      <c r="ID18" s="153"/>
      <c r="IE18" s="144">
        <f t="shared" si="224"/>
        <v>7.5</v>
      </c>
      <c r="IF18" s="145">
        <f t="shared" si="225"/>
        <v>33.886636388888888</v>
      </c>
      <c r="IG18" s="149"/>
      <c r="IH18" s="150"/>
      <c r="II18" s="150" t="str">
        <f t="shared" si="38"/>
        <v xml:space="preserve"> </v>
      </c>
      <c r="IJ18" s="154" t="str">
        <f>IF(IH18=0," ",IF(IH18=16," ",VLOOKUP(IH18,PROTOKOL!$A:$E,2)*II18))</f>
        <v xml:space="preserve"> </v>
      </c>
      <c r="IK18" s="151"/>
      <c r="IL18" s="152" t="str">
        <f>IF(IH18=0," ",IF(IH18=16," ",(IG18-IJ18-IK18)*VLOOKUP(IH18,PROTOKOL!$A:$E,5)))</f>
        <v xml:space="preserve"> </v>
      </c>
      <c r="IM18" s="155"/>
      <c r="IN18" s="156" t="str">
        <f t="shared" si="39"/>
        <v xml:space="preserve"> </v>
      </c>
      <c r="IO18" s="103"/>
      <c r="IP18" s="138">
        <v>5</v>
      </c>
      <c r="IQ18" s="149">
        <v>7.28</v>
      </c>
      <c r="IR18" s="150">
        <v>1</v>
      </c>
      <c r="IS18" s="150">
        <f t="shared" si="40"/>
        <v>7.5</v>
      </c>
      <c r="IT18" s="150">
        <f>IFERROR(IF(IR18=0," ",IF(IR18=16," ",VLOOKUP(IR18,PROTOKOL!$A:$E,2)*IS18))/7.5*(7.5-IW18),"")</f>
        <v>4.5</v>
      </c>
      <c r="IU18" s="151">
        <v>0.24299999999999999</v>
      </c>
      <c r="IV18" s="152">
        <f>IF(IR18=0," ",IF(IR18=16," ",(IQ18-IT18-IU18)*VLOOKUP(IR18,PROTOKOL!$A:$E,5)))</f>
        <v>25.72038788888889</v>
      </c>
      <c r="IW18" s="153"/>
      <c r="IX18" s="144">
        <f t="shared" si="226"/>
        <v>7.5</v>
      </c>
      <c r="IY18" s="145">
        <f t="shared" si="227"/>
        <v>25.72038788888889</v>
      </c>
      <c r="IZ18" s="149"/>
      <c r="JA18" s="150"/>
      <c r="JB18" s="150" t="str">
        <f t="shared" si="41"/>
        <v xml:space="preserve"> </v>
      </c>
      <c r="JC18" s="154" t="str">
        <f>IF(JA18=0," ",IF(JA18=16," ",VLOOKUP(JA18,PROTOKOL!$A:$E,2)*JB18))</f>
        <v xml:space="preserve"> </v>
      </c>
      <c r="JD18" s="151"/>
      <c r="JE18" s="152" t="str">
        <f>IF(JA18=0," ",IF(JA18=16," ",(IZ18-JC18-JD18)*VLOOKUP(JA18,PROTOKOL!$A:$E,5)))</f>
        <v xml:space="preserve"> </v>
      </c>
      <c r="JF18" s="155"/>
      <c r="JG18" s="156" t="str">
        <f t="shared" si="42"/>
        <v xml:space="preserve"> </v>
      </c>
      <c r="JH18" s="103"/>
      <c r="JI18" s="138">
        <v>5</v>
      </c>
      <c r="JJ18" s="149">
        <v>1</v>
      </c>
      <c r="JK18" s="150">
        <v>5</v>
      </c>
      <c r="JL18" s="150">
        <f t="shared" si="43"/>
        <v>7.5</v>
      </c>
      <c r="JM18" s="150">
        <f>IFERROR(IF(JK18=0," ",IF(JK18=16," ",VLOOKUP(JK18,PROTOKOL!$A:$E,2)*JL18))/7.5*(7.5-JP18),"")</f>
        <v>0</v>
      </c>
      <c r="JN18" s="151"/>
      <c r="JO18" s="152">
        <f>IF(JK18=0," ",IF(JK18=16," ",(JJ18-JM18-JN18)*VLOOKUP(JK18,PROTOKOL!$A:$E,5)))</f>
        <v>17.262634133205204</v>
      </c>
      <c r="JP18" s="153"/>
      <c r="JQ18" s="144" t="str">
        <f t="shared" si="228"/>
        <v xml:space="preserve"> </v>
      </c>
      <c r="JR18" s="145" t="str">
        <f t="shared" si="229"/>
        <v xml:space="preserve"> </v>
      </c>
      <c r="JS18" s="149"/>
      <c r="JT18" s="150"/>
      <c r="JU18" s="150" t="str">
        <f t="shared" si="44"/>
        <v xml:space="preserve"> </v>
      </c>
      <c r="JV18" s="154" t="str">
        <f>IF(JT18=0," ",IF(JT18=16," ",VLOOKUP(JT18,PROTOKOL!$A:$E,2)*JU18))</f>
        <v xml:space="preserve"> </v>
      </c>
      <c r="JW18" s="151"/>
      <c r="JX18" s="152" t="str">
        <f>IF(JT18=0," ",IF(JT18=16," ",(JS18-JV18-JW18)*VLOOKUP(JT18,PROTOKOL!$A:$E,5)))</f>
        <v xml:space="preserve"> </v>
      </c>
      <c r="JY18" s="155"/>
      <c r="JZ18" s="156" t="str">
        <f t="shared" si="45"/>
        <v xml:space="preserve"> </v>
      </c>
      <c r="KA18" s="103"/>
      <c r="KB18" s="138">
        <v>5</v>
      </c>
      <c r="KC18" s="149" t="s">
        <v>26</v>
      </c>
      <c r="KD18" s="150"/>
      <c r="KE18" s="150" t="str">
        <f t="shared" si="46"/>
        <v xml:space="preserve"> </v>
      </c>
      <c r="KF18" s="150" t="str">
        <f>IFERROR(IF(KD18=0," ",IF(KD18=16," ",VLOOKUP(KD18,PROTOKOL!$A:$E,2)*KE18))/7.5*(7.5-KI18),"")</f>
        <v/>
      </c>
      <c r="KG18" s="151"/>
      <c r="KH18" s="152" t="str">
        <f>IF(KD18=0," ",IF(KD18=16," ",(KC18-KF18-KG18)*VLOOKUP(KD18,PROTOKOL!$A:$E,5)))</f>
        <v xml:space="preserve"> </v>
      </c>
      <c r="KI18" s="153"/>
      <c r="KJ18" s="144" t="str">
        <f t="shared" si="230"/>
        <v xml:space="preserve"> </v>
      </c>
      <c r="KK18" s="145" t="str">
        <f t="shared" si="231"/>
        <v xml:space="preserve"> </v>
      </c>
      <c r="KL18" s="149"/>
      <c r="KM18" s="150"/>
      <c r="KN18" s="150" t="str">
        <f t="shared" si="47"/>
        <v xml:space="preserve"> </v>
      </c>
      <c r="KO18" s="154" t="str">
        <f>IF(KM18=0," ",IF(KM18=16," ",VLOOKUP(KM18,PROTOKOL!$A:$E,2)*KN18))</f>
        <v xml:space="preserve"> </v>
      </c>
      <c r="KP18" s="151"/>
      <c r="KQ18" s="152" t="str">
        <f>IF(KM18=0," ",IF(KM18=16," ",(KL18-KO18-KP18)*VLOOKUP(KM18,PROTOKOL!$A:$E,5)))</f>
        <v xml:space="preserve"> </v>
      </c>
      <c r="KR18" s="155"/>
      <c r="KS18" s="156" t="str">
        <f t="shared" si="48"/>
        <v xml:space="preserve"> </v>
      </c>
      <c r="KT18" s="103"/>
      <c r="KU18" s="138">
        <v>5</v>
      </c>
      <c r="KV18" s="149">
        <v>7.72</v>
      </c>
      <c r="KW18" s="150">
        <v>3</v>
      </c>
      <c r="KX18" s="150">
        <f t="shared" si="49"/>
        <v>7.5</v>
      </c>
      <c r="KY18" s="150">
        <f>IFERROR(IF(KW18=0," ",IF(KW18=16," ",VLOOKUP(KW18,PROTOKOL!$A:$E,2)*KX18))/7.5*(7.5-LB18),"")</f>
        <v>4.5</v>
      </c>
      <c r="KZ18" s="151">
        <v>0.23300000000000001</v>
      </c>
      <c r="LA18" s="152">
        <f>IF(KW18=0," ",IF(KW18=16," ",(KV18-KY18-KZ18)*VLOOKUP(KW18,PROTOKOL!$A:$E,5)))</f>
        <v>21.197776522222217</v>
      </c>
      <c r="LB18" s="153"/>
      <c r="LC18" s="144">
        <f t="shared" si="232"/>
        <v>7.5</v>
      </c>
      <c r="LD18" s="145">
        <f t="shared" si="233"/>
        <v>21.197776522222217</v>
      </c>
      <c r="LE18" s="149"/>
      <c r="LF18" s="150"/>
      <c r="LG18" s="150" t="str">
        <f t="shared" si="50"/>
        <v xml:space="preserve"> </v>
      </c>
      <c r="LH18" s="154" t="str">
        <f>IF(LF18=0," ",IF(LF18=16," ",VLOOKUP(LF18,PROTOKOL!$A:$E,2)*LG18))</f>
        <v xml:space="preserve"> </v>
      </c>
      <c r="LI18" s="151"/>
      <c r="LJ18" s="152" t="str">
        <f>IF(LF18=0," ",IF(LF18=16," ",(LE18-LH18-LI18)*VLOOKUP(LF18,PROTOKOL!$A:$E,5)))</f>
        <v xml:space="preserve"> </v>
      </c>
      <c r="LK18" s="155"/>
      <c r="LL18" s="156" t="str">
        <f t="shared" si="51"/>
        <v xml:space="preserve"> </v>
      </c>
      <c r="LM18" s="103"/>
      <c r="LN18" s="138">
        <v>5</v>
      </c>
      <c r="LO18" s="149" t="s">
        <v>29</v>
      </c>
      <c r="LP18" s="150"/>
      <c r="LQ18" s="150" t="str">
        <f t="shared" si="52"/>
        <v xml:space="preserve"> </v>
      </c>
      <c r="LR18" s="150" t="str">
        <f>IFERROR(IF(LP18=0," ",IF(LP18=16," ",VLOOKUP(LP18,PROTOKOL!$A:$E,2)*LQ18))/7.5*(7.5-LU18),"")</f>
        <v/>
      </c>
      <c r="LS18" s="151"/>
      <c r="LT18" s="152" t="str">
        <f>IF(LP18=0," ",IF(LP18=16," ",(LO18-LR18-LS18)*VLOOKUP(LP18,PROTOKOL!$A:$E,5)))</f>
        <v xml:space="preserve"> </v>
      </c>
      <c r="LU18" s="153"/>
      <c r="LV18" s="144" t="str">
        <f t="shared" si="234"/>
        <v xml:space="preserve"> </v>
      </c>
      <c r="LW18" s="145" t="str">
        <f t="shared" si="235"/>
        <v xml:space="preserve"> </v>
      </c>
      <c r="LX18" s="149"/>
      <c r="LY18" s="150"/>
      <c r="LZ18" s="150" t="str">
        <f t="shared" si="53"/>
        <v xml:space="preserve"> </v>
      </c>
      <c r="MA18" s="154" t="str">
        <f>IF(LY18=0," ",IF(LY18=16," ",VLOOKUP(LY18,PROTOKOL!$A:$E,2)*LZ18))</f>
        <v xml:space="preserve"> </v>
      </c>
      <c r="MB18" s="151"/>
      <c r="MC18" s="152" t="str">
        <f>IF(LY18=0," ",IF(LY18=16," ",(LX18-MA18-MB18)*VLOOKUP(LY18,PROTOKOL!$A:$E,5)))</f>
        <v xml:space="preserve"> </v>
      </c>
      <c r="MD18" s="155"/>
      <c r="ME18" s="156" t="str">
        <f t="shared" si="54"/>
        <v xml:space="preserve"> </v>
      </c>
      <c r="MF18" s="103"/>
      <c r="MG18" s="138">
        <v>5</v>
      </c>
      <c r="MH18" s="149">
        <v>9.32</v>
      </c>
      <c r="MI18" s="150">
        <v>3</v>
      </c>
      <c r="MJ18" s="150">
        <f t="shared" si="55"/>
        <v>7.5</v>
      </c>
      <c r="MK18" s="150">
        <f>IFERROR(IF(MI18=0," ",IF(MI18=16," ",VLOOKUP(MI18,PROTOKOL!$A:$E,2)*MJ18))/7.5*(7.5-MN18),"")</f>
        <v>4.5</v>
      </c>
      <c r="ML18" s="151">
        <v>4.4999999999999998E-2</v>
      </c>
      <c r="MM18" s="152">
        <f>IF(MI18=0," ",IF(MI18=16," ",(MH18-MK18-ML18)*VLOOKUP(MI18,PROTOKOL!$A:$E,5)))</f>
        <v>33.886636388888888</v>
      </c>
      <c r="MN18" s="153"/>
      <c r="MO18" s="144">
        <f t="shared" si="236"/>
        <v>7.5</v>
      </c>
      <c r="MP18" s="145">
        <f t="shared" si="237"/>
        <v>33.886636388888888</v>
      </c>
      <c r="MQ18" s="149"/>
      <c r="MR18" s="150"/>
      <c r="MS18" s="150" t="str">
        <f t="shared" si="56"/>
        <v xml:space="preserve"> </v>
      </c>
      <c r="MT18" s="154" t="str">
        <f>IF(MR18=0," ",IF(MR18=16," ",VLOOKUP(MR18,PROTOKOL!$A:$E,2)*MS18))</f>
        <v xml:space="preserve"> </v>
      </c>
      <c r="MU18" s="151"/>
      <c r="MV18" s="152" t="str">
        <f>IF(MR18=0," ",IF(MR18=16," ",(MQ18-MT18-MU18)*VLOOKUP(MR18,PROTOKOL!$A:$E,5)))</f>
        <v xml:space="preserve"> </v>
      </c>
      <c r="MW18" s="155"/>
      <c r="MX18" s="156" t="str">
        <f t="shared" si="57"/>
        <v xml:space="preserve"> </v>
      </c>
      <c r="MY18" s="103"/>
      <c r="MZ18" s="138">
        <v>5</v>
      </c>
      <c r="NA18" s="149" t="s">
        <v>26</v>
      </c>
      <c r="NB18" s="150"/>
      <c r="NC18" s="150" t="str">
        <f t="shared" si="58"/>
        <v xml:space="preserve"> </v>
      </c>
      <c r="ND18" s="150" t="str">
        <f>IFERROR(IF(NB18=0," ",IF(NB18=16," ",VLOOKUP(NB18,PROTOKOL!$A:$E,2)*NC18))/7.5*(7.5-NG18),"")</f>
        <v/>
      </c>
      <c r="NE18" s="151"/>
      <c r="NF18" s="152" t="str">
        <f>IF(NB18=0," ",IF(NB18=16," ",(NA18-ND18-NE18)*VLOOKUP(NB18,PROTOKOL!$A:$E,5)))</f>
        <v xml:space="preserve"> </v>
      </c>
      <c r="NG18" s="153"/>
      <c r="NH18" s="144" t="str">
        <f t="shared" si="238"/>
        <v xml:space="preserve"> </v>
      </c>
      <c r="NI18" s="145" t="str">
        <f t="shared" si="239"/>
        <v xml:space="preserve"> </v>
      </c>
      <c r="NJ18" s="149"/>
      <c r="NK18" s="150"/>
      <c r="NL18" s="150" t="str">
        <f t="shared" si="59"/>
        <v xml:space="preserve"> </v>
      </c>
      <c r="NM18" s="154" t="str">
        <f>IF(NK18=0," ",IF(NK18=16," ",VLOOKUP(NK18,PROTOKOL!$A:$E,2)*NL18))</f>
        <v xml:space="preserve"> </v>
      </c>
      <c r="NN18" s="151"/>
      <c r="NO18" s="152" t="str">
        <f>IF(NK18=0," ",IF(NK18=16," ",(NJ18-NM18-NN18)*VLOOKUP(NK18,PROTOKOL!$A:$E,5)))</f>
        <v xml:space="preserve"> </v>
      </c>
      <c r="NP18" s="155"/>
      <c r="NQ18" s="156" t="str">
        <f t="shared" si="60"/>
        <v xml:space="preserve"> </v>
      </c>
      <c r="NR18" s="103"/>
      <c r="NS18" s="138">
        <v>5</v>
      </c>
      <c r="NT18" s="149" t="s">
        <v>29</v>
      </c>
      <c r="NU18" s="150"/>
      <c r="NV18" s="150" t="str">
        <f t="shared" si="61"/>
        <v xml:space="preserve"> </v>
      </c>
      <c r="NW18" s="150" t="str">
        <f>IFERROR(IF(NU18=0," ",IF(NU18=16," ",VLOOKUP(NU18,PROTOKOL!$A:$E,2)*NV18))/7.5*(7.5-NZ18),"")</f>
        <v/>
      </c>
      <c r="NX18" s="151"/>
      <c r="NY18" s="152" t="str">
        <f>IF(NU18=0," ",IF(NU18=16," ",(NT18-NW18-NX18)*VLOOKUP(NU18,PROTOKOL!$A:$E,5)))</f>
        <v xml:space="preserve"> </v>
      </c>
      <c r="NZ18" s="153"/>
      <c r="OA18" s="144" t="str">
        <f t="shared" si="240"/>
        <v xml:space="preserve"> </v>
      </c>
      <c r="OB18" s="145" t="str">
        <f t="shared" si="241"/>
        <v xml:space="preserve"> </v>
      </c>
      <c r="OC18" s="149"/>
      <c r="OD18" s="150"/>
      <c r="OE18" s="150" t="str">
        <f t="shared" si="62"/>
        <v xml:space="preserve"> </v>
      </c>
      <c r="OF18" s="154" t="str">
        <f>IF(OD18=0," ",IF(OD18=16," ",VLOOKUP(OD18,PROTOKOL!$A:$E,2)*OE18))</f>
        <v xml:space="preserve"> </v>
      </c>
      <c r="OG18" s="151"/>
      <c r="OH18" s="152" t="str">
        <f>IF(OD18=0," ",IF(OD18=16," ",(OC18-OF18-OG18)*VLOOKUP(OD18,PROTOKOL!$A:$E,5)))</f>
        <v xml:space="preserve"> </v>
      </c>
      <c r="OI18" s="155"/>
      <c r="OJ18" s="156" t="str">
        <f t="shared" si="63"/>
        <v xml:space="preserve"> </v>
      </c>
      <c r="OK18" s="103"/>
      <c r="OL18" s="138">
        <v>5</v>
      </c>
      <c r="OM18" s="149">
        <v>6.12</v>
      </c>
      <c r="ON18" s="150">
        <v>1</v>
      </c>
      <c r="OO18" s="150">
        <f t="shared" si="64"/>
        <v>7.5</v>
      </c>
      <c r="OP18" s="150">
        <f>IFERROR(IF(ON18=0," ",IF(ON18=16," ",VLOOKUP(ON18,PROTOKOL!$A:$E,2)*OO18))/7.5*(7.5-OS18),"")</f>
        <v>4.5</v>
      </c>
      <c r="OQ18" s="151">
        <v>0.19800000000000001</v>
      </c>
      <c r="OR18" s="152">
        <f>IF(ON18=0," ",IF(ON18=16," ",(OM18-OP18-OQ18)*VLOOKUP(ON18,PROTOKOL!$A:$E,5)))</f>
        <v>14.416394</v>
      </c>
      <c r="OS18" s="153"/>
      <c r="OT18" s="144">
        <f t="shared" si="242"/>
        <v>7.5</v>
      </c>
      <c r="OU18" s="145">
        <f t="shared" si="243"/>
        <v>14.416394</v>
      </c>
      <c r="OV18" s="149"/>
      <c r="OW18" s="150"/>
      <c r="OX18" s="150" t="str">
        <f t="shared" si="65"/>
        <v xml:space="preserve"> </v>
      </c>
      <c r="OY18" s="154" t="str">
        <f>IF(OW18=0," ",IF(OW18=16," ",VLOOKUP(OW18,PROTOKOL!$A:$E,2)*OX18))</f>
        <v xml:space="preserve"> </v>
      </c>
      <c r="OZ18" s="151"/>
      <c r="PA18" s="152" t="str">
        <f>IF(OW18=0," ",IF(OW18=16," ",(OV18-OY18-OZ18)*VLOOKUP(OW18,PROTOKOL!$A:$E,5)))</f>
        <v xml:space="preserve"> </v>
      </c>
      <c r="PB18" s="155"/>
      <c r="PC18" s="156" t="str">
        <f t="shared" si="66"/>
        <v xml:space="preserve"> </v>
      </c>
      <c r="PD18" s="103"/>
      <c r="PE18" s="138">
        <v>5</v>
      </c>
      <c r="PF18" s="149" t="s">
        <v>26</v>
      </c>
      <c r="PG18" s="150"/>
      <c r="PH18" s="150" t="str">
        <f t="shared" si="67"/>
        <v xml:space="preserve"> </v>
      </c>
      <c r="PI18" s="150" t="str">
        <f>IFERROR(IF(PG18=0," ",IF(PG18=16," ",VLOOKUP(PG18,PROTOKOL!$A:$E,2)*PH18))/7.5*(7.5-PL18),"")</f>
        <v/>
      </c>
      <c r="PJ18" s="151"/>
      <c r="PK18" s="152" t="str">
        <f>IF(PG18=0," ",IF(PG18=16," ",(PF18-PI18-PJ18)*VLOOKUP(PG18,PROTOKOL!$A:$E,5)))</f>
        <v xml:space="preserve"> </v>
      </c>
      <c r="PL18" s="153"/>
      <c r="PM18" s="144" t="str">
        <f t="shared" si="244"/>
        <v xml:space="preserve"> </v>
      </c>
      <c r="PN18" s="145" t="str">
        <f t="shared" si="245"/>
        <v xml:space="preserve"> </v>
      </c>
      <c r="PO18" s="149"/>
      <c r="PP18" s="150"/>
      <c r="PQ18" s="150" t="str">
        <f t="shared" si="68"/>
        <v xml:space="preserve"> </v>
      </c>
      <c r="PR18" s="154" t="str">
        <f>IF(PP18=0," ",IF(PP18=16," ",VLOOKUP(PP18,PROTOKOL!$A:$E,2)*PQ18))</f>
        <v xml:space="preserve"> </v>
      </c>
      <c r="PS18" s="151"/>
      <c r="PT18" s="152" t="str">
        <f>IF(PP18=0," ",IF(PP18=16," ",(PO18-PR18-PS18)*VLOOKUP(PP18,PROTOKOL!$A:$E,5)))</f>
        <v xml:space="preserve"> </v>
      </c>
      <c r="PU18" s="155"/>
      <c r="PV18" s="156" t="str">
        <f t="shared" si="69"/>
        <v xml:space="preserve"> </v>
      </c>
      <c r="PW18" s="103"/>
      <c r="PX18" s="138">
        <v>5</v>
      </c>
      <c r="PY18" s="149">
        <v>7.95</v>
      </c>
      <c r="PZ18" s="150">
        <v>1</v>
      </c>
      <c r="QA18" s="150">
        <f t="shared" si="70"/>
        <v>7.5</v>
      </c>
      <c r="QB18" s="150">
        <f>IFERROR(IF(PZ18=0," ",IF(PZ18=16," ",VLOOKUP(PZ18,PROTOKOL!$A:$E,2)*QA18))/7.5*(7.5-QE18),"")</f>
        <v>4.5</v>
      </c>
      <c r="QC18" s="151">
        <v>0.52600000000000002</v>
      </c>
      <c r="QD18" s="152">
        <f>IF(PZ18=0," ",IF(PZ18=16," ",(PY18-QB18-QC18)*VLOOKUP(PZ18,PROTOKOL!$A:$E,5)))</f>
        <v>29.643836888888888</v>
      </c>
      <c r="QE18" s="153"/>
      <c r="QF18" s="144">
        <f t="shared" si="246"/>
        <v>7.5</v>
      </c>
      <c r="QG18" s="145">
        <f t="shared" si="247"/>
        <v>29.643836888888888</v>
      </c>
      <c r="QH18" s="149"/>
      <c r="QI18" s="150"/>
      <c r="QJ18" s="150" t="str">
        <f t="shared" si="71"/>
        <v xml:space="preserve"> </v>
      </c>
      <c r="QK18" s="154" t="str">
        <f>IF(QI18=0," ",IF(QI18=16," ",VLOOKUP(QI18,PROTOKOL!$A:$E,2)*QJ18))</f>
        <v xml:space="preserve"> </v>
      </c>
      <c r="QL18" s="151"/>
      <c r="QM18" s="152" t="str">
        <f>IF(QI18=0," ",IF(QI18=16," ",(QH18-QK18-QL18)*VLOOKUP(QI18,PROTOKOL!$A:$E,5)))</f>
        <v xml:space="preserve"> </v>
      </c>
      <c r="QN18" s="155"/>
      <c r="QO18" s="156" t="str">
        <f t="shared" si="72"/>
        <v xml:space="preserve"> </v>
      </c>
      <c r="QP18" s="103"/>
      <c r="QQ18" s="138">
        <v>5</v>
      </c>
      <c r="QR18" s="149">
        <v>9.14</v>
      </c>
      <c r="QS18" s="150">
        <v>3</v>
      </c>
      <c r="QT18" s="150">
        <f t="shared" si="73"/>
        <v>7.5</v>
      </c>
      <c r="QU18" s="150">
        <f>IFERROR(IF(QS18=0," ",IF(QS18=16," ",VLOOKUP(QS18,PROTOKOL!$A:$E,2)*QT18))/7.5*(7.5-QX18),"")</f>
        <v>4.5</v>
      </c>
      <c r="QV18" s="151">
        <v>0.13500000000000001</v>
      </c>
      <c r="QW18" s="152">
        <f>IF(QS18=0," ",IF(QS18=16," ",(QR18-QU18-QV18)*VLOOKUP(QS18,PROTOKOL!$A:$E,5)))</f>
        <v>31.970533388888892</v>
      </c>
      <c r="QX18" s="153"/>
      <c r="QY18" s="144">
        <f t="shared" si="248"/>
        <v>7.5</v>
      </c>
      <c r="QZ18" s="145">
        <f t="shared" si="249"/>
        <v>31.970533388888892</v>
      </c>
      <c r="RA18" s="149"/>
      <c r="RB18" s="150"/>
      <c r="RC18" s="150" t="str">
        <f t="shared" si="74"/>
        <v xml:space="preserve"> </v>
      </c>
      <c r="RD18" s="154" t="str">
        <f>IF(RB18=0," ",IF(RB18=16," ",VLOOKUP(RB18,PROTOKOL!$A:$E,2)*RC18))</f>
        <v xml:space="preserve"> </v>
      </c>
      <c r="RE18" s="151"/>
      <c r="RF18" s="152" t="str">
        <f>IF(RB18=0," ",IF(RB18=16," ",(RA18-RD18-RE18)*VLOOKUP(RB18,PROTOKOL!$A:$E,5)))</f>
        <v xml:space="preserve"> </v>
      </c>
      <c r="RG18" s="155"/>
      <c r="RH18" s="156" t="str">
        <f t="shared" si="75"/>
        <v xml:space="preserve"> </v>
      </c>
      <c r="RI18" s="103"/>
      <c r="RJ18" s="138">
        <v>5</v>
      </c>
      <c r="RK18" s="149">
        <v>1</v>
      </c>
      <c r="RL18" s="150">
        <v>5</v>
      </c>
      <c r="RM18" s="150">
        <f t="shared" si="76"/>
        <v>7.5</v>
      </c>
      <c r="RN18" s="150">
        <f>IFERROR(IF(RL18=0," ",IF(RL18=16," ",VLOOKUP(RL18,PROTOKOL!$A:$E,2)*RM18))/7.5*(7.5-RQ18),"")</f>
        <v>0</v>
      </c>
      <c r="RO18" s="151"/>
      <c r="RP18" s="152">
        <f>IF(RL18=0," ",IF(RL18=16," ",(RK18-RN18-RO18)*VLOOKUP(RL18,PROTOKOL!$A:$E,5)))</f>
        <v>17.262634133205204</v>
      </c>
      <c r="RQ18" s="153"/>
      <c r="RR18" s="144" t="str">
        <f t="shared" si="250"/>
        <v xml:space="preserve"> </v>
      </c>
      <c r="RS18" s="145" t="str">
        <f t="shared" si="251"/>
        <v xml:space="preserve"> </v>
      </c>
      <c r="RT18" s="149"/>
      <c r="RU18" s="150"/>
      <c r="RV18" s="150" t="str">
        <f t="shared" si="77"/>
        <v xml:space="preserve"> </v>
      </c>
      <c r="RW18" s="154" t="str">
        <f>IF(RU18=0," ",IF(RU18=16," ",VLOOKUP(RU18,PROTOKOL!$A:$E,2)*RV18))</f>
        <v xml:space="preserve"> </v>
      </c>
      <c r="RX18" s="151"/>
      <c r="RY18" s="152" t="str">
        <f>IF(RU18=0," ",IF(RU18=16," ",(RT18-RW18-RX18)*VLOOKUP(RU18,PROTOKOL!$A:$E,5)))</f>
        <v xml:space="preserve"> </v>
      </c>
      <c r="RZ18" s="155"/>
      <c r="SA18" s="156" t="str">
        <f t="shared" si="78"/>
        <v xml:space="preserve"> </v>
      </c>
      <c r="SB18" s="103"/>
      <c r="SC18" s="138">
        <v>5</v>
      </c>
      <c r="SD18" s="149" t="s">
        <v>26</v>
      </c>
      <c r="SE18" s="150"/>
      <c r="SF18" s="150" t="str">
        <f t="shared" si="79"/>
        <v xml:space="preserve"> </v>
      </c>
      <c r="SG18" s="150" t="str">
        <f>IFERROR(IF(SE18=0," ",IF(SE18=16," ",VLOOKUP(SE18,PROTOKOL!$A:$E,2)*SF18))/7.5*(7.5-SJ18),"")</f>
        <v/>
      </c>
      <c r="SH18" s="151"/>
      <c r="SI18" s="152" t="str">
        <f>IF(SE18=0," ",IF(SE18=16," ",(SD18-SG18-SH18)*VLOOKUP(SE18,PROTOKOL!$A:$E,5)))</f>
        <v xml:space="preserve"> </v>
      </c>
      <c r="SJ18" s="153"/>
      <c r="SK18" s="144" t="str">
        <f t="shared" si="252"/>
        <v xml:space="preserve"> </v>
      </c>
      <c r="SL18" s="145" t="str">
        <f t="shared" si="253"/>
        <v xml:space="preserve"> </v>
      </c>
      <c r="SM18" s="149"/>
      <c r="SN18" s="150"/>
      <c r="SO18" s="150" t="str">
        <f t="shared" si="80"/>
        <v xml:space="preserve"> </v>
      </c>
      <c r="SP18" s="154" t="str">
        <f>IF(SN18=0," ",IF(SN18=16," ",VLOOKUP(SN18,PROTOKOL!$A:$E,2)*SO18))</f>
        <v xml:space="preserve"> </v>
      </c>
      <c r="SQ18" s="151"/>
      <c r="SR18" s="152" t="str">
        <f>IF(SN18=0," ",IF(SN18=16," ",(SM18-SP18-SQ18)*VLOOKUP(SN18,PROTOKOL!$A:$E,5)))</f>
        <v xml:space="preserve"> </v>
      </c>
      <c r="SS18" s="155"/>
      <c r="ST18" s="156" t="str">
        <f t="shared" si="81"/>
        <v xml:space="preserve"> </v>
      </c>
      <c r="SU18" s="103"/>
      <c r="SV18" s="138">
        <v>5</v>
      </c>
      <c r="SW18" s="149">
        <v>1</v>
      </c>
      <c r="SX18" s="150">
        <v>5</v>
      </c>
      <c r="SY18" s="150">
        <f t="shared" si="82"/>
        <v>7.5</v>
      </c>
      <c r="SZ18" s="150">
        <f>IFERROR(IF(SX18=0," ",IF(SX18=16," ",VLOOKUP(SX18,PROTOKOL!$A:$E,2)*SY18))/7.5*(7.5-TC18),"")</f>
        <v>0</v>
      </c>
      <c r="TA18" s="151"/>
      <c r="TB18" s="152">
        <f>IF(SX18=0," ",IF(SX18=16," ",(SW18-SZ18-TA18)*VLOOKUP(SX18,PROTOKOL!$A:$E,5)))</f>
        <v>17.262634133205204</v>
      </c>
      <c r="TC18" s="153"/>
      <c r="TD18" s="144" t="str">
        <f t="shared" si="254"/>
        <v xml:space="preserve"> </v>
      </c>
      <c r="TE18" s="145" t="str">
        <f t="shared" si="255"/>
        <v xml:space="preserve"> </v>
      </c>
      <c r="TF18" s="149"/>
      <c r="TG18" s="150"/>
      <c r="TH18" s="150" t="str">
        <f t="shared" si="83"/>
        <v xml:space="preserve"> </v>
      </c>
      <c r="TI18" s="154" t="str">
        <f>IF(TG18=0," ",IF(TG18=16," ",VLOOKUP(TG18,PROTOKOL!$A:$E,2)*TH18))</f>
        <v xml:space="preserve"> </v>
      </c>
      <c r="TJ18" s="151"/>
      <c r="TK18" s="152" t="str">
        <f>IF(TG18=0," ",IF(TG18=16," ",(TF18-TI18-TJ18)*VLOOKUP(TG18,PROTOKOL!$A:$E,5)))</f>
        <v xml:space="preserve"> </v>
      </c>
      <c r="TL18" s="155"/>
      <c r="TM18" s="156" t="str">
        <f t="shared" si="84"/>
        <v xml:space="preserve"> </v>
      </c>
      <c r="TN18" s="103"/>
      <c r="TO18" s="138">
        <v>5</v>
      </c>
      <c r="TP18" s="149" t="s">
        <v>29</v>
      </c>
      <c r="TQ18" s="150"/>
      <c r="TR18" s="150" t="str">
        <f t="shared" si="85"/>
        <v xml:space="preserve"> </v>
      </c>
      <c r="TS18" s="150" t="str">
        <f>IFERROR(IF(TQ18=0," ",IF(TQ18=16," ",VLOOKUP(TQ18,PROTOKOL!$A:$E,2)*TR18))/7.5*(7.5-TV18),"")</f>
        <v/>
      </c>
      <c r="TT18" s="151"/>
      <c r="TU18" s="152" t="str">
        <f>IF(TQ18=0," ",IF(TQ18=16," ",(TP18-TS18-TT18)*VLOOKUP(TQ18,PROTOKOL!$A:$E,5)))</f>
        <v xml:space="preserve"> </v>
      </c>
      <c r="TV18" s="153"/>
      <c r="TW18" s="144" t="str">
        <f t="shared" si="256"/>
        <v xml:space="preserve"> </v>
      </c>
      <c r="TX18" s="145" t="str">
        <f t="shared" si="257"/>
        <v xml:space="preserve"> </v>
      </c>
      <c r="TY18" s="149"/>
      <c r="TZ18" s="150"/>
      <c r="UA18" s="150" t="str">
        <f t="shared" si="86"/>
        <v xml:space="preserve"> </v>
      </c>
      <c r="UB18" s="154" t="str">
        <f>IF(TZ18=0," ",IF(TZ18=16," ",VLOOKUP(TZ18,PROTOKOL!$A:$E,2)*UA18))</f>
        <v xml:space="preserve"> </v>
      </c>
      <c r="UC18" s="151"/>
      <c r="UD18" s="152" t="str">
        <f>IF(TZ18=0," ",IF(TZ18=16," ",(TY18-UB18-UC18)*VLOOKUP(TZ18,PROTOKOL!$A:$E,5)))</f>
        <v xml:space="preserve"> </v>
      </c>
      <c r="UE18" s="155"/>
      <c r="UF18" s="156" t="str">
        <f t="shared" si="87"/>
        <v xml:space="preserve"> </v>
      </c>
      <c r="UG18" s="103"/>
      <c r="UH18" s="138">
        <v>5</v>
      </c>
      <c r="UI18" s="149">
        <v>7.95</v>
      </c>
      <c r="UJ18" s="150">
        <v>1</v>
      </c>
      <c r="UK18" s="150">
        <f t="shared" si="88"/>
        <v>7.5</v>
      </c>
      <c r="UL18" s="150">
        <f>IFERROR(IF(UJ18=0," ",IF(UJ18=16," ",VLOOKUP(UJ18,PROTOKOL!$A:$E,2)*UK18))/7.5*(7.5-UO18),"")</f>
        <v>4.5</v>
      </c>
      <c r="UM18" s="151">
        <v>0.52600000000000002</v>
      </c>
      <c r="UN18" s="152">
        <f>IF(UJ18=0," ",IF(UJ18=16," ",(UI18-UL18-UM18)*VLOOKUP(UJ18,PROTOKOL!$A:$E,5)))</f>
        <v>29.643836888888888</v>
      </c>
      <c r="UO18" s="153"/>
      <c r="UP18" s="144">
        <f t="shared" si="258"/>
        <v>7.5</v>
      </c>
      <c r="UQ18" s="145">
        <f t="shared" si="259"/>
        <v>29.643836888888888</v>
      </c>
      <c r="UR18" s="149"/>
      <c r="US18" s="150"/>
      <c r="UT18" s="150" t="str">
        <f t="shared" si="89"/>
        <v xml:space="preserve"> </v>
      </c>
      <c r="UU18" s="154" t="str">
        <f>IF(US18=0," ",IF(US18=16," ",VLOOKUP(US18,PROTOKOL!$A:$E,2)*UT18))</f>
        <v xml:space="preserve"> </v>
      </c>
      <c r="UV18" s="151"/>
      <c r="UW18" s="152" t="str">
        <f>IF(US18=0," ",IF(US18=16," ",(UR18-UU18-UV18)*VLOOKUP(US18,PROTOKOL!$A:$E,5)))</f>
        <v xml:space="preserve"> </v>
      </c>
      <c r="UX18" s="155"/>
      <c r="UY18" s="156" t="str">
        <f t="shared" si="90"/>
        <v xml:space="preserve"> </v>
      </c>
      <c r="UZ18" s="103"/>
      <c r="VA18" s="138">
        <v>5</v>
      </c>
      <c r="VB18" s="149">
        <v>7.72</v>
      </c>
      <c r="VC18" s="150">
        <v>3</v>
      </c>
      <c r="VD18" s="150">
        <f t="shared" si="91"/>
        <v>7.5</v>
      </c>
      <c r="VE18" s="150">
        <f>IFERROR(IF(VC18=0," ",IF(VC18=16," ",VLOOKUP(VC18,PROTOKOL!$A:$E,2)*VD18))/7.5*(7.5-VH18),"")</f>
        <v>4.5</v>
      </c>
      <c r="VF18" s="151">
        <v>0.23300000000000001</v>
      </c>
      <c r="VG18" s="152">
        <f>IF(VC18=0," ",IF(VC18=16," ",(VB18-VE18-VF18)*VLOOKUP(VC18,PROTOKOL!$A:$E,5)))</f>
        <v>21.197776522222217</v>
      </c>
      <c r="VH18" s="153"/>
      <c r="VI18" s="144">
        <f t="shared" si="260"/>
        <v>7.5</v>
      </c>
      <c r="VJ18" s="145">
        <f t="shared" si="261"/>
        <v>21.197776522222217</v>
      </c>
      <c r="VK18" s="149"/>
      <c r="VL18" s="150"/>
      <c r="VM18" s="150" t="str">
        <f t="shared" si="92"/>
        <v xml:space="preserve"> </v>
      </c>
      <c r="VN18" s="154" t="str">
        <f>IF(VL18=0," ",IF(VL18=16," ",VLOOKUP(VL18,PROTOKOL!$A:$E,2)*VM18))</f>
        <v xml:space="preserve"> </v>
      </c>
      <c r="VO18" s="151"/>
      <c r="VP18" s="152" t="str">
        <f>IF(VL18=0," ",IF(VL18=16," ",(VK18-VN18-VO18)*VLOOKUP(VL18,PROTOKOL!$A:$E,5)))</f>
        <v xml:space="preserve"> </v>
      </c>
      <c r="VQ18" s="155"/>
      <c r="VR18" s="156" t="str">
        <f t="shared" si="93"/>
        <v xml:space="preserve"> </v>
      </c>
      <c r="VS18" s="103"/>
      <c r="VT18" s="138">
        <v>5</v>
      </c>
      <c r="VU18" s="149" t="s">
        <v>26</v>
      </c>
      <c r="VV18" s="150"/>
      <c r="VW18" s="150" t="str">
        <f t="shared" si="94"/>
        <v xml:space="preserve"> </v>
      </c>
      <c r="VX18" s="150" t="str">
        <f>IFERROR(IF(VV18=0," ",IF(VV18=16," ",VLOOKUP(VV18,PROTOKOL!$A:$E,2)*VW18))/7.5*(7.5-WA18),"")</f>
        <v/>
      </c>
      <c r="VY18" s="151"/>
      <c r="VZ18" s="152" t="str">
        <f>IF(VV18=0," ",IF(VV18=16," ",(VU18-VX18-VY18)*VLOOKUP(VV18,PROTOKOL!$A:$E,5)))</f>
        <v xml:space="preserve"> </v>
      </c>
      <c r="WA18" s="153"/>
      <c r="WB18" s="144" t="str">
        <f t="shared" si="262"/>
        <v xml:space="preserve"> </v>
      </c>
      <c r="WC18" s="145" t="str">
        <f t="shared" si="263"/>
        <v xml:space="preserve"> </v>
      </c>
      <c r="WD18" s="149"/>
      <c r="WE18" s="150"/>
      <c r="WF18" s="150" t="str">
        <f t="shared" si="95"/>
        <v xml:space="preserve"> </v>
      </c>
      <c r="WG18" s="154" t="str">
        <f>IF(WE18=0," ",IF(WE18=16," ",VLOOKUP(WE18,PROTOKOL!$A:$E,2)*WF18))</f>
        <v xml:space="preserve"> </v>
      </c>
      <c r="WH18" s="151"/>
      <c r="WI18" s="152" t="str">
        <f>IF(WE18=0," ",IF(WE18=16," ",(WD18-WG18-WH18)*VLOOKUP(WE18,PROTOKOL!$A:$E,5)))</f>
        <v xml:space="preserve"> </v>
      </c>
      <c r="WJ18" s="155"/>
      <c r="WK18" s="156" t="str">
        <f t="shared" si="96"/>
        <v xml:space="preserve"> </v>
      </c>
      <c r="WL18" s="103"/>
      <c r="WM18" s="138">
        <v>5</v>
      </c>
      <c r="WN18" s="149">
        <v>7.13</v>
      </c>
      <c r="WO18" s="150">
        <v>1</v>
      </c>
      <c r="WP18" s="150">
        <f t="shared" si="97"/>
        <v>7.5</v>
      </c>
      <c r="WQ18" s="150">
        <f>IFERROR(IF(WO18=0," ",IF(WO18=16," ",VLOOKUP(WO18,PROTOKOL!$A:$E,2)*WP18))/7.5*(7.5-WT18),"")</f>
        <v>4.5</v>
      </c>
      <c r="WR18" s="151">
        <v>0.36699999999999999</v>
      </c>
      <c r="WS18" s="152">
        <f>IF(WO18=0," ",IF(WO18=16," ",(WN18-WQ18-WR18)*VLOOKUP(WO18,PROTOKOL!$A:$E,5)))</f>
        <v>22.942545444444441</v>
      </c>
      <c r="WT18" s="153"/>
      <c r="WU18" s="144">
        <f t="shared" si="264"/>
        <v>7.5</v>
      </c>
      <c r="WV18" s="145">
        <f t="shared" si="265"/>
        <v>22.942545444444441</v>
      </c>
      <c r="WW18" s="149"/>
      <c r="WX18" s="150"/>
      <c r="WY18" s="150" t="str">
        <f t="shared" si="98"/>
        <v xml:space="preserve"> </v>
      </c>
      <c r="WZ18" s="154" t="str">
        <f>IF(WX18=0," ",IF(WX18=16," ",VLOOKUP(WX18,PROTOKOL!$A:$E,2)*WY18))</f>
        <v xml:space="preserve"> </v>
      </c>
      <c r="XA18" s="151"/>
      <c r="XB18" s="152" t="str">
        <f>IF(WX18=0," ",IF(WX18=16," ",(WW18-WZ18-XA18)*VLOOKUP(WX18,PROTOKOL!$A:$E,5)))</f>
        <v xml:space="preserve"> </v>
      </c>
      <c r="XC18" s="155"/>
      <c r="XD18" s="156" t="str">
        <f t="shared" si="99"/>
        <v xml:space="preserve"> </v>
      </c>
      <c r="XE18" s="103"/>
      <c r="XF18" s="138">
        <v>5</v>
      </c>
      <c r="XG18" s="149">
        <v>7.7</v>
      </c>
      <c r="XH18" s="150">
        <v>1</v>
      </c>
      <c r="XI18" s="150">
        <f t="shared" si="100"/>
        <v>7.5</v>
      </c>
      <c r="XJ18" s="150">
        <f>IFERROR(IF(XH18=0," ",IF(XH18=16," ",VLOOKUP(XH18,PROTOKOL!$A:$E,2)*XI18))/7.5*(7.5-XM18),"")</f>
        <v>4.5</v>
      </c>
      <c r="XK18" s="151">
        <v>0.22</v>
      </c>
      <c r="XL18" s="152">
        <f>IF(XH18=0," ",IF(XH18=16," ",(XG18-XJ18-XK18)*VLOOKUP(XH18,PROTOKOL!$A:$E,5)))</f>
        <v>30.211571111111109</v>
      </c>
      <c r="XM18" s="153"/>
      <c r="XN18" s="144">
        <f t="shared" si="266"/>
        <v>7.5</v>
      </c>
      <c r="XO18" s="145">
        <f t="shared" si="267"/>
        <v>30.211571111111109</v>
      </c>
      <c r="XP18" s="149"/>
      <c r="XQ18" s="150"/>
      <c r="XR18" s="150" t="str">
        <f t="shared" si="101"/>
        <v xml:space="preserve"> </v>
      </c>
      <c r="XS18" s="154" t="str">
        <f>IF(XQ18=0," ",IF(XQ18=16," ",VLOOKUP(XQ18,PROTOKOL!$A:$E,2)*XR18))</f>
        <v xml:space="preserve"> </v>
      </c>
      <c r="XT18" s="151"/>
      <c r="XU18" s="152" t="str">
        <f>IF(XQ18=0," ",IF(XQ18=16," ",(XP18-XS18-XT18)*VLOOKUP(XQ18,PROTOKOL!$A:$E,5)))</f>
        <v xml:space="preserve"> </v>
      </c>
      <c r="XV18" s="155"/>
      <c r="XW18" s="156" t="str">
        <f t="shared" si="102"/>
        <v xml:space="preserve"> </v>
      </c>
      <c r="XX18" s="103"/>
      <c r="XY18" s="138">
        <v>5</v>
      </c>
      <c r="XZ18" s="149" t="s">
        <v>29</v>
      </c>
      <c r="YA18" s="150"/>
      <c r="YB18" s="150" t="str">
        <f t="shared" si="103"/>
        <v xml:space="preserve"> </v>
      </c>
      <c r="YC18" s="150" t="str">
        <f>IFERROR(IF(YA18=0," ",IF(YA18=16," ",VLOOKUP(YA18,PROTOKOL!$A:$E,2)*YB18))/7.5*(7.5-YF18),"")</f>
        <v/>
      </c>
      <c r="YD18" s="151"/>
      <c r="YE18" s="152" t="str">
        <f>IF(YA18=0," ",IF(YA18=16," ",(XZ18-YC18-YD18)*VLOOKUP(YA18,PROTOKOL!$A:$E,5)))</f>
        <v xml:space="preserve"> </v>
      </c>
      <c r="YF18" s="153"/>
      <c r="YG18" s="144" t="str">
        <f t="shared" si="268"/>
        <v xml:space="preserve"> </v>
      </c>
      <c r="YH18" s="145" t="str">
        <f t="shared" si="269"/>
        <v xml:space="preserve"> </v>
      </c>
      <c r="YI18" s="149"/>
      <c r="YJ18" s="150"/>
      <c r="YK18" s="150" t="str">
        <f t="shared" si="104"/>
        <v xml:space="preserve"> </v>
      </c>
      <c r="YL18" s="154" t="str">
        <f>IF(YJ18=0," ",IF(YJ18=16," ",VLOOKUP(YJ18,PROTOKOL!$A:$E,2)*YK18))</f>
        <v xml:space="preserve"> </v>
      </c>
      <c r="YM18" s="151"/>
      <c r="YN18" s="152" t="str">
        <f>IF(YJ18=0," ",IF(YJ18=16," ",(YI18-YL18-YM18)*VLOOKUP(YJ18,PROTOKOL!$A:$E,5)))</f>
        <v xml:space="preserve"> </v>
      </c>
      <c r="YO18" s="155"/>
      <c r="YP18" s="156" t="str">
        <f t="shared" si="105"/>
        <v xml:space="preserve"> </v>
      </c>
      <c r="YQ18" s="103"/>
      <c r="YR18" s="138">
        <v>5</v>
      </c>
      <c r="YS18" s="149">
        <v>1</v>
      </c>
      <c r="YT18" s="150">
        <v>5</v>
      </c>
      <c r="YU18" s="150">
        <f t="shared" si="106"/>
        <v>7.5</v>
      </c>
      <c r="YV18" s="150">
        <f>IFERROR(IF(YT18=0," ",IF(YT18=16," ",VLOOKUP(YT18,PROTOKOL!$A:$E,2)*YU18))/7.5*(7.5-YY18),"")</f>
        <v>0</v>
      </c>
      <c r="YW18" s="151"/>
      <c r="YX18" s="152">
        <f>IF(YT18=0," ",IF(YT18=16," ",(YS18-YV18-YW18)*VLOOKUP(YT18,PROTOKOL!$A:$E,5)))</f>
        <v>17.262634133205204</v>
      </c>
      <c r="YY18" s="153"/>
      <c r="YZ18" s="144" t="str">
        <f t="shared" si="270"/>
        <v xml:space="preserve"> </v>
      </c>
      <c r="ZA18" s="145" t="str">
        <f t="shared" si="271"/>
        <v xml:space="preserve"> </v>
      </c>
      <c r="ZB18" s="149"/>
      <c r="ZC18" s="150"/>
      <c r="ZD18" s="150" t="str">
        <f t="shared" si="107"/>
        <v xml:space="preserve"> </v>
      </c>
      <c r="ZE18" s="154" t="str">
        <f>IF(ZC18=0," ",IF(ZC18=16," ",VLOOKUP(ZC18,PROTOKOL!$A:$E,2)*ZD18))</f>
        <v xml:space="preserve"> </v>
      </c>
      <c r="ZF18" s="151"/>
      <c r="ZG18" s="152" t="str">
        <f>IF(ZC18=0," ",IF(ZC18=16," ",(ZB18-ZE18-ZF18)*VLOOKUP(ZC18,PROTOKOL!$A:$E,5)))</f>
        <v xml:space="preserve"> </v>
      </c>
      <c r="ZH18" s="155"/>
      <c r="ZI18" s="156" t="str">
        <f t="shared" si="108"/>
        <v xml:space="preserve"> </v>
      </c>
      <c r="ZJ18" s="103"/>
      <c r="ZK18" s="138">
        <v>5</v>
      </c>
      <c r="ZL18" s="149">
        <v>7.03</v>
      </c>
      <c r="ZM18" s="150">
        <v>1</v>
      </c>
      <c r="ZN18" s="150">
        <f t="shared" si="109"/>
        <v>7.5</v>
      </c>
      <c r="ZO18" s="150">
        <f>IFERROR(IF(ZM18=0," ",IF(ZM18=16," ",VLOOKUP(ZM18,PROTOKOL!$A:$E,2)*ZN18))/7.5*(7.5-ZR18),"")</f>
        <v>4.5</v>
      </c>
      <c r="ZP18" s="151">
        <v>0.22600000000000001</v>
      </c>
      <c r="ZQ18" s="152">
        <f>IF(ZM18=0," ",IF(ZM18=16," ",(ZL18-ZO18-ZP18)*VLOOKUP(ZM18,PROTOKOL!$A:$E,5)))</f>
        <v>23.358208000000001</v>
      </c>
      <c r="ZR18" s="153"/>
      <c r="ZS18" s="144">
        <f t="shared" si="272"/>
        <v>7.5</v>
      </c>
      <c r="ZT18" s="145">
        <f t="shared" si="273"/>
        <v>23.358208000000001</v>
      </c>
      <c r="ZU18" s="149"/>
      <c r="ZV18" s="150"/>
      <c r="ZW18" s="150" t="str">
        <f t="shared" si="110"/>
        <v xml:space="preserve"> </v>
      </c>
      <c r="ZX18" s="154" t="str">
        <f>IF(ZV18=0," ",IF(ZV18=16," ",VLOOKUP(ZV18,PROTOKOL!$A:$E,2)*ZW18))</f>
        <v xml:space="preserve"> </v>
      </c>
      <c r="ZY18" s="151"/>
      <c r="ZZ18" s="152" t="str">
        <f>IF(ZV18=0," ",IF(ZV18=16," ",(ZU18-ZX18-ZY18)*VLOOKUP(ZV18,PROTOKOL!$A:$E,5)))</f>
        <v xml:space="preserve"> </v>
      </c>
      <c r="AAA18" s="155"/>
      <c r="AAB18" s="156" t="str">
        <f t="shared" si="111"/>
        <v xml:space="preserve"> </v>
      </c>
      <c r="AAC18" s="103"/>
      <c r="AAD18" s="138">
        <v>5</v>
      </c>
      <c r="AAE18" s="149">
        <v>6.56</v>
      </c>
      <c r="AAF18" s="150">
        <v>1</v>
      </c>
      <c r="AAG18" s="150">
        <f t="shared" si="112"/>
        <v>7.5</v>
      </c>
      <c r="AAH18" s="150">
        <f>IFERROR(IF(AAF18=0," ",IF(AAF18=16," ",VLOOKUP(AAF18,PROTOKOL!$A:$E,2)*AAG18))/7.5*(7.5-AAK18),"")</f>
        <v>4.5</v>
      </c>
      <c r="AAI18" s="151">
        <v>0.23</v>
      </c>
      <c r="AAJ18" s="152">
        <f>IF(AAF18=0," ",IF(AAF18=16," ",(AAE18-AAH18-AAI18)*VLOOKUP(AAF18,PROTOKOL!$A:$E,5)))</f>
        <v>18.552743333333328</v>
      </c>
      <c r="AAK18" s="153"/>
      <c r="AAL18" s="144">
        <f t="shared" si="274"/>
        <v>7.5</v>
      </c>
      <c r="AAM18" s="145">
        <f t="shared" si="275"/>
        <v>18.552743333333328</v>
      </c>
      <c r="AAN18" s="149"/>
      <c r="AAO18" s="150"/>
      <c r="AAP18" s="150" t="str">
        <f t="shared" si="113"/>
        <v xml:space="preserve"> </v>
      </c>
      <c r="AAQ18" s="154" t="str">
        <f>IF(AAO18=0," ",IF(AAO18=16," ",VLOOKUP(AAO18,PROTOKOL!$A:$E,2)*AAP18))</f>
        <v xml:space="preserve"> </v>
      </c>
      <c r="AAR18" s="151"/>
      <c r="AAS18" s="152" t="str">
        <f>IF(AAO18=0," ",IF(AAO18=16," ",(AAN18-AAQ18-AAR18)*VLOOKUP(AAO18,PROTOKOL!$A:$E,5)))</f>
        <v xml:space="preserve"> </v>
      </c>
      <c r="AAT18" s="155"/>
      <c r="AAU18" s="156" t="str">
        <f t="shared" si="114"/>
        <v xml:space="preserve"> </v>
      </c>
      <c r="AAV18" s="103"/>
      <c r="AAW18" s="138">
        <v>5</v>
      </c>
      <c r="AAX18" s="149">
        <v>7.03</v>
      </c>
      <c r="AAY18" s="150">
        <v>1</v>
      </c>
      <c r="AAZ18" s="150">
        <f t="shared" si="115"/>
        <v>7.5</v>
      </c>
      <c r="ABA18" s="150">
        <f>IFERROR(IF(AAY18=0," ",IF(AAY18=16," ",VLOOKUP(AAY18,PROTOKOL!$A:$E,2)*AAZ18))/7.5*(7.5-ABD18),"")</f>
        <v>4.5</v>
      </c>
      <c r="ABB18" s="151">
        <v>0.22600000000000001</v>
      </c>
      <c r="ABC18" s="152">
        <f>IF(AAY18=0," ",IF(AAY18=16," ",(AAX18-ABA18-ABB18)*VLOOKUP(AAY18,PROTOKOL!$A:$E,5)))</f>
        <v>23.358208000000001</v>
      </c>
      <c r="ABD18" s="153"/>
      <c r="ABE18" s="144">
        <f t="shared" si="276"/>
        <v>7.5</v>
      </c>
      <c r="ABF18" s="145">
        <f t="shared" si="277"/>
        <v>23.358208000000001</v>
      </c>
      <c r="ABG18" s="149"/>
      <c r="ABH18" s="150"/>
      <c r="ABI18" s="150" t="str">
        <f t="shared" si="116"/>
        <v xml:space="preserve"> </v>
      </c>
      <c r="ABJ18" s="154" t="str">
        <f>IF(ABH18=0," ",IF(ABH18=16," ",VLOOKUP(ABH18,PROTOKOL!$A:$E,2)*ABI18))</f>
        <v xml:space="preserve"> </v>
      </c>
      <c r="ABK18" s="151"/>
      <c r="ABL18" s="152" t="str">
        <f>IF(ABH18=0," ",IF(ABH18=16," ",(ABG18-ABJ18-ABK18)*VLOOKUP(ABH18,PROTOKOL!$A:$E,5)))</f>
        <v xml:space="preserve"> </v>
      </c>
      <c r="ABM18" s="155"/>
      <c r="ABN18" s="156" t="str">
        <f t="shared" si="117"/>
        <v xml:space="preserve"> </v>
      </c>
      <c r="ABO18" s="103"/>
      <c r="ABP18" s="138">
        <v>5</v>
      </c>
      <c r="ABQ18" s="149" t="s">
        <v>26</v>
      </c>
      <c r="ABR18" s="150"/>
      <c r="ABS18" s="150" t="str">
        <f t="shared" si="118"/>
        <v xml:space="preserve"> </v>
      </c>
      <c r="ABT18" s="150" t="str">
        <f>IFERROR(IF(ABR18=0," ",IF(ABR18=16," ",VLOOKUP(ABR18,PROTOKOL!$A:$E,2)*ABS18))/7.5*(7.5-ABW18),"")</f>
        <v/>
      </c>
      <c r="ABU18" s="151"/>
      <c r="ABV18" s="152" t="str">
        <f>IF(ABR18=0," ",IF(ABR18=16," ",(ABQ18-ABT18-ABU18)*VLOOKUP(ABR18,PROTOKOL!$A:$E,5)))</f>
        <v xml:space="preserve"> </v>
      </c>
      <c r="ABW18" s="153"/>
      <c r="ABX18" s="144" t="str">
        <f t="shared" si="278"/>
        <v xml:space="preserve"> </v>
      </c>
      <c r="ABY18" s="145" t="str">
        <f t="shared" si="279"/>
        <v xml:space="preserve"> </v>
      </c>
      <c r="ABZ18" s="149"/>
      <c r="ACA18" s="150"/>
      <c r="ACB18" s="150" t="str">
        <f t="shared" si="119"/>
        <v xml:space="preserve"> </v>
      </c>
      <c r="ACC18" s="154" t="str">
        <f>IF(ACA18=0," ",IF(ACA18=16," ",VLOOKUP(ACA18,PROTOKOL!$A:$E,2)*ACB18))</f>
        <v xml:space="preserve"> </v>
      </c>
      <c r="ACD18" s="151"/>
      <c r="ACE18" s="152" t="str">
        <f>IF(ACA18=0," ",IF(ACA18=16," ",(ABZ18-ACC18-ACD18)*VLOOKUP(ACA18,PROTOKOL!$A:$E,5)))</f>
        <v xml:space="preserve"> </v>
      </c>
      <c r="ACF18" s="155"/>
      <c r="ACG18" s="156" t="str">
        <f t="shared" si="120"/>
        <v xml:space="preserve"> </v>
      </c>
      <c r="ACH18" s="103"/>
      <c r="ACI18" s="138">
        <v>5</v>
      </c>
      <c r="ACJ18" s="149">
        <v>6.61</v>
      </c>
      <c r="ACK18" s="150">
        <v>1</v>
      </c>
      <c r="ACL18" s="150">
        <f t="shared" si="121"/>
        <v>7.5</v>
      </c>
      <c r="ACM18" s="150">
        <f>IFERROR(IF(ACK18=0," ",IF(ACK18=16," ",VLOOKUP(ACK18,PROTOKOL!$A:$E,2)*ACL18))/7.5*(7.5-ACP18),"")</f>
        <v>4.5</v>
      </c>
      <c r="ACN18" s="151">
        <v>0.21199999999999999</v>
      </c>
      <c r="ACO18" s="152">
        <f>IF(ACK18=0," ",IF(ACK18=16," ",(ACJ18-ACM18-ACN18)*VLOOKUP(ACK18,PROTOKOL!$A:$E,5)))</f>
        <v>19.242134888888891</v>
      </c>
      <c r="ACP18" s="153"/>
      <c r="ACQ18" s="144">
        <f t="shared" si="280"/>
        <v>7.5</v>
      </c>
      <c r="ACR18" s="145">
        <f t="shared" si="281"/>
        <v>19.242134888888891</v>
      </c>
      <c r="ACS18" s="149"/>
      <c r="ACT18" s="150"/>
      <c r="ACU18" s="150" t="str">
        <f t="shared" si="122"/>
        <v xml:space="preserve"> </v>
      </c>
      <c r="ACV18" s="154" t="str">
        <f>IF(ACT18=0," ",IF(ACT18=16," ",VLOOKUP(ACT18,PROTOKOL!$A:$E,2)*ACU18))</f>
        <v xml:space="preserve"> </v>
      </c>
      <c r="ACW18" s="151"/>
      <c r="ACX18" s="152" t="str">
        <f>IF(ACT18=0," ",IF(ACT18=16," ",(ACS18-ACV18-ACW18)*VLOOKUP(ACT18,PROTOKOL!$A:$E,5)))</f>
        <v xml:space="preserve"> </v>
      </c>
      <c r="ACY18" s="155"/>
      <c r="ACZ18" s="156" t="str">
        <f t="shared" si="123"/>
        <v xml:space="preserve"> </v>
      </c>
      <c r="ADA18" s="103"/>
      <c r="ADB18" s="138">
        <v>5</v>
      </c>
      <c r="ADC18" s="149">
        <v>6.61</v>
      </c>
      <c r="ADD18" s="150">
        <v>1</v>
      </c>
      <c r="ADE18" s="150">
        <f t="shared" si="124"/>
        <v>7.5</v>
      </c>
      <c r="ADF18" s="150">
        <f>IFERROR(IF(ADD18=0," ",IF(ADD18=16," ",VLOOKUP(ADD18,PROTOKOL!$A:$E,2)*ADE18))/7.5*(7.5-ADI18),"")</f>
        <v>4.5</v>
      </c>
      <c r="ADG18" s="151">
        <v>0.21199999999999999</v>
      </c>
      <c r="ADH18" s="152">
        <f>IF(ADD18=0," ",IF(ADD18=16," ",(ADC18-ADF18-ADG18)*VLOOKUP(ADD18,PROTOKOL!$A:$E,5)))</f>
        <v>19.242134888888891</v>
      </c>
      <c r="ADI18" s="153"/>
      <c r="ADJ18" s="144">
        <f t="shared" si="282"/>
        <v>7.5</v>
      </c>
      <c r="ADK18" s="145">
        <f t="shared" si="283"/>
        <v>19.242134888888891</v>
      </c>
      <c r="ADL18" s="149"/>
      <c r="ADM18" s="150"/>
      <c r="ADN18" s="150" t="str">
        <f t="shared" si="125"/>
        <v xml:space="preserve"> </v>
      </c>
      <c r="ADO18" s="154" t="str">
        <f>IF(ADM18=0," ",IF(ADM18=16," ",VLOOKUP(ADM18,PROTOKOL!$A:$E,2)*ADN18))</f>
        <v xml:space="preserve"> </v>
      </c>
      <c r="ADP18" s="151"/>
      <c r="ADQ18" s="152" t="str">
        <f>IF(ADM18=0," ",IF(ADM18=16," ",(ADL18-ADO18-ADP18)*VLOOKUP(ADM18,PROTOKOL!$A:$E,5)))</f>
        <v xml:space="preserve"> </v>
      </c>
      <c r="ADR18" s="155"/>
      <c r="ADS18" s="156" t="str">
        <f t="shared" si="126"/>
        <v xml:space="preserve"> </v>
      </c>
      <c r="ADT18" s="103"/>
      <c r="ADU18" s="138">
        <v>5</v>
      </c>
      <c r="ADV18" s="149">
        <v>7.88</v>
      </c>
      <c r="ADW18" s="150">
        <v>1</v>
      </c>
      <c r="ADX18" s="150">
        <f t="shared" si="127"/>
        <v>7.5</v>
      </c>
      <c r="ADY18" s="150">
        <f>IFERROR(IF(ADW18=0," ",IF(ADW18=16," ",VLOOKUP(ADW18,PROTOKOL!$A:$E,2)*ADX18))/7.5*(7.5-AEB18),"")</f>
        <v>4.5</v>
      </c>
      <c r="ADZ18" s="151">
        <v>0.30399999999999999</v>
      </c>
      <c r="AEA18" s="152">
        <f>IF(ADW18=0," ",IF(ADW18=16," ",(ADV18-ADY18-ADZ18)*VLOOKUP(ADW18,PROTOKOL!$A:$E,5)))</f>
        <v>31.184829777777775</v>
      </c>
      <c r="AEB18" s="153"/>
      <c r="AEC18" s="144">
        <f t="shared" si="284"/>
        <v>7.5</v>
      </c>
      <c r="AED18" s="145">
        <f t="shared" si="285"/>
        <v>31.184829777777775</v>
      </c>
      <c r="AEE18" s="149"/>
      <c r="AEF18" s="150"/>
      <c r="AEG18" s="150" t="str">
        <f t="shared" si="128"/>
        <v xml:space="preserve"> </v>
      </c>
      <c r="AEH18" s="154" t="str">
        <f>IF(AEF18=0," ",IF(AEF18=16," ",VLOOKUP(AEF18,PROTOKOL!$A:$E,2)*AEG18))</f>
        <v xml:space="preserve"> </v>
      </c>
      <c r="AEI18" s="151"/>
      <c r="AEJ18" s="152" t="str">
        <f>IF(AEF18=0," ",IF(AEF18=16," ",(AEE18-AEH18-AEI18)*VLOOKUP(AEF18,PROTOKOL!$A:$E,5)))</f>
        <v xml:space="preserve"> </v>
      </c>
      <c r="AEK18" s="155"/>
      <c r="AEL18" s="156" t="str">
        <f t="shared" si="129"/>
        <v xml:space="preserve"> </v>
      </c>
      <c r="AEM18" s="103"/>
      <c r="AEN18" s="138">
        <v>5</v>
      </c>
      <c r="AEO18" s="149">
        <v>7.92</v>
      </c>
      <c r="AEP18" s="150">
        <v>1</v>
      </c>
      <c r="AEQ18" s="150">
        <f t="shared" si="130"/>
        <v>7.5</v>
      </c>
      <c r="AER18" s="150">
        <f>IFERROR(IF(AEP18=0," ",IF(AEP18=16," ",VLOOKUP(AEP18,PROTOKOL!$A:$E,2)*AEQ18))/7.5*(7.5-AEU18),"")</f>
        <v>4.5</v>
      </c>
      <c r="AES18" s="151">
        <v>0.28899999999999998</v>
      </c>
      <c r="AET18" s="152">
        <f>IF(AEP18=0," ",IF(AEP18=16," ",(AEO18-AER18-AES18)*VLOOKUP(AEP18,PROTOKOL!$A:$E,5)))</f>
        <v>31.742425888888882</v>
      </c>
      <c r="AEU18" s="153"/>
      <c r="AEV18" s="144">
        <f t="shared" si="286"/>
        <v>7.5</v>
      </c>
      <c r="AEW18" s="145">
        <f t="shared" si="287"/>
        <v>31.742425888888882</v>
      </c>
      <c r="AEX18" s="149"/>
      <c r="AEY18" s="150"/>
      <c r="AEZ18" s="150" t="str">
        <f t="shared" si="131"/>
        <v xml:space="preserve"> </v>
      </c>
      <c r="AFA18" s="154" t="str">
        <f>IF(AEY18=0," ",IF(AEY18=16," ",VLOOKUP(AEY18,PROTOKOL!$A:$E,2)*AEZ18))</f>
        <v xml:space="preserve"> </v>
      </c>
      <c r="AFB18" s="151"/>
      <c r="AFC18" s="152" t="str">
        <f>IF(AEY18=0," ",IF(AEY18=16," ",(AEX18-AFA18-AFB18)*VLOOKUP(AEY18,PROTOKOL!$A:$E,5)))</f>
        <v xml:space="preserve"> </v>
      </c>
      <c r="AFD18" s="155"/>
      <c r="AFE18" s="156" t="str">
        <f t="shared" si="132"/>
        <v xml:space="preserve"> </v>
      </c>
      <c r="AFF18" s="103"/>
      <c r="AFG18" s="138">
        <v>5</v>
      </c>
      <c r="AFH18" s="149">
        <v>7.65</v>
      </c>
      <c r="AFI18" s="150">
        <v>3</v>
      </c>
      <c r="AFJ18" s="150">
        <f t="shared" si="133"/>
        <v>7.5</v>
      </c>
      <c r="AFK18" s="150">
        <f>IFERROR(IF(AFI18=0," ",IF(AFI18=16," ",VLOOKUP(AFI18,PROTOKOL!$A:$E,2)*AFJ18))/7.5*(7.5-AFN18),"")</f>
        <v>4.5</v>
      </c>
      <c r="AFL18" s="151">
        <v>9.5000000000000001E-2</v>
      </c>
      <c r="AFM18" s="152">
        <f>IF(AFI18=0," ",IF(AFI18=16," ",(AFH18-AFK18-AFL18)*VLOOKUP(AFI18,PROTOKOL!$A:$E,5)))</f>
        <v>21.680350611111109</v>
      </c>
      <c r="AFN18" s="153"/>
      <c r="AFO18" s="144">
        <f t="shared" si="288"/>
        <v>7.5</v>
      </c>
      <c r="AFP18" s="145">
        <f t="shared" si="289"/>
        <v>21.680350611111109</v>
      </c>
      <c r="AFQ18" s="149"/>
      <c r="AFR18" s="150"/>
      <c r="AFS18" s="150" t="str">
        <f t="shared" si="134"/>
        <v xml:space="preserve"> </v>
      </c>
      <c r="AFT18" s="154" t="str">
        <f>IF(AFR18=0," ",IF(AFR18=16," ",VLOOKUP(AFR18,PROTOKOL!$A:$E,2)*AFS18))</f>
        <v xml:space="preserve"> </v>
      </c>
      <c r="AFU18" s="151"/>
      <c r="AFV18" s="152" t="str">
        <f>IF(AFR18=0," ",IF(AFR18=16," ",(AFQ18-AFT18-AFU18)*VLOOKUP(AFR18,PROTOKOL!$A:$E,5)))</f>
        <v xml:space="preserve"> </v>
      </c>
      <c r="AFW18" s="155"/>
      <c r="AFX18" s="156" t="str">
        <f t="shared" si="135"/>
        <v xml:space="preserve"> </v>
      </c>
      <c r="AFY18" s="103"/>
      <c r="AFZ18" s="138">
        <v>5</v>
      </c>
      <c r="AGA18" s="149">
        <v>6.89</v>
      </c>
      <c r="AGB18" s="150">
        <v>1</v>
      </c>
      <c r="AGC18" s="150">
        <f t="shared" si="136"/>
        <v>7.5</v>
      </c>
      <c r="AGD18" s="150">
        <f>IFERROR(IF(AGB18=0," ",IF(AGB18=16," ",VLOOKUP(AGB18,PROTOKOL!$A:$E,2)*AGC18))/7.5*(7.5-AGG18),"")</f>
        <v>4.5</v>
      </c>
      <c r="AGE18" s="151">
        <v>8.6999999999999994E-2</v>
      </c>
      <c r="AGF18" s="152">
        <f>IF(AGB18=0," ",IF(AGB18=16," ",(AGA18-AGD18-AGE18)*VLOOKUP(AGB18,PROTOKOL!$A:$E,5)))</f>
        <v>23.34806988888888</v>
      </c>
      <c r="AGG18" s="153"/>
      <c r="AGH18" s="144">
        <f t="shared" si="290"/>
        <v>7.5</v>
      </c>
      <c r="AGI18" s="145">
        <f t="shared" si="291"/>
        <v>23.34806988888888</v>
      </c>
      <c r="AGJ18" s="149"/>
      <c r="AGK18" s="150"/>
      <c r="AGL18" s="150" t="str">
        <f t="shared" si="137"/>
        <v xml:space="preserve"> </v>
      </c>
      <c r="AGM18" s="154" t="str">
        <f>IF(AGK18=0," ",IF(AGK18=16," ",VLOOKUP(AGK18,PROTOKOL!$A:$E,2)*AGL18))</f>
        <v xml:space="preserve"> </v>
      </c>
      <c r="AGN18" s="151"/>
      <c r="AGO18" s="152" t="str">
        <f>IF(AGK18=0," ",IF(AGK18=16," ",(AGJ18-AGM18-AGN18)*VLOOKUP(AGK18,PROTOKOL!$A:$E,5)))</f>
        <v xml:space="preserve"> </v>
      </c>
      <c r="AGP18" s="155"/>
      <c r="AGQ18" s="156" t="str">
        <f t="shared" si="138"/>
        <v xml:space="preserve"> </v>
      </c>
      <c r="AGR18" s="103"/>
      <c r="AGS18" s="138">
        <v>5</v>
      </c>
      <c r="AGT18" s="149">
        <v>5.97</v>
      </c>
      <c r="AGU18" s="150">
        <v>1</v>
      </c>
      <c r="AGV18" s="150">
        <f t="shared" si="139"/>
        <v>7.5</v>
      </c>
      <c r="AGW18" s="150">
        <f>IFERROR(IF(AGU18=0," ",IF(AGU18=16," ",VLOOKUP(AGU18,PROTOKOL!$A:$E,2)*AGV18))/7.5*(7.5-AGZ18),"")</f>
        <v>4.5</v>
      </c>
      <c r="AGX18" s="151">
        <v>0.318</v>
      </c>
      <c r="AGY18" s="152">
        <f>IF(AGU18=0," ",IF(AGU18=16," ",(AGT18-AGW18-AGX18)*VLOOKUP(AGU18,PROTOKOL!$A:$E,5)))</f>
        <v>11.679103999999995</v>
      </c>
      <c r="AGZ18" s="153"/>
      <c r="AHA18" s="144">
        <f t="shared" si="292"/>
        <v>7.5</v>
      </c>
      <c r="AHB18" s="145">
        <f t="shared" si="293"/>
        <v>11.679103999999995</v>
      </c>
      <c r="AHC18" s="149"/>
      <c r="AHD18" s="150"/>
      <c r="AHE18" s="150" t="str">
        <f t="shared" si="140"/>
        <v xml:space="preserve"> </v>
      </c>
      <c r="AHF18" s="154" t="str">
        <f>IF(AHD18=0," ",IF(AHD18=16," ",VLOOKUP(AHD18,PROTOKOL!$A:$E,2)*AHE18))</f>
        <v xml:space="preserve"> </v>
      </c>
      <c r="AHG18" s="151"/>
      <c r="AHH18" s="152" t="str">
        <f>IF(AHD18=0," ",IF(AHD18=16," ",(AHC18-AHF18-AHG18)*VLOOKUP(AHD18,PROTOKOL!$A:$E,5)))</f>
        <v xml:space="preserve"> </v>
      </c>
      <c r="AHI18" s="155"/>
      <c r="AHJ18" s="156" t="str">
        <f t="shared" si="141"/>
        <v xml:space="preserve"> </v>
      </c>
      <c r="AHK18" s="103"/>
      <c r="AHL18" s="138">
        <v>5</v>
      </c>
      <c r="AHM18" s="149">
        <v>5.97</v>
      </c>
      <c r="AHN18" s="150">
        <v>1</v>
      </c>
      <c r="AHO18" s="150">
        <f t="shared" si="142"/>
        <v>7.5</v>
      </c>
      <c r="AHP18" s="150">
        <f>IFERROR(IF(AHN18=0," ",IF(AHN18=16," ",VLOOKUP(AHN18,PROTOKOL!$A:$E,2)*AHO18))/7.5*(7.5-AHS18),"")</f>
        <v>4.5</v>
      </c>
      <c r="AHQ18" s="151">
        <v>0.318</v>
      </c>
      <c r="AHR18" s="152">
        <f>IF(AHN18=0," ",IF(AHN18=16," ",(AHM18-AHP18-AHQ18)*VLOOKUP(AHN18,PROTOKOL!$A:$E,5)))</f>
        <v>11.679103999999995</v>
      </c>
      <c r="AHS18" s="153"/>
      <c r="AHT18" s="144">
        <f t="shared" si="294"/>
        <v>7.5</v>
      </c>
      <c r="AHU18" s="145">
        <f t="shared" si="295"/>
        <v>11.679103999999995</v>
      </c>
      <c r="AHV18" s="149"/>
      <c r="AHW18" s="150"/>
      <c r="AHX18" s="150" t="str">
        <f t="shared" si="143"/>
        <v xml:space="preserve"> </v>
      </c>
      <c r="AHY18" s="154" t="str">
        <f>IF(AHW18=0," ",IF(AHW18=16," ",VLOOKUP(AHW18,PROTOKOL!$A:$E,2)*AHX18))</f>
        <v xml:space="preserve"> </v>
      </c>
      <c r="AHZ18" s="151"/>
      <c r="AIA18" s="152" t="str">
        <f>IF(AHW18=0," ",IF(AHW18=16," ",(AHV18-AHY18-AHZ18)*VLOOKUP(AHW18,PROTOKOL!$A:$E,5)))</f>
        <v xml:space="preserve"> </v>
      </c>
      <c r="AIB18" s="155"/>
      <c r="AIC18" s="156" t="str">
        <f t="shared" si="144"/>
        <v xml:space="preserve"> </v>
      </c>
      <c r="AID18" s="103"/>
      <c r="AIE18" s="138">
        <v>5</v>
      </c>
      <c r="AIF18" s="149">
        <v>6.12</v>
      </c>
      <c r="AIG18" s="150">
        <v>1</v>
      </c>
      <c r="AIH18" s="150">
        <f t="shared" si="145"/>
        <v>7.5</v>
      </c>
      <c r="AII18" s="150">
        <f>IFERROR(IF(AIG18=0," ",IF(AIG18=16," ",VLOOKUP(AIG18,PROTOKOL!$A:$E,2)*AIH18))/7.5*(7.5-AIL18),"")</f>
        <v>4.5</v>
      </c>
      <c r="AIJ18" s="151">
        <v>0.19800000000000001</v>
      </c>
      <c r="AIK18" s="152">
        <f>IF(AIG18=0," ",IF(AIG18=16," ",(AIF18-AII18-AIJ18)*VLOOKUP(AIG18,PROTOKOL!$A:$E,5)))</f>
        <v>14.416394</v>
      </c>
      <c r="AIL18" s="153"/>
      <c r="AIM18" s="144">
        <f t="shared" si="296"/>
        <v>7.5</v>
      </c>
      <c r="AIN18" s="145">
        <f t="shared" si="297"/>
        <v>14.416394</v>
      </c>
      <c r="AIO18" s="149"/>
      <c r="AIP18" s="150"/>
      <c r="AIQ18" s="150" t="str">
        <f t="shared" si="146"/>
        <v xml:space="preserve"> </v>
      </c>
      <c r="AIR18" s="154" t="str">
        <f>IF(AIP18=0," ",IF(AIP18=16," ",VLOOKUP(AIP18,PROTOKOL!$A:$E,2)*AIQ18))</f>
        <v xml:space="preserve"> </v>
      </c>
      <c r="AIS18" s="151"/>
      <c r="AIT18" s="152" t="str">
        <f>IF(AIP18=0," ",IF(AIP18=16," ",(AIO18-AIR18-AIS18)*VLOOKUP(AIP18,PROTOKOL!$A:$E,5)))</f>
        <v xml:space="preserve"> </v>
      </c>
      <c r="AIU18" s="155"/>
      <c r="AIV18" s="156" t="str">
        <f t="shared" si="147"/>
        <v xml:space="preserve"> </v>
      </c>
      <c r="AIW18" s="103"/>
      <c r="AIX18" s="138">
        <v>5</v>
      </c>
      <c r="AIY18" s="149" t="s">
        <v>26</v>
      </c>
      <c r="AIZ18" s="150"/>
      <c r="AJA18" s="150" t="str">
        <f t="shared" si="148"/>
        <v xml:space="preserve"> </v>
      </c>
      <c r="AJB18" s="150" t="str">
        <f>IFERROR(IF(AIZ18=0," ",IF(AIZ18=16," ",VLOOKUP(AIZ18,PROTOKOL!$A:$E,2)*AJA18))/7.5*(7.5-AJE18),"")</f>
        <v/>
      </c>
      <c r="AJC18" s="151"/>
      <c r="AJD18" s="152" t="str">
        <f>IF(AIZ18=0," ",IF(AIZ18=16," ",(AIY18-AJB18-AJC18)*VLOOKUP(AIZ18,PROTOKOL!$A:$E,5)))</f>
        <v xml:space="preserve"> </v>
      </c>
      <c r="AJE18" s="153"/>
      <c r="AJF18" s="144" t="str">
        <f t="shared" si="298"/>
        <v xml:space="preserve"> </v>
      </c>
      <c r="AJG18" s="145" t="str">
        <f t="shared" si="299"/>
        <v xml:space="preserve"> </v>
      </c>
      <c r="AJH18" s="149"/>
      <c r="AJI18" s="150"/>
      <c r="AJJ18" s="150" t="str">
        <f t="shared" si="149"/>
        <v xml:space="preserve"> </v>
      </c>
      <c r="AJK18" s="154" t="str">
        <f>IF(AJI18=0," ",IF(AJI18=16," ",VLOOKUP(AJI18,PROTOKOL!$A:$E,2)*AJJ18))</f>
        <v xml:space="preserve"> </v>
      </c>
      <c r="AJL18" s="151"/>
      <c r="AJM18" s="152" t="str">
        <f>IF(AJI18=0," ",IF(AJI18=16," ",(AJH18-AJK18-AJL18)*VLOOKUP(AJI18,PROTOKOL!$A:$E,5)))</f>
        <v xml:space="preserve"> </v>
      </c>
      <c r="AJN18" s="155"/>
      <c r="AJO18" s="156" t="str">
        <f t="shared" si="150"/>
        <v xml:space="preserve"> </v>
      </c>
      <c r="AJP18" s="103"/>
      <c r="AJQ18" s="138">
        <v>5</v>
      </c>
      <c r="AJR18" s="149">
        <v>7.87</v>
      </c>
      <c r="AJS18" s="150">
        <v>1</v>
      </c>
      <c r="AJT18" s="150">
        <f t="shared" si="151"/>
        <v>7.5</v>
      </c>
      <c r="AJU18" s="150">
        <f>IFERROR(IF(AJS18=0," ",IF(AJS18=16," ",VLOOKUP(AJS18,PROTOKOL!$A:$E,2)*AJT18))/7.5*(7.5-AJX18),"")</f>
        <v>4.5</v>
      </c>
      <c r="AJV18" s="151">
        <v>0.32200000000000001</v>
      </c>
      <c r="AJW18" s="152">
        <f>IF(AJS18=0," ",IF(AJS18=16," ",(AJR18-AJU18-AJV18)*VLOOKUP(AJS18,PROTOKOL!$A:$E,5)))</f>
        <v>30.900962666666665</v>
      </c>
      <c r="AJX18" s="153"/>
      <c r="AJY18" s="144">
        <f t="shared" si="300"/>
        <v>7.5</v>
      </c>
      <c r="AJZ18" s="145">
        <f t="shared" si="301"/>
        <v>30.900962666666665</v>
      </c>
      <c r="AKA18" s="149"/>
      <c r="AKB18" s="150"/>
      <c r="AKC18" s="150" t="str">
        <f t="shared" si="152"/>
        <v xml:space="preserve"> </v>
      </c>
      <c r="AKD18" s="154" t="str">
        <f>IF(AKB18=0," ",IF(AKB18=16," ",VLOOKUP(AKB18,PROTOKOL!$A:$E,2)*AKC18))</f>
        <v xml:space="preserve"> </v>
      </c>
      <c r="AKE18" s="151"/>
      <c r="AKF18" s="152" t="str">
        <f>IF(AKB18=0," ",IF(AKB18=16," ",(AKA18-AKD18-AKE18)*VLOOKUP(AKB18,PROTOKOL!$A:$E,5)))</f>
        <v xml:space="preserve"> </v>
      </c>
      <c r="AKG18" s="155"/>
      <c r="AKH18" s="156" t="str">
        <f t="shared" si="153"/>
        <v xml:space="preserve"> </v>
      </c>
      <c r="AKI18" s="103"/>
      <c r="AKJ18" s="138">
        <v>5</v>
      </c>
      <c r="AKK18" s="149">
        <v>7.48</v>
      </c>
      <c r="AKL18" s="150">
        <v>1</v>
      </c>
      <c r="AKM18" s="150">
        <f t="shared" si="154"/>
        <v>7.5</v>
      </c>
      <c r="AKN18" s="150">
        <f>IFERROR(IF(AKL18=0," ",IF(AKL18=16," ",VLOOKUP(AKL18,PROTOKOL!$A:$E,2)*AKM18))/7.5*(7.5-AKQ18),"")</f>
        <v>4.5</v>
      </c>
      <c r="AKO18" s="151">
        <v>0.25700000000000001</v>
      </c>
      <c r="AKP18" s="152">
        <f>IF(AKL18=0," ",IF(AKL18=16," ",(AKK18-AKN18-AKO18)*VLOOKUP(AKL18,PROTOKOL!$A:$E,5)))</f>
        <v>27.606076555555557</v>
      </c>
      <c r="AKQ18" s="153"/>
      <c r="AKR18" s="144">
        <f t="shared" si="302"/>
        <v>7.5</v>
      </c>
      <c r="AKS18" s="145">
        <f t="shared" si="303"/>
        <v>27.606076555555557</v>
      </c>
      <c r="AKT18" s="149"/>
      <c r="AKU18" s="150"/>
      <c r="AKV18" s="150" t="str">
        <f t="shared" si="155"/>
        <v xml:space="preserve"> </v>
      </c>
      <c r="AKW18" s="154" t="str">
        <f>IF(AKU18=0," ",IF(AKU18=16," ",VLOOKUP(AKU18,PROTOKOL!$A:$E,2)*AKV18))</f>
        <v xml:space="preserve"> </v>
      </c>
      <c r="AKX18" s="151"/>
      <c r="AKY18" s="152" t="str">
        <f>IF(AKU18=0," ",IF(AKU18=16," ",(AKT18-AKW18-AKX18)*VLOOKUP(AKU18,PROTOKOL!$A:$E,5)))</f>
        <v xml:space="preserve"> </v>
      </c>
      <c r="AKZ18" s="155"/>
      <c r="ALA18" s="156" t="str">
        <f t="shared" si="156"/>
        <v xml:space="preserve"> </v>
      </c>
      <c r="ALB18" s="103"/>
      <c r="ALC18" s="138">
        <v>5</v>
      </c>
      <c r="ALD18" s="149">
        <v>7.14</v>
      </c>
      <c r="ALE18" s="150">
        <v>1</v>
      </c>
      <c r="ALF18" s="150">
        <f t="shared" si="157"/>
        <v>7.5</v>
      </c>
      <c r="ALG18" s="150">
        <f>IFERROR(IF(ALE18=0," ",IF(ALE18=16," ",VLOOKUP(ALE18,PROTOKOL!$A:$E,2)*ALF18))/7.5*(7.5-ALJ18),"")</f>
        <v>4.5</v>
      </c>
      <c r="ALH18" s="151">
        <v>0.23</v>
      </c>
      <c r="ALI18" s="152">
        <f>IF(ALE18=0," ",IF(ALE18=16," ",(ALD18-ALG18-ALH18)*VLOOKUP(ALE18,PROTOKOL!$A:$E,5)))</f>
        <v>24.432847777777774</v>
      </c>
      <c r="ALJ18" s="153"/>
      <c r="ALK18" s="144">
        <f t="shared" si="304"/>
        <v>7.5</v>
      </c>
      <c r="ALL18" s="145">
        <f t="shared" si="305"/>
        <v>24.432847777777774</v>
      </c>
      <c r="ALM18" s="149"/>
      <c r="ALN18" s="150"/>
      <c r="ALO18" s="150" t="str">
        <f t="shared" si="158"/>
        <v xml:space="preserve"> </v>
      </c>
      <c r="ALP18" s="154" t="str">
        <f>IF(ALN18=0," ",IF(ALN18=16," ",VLOOKUP(ALN18,PROTOKOL!$A:$E,2)*ALO18))</f>
        <v xml:space="preserve"> </v>
      </c>
      <c r="ALQ18" s="151"/>
      <c r="ALR18" s="152" t="str">
        <f>IF(ALN18=0," ",IF(ALN18=16," ",(ALM18-ALP18-ALQ18)*VLOOKUP(ALN18,PROTOKOL!$A:$E,5)))</f>
        <v xml:space="preserve"> </v>
      </c>
      <c r="ALS18" s="155"/>
      <c r="ALT18" s="156" t="str">
        <f t="shared" si="159"/>
        <v xml:space="preserve"> </v>
      </c>
      <c r="ALU18" s="103"/>
      <c r="ALV18" s="138">
        <v>5</v>
      </c>
      <c r="ALW18" s="149">
        <v>7.92</v>
      </c>
      <c r="ALX18" s="150">
        <v>1</v>
      </c>
      <c r="ALY18" s="150">
        <f t="shared" si="160"/>
        <v>7.5</v>
      </c>
      <c r="ALZ18" s="150">
        <f>IFERROR(IF(ALX18=0," ",IF(ALX18=16," ",VLOOKUP(ALX18,PROTOKOL!$A:$E,2)*ALY18))/7.5*(7.5-AMC18),"")</f>
        <v>4.5</v>
      </c>
      <c r="AMA18" s="151">
        <v>0.26100000000000001</v>
      </c>
      <c r="AMB18" s="152">
        <f>IF(ALX18=0," ",IF(ALX18=16," ",(ALW18-ALZ18-AMA18)*VLOOKUP(ALX18,PROTOKOL!$A:$E,5)))</f>
        <v>32.026292999999995</v>
      </c>
      <c r="AMC18" s="153"/>
      <c r="AMD18" s="144">
        <f t="shared" si="306"/>
        <v>7.5</v>
      </c>
      <c r="AME18" s="145">
        <f t="shared" si="307"/>
        <v>32.026292999999995</v>
      </c>
      <c r="AMF18" s="149"/>
      <c r="AMG18" s="150"/>
      <c r="AMH18" s="150" t="str">
        <f t="shared" si="161"/>
        <v xml:space="preserve"> </v>
      </c>
      <c r="AMI18" s="154" t="str">
        <f>IF(AMG18=0," ",IF(AMG18=16," ",VLOOKUP(AMG18,PROTOKOL!$A:$E,2)*AMH18))</f>
        <v xml:space="preserve"> </v>
      </c>
      <c r="AMJ18" s="151"/>
      <c r="AMK18" s="152" t="str">
        <f>IF(AMG18=0," ",IF(AMG18=16," ",(AMF18-AMI18-AMJ18)*VLOOKUP(AMG18,PROTOKOL!$A:$E,5)))</f>
        <v xml:space="preserve"> </v>
      </c>
      <c r="AML18" s="155"/>
      <c r="AMM18" s="156" t="str">
        <f t="shared" si="162"/>
        <v xml:space="preserve"> </v>
      </c>
      <c r="AMN18" s="103"/>
      <c r="AMO18" s="138">
        <v>5</v>
      </c>
      <c r="AMP18" s="149">
        <v>6.45</v>
      </c>
      <c r="AMQ18" s="150">
        <v>1</v>
      </c>
      <c r="AMR18" s="150">
        <f t="shared" si="163"/>
        <v>7.5</v>
      </c>
      <c r="AMS18" s="150">
        <f>IFERROR(IF(AMQ18=0," ",IF(AMQ18=16," ",VLOOKUP(AMQ18,PROTOKOL!$A:$E,2)*AMR18))/7.5*(7.5-AMV18),"")</f>
        <v>4.5</v>
      </c>
      <c r="AMT18" s="151">
        <v>0.127</v>
      </c>
      <c r="AMU18" s="152">
        <f>IF(AMQ18=0," ",IF(AMQ18=16," ",(AMP18-AMS18-AMT18)*VLOOKUP(AMQ18,PROTOKOL!$A:$E,5)))</f>
        <v>18.481776555555555</v>
      </c>
      <c r="AMV18" s="153"/>
      <c r="AMW18" s="144">
        <f t="shared" si="308"/>
        <v>7.5</v>
      </c>
      <c r="AMX18" s="145">
        <f t="shared" si="309"/>
        <v>18.481776555555555</v>
      </c>
      <c r="AMY18" s="149"/>
      <c r="AMZ18" s="150"/>
      <c r="ANA18" s="150" t="str">
        <f t="shared" si="164"/>
        <v xml:space="preserve"> </v>
      </c>
      <c r="ANB18" s="154" t="str">
        <f>IF(AMZ18=0," ",IF(AMZ18=16," ",VLOOKUP(AMZ18,PROTOKOL!$A:$E,2)*ANA18))</f>
        <v xml:space="preserve"> </v>
      </c>
      <c r="ANC18" s="151"/>
      <c r="AND18" s="152" t="str">
        <f>IF(AMZ18=0," ",IF(AMZ18=16," ",(AMY18-ANB18-ANC18)*VLOOKUP(AMZ18,PROTOKOL!$A:$E,5)))</f>
        <v xml:space="preserve"> </v>
      </c>
      <c r="ANE18" s="155"/>
      <c r="ANF18" s="156" t="str">
        <f t="shared" si="165"/>
        <v xml:space="preserve"> </v>
      </c>
      <c r="ANG18" s="103"/>
      <c r="ANH18" s="138">
        <v>5</v>
      </c>
      <c r="ANI18" s="149">
        <v>7.51</v>
      </c>
      <c r="ANJ18" s="150">
        <v>1</v>
      </c>
      <c r="ANK18" s="150">
        <f t="shared" si="166"/>
        <v>7.5</v>
      </c>
      <c r="ANL18" s="150">
        <f>IFERROR(IF(ANJ18=0," ",IF(ANJ18=16," ",VLOOKUP(ANJ18,PROTOKOL!$A:$E,2)*ANK18))/7.5*(7.5-ANO18),"")</f>
        <v>4.5</v>
      </c>
      <c r="ANM18" s="151">
        <v>0.246</v>
      </c>
      <c r="ANN18" s="152">
        <f>IF(ANJ18=0," ",IF(ANJ18=16," ",(ANI18-ANL18-ANM18)*VLOOKUP(ANJ18,PROTOKOL!$A:$E,5)))</f>
        <v>28.021739111111106</v>
      </c>
      <c r="ANO18" s="153"/>
      <c r="ANP18" s="144">
        <f t="shared" si="310"/>
        <v>7.5</v>
      </c>
      <c r="ANQ18" s="145">
        <f t="shared" si="311"/>
        <v>28.021739111111106</v>
      </c>
      <c r="ANR18" s="149"/>
      <c r="ANS18" s="150"/>
      <c r="ANT18" s="150" t="str">
        <f t="shared" si="167"/>
        <v xml:space="preserve"> </v>
      </c>
      <c r="ANU18" s="154" t="str">
        <f>IF(ANS18=0," ",IF(ANS18=16," ",VLOOKUP(ANS18,PROTOKOL!$A:$E,2)*ANT18))</f>
        <v xml:space="preserve"> </v>
      </c>
      <c r="ANV18" s="151"/>
      <c r="ANW18" s="152" t="str">
        <f>IF(ANS18=0," ",IF(ANS18=16," ",(ANR18-ANU18-ANV18)*VLOOKUP(ANS18,PROTOKOL!$A:$E,5)))</f>
        <v xml:space="preserve"> </v>
      </c>
      <c r="ANX18" s="155"/>
      <c r="ANY18" s="156" t="str">
        <f t="shared" si="168"/>
        <v xml:space="preserve"> </v>
      </c>
      <c r="ANZ18" s="103"/>
      <c r="AOA18" s="138">
        <v>5</v>
      </c>
      <c r="AOB18" s="149">
        <v>8.1199999999999992</v>
      </c>
      <c r="AOC18" s="150">
        <v>1</v>
      </c>
      <c r="AOD18" s="150">
        <f t="shared" si="169"/>
        <v>7.5</v>
      </c>
      <c r="AOE18" s="150">
        <f>IFERROR(IF(AOC18=0," ",IF(AOC18=16," ",VLOOKUP(AOC18,PROTOKOL!$A:$E,2)*AOD18))/7.5*(7.5-AOH18),"")</f>
        <v>4.5</v>
      </c>
      <c r="AOF18" s="151">
        <v>0.19700000000000001</v>
      </c>
      <c r="AOG18" s="152">
        <f>IF(AOC18=0," ",IF(AOC18=16," ",(AOB18-AOE18-AOF18)*VLOOKUP(AOC18,PROTOKOL!$A:$E,5)))</f>
        <v>34.702754333333324</v>
      </c>
      <c r="AOH18" s="153"/>
      <c r="AOI18" s="144">
        <f t="shared" si="312"/>
        <v>7.5</v>
      </c>
      <c r="AOJ18" s="145">
        <f t="shared" si="313"/>
        <v>34.702754333333324</v>
      </c>
      <c r="AOK18" s="149"/>
      <c r="AOL18" s="150"/>
      <c r="AOM18" s="150" t="str">
        <f t="shared" si="170"/>
        <v xml:space="preserve"> </v>
      </c>
      <c r="AON18" s="154" t="str">
        <f>IF(AOL18=0," ",IF(AOL18=16," ",VLOOKUP(AOL18,PROTOKOL!$A:$E,2)*AOM18))</f>
        <v xml:space="preserve"> </v>
      </c>
      <c r="AOO18" s="151"/>
      <c r="AOP18" s="152" t="str">
        <f>IF(AOL18=0," ",IF(AOL18=16," ",(AOK18-AON18-AOO18)*VLOOKUP(AOL18,PROTOKOL!$A:$E,5)))</f>
        <v xml:space="preserve"> </v>
      </c>
      <c r="AOQ18" s="155"/>
      <c r="AOR18" s="156" t="str">
        <f t="shared" si="171"/>
        <v xml:space="preserve"> </v>
      </c>
      <c r="AOS18" s="103"/>
      <c r="AOT18" s="138">
        <v>5</v>
      </c>
      <c r="AOU18" s="149">
        <v>7.92</v>
      </c>
      <c r="AOV18" s="150">
        <v>1</v>
      </c>
      <c r="AOW18" s="150">
        <f t="shared" si="172"/>
        <v>7.5</v>
      </c>
      <c r="AOX18" s="150">
        <f>IFERROR(IF(AOV18=0," ",IF(AOV18=16," ",VLOOKUP(AOV18,PROTOKOL!$A:$E,2)*AOW18))/7.5*(7.5-APA18),"")</f>
        <v>4.5</v>
      </c>
      <c r="AOY18" s="151">
        <v>0.28899999999999998</v>
      </c>
      <c r="AOZ18" s="152">
        <f>IF(AOV18=0," ",IF(AOV18=16," ",(AOU18-AOX18-AOY18)*VLOOKUP(AOV18,PROTOKOL!$A:$E,5)))</f>
        <v>31.742425888888882</v>
      </c>
      <c r="APA18" s="153"/>
      <c r="APB18" s="144">
        <f t="shared" si="314"/>
        <v>7.5</v>
      </c>
      <c r="APC18" s="145">
        <f t="shared" si="315"/>
        <v>31.742425888888882</v>
      </c>
      <c r="APD18" s="149"/>
      <c r="APE18" s="150"/>
      <c r="APF18" s="150" t="str">
        <f t="shared" si="173"/>
        <v xml:space="preserve"> </v>
      </c>
      <c r="APG18" s="154" t="str">
        <f>IF(APE18=0," ",IF(APE18=16," ",VLOOKUP(APE18,PROTOKOL!$A:$E,2)*APF18))</f>
        <v xml:space="preserve"> </v>
      </c>
      <c r="APH18" s="151"/>
      <c r="API18" s="152" t="str">
        <f>IF(APE18=0," ",IF(APE18=16," ",(APD18-APG18-APH18)*VLOOKUP(APE18,PROTOKOL!$A:$E,5)))</f>
        <v xml:space="preserve"> </v>
      </c>
      <c r="APJ18" s="155"/>
      <c r="APK18" s="156" t="str">
        <f t="shared" si="174"/>
        <v xml:space="preserve"> </v>
      </c>
      <c r="APL18" s="103"/>
      <c r="APM18" s="138">
        <v>5</v>
      </c>
      <c r="APN18" s="149">
        <v>6.65</v>
      </c>
      <c r="APO18" s="150">
        <v>1</v>
      </c>
      <c r="APP18" s="150">
        <f t="shared" si="175"/>
        <v>7.5</v>
      </c>
      <c r="APQ18" s="150">
        <f>IFERROR(IF(APO18=0," ",IF(APO18=16," ",VLOOKUP(APO18,PROTOKOL!$A:$E,2)*APP18))/7.5*(7.5-APT18),"")</f>
        <v>4.5</v>
      </c>
      <c r="APR18" s="151">
        <v>0.183</v>
      </c>
      <c r="APS18" s="152">
        <f>IF(APO18=0," ",IF(APO18=16," ",(APN18-APQ18-APR18)*VLOOKUP(APO18,PROTOKOL!$A:$E,5)))</f>
        <v>19.941664555555555</v>
      </c>
      <c r="APT18" s="153"/>
      <c r="APU18" s="144">
        <f t="shared" si="316"/>
        <v>7.5</v>
      </c>
      <c r="APV18" s="145">
        <f t="shared" si="317"/>
        <v>19.941664555555555</v>
      </c>
      <c r="APW18" s="149"/>
      <c r="APX18" s="150"/>
      <c r="APY18" s="150" t="str">
        <f t="shared" si="176"/>
        <v xml:space="preserve"> </v>
      </c>
      <c r="APZ18" s="154" t="str">
        <f>IF(APX18=0," ",IF(APX18=16," ",VLOOKUP(APX18,PROTOKOL!$A:$E,2)*APY18))</f>
        <v xml:space="preserve"> </v>
      </c>
      <c r="AQA18" s="151"/>
      <c r="AQB18" s="152" t="str">
        <f>IF(APX18=0," ",IF(APX18=16," ",(APW18-APZ18-AQA18)*VLOOKUP(APX18,PROTOKOL!$A:$E,5)))</f>
        <v xml:space="preserve"> </v>
      </c>
      <c r="AQC18" s="155"/>
      <c r="AQD18" s="156" t="str">
        <f t="shared" si="177"/>
        <v xml:space="preserve"> </v>
      </c>
      <c r="AQE18" s="103"/>
      <c r="AQF18" s="138">
        <v>5</v>
      </c>
      <c r="AQG18" s="149">
        <v>7.72</v>
      </c>
      <c r="AQH18" s="150">
        <v>1</v>
      </c>
      <c r="AQI18" s="150">
        <f t="shared" si="178"/>
        <v>7.5</v>
      </c>
      <c r="AQJ18" s="150">
        <f>IFERROR(IF(AQH18=0," ",IF(AQH18=16," ",VLOOKUP(AQH18,PROTOKOL!$A:$E,2)*AQI18))/7.5*(7.5-AQM18),"")</f>
        <v>4.5</v>
      </c>
      <c r="AQK18" s="151">
        <v>0.32500000000000001</v>
      </c>
      <c r="AQL18" s="152">
        <f>IF(AQH18=0," ",IF(AQH18=16," ",(AQG18-AQJ18-AQK18)*VLOOKUP(AQH18,PROTOKOL!$A:$E,5)))</f>
        <v>29.34983166666666</v>
      </c>
      <c r="AQM18" s="153"/>
      <c r="AQN18" s="144">
        <f t="shared" si="318"/>
        <v>7.5</v>
      </c>
      <c r="AQO18" s="145">
        <f t="shared" si="319"/>
        <v>29.34983166666666</v>
      </c>
      <c r="AQP18" s="149"/>
      <c r="AQQ18" s="150"/>
      <c r="AQR18" s="150" t="str">
        <f t="shared" si="179"/>
        <v xml:space="preserve"> </v>
      </c>
      <c r="AQS18" s="154" t="str">
        <f>IF(AQQ18=0," ",IF(AQQ18=16," ",VLOOKUP(AQQ18,PROTOKOL!$A:$E,2)*AQR18))</f>
        <v xml:space="preserve"> </v>
      </c>
      <c r="AQT18" s="151"/>
      <c r="AQU18" s="152" t="str">
        <f>IF(AQQ18=0," ",IF(AQQ18=16," ",(AQP18-AQS18-AQT18)*VLOOKUP(AQQ18,PROTOKOL!$A:$E,5)))</f>
        <v xml:space="preserve"> </v>
      </c>
      <c r="AQV18" s="155"/>
      <c r="AQW18" s="156" t="str">
        <f t="shared" si="180"/>
        <v xml:space="preserve"> </v>
      </c>
      <c r="AQX18" s="103"/>
      <c r="AQY18" s="138">
        <v>5</v>
      </c>
      <c r="AQZ18" s="149">
        <v>8.1199999999999992</v>
      </c>
      <c r="ARA18" s="150">
        <v>1</v>
      </c>
      <c r="ARB18" s="150">
        <f t="shared" si="181"/>
        <v>7.5</v>
      </c>
      <c r="ARC18" s="150">
        <f>IFERROR(IF(ARA18=0," ",IF(ARA18=16," ",VLOOKUP(ARA18,PROTOKOL!$A:$E,2)*ARB18))/7.5*(7.5-ARF18),"")</f>
        <v>4.5</v>
      </c>
      <c r="ARD18" s="151">
        <v>0.19700000000000001</v>
      </c>
      <c r="ARE18" s="152">
        <f>IF(ARA18=0," ",IF(ARA18=16," ",(AQZ18-ARC18-ARD18)*VLOOKUP(ARA18,PROTOKOL!$A:$E,5)))</f>
        <v>34.702754333333324</v>
      </c>
      <c r="ARF18" s="153"/>
      <c r="ARG18" s="144">
        <f t="shared" si="320"/>
        <v>7.5</v>
      </c>
      <c r="ARH18" s="145">
        <f t="shared" si="321"/>
        <v>34.702754333333324</v>
      </c>
      <c r="ARI18" s="149"/>
      <c r="ARJ18" s="150"/>
      <c r="ARK18" s="150" t="str">
        <f t="shared" si="182"/>
        <v xml:space="preserve"> </v>
      </c>
      <c r="ARL18" s="154" t="str">
        <f>IF(ARJ18=0," ",IF(ARJ18=16," ",VLOOKUP(ARJ18,PROTOKOL!$A:$E,2)*ARK18))</f>
        <v xml:space="preserve"> </v>
      </c>
      <c r="ARM18" s="151"/>
      <c r="ARN18" s="152" t="str">
        <f>IF(ARJ18=0," ",IF(ARJ18=16," ",(ARI18-ARL18-ARM18)*VLOOKUP(ARJ18,PROTOKOL!$A:$E,5)))</f>
        <v xml:space="preserve"> </v>
      </c>
      <c r="ARO18" s="155"/>
      <c r="ARP18" s="156" t="str">
        <f t="shared" si="183"/>
        <v xml:space="preserve"> </v>
      </c>
      <c r="ARQ18" s="103"/>
      <c r="ARR18" s="138">
        <v>5</v>
      </c>
      <c r="ARS18" s="149">
        <v>7.26</v>
      </c>
      <c r="ART18" s="150">
        <v>1</v>
      </c>
      <c r="ARU18" s="150">
        <f t="shared" si="184"/>
        <v>7.5</v>
      </c>
      <c r="ARV18" s="150">
        <f>IFERROR(IF(ART18=0," ",IF(ART18=16," ",VLOOKUP(ART18,PROTOKOL!$A:$E,2)*ARU18))/7.5*(7.5-ARY18),"")</f>
        <v>4.5</v>
      </c>
      <c r="ARW18" s="151">
        <v>0.378</v>
      </c>
      <c r="ARX18" s="152">
        <f>IF(ART18=0," ",IF(ART18=16," ",(ARS18-ARV18-ARW18)*VLOOKUP(ART18,PROTOKOL!$A:$E,5)))</f>
        <v>24.14898066666666</v>
      </c>
      <c r="ARY18" s="153"/>
      <c r="ARZ18" s="144">
        <f t="shared" si="322"/>
        <v>7.5</v>
      </c>
      <c r="ASA18" s="145">
        <f t="shared" si="323"/>
        <v>24.14898066666666</v>
      </c>
      <c r="ASB18" s="149"/>
      <c r="ASC18" s="150"/>
      <c r="ASD18" s="150" t="str">
        <f t="shared" si="185"/>
        <v xml:space="preserve"> </v>
      </c>
      <c r="ASE18" s="154" t="str">
        <f>IF(ASC18=0," ",IF(ASC18=16," ",VLOOKUP(ASC18,PROTOKOL!$A:$E,2)*ASD18))</f>
        <v xml:space="preserve"> </v>
      </c>
      <c r="ASF18" s="151"/>
      <c r="ASG18" s="152" t="str">
        <f>IF(ASC18=0," ",IF(ASC18=16," ",(ASB18-ASE18-ASF18)*VLOOKUP(ASC18,PROTOKOL!$A:$E,5)))</f>
        <v xml:space="preserve"> </v>
      </c>
      <c r="ASH18" s="155"/>
      <c r="ASI18" s="156" t="str">
        <f t="shared" si="186"/>
        <v xml:space="preserve"> </v>
      </c>
      <c r="ASJ18" s="103"/>
      <c r="ASK18" s="138">
        <v>5</v>
      </c>
      <c r="ASL18" s="149">
        <v>7.5</v>
      </c>
      <c r="ASM18" s="150">
        <v>1</v>
      </c>
      <c r="ASN18" s="150">
        <f t="shared" si="187"/>
        <v>7.5</v>
      </c>
      <c r="ASO18" s="150">
        <f>IFERROR(IF(ASM18=0," ",IF(ASM18=16," ",VLOOKUP(ASM18,PROTOKOL!$A:$E,2)*ASN18))/7.5*(7.5-ASR18),"")</f>
        <v>4.5</v>
      </c>
      <c r="ASP18" s="151">
        <v>0.34399999999999997</v>
      </c>
      <c r="ASQ18" s="152">
        <f>IF(ASM18=0," ",IF(ASM18=16," ",(ASL18-ASO18-ASP18)*VLOOKUP(ASM18,PROTOKOL!$A:$E,5)))</f>
        <v>26.926823111111108</v>
      </c>
      <c r="ASR18" s="153"/>
      <c r="ASS18" s="144">
        <f t="shared" si="324"/>
        <v>7.5</v>
      </c>
      <c r="AST18" s="145">
        <f t="shared" si="325"/>
        <v>26.926823111111108</v>
      </c>
      <c r="ASU18" s="149"/>
      <c r="ASV18" s="150"/>
      <c r="ASW18" s="150" t="str">
        <f t="shared" si="188"/>
        <v xml:space="preserve"> </v>
      </c>
      <c r="ASX18" s="154" t="str">
        <f>IF(ASV18=0," ",IF(ASV18=16," ",VLOOKUP(ASV18,PROTOKOL!$A:$E,2)*ASW18))</f>
        <v xml:space="preserve"> </v>
      </c>
      <c r="ASY18" s="151"/>
      <c r="ASZ18" s="152" t="str">
        <f>IF(ASV18=0," ",IF(ASV18=16," ",(ASU18-ASX18-ASY18)*VLOOKUP(ASV18,PROTOKOL!$A:$E,5)))</f>
        <v xml:space="preserve"> </v>
      </c>
      <c r="ATA18" s="155"/>
      <c r="ATB18" s="156" t="str">
        <f t="shared" si="189"/>
        <v xml:space="preserve"> </v>
      </c>
      <c r="ATC18" s="103"/>
      <c r="ATD18" s="138">
        <v>5</v>
      </c>
      <c r="ATE18" s="149">
        <v>7.88</v>
      </c>
      <c r="ATF18" s="150">
        <v>1</v>
      </c>
      <c r="ATG18" s="150">
        <f t="shared" si="190"/>
        <v>7.5</v>
      </c>
      <c r="ATH18" s="150">
        <f>IFERROR(IF(ATF18=0," ",IF(ATF18=16," ",VLOOKUP(ATF18,PROTOKOL!$A:$E,2)*ATG18))/7.5*(7.5-ATK18),"")</f>
        <v>4.5</v>
      </c>
      <c r="ATI18" s="151">
        <v>0.30399999999999999</v>
      </c>
      <c r="ATJ18" s="152">
        <f>IF(ATF18=0," ",IF(ATF18=16," ",(ATE18-ATH18-ATI18)*VLOOKUP(ATF18,PROTOKOL!$A:$E,5)))</f>
        <v>31.184829777777775</v>
      </c>
      <c r="ATK18" s="153"/>
      <c r="ATL18" s="144">
        <f t="shared" si="326"/>
        <v>7.5</v>
      </c>
      <c r="ATM18" s="145">
        <f t="shared" si="327"/>
        <v>31.184829777777775</v>
      </c>
      <c r="ATN18" s="149"/>
      <c r="ATO18" s="150"/>
      <c r="ATP18" s="150" t="str">
        <f t="shared" si="191"/>
        <v xml:space="preserve"> </v>
      </c>
      <c r="ATQ18" s="154" t="str">
        <f>IF(ATO18=0," ",IF(ATO18=16," ",VLOOKUP(ATO18,PROTOKOL!$A:$E,2)*ATP18))</f>
        <v xml:space="preserve"> </v>
      </c>
      <c r="ATR18" s="151"/>
      <c r="ATS18" s="152" t="str">
        <f>IF(ATO18=0," ",IF(ATO18=16," ",(ATN18-ATQ18-ATR18)*VLOOKUP(ATO18,PROTOKOL!$A:$E,5)))</f>
        <v xml:space="preserve"> </v>
      </c>
      <c r="ATT18" s="155"/>
      <c r="ATU18" s="156" t="str">
        <f t="shared" si="192"/>
        <v xml:space="preserve"> </v>
      </c>
      <c r="ATV18" s="103"/>
      <c r="ATW18" s="138">
        <v>5</v>
      </c>
      <c r="ATX18" s="149" t="s">
        <v>161</v>
      </c>
      <c r="ATY18" s="150"/>
      <c r="ATZ18" s="150" t="str">
        <f t="shared" si="193"/>
        <v xml:space="preserve"> </v>
      </c>
      <c r="AUA18" s="150" t="str">
        <f>IFERROR(IF(ATY18=0," ",IF(ATY18=16," ",VLOOKUP(ATY18,PROTOKOL!$A:$E,2)*ATZ18))/7.5*(7.5-AUD18),"")</f>
        <v/>
      </c>
      <c r="AUB18" s="151"/>
      <c r="AUC18" s="152" t="str">
        <f>IF(ATY18=0," ",IF(ATY18=16," ",(ATX18-AUA18-AUB18)*VLOOKUP(ATY18,PROTOKOL!$A:$E,5)))</f>
        <v xml:space="preserve"> </v>
      </c>
      <c r="AUD18" s="153"/>
      <c r="AUE18" s="144" t="str">
        <f t="shared" si="328"/>
        <v xml:space="preserve"> </v>
      </c>
      <c r="AUF18" s="145" t="str">
        <f t="shared" si="329"/>
        <v xml:space="preserve"> </v>
      </c>
      <c r="AUG18" s="149"/>
      <c r="AUH18" s="150"/>
      <c r="AUI18" s="150" t="str">
        <f t="shared" si="194"/>
        <v xml:space="preserve"> </v>
      </c>
      <c r="AUJ18" s="154" t="str">
        <f>IF(AUH18=0," ",IF(AUH18=16," ",VLOOKUP(AUH18,PROTOKOL!$A:$E,2)*AUI18))</f>
        <v xml:space="preserve"> </v>
      </c>
      <c r="AUK18" s="151"/>
      <c r="AUL18" s="152" t="str">
        <f>IF(AUH18=0," ",IF(AUH18=16," ",(AUG18-AUJ18-AUK18)*VLOOKUP(AUH18,PROTOKOL!$A:$E,5)))</f>
        <v xml:space="preserve"> </v>
      </c>
      <c r="AUM18" s="155"/>
      <c r="AUN18" s="156" t="str">
        <f t="shared" si="195"/>
        <v xml:space="preserve"> </v>
      </c>
      <c r="AUO18" s="103"/>
      <c r="AUP18" s="138">
        <v>5</v>
      </c>
      <c r="AUQ18" s="149">
        <v>7.87</v>
      </c>
      <c r="AUR18" s="150">
        <v>1</v>
      </c>
      <c r="AUS18" s="150">
        <f t="shared" si="196"/>
        <v>7.5</v>
      </c>
      <c r="AUT18" s="150">
        <f>IFERROR(IF(AUR18=0," ",IF(AUR18=16," ",VLOOKUP(AUR18,PROTOKOL!$A:$E,2)*AUS18))/7.5*(7.5-AUW18),"")</f>
        <v>4.5</v>
      </c>
      <c r="AUU18" s="151">
        <v>0.32200000000000001</v>
      </c>
      <c r="AUV18" s="152">
        <f>IF(AUR18=0," ",IF(AUR18=16," ",(AUQ18-AUT18-AUU18)*VLOOKUP(AUR18,PROTOKOL!$A:$E,5)))</f>
        <v>30.900962666666665</v>
      </c>
      <c r="AUW18" s="153"/>
      <c r="AUX18" s="144">
        <f t="shared" si="330"/>
        <v>7.5</v>
      </c>
      <c r="AUY18" s="145">
        <f t="shared" si="331"/>
        <v>30.900962666666665</v>
      </c>
      <c r="AUZ18" s="149"/>
      <c r="AVA18" s="150"/>
      <c r="AVB18" s="150" t="str">
        <f t="shared" si="197"/>
        <v xml:space="preserve"> </v>
      </c>
      <c r="AVC18" s="154" t="str">
        <f>IF(AVA18=0," ",IF(AVA18=16," ",VLOOKUP(AVA18,PROTOKOL!$A:$E,2)*AVB18))</f>
        <v xml:space="preserve"> </v>
      </c>
      <c r="AVD18" s="151"/>
      <c r="AVE18" s="152" t="str">
        <f>IF(AVA18=0," ",IF(AVA18=16," ",(AUZ18-AVC18-AVD18)*VLOOKUP(AVA18,PROTOKOL!$A:$E,5)))</f>
        <v xml:space="preserve"> </v>
      </c>
      <c r="AVF18" s="155"/>
      <c r="AVG18" s="156" t="str">
        <f t="shared" si="198"/>
        <v xml:space="preserve"> </v>
      </c>
    </row>
    <row r="19" spans="1:1255" ht="15" thickBot="1" x14ac:dyDescent="0.35">
      <c r="A19" s="103"/>
      <c r="B19" s="138">
        <v>6</v>
      </c>
      <c r="C19" s="149">
        <v>1</v>
      </c>
      <c r="D19" s="150">
        <v>7</v>
      </c>
      <c r="E19" s="150">
        <f t="shared" si="334"/>
        <v>7.5</v>
      </c>
      <c r="F19" s="150">
        <f>IFERROR(IF(D19=0," ",IF(D19=16," ",VLOOKUP(D19,PROTOKOL!$A:$E,2)*E19))/7.5*(7.5-I19),"")</f>
        <v>0</v>
      </c>
      <c r="G19" s="151"/>
      <c r="H19" s="152">
        <f>IF(D19=0," ",IF(D19=16," ",(C19-F19-G19)*VLOOKUP(D19,PROTOKOL!$A:$E,5)))</f>
        <v>19.180704592450226</v>
      </c>
      <c r="I19" s="153"/>
      <c r="J19" s="144" t="str">
        <f t="shared" si="199"/>
        <v xml:space="preserve"> </v>
      </c>
      <c r="K19" s="145" t="str">
        <f t="shared" si="200"/>
        <v xml:space="preserve"> </v>
      </c>
      <c r="L19" s="149"/>
      <c r="M19" s="150"/>
      <c r="N19" s="150" t="str">
        <f t="shared" si="3"/>
        <v xml:space="preserve"> </v>
      </c>
      <c r="O19" s="154" t="str">
        <f>IF(M19=0," ",IF(M19=16," ",VLOOKUP(M19,PROTOKOL!$A:$E,2)*N19))</f>
        <v xml:space="preserve"> </v>
      </c>
      <c r="P19" s="151"/>
      <c r="Q19" s="152" t="str">
        <f>IF(M19=0," ",IF(M19=16," ",(L19-O19-P19)*VLOOKUP(M19,PROTOKOL!$A:$E,5)))</f>
        <v xml:space="preserve"> </v>
      </c>
      <c r="R19" s="155"/>
      <c r="S19" s="156" t="str">
        <f t="shared" si="4"/>
        <v xml:space="preserve"> </v>
      </c>
      <c r="T19" s="103"/>
      <c r="U19" s="370">
        <v>6</v>
      </c>
      <c r="V19" s="422"/>
      <c r="W19" s="381"/>
      <c r="X19" s="376"/>
      <c r="Y19" s="372" t="str">
        <f t="shared" si="5"/>
        <v xml:space="preserve"> </v>
      </c>
      <c r="Z19" s="372" t="str">
        <f>IFERROR(IF(X19=0," ",IF(X19=16," ",VLOOKUP(X19,PROTOKOL!$A:$E,2)*Y19))/7.5*(7.5-AC19),"")</f>
        <v/>
      </c>
      <c r="AA19" s="382"/>
      <c r="AB19" s="374" t="str">
        <f>IF(X19=0," ",IF(X19=16," ",(W19-Z19-AA19)*VLOOKUP(X19,PROTOKOL!$A:$E,5)))</f>
        <v xml:space="preserve"> </v>
      </c>
      <c r="AC19" s="383"/>
      <c r="AD19" s="376" t="str">
        <f t="shared" si="6"/>
        <v xml:space="preserve"> </v>
      </c>
      <c r="AE19" s="377" t="str">
        <f t="shared" si="7"/>
        <v xml:space="preserve"> </v>
      </c>
      <c r="AF19" s="381"/>
      <c r="AG19" s="376"/>
      <c r="AH19" s="372" t="str">
        <f t="shared" si="8"/>
        <v xml:space="preserve"> </v>
      </c>
      <c r="AI19" s="378" t="str">
        <f>IF(AG19=0," ",IF(AG19=16," ",VLOOKUP(AG19,PROTOKOL!$A:$E,2)*AH19))</f>
        <v xml:space="preserve"> </v>
      </c>
      <c r="AJ19" s="382"/>
      <c r="AK19" s="374" t="str">
        <f>IF(AG19=0," ",IF(AG19=16," ",(AF19-AI19-AJ19)*VLOOKUP(AG19,PROTOKOL!$A:$E,5)))</f>
        <v xml:space="preserve"> </v>
      </c>
      <c r="AL19" s="384"/>
      <c r="AM19" s="380" t="str">
        <f t="shared" si="9"/>
        <v xml:space="preserve"> </v>
      </c>
      <c r="AN19" s="103"/>
      <c r="AO19" s="138">
        <v>6</v>
      </c>
      <c r="AP19" s="149">
        <v>7.77</v>
      </c>
      <c r="AQ19" s="150">
        <v>1</v>
      </c>
      <c r="AR19" s="150">
        <f t="shared" si="335"/>
        <v>7.5</v>
      </c>
      <c r="AS19" s="150">
        <f>IFERROR(IF(AQ19=0," ",IF(AQ19=16," ",VLOOKUP(AQ19,PROTOKOL!$A:$E,2)*AR19))/7.5*(7.5-AV19),"")</f>
        <v>4.5</v>
      </c>
      <c r="AT19" s="151">
        <v>0.40300000000000002</v>
      </c>
      <c r="AU19" s="152">
        <f>IF(AQ19=0," ",IF(AQ19=16," ",(AP19-AS19-AT19)*VLOOKUP(AQ19,PROTOKOL!$A:$E,5)))</f>
        <v>29.065964555555549</v>
      </c>
      <c r="AV19" s="153"/>
      <c r="AW19" s="144">
        <f t="shared" si="336"/>
        <v>7.5</v>
      </c>
      <c r="AX19" s="145">
        <f t="shared" si="337"/>
        <v>29.065964555555549</v>
      </c>
      <c r="AY19" s="149"/>
      <c r="AZ19" s="150"/>
      <c r="BA19" s="150" t="str">
        <f t="shared" si="338"/>
        <v xml:space="preserve"> </v>
      </c>
      <c r="BB19" s="154" t="str">
        <f>IF(AZ19=0," ",IF(AZ19=16," ",VLOOKUP(AZ19,PROTOKOL!$A:$E,2)*BA19))</f>
        <v xml:space="preserve"> </v>
      </c>
      <c r="BC19" s="151"/>
      <c r="BD19" s="152" t="str">
        <f>IF(AZ19=0," ",IF(AZ19=16," ",(AY19-BB19-BC19)*VLOOKUP(AZ19,PROTOKOL!$A:$E,5)))</f>
        <v xml:space="preserve"> </v>
      </c>
      <c r="BE19" s="155"/>
      <c r="BF19" s="156" t="str">
        <f t="shared" si="339"/>
        <v xml:space="preserve"> </v>
      </c>
      <c r="BG19" s="103"/>
      <c r="BH19" s="138">
        <v>6</v>
      </c>
      <c r="BI19" s="149">
        <v>6.24</v>
      </c>
      <c r="BJ19" s="150">
        <v>1</v>
      </c>
      <c r="BK19" s="150">
        <f t="shared" si="13"/>
        <v>7.5</v>
      </c>
      <c r="BL19" s="150">
        <f>IFERROR(IF(BJ19=0," ",IF(BJ19=16," ",VLOOKUP(BJ19,PROTOKOL!$A:$E,2)*BK19))/7.5*(7.5-BO19),"")</f>
        <v>4.5</v>
      </c>
      <c r="BM19" s="151">
        <v>2.4E-2</v>
      </c>
      <c r="BN19" s="152">
        <f>IF(BJ19=0," ",IF(BJ19=16," ",(BI19-BL19-BM19)*VLOOKUP(BJ19,PROTOKOL!$A:$E,5)))</f>
        <v>17.396998666666665</v>
      </c>
      <c r="BO19" s="153"/>
      <c r="BP19" s="144">
        <f t="shared" si="203"/>
        <v>7.5</v>
      </c>
      <c r="BQ19" s="145">
        <f t="shared" si="204"/>
        <v>17.396998666666665</v>
      </c>
      <c r="BR19" s="149"/>
      <c r="BS19" s="150"/>
      <c r="BT19" s="150" t="str">
        <f t="shared" si="14"/>
        <v xml:space="preserve"> </v>
      </c>
      <c r="BU19" s="154" t="str">
        <f>IF(BS19=0," ",IF(BS19=16," ",VLOOKUP(BS19,PROTOKOL!$A:$E,2)*BT19))</f>
        <v xml:space="preserve"> </v>
      </c>
      <c r="BV19" s="151"/>
      <c r="BW19" s="152" t="str">
        <f>IF(BS19=0," ",IF(BS19=16," ",(BR19-BU19-BV19)*VLOOKUP(BS19,PROTOKOL!$A:$E,5)))</f>
        <v xml:space="preserve"> </v>
      </c>
      <c r="BX19" s="155"/>
      <c r="BY19" s="156" t="str">
        <f t="shared" si="15"/>
        <v xml:space="preserve"> </v>
      </c>
      <c r="BZ19" s="103"/>
      <c r="CA19" s="138">
        <v>6</v>
      </c>
      <c r="CB19" s="149">
        <v>6.89</v>
      </c>
      <c r="CC19" s="150">
        <v>1</v>
      </c>
      <c r="CD19" s="150">
        <f t="shared" si="16"/>
        <v>7.5</v>
      </c>
      <c r="CE19" s="150">
        <f>IFERROR(IF(CC19=0," ",IF(CC19=16," ",VLOOKUP(CC19,PROTOKOL!$A:$E,2)*CD19))/7.5*(7.5-CH19),"")</f>
        <v>4.5</v>
      </c>
      <c r="CF19" s="151">
        <v>0.214</v>
      </c>
      <c r="CG19" s="152">
        <f>IF(CC19=0," ",IF(CC19=16," ",(CB19-CE19-CF19)*VLOOKUP(CC19,PROTOKOL!$A:$E,5)))</f>
        <v>22.060529777777774</v>
      </c>
      <c r="CH19" s="153"/>
      <c r="CI19" s="144">
        <f t="shared" si="205"/>
        <v>7.5</v>
      </c>
      <c r="CJ19" s="145">
        <f t="shared" si="206"/>
        <v>22.060529777777774</v>
      </c>
      <c r="CK19" s="149"/>
      <c r="CL19" s="150"/>
      <c r="CM19" s="150"/>
      <c r="CN19" s="154" t="str">
        <f>IF(CL19=0," ",IF(CL19=16," ",VLOOKUP(CL19,PROTOKOL!$A:$E,2)*CM19))</f>
        <v xml:space="preserve"> </v>
      </c>
      <c r="CO19" s="151"/>
      <c r="CP19" s="152" t="str">
        <f>IF(CL19=0," ",IF(CL19=16," ",(CK19-CN19-CO19)*VLOOKUP(CL19,PROTOKOL!$A:$E,5)))</f>
        <v xml:space="preserve"> </v>
      </c>
      <c r="CQ19" s="155"/>
      <c r="CR19" s="156" t="str">
        <f t="shared" si="17"/>
        <v xml:space="preserve"> </v>
      </c>
      <c r="CS19" s="103"/>
      <c r="CT19" s="138">
        <v>6</v>
      </c>
      <c r="CU19" s="149" t="s">
        <v>26</v>
      </c>
      <c r="CV19" s="150"/>
      <c r="CW19" s="150" t="str">
        <f t="shared" si="18"/>
        <v xml:space="preserve"> </v>
      </c>
      <c r="CX19" s="150" t="str">
        <f>IFERROR(IF(CV19=0," ",IF(CV19=16," ",VLOOKUP(CV19,PROTOKOL!$A:$E,2)*CW19))/7.5*(7.5-DA19),"")</f>
        <v/>
      </c>
      <c r="CY19" s="151"/>
      <c r="CZ19" s="152" t="str">
        <f>IF(CV19=0," ",IF(CV19=16," ",(CU19-CX19-CY19)*VLOOKUP(CV19,PROTOKOL!$A:$E,5)))</f>
        <v xml:space="preserve"> </v>
      </c>
      <c r="DA19" s="153"/>
      <c r="DB19" s="144" t="str">
        <f t="shared" si="207"/>
        <v xml:space="preserve"> </v>
      </c>
      <c r="DC19" s="145" t="str">
        <f t="shared" si="208"/>
        <v xml:space="preserve"> </v>
      </c>
      <c r="DD19" s="149"/>
      <c r="DE19" s="150"/>
      <c r="DF19" s="150" t="str">
        <f t="shared" si="209"/>
        <v xml:space="preserve"> </v>
      </c>
      <c r="DG19" s="154" t="str">
        <f>IF(DE19=0," ",IF(DE19=16," ",VLOOKUP(DE19,PROTOKOL!$A:$E,2)*DF19))</f>
        <v xml:space="preserve"> </v>
      </c>
      <c r="DH19" s="151"/>
      <c r="DI19" s="152" t="str">
        <f>IF(DE19=0," ",IF(DE19=16," ",(DD19-DG19-DH19)*VLOOKUP(DE19,PROTOKOL!$A:$E,5)))</f>
        <v xml:space="preserve"> </v>
      </c>
      <c r="DJ19" s="155"/>
      <c r="DK19" s="156" t="str">
        <f t="shared" si="19"/>
        <v xml:space="preserve"> </v>
      </c>
      <c r="DL19" s="103"/>
      <c r="DM19" s="138">
        <v>6</v>
      </c>
      <c r="DN19" s="149"/>
      <c r="DO19" s="150" t="s">
        <v>140</v>
      </c>
      <c r="DP19" s="150">
        <f t="shared" si="20"/>
        <v>7.5</v>
      </c>
      <c r="DQ19" s="150" t="str">
        <f>IFERROR(IF(DO19=0," ",IF(DO19=16," ",VLOOKUP(DO19,PROTOKOL!$A:$E,2)*DP19))/7.5*(7.5-DT19),"")</f>
        <v/>
      </c>
      <c r="DR19" s="151"/>
      <c r="DS19" s="152">
        <f t="shared" si="345"/>
        <v>46.666666666666664</v>
      </c>
      <c r="DT19" s="153"/>
      <c r="DU19" s="144" t="str">
        <f t="shared" si="211"/>
        <v xml:space="preserve"> </v>
      </c>
      <c r="DV19" s="145" t="str">
        <f t="shared" si="212"/>
        <v xml:space="preserve"> </v>
      </c>
      <c r="DW19" s="149"/>
      <c r="DX19" s="150" t="s">
        <v>140</v>
      </c>
      <c r="DY19" s="150">
        <v>3.5</v>
      </c>
      <c r="DZ19" s="150" t="str">
        <f>IFERROR(IF(DX19=0," ",IF(DX19=16," ",VLOOKUP(DX19,PROTOKOL!$A:$E,2)*DY19))/7.5*(7.5-EC19),"")</f>
        <v/>
      </c>
      <c r="EA19" s="151"/>
      <c r="EB19" s="152">
        <f t="shared" ref="EB19:EB20" si="346">$DY$53*DY19</f>
        <v>21.777777777777779</v>
      </c>
      <c r="EC19" s="155">
        <v>7</v>
      </c>
      <c r="ED19" s="156">
        <f t="shared" si="21"/>
        <v>43.555555555555557</v>
      </c>
      <c r="EE19" s="103"/>
      <c r="EF19" s="138">
        <v>6</v>
      </c>
      <c r="EG19" s="149">
        <v>7.38</v>
      </c>
      <c r="EH19" s="150">
        <v>1</v>
      </c>
      <c r="EI19" s="150">
        <f t="shared" si="22"/>
        <v>7.5</v>
      </c>
      <c r="EJ19" s="150">
        <f>IFERROR(IF(EH19=0," ",IF(EH19=16," ",VLOOKUP(EH19,PROTOKOL!$A:$E,2)*EI19))/7.5*(7.5-EM19),"")</f>
        <v>4.5</v>
      </c>
      <c r="EK19" s="151">
        <v>0.48099999999999998</v>
      </c>
      <c r="EL19" s="152">
        <f>IF(EH19=0," ",IF(EH19=16," ",(EG19-EJ19-EK19)*VLOOKUP(EH19,PROTOKOL!$A:$E,5)))</f>
        <v>24.321328555555553</v>
      </c>
      <c r="EM19" s="153"/>
      <c r="EN19" s="144">
        <f t="shared" si="214"/>
        <v>7.5</v>
      </c>
      <c r="EO19" s="145">
        <f t="shared" si="215"/>
        <v>24.321328555555553</v>
      </c>
      <c r="EP19" s="149"/>
      <c r="EQ19" s="150"/>
      <c r="ER19" s="150" t="str">
        <f t="shared" si="23"/>
        <v xml:space="preserve"> </v>
      </c>
      <c r="ES19" s="154" t="str">
        <f>IF(EQ19=0," ",IF(EQ19=16," ",VLOOKUP(EQ19,PROTOKOL!$A:$E,2)*ER19))</f>
        <v xml:space="preserve"> </v>
      </c>
      <c r="ET19" s="151"/>
      <c r="EU19" s="152" t="str">
        <f>IF(EQ19=0," ",IF(EQ19=16," ",(EP19-ES19-ET19)*VLOOKUP(EQ19,PROTOKOL!$A:$E,5)))</f>
        <v xml:space="preserve"> </v>
      </c>
      <c r="EV19" s="155"/>
      <c r="EW19" s="156" t="str">
        <f t="shared" si="24"/>
        <v xml:space="preserve"> </v>
      </c>
      <c r="EX19" s="103"/>
      <c r="EY19" s="138">
        <v>6</v>
      </c>
      <c r="EZ19" s="149">
        <v>1</v>
      </c>
      <c r="FA19" s="150">
        <v>5</v>
      </c>
      <c r="FB19" s="150">
        <f t="shared" si="25"/>
        <v>7.5</v>
      </c>
      <c r="FC19" s="150">
        <f>IFERROR(IF(FA19=0," ",IF(FA19=16," ",VLOOKUP(FA19,PROTOKOL!$A:$E,2)*FB19))/7.5*(7.5-FF19),"")</f>
        <v>0</v>
      </c>
      <c r="FD19" s="151"/>
      <c r="FE19" s="152">
        <f>IF(FA19=0," ",IF(FA19=16," ",(EZ19-FC19-FD19)*VLOOKUP(FA19,PROTOKOL!$A:$E,5)))</f>
        <v>17.262634133205204</v>
      </c>
      <c r="FF19" s="153"/>
      <c r="FG19" s="144" t="str">
        <f t="shared" si="216"/>
        <v xml:space="preserve"> </v>
      </c>
      <c r="FH19" s="145" t="str">
        <f t="shared" si="217"/>
        <v xml:space="preserve"> </v>
      </c>
      <c r="FI19" s="149"/>
      <c r="FJ19" s="150"/>
      <c r="FK19" s="150" t="str">
        <f t="shared" si="26"/>
        <v xml:space="preserve"> </v>
      </c>
      <c r="FL19" s="154" t="str">
        <f>IF(FJ19=0," ",IF(FJ19=16," ",VLOOKUP(FJ19,PROTOKOL!$A:$E,2)*FK19))</f>
        <v xml:space="preserve"> </v>
      </c>
      <c r="FM19" s="151"/>
      <c r="FN19" s="152" t="str">
        <f>IF(FJ19=0," ",IF(FJ19=16," ",(FI19-FL19-FM19)*VLOOKUP(FJ19,PROTOKOL!$A:$E,5)))</f>
        <v xml:space="preserve"> </v>
      </c>
      <c r="FO19" s="155"/>
      <c r="FP19" s="156" t="str">
        <f t="shared" si="27"/>
        <v xml:space="preserve"> </v>
      </c>
      <c r="FQ19" s="103"/>
      <c r="FR19" s="138">
        <v>6</v>
      </c>
      <c r="FS19" s="149">
        <v>1</v>
      </c>
      <c r="FT19" s="150">
        <v>5</v>
      </c>
      <c r="FU19" s="150">
        <f t="shared" si="28"/>
        <v>7.5</v>
      </c>
      <c r="FV19" s="150">
        <f>IFERROR(IF(FT19=0," ",IF(FT19=16," ",VLOOKUP(FT19,PROTOKOL!$A:$E,2)*FU19))/7.5*(7.5-FY19),"")</f>
        <v>0</v>
      </c>
      <c r="FW19" s="151"/>
      <c r="FX19" s="152">
        <f>IF(FT19=0," ",IF(FT19=16," ",(FS19-FV19-FW19)*VLOOKUP(FT19,PROTOKOL!$A:$E,5)))</f>
        <v>17.262634133205204</v>
      </c>
      <c r="FY19" s="153"/>
      <c r="FZ19" s="144" t="str">
        <f t="shared" si="218"/>
        <v xml:space="preserve"> </v>
      </c>
      <c r="GA19" s="145" t="str">
        <f t="shared" si="219"/>
        <v xml:space="preserve"> </v>
      </c>
      <c r="GB19" s="149"/>
      <c r="GC19" s="150"/>
      <c r="GD19" s="150" t="str">
        <f t="shared" si="29"/>
        <v xml:space="preserve"> </v>
      </c>
      <c r="GE19" s="154" t="str">
        <f>IF(GC19=0," ",IF(GC19=16," ",VLOOKUP(GC19,PROTOKOL!$A:$E,2)*GD19))</f>
        <v xml:space="preserve"> </v>
      </c>
      <c r="GF19" s="151"/>
      <c r="GG19" s="152" t="str">
        <f>IF(GC19=0," ",IF(GC19=16," ",(GB19-GE19-GF19)*VLOOKUP(GC19,PROTOKOL!$A:$E,5)))</f>
        <v xml:space="preserve"> </v>
      </c>
      <c r="GH19" s="155"/>
      <c r="GI19" s="156" t="str">
        <f t="shared" si="30"/>
        <v xml:space="preserve"> </v>
      </c>
      <c r="GJ19" s="103"/>
      <c r="GK19" s="138">
        <v>6</v>
      </c>
      <c r="GL19" s="149">
        <v>8.6199999999999992</v>
      </c>
      <c r="GM19" s="150">
        <v>3</v>
      </c>
      <c r="GN19" s="150">
        <f t="shared" si="31"/>
        <v>7.5</v>
      </c>
      <c r="GO19" s="150">
        <f>IFERROR(IF(GM19=0," ",IF(GM19=16," ",VLOOKUP(GM19,PROTOKOL!$A:$E,2)*GN19))/7.5*(7.5-GR19),"")</f>
        <v>4.5</v>
      </c>
      <c r="GP19" s="151">
        <v>0.13100000000000001</v>
      </c>
      <c r="GQ19" s="152">
        <f>IF(GM19=0," ",IF(GM19=16," ",(GL19-GO19-GP19)*VLOOKUP(GM19,PROTOKOL!$A:$E,5)))</f>
        <v>28.308647655555546</v>
      </c>
      <c r="GR19" s="153"/>
      <c r="GS19" s="144">
        <f t="shared" si="220"/>
        <v>7.5</v>
      </c>
      <c r="GT19" s="145">
        <f t="shared" si="221"/>
        <v>28.308647655555546</v>
      </c>
      <c r="GU19" s="149"/>
      <c r="GV19" s="150"/>
      <c r="GW19" s="150" t="str">
        <f t="shared" si="32"/>
        <v xml:space="preserve"> </v>
      </c>
      <c r="GX19" s="154" t="str">
        <f>IF(GV19=0," ",IF(GV19=16," ",VLOOKUP(GV19,PROTOKOL!$A:$E,2)*GW19))</f>
        <v xml:space="preserve"> </v>
      </c>
      <c r="GY19" s="151"/>
      <c r="GZ19" s="152" t="str">
        <f>IF(GV19=0," ",IF(GV19=16," ",(GU19-GX19-GY19)*VLOOKUP(GV19,PROTOKOL!$A:$E,5)))</f>
        <v xml:space="preserve"> </v>
      </c>
      <c r="HA19" s="155"/>
      <c r="HB19" s="156" t="str">
        <f t="shared" si="33"/>
        <v xml:space="preserve"> </v>
      </c>
      <c r="HC19" s="103"/>
      <c r="HD19" s="138">
        <v>6</v>
      </c>
      <c r="HE19" s="149">
        <v>1</v>
      </c>
      <c r="HF19" s="150">
        <v>5</v>
      </c>
      <c r="HG19" s="150">
        <f t="shared" si="34"/>
        <v>7.5</v>
      </c>
      <c r="HH19" s="150">
        <f>IFERROR(IF(HF19=0," ",IF(HF19=16," ",VLOOKUP(HF19,PROTOKOL!$A:$E,2)*HG19))/7.5*(7.5-HK19),"")</f>
        <v>0</v>
      </c>
      <c r="HI19" s="151"/>
      <c r="HJ19" s="152">
        <f>IF(HF19=0," ",IF(HF19=16," ",(HE19-HH19-HI19)*VLOOKUP(HF19,PROTOKOL!$A:$E,5)))</f>
        <v>17.262634133205204</v>
      </c>
      <c r="HK19" s="153"/>
      <c r="HL19" s="144" t="str">
        <f t="shared" si="222"/>
        <v xml:space="preserve"> </v>
      </c>
      <c r="HM19" s="145" t="str">
        <f t="shared" si="223"/>
        <v xml:space="preserve"> </v>
      </c>
      <c r="HN19" s="149"/>
      <c r="HO19" s="150"/>
      <c r="HP19" s="150" t="str">
        <f t="shared" si="35"/>
        <v xml:space="preserve"> </v>
      </c>
      <c r="HQ19" s="154" t="str">
        <f>IF(HO19=0," ",IF(HO19=16," ",VLOOKUP(HO19,PROTOKOL!$A:$E,2)*HP19))</f>
        <v xml:space="preserve"> </v>
      </c>
      <c r="HR19" s="151"/>
      <c r="HS19" s="152" t="str">
        <f>IF(HO19=0," ",IF(HO19=16," ",(HN19-HQ19-HR19)*VLOOKUP(HO19,PROTOKOL!$A:$E,5)))</f>
        <v xml:space="preserve"> </v>
      </c>
      <c r="HT19" s="155"/>
      <c r="HU19" s="156" t="str">
        <f t="shared" si="36"/>
        <v xml:space="preserve"> </v>
      </c>
      <c r="HV19" s="103"/>
      <c r="HW19" s="138">
        <v>6</v>
      </c>
      <c r="HX19" s="149">
        <v>7.23</v>
      </c>
      <c r="HY19" s="150">
        <v>1</v>
      </c>
      <c r="HZ19" s="150">
        <f t="shared" si="37"/>
        <v>7.5</v>
      </c>
      <c r="IA19" s="150">
        <f>IFERROR(IF(HY19=0," ",IF(HY19=16," ",VLOOKUP(HY19,PROTOKOL!$A:$E,2)*HZ19))/7.5*(7.5-ID19),"")</f>
        <v>4.5</v>
      </c>
      <c r="IB19" s="151">
        <v>0.123</v>
      </c>
      <c r="IC19" s="152">
        <f>IF(HY19=0," ",IF(HY19=16," ",(HX19-IA19-IB19)*VLOOKUP(HY19,PROTOKOL!$A:$E,5)))</f>
        <v>26.430055666666664</v>
      </c>
      <c r="ID19" s="153"/>
      <c r="IE19" s="144">
        <f t="shared" si="224"/>
        <v>7.5</v>
      </c>
      <c r="IF19" s="145">
        <f t="shared" si="225"/>
        <v>26.430055666666664</v>
      </c>
      <c r="IG19" s="149"/>
      <c r="IH19" s="150"/>
      <c r="II19" s="150" t="str">
        <f t="shared" si="38"/>
        <v xml:space="preserve"> </v>
      </c>
      <c r="IJ19" s="154" t="str">
        <f>IF(IH19=0," ",IF(IH19=16," ",VLOOKUP(IH19,PROTOKOL!$A:$E,2)*II19))</f>
        <v xml:space="preserve"> </v>
      </c>
      <c r="IK19" s="151"/>
      <c r="IL19" s="152" t="str">
        <f>IF(IH19=0," ",IF(IH19=16," ",(IG19-IJ19-IK19)*VLOOKUP(IH19,PROTOKOL!$A:$E,5)))</f>
        <v xml:space="preserve"> </v>
      </c>
      <c r="IM19" s="155"/>
      <c r="IN19" s="156" t="str">
        <f t="shared" si="39"/>
        <v xml:space="preserve"> </v>
      </c>
      <c r="IO19" s="103"/>
      <c r="IP19" s="138">
        <v>6</v>
      </c>
      <c r="IQ19" s="149">
        <v>5.27</v>
      </c>
      <c r="IR19" s="150">
        <v>1</v>
      </c>
      <c r="IS19" s="150">
        <f t="shared" si="40"/>
        <v>7.5</v>
      </c>
      <c r="IT19" s="150">
        <f>IFERROR(IF(IR19=0," ",IF(IR19=16," ",VLOOKUP(IR19,PROTOKOL!$A:$E,2)*IS19))/7.5*(7.5-IW19),"")</f>
        <v>4.5</v>
      </c>
      <c r="IU19" s="151">
        <v>0.185</v>
      </c>
      <c r="IV19" s="152">
        <f>IF(IR19=0," ",IF(IR19=16," ",(IQ19-IT19-IU19)*VLOOKUP(IR19,PROTOKOL!$A:$E,5)))</f>
        <v>5.9307949999999945</v>
      </c>
      <c r="IW19" s="153"/>
      <c r="IX19" s="144">
        <f t="shared" si="226"/>
        <v>7.5</v>
      </c>
      <c r="IY19" s="145">
        <f t="shared" si="227"/>
        <v>5.9307949999999945</v>
      </c>
      <c r="IZ19" s="149"/>
      <c r="JA19" s="150"/>
      <c r="JB19" s="150" t="str">
        <f t="shared" si="41"/>
        <v xml:space="preserve"> </v>
      </c>
      <c r="JC19" s="154" t="str">
        <f>IF(JA19=0," ",IF(JA19=16," ",VLOOKUP(JA19,PROTOKOL!$A:$E,2)*JB19))</f>
        <v xml:space="preserve"> </v>
      </c>
      <c r="JD19" s="151"/>
      <c r="JE19" s="152" t="str">
        <f>IF(JA19=0," ",IF(JA19=16," ",(IZ19-JC19-JD19)*VLOOKUP(JA19,PROTOKOL!$A:$E,5)))</f>
        <v xml:space="preserve"> </v>
      </c>
      <c r="JF19" s="155"/>
      <c r="JG19" s="156" t="str">
        <f t="shared" si="42"/>
        <v xml:space="preserve"> </v>
      </c>
      <c r="JH19" s="103"/>
      <c r="JI19" s="138">
        <v>6</v>
      </c>
      <c r="JJ19" s="149">
        <v>1</v>
      </c>
      <c r="JK19" s="150">
        <v>5</v>
      </c>
      <c r="JL19" s="150">
        <f t="shared" si="43"/>
        <v>7.5</v>
      </c>
      <c r="JM19" s="150">
        <f>IFERROR(IF(JK19=0," ",IF(JK19=16," ",VLOOKUP(JK19,PROTOKOL!$A:$E,2)*JL19))/7.5*(7.5-JP19),"")</f>
        <v>0</v>
      </c>
      <c r="JN19" s="151"/>
      <c r="JO19" s="152">
        <f>IF(JK19=0," ",IF(JK19=16," ",(JJ19-JM19-JN19)*VLOOKUP(JK19,PROTOKOL!$A:$E,5)))</f>
        <v>17.262634133205204</v>
      </c>
      <c r="JP19" s="153"/>
      <c r="JQ19" s="144" t="str">
        <f t="shared" si="228"/>
        <v xml:space="preserve"> </v>
      </c>
      <c r="JR19" s="145" t="str">
        <f t="shared" si="229"/>
        <v xml:space="preserve"> </v>
      </c>
      <c r="JS19" s="149"/>
      <c r="JT19" s="150"/>
      <c r="JU19" s="150" t="str">
        <f t="shared" si="44"/>
        <v xml:space="preserve"> </v>
      </c>
      <c r="JV19" s="154" t="str">
        <f>IF(JT19=0," ",IF(JT19=16," ",VLOOKUP(JT19,PROTOKOL!$A:$E,2)*JU19))</f>
        <v xml:space="preserve"> </v>
      </c>
      <c r="JW19" s="151"/>
      <c r="JX19" s="152" t="str">
        <f>IF(JT19=0," ",IF(JT19=16," ",(JS19-JV19-JW19)*VLOOKUP(JT19,PROTOKOL!$A:$E,5)))</f>
        <v xml:space="preserve"> </v>
      </c>
      <c r="JY19" s="155"/>
      <c r="JZ19" s="156" t="str">
        <f t="shared" si="45"/>
        <v xml:space="preserve"> </v>
      </c>
      <c r="KA19" s="103"/>
      <c r="KB19" s="138">
        <v>6</v>
      </c>
      <c r="KC19" s="149">
        <v>6.92</v>
      </c>
      <c r="KD19" s="150">
        <v>1</v>
      </c>
      <c r="KE19" s="150">
        <f t="shared" si="46"/>
        <v>7.5</v>
      </c>
      <c r="KF19" s="150">
        <f>IFERROR(IF(KD19=0," ",IF(KD19=16," ",VLOOKUP(KD19,PROTOKOL!$A:$E,2)*KE19))/7.5*(7.5-KI19),"")</f>
        <v>4.5</v>
      </c>
      <c r="KG19" s="151">
        <v>0.115</v>
      </c>
      <c r="KH19" s="152">
        <f>IF(KD19=0," ",IF(KD19=16," ",(KC19-KF19-KG19)*VLOOKUP(KD19,PROTOKOL!$A:$E,5)))</f>
        <v>23.368346111111105</v>
      </c>
      <c r="KI19" s="153"/>
      <c r="KJ19" s="144">
        <f t="shared" si="230"/>
        <v>7.5</v>
      </c>
      <c r="KK19" s="145">
        <f t="shared" si="231"/>
        <v>23.368346111111105</v>
      </c>
      <c r="KL19" s="149"/>
      <c r="KM19" s="150"/>
      <c r="KN19" s="150" t="str">
        <f t="shared" si="47"/>
        <v xml:space="preserve"> </v>
      </c>
      <c r="KO19" s="154" t="str">
        <f>IF(KM19=0," ",IF(KM19=16," ",VLOOKUP(KM19,PROTOKOL!$A:$E,2)*KN19))</f>
        <v xml:space="preserve"> </v>
      </c>
      <c r="KP19" s="151"/>
      <c r="KQ19" s="152" t="str">
        <f>IF(KM19=0," ",IF(KM19=16," ",(KL19-KO19-KP19)*VLOOKUP(KM19,PROTOKOL!$A:$E,5)))</f>
        <v xml:space="preserve"> </v>
      </c>
      <c r="KR19" s="155"/>
      <c r="KS19" s="156" t="str">
        <f t="shared" si="48"/>
        <v xml:space="preserve"> </v>
      </c>
      <c r="KT19" s="103"/>
      <c r="KU19" s="138">
        <v>6</v>
      </c>
      <c r="KV19" s="149">
        <v>7.89</v>
      </c>
      <c r="KW19" s="150">
        <v>3</v>
      </c>
      <c r="KX19" s="150">
        <f t="shared" si="49"/>
        <v>7.5</v>
      </c>
      <c r="KY19" s="150">
        <f>IFERROR(IF(KW19=0," ",IF(KW19=16," ",VLOOKUP(KW19,PROTOKOL!$A:$E,2)*KX19))/7.5*(7.5-LB19),"")</f>
        <v>4.5</v>
      </c>
      <c r="KZ19" s="151">
        <v>0.191</v>
      </c>
      <c r="LA19" s="152">
        <f>IF(KW19=0," ",IF(KW19=16," ",(KV19-KY19-KZ19)*VLOOKUP(KW19,PROTOKOL!$A:$E,5)))</f>
        <v>22.702272211111108</v>
      </c>
      <c r="LB19" s="153"/>
      <c r="LC19" s="144">
        <f t="shared" si="232"/>
        <v>7.5</v>
      </c>
      <c r="LD19" s="145">
        <f t="shared" si="233"/>
        <v>22.702272211111108</v>
      </c>
      <c r="LE19" s="149"/>
      <c r="LF19" s="150"/>
      <c r="LG19" s="150" t="str">
        <f t="shared" si="50"/>
        <v xml:space="preserve"> </v>
      </c>
      <c r="LH19" s="154" t="str">
        <f>IF(LF19=0," ",IF(LF19=16," ",VLOOKUP(LF19,PROTOKOL!$A:$E,2)*LG19))</f>
        <v xml:space="preserve"> </v>
      </c>
      <c r="LI19" s="151"/>
      <c r="LJ19" s="152" t="str">
        <f>IF(LF19=0," ",IF(LF19=16," ",(LE19-LH19-LI19)*VLOOKUP(LF19,PROTOKOL!$A:$E,5)))</f>
        <v xml:space="preserve"> </v>
      </c>
      <c r="LK19" s="155"/>
      <c r="LL19" s="156" t="str">
        <f t="shared" si="51"/>
        <v xml:space="preserve"> </v>
      </c>
      <c r="LM19" s="103"/>
      <c r="LN19" s="138">
        <v>6</v>
      </c>
      <c r="LO19" s="149" t="s">
        <v>29</v>
      </c>
      <c r="LP19" s="150"/>
      <c r="LQ19" s="150" t="str">
        <f t="shared" si="52"/>
        <v xml:space="preserve"> </v>
      </c>
      <c r="LR19" s="150" t="str">
        <f>IFERROR(IF(LP19=0," ",IF(LP19=16," ",VLOOKUP(LP19,PROTOKOL!$A:$E,2)*LQ19))/7.5*(7.5-LU19),"")</f>
        <v/>
      </c>
      <c r="LS19" s="151"/>
      <c r="LT19" s="152" t="str">
        <f>IF(LP19=0," ",IF(LP19=16," ",(LO19-LR19-LS19)*VLOOKUP(LP19,PROTOKOL!$A:$E,5)))</f>
        <v xml:space="preserve"> </v>
      </c>
      <c r="LU19" s="153"/>
      <c r="LV19" s="144" t="str">
        <f t="shared" si="234"/>
        <v xml:space="preserve"> </v>
      </c>
      <c r="LW19" s="145" t="str">
        <f t="shared" si="235"/>
        <v xml:space="preserve"> </v>
      </c>
      <c r="LX19" s="149"/>
      <c r="LY19" s="150"/>
      <c r="LZ19" s="150" t="str">
        <f t="shared" si="53"/>
        <v xml:space="preserve"> </v>
      </c>
      <c r="MA19" s="154" t="str">
        <f>IF(LY19=0," ",IF(LY19=16," ",VLOOKUP(LY19,PROTOKOL!$A:$E,2)*LZ19))</f>
        <v xml:space="preserve"> </v>
      </c>
      <c r="MB19" s="151"/>
      <c r="MC19" s="152" t="str">
        <f>IF(LY19=0," ",IF(LY19=16," ",(LX19-MA19-MB19)*VLOOKUP(LY19,PROTOKOL!$A:$E,5)))</f>
        <v xml:space="preserve"> </v>
      </c>
      <c r="MD19" s="155"/>
      <c r="ME19" s="156" t="str">
        <f t="shared" si="54"/>
        <v xml:space="preserve"> </v>
      </c>
      <c r="MF19" s="103"/>
      <c r="MG19" s="138">
        <v>6</v>
      </c>
      <c r="MH19" s="149" t="s">
        <v>161</v>
      </c>
      <c r="MI19" s="150"/>
      <c r="MJ19" s="150" t="str">
        <f t="shared" si="55"/>
        <v xml:space="preserve"> </v>
      </c>
      <c r="MK19" s="150" t="str">
        <f>IFERROR(IF(MI19=0," ",IF(MI19=16," ",VLOOKUP(MI19,PROTOKOL!$A:$E,2)*MJ19))/7.5*(7.5-MN19),"")</f>
        <v/>
      </c>
      <c r="ML19" s="151"/>
      <c r="MM19" s="152" t="str">
        <f>IF(MI19=0," ",IF(MI19=16," ",(MH19-MK19-ML19)*VLOOKUP(MI19,PROTOKOL!$A:$E,5)))</f>
        <v xml:space="preserve"> </v>
      </c>
      <c r="MN19" s="153"/>
      <c r="MO19" s="144" t="str">
        <f t="shared" si="236"/>
        <v xml:space="preserve"> </v>
      </c>
      <c r="MP19" s="145" t="str">
        <f t="shared" si="237"/>
        <v xml:space="preserve"> </v>
      </c>
      <c r="MQ19" s="149"/>
      <c r="MR19" s="150"/>
      <c r="MS19" s="150" t="str">
        <f t="shared" si="56"/>
        <v xml:space="preserve"> </v>
      </c>
      <c r="MT19" s="154" t="str">
        <f>IF(MR19=0," ",IF(MR19=16," ",VLOOKUP(MR19,PROTOKOL!$A:$E,2)*MS19))</f>
        <v xml:space="preserve"> </v>
      </c>
      <c r="MU19" s="151"/>
      <c r="MV19" s="152" t="str">
        <f>IF(MR19=0," ",IF(MR19=16," ",(MQ19-MT19-MU19)*VLOOKUP(MR19,PROTOKOL!$A:$E,5)))</f>
        <v xml:space="preserve"> </v>
      </c>
      <c r="MW19" s="155"/>
      <c r="MX19" s="156" t="str">
        <f t="shared" si="57"/>
        <v xml:space="preserve"> </v>
      </c>
      <c r="MY19" s="103"/>
      <c r="MZ19" s="138">
        <v>6</v>
      </c>
      <c r="NA19" s="149">
        <v>9.2799999999999994</v>
      </c>
      <c r="NB19" s="150">
        <v>3</v>
      </c>
      <c r="NC19" s="150">
        <f t="shared" si="58"/>
        <v>7.5</v>
      </c>
      <c r="ND19" s="150">
        <f>IFERROR(IF(NB19=0," ",IF(NB19=16," ",VLOOKUP(NB19,PROTOKOL!$A:$E,2)*NC19))/7.5*(7.5-NG19),"")</f>
        <v>4.5</v>
      </c>
      <c r="NE19" s="151">
        <v>0.11700000000000001</v>
      </c>
      <c r="NF19" s="152">
        <f>IF(NB19=0," ",IF(NB19=16," ",(NA19-ND19-NE19)*VLOOKUP(NB19,PROTOKOL!$A:$E,5)))</f>
        <v>33.091808477777768</v>
      </c>
      <c r="NG19" s="153"/>
      <c r="NH19" s="144">
        <f t="shared" si="238"/>
        <v>7.5</v>
      </c>
      <c r="NI19" s="145">
        <f t="shared" si="239"/>
        <v>33.091808477777768</v>
      </c>
      <c r="NJ19" s="149"/>
      <c r="NK19" s="150"/>
      <c r="NL19" s="150" t="str">
        <f t="shared" si="59"/>
        <v xml:space="preserve"> </v>
      </c>
      <c r="NM19" s="154" t="str">
        <f>IF(NK19=0," ",IF(NK19=16," ",VLOOKUP(NK19,PROTOKOL!$A:$E,2)*NL19))</f>
        <v xml:space="preserve"> </v>
      </c>
      <c r="NN19" s="151"/>
      <c r="NO19" s="152" t="str">
        <f>IF(NK19=0," ",IF(NK19=16," ",(NJ19-NM19-NN19)*VLOOKUP(NK19,PROTOKOL!$A:$E,5)))</f>
        <v xml:space="preserve"> </v>
      </c>
      <c r="NP19" s="155"/>
      <c r="NQ19" s="156" t="str">
        <f t="shared" si="60"/>
        <v xml:space="preserve"> </v>
      </c>
      <c r="NR19" s="103"/>
      <c r="NS19" s="138">
        <v>6</v>
      </c>
      <c r="NT19" s="149">
        <v>8.6199999999999992</v>
      </c>
      <c r="NU19" s="150">
        <v>3</v>
      </c>
      <c r="NV19" s="150">
        <f t="shared" si="61"/>
        <v>7.5</v>
      </c>
      <c r="NW19" s="150">
        <f>IFERROR(IF(NU19=0," ",IF(NU19=16," ",VLOOKUP(NU19,PROTOKOL!$A:$E,2)*NV19))/7.5*(7.5-NZ19),"")</f>
        <v>4.5</v>
      </c>
      <c r="NX19" s="151">
        <v>0.13100000000000001</v>
      </c>
      <c r="NY19" s="152">
        <f>IF(NU19=0," ",IF(NU19=16," ",(NT19-NW19-NX19)*VLOOKUP(NU19,PROTOKOL!$A:$E,5)))</f>
        <v>28.308647655555546</v>
      </c>
      <c r="NZ19" s="153"/>
      <c r="OA19" s="144">
        <f t="shared" si="240"/>
        <v>7.5</v>
      </c>
      <c r="OB19" s="145">
        <f t="shared" si="241"/>
        <v>28.308647655555546</v>
      </c>
      <c r="OC19" s="149"/>
      <c r="OD19" s="150"/>
      <c r="OE19" s="150" t="str">
        <f t="shared" si="62"/>
        <v xml:space="preserve"> </v>
      </c>
      <c r="OF19" s="154" t="str">
        <f>IF(OD19=0," ",IF(OD19=16," ",VLOOKUP(OD19,PROTOKOL!$A:$E,2)*OE19))</f>
        <v xml:space="preserve"> </v>
      </c>
      <c r="OG19" s="151"/>
      <c r="OH19" s="152" t="str">
        <f>IF(OD19=0," ",IF(OD19=16," ",(OC19-OF19-OG19)*VLOOKUP(OD19,PROTOKOL!$A:$E,5)))</f>
        <v xml:space="preserve"> </v>
      </c>
      <c r="OI19" s="155"/>
      <c r="OJ19" s="156" t="str">
        <f t="shared" si="63"/>
        <v xml:space="preserve"> </v>
      </c>
      <c r="OK19" s="103"/>
      <c r="OL19" s="138">
        <v>6</v>
      </c>
      <c r="OM19" s="149">
        <v>5.2</v>
      </c>
      <c r="ON19" s="150">
        <v>1</v>
      </c>
      <c r="OO19" s="150">
        <f t="shared" si="64"/>
        <v>7.5</v>
      </c>
      <c r="OP19" s="150">
        <f>IFERROR(IF(ON19=0," ",IF(ON19=16," ",VLOOKUP(ON19,PROTOKOL!$A:$E,2)*OO19))/7.5*(7.5-OS19),"")</f>
        <v>4.5</v>
      </c>
      <c r="OQ19" s="151">
        <v>0.19400000000000001</v>
      </c>
      <c r="OR19" s="152">
        <f>IF(ON19=0," ",IF(ON19=16," ",(OM19-OP19-OQ19)*VLOOKUP(ON19,PROTOKOL!$A:$E,5)))</f>
        <v>5.1298842222222243</v>
      </c>
      <c r="OS19" s="153"/>
      <c r="OT19" s="144">
        <f t="shared" si="242"/>
        <v>7.5</v>
      </c>
      <c r="OU19" s="145">
        <f t="shared" si="243"/>
        <v>5.1298842222222243</v>
      </c>
      <c r="OV19" s="149"/>
      <c r="OW19" s="150"/>
      <c r="OX19" s="150" t="str">
        <f t="shared" si="65"/>
        <v xml:space="preserve"> </v>
      </c>
      <c r="OY19" s="154" t="str">
        <f>IF(OW19=0," ",IF(OW19=16," ",VLOOKUP(OW19,PROTOKOL!$A:$E,2)*OX19))</f>
        <v xml:space="preserve"> </v>
      </c>
      <c r="OZ19" s="151"/>
      <c r="PA19" s="152" t="str">
        <f>IF(OW19=0," ",IF(OW19=16," ",(OV19-OY19-OZ19)*VLOOKUP(OW19,PROTOKOL!$A:$E,5)))</f>
        <v xml:space="preserve"> </v>
      </c>
      <c r="PB19" s="155"/>
      <c r="PC19" s="156" t="str">
        <f t="shared" si="66"/>
        <v xml:space="preserve"> </v>
      </c>
      <c r="PD19" s="103"/>
      <c r="PE19" s="138">
        <v>6</v>
      </c>
      <c r="PF19" s="149">
        <v>9.2799999999999994</v>
      </c>
      <c r="PG19" s="150">
        <v>3</v>
      </c>
      <c r="PH19" s="150">
        <f t="shared" si="67"/>
        <v>7.5</v>
      </c>
      <c r="PI19" s="150">
        <f>IFERROR(IF(PG19=0," ",IF(PG19=16," ",VLOOKUP(PG19,PROTOKOL!$A:$E,2)*PH19))/7.5*(7.5-PL19),"")</f>
        <v>4.5</v>
      </c>
      <c r="PJ19" s="151">
        <v>0.11700000000000001</v>
      </c>
      <c r="PK19" s="152">
        <f>IF(PG19=0," ",IF(PG19=16," ",(PF19-PI19-PJ19)*VLOOKUP(PG19,PROTOKOL!$A:$E,5)))</f>
        <v>33.091808477777768</v>
      </c>
      <c r="PL19" s="153"/>
      <c r="PM19" s="144">
        <f t="shared" si="244"/>
        <v>7.5</v>
      </c>
      <c r="PN19" s="145">
        <f t="shared" si="245"/>
        <v>33.091808477777768</v>
      </c>
      <c r="PO19" s="149"/>
      <c r="PP19" s="150"/>
      <c r="PQ19" s="150" t="str">
        <f t="shared" si="68"/>
        <v xml:space="preserve"> </v>
      </c>
      <c r="PR19" s="154" t="str">
        <f>IF(PP19=0," ",IF(PP19=16," ",VLOOKUP(PP19,PROTOKOL!$A:$E,2)*PQ19))</f>
        <v xml:space="preserve"> </v>
      </c>
      <c r="PS19" s="151"/>
      <c r="PT19" s="152" t="str">
        <f>IF(PP19=0," ",IF(PP19=16," ",(PO19-PR19-PS19)*VLOOKUP(PP19,PROTOKOL!$A:$E,5)))</f>
        <v xml:space="preserve"> </v>
      </c>
      <c r="PU19" s="155"/>
      <c r="PV19" s="156" t="str">
        <f t="shared" si="69"/>
        <v xml:space="preserve"> </v>
      </c>
      <c r="PW19" s="103"/>
      <c r="PX19" s="138">
        <v>6</v>
      </c>
      <c r="PY19" s="149">
        <v>6.46</v>
      </c>
      <c r="PZ19" s="150">
        <v>1</v>
      </c>
      <c r="QA19" s="150">
        <f t="shared" si="70"/>
        <v>7.5</v>
      </c>
      <c r="QB19" s="150">
        <f>IFERROR(IF(PZ19=0," ",IF(PZ19=16," ",VLOOKUP(PZ19,PROTOKOL!$A:$E,2)*QA19))/7.5*(7.5-QE19),"")</f>
        <v>4.5</v>
      </c>
      <c r="QC19" s="151">
        <v>0.48</v>
      </c>
      <c r="QD19" s="152">
        <f>IF(PZ19=0," ",IF(PZ19=16," ",(PY19-QB19-QC19)*VLOOKUP(PZ19,PROTOKOL!$A:$E,5)))</f>
        <v>15.004404444444443</v>
      </c>
      <c r="QE19" s="153"/>
      <c r="QF19" s="144">
        <f t="shared" si="246"/>
        <v>7.5</v>
      </c>
      <c r="QG19" s="145">
        <f t="shared" si="247"/>
        <v>15.004404444444443</v>
      </c>
      <c r="QH19" s="149"/>
      <c r="QI19" s="150"/>
      <c r="QJ19" s="150" t="str">
        <f t="shared" si="71"/>
        <v xml:space="preserve"> </v>
      </c>
      <c r="QK19" s="154" t="str">
        <f>IF(QI19=0," ",IF(QI19=16," ",VLOOKUP(QI19,PROTOKOL!$A:$E,2)*QJ19))</f>
        <v xml:space="preserve"> </v>
      </c>
      <c r="QL19" s="151"/>
      <c r="QM19" s="152" t="str">
        <f>IF(QI19=0," ",IF(QI19=16," ",(QH19-QK19-QL19)*VLOOKUP(QI19,PROTOKOL!$A:$E,5)))</f>
        <v xml:space="preserve"> </v>
      </c>
      <c r="QN19" s="155"/>
      <c r="QO19" s="156" t="str">
        <f t="shared" si="72"/>
        <v xml:space="preserve"> </v>
      </c>
      <c r="QP19" s="103"/>
      <c r="QQ19" s="138">
        <v>6</v>
      </c>
      <c r="QR19" s="149">
        <v>7.89</v>
      </c>
      <c r="QS19" s="150">
        <v>3</v>
      </c>
      <c r="QT19" s="150">
        <f t="shared" si="73"/>
        <v>7.5</v>
      </c>
      <c r="QU19" s="150">
        <f>IFERROR(IF(QS19=0," ",IF(QS19=16," ",VLOOKUP(QS19,PROTOKOL!$A:$E,2)*QT19))/7.5*(7.5-QX19),"")</f>
        <v>4.5</v>
      </c>
      <c r="QV19" s="151">
        <v>0.191</v>
      </c>
      <c r="QW19" s="152">
        <f>IF(QS19=0," ",IF(QS19=16," ",(QR19-QU19-QV19)*VLOOKUP(QS19,PROTOKOL!$A:$E,5)))</f>
        <v>22.702272211111108</v>
      </c>
      <c r="QX19" s="153"/>
      <c r="QY19" s="144">
        <f t="shared" si="248"/>
        <v>7.5</v>
      </c>
      <c r="QZ19" s="145">
        <f t="shared" si="249"/>
        <v>22.702272211111108</v>
      </c>
      <c r="RA19" s="149"/>
      <c r="RB19" s="150"/>
      <c r="RC19" s="150" t="str">
        <f t="shared" si="74"/>
        <v xml:space="preserve"> </v>
      </c>
      <c r="RD19" s="154" t="str">
        <f>IF(RB19=0," ",IF(RB19=16," ",VLOOKUP(RB19,PROTOKOL!$A:$E,2)*RC19))</f>
        <v xml:space="preserve"> </v>
      </c>
      <c r="RE19" s="151"/>
      <c r="RF19" s="152" t="str">
        <f>IF(RB19=0," ",IF(RB19=16," ",(RA19-RD19-RE19)*VLOOKUP(RB19,PROTOKOL!$A:$E,5)))</f>
        <v xml:space="preserve"> </v>
      </c>
      <c r="RG19" s="155"/>
      <c r="RH19" s="156" t="str">
        <f t="shared" si="75"/>
        <v xml:space="preserve"> </v>
      </c>
      <c r="RI19" s="103"/>
      <c r="RJ19" s="138">
        <v>6</v>
      </c>
      <c r="RK19" s="149">
        <v>7.19</v>
      </c>
      <c r="RL19" s="150">
        <v>1</v>
      </c>
      <c r="RM19" s="150">
        <f t="shared" si="76"/>
        <v>7.5</v>
      </c>
      <c r="RN19" s="150">
        <f>IFERROR(IF(RL19=0," ",IF(RL19=16," ",VLOOKUP(RL19,PROTOKOL!$A:$E,2)*RM19))/7.5*(7.5-RQ19),"")</f>
        <v>4.5</v>
      </c>
      <c r="RO19" s="151">
        <v>0.156</v>
      </c>
      <c r="RP19" s="152">
        <f>IF(RL19=0," ",IF(RL19=16," ",(RK19-RN19-RO19)*VLOOKUP(RL19,PROTOKOL!$A:$E,5)))</f>
        <v>25.689973555555554</v>
      </c>
      <c r="RQ19" s="153"/>
      <c r="RR19" s="144">
        <f t="shared" si="250"/>
        <v>7.5</v>
      </c>
      <c r="RS19" s="145">
        <f t="shared" si="251"/>
        <v>25.689973555555554</v>
      </c>
      <c r="RT19" s="149"/>
      <c r="RU19" s="150"/>
      <c r="RV19" s="150" t="str">
        <f t="shared" si="77"/>
        <v xml:space="preserve"> </v>
      </c>
      <c r="RW19" s="154" t="str">
        <f>IF(RU19=0," ",IF(RU19=16," ",VLOOKUP(RU19,PROTOKOL!$A:$E,2)*RV19))</f>
        <v xml:space="preserve"> </v>
      </c>
      <c r="RX19" s="151"/>
      <c r="RY19" s="152" t="str">
        <f>IF(RU19=0," ",IF(RU19=16," ",(RT19-RW19-RX19)*VLOOKUP(RU19,PROTOKOL!$A:$E,5)))</f>
        <v xml:space="preserve"> </v>
      </c>
      <c r="RZ19" s="155"/>
      <c r="SA19" s="156" t="str">
        <f t="shared" si="78"/>
        <v xml:space="preserve"> </v>
      </c>
      <c r="SB19" s="103"/>
      <c r="SC19" s="138">
        <v>6</v>
      </c>
      <c r="SD19" s="149">
        <v>5.47</v>
      </c>
      <c r="SE19" s="150">
        <v>1</v>
      </c>
      <c r="SF19" s="150">
        <f t="shared" si="79"/>
        <v>7.5</v>
      </c>
      <c r="SG19" s="150">
        <f>IFERROR(IF(SE19=0," ",IF(SE19=16," ",VLOOKUP(SE19,PROTOKOL!$A:$E,2)*SF19))/7.5*(7.5-SJ19),"")</f>
        <v>4.5</v>
      </c>
      <c r="SH19" s="151">
        <v>0.28000000000000003</v>
      </c>
      <c r="SI19" s="152">
        <f>IF(SE19=0," ",IF(SE19=16," ",(SD19-SG19-SH19)*VLOOKUP(SE19,PROTOKOL!$A:$E,5)))</f>
        <v>6.9952966666666629</v>
      </c>
      <c r="SJ19" s="153"/>
      <c r="SK19" s="144">
        <f t="shared" si="252"/>
        <v>7.5</v>
      </c>
      <c r="SL19" s="145">
        <f t="shared" si="253"/>
        <v>6.9952966666666629</v>
      </c>
      <c r="SM19" s="149"/>
      <c r="SN19" s="150"/>
      <c r="SO19" s="150" t="str">
        <f t="shared" si="80"/>
        <v xml:space="preserve"> </v>
      </c>
      <c r="SP19" s="154" t="str">
        <f>IF(SN19=0," ",IF(SN19=16," ",VLOOKUP(SN19,PROTOKOL!$A:$E,2)*SO19))</f>
        <v xml:space="preserve"> </v>
      </c>
      <c r="SQ19" s="151"/>
      <c r="SR19" s="152" t="str">
        <f>IF(SN19=0," ",IF(SN19=16," ",(SM19-SP19-SQ19)*VLOOKUP(SN19,PROTOKOL!$A:$E,5)))</f>
        <v xml:space="preserve"> </v>
      </c>
      <c r="SS19" s="155"/>
      <c r="ST19" s="156" t="str">
        <f t="shared" si="81"/>
        <v xml:space="preserve"> </v>
      </c>
      <c r="SU19" s="103"/>
      <c r="SV19" s="138">
        <v>6</v>
      </c>
      <c r="SW19" s="149">
        <v>1</v>
      </c>
      <c r="SX19" s="150">
        <v>5</v>
      </c>
      <c r="SY19" s="150">
        <f t="shared" si="82"/>
        <v>7.5</v>
      </c>
      <c r="SZ19" s="150">
        <f>IFERROR(IF(SX19=0," ",IF(SX19=16," ",VLOOKUP(SX19,PROTOKOL!$A:$E,2)*SY19))/7.5*(7.5-TC19),"")</f>
        <v>0</v>
      </c>
      <c r="TA19" s="151"/>
      <c r="TB19" s="152">
        <f>IF(SX19=0," ",IF(SX19=16," ",(SW19-SZ19-TA19)*VLOOKUP(SX19,PROTOKOL!$A:$E,5)))</f>
        <v>17.262634133205204</v>
      </c>
      <c r="TC19" s="153"/>
      <c r="TD19" s="144" t="str">
        <f t="shared" si="254"/>
        <v xml:space="preserve"> </v>
      </c>
      <c r="TE19" s="145" t="str">
        <f t="shared" si="255"/>
        <v xml:space="preserve"> </v>
      </c>
      <c r="TF19" s="149"/>
      <c r="TG19" s="150"/>
      <c r="TH19" s="150" t="str">
        <f t="shared" si="83"/>
        <v xml:space="preserve"> </v>
      </c>
      <c r="TI19" s="154" t="str">
        <f>IF(TG19=0," ",IF(TG19=16," ",VLOOKUP(TG19,PROTOKOL!$A:$E,2)*TH19))</f>
        <v xml:space="preserve"> </v>
      </c>
      <c r="TJ19" s="151"/>
      <c r="TK19" s="152" t="str">
        <f>IF(TG19=0," ",IF(TG19=16," ",(TF19-TI19-TJ19)*VLOOKUP(TG19,PROTOKOL!$A:$E,5)))</f>
        <v xml:space="preserve"> </v>
      </c>
      <c r="TL19" s="155"/>
      <c r="TM19" s="156" t="str">
        <f t="shared" si="84"/>
        <v xml:space="preserve"> </v>
      </c>
      <c r="TN19" s="103"/>
      <c r="TO19" s="138">
        <v>6</v>
      </c>
      <c r="TP19" s="149">
        <v>7.26</v>
      </c>
      <c r="TQ19" s="150">
        <v>1</v>
      </c>
      <c r="TR19" s="150">
        <f t="shared" si="85"/>
        <v>7.5</v>
      </c>
      <c r="TS19" s="150">
        <f>IFERROR(IF(TQ19=0," ",IF(TQ19=16," ",VLOOKUP(TQ19,PROTOKOL!$A:$E,2)*TR19))/7.5*(7.5-TV19),"")</f>
        <v>4.5</v>
      </c>
      <c r="TT19" s="151">
        <v>9.0999999999999998E-2</v>
      </c>
      <c r="TU19" s="152">
        <f>IF(TQ19=0," ",IF(TQ19=16," ",(TP19-TS19-TT19)*VLOOKUP(TQ19,PROTOKOL!$A:$E,5)))</f>
        <v>27.058618555555547</v>
      </c>
      <c r="TV19" s="153"/>
      <c r="TW19" s="144">
        <f t="shared" si="256"/>
        <v>7.5</v>
      </c>
      <c r="TX19" s="145">
        <f t="shared" si="257"/>
        <v>27.058618555555547</v>
      </c>
      <c r="TY19" s="149"/>
      <c r="TZ19" s="150"/>
      <c r="UA19" s="150" t="str">
        <f t="shared" si="86"/>
        <v xml:space="preserve"> </v>
      </c>
      <c r="UB19" s="154" t="str">
        <f>IF(TZ19=0," ",IF(TZ19=16," ",VLOOKUP(TZ19,PROTOKOL!$A:$E,2)*UA19))</f>
        <v xml:space="preserve"> </v>
      </c>
      <c r="UC19" s="151"/>
      <c r="UD19" s="152" t="str">
        <f>IF(TZ19=0," ",IF(TZ19=16," ",(TY19-UB19-UC19)*VLOOKUP(TZ19,PROTOKOL!$A:$E,5)))</f>
        <v xml:space="preserve"> </v>
      </c>
      <c r="UE19" s="155"/>
      <c r="UF19" s="156" t="str">
        <f t="shared" si="87"/>
        <v xml:space="preserve"> </v>
      </c>
      <c r="UG19" s="103"/>
      <c r="UH19" s="138">
        <v>6</v>
      </c>
      <c r="UI19" s="149" t="s">
        <v>26</v>
      </c>
      <c r="UJ19" s="150"/>
      <c r="UK19" s="150" t="str">
        <f t="shared" si="88"/>
        <v xml:space="preserve"> </v>
      </c>
      <c r="UL19" s="150" t="str">
        <f>IFERROR(IF(UJ19=0," ",IF(UJ19=16," ",VLOOKUP(UJ19,PROTOKOL!$A:$E,2)*UK19))/7.5*(7.5-UO19),"")</f>
        <v/>
      </c>
      <c r="UM19" s="151"/>
      <c r="UN19" s="152" t="str">
        <f>IF(UJ19=0," ",IF(UJ19=16," ",(UI19-UL19-UM19)*VLOOKUP(UJ19,PROTOKOL!$A:$E,5)))</f>
        <v xml:space="preserve"> </v>
      </c>
      <c r="UO19" s="153"/>
      <c r="UP19" s="144" t="str">
        <f t="shared" si="258"/>
        <v xml:space="preserve"> </v>
      </c>
      <c r="UQ19" s="145" t="str">
        <f t="shared" si="259"/>
        <v xml:space="preserve"> </v>
      </c>
      <c r="UR19" s="149"/>
      <c r="US19" s="150"/>
      <c r="UT19" s="150" t="str">
        <f t="shared" si="89"/>
        <v xml:space="preserve"> </v>
      </c>
      <c r="UU19" s="154" t="str">
        <f>IF(US19=0," ",IF(US19=16," ",VLOOKUP(US19,PROTOKOL!$A:$E,2)*UT19))</f>
        <v xml:space="preserve"> </v>
      </c>
      <c r="UV19" s="151"/>
      <c r="UW19" s="152" t="str">
        <f>IF(US19=0," ",IF(US19=16," ",(UR19-UU19-UV19)*VLOOKUP(US19,PROTOKOL!$A:$E,5)))</f>
        <v xml:space="preserve"> </v>
      </c>
      <c r="UX19" s="155"/>
      <c r="UY19" s="156" t="str">
        <f t="shared" si="90"/>
        <v xml:space="preserve"> </v>
      </c>
      <c r="UZ19" s="103"/>
      <c r="VA19" s="138">
        <v>6</v>
      </c>
      <c r="VB19" s="149">
        <v>7.26</v>
      </c>
      <c r="VC19" s="150">
        <v>1</v>
      </c>
      <c r="VD19" s="150">
        <f t="shared" si="91"/>
        <v>7.5</v>
      </c>
      <c r="VE19" s="150">
        <f>IFERROR(IF(VC19=0," ",IF(VC19=16," ",VLOOKUP(VC19,PROTOKOL!$A:$E,2)*VD19))/7.5*(7.5-VH19),"")</f>
        <v>4.5</v>
      </c>
      <c r="VF19" s="151">
        <v>0.218</v>
      </c>
      <c r="VG19" s="152">
        <f>IF(VC19=0," ",IF(VC19=16," ",(VB19-VE19-VF19)*VLOOKUP(VC19,PROTOKOL!$A:$E,5)))</f>
        <v>25.771078444444441</v>
      </c>
      <c r="VH19" s="153"/>
      <c r="VI19" s="144">
        <f t="shared" si="260"/>
        <v>7.5</v>
      </c>
      <c r="VJ19" s="145">
        <f t="shared" si="261"/>
        <v>25.771078444444441</v>
      </c>
      <c r="VK19" s="149"/>
      <c r="VL19" s="150"/>
      <c r="VM19" s="150" t="str">
        <f t="shared" si="92"/>
        <v xml:space="preserve"> </v>
      </c>
      <c r="VN19" s="154" t="str">
        <f>IF(VL19=0," ",IF(VL19=16," ",VLOOKUP(VL19,PROTOKOL!$A:$E,2)*VM19))</f>
        <v xml:space="preserve"> </v>
      </c>
      <c r="VO19" s="151"/>
      <c r="VP19" s="152" t="str">
        <f>IF(VL19=0," ",IF(VL19=16," ",(VK19-VN19-VO19)*VLOOKUP(VL19,PROTOKOL!$A:$E,5)))</f>
        <v xml:space="preserve"> </v>
      </c>
      <c r="VQ19" s="155"/>
      <c r="VR19" s="156" t="str">
        <f t="shared" si="93"/>
        <v xml:space="preserve"> </v>
      </c>
      <c r="VS19" s="103"/>
      <c r="VT19" s="138">
        <v>6</v>
      </c>
      <c r="VU19" s="149">
        <v>5.2</v>
      </c>
      <c r="VV19" s="150">
        <v>1</v>
      </c>
      <c r="VW19" s="150">
        <f t="shared" si="94"/>
        <v>7.5</v>
      </c>
      <c r="VX19" s="150">
        <f>IFERROR(IF(VV19=0," ",IF(VV19=16," ",VLOOKUP(VV19,PROTOKOL!$A:$E,2)*VW19))/7.5*(7.5-WA19),"")</f>
        <v>4.5</v>
      </c>
      <c r="VY19" s="151">
        <v>0.19400000000000001</v>
      </c>
      <c r="VZ19" s="152">
        <f>IF(VV19=0," ",IF(VV19=16," ",(VU19-VX19-VY19)*VLOOKUP(VV19,PROTOKOL!$A:$E,5)))</f>
        <v>5.1298842222222243</v>
      </c>
      <c r="WA19" s="153"/>
      <c r="WB19" s="144">
        <f t="shared" si="262"/>
        <v>7.5</v>
      </c>
      <c r="WC19" s="145">
        <f t="shared" si="263"/>
        <v>5.1298842222222243</v>
      </c>
      <c r="WD19" s="149"/>
      <c r="WE19" s="150"/>
      <c r="WF19" s="150" t="str">
        <f t="shared" si="95"/>
        <v xml:space="preserve"> </v>
      </c>
      <c r="WG19" s="154" t="str">
        <f>IF(WE19=0," ",IF(WE19=16," ",VLOOKUP(WE19,PROTOKOL!$A:$E,2)*WF19))</f>
        <v xml:space="preserve"> </v>
      </c>
      <c r="WH19" s="151"/>
      <c r="WI19" s="152" t="str">
        <f>IF(WE19=0," ",IF(WE19=16," ",(WD19-WG19-WH19)*VLOOKUP(WE19,PROTOKOL!$A:$E,5)))</f>
        <v xml:space="preserve"> </v>
      </c>
      <c r="WJ19" s="155"/>
      <c r="WK19" s="156" t="str">
        <f t="shared" si="96"/>
        <v xml:space="preserve"> </v>
      </c>
      <c r="WL19" s="103"/>
      <c r="WM19" s="138">
        <v>6</v>
      </c>
      <c r="WN19" s="149">
        <v>7.26</v>
      </c>
      <c r="WO19" s="150">
        <v>1</v>
      </c>
      <c r="WP19" s="150">
        <f t="shared" si="97"/>
        <v>7.5</v>
      </c>
      <c r="WQ19" s="150">
        <f>IFERROR(IF(WO19=0," ",IF(WO19=16," ",VLOOKUP(WO19,PROTOKOL!$A:$E,2)*WP19))/7.5*(7.5-WT19),"")</f>
        <v>4.5</v>
      </c>
      <c r="WR19" s="151">
        <v>4.2000000000000003E-2</v>
      </c>
      <c r="WS19" s="152">
        <f>IF(WO19=0," ",IF(WO19=16," ",(WN19-WQ19-WR19)*VLOOKUP(WO19,PROTOKOL!$A:$E,5)))</f>
        <v>27.555385999999995</v>
      </c>
      <c r="WT19" s="153"/>
      <c r="WU19" s="144">
        <f t="shared" si="264"/>
        <v>7.5</v>
      </c>
      <c r="WV19" s="145">
        <f t="shared" si="265"/>
        <v>27.555385999999995</v>
      </c>
      <c r="WW19" s="149"/>
      <c r="WX19" s="150"/>
      <c r="WY19" s="150" t="str">
        <f t="shared" si="98"/>
        <v xml:space="preserve"> </v>
      </c>
      <c r="WZ19" s="154" t="str">
        <f>IF(WX19=0," ",IF(WX19=16," ",VLOOKUP(WX19,PROTOKOL!$A:$E,2)*WY19))</f>
        <v xml:space="preserve"> </v>
      </c>
      <c r="XA19" s="151"/>
      <c r="XB19" s="152" t="str">
        <f>IF(WX19=0," ",IF(WX19=16," ",(WW19-WZ19-XA19)*VLOOKUP(WX19,PROTOKOL!$A:$E,5)))</f>
        <v xml:space="preserve"> </v>
      </c>
      <c r="XC19" s="155"/>
      <c r="XD19" s="156" t="str">
        <f t="shared" si="99"/>
        <v xml:space="preserve"> </v>
      </c>
      <c r="XE19" s="103"/>
      <c r="XF19" s="138">
        <v>6</v>
      </c>
      <c r="XG19" s="149" t="s">
        <v>26</v>
      </c>
      <c r="XH19" s="150"/>
      <c r="XI19" s="150" t="str">
        <f t="shared" si="100"/>
        <v xml:space="preserve"> </v>
      </c>
      <c r="XJ19" s="150" t="str">
        <f>IFERROR(IF(XH19=0," ",IF(XH19=16," ",VLOOKUP(XH19,PROTOKOL!$A:$E,2)*XI19))/7.5*(7.5-XM19),"")</f>
        <v/>
      </c>
      <c r="XK19" s="151"/>
      <c r="XL19" s="152" t="str">
        <f>IF(XH19=0," ",IF(XH19=16," ",(XG19-XJ19-XK19)*VLOOKUP(XH19,PROTOKOL!$A:$E,5)))</f>
        <v xml:space="preserve"> </v>
      </c>
      <c r="XM19" s="153"/>
      <c r="XN19" s="144" t="str">
        <f t="shared" si="266"/>
        <v xml:space="preserve"> </v>
      </c>
      <c r="XO19" s="145" t="str">
        <f t="shared" si="267"/>
        <v xml:space="preserve"> </v>
      </c>
      <c r="XP19" s="149"/>
      <c r="XQ19" s="150"/>
      <c r="XR19" s="150" t="str">
        <f t="shared" si="101"/>
        <v xml:space="preserve"> </v>
      </c>
      <c r="XS19" s="154" t="str">
        <f>IF(XQ19=0," ",IF(XQ19=16," ",VLOOKUP(XQ19,PROTOKOL!$A:$E,2)*XR19))</f>
        <v xml:space="preserve"> </v>
      </c>
      <c r="XT19" s="151"/>
      <c r="XU19" s="152" t="str">
        <f>IF(XQ19=0," ",IF(XQ19=16," ",(XP19-XS19-XT19)*VLOOKUP(XQ19,PROTOKOL!$A:$E,5)))</f>
        <v xml:space="preserve"> </v>
      </c>
      <c r="XV19" s="155"/>
      <c r="XW19" s="156" t="str">
        <f t="shared" si="102"/>
        <v xml:space="preserve"> </v>
      </c>
      <c r="XX19" s="103"/>
      <c r="XY19" s="138">
        <v>6</v>
      </c>
      <c r="XZ19" s="149">
        <v>6.78</v>
      </c>
      <c r="YA19" s="150">
        <v>1</v>
      </c>
      <c r="YB19" s="150">
        <f t="shared" si="103"/>
        <v>7.5</v>
      </c>
      <c r="YC19" s="150">
        <f>IFERROR(IF(YA19=0," ",IF(YA19=16," ",VLOOKUP(YA19,PROTOKOL!$A:$E,2)*YB19))/7.5*(7.5-YF19),"")</f>
        <v>4.5</v>
      </c>
      <c r="YD19" s="151">
        <v>0.57299999999999995</v>
      </c>
      <c r="YE19" s="152">
        <f>IF(YA19=0," ",IF(YA19=16," ",(XZ19-YC19-YD19)*VLOOKUP(YA19,PROTOKOL!$A:$E,5)))</f>
        <v>17.305755666666666</v>
      </c>
      <c r="YF19" s="153"/>
      <c r="YG19" s="144">
        <f t="shared" si="268"/>
        <v>7.5</v>
      </c>
      <c r="YH19" s="145">
        <f t="shared" si="269"/>
        <v>17.305755666666666</v>
      </c>
      <c r="YI19" s="149"/>
      <c r="YJ19" s="150"/>
      <c r="YK19" s="150" t="str">
        <f t="shared" si="104"/>
        <v xml:space="preserve"> </v>
      </c>
      <c r="YL19" s="154" t="str">
        <f>IF(YJ19=0," ",IF(YJ19=16," ",VLOOKUP(YJ19,PROTOKOL!$A:$E,2)*YK19))</f>
        <v xml:space="preserve"> </v>
      </c>
      <c r="YM19" s="151"/>
      <c r="YN19" s="152" t="str">
        <f>IF(YJ19=0," ",IF(YJ19=16," ",(YI19-YL19-YM19)*VLOOKUP(YJ19,PROTOKOL!$A:$E,5)))</f>
        <v xml:space="preserve"> </v>
      </c>
      <c r="YO19" s="155"/>
      <c r="YP19" s="156" t="str">
        <f t="shared" si="105"/>
        <v xml:space="preserve"> </v>
      </c>
      <c r="YQ19" s="103"/>
      <c r="YR19" s="138">
        <v>6</v>
      </c>
      <c r="YS19" s="149">
        <v>1</v>
      </c>
      <c r="YT19" s="150">
        <v>5</v>
      </c>
      <c r="YU19" s="150">
        <f t="shared" si="106"/>
        <v>7.5</v>
      </c>
      <c r="YV19" s="150">
        <f>IFERROR(IF(YT19=0," ",IF(YT19=16," ",VLOOKUP(YT19,PROTOKOL!$A:$E,2)*YU19))/7.5*(7.5-YY19),"")</f>
        <v>0</v>
      </c>
      <c r="YW19" s="151"/>
      <c r="YX19" s="152">
        <f>IF(YT19=0," ",IF(YT19=16," ",(YS19-YV19-YW19)*VLOOKUP(YT19,PROTOKOL!$A:$E,5)))</f>
        <v>17.262634133205204</v>
      </c>
      <c r="YY19" s="153"/>
      <c r="YZ19" s="144" t="str">
        <f t="shared" si="270"/>
        <v xml:space="preserve"> </v>
      </c>
      <c r="ZA19" s="145" t="str">
        <f t="shared" si="271"/>
        <v xml:space="preserve"> </v>
      </c>
      <c r="ZB19" s="149"/>
      <c r="ZC19" s="150"/>
      <c r="ZD19" s="150" t="str">
        <f t="shared" si="107"/>
        <v xml:space="preserve"> </v>
      </c>
      <c r="ZE19" s="154" t="str">
        <f>IF(ZC19=0," ",IF(ZC19=16," ",VLOOKUP(ZC19,PROTOKOL!$A:$E,2)*ZD19))</f>
        <v xml:space="preserve"> </v>
      </c>
      <c r="ZF19" s="151"/>
      <c r="ZG19" s="152" t="str">
        <f>IF(ZC19=0," ",IF(ZC19=16," ",(ZB19-ZE19-ZF19)*VLOOKUP(ZC19,PROTOKOL!$A:$E,5)))</f>
        <v xml:space="preserve"> </v>
      </c>
      <c r="ZH19" s="155"/>
      <c r="ZI19" s="156" t="str">
        <f t="shared" si="108"/>
        <v xml:space="preserve"> </v>
      </c>
      <c r="ZJ19" s="103"/>
      <c r="ZK19" s="138">
        <v>6</v>
      </c>
      <c r="ZL19" s="149" t="s">
        <v>26</v>
      </c>
      <c r="ZM19" s="150"/>
      <c r="ZN19" s="150" t="str">
        <f t="shared" si="109"/>
        <v xml:space="preserve"> </v>
      </c>
      <c r="ZO19" s="150" t="str">
        <f>IFERROR(IF(ZM19=0," ",IF(ZM19=16," ",VLOOKUP(ZM19,PROTOKOL!$A:$E,2)*ZN19))/7.5*(7.5-ZR19),"")</f>
        <v/>
      </c>
      <c r="ZP19" s="151"/>
      <c r="ZQ19" s="152" t="str">
        <f>IF(ZM19=0," ",IF(ZM19=16," ",(ZL19-ZO19-ZP19)*VLOOKUP(ZM19,PROTOKOL!$A:$E,5)))</f>
        <v xml:space="preserve"> </v>
      </c>
      <c r="ZR19" s="153"/>
      <c r="ZS19" s="144" t="str">
        <f t="shared" si="272"/>
        <v xml:space="preserve"> </v>
      </c>
      <c r="ZT19" s="145" t="str">
        <f t="shared" si="273"/>
        <v xml:space="preserve"> </v>
      </c>
      <c r="ZU19" s="149"/>
      <c r="ZV19" s="150"/>
      <c r="ZW19" s="150" t="str">
        <f t="shared" si="110"/>
        <v xml:space="preserve"> </v>
      </c>
      <c r="ZX19" s="154" t="str">
        <f>IF(ZV19=0," ",IF(ZV19=16," ",VLOOKUP(ZV19,PROTOKOL!$A:$E,2)*ZW19))</f>
        <v xml:space="preserve"> </v>
      </c>
      <c r="ZY19" s="151"/>
      <c r="ZZ19" s="152" t="str">
        <f>IF(ZV19=0," ",IF(ZV19=16," ",(ZU19-ZX19-ZY19)*VLOOKUP(ZV19,PROTOKOL!$A:$E,5)))</f>
        <v xml:space="preserve"> </v>
      </c>
      <c r="AAA19" s="155"/>
      <c r="AAB19" s="156" t="str">
        <f t="shared" si="111"/>
        <v xml:space="preserve"> </v>
      </c>
      <c r="AAC19" s="103"/>
      <c r="AAD19" s="138">
        <v>6</v>
      </c>
      <c r="AAE19" s="149">
        <v>6.46</v>
      </c>
      <c r="AAF19" s="150">
        <v>1</v>
      </c>
      <c r="AAG19" s="150">
        <f t="shared" si="112"/>
        <v>7.5</v>
      </c>
      <c r="AAH19" s="150">
        <f>IFERROR(IF(AAF19=0," ",IF(AAF19=16," ",VLOOKUP(AAF19,PROTOKOL!$A:$E,2)*AAG19))/7.5*(7.5-AAK19),"")</f>
        <v>4.5</v>
      </c>
      <c r="AAI19" s="151">
        <v>0.48</v>
      </c>
      <c r="AAJ19" s="152">
        <f>IF(AAF19=0," ",IF(AAF19=16," ",(AAE19-AAH19-AAI19)*VLOOKUP(AAF19,PROTOKOL!$A:$E,5)))</f>
        <v>15.004404444444443</v>
      </c>
      <c r="AAK19" s="153"/>
      <c r="AAL19" s="144">
        <f t="shared" si="274"/>
        <v>7.5</v>
      </c>
      <c r="AAM19" s="145">
        <f t="shared" si="275"/>
        <v>15.004404444444443</v>
      </c>
      <c r="AAN19" s="149"/>
      <c r="AAO19" s="150"/>
      <c r="AAP19" s="150" t="str">
        <f t="shared" si="113"/>
        <v xml:space="preserve"> </v>
      </c>
      <c r="AAQ19" s="154" t="str">
        <f>IF(AAO19=0," ",IF(AAO19=16," ",VLOOKUP(AAO19,PROTOKOL!$A:$E,2)*AAP19))</f>
        <v xml:space="preserve"> </v>
      </c>
      <c r="AAR19" s="151"/>
      <c r="AAS19" s="152" t="str">
        <f>IF(AAO19=0," ",IF(AAO19=16," ",(AAN19-AAQ19-AAR19)*VLOOKUP(AAO19,PROTOKOL!$A:$E,5)))</f>
        <v xml:space="preserve"> </v>
      </c>
      <c r="AAT19" s="155"/>
      <c r="AAU19" s="156" t="str">
        <f t="shared" si="114"/>
        <v xml:space="preserve"> </v>
      </c>
      <c r="AAV19" s="103"/>
      <c r="AAW19" s="138">
        <v>6</v>
      </c>
      <c r="AAX19" s="149">
        <v>7.97</v>
      </c>
      <c r="AAY19" s="150">
        <v>1</v>
      </c>
      <c r="AAZ19" s="150">
        <f t="shared" si="115"/>
        <v>7.5</v>
      </c>
      <c r="ABA19" s="150">
        <f>IFERROR(IF(AAY19=0," ",IF(AAY19=16," ",VLOOKUP(AAY19,PROTOKOL!$A:$E,2)*AAZ19))/7.5*(7.5-ABD19),"")</f>
        <v>4.5</v>
      </c>
      <c r="ABB19" s="151">
        <v>0.38900000000000001</v>
      </c>
      <c r="ABC19" s="152">
        <f>IF(AAY19=0," ",IF(AAY19=16," ",(AAX19-ABA19-ABB19)*VLOOKUP(AAY19,PROTOKOL!$A:$E,5)))</f>
        <v>31.235520333333326</v>
      </c>
      <c r="ABD19" s="153"/>
      <c r="ABE19" s="144">
        <f t="shared" si="276"/>
        <v>7.5</v>
      </c>
      <c r="ABF19" s="145">
        <f t="shared" si="277"/>
        <v>31.235520333333326</v>
      </c>
      <c r="ABG19" s="149"/>
      <c r="ABH19" s="150"/>
      <c r="ABI19" s="150" t="str">
        <f t="shared" si="116"/>
        <v xml:space="preserve"> </v>
      </c>
      <c r="ABJ19" s="154" t="str">
        <f>IF(ABH19=0," ",IF(ABH19=16," ",VLOOKUP(ABH19,PROTOKOL!$A:$E,2)*ABI19))</f>
        <v xml:space="preserve"> </v>
      </c>
      <c r="ABK19" s="151"/>
      <c r="ABL19" s="152" t="str">
        <f>IF(ABH19=0," ",IF(ABH19=16," ",(ABG19-ABJ19-ABK19)*VLOOKUP(ABH19,PROTOKOL!$A:$E,5)))</f>
        <v xml:space="preserve"> </v>
      </c>
      <c r="ABM19" s="155"/>
      <c r="ABN19" s="156" t="str">
        <f t="shared" si="117"/>
        <v xml:space="preserve"> </v>
      </c>
      <c r="ABO19" s="103"/>
      <c r="ABP19" s="138">
        <v>6</v>
      </c>
      <c r="ABQ19" s="149">
        <v>1</v>
      </c>
      <c r="ABR19" s="150">
        <v>5</v>
      </c>
      <c r="ABS19" s="150">
        <f t="shared" si="118"/>
        <v>7.5</v>
      </c>
      <c r="ABT19" s="150">
        <f>IFERROR(IF(ABR19=0," ",IF(ABR19=16," ",VLOOKUP(ABR19,PROTOKOL!$A:$E,2)*ABS19))/7.5*(7.5-ABW19),"")</f>
        <v>0</v>
      </c>
      <c r="ABU19" s="151"/>
      <c r="ABV19" s="152">
        <f>IF(ABR19=0," ",IF(ABR19=16," ",(ABQ19-ABT19-ABU19)*VLOOKUP(ABR19,PROTOKOL!$A:$E,5)))</f>
        <v>17.262634133205204</v>
      </c>
      <c r="ABW19" s="153"/>
      <c r="ABX19" s="144" t="str">
        <f t="shared" si="278"/>
        <v xml:space="preserve"> </v>
      </c>
      <c r="ABY19" s="145" t="str">
        <f t="shared" si="279"/>
        <v xml:space="preserve"> </v>
      </c>
      <c r="ABZ19" s="149"/>
      <c r="ACA19" s="150"/>
      <c r="ACB19" s="150" t="str">
        <f t="shared" si="119"/>
        <v xml:space="preserve"> </v>
      </c>
      <c r="ACC19" s="154" t="str">
        <f>IF(ACA19=0," ",IF(ACA19=16," ",VLOOKUP(ACA19,PROTOKOL!$A:$E,2)*ACB19))</f>
        <v xml:space="preserve"> </v>
      </c>
      <c r="ACD19" s="151"/>
      <c r="ACE19" s="152" t="str">
        <f>IF(ACA19=0," ",IF(ACA19=16," ",(ABZ19-ACC19-ACD19)*VLOOKUP(ACA19,PROTOKOL!$A:$E,5)))</f>
        <v xml:space="preserve"> </v>
      </c>
      <c r="ACF19" s="155"/>
      <c r="ACG19" s="156" t="str">
        <f t="shared" si="120"/>
        <v xml:space="preserve"> </v>
      </c>
      <c r="ACH19" s="103"/>
      <c r="ACI19" s="138">
        <v>6</v>
      </c>
      <c r="ACJ19" s="149">
        <v>6.31</v>
      </c>
      <c r="ACK19" s="150">
        <v>1</v>
      </c>
      <c r="ACL19" s="150">
        <f t="shared" si="121"/>
        <v>7.5</v>
      </c>
      <c r="ACM19" s="150">
        <f>IFERROR(IF(ACK19=0," ",IF(ACK19=16," ",VLOOKUP(ACK19,PROTOKOL!$A:$E,2)*ACL19))/7.5*(7.5-ACP19),"")</f>
        <v>4.5</v>
      </c>
      <c r="ACN19" s="151">
        <v>0.26400000000000001</v>
      </c>
      <c r="ACO19" s="152">
        <f>IF(ACK19=0," ",IF(ACK19=16," ",(ACJ19-ACM19-ACN19)*VLOOKUP(ACK19,PROTOKOL!$A:$E,5)))</f>
        <v>15.673519777777772</v>
      </c>
      <c r="ACP19" s="153"/>
      <c r="ACQ19" s="144">
        <f t="shared" si="280"/>
        <v>7.5</v>
      </c>
      <c r="ACR19" s="145">
        <f t="shared" si="281"/>
        <v>15.673519777777772</v>
      </c>
      <c r="ACS19" s="149"/>
      <c r="ACT19" s="150"/>
      <c r="ACU19" s="150" t="str">
        <f t="shared" si="122"/>
        <v xml:space="preserve"> </v>
      </c>
      <c r="ACV19" s="154" t="str">
        <f>IF(ACT19=0," ",IF(ACT19=16," ",VLOOKUP(ACT19,PROTOKOL!$A:$E,2)*ACU19))</f>
        <v xml:space="preserve"> </v>
      </c>
      <c r="ACW19" s="151"/>
      <c r="ACX19" s="152" t="str">
        <f>IF(ACT19=0," ",IF(ACT19=16," ",(ACS19-ACV19-ACW19)*VLOOKUP(ACT19,PROTOKOL!$A:$E,5)))</f>
        <v xml:space="preserve"> </v>
      </c>
      <c r="ACY19" s="155"/>
      <c r="ACZ19" s="156" t="str">
        <f t="shared" si="123"/>
        <v xml:space="preserve"> </v>
      </c>
      <c r="ADA19" s="103"/>
      <c r="ADB19" s="138">
        <v>6</v>
      </c>
      <c r="ADC19" s="149">
        <v>6.27</v>
      </c>
      <c r="ADD19" s="150">
        <v>1</v>
      </c>
      <c r="ADE19" s="150">
        <f t="shared" si="124"/>
        <v>7.5</v>
      </c>
      <c r="ADF19" s="150">
        <f>IFERROR(IF(ADD19=0," ",IF(ADD19=16," ",VLOOKUP(ADD19,PROTOKOL!$A:$E,2)*ADE19))/7.5*(7.5-ADI19),"")</f>
        <v>4.5</v>
      </c>
      <c r="ADG19" s="151">
        <v>0.20100000000000001</v>
      </c>
      <c r="ADH19" s="152">
        <f>IF(ADD19=0," ",IF(ADD19=16," ",(ADC19-ADF19-ADG19)*VLOOKUP(ADD19,PROTOKOL!$A:$E,5)))</f>
        <v>15.906696333333327</v>
      </c>
      <c r="ADI19" s="153"/>
      <c r="ADJ19" s="144">
        <f t="shared" si="282"/>
        <v>7.5</v>
      </c>
      <c r="ADK19" s="145">
        <f t="shared" si="283"/>
        <v>15.906696333333327</v>
      </c>
      <c r="ADL19" s="149"/>
      <c r="ADM19" s="150"/>
      <c r="ADN19" s="150" t="str">
        <f t="shared" si="125"/>
        <v xml:space="preserve"> </v>
      </c>
      <c r="ADO19" s="154" t="str">
        <f>IF(ADM19=0," ",IF(ADM19=16," ",VLOOKUP(ADM19,PROTOKOL!$A:$E,2)*ADN19))</f>
        <v xml:space="preserve"> </v>
      </c>
      <c r="ADP19" s="151"/>
      <c r="ADQ19" s="152" t="str">
        <f>IF(ADM19=0," ",IF(ADM19=16," ",(ADL19-ADO19-ADP19)*VLOOKUP(ADM19,PROTOKOL!$A:$E,5)))</f>
        <v xml:space="preserve"> </v>
      </c>
      <c r="ADR19" s="155"/>
      <c r="ADS19" s="156" t="str">
        <f t="shared" si="126"/>
        <v xml:space="preserve"> </v>
      </c>
      <c r="ADT19" s="103"/>
      <c r="ADU19" s="138">
        <v>6</v>
      </c>
      <c r="ADV19" s="149">
        <v>7.77</v>
      </c>
      <c r="ADW19" s="150">
        <v>1</v>
      </c>
      <c r="ADX19" s="150">
        <f t="shared" si="127"/>
        <v>7.5</v>
      </c>
      <c r="ADY19" s="150">
        <f>IFERROR(IF(ADW19=0," ",IF(ADW19=16," ",VLOOKUP(ADW19,PROTOKOL!$A:$E,2)*ADX19))/7.5*(7.5-AEB19),"")</f>
        <v>4.5</v>
      </c>
      <c r="ADZ19" s="151">
        <v>0.40300000000000002</v>
      </c>
      <c r="AEA19" s="152">
        <f>IF(ADW19=0," ",IF(ADW19=16," ",(ADV19-ADY19-ADZ19)*VLOOKUP(ADW19,PROTOKOL!$A:$E,5)))</f>
        <v>29.065964555555549</v>
      </c>
      <c r="AEB19" s="153"/>
      <c r="AEC19" s="144">
        <f t="shared" si="284"/>
        <v>7.5</v>
      </c>
      <c r="AED19" s="145">
        <f t="shared" si="285"/>
        <v>29.065964555555549</v>
      </c>
      <c r="AEE19" s="149"/>
      <c r="AEF19" s="150"/>
      <c r="AEG19" s="150" t="str">
        <f t="shared" si="128"/>
        <v xml:space="preserve"> </v>
      </c>
      <c r="AEH19" s="154" t="str">
        <f>IF(AEF19=0," ",IF(AEF19=16," ",VLOOKUP(AEF19,PROTOKOL!$A:$E,2)*AEG19))</f>
        <v xml:space="preserve"> </v>
      </c>
      <c r="AEI19" s="151"/>
      <c r="AEJ19" s="152" t="str">
        <f>IF(AEF19=0," ",IF(AEF19=16," ",(AEE19-AEH19-AEI19)*VLOOKUP(AEF19,PROTOKOL!$A:$E,5)))</f>
        <v xml:space="preserve"> </v>
      </c>
      <c r="AEK19" s="155"/>
      <c r="AEL19" s="156" t="str">
        <f t="shared" si="129"/>
        <v xml:space="preserve"> </v>
      </c>
      <c r="AEM19" s="103"/>
      <c r="AEN19" s="138">
        <v>6</v>
      </c>
      <c r="AEO19" s="149">
        <v>7.97</v>
      </c>
      <c r="AEP19" s="150">
        <v>1</v>
      </c>
      <c r="AEQ19" s="150">
        <f t="shared" si="130"/>
        <v>7.5</v>
      </c>
      <c r="AER19" s="150">
        <f>IFERROR(IF(AEP19=0," ",IF(AEP19=16," ",VLOOKUP(AEP19,PROTOKOL!$A:$E,2)*AEQ19))/7.5*(7.5-AEU19),"")</f>
        <v>4.5</v>
      </c>
      <c r="AES19" s="151">
        <v>0.38900000000000001</v>
      </c>
      <c r="AET19" s="152">
        <f>IF(AEP19=0," ",IF(AEP19=16," ",(AEO19-AER19-AES19)*VLOOKUP(AEP19,PROTOKOL!$A:$E,5)))</f>
        <v>31.235520333333326</v>
      </c>
      <c r="AEU19" s="153"/>
      <c r="AEV19" s="144">
        <f t="shared" si="286"/>
        <v>7.5</v>
      </c>
      <c r="AEW19" s="145">
        <f t="shared" si="287"/>
        <v>31.235520333333326</v>
      </c>
      <c r="AEX19" s="149"/>
      <c r="AEY19" s="150"/>
      <c r="AEZ19" s="150" t="str">
        <f t="shared" si="131"/>
        <v xml:space="preserve"> </v>
      </c>
      <c r="AFA19" s="154" t="str">
        <f>IF(AEY19=0," ",IF(AEY19=16," ",VLOOKUP(AEY19,PROTOKOL!$A:$E,2)*AEZ19))</f>
        <v xml:space="preserve"> </v>
      </c>
      <c r="AFB19" s="151"/>
      <c r="AFC19" s="152" t="str">
        <f>IF(AEY19=0," ",IF(AEY19=16," ",(AEX19-AFA19-AFB19)*VLOOKUP(AEY19,PROTOKOL!$A:$E,5)))</f>
        <v xml:space="preserve"> </v>
      </c>
      <c r="AFD19" s="155"/>
      <c r="AFE19" s="156" t="str">
        <f t="shared" si="132"/>
        <v xml:space="preserve"> </v>
      </c>
      <c r="AFF19" s="103"/>
      <c r="AFG19" s="138">
        <v>6</v>
      </c>
      <c r="AFH19" s="149">
        <v>6.92</v>
      </c>
      <c r="AFI19" s="150">
        <v>3</v>
      </c>
      <c r="AFJ19" s="150">
        <f t="shared" si="133"/>
        <v>7.5</v>
      </c>
      <c r="AFK19" s="150">
        <f>IFERROR(IF(AFI19=0," ",IF(AFI19=16," ",VLOOKUP(AFI19,PROTOKOL!$A:$E,2)*AFJ19))/7.5*(7.5-AFN19),"")</f>
        <v>4.5</v>
      </c>
      <c r="AFL19" s="151">
        <v>0.115</v>
      </c>
      <c r="AFM19" s="152">
        <f>IF(AFI19=0," ",IF(AFI19=16," ",(AFH19-AFK19-AFL19)*VLOOKUP(AFI19,PROTOKOL!$A:$E,5)))</f>
        <v>16.357842277777774</v>
      </c>
      <c r="AFN19" s="153"/>
      <c r="AFO19" s="144">
        <f t="shared" si="288"/>
        <v>7.5</v>
      </c>
      <c r="AFP19" s="145">
        <f t="shared" si="289"/>
        <v>16.357842277777774</v>
      </c>
      <c r="AFQ19" s="149"/>
      <c r="AFR19" s="150"/>
      <c r="AFS19" s="150" t="str">
        <f t="shared" si="134"/>
        <v xml:space="preserve"> </v>
      </c>
      <c r="AFT19" s="154" t="str">
        <f>IF(AFR19=0," ",IF(AFR19=16," ",VLOOKUP(AFR19,PROTOKOL!$A:$E,2)*AFS19))</f>
        <v xml:space="preserve"> </v>
      </c>
      <c r="AFU19" s="151"/>
      <c r="AFV19" s="152" t="str">
        <f>IF(AFR19=0," ",IF(AFR19=16," ",(AFQ19-AFT19-AFU19)*VLOOKUP(AFR19,PROTOKOL!$A:$E,5)))</f>
        <v xml:space="preserve"> </v>
      </c>
      <c r="AFW19" s="155"/>
      <c r="AFX19" s="156" t="str">
        <f t="shared" si="135"/>
        <v xml:space="preserve"> </v>
      </c>
      <c r="AFY19" s="103"/>
      <c r="AFZ19" s="138">
        <v>6</v>
      </c>
      <c r="AGA19" s="149">
        <v>6.62</v>
      </c>
      <c r="AGB19" s="150">
        <v>1</v>
      </c>
      <c r="AGC19" s="150">
        <f t="shared" si="136"/>
        <v>7.5</v>
      </c>
      <c r="AGD19" s="150">
        <f>IFERROR(IF(AGB19=0," ",IF(AGB19=16," ",VLOOKUP(AGB19,PROTOKOL!$A:$E,2)*AGC19))/7.5*(7.5-AGG19),"")</f>
        <v>4.5</v>
      </c>
      <c r="AGE19" s="151">
        <v>0.112</v>
      </c>
      <c r="AGF19" s="152">
        <f>IF(AGB19=0," ",IF(AGB19=16," ",(AGA19-AGD19-AGE19)*VLOOKUP(AGB19,PROTOKOL!$A:$E,5)))</f>
        <v>20.357327111111108</v>
      </c>
      <c r="AGG19" s="153"/>
      <c r="AGH19" s="144">
        <f t="shared" si="290"/>
        <v>7.5</v>
      </c>
      <c r="AGI19" s="145">
        <f t="shared" si="291"/>
        <v>20.357327111111108</v>
      </c>
      <c r="AGJ19" s="149"/>
      <c r="AGK19" s="150"/>
      <c r="AGL19" s="150" t="str">
        <f t="shared" si="137"/>
        <v xml:space="preserve"> </v>
      </c>
      <c r="AGM19" s="154" t="str">
        <f>IF(AGK19=0," ",IF(AGK19=16," ",VLOOKUP(AGK19,PROTOKOL!$A:$E,2)*AGL19))</f>
        <v xml:space="preserve"> </v>
      </c>
      <c r="AGN19" s="151"/>
      <c r="AGO19" s="152" t="str">
        <f>IF(AGK19=0," ",IF(AGK19=16," ",(AGJ19-AGM19-AGN19)*VLOOKUP(AGK19,PROTOKOL!$A:$E,5)))</f>
        <v xml:space="preserve"> </v>
      </c>
      <c r="AGP19" s="155"/>
      <c r="AGQ19" s="156" t="str">
        <f t="shared" si="138"/>
        <v xml:space="preserve"> </v>
      </c>
      <c r="AGR19" s="103"/>
      <c r="AGS19" s="138">
        <v>6</v>
      </c>
      <c r="AGT19" s="149">
        <v>7.19</v>
      </c>
      <c r="AGU19" s="150">
        <v>1</v>
      </c>
      <c r="AGV19" s="150">
        <f t="shared" si="139"/>
        <v>7.5</v>
      </c>
      <c r="AGW19" s="150">
        <f>IFERROR(IF(AGU19=0," ",IF(AGU19=16," ",VLOOKUP(AGU19,PROTOKOL!$A:$E,2)*AGV19))/7.5*(7.5-AGZ19),"")</f>
        <v>4.5</v>
      </c>
      <c r="AGX19" s="151">
        <v>0.156</v>
      </c>
      <c r="AGY19" s="152">
        <f>IF(AGU19=0," ",IF(AGU19=16," ",(AGT19-AGW19-AGX19)*VLOOKUP(AGU19,PROTOKOL!$A:$E,5)))</f>
        <v>25.689973555555554</v>
      </c>
      <c r="AGZ19" s="153"/>
      <c r="AHA19" s="144">
        <f t="shared" si="292"/>
        <v>7.5</v>
      </c>
      <c r="AHB19" s="145">
        <f t="shared" si="293"/>
        <v>25.689973555555554</v>
      </c>
      <c r="AHC19" s="149"/>
      <c r="AHD19" s="150"/>
      <c r="AHE19" s="150" t="str">
        <f t="shared" si="140"/>
        <v xml:space="preserve"> </v>
      </c>
      <c r="AHF19" s="154" t="str">
        <f>IF(AHD19=0," ",IF(AHD19=16," ",VLOOKUP(AHD19,PROTOKOL!$A:$E,2)*AHE19))</f>
        <v xml:space="preserve"> </v>
      </c>
      <c r="AHG19" s="151"/>
      <c r="AHH19" s="152" t="str">
        <f>IF(AHD19=0," ",IF(AHD19=16," ",(AHC19-AHF19-AHG19)*VLOOKUP(AHD19,PROTOKOL!$A:$E,5)))</f>
        <v xml:space="preserve"> </v>
      </c>
      <c r="AHI19" s="155"/>
      <c r="AHJ19" s="156" t="str">
        <f t="shared" si="141"/>
        <v xml:space="preserve"> </v>
      </c>
      <c r="AHK19" s="103"/>
      <c r="AHL19" s="138">
        <v>6</v>
      </c>
      <c r="AHM19" s="149" t="s">
        <v>26</v>
      </c>
      <c r="AHN19" s="150"/>
      <c r="AHO19" s="150" t="str">
        <f t="shared" si="142"/>
        <v xml:space="preserve"> </v>
      </c>
      <c r="AHP19" s="150" t="str">
        <f>IFERROR(IF(AHN19=0," ",IF(AHN19=16," ",VLOOKUP(AHN19,PROTOKOL!$A:$E,2)*AHO19))/7.5*(7.5-AHS19),"")</f>
        <v/>
      </c>
      <c r="AHQ19" s="151"/>
      <c r="AHR19" s="152" t="str">
        <f>IF(AHN19=0," ",IF(AHN19=16," ",(AHM19-AHP19-AHQ19)*VLOOKUP(AHN19,PROTOKOL!$A:$E,5)))</f>
        <v xml:space="preserve"> </v>
      </c>
      <c r="AHS19" s="153"/>
      <c r="AHT19" s="144" t="str">
        <f t="shared" si="294"/>
        <v xml:space="preserve"> </v>
      </c>
      <c r="AHU19" s="145" t="str">
        <f t="shared" si="295"/>
        <v xml:space="preserve"> </v>
      </c>
      <c r="AHV19" s="149"/>
      <c r="AHW19" s="150"/>
      <c r="AHX19" s="150" t="str">
        <f t="shared" si="143"/>
        <v xml:space="preserve"> </v>
      </c>
      <c r="AHY19" s="154" t="str">
        <f>IF(AHW19=0," ",IF(AHW19=16," ",VLOOKUP(AHW19,PROTOKOL!$A:$E,2)*AHX19))</f>
        <v xml:space="preserve"> </v>
      </c>
      <c r="AHZ19" s="151"/>
      <c r="AIA19" s="152" t="str">
        <f>IF(AHW19=0," ",IF(AHW19=16," ",(AHV19-AHY19-AHZ19)*VLOOKUP(AHW19,PROTOKOL!$A:$E,5)))</f>
        <v xml:space="preserve"> </v>
      </c>
      <c r="AIB19" s="155"/>
      <c r="AIC19" s="156" t="str">
        <f t="shared" si="144"/>
        <v xml:space="preserve"> </v>
      </c>
      <c r="AID19" s="103"/>
      <c r="AIE19" s="138">
        <v>6</v>
      </c>
      <c r="AIF19" s="149">
        <v>1</v>
      </c>
      <c r="AIG19" s="150">
        <v>5</v>
      </c>
      <c r="AIH19" s="150">
        <f t="shared" si="145"/>
        <v>7.5</v>
      </c>
      <c r="AII19" s="150">
        <f>IFERROR(IF(AIG19=0," ",IF(AIG19=16," ",VLOOKUP(AIG19,PROTOKOL!$A:$E,2)*AIH19))/7.5*(7.5-AIL19),"")</f>
        <v>0</v>
      </c>
      <c r="AIJ19" s="151"/>
      <c r="AIK19" s="152">
        <f>IF(AIG19=0," ",IF(AIG19=16," ",(AIF19-AII19-AIJ19)*VLOOKUP(AIG19,PROTOKOL!$A:$E,5)))</f>
        <v>17.262634133205204</v>
      </c>
      <c r="AIL19" s="153"/>
      <c r="AIM19" s="144" t="str">
        <f t="shared" si="296"/>
        <v xml:space="preserve"> </v>
      </c>
      <c r="AIN19" s="145" t="str">
        <f t="shared" si="297"/>
        <v xml:space="preserve"> </v>
      </c>
      <c r="AIO19" s="149"/>
      <c r="AIP19" s="150"/>
      <c r="AIQ19" s="150" t="str">
        <f t="shared" si="146"/>
        <v xml:space="preserve"> </v>
      </c>
      <c r="AIR19" s="154" t="str">
        <f>IF(AIP19=0," ",IF(AIP19=16," ",VLOOKUP(AIP19,PROTOKOL!$A:$E,2)*AIQ19))</f>
        <v xml:space="preserve"> </v>
      </c>
      <c r="AIS19" s="151"/>
      <c r="AIT19" s="152" t="str">
        <f>IF(AIP19=0," ",IF(AIP19=16," ",(AIO19-AIR19-AIS19)*VLOOKUP(AIP19,PROTOKOL!$A:$E,5)))</f>
        <v xml:space="preserve"> </v>
      </c>
      <c r="AIU19" s="155"/>
      <c r="AIV19" s="156" t="str">
        <f t="shared" si="147"/>
        <v xml:space="preserve"> </v>
      </c>
      <c r="AIW19" s="103"/>
      <c r="AIX19" s="138">
        <v>6</v>
      </c>
      <c r="AIY19" s="149">
        <v>7.26</v>
      </c>
      <c r="AIZ19" s="150">
        <v>1</v>
      </c>
      <c r="AJA19" s="150">
        <f t="shared" si="148"/>
        <v>7.5</v>
      </c>
      <c r="AJB19" s="150">
        <f>IFERROR(IF(AIZ19=0," ",IF(AIZ19=16," ",VLOOKUP(AIZ19,PROTOKOL!$A:$E,2)*AJA19))/7.5*(7.5-AJE19),"")</f>
        <v>4.5</v>
      </c>
      <c r="AJC19" s="151">
        <v>4.2000000000000003E-2</v>
      </c>
      <c r="AJD19" s="152">
        <f>IF(AIZ19=0," ",IF(AIZ19=16," ",(AIY19-AJB19-AJC19)*VLOOKUP(AIZ19,PROTOKOL!$A:$E,5)))</f>
        <v>27.555385999999995</v>
      </c>
      <c r="AJE19" s="153"/>
      <c r="AJF19" s="144">
        <f t="shared" si="298"/>
        <v>7.5</v>
      </c>
      <c r="AJG19" s="145">
        <f t="shared" si="299"/>
        <v>27.555385999999995</v>
      </c>
      <c r="AJH19" s="149"/>
      <c r="AJI19" s="150"/>
      <c r="AJJ19" s="150" t="str">
        <f t="shared" si="149"/>
        <v xml:space="preserve"> </v>
      </c>
      <c r="AJK19" s="154" t="str">
        <f>IF(AJI19=0," ",IF(AJI19=16," ",VLOOKUP(AJI19,PROTOKOL!$A:$E,2)*AJJ19))</f>
        <v xml:space="preserve"> </v>
      </c>
      <c r="AJL19" s="151"/>
      <c r="AJM19" s="152" t="str">
        <f>IF(AJI19=0," ",IF(AJI19=16," ",(AJH19-AJK19-AJL19)*VLOOKUP(AJI19,PROTOKOL!$A:$E,5)))</f>
        <v xml:space="preserve"> </v>
      </c>
      <c r="AJN19" s="155"/>
      <c r="AJO19" s="156" t="str">
        <f t="shared" si="150"/>
        <v xml:space="preserve"> </v>
      </c>
      <c r="AJP19" s="103"/>
      <c r="AJQ19" s="138">
        <v>6</v>
      </c>
      <c r="AJR19" s="149">
        <v>8</v>
      </c>
      <c r="AJS19" s="150">
        <v>1</v>
      </c>
      <c r="AJT19" s="150">
        <f t="shared" si="151"/>
        <v>7.5</v>
      </c>
      <c r="AJU19" s="150">
        <f>IFERROR(IF(AJS19=0," ",IF(AJS19=16," ",VLOOKUP(AJS19,PROTOKOL!$A:$E,2)*AJT19))/7.5*(7.5-AJX19),"")</f>
        <v>4.5</v>
      </c>
      <c r="AJV19" s="151">
        <v>0.38800000000000001</v>
      </c>
      <c r="AJW19" s="152">
        <f>IF(AJS19=0," ",IF(AJS19=16," ",(AJR19-AJU19-AJV19)*VLOOKUP(AJS19,PROTOKOL!$A:$E,5)))</f>
        <v>31.549801777777777</v>
      </c>
      <c r="AJX19" s="153"/>
      <c r="AJY19" s="144">
        <f t="shared" si="300"/>
        <v>7.5</v>
      </c>
      <c r="AJZ19" s="145">
        <f t="shared" si="301"/>
        <v>31.549801777777777</v>
      </c>
      <c r="AKA19" s="149"/>
      <c r="AKB19" s="150"/>
      <c r="AKC19" s="150" t="str">
        <f t="shared" si="152"/>
        <v xml:space="preserve"> </v>
      </c>
      <c r="AKD19" s="154" t="str">
        <f>IF(AKB19=0," ",IF(AKB19=16," ",VLOOKUP(AKB19,PROTOKOL!$A:$E,2)*AKC19))</f>
        <v xml:space="preserve"> </v>
      </c>
      <c r="AKE19" s="151"/>
      <c r="AKF19" s="152" t="str">
        <f>IF(AKB19=0," ",IF(AKB19=16," ",(AKA19-AKD19-AKE19)*VLOOKUP(AKB19,PROTOKOL!$A:$E,5)))</f>
        <v xml:space="preserve"> </v>
      </c>
      <c r="AKG19" s="155"/>
      <c r="AKH19" s="156" t="str">
        <f t="shared" si="153"/>
        <v xml:space="preserve"> </v>
      </c>
      <c r="AKI19" s="103"/>
      <c r="AKJ19" s="138">
        <v>6</v>
      </c>
      <c r="AKK19" s="149" t="s">
        <v>26</v>
      </c>
      <c r="AKL19" s="150"/>
      <c r="AKM19" s="150" t="str">
        <f t="shared" si="154"/>
        <v xml:space="preserve"> </v>
      </c>
      <c r="AKN19" s="150" t="str">
        <f>IFERROR(IF(AKL19=0," ",IF(AKL19=16," ",VLOOKUP(AKL19,PROTOKOL!$A:$E,2)*AKM19))/7.5*(7.5-AKQ19),"")</f>
        <v/>
      </c>
      <c r="AKO19" s="151"/>
      <c r="AKP19" s="152" t="str">
        <f>IF(AKL19=0," ",IF(AKL19=16," ",(AKK19-AKN19-AKO19)*VLOOKUP(AKL19,PROTOKOL!$A:$E,5)))</f>
        <v xml:space="preserve"> </v>
      </c>
      <c r="AKQ19" s="153"/>
      <c r="AKR19" s="144" t="str">
        <f t="shared" si="302"/>
        <v xml:space="preserve"> </v>
      </c>
      <c r="AKS19" s="145" t="str">
        <f t="shared" si="303"/>
        <v xml:space="preserve"> </v>
      </c>
      <c r="AKT19" s="149"/>
      <c r="AKU19" s="150"/>
      <c r="AKV19" s="150" t="str">
        <f t="shared" si="155"/>
        <v xml:space="preserve"> </v>
      </c>
      <c r="AKW19" s="154" t="str">
        <f>IF(AKU19=0," ",IF(AKU19=16," ",VLOOKUP(AKU19,PROTOKOL!$A:$E,2)*AKV19))</f>
        <v xml:space="preserve"> </v>
      </c>
      <c r="AKX19" s="151"/>
      <c r="AKY19" s="152" t="str">
        <f>IF(AKU19=0," ",IF(AKU19=16," ",(AKT19-AKW19-AKX19)*VLOOKUP(AKU19,PROTOKOL!$A:$E,5)))</f>
        <v xml:space="preserve"> </v>
      </c>
      <c r="AKZ19" s="155"/>
      <c r="ALA19" s="156" t="str">
        <f t="shared" si="156"/>
        <v xml:space="preserve"> </v>
      </c>
      <c r="ALB19" s="103"/>
      <c r="ALC19" s="138">
        <v>6</v>
      </c>
      <c r="ALD19" s="149" t="s">
        <v>26</v>
      </c>
      <c r="ALE19" s="150"/>
      <c r="ALF19" s="150" t="str">
        <f t="shared" si="157"/>
        <v xml:space="preserve"> </v>
      </c>
      <c r="ALG19" s="150" t="str">
        <f>IFERROR(IF(ALE19=0," ",IF(ALE19=16," ",VLOOKUP(ALE19,PROTOKOL!$A:$E,2)*ALF19))/7.5*(7.5-ALJ19),"")</f>
        <v/>
      </c>
      <c r="ALH19" s="151"/>
      <c r="ALI19" s="152" t="str">
        <f>IF(ALE19=0," ",IF(ALE19=16," ",(ALD19-ALG19-ALH19)*VLOOKUP(ALE19,PROTOKOL!$A:$E,5)))</f>
        <v xml:space="preserve"> </v>
      </c>
      <c r="ALJ19" s="153"/>
      <c r="ALK19" s="144" t="str">
        <f t="shared" si="304"/>
        <v xml:space="preserve"> </v>
      </c>
      <c r="ALL19" s="145" t="str">
        <f t="shared" si="305"/>
        <v xml:space="preserve"> </v>
      </c>
      <c r="ALM19" s="149"/>
      <c r="ALN19" s="150"/>
      <c r="ALO19" s="150" t="str">
        <f t="shared" si="158"/>
        <v xml:space="preserve"> </v>
      </c>
      <c r="ALP19" s="154" t="str">
        <f>IF(ALN19=0," ",IF(ALN19=16," ",VLOOKUP(ALN19,PROTOKOL!$A:$E,2)*ALO19))</f>
        <v xml:space="preserve"> </v>
      </c>
      <c r="ALQ19" s="151"/>
      <c r="ALR19" s="152" t="str">
        <f>IF(ALN19=0," ",IF(ALN19=16," ",(ALM19-ALP19-ALQ19)*VLOOKUP(ALN19,PROTOKOL!$A:$E,5)))</f>
        <v xml:space="preserve"> </v>
      </c>
      <c r="ALS19" s="155"/>
      <c r="ALT19" s="156" t="str">
        <f t="shared" si="159"/>
        <v xml:space="preserve"> </v>
      </c>
      <c r="ALU19" s="103"/>
      <c r="ALV19" s="138">
        <v>6</v>
      </c>
      <c r="ALW19" s="149">
        <v>7.52</v>
      </c>
      <c r="ALX19" s="150">
        <v>1</v>
      </c>
      <c r="ALY19" s="150">
        <f t="shared" si="160"/>
        <v>7.5</v>
      </c>
      <c r="ALZ19" s="150">
        <f>IFERROR(IF(ALX19=0," ",IF(ALX19=16," ",VLOOKUP(ALX19,PROTOKOL!$A:$E,2)*ALY19))/7.5*(7.5-AMC19),"")</f>
        <v>4.5</v>
      </c>
      <c r="AMA19" s="151">
        <v>0.31</v>
      </c>
      <c r="AMB19" s="152">
        <f>IF(ALX19=0," ",IF(ALX19=16," ",(ALW19-ALZ19-AMA19)*VLOOKUP(ALX19,PROTOKOL!$A:$E,5)))</f>
        <v>27.474281111111104</v>
      </c>
      <c r="AMC19" s="153"/>
      <c r="AMD19" s="144">
        <f t="shared" si="306"/>
        <v>7.5</v>
      </c>
      <c r="AME19" s="145">
        <f t="shared" si="307"/>
        <v>27.474281111111104</v>
      </c>
      <c r="AMF19" s="149"/>
      <c r="AMG19" s="150"/>
      <c r="AMH19" s="150" t="str">
        <f t="shared" si="161"/>
        <v xml:space="preserve"> </v>
      </c>
      <c r="AMI19" s="154" t="str">
        <f>IF(AMG19=0," ",IF(AMG19=16," ",VLOOKUP(AMG19,PROTOKOL!$A:$E,2)*AMH19))</f>
        <v xml:space="preserve"> </v>
      </c>
      <c r="AMJ19" s="151"/>
      <c r="AMK19" s="152" t="str">
        <f>IF(AMG19=0," ",IF(AMG19=16," ",(AMF19-AMI19-AMJ19)*VLOOKUP(AMG19,PROTOKOL!$A:$E,5)))</f>
        <v xml:space="preserve"> </v>
      </c>
      <c r="AML19" s="155"/>
      <c r="AMM19" s="156" t="str">
        <f t="shared" si="162"/>
        <v xml:space="preserve"> </v>
      </c>
      <c r="AMN19" s="103"/>
      <c r="AMO19" s="138">
        <v>6</v>
      </c>
      <c r="AMP19" s="149">
        <v>5.98</v>
      </c>
      <c r="AMQ19" s="150">
        <v>1</v>
      </c>
      <c r="AMR19" s="150">
        <f t="shared" si="163"/>
        <v>7.5</v>
      </c>
      <c r="AMS19" s="150">
        <f>IFERROR(IF(AMQ19=0," ",IF(AMQ19=16," ",VLOOKUP(AMQ19,PROTOKOL!$A:$E,2)*AMR19))/7.5*(7.5-AMV19),"")</f>
        <v>4.5</v>
      </c>
      <c r="AMT19" s="151">
        <v>0.13400000000000001</v>
      </c>
      <c r="AMU19" s="152">
        <f>IF(AMQ19=0," ",IF(AMQ19=16," ",(AMP19-AMS19-AMT19)*VLOOKUP(AMQ19,PROTOKOL!$A:$E,5)))</f>
        <v>13.645897555555559</v>
      </c>
      <c r="AMV19" s="153"/>
      <c r="AMW19" s="144">
        <f t="shared" si="308"/>
        <v>7.5</v>
      </c>
      <c r="AMX19" s="145">
        <f t="shared" si="309"/>
        <v>13.645897555555559</v>
      </c>
      <c r="AMY19" s="149"/>
      <c r="AMZ19" s="150"/>
      <c r="ANA19" s="150" t="str">
        <f t="shared" si="164"/>
        <v xml:space="preserve"> </v>
      </c>
      <c r="ANB19" s="154" t="str">
        <f>IF(AMZ19=0," ",IF(AMZ19=16," ",VLOOKUP(AMZ19,PROTOKOL!$A:$E,2)*ANA19))</f>
        <v xml:space="preserve"> </v>
      </c>
      <c r="ANC19" s="151"/>
      <c r="AND19" s="152" t="str">
        <f>IF(AMZ19=0," ",IF(AMZ19=16," ",(AMY19-ANB19-ANC19)*VLOOKUP(AMZ19,PROTOKOL!$A:$E,5)))</f>
        <v xml:space="preserve"> </v>
      </c>
      <c r="ANE19" s="155"/>
      <c r="ANF19" s="156" t="str">
        <f t="shared" si="165"/>
        <v xml:space="preserve"> </v>
      </c>
      <c r="ANG19" s="103"/>
      <c r="ANH19" s="138">
        <v>6</v>
      </c>
      <c r="ANI19" s="149">
        <v>6.49</v>
      </c>
      <c r="ANJ19" s="150">
        <v>1</v>
      </c>
      <c r="ANK19" s="150">
        <f t="shared" si="166"/>
        <v>7.5</v>
      </c>
      <c r="ANL19" s="150">
        <f>IFERROR(IF(ANJ19=0," ",IF(ANJ19=16," ",VLOOKUP(ANJ19,PROTOKOL!$A:$E,2)*ANK19))/7.5*(7.5-ANO19),"")</f>
        <v>4.5</v>
      </c>
      <c r="ANM19" s="151">
        <v>0.36699999999999999</v>
      </c>
      <c r="ANN19" s="152">
        <f>IF(ANJ19=0," ",IF(ANJ19=16," ",(ANI19-ANL19-ANM19)*VLOOKUP(ANJ19,PROTOKOL!$A:$E,5)))</f>
        <v>16.454154333333335</v>
      </c>
      <c r="ANO19" s="153"/>
      <c r="ANP19" s="144">
        <f t="shared" si="310"/>
        <v>7.5</v>
      </c>
      <c r="ANQ19" s="145">
        <f t="shared" si="311"/>
        <v>16.454154333333335</v>
      </c>
      <c r="ANR19" s="149"/>
      <c r="ANS19" s="150"/>
      <c r="ANT19" s="150" t="str">
        <f t="shared" si="167"/>
        <v xml:space="preserve"> </v>
      </c>
      <c r="ANU19" s="154" t="str">
        <f>IF(ANS19=0," ",IF(ANS19=16," ",VLOOKUP(ANS19,PROTOKOL!$A:$E,2)*ANT19))</f>
        <v xml:space="preserve"> </v>
      </c>
      <c r="ANV19" s="151"/>
      <c r="ANW19" s="152" t="str">
        <f>IF(ANS19=0," ",IF(ANS19=16," ",(ANR19-ANU19-ANV19)*VLOOKUP(ANS19,PROTOKOL!$A:$E,5)))</f>
        <v xml:space="preserve"> </v>
      </c>
      <c r="ANX19" s="155"/>
      <c r="ANY19" s="156" t="str">
        <f t="shared" si="168"/>
        <v xml:space="preserve"> </v>
      </c>
      <c r="ANZ19" s="103"/>
      <c r="AOA19" s="138">
        <v>6</v>
      </c>
      <c r="AOB19" s="149" t="s">
        <v>26</v>
      </c>
      <c r="AOC19" s="150"/>
      <c r="AOD19" s="150" t="str">
        <f t="shared" si="169"/>
        <v xml:space="preserve"> </v>
      </c>
      <c r="AOE19" s="150" t="str">
        <f>IFERROR(IF(AOC19=0," ",IF(AOC19=16," ",VLOOKUP(AOC19,PROTOKOL!$A:$E,2)*AOD19))/7.5*(7.5-AOH19),"")</f>
        <v/>
      </c>
      <c r="AOF19" s="151"/>
      <c r="AOG19" s="152" t="str">
        <f>IF(AOC19=0," ",IF(AOC19=16," ",(AOB19-AOE19-AOF19)*VLOOKUP(AOC19,PROTOKOL!$A:$E,5)))</f>
        <v xml:space="preserve"> </v>
      </c>
      <c r="AOH19" s="153"/>
      <c r="AOI19" s="144" t="str">
        <f t="shared" si="312"/>
        <v xml:space="preserve"> </v>
      </c>
      <c r="AOJ19" s="145" t="str">
        <f t="shared" si="313"/>
        <v xml:space="preserve"> </v>
      </c>
      <c r="AOK19" s="149"/>
      <c r="AOL19" s="150"/>
      <c r="AOM19" s="150" t="str">
        <f t="shared" si="170"/>
        <v xml:space="preserve"> </v>
      </c>
      <c r="AON19" s="154" t="str">
        <f>IF(AOL19=0," ",IF(AOL19=16," ",VLOOKUP(AOL19,PROTOKOL!$A:$E,2)*AOM19))</f>
        <v xml:space="preserve"> </v>
      </c>
      <c r="AOO19" s="151"/>
      <c r="AOP19" s="152" t="str">
        <f>IF(AOL19=0," ",IF(AOL19=16," ",(AOK19-AON19-AOO19)*VLOOKUP(AOL19,PROTOKOL!$A:$E,5)))</f>
        <v xml:space="preserve"> </v>
      </c>
      <c r="AOQ19" s="155"/>
      <c r="AOR19" s="156" t="str">
        <f t="shared" si="171"/>
        <v xml:space="preserve"> </v>
      </c>
      <c r="AOS19" s="103"/>
      <c r="AOT19" s="138">
        <v>6</v>
      </c>
      <c r="AOU19" s="149">
        <v>6.78</v>
      </c>
      <c r="AOV19" s="150">
        <v>1</v>
      </c>
      <c r="AOW19" s="150">
        <f t="shared" si="172"/>
        <v>7.5</v>
      </c>
      <c r="AOX19" s="150">
        <f>IFERROR(IF(AOV19=0," ",IF(AOV19=16," ",VLOOKUP(AOV19,PROTOKOL!$A:$E,2)*AOW19))/7.5*(7.5-APA19),"")</f>
        <v>4.5</v>
      </c>
      <c r="AOY19" s="151">
        <v>0.57299999999999995</v>
      </c>
      <c r="AOZ19" s="152">
        <f>IF(AOV19=0," ",IF(AOV19=16," ",(AOU19-AOX19-AOY19)*VLOOKUP(AOV19,PROTOKOL!$A:$E,5)))</f>
        <v>17.305755666666666</v>
      </c>
      <c r="APA19" s="153"/>
      <c r="APB19" s="144">
        <f t="shared" si="314"/>
        <v>7.5</v>
      </c>
      <c r="APC19" s="145">
        <f t="shared" si="315"/>
        <v>17.305755666666666</v>
      </c>
      <c r="APD19" s="149"/>
      <c r="APE19" s="150"/>
      <c r="APF19" s="150" t="str">
        <f t="shared" si="173"/>
        <v xml:space="preserve"> </v>
      </c>
      <c r="APG19" s="154" t="str">
        <f>IF(APE19=0," ",IF(APE19=16," ",VLOOKUP(APE19,PROTOKOL!$A:$E,2)*APF19))</f>
        <v xml:space="preserve"> </v>
      </c>
      <c r="APH19" s="151"/>
      <c r="API19" s="152" t="str">
        <f>IF(APE19=0," ",IF(APE19=16," ",(APD19-APG19-APH19)*VLOOKUP(APE19,PROTOKOL!$A:$E,5)))</f>
        <v xml:space="preserve"> </v>
      </c>
      <c r="APJ19" s="155"/>
      <c r="APK19" s="156" t="str">
        <f t="shared" si="174"/>
        <v xml:space="preserve"> </v>
      </c>
      <c r="APL19" s="103"/>
      <c r="APM19" s="138">
        <v>6</v>
      </c>
      <c r="APN19" s="149" t="s">
        <v>26</v>
      </c>
      <c r="APO19" s="150"/>
      <c r="APP19" s="150" t="str">
        <f t="shared" si="175"/>
        <v xml:space="preserve"> </v>
      </c>
      <c r="APQ19" s="150" t="str">
        <f>IFERROR(IF(APO19=0," ",IF(APO19=16," ",VLOOKUP(APO19,PROTOKOL!$A:$E,2)*APP19))/7.5*(7.5-APT19),"")</f>
        <v/>
      </c>
      <c r="APR19" s="151"/>
      <c r="APS19" s="152" t="str">
        <f>IF(APO19=0," ",IF(APO19=16," ",(APN19-APQ19-APR19)*VLOOKUP(APO19,PROTOKOL!$A:$E,5)))</f>
        <v xml:space="preserve"> </v>
      </c>
      <c r="APT19" s="153"/>
      <c r="APU19" s="144" t="str">
        <f t="shared" si="316"/>
        <v xml:space="preserve"> </v>
      </c>
      <c r="APV19" s="145" t="str">
        <f t="shared" si="317"/>
        <v xml:space="preserve"> </v>
      </c>
      <c r="APW19" s="149"/>
      <c r="APX19" s="150"/>
      <c r="APY19" s="150" t="str">
        <f t="shared" si="176"/>
        <v xml:space="preserve"> </v>
      </c>
      <c r="APZ19" s="154" t="str">
        <f>IF(APX19=0," ",IF(APX19=16," ",VLOOKUP(APX19,PROTOKOL!$A:$E,2)*APY19))</f>
        <v xml:space="preserve"> </v>
      </c>
      <c r="AQA19" s="151"/>
      <c r="AQB19" s="152" t="str">
        <f>IF(APX19=0," ",IF(APX19=16," ",(APW19-APZ19-AQA19)*VLOOKUP(APX19,PROTOKOL!$A:$E,5)))</f>
        <v xml:space="preserve"> </v>
      </c>
      <c r="AQC19" s="155"/>
      <c r="AQD19" s="156" t="str">
        <f t="shared" si="177"/>
        <v xml:space="preserve"> </v>
      </c>
      <c r="AQE19" s="103"/>
      <c r="AQF19" s="138">
        <v>6</v>
      </c>
      <c r="AQG19" s="149">
        <v>7.56</v>
      </c>
      <c r="AQH19" s="150">
        <v>1</v>
      </c>
      <c r="AQI19" s="150">
        <f t="shared" si="178"/>
        <v>7.5</v>
      </c>
      <c r="AQJ19" s="150">
        <f>IFERROR(IF(AQH19=0," ",IF(AQH19=16," ",VLOOKUP(AQH19,PROTOKOL!$A:$E,2)*AQI19))/7.5*(7.5-AQM19),"")</f>
        <v>4.5</v>
      </c>
      <c r="AQK19" s="151">
        <v>0.34499999999999997</v>
      </c>
      <c r="AQL19" s="152">
        <f>IF(AQH19=0," ",IF(AQH19=16," ",(AQG19-AQJ19-AQK19)*VLOOKUP(AQH19,PROTOKOL!$A:$E,5)))</f>
        <v>27.524971666666662</v>
      </c>
      <c r="AQM19" s="153"/>
      <c r="AQN19" s="144">
        <f t="shared" si="318"/>
        <v>7.5</v>
      </c>
      <c r="AQO19" s="145">
        <f t="shared" si="319"/>
        <v>27.524971666666662</v>
      </c>
      <c r="AQP19" s="149"/>
      <c r="AQQ19" s="150"/>
      <c r="AQR19" s="150" t="str">
        <f t="shared" si="179"/>
        <v xml:space="preserve"> </v>
      </c>
      <c r="AQS19" s="154" t="str">
        <f>IF(AQQ19=0," ",IF(AQQ19=16," ",VLOOKUP(AQQ19,PROTOKOL!$A:$E,2)*AQR19))</f>
        <v xml:space="preserve"> </v>
      </c>
      <c r="AQT19" s="151"/>
      <c r="AQU19" s="152" t="str">
        <f>IF(AQQ19=0," ",IF(AQQ19=16," ",(AQP19-AQS19-AQT19)*VLOOKUP(AQQ19,PROTOKOL!$A:$E,5)))</f>
        <v xml:space="preserve"> </v>
      </c>
      <c r="AQV19" s="155"/>
      <c r="AQW19" s="156" t="str">
        <f t="shared" si="180"/>
        <v xml:space="preserve"> </v>
      </c>
      <c r="AQX19" s="103"/>
      <c r="AQY19" s="138">
        <v>6</v>
      </c>
      <c r="AQZ19" s="149">
        <v>8</v>
      </c>
      <c r="ARA19" s="150">
        <v>1</v>
      </c>
      <c r="ARB19" s="150">
        <f t="shared" si="181"/>
        <v>7.5</v>
      </c>
      <c r="ARC19" s="150">
        <f>IFERROR(IF(ARA19=0," ",IF(ARA19=16," ",VLOOKUP(ARA19,PROTOKOL!$A:$E,2)*ARB19))/7.5*(7.5-ARF19),"")</f>
        <v>4.5</v>
      </c>
      <c r="ARD19" s="151">
        <v>0.38800000000000001</v>
      </c>
      <c r="ARE19" s="152">
        <f>IF(ARA19=0," ",IF(ARA19=16," ",(AQZ19-ARC19-ARD19)*VLOOKUP(ARA19,PROTOKOL!$A:$E,5)))</f>
        <v>31.549801777777777</v>
      </c>
      <c r="ARF19" s="153"/>
      <c r="ARG19" s="144">
        <f t="shared" si="320"/>
        <v>7.5</v>
      </c>
      <c r="ARH19" s="145">
        <f t="shared" si="321"/>
        <v>31.549801777777777</v>
      </c>
      <c r="ARI19" s="149"/>
      <c r="ARJ19" s="150"/>
      <c r="ARK19" s="150" t="str">
        <f t="shared" si="182"/>
        <v xml:space="preserve"> </v>
      </c>
      <c r="ARL19" s="154" t="str">
        <f>IF(ARJ19=0," ",IF(ARJ19=16," ",VLOOKUP(ARJ19,PROTOKOL!$A:$E,2)*ARK19))</f>
        <v xml:space="preserve"> </v>
      </c>
      <c r="ARM19" s="151"/>
      <c r="ARN19" s="152" t="str">
        <f>IF(ARJ19=0," ",IF(ARJ19=16," ",(ARI19-ARL19-ARM19)*VLOOKUP(ARJ19,PROTOKOL!$A:$E,5)))</f>
        <v xml:space="preserve"> </v>
      </c>
      <c r="ARO19" s="155"/>
      <c r="ARP19" s="156" t="str">
        <f t="shared" si="183"/>
        <v xml:space="preserve"> </v>
      </c>
      <c r="ARQ19" s="103"/>
      <c r="ARR19" s="138">
        <v>6</v>
      </c>
      <c r="ARS19" s="149">
        <v>6.68</v>
      </c>
      <c r="ART19" s="150">
        <v>1</v>
      </c>
      <c r="ARU19" s="150">
        <f t="shared" si="184"/>
        <v>7.5</v>
      </c>
      <c r="ARV19" s="150">
        <f>IFERROR(IF(ART19=0," ",IF(ART19=16," ",VLOOKUP(ART19,PROTOKOL!$A:$E,2)*ARU19))/7.5*(7.5-ARY19),"")</f>
        <v>4.5</v>
      </c>
      <c r="ARW19" s="151">
        <v>0.34699999999999998</v>
      </c>
      <c r="ARX19" s="152">
        <f>IF(ART19=0," ",IF(ART19=16," ",(ARS19-ARV19-ARW19)*VLOOKUP(ART19,PROTOKOL!$A:$E,5)))</f>
        <v>18.583157666666661</v>
      </c>
      <c r="ARY19" s="153"/>
      <c r="ARZ19" s="144">
        <f t="shared" si="322"/>
        <v>7.5</v>
      </c>
      <c r="ASA19" s="145">
        <f t="shared" si="323"/>
        <v>18.583157666666661</v>
      </c>
      <c r="ASB19" s="149"/>
      <c r="ASC19" s="150"/>
      <c r="ASD19" s="150" t="str">
        <f t="shared" si="185"/>
        <v xml:space="preserve"> </v>
      </c>
      <c r="ASE19" s="154" t="str">
        <f>IF(ASC19=0," ",IF(ASC19=16," ",VLOOKUP(ASC19,PROTOKOL!$A:$E,2)*ASD19))</f>
        <v xml:space="preserve"> </v>
      </c>
      <c r="ASF19" s="151"/>
      <c r="ASG19" s="152" t="str">
        <f>IF(ASC19=0," ",IF(ASC19=16," ",(ASB19-ASE19-ASF19)*VLOOKUP(ASC19,PROTOKOL!$A:$E,5)))</f>
        <v xml:space="preserve"> </v>
      </c>
      <c r="ASH19" s="155"/>
      <c r="ASI19" s="156" t="str">
        <f t="shared" si="186"/>
        <v xml:space="preserve"> </v>
      </c>
      <c r="ASJ19" s="103"/>
      <c r="ASK19" s="138">
        <v>6</v>
      </c>
      <c r="ASL19" s="149">
        <v>6.74</v>
      </c>
      <c r="ASM19" s="150">
        <v>1</v>
      </c>
      <c r="ASN19" s="150">
        <f t="shared" si="187"/>
        <v>7.5</v>
      </c>
      <c r="ASO19" s="150">
        <f>IFERROR(IF(ASM19=0," ",IF(ASM19=16," ",VLOOKUP(ASM19,PROTOKOL!$A:$E,2)*ASN19))/7.5*(7.5-ASR19),"")</f>
        <v>4.5</v>
      </c>
      <c r="ASP19" s="151">
        <v>0.33400000000000002</v>
      </c>
      <c r="ASQ19" s="152">
        <f>IF(ASM19=0," ",IF(ASM19=16," ",(ASL19-ASO19-ASP19)*VLOOKUP(ASM19,PROTOKOL!$A:$E,5)))</f>
        <v>19.323239777777776</v>
      </c>
      <c r="ASR19" s="153"/>
      <c r="ASS19" s="144">
        <f t="shared" si="324"/>
        <v>7.5</v>
      </c>
      <c r="AST19" s="145">
        <f t="shared" si="325"/>
        <v>19.323239777777776</v>
      </c>
      <c r="ASU19" s="149"/>
      <c r="ASV19" s="150"/>
      <c r="ASW19" s="150" t="str">
        <f t="shared" si="188"/>
        <v xml:space="preserve"> </v>
      </c>
      <c r="ASX19" s="154" t="str">
        <f>IF(ASV19=0," ",IF(ASV19=16," ",VLOOKUP(ASV19,PROTOKOL!$A:$E,2)*ASW19))</f>
        <v xml:space="preserve"> </v>
      </c>
      <c r="ASY19" s="151"/>
      <c r="ASZ19" s="152" t="str">
        <f>IF(ASV19=0," ",IF(ASV19=16," ",(ASU19-ASX19-ASY19)*VLOOKUP(ASV19,PROTOKOL!$A:$E,5)))</f>
        <v xml:space="preserve"> </v>
      </c>
      <c r="ATA19" s="155"/>
      <c r="ATB19" s="156" t="str">
        <f t="shared" si="189"/>
        <v xml:space="preserve"> </v>
      </c>
      <c r="ATC19" s="103"/>
      <c r="ATD19" s="138">
        <v>6</v>
      </c>
      <c r="ATE19" s="149">
        <v>6.31</v>
      </c>
      <c r="ATF19" s="150">
        <v>1</v>
      </c>
      <c r="ATG19" s="150">
        <f t="shared" si="190"/>
        <v>7.5</v>
      </c>
      <c r="ATH19" s="150">
        <f>IFERROR(IF(ATF19=0," ",IF(ATF19=16," ",VLOOKUP(ATF19,PROTOKOL!$A:$E,2)*ATG19))/7.5*(7.5-ATK19),"")</f>
        <v>4.5</v>
      </c>
      <c r="ATI19" s="151">
        <v>0.26400000000000001</v>
      </c>
      <c r="ATJ19" s="152">
        <f>IF(ATF19=0," ",IF(ATF19=16," ",(ATE19-ATH19-ATI19)*VLOOKUP(ATF19,PROTOKOL!$A:$E,5)))</f>
        <v>15.673519777777772</v>
      </c>
      <c r="ATK19" s="153"/>
      <c r="ATL19" s="144">
        <f t="shared" si="326"/>
        <v>7.5</v>
      </c>
      <c r="ATM19" s="145">
        <f t="shared" si="327"/>
        <v>15.673519777777772</v>
      </c>
      <c r="ATN19" s="149"/>
      <c r="ATO19" s="150"/>
      <c r="ATP19" s="150" t="str">
        <f t="shared" si="191"/>
        <v xml:space="preserve"> </v>
      </c>
      <c r="ATQ19" s="154" t="str">
        <f>IF(ATO19=0," ",IF(ATO19=16," ",VLOOKUP(ATO19,PROTOKOL!$A:$E,2)*ATP19))</f>
        <v xml:space="preserve"> </v>
      </c>
      <c r="ATR19" s="151"/>
      <c r="ATS19" s="152" t="str">
        <f>IF(ATO19=0," ",IF(ATO19=16," ",(ATN19-ATQ19-ATR19)*VLOOKUP(ATO19,PROTOKOL!$A:$E,5)))</f>
        <v xml:space="preserve"> </v>
      </c>
      <c r="ATT19" s="155"/>
      <c r="ATU19" s="156" t="str">
        <f t="shared" si="192"/>
        <v xml:space="preserve"> </v>
      </c>
      <c r="ATV19" s="103"/>
      <c r="ATW19" s="138">
        <v>6</v>
      </c>
      <c r="ATX19" s="149" t="s">
        <v>161</v>
      </c>
      <c r="ATY19" s="150"/>
      <c r="ATZ19" s="150" t="str">
        <f t="shared" si="193"/>
        <v xml:space="preserve"> </v>
      </c>
      <c r="AUA19" s="150" t="str">
        <f>IFERROR(IF(ATY19=0," ",IF(ATY19=16," ",VLOOKUP(ATY19,PROTOKOL!$A:$E,2)*ATZ19))/7.5*(7.5-AUD19),"")</f>
        <v/>
      </c>
      <c r="AUB19" s="151"/>
      <c r="AUC19" s="152" t="str">
        <f>IF(ATY19=0," ",IF(ATY19=16," ",(ATX19-AUA19-AUB19)*VLOOKUP(ATY19,PROTOKOL!$A:$E,5)))</f>
        <v xml:space="preserve"> </v>
      </c>
      <c r="AUD19" s="153"/>
      <c r="AUE19" s="144" t="str">
        <f t="shared" si="328"/>
        <v xml:space="preserve"> </v>
      </c>
      <c r="AUF19" s="145" t="str">
        <f t="shared" si="329"/>
        <v xml:space="preserve"> </v>
      </c>
      <c r="AUG19" s="149"/>
      <c r="AUH19" s="150"/>
      <c r="AUI19" s="150" t="str">
        <f t="shared" si="194"/>
        <v xml:space="preserve"> </v>
      </c>
      <c r="AUJ19" s="154" t="str">
        <f>IF(AUH19=0," ",IF(AUH19=16," ",VLOOKUP(AUH19,PROTOKOL!$A:$E,2)*AUI19))</f>
        <v xml:space="preserve"> </v>
      </c>
      <c r="AUK19" s="151"/>
      <c r="AUL19" s="152" t="str">
        <f>IF(AUH19=0," ",IF(AUH19=16," ",(AUG19-AUJ19-AUK19)*VLOOKUP(AUH19,PROTOKOL!$A:$E,5)))</f>
        <v xml:space="preserve"> </v>
      </c>
      <c r="AUM19" s="155"/>
      <c r="AUN19" s="156" t="str">
        <f t="shared" si="195"/>
        <v xml:space="preserve"> </v>
      </c>
      <c r="AUO19" s="103"/>
      <c r="AUP19" s="138">
        <v>6</v>
      </c>
      <c r="AUQ19" s="149" t="s">
        <v>26</v>
      </c>
      <c r="AUR19" s="150"/>
      <c r="AUS19" s="150" t="str">
        <f t="shared" si="196"/>
        <v xml:space="preserve"> </v>
      </c>
      <c r="AUT19" s="150" t="str">
        <f>IFERROR(IF(AUR19=0," ",IF(AUR19=16," ",VLOOKUP(AUR19,PROTOKOL!$A:$E,2)*AUS19))/7.5*(7.5-AUW19),"")</f>
        <v/>
      </c>
      <c r="AUU19" s="151"/>
      <c r="AUV19" s="152" t="str">
        <f>IF(AUR19=0," ",IF(AUR19=16," ",(AUQ19-AUT19-AUU19)*VLOOKUP(AUR19,PROTOKOL!$A:$E,5)))</f>
        <v xml:space="preserve"> </v>
      </c>
      <c r="AUW19" s="153"/>
      <c r="AUX19" s="144" t="str">
        <f t="shared" si="330"/>
        <v xml:space="preserve"> </v>
      </c>
      <c r="AUY19" s="145" t="str">
        <f t="shared" si="331"/>
        <v xml:space="preserve"> </v>
      </c>
      <c r="AUZ19" s="149"/>
      <c r="AVA19" s="150"/>
      <c r="AVB19" s="150" t="str">
        <f t="shared" si="197"/>
        <v xml:space="preserve"> </v>
      </c>
      <c r="AVC19" s="154" t="str">
        <f>IF(AVA19=0," ",IF(AVA19=16," ",VLOOKUP(AVA19,PROTOKOL!$A:$E,2)*AVB19))</f>
        <v xml:space="preserve"> </v>
      </c>
      <c r="AVD19" s="151"/>
      <c r="AVE19" s="152" t="str">
        <f>IF(AVA19=0," ",IF(AVA19=16," ",(AUZ19-AVC19-AVD19)*VLOOKUP(AVA19,PROTOKOL!$A:$E,5)))</f>
        <v xml:space="preserve"> </v>
      </c>
      <c r="AVF19" s="155"/>
      <c r="AVG19" s="156" t="str">
        <f t="shared" si="198"/>
        <v xml:space="preserve"> </v>
      </c>
    </row>
    <row r="20" spans="1:1255" ht="15" thickBot="1" x14ac:dyDescent="0.35">
      <c r="A20" s="103"/>
      <c r="B20" s="138">
        <v>7</v>
      </c>
      <c r="C20" s="149">
        <v>7.38</v>
      </c>
      <c r="D20" s="150">
        <v>1</v>
      </c>
      <c r="E20" s="150">
        <f t="shared" si="334"/>
        <v>7.5</v>
      </c>
      <c r="F20" s="150">
        <f>IFERROR(IF(D20=0," ",IF(D20=16," ",VLOOKUP(D20,PROTOKOL!$A:$E,2)*E20))/7.5*(7.5-I20),"")</f>
        <v>4.5</v>
      </c>
      <c r="G20" s="151">
        <v>0.24099999999999999</v>
      </c>
      <c r="H20" s="152">
        <f>IF(D20=0," ",IF(D20=16," ",(C20-F20-G20)*VLOOKUP(D20,PROTOKOL!$A:$E,5)))</f>
        <v>26.754475222222219</v>
      </c>
      <c r="I20" s="153"/>
      <c r="J20" s="144">
        <f t="shared" si="199"/>
        <v>7.5</v>
      </c>
      <c r="K20" s="145">
        <f t="shared" si="200"/>
        <v>26.754475222222219</v>
      </c>
      <c r="L20" s="149"/>
      <c r="M20" s="150"/>
      <c r="N20" s="150" t="str">
        <f t="shared" si="3"/>
        <v xml:space="preserve"> </v>
      </c>
      <c r="O20" s="154" t="str">
        <f>IF(M20=0," ",IF(M20=16," ",VLOOKUP(M20,PROTOKOL!$A:$E,2)*N20))</f>
        <v xml:space="preserve"> </v>
      </c>
      <c r="P20" s="151"/>
      <c r="Q20" s="152" t="str">
        <f>IF(M20=0," ",IF(M20=16," ",(L20-O20-P20)*VLOOKUP(M20,PROTOKOL!$A:$E,5)))</f>
        <v xml:space="preserve"> </v>
      </c>
      <c r="R20" s="155"/>
      <c r="S20" s="156" t="str">
        <f t="shared" si="4"/>
        <v xml:space="preserve"> </v>
      </c>
      <c r="T20" s="103"/>
      <c r="U20" s="370">
        <v>7</v>
      </c>
      <c r="V20" s="422"/>
      <c r="W20" s="381"/>
      <c r="X20" s="376"/>
      <c r="Y20" s="372" t="str">
        <f t="shared" si="5"/>
        <v xml:space="preserve"> </v>
      </c>
      <c r="Z20" s="372" t="str">
        <f>IFERROR(IF(X20=0," ",IF(X20=16," ",VLOOKUP(X20,PROTOKOL!$A:$E,2)*Y20))/7.5*(7.5-AC20),"")</f>
        <v/>
      </c>
      <c r="AA20" s="382"/>
      <c r="AB20" s="374" t="str">
        <f>IF(X20=0," ",IF(X20=16," ",(W20-Z20-AA20)*VLOOKUP(X20,PROTOKOL!$A:$E,5)))</f>
        <v xml:space="preserve"> </v>
      </c>
      <c r="AC20" s="383"/>
      <c r="AD20" s="376" t="str">
        <f t="shared" si="6"/>
        <v xml:space="preserve"> </v>
      </c>
      <c r="AE20" s="377" t="str">
        <f t="shared" si="7"/>
        <v xml:space="preserve"> </v>
      </c>
      <c r="AF20" s="381"/>
      <c r="AG20" s="376"/>
      <c r="AH20" s="372" t="str">
        <f t="shared" si="8"/>
        <v xml:space="preserve"> </v>
      </c>
      <c r="AI20" s="378" t="str">
        <f>IF(AG20=0," ",IF(AG20=16," ",VLOOKUP(AG20,PROTOKOL!$A:$E,2)*AH20))</f>
        <v xml:space="preserve"> </v>
      </c>
      <c r="AJ20" s="382"/>
      <c r="AK20" s="374" t="str">
        <f>IF(AG20=0," ",IF(AG20=16," ",(AF20-AI20-AJ20)*VLOOKUP(AG20,PROTOKOL!$A:$E,5)))</f>
        <v xml:space="preserve"> </v>
      </c>
      <c r="AL20" s="384"/>
      <c r="AM20" s="380" t="str">
        <f t="shared" si="9"/>
        <v xml:space="preserve"> </v>
      </c>
      <c r="AN20" s="103"/>
      <c r="AO20" s="138">
        <v>7</v>
      </c>
      <c r="AP20" s="149">
        <v>4.26</v>
      </c>
      <c r="AQ20" s="150">
        <v>1</v>
      </c>
      <c r="AR20" s="150">
        <f t="shared" si="335"/>
        <v>7.5</v>
      </c>
      <c r="AS20" s="150">
        <f>IFERROR(IF(AQ20=0," ",IF(AQ20=16," ",VLOOKUP(AQ20,PROTOKOL!$A:$E,2)*AR20))/7.5*(7.5-AV20),"")</f>
        <v>4.5</v>
      </c>
      <c r="AT20" s="151">
        <v>0.13300000000000001</v>
      </c>
      <c r="AU20" s="152">
        <v>0</v>
      </c>
      <c r="AV20" s="153"/>
      <c r="AW20" s="144">
        <f t="shared" si="336"/>
        <v>7.5</v>
      </c>
      <c r="AX20" s="145">
        <f t="shared" si="337"/>
        <v>0</v>
      </c>
      <c r="AY20" s="149"/>
      <c r="AZ20" s="150"/>
      <c r="BA20" s="150" t="str">
        <f t="shared" si="338"/>
        <v xml:space="preserve"> </v>
      </c>
      <c r="BB20" s="154" t="str">
        <f>IF(AZ20=0," ",IF(AZ20=16," ",VLOOKUP(AZ20,PROTOKOL!$A:$E,2)*BA20))</f>
        <v xml:space="preserve"> </v>
      </c>
      <c r="BC20" s="151"/>
      <c r="BD20" s="152" t="str">
        <f>IF(AZ20=0," ",IF(AZ20=16," ",(AY20-BB20-BC20)*VLOOKUP(AZ20,PROTOKOL!$A:$E,5)))</f>
        <v xml:space="preserve"> </v>
      </c>
      <c r="BE20" s="155"/>
      <c r="BF20" s="156" t="str">
        <f t="shared" si="339"/>
        <v xml:space="preserve"> </v>
      </c>
      <c r="BG20" s="103"/>
      <c r="BH20" s="138">
        <v>7</v>
      </c>
      <c r="BI20" s="149">
        <v>5.2</v>
      </c>
      <c r="BJ20" s="150">
        <v>1</v>
      </c>
      <c r="BK20" s="150">
        <f t="shared" si="13"/>
        <v>7.5</v>
      </c>
      <c r="BL20" s="150">
        <f>IFERROR(IF(BJ20=0," ",IF(BJ20=16," ",VLOOKUP(BJ20,PROTOKOL!$A:$E,2)*BK20))/7.5*(7.5-BO20),"")</f>
        <v>4.5</v>
      </c>
      <c r="BM20" s="151">
        <v>4.8000000000000001E-2</v>
      </c>
      <c r="BN20" s="152">
        <f>IF(BJ20=0," ",IF(BJ20=16," ",(BI20-BL20-BM20)*VLOOKUP(BJ20,PROTOKOL!$A:$E,5)))</f>
        <v>6.6100484444444447</v>
      </c>
      <c r="BO20" s="153"/>
      <c r="BP20" s="144">
        <f t="shared" si="203"/>
        <v>7.5</v>
      </c>
      <c r="BQ20" s="145">
        <f t="shared" si="204"/>
        <v>6.6100484444444447</v>
      </c>
      <c r="BR20" s="149"/>
      <c r="BS20" s="150"/>
      <c r="BT20" s="150" t="str">
        <f t="shared" si="14"/>
        <v xml:space="preserve"> </v>
      </c>
      <c r="BU20" s="154" t="str">
        <f>IF(BS20=0," ",IF(BS20=16," ",VLOOKUP(BS20,PROTOKOL!$A:$E,2)*BT20))</f>
        <v xml:space="preserve"> </v>
      </c>
      <c r="BV20" s="151"/>
      <c r="BW20" s="152" t="str">
        <f>IF(BS20=0," ",IF(BS20=16," ",(BR20-BU20-BV20)*VLOOKUP(BS20,PROTOKOL!$A:$E,5)))</f>
        <v xml:space="preserve"> </v>
      </c>
      <c r="BX20" s="155"/>
      <c r="BY20" s="156" t="str">
        <f t="shared" si="15"/>
        <v xml:space="preserve"> </v>
      </c>
      <c r="BZ20" s="103"/>
      <c r="CA20" s="138">
        <v>7</v>
      </c>
      <c r="CB20" s="149">
        <v>6.36</v>
      </c>
      <c r="CC20" s="150">
        <v>1</v>
      </c>
      <c r="CD20" s="150">
        <f t="shared" si="16"/>
        <v>7.5</v>
      </c>
      <c r="CE20" s="150">
        <f>IFERROR(IF(CC20=0," ",IF(CC20=16," ",VLOOKUP(CC20,PROTOKOL!$A:$E,2)*CD20))/7.5*(7.5-CH20),"")</f>
        <v>4.5</v>
      </c>
      <c r="CF20" s="151">
        <v>0.20699999999999999</v>
      </c>
      <c r="CG20" s="152">
        <f>IF(CC20=0," ",IF(CC20=16," ",(CB20-CE20-CF20)*VLOOKUP(CC20,PROTOKOL!$A:$E,5)))</f>
        <v>16.758297666666667</v>
      </c>
      <c r="CH20" s="153"/>
      <c r="CI20" s="144">
        <f t="shared" si="205"/>
        <v>7.5</v>
      </c>
      <c r="CJ20" s="145">
        <f t="shared" si="206"/>
        <v>16.758297666666667</v>
      </c>
      <c r="CK20" s="149"/>
      <c r="CL20" s="150"/>
      <c r="CM20" s="150"/>
      <c r="CN20" s="154" t="str">
        <f>IF(CL20=0," ",IF(CL20=16," ",VLOOKUP(CL20,PROTOKOL!$A:$E,2)*CM20))</f>
        <v xml:space="preserve"> </v>
      </c>
      <c r="CO20" s="151"/>
      <c r="CP20" s="152" t="str">
        <f>IF(CL20=0," ",IF(CL20=16," ",(CK20-CN20-CO20)*VLOOKUP(CL20,PROTOKOL!$A:$E,5)))</f>
        <v xml:space="preserve"> </v>
      </c>
      <c r="CQ20" s="155"/>
      <c r="CR20" s="156" t="str">
        <f t="shared" si="17"/>
        <v xml:space="preserve"> </v>
      </c>
      <c r="CS20" s="103"/>
      <c r="CT20" s="138">
        <v>7</v>
      </c>
      <c r="CU20" s="149">
        <v>1</v>
      </c>
      <c r="CV20" s="150">
        <v>5</v>
      </c>
      <c r="CW20" s="150">
        <f t="shared" si="18"/>
        <v>7.5</v>
      </c>
      <c r="CX20" s="150">
        <f>IFERROR(IF(CV20=0," ",IF(CV20=16," ",VLOOKUP(CV20,PROTOKOL!$A:$E,2)*CW20))/7.5*(7.5-DA20),"")</f>
        <v>0</v>
      </c>
      <c r="CY20" s="151"/>
      <c r="CZ20" s="152">
        <f>IF(CV20=0," ",IF(CV20=16," ",(CU20-CX20-CY20)*VLOOKUP(CV20,PROTOKOL!$A:$E,5)))</f>
        <v>17.262634133205204</v>
      </c>
      <c r="DA20" s="153"/>
      <c r="DB20" s="144" t="str">
        <f t="shared" si="207"/>
        <v xml:space="preserve"> </v>
      </c>
      <c r="DC20" s="145" t="str">
        <f t="shared" si="208"/>
        <v xml:space="preserve"> </v>
      </c>
      <c r="DD20" s="149"/>
      <c r="DE20" s="150"/>
      <c r="DF20" s="150" t="str">
        <f t="shared" si="209"/>
        <v xml:space="preserve"> </v>
      </c>
      <c r="DG20" s="154" t="str">
        <f>IF(DE20=0," ",IF(DE20=16," ",VLOOKUP(DE20,PROTOKOL!$A:$E,2)*DF20))</f>
        <v xml:space="preserve"> </v>
      </c>
      <c r="DH20" s="151"/>
      <c r="DI20" s="152" t="str">
        <f>IF(DE20=0," ",IF(DE20=16," ",(DD20-DG20-DH20)*VLOOKUP(DE20,PROTOKOL!$A:$E,5)))</f>
        <v xml:space="preserve"> </v>
      </c>
      <c r="DJ20" s="155"/>
      <c r="DK20" s="156" t="str">
        <f t="shared" si="19"/>
        <v xml:space="preserve"> </v>
      </c>
      <c r="DL20" s="103"/>
      <c r="DM20" s="138">
        <v>7</v>
      </c>
      <c r="DN20" s="149"/>
      <c r="DO20" s="150" t="s">
        <v>140</v>
      </c>
      <c r="DP20" s="150">
        <f t="shared" ref="DP20" si="347">IF(DO20=0," ",(7.5))</f>
        <v>7.5</v>
      </c>
      <c r="DQ20" s="150" t="str">
        <f>IFERROR(IF(DO20=0," ",IF(DO20=16," ",VLOOKUP(DO20,PROTOKOL!$A:$E,2)*DP20))/7.5*(7.5-DT20),"")</f>
        <v/>
      </c>
      <c r="DR20" s="151"/>
      <c r="DS20" s="152">
        <f t="shared" ref="DS20" si="348">$DY$53*DP20</f>
        <v>46.666666666666664</v>
      </c>
      <c r="DT20" s="153"/>
      <c r="DU20" s="144" t="str">
        <f t="shared" si="211"/>
        <v xml:space="preserve"> </v>
      </c>
      <c r="DV20" s="145" t="str">
        <f t="shared" si="212"/>
        <v xml:space="preserve"> </v>
      </c>
      <c r="DW20" s="149"/>
      <c r="DX20" s="150" t="s">
        <v>140</v>
      </c>
      <c r="DY20" s="150">
        <v>3.5</v>
      </c>
      <c r="DZ20" s="150" t="str">
        <f>IFERROR(IF(DX20=0," ",IF(DX20=16," ",VLOOKUP(DX20,PROTOKOL!$A:$E,2)*DY20))/7.5*(7.5-EC20),"")</f>
        <v/>
      </c>
      <c r="EA20" s="151"/>
      <c r="EB20" s="152">
        <f t="shared" si="346"/>
        <v>21.777777777777779</v>
      </c>
      <c r="EC20" s="155">
        <v>7</v>
      </c>
      <c r="ED20" s="156">
        <f t="shared" si="21"/>
        <v>43.555555555555557</v>
      </c>
      <c r="EE20" s="103"/>
      <c r="EF20" s="138">
        <v>7</v>
      </c>
      <c r="EG20" s="149">
        <v>1</v>
      </c>
      <c r="EH20" s="150">
        <v>5</v>
      </c>
      <c r="EI20" s="150">
        <f t="shared" si="22"/>
        <v>7.5</v>
      </c>
      <c r="EJ20" s="150">
        <f>IFERROR(IF(EH20=0," ",IF(EH20=16," ",VLOOKUP(EH20,PROTOKOL!$A:$E,2)*EI20))/7.5*(7.5-EM20),"")</f>
        <v>0</v>
      </c>
      <c r="EK20" s="151"/>
      <c r="EL20" s="152">
        <f>IF(EH20=0," ",IF(EH20=16," ",(EG20-EJ20-EK20)*VLOOKUP(EH20,PROTOKOL!$A:$E,5)))</f>
        <v>17.262634133205204</v>
      </c>
      <c r="EM20" s="153"/>
      <c r="EN20" s="144" t="str">
        <f t="shared" si="214"/>
        <v xml:space="preserve"> </v>
      </c>
      <c r="EO20" s="145" t="str">
        <f t="shared" si="215"/>
        <v xml:space="preserve"> </v>
      </c>
      <c r="EP20" s="149"/>
      <c r="EQ20" s="150"/>
      <c r="ER20" s="150" t="str">
        <f t="shared" si="23"/>
        <v xml:space="preserve"> </v>
      </c>
      <c r="ES20" s="154" t="str">
        <f>IF(EQ20=0," ",IF(EQ20=16," ",VLOOKUP(EQ20,PROTOKOL!$A:$E,2)*ER20))</f>
        <v xml:space="preserve"> </v>
      </c>
      <c r="ET20" s="151"/>
      <c r="EU20" s="152" t="str">
        <f>IF(EQ20=0," ",IF(EQ20=16," ",(EP20-ES20-ET20)*VLOOKUP(EQ20,PROTOKOL!$A:$E,5)))</f>
        <v xml:space="preserve"> </v>
      </c>
      <c r="EV20" s="155"/>
      <c r="EW20" s="156" t="str">
        <f t="shared" si="24"/>
        <v xml:space="preserve"> </v>
      </c>
      <c r="EX20" s="103"/>
      <c r="EY20" s="138">
        <v>7</v>
      </c>
      <c r="EZ20" s="149">
        <v>1</v>
      </c>
      <c r="FA20" s="150">
        <v>5</v>
      </c>
      <c r="FB20" s="150">
        <f t="shared" si="25"/>
        <v>7.5</v>
      </c>
      <c r="FC20" s="150">
        <f>IFERROR(IF(FA20=0," ",IF(FA20=16," ",VLOOKUP(FA20,PROTOKOL!$A:$E,2)*FB20))/7.5*(7.5-FF20),"")</f>
        <v>0</v>
      </c>
      <c r="FD20" s="151"/>
      <c r="FE20" s="152">
        <f>IF(FA20=0," ",IF(FA20=16," ",(EZ20-FC20-FD20)*VLOOKUP(FA20,PROTOKOL!$A:$E,5)))</f>
        <v>17.262634133205204</v>
      </c>
      <c r="FF20" s="153"/>
      <c r="FG20" s="144" t="str">
        <f t="shared" si="216"/>
        <v xml:space="preserve"> </v>
      </c>
      <c r="FH20" s="145" t="str">
        <f t="shared" si="217"/>
        <v xml:space="preserve"> </v>
      </c>
      <c r="FI20" s="149"/>
      <c r="FJ20" s="150"/>
      <c r="FK20" s="150" t="str">
        <f t="shared" si="26"/>
        <v xml:space="preserve"> </v>
      </c>
      <c r="FL20" s="154" t="str">
        <f>IF(FJ20=0," ",IF(FJ20=16," ",VLOOKUP(FJ20,PROTOKOL!$A:$E,2)*FK20))</f>
        <v xml:space="preserve"> </v>
      </c>
      <c r="FM20" s="151"/>
      <c r="FN20" s="152" t="str">
        <f>IF(FJ20=0," ",IF(FJ20=16," ",(FI20-FL20-FM20)*VLOOKUP(FJ20,PROTOKOL!$A:$E,5)))</f>
        <v xml:space="preserve"> </v>
      </c>
      <c r="FO20" s="155"/>
      <c r="FP20" s="156" t="str">
        <f t="shared" si="27"/>
        <v xml:space="preserve"> </v>
      </c>
      <c r="FQ20" s="103"/>
      <c r="FR20" s="138">
        <v>7</v>
      </c>
      <c r="FS20" s="149">
        <v>1</v>
      </c>
      <c r="FT20" s="150">
        <v>5</v>
      </c>
      <c r="FU20" s="150">
        <f t="shared" si="28"/>
        <v>7.5</v>
      </c>
      <c r="FV20" s="150">
        <f>IFERROR(IF(FT20=0," ",IF(FT20=16," ",VLOOKUP(FT20,PROTOKOL!$A:$E,2)*FU20))/7.5*(7.5-FY20),"")</f>
        <v>0</v>
      </c>
      <c r="FW20" s="151"/>
      <c r="FX20" s="152">
        <f>IF(FT20=0," ",IF(FT20=16," ",(FS20-FV20-FW20)*VLOOKUP(FT20,PROTOKOL!$A:$E,5)))</f>
        <v>17.262634133205204</v>
      </c>
      <c r="FY20" s="153"/>
      <c r="FZ20" s="144" t="str">
        <f t="shared" si="218"/>
        <v xml:space="preserve"> </v>
      </c>
      <c r="GA20" s="145" t="str">
        <f t="shared" si="219"/>
        <v xml:space="preserve"> </v>
      </c>
      <c r="GB20" s="149"/>
      <c r="GC20" s="150"/>
      <c r="GD20" s="150" t="str">
        <f t="shared" si="29"/>
        <v xml:space="preserve"> </v>
      </c>
      <c r="GE20" s="154" t="str">
        <f>IF(GC20=0," ",IF(GC20=16," ",VLOOKUP(GC20,PROTOKOL!$A:$E,2)*GD20))</f>
        <v xml:space="preserve"> </v>
      </c>
      <c r="GF20" s="151"/>
      <c r="GG20" s="152" t="str">
        <f>IF(GC20=0," ",IF(GC20=16," ",(GB20-GE20-GF20)*VLOOKUP(GC20,PROTOKOL!$A:$E,5)))</f>
        <v xml:space="preserve"> </v>
      </c>
      <c r="GH20" s="155"/>
      <c r="GI20" s="156" t="str">
        <f t="shared" si="30"/>
        <v xml:space="preserve"> </v>
      </c>
      <c r="GJ20" s="103"/>
      <c r="GK20" s="138">
        <v>7</v>
      </c>
      <c r="GL20" s="149">
        <v>1</v>
      </c>
      <c r="GM20" s="150">
        <v>5</v>
      </c>
      <c r="GN20" s="150">
        <f t="shared" si="31"/>
        <v>7.5</v>
      </c>
      <c r="GO20" s="150">
        <f>IFERROR(IF(GM20=0," ",IF(GM20=16," ",VLOOKUP(GM20,PROTOKOL!$A:$E,2)*GN20))/7.5*(7.5-GR20),"")</f>
        <v>0</v>
      </c>
      <c r="GP20" s="151"/>
      <c r="GQ20" s="152">
        <f>IF(GM20=0," ",IF(GM20=16," ",(GL20-GO20-GP20)*VLOOKUP(GM20,PROTOKOL!$A:$E,5)))</f>
        <v>17.262634133205204</v>
      </c>
      <c r="GR20" s="153"/>
      <c r="GS20" s="144" t="str">
        <f t="shared" si="220"/>
        <v xml:space="preserve"> </v>
      </c>
      <c r="GT20" s="145" t="str">
        <f t="shared" si="221"/>
        <v xml:space="preserve"> </v>
      </c>
      <c r="GU20" s="149"/>
      <c r="GV20" s="150"/>
      <c r="GW20" s="150" t="str">
        <f t="shared" si="32"/>
        <v xml:space="preserve"> </v>
      </c>
      <c r="GX20" s="154" t="str">
        <f>IF(GV20=0," ",IF(GV20=16," ",VLOOKUP(GV20,PROTOKOL!$A:$E,2)*GW20))</f>
        <v xml:space="preserve"> </v>
      </c>
      <c r="GY20" s="151"/>
      <c r="GZ20" s="152" t="str">
        <f>IF(GV20=0," ",IF(GV20=16," ",(GU20-GX20-GY20)*VLOOKUP(GV20,PROTOKOL!$A:$E,5)))</f>
        <v xml:space="preserve"> </v>
      </c>
      <c r="HA20" s="155"/>
      <c r="HB20" s="156" t="str">
        <f t="shared" si="33"/>
        <v xml:space="preserve"> </v>
      </c>
      <c r="HC20" s="103"/>
      <c r="HD20" s="138">
        <v>7</v>
      </c>
      <c r="HE20" s="149" t="s">
        <v>26</v>
      </c>
      <c r="HF20" s="150"/>
      <c r="HG20" s="150" t="str">
        <f t="shared" si="34"/>
        <v xml:space="preserve"> </v>
      </c>
      <c r="HH20" s="150" t="str">
        <f>IFERROR(IF(HF20=0," ",IF(HF20=16," ",VLOOKUP(HF20,PROTOKOL!$A:$E,2)*HG20))/7.5*(7.5-HK20),"")</f>
        <v/>
      </c>
      <c r="HI20" s="151"/>
      <c r="HJ20" s="152" t="str">
        <f>IF(HF20=0," ",IF(HF20=16," ",(HE20-HH20-HI20)*VLOOKUP(HF20,PROTOKOL!$A:$E,5)))</f>
        <v xml:space="preserve"> </v>
      </c>
      <c r="HK20" s="153"/>
      <c r="HL20" s="144" t="str">
        <f t="shared" si="222"/>
        <v xml:space="preserve"> </v>
      </c>
      <c r="HM20" s="145" t="str">
        <f t="shared" si="223"/>
        <v xml:space="preserve"> </v>
      </c>
      <c r="HN20" s="149"/>
      <c r="HO20" s="150"/>
      <c r="HP20" s="150" t="str">
        <f t="shared" si="35"/>
        <v xml:space="preserve"> </v>
      </c>
      <c r="HQ20" s="154" t="str">
        <f>IF(HO20=0," ",IF(HO20=16," ",VLOOKUP(HO20,PROTOKOL!$A:$E,2)*HP20))</f>
        <v xml:space="preserve"> </v>
      </c>
      <c r="HR20" s="151"/>
      <c r="HS20" s="152" t="str">
        <f>IF(HO20=0," ",IF(HO20=16," ",(HN20-HQ20-HR20)*VLOOKUP(HO20,PROTOKOL!$A:$E,5)))</f>
        <v xml:space="preserve"> </v>
      </c>
      <c r="HT20" s="155"/>
      <c r="HU20" s="156" t="str">
        <f t="shared" si="36"/>
        <v xml:space="preserve"> </v>
      </c>
      <c r="HV20" s="103"/>
      <c r="HW20" s="138">
        <v>7</v>
      </c>
      <c r="HX20" s="149">
        <v>9.33</v>
      </c>
      <c r="HY20" s="150">
        <v>3</v>
      </c>
      <c r="HZ20" s="150">
        <f t="shared" si="37"/>
        <v>7.5</v>
      </c>
      <c r="IA20" s="150">
        <f>IFERROR(IF(HY20=0," ",IF(HY20=16," ",VLOOKUP(HY20,PROTOKOL!$A:$E,2)*HZ20))/7.5*(7.5-ID20),"")</f>
        <v>4.5</v>
      </c>
      <c r="IB20" s="151">
        <v>0.123</v>
      </c>
      <c r="IC20" s="152">
        <f>IF(HY20=0," ",IF(HY20=16," ",(HX20-IA20-IB20)*VLOOKUP(HY20,PROTOKOL!$A:$E,5)))</f>
        <v>33.404062299999993</v>
      </c>
      <c r="ID20" s="153"/>
      <c r="IE20" s="144">
        <f t="shared" si="224"/>
        <v>7.5</v>
      </c>
      <c r="IF20" s="145">
        <f t="shared" si="225"/>
        <v>33.404062299999993</v>
      </c>
      <c r="IG20" s="149"/>
      <c r="IH20" s="150"/>
      <c r="II20" s="150" t="str">
        <f t="shared" si="38"/>
        <v xml:space="preserve"> </v>
      </c>
      <c r="IJ20" s="154" t="str">
        <f>IF(IH20=0," ",IF(IH20=16," ",VLOOKUP(IH20,PROTOKOL!$A:$E,2)*II20))</f>
        <v xml:space="preserve"> </v>
      </c>
      <c r="IK20" s="151"/>
      <c r="IL20" s="152" t="str">
        <f>IF(IH20=0," ",IF(IH20=16," ",(IG20-IJ20-IK20)*VLOOKUP(IH20,PROTOKOL!$A:$E,5)))</f>
        <v xml:space="preserve"> </v>
      </c>
      <c r="IM20" s="155"/>
      <c r="IN20" s="156" t="str">
        <f t="shared" si="39"/>
        <v xml:space="preserve"> </v>
      </c>
      <c r="IO20" s="103"/>
      <c r="IP20" s="138">
        <v>7</v>
      </c>
      <c r="IQ20" s="149">
        <v>6.34</v>
      </c>
      <c r="IR20" s="150">
        <v>1</v>
      </c>
      <c r="IS20" s="150">
        <f t="shared" si="40"/>
        <v>7.5</v>
      </c>
      <c r="IT20" s="150">
        <f>IFERROR(IF(IR20=0," ",IF(IR20=16," ",VLOOKUP(IR20,PROTOKOL!$A:$E,2)*IS20))/7.5*(7.5-IW20),"")</f>
        <v>4.5</v>
      </c>
      <c r="IU20" s="151">
        <v>4.2000000000000003E-2</v>
      </c>
      <c r="IV20" s="152">
        <f>IF(IR20=0," ",IF(IR20=16," ",(IQ20-IT20-IU20)*VLOOKUP(IR20,PROTOKOL!$A:$E,5)))</f>
        <v>18.228323777777774</v>
      </c>
      <c r="IW20" s="153"/>
      <c r="IX20" s="144">
        <f t="shared" si="226"/>
        <v>7.5</v>
      </c>
      <c r="IY20" s="145">
        <f t="shared" si="227"/>
        <v>18.228323777777774</v>
      </c>
      <c r="IZ20" s="149"/>
      <c r="JA20" s="150"/>
      <c r="JB20" s="150" t="str">
        <f t="shared" si="41"/>
        <v xml:space="preserve"> </v>
      </c>
      <c r="JC20" s="154" t="str">
        <f>IF(JA20=0," ",IF(JA20=16," ",VLOOKUP(JA20,PROTOKOL!$A:$E,2)*JB20))</f>
        <v xml:space="preserve"> </v>
      </c>
      <c r="JD20" s="151"/>
      <c r="JE20" s="152" t="str">
        <f>IF(JA20=0," ",IF(JA20=16," ",(IZ20-JC20-JD20)*VLOOKUP(JA20,PROTOKOL!$A:$E,5)))</f>
        <v xml:space="preserve"> </v>
      </c>
      <c r="JF20" s="155"/>
      <c r="JG20" s="156" t="str">
        <f t="shared" si="42"/>
        <v xml:space="preserve"> </v>
      </c>
      <c r="JH20" s="103"/>
      <c r="JI20" s="138">
        <v>7</v>
      </c>
      <c r="JJ20" s="149">
        <v>1</v>
      </c>
      <c r="JK20" s="150">
        <v>5</v>
      </c>
      <c r="JL20" s="150">
        <f t="shared" si="43"/>
        <v>7.5</v>
      </c>
      <c r="JM20" s="150">
        <f>IFERROR(IF(JK20=0," ",IF(JK20=16," ",VLOOKUP(JK20,PROTOKOL!$A:$E,2)*JL20))/7.5*(7.5-JP20),"")</f>
        <v>0</v>
      </c>
      <c r="JN20" s="151"/>
      <c r="JO20" s="152">
        <f>IF(JK20=0," ",IF(JK20=16," ",(JJ20-JM20-JN20)*VLOOKUP(JK20,PROTOKOL!$A:$E,5)))</f>
        <v>17.262634133205204</v>
      </c>
      <c r="JP20" s="153"/>
      <c r="JQ20" s="144" t="str">
        <f t="shared" si="228"/>
        <v xml:space="preserve"> </v>
      </c>
      <c r="JR20" s="145" t="str">
        <f t="shared" si="229"/>
        <v xml:space="preserve"> </v>
      </c>
      <c r="JS20" s="149"/>
      <c r="JT20" s="150"/>
      <c r="JU20" s="150" t="str">
        <f t="shared" si="44"/>
        <v xml:space="preserve"> </v>
      </c>
      <c r="JV20" s="154" t="str">
        <f>IF(JT20=0," ",IF(JT20=16," ",VLOOKUP(JT20,PROTOKOL!$A:$E,2)*JU20))</f>
        <v xml:space="preserve"> </v>
      </c>
      <c r="JW20" s="151"/>
      <c r="JX20" s="152" t="str">
        <f>IF(JT20=0," ",IF(JT20=16," ",(JS20-JV20-JW20)*VLOOKUP(JT20,PROTOKOL!$A:$E,5)))</f>
        <v xml:space="preserve"> </v>
      </c>
      <c r="JY20" s="155"/>
      <c r="JZ20" s="156" t="str">
        <f t="shared" si="45"/>
        <v xml:space="preserve"> </v>
      </c>
      <c r="KA20" s="103"/>
      <c r="KB20" s="138">
        <v>7</v>
      </c>
      <c r="KC20" s="149">
        <v>7.57</v>
      </c>
      <c r="KD20" s="150">
        <v>1</v>
      </c>
      <c r="KE20" s="150">
        <f t="shared" si="46"/>
        <v>7.5</v>
      </c>
      <c r="KF20" s="150">
        <f>IFERROR(IF(KD20=0," ",IF(KD20=16," ",VLOOKUP(KD20,PROTOKOL!$A:$E,2)*KE20))/7.5*(7.5-KI20),"")</f>
        <v>4.5</v>
      </c>
      <c r="KG20" s="151">
        <v>0.185</v>
      </c>
      <c r="KH20" s="152">
        <f>IF(KD20=0," ",IF(KD20=16," ",(KC20-KF20-KG20)*VLOOKUP(KD20,PROTOKOL!$A:$E,5)))</f>
        <v>29.248450555555554</v>
      </c>
      <c r="KI20" s="153"/>
      <c r="KJ20" s="144">
        <f t="shared" si="230"/>
        <v>7.5</v>
      </c>
      <c r="KK20" s="145">
        <f t="shared" si="231"/>
        <v>29.248450555555554</v>
      </c>
      <c r="KL20" s="149"/>
      <c r="KM20" s="150"/>
      <c r="KN20" s="150" t="str">
        <f t="shared" si="47"/>
        <v xml:space="preserve"> </v>
      </c>
      <c r="KO20" s="154" t="str">
        <f>IF(KM20=0," ",IF(KM20=16," ",VLOOKUP(KM20,PROTOKOL!$A:$E,2)*KN20))</f>
        <v xml:space="preserve"> </v>
      </c>
      <c r="KP20" s="151"/>
      <c r="KQ20" s="152" t="str">
        <f>IF(KM20=0," ",IF(KM20=16," ",(KL20-KO20-KP20)*VLOOKUP(KM20,PROTOKOL!$A:$E,5)))</f>
        <v xml:space="preserve"> </v>
      </c>
      <c r="KR20" s="155"/>
      <c r="KS20" s="156" t="str">
        <f t="shared" si="48"/>
        <v xml:space="preserve"> </v>
      </c>
      <c r="KT20" s="103"/>
      <c r="KU20" s="138">
        <v>7</v>
      </c>
      <c r="KV20" s="149">
        <v>7.94</v>
      </c>
      <c r="KW20" s="150">
        <v>3</v>
      </c>
      <c r="KX20" s="150">
        <f t="shared" si="49"/>
        <v>7.5</v>
      </c>
      <c r="KY20" s="150">
        <f>IFERROR(IF(KW20=0," ",IF(KW20=16," ",VLOOKUP(KW20,PROTOKOL!$A:$E,2)*KX20))/7.5*(7.5-LB20),"")</f>
        <v>4.5</v>
      </c>
      <c r="KZ20" s="151">
        <v>0.18099999999999999</v>
      </c>
      <c r="LA20" s="152">
        <f>IF(KW20=0," ",IF(KW20=16," ",(KV20-KY20-KZ20)*VLOOKUP(KW20,PROTOKOL!$A:$E,5)))</f>
        <v>23.128072877777779</v>
      </c>
      <c r="LB20" s="153"/>
      <c r="LC20" s="144">
        <f t="shared" si="232"/>
        <v>7.5</v>
      </c>
      <c r="LD20" s="145">
        <f t="shared" si="233"/>
        <v>23.128072877777779</v>
      </c>
      <c r="LE20" s="149"/>
      <c r="LF20" s="150"/>
      <c r="LG20" s="150" t="str">
        <f t="shared" si="50"/>
        <v xml:space="preserve"> </v>
      </c>
      <c r="LH20" s="154" t="str">
        <f>IF(LF20=0," ",IF(LF20=16," ",VLOOKUP(LF20,PROTOKOL!$A:$E,2)*LG20))</f>
        <v xml:space="preserve"> </v>
      </c>
      <c r="LI20" s="151"/>
      <c r="LJ20" s="152" t="str">
        <f>IF(LF20=0," ",IF(LF20=16," ",(LE20-LH20-LI20)*VLOOKUP(LF20,PROTOKOL!$A:$E,5)))</f>
        <v xml:space="preserve"> </v>
      </c>
      <c r="LK20" s="155"/>
      <c r="LL20" s="156" t="str">
        <f t="shared" si="51"/>
        <v xml:space="preserve"> </v>
      </c>
      <c r="LM20" s="103"/>
      <c r="LN20" s="138">
        <v>7</v>
      </c>
      <c r="LO20" s="149" t="s">
        <v>29</v>
      </c>
      <c r="LP20" s="150"/>
      <c r="LQ20" s="150" t="str">
        <f t="shared" si="52"/>
        <v xml:space="preserve"> </v>
      </c>
      <c r="LR20" s="150" t="str">
        <f>IFERROR(IF(LP20=0," ",IF(LP20=16," ",VLOOKUP(LP20,PROTOKOL!$A:$E,2)*LQ20))/7.5*(7.5-LU20),"")</f>
        <v/>
      </c>
      <c r="LS20" s="151"/>
      <c r="LT20" s="152" t="str">
        <f>IF(LP20=0," ",IF(LP20=16," ",(LO20-LR20-LS20)*VLOOKUP(LP20,PROTOKOL!$A:$E,5)))</f>
        <v xml:space="preserve"> </v>
      </c>
      <c r="LU20" s="153"/>
      <c r="LV20" s="144" t="str">
        <f t="shared" si="234"/>
        <v xml:space="preserve"> </v>
      </c>
      <c r="LW20" s="145" t="str">
        <f t="shared" si="235"/>
        <v xml:space="preserve"> </v>
      </c>
      <c r="LX20" s="149"/>
      <c r="LY20" s="150"/>
      <c r="LZ20" s="150" t="str">
        <f t="shared" si="53"/>
        <v xml:space="preserve"> </v>
      </c>
      <c r="MA20" s="154" t="str">
        <f>IF(LY20=0," ",IF(LY20=16," ",VLOOKUP(LY20,PROTOKOL!$A:$E,2)*LZ20))</f>
        <v xml:space="preserve"> </v>
      </c>
      <c r="MB20" s="151"/>
      <c r="MC20" s="152" t="str">
        <f>IF(LY20=0," ",IF(LY20=16," ",(LX20-MA20-MB20)*VLOOKUP(LY20,PROTOKOL!$A:$E,5)))</f>
        <v xml:space="preserve"> </v>
      </c>
      <c r="MD20" s="155"/>
      <c r="ME20" s="156" t="str">
        <f t="shared" si="54"/>
        <v xml:space="preserve"> </v>
      </c>
      <c r="MF20" s="103"/>
      <c r="MG20" s="138">
        <v>7</v>
      </c>
      <c r="MH20" s="149" t="s">
        <v>161</v>
      </c>
      <c r="MI20" s="150"/>
      <c r="MJ20" s="150" t="str">
        <f t="shared" si="55"/>
        <v xml:space="preserve"> </v>
      </c>
      <c r="MK20" s="150" t="str">
        <f>IFERROR(IF(MI20=0," ",IF(MI20=16," ",VLOOKUP(MI20,PROTOKOL!$A:$E,2)*MJ20))/7.5*(7.5-MN20),"")</f>
        <v/>
      </c>
      <c r="ML20" s="151"/>
      <c r="MM20" s="152" t="str">
        <f>IF(MI20=0," ",IF(MI20=16," ",(MH20-MK20-ML20)*VLOOKUP(MI20,PROTOKOL!$A:$E,5)))</f>
        <v xml:space="preserve"> </v>
      </c>
      <c r="MN20" s="153"/>
      <c r="MO20" s="144" t="str">
        <f t="shared" si="236"/>
        <v xml:space="preserve"> </v>
      </c>
      <c r="MP20" s="145" t="str">
        <f t="shared" si="237"/>
        <v xml:space="preserve"> </v>
      </c>
      <c r="MQ20" s="149"/>
      <c r="MR20" s="150"/>
      <c r="MS20" s="150" t="str">
        <f t="shared" si="56"/>
        <v xml:space="preserve"> </v>
      </c>
      <c r="MT20" s="154" t="str">
        <f>IF(MR20=0," ",IF(MR20=16," ",VLOOKUP(MR20,PROTOKOL!$A:$E,2)*MS20))</f>
        <v xml:space="preserve"> </v>
      </c>
      <c r="MU20" s="151"/>
      <c r="MV20" s="152" t="str">
        <f>IF(MR20=0," ",IF(MR20=16," ",(MQ20-MT20-MU20)*VLOOKUP(MR20,PROTOKOL!$A:$E,5)))</f>
        <v xml:space="preserve"> </v>
      </c>
      <c r="MW20" s="155"/>
      <c r="MX20" s="156" t="str">
        <f t="shared" si="57"/>
        <v xml:space="preserve"> </v>
      </c>
      <c r="MY20" s="103"/>
      <c r="MZ20" s="138">
        <v>7</v>
      </c>
      <c r="NA20" s="149">
        <v>9.33</v>
      </c>
      <c r="NB20" s="150">
        <v>3</v>
      </c>
      <c r="NC20" s="150">
        <f t="shared" si="58"/>
        <v>7.5</v>
      </c>
      <c r="ND20" s="150">
        <f>IFERROR(IF(NB20=0," ",IF(NB20=16," ",VLOOKUP(NB20,PROTOKOL!$A:$E,2)*NC20))/7.5*(7.5-NG20),"")</f>
        <v>4.5</v>
      </c>
      <c r="NE20" s="151">
        <v>0.123</v>
      </c>
      <c r="NF20" s="152">
        <f>IF(NB20=0," ",IF(NB20=16," ",(NA20-ND20-NE20)*VLOOKUP(NB20,PROTOKOL!$A:$E,5)))</f>
        <v>33.404062299999993</v>
      </c>
      <c r="NG20" s="153"/>
      <c r="NH20" s="144">
        <f t="shared" si="238"/>
        <v>7.5</v>
      </c>
      <c r="NI20" s="145">
        <f t="shared" si="239"/>
        <v>33.404062299999993</v>
      </c>
      <c r="NJ20" s="149"/>
      <c r="NK20" s="150"/>
      <c r="NL20" s="150" t="str">
        <f t="shared" si="59"/>
        <v xml:space="preserve"> </v>
      </c>
      <c r="NM20" s="154" t="str">
        <f>IF(NK20=0," ",IF(NK20=16," ",VLOOKUP(NK20,PROTOKOL!$A:$E,2)*NL20))</f>
        <v xml:space="preserve"> </v>
      </c>
      <c r="NN20" s="151"/>
      <c r="NO20" s="152" t="str">
        <f>IF(NK20=0," ",IF(NK20=16," ",(NJ20-NM20-NN20)*VLOOKUP(NK20,PROTOKOL!$A:$E,5)))</f>
        <v xml:space="preserve"> </v>
      </c>
      <c r="NP20" s="155"/>
      <c r="NQ20" s="156" t="str">
        <f t="shared" si="60"/>
        <v xml:space="preserve"> </v>
      </c>
      <c r="NR20" s="103"/>
      <c r="NS20" s="138">
        <v>7</v>
      </c>
      <c r="NT20" s="149">
        <v>9.27</v>
      </c>
      <c r="NU20" s="150">
        <v>3</v>
      </c>
      <c r="NV20" s="150">
        <f t="shared" si="61"/>
        <v>7.5</v>
      </c>
      <c r="NW20" s="150">
        <f>IFERROR(IF(NU20=0," ",IF(NU20=16," ",VLOOKUP(NU20,PROTOKOL!$A:$E,2)*NV20))/7.5*(7.5-NZ20),"")</f>
        <v>4.5</v>
      </c>
      <c r="NX20" s="151">
        <v>0.13800000000000001</v>
      </c>
      <c r="NY20" s="152">
        <f>IF(NU20=0," ",IF(NU20=16," ",(NT20-NW20-NX20)*VLOOKUP(NU20,PROTOKOL!$A:$E,5)))</f>
        <v>32.871811466666664</v>
      </c>
      <c r="NZ20" s="153"/>
      <c r="OA20" s="144">
        <f t="shared" si="240"/>
        <v>7.5</v>
      </c>
      <c r="OB20" s="145">
        <f t="shared" si="241"/>
        <v>32.871811466666664</v>
      </c>
      <c r="OC20" s="149"/>
      <c r="OD20" s="150"/>
      <c r="OE20" s="150" t="str">
        <f t="shared" si="62"/>
        <v xml:space="preserve"> </v>
      </c>
      <c r="OF20" s="154" t="str">
        <f>IF(OD20=0," ",IF(OD20=16," ",VLOOKUP(OD20,PROTOKOL!$A:$E,2)*OE20))</f>
        <v xml:space="preserve"> </v>
      </c>
      <c r="OG20" s="151"/>
      <c r="OH20" s="152" t="str">
        <f>IF(OD20=0," ",IF(OD20=16," ",(OC20-OF20-OG20)*VLOOKUP(OD20,PROTOKOL!$A:$E,5)))</f>
        <v xml:space="preserve"> </v>
      </c>
      <c r="OI20" s="155"/>
      <c r="OJ20" s="156" t="str">
        <f t="shared" si="63"/>
        <v xml:space="preserve"> </v>
      </c>
      <c r="OK20" s="103"/>
      <c r="OL20" s="138">
        <v>7</v>
      </c>
      <c r="OM20" s="149">
        <v>6.1</v>
      </c>
      <c r="ON20" s="150">
        <v>1</v>
      </c>
      <c r="OO20" s="150">
        <f t="shared" si="64"/>
        <v>7.5</v>
      </c>
      <c r="OP20" s="150">
        <f>IFERROR(IF(ON20=0," ",IF(ON20=16," ",VLOOKUP(ON20,PROTOKOL!$A:$E,2)*OO20))/7.5*(7.5-OS20),"")</f>
        <v>4.5</v>
      </c>
      <c r="OQ20" s="151">
        <v>0.21199999999999999</v>
      </c>
      <c r="OR20" s="152">
        <f>IF(ON20=0," ",IF(ON20=16," ",(OM20-OP20-OQ20)*VLOOKUP(ON20,PROTOKOL!$A:$E,5)))</f>
        <v>14.071698222222217</v>
      </c>
      <c r="OS20" s="153"/>
      <c r="OT20" s="144">
        <f t="shared" si="242"/>
        <v>7.5</v>
      </c>
      <c r="OU20" s="145">
        <f t="shared" si="243"/>
        <v>14.071698222222217</v>
      </c>
      <c r="OV20" s="149"/>
      <c r="OW20" s="150"/>
      <c r="OX20" s="150" t="str">
        <f t="shared" si="65"/>
        <v xml:space="preserve"> </v>
      </c>
      <c r="OY20" s="154" t="str">
        <f>IF(OW20=0," ",IF(OW20=16," ",VLOOKUP(OW20,PROTOKOL!$A:$E,2)*OX20))</f>
        <v xml:space="preserve"> </v>
      </c>
      <c r="OZ20" s="151"/>
      <c r="PA20" s="152" t="str">
        <f>IF(OW20=0," ",IF(OW20=16," ",(OV20-OY20-OZ20)*VLOOKUP(OW20,PROTOKOL!$A:$E,5)))</f>
        <v xml:space="preserve"> </v>
      </c>
      <c r="PB20" s="155"/>
      <c r="PC20" s="156" t="str">
        <f t="shared" si="66"/>
        <v xml:space="preserve"> </v>
      </c>
      <c r="PD20" s="103"/>
      <c r="PE20" s="138">
        <v>7</v>
      </c>
      <c r="PF20" s="149">
        <v>1</v>
      </c>
      <c r="PG20" s="150">
        <v>5</v>
      </c>
      <c r="PH20" s="150">
        <f t="shared" si="67"/>
        <v>7.5</v>
      </c>
      <c r="PI20" s="150">
        <f>IFERROR(IF(PG20=0," ",IF(PG20=16," ",VLOOKUP(PG20,PROTOKOL!$A:$E,2)*PH20))/7.5*(7.5-PL20),"")</f>
        <v>0</v>
      </c>
      <c r="PJ20" s="151"/>
      <c r="PK20" s="152">
        <f>IF(PG20=0," ",IF(PG20=16," ",(PF20-PI20-PJ20)*VLOOKUP(PG20,PROTOKOL!$A:$E,5)))</f>
        <v>17.262634133205204</v>
      </c>
      <c r="PL20" s="153"/>
      <c r="PM20" s="144" t="str">
        <f t="shared" si="244"/>
        <v xml:space="preserve"> </v>
      </c>
      <c r="PN20" s="145" t="str">
        <f t="shared" si="245"/>
        <v xml:space="preserve"> </v>
      </c>
      <c r="PO20" s="149"/>
      <c r="PP20" s="150"/>
      <c r="PQ20" s="150" t="str">
        <f t="shared" si="68"/>
        <v xml:space="preserve"> </v>
      </c>
      <c r="PR20" s="154" t="str">
        <f>IF(PP20=0," ",IF(PP20=16," ",VLOOKUP(PP20,PROTOKOL!$A:$E,2)*PQ20))</f>
        <v xml:space="preserve"> </v>
      </c>
      <c r="PS20" s="151"/>
      <c r="PT20" s="152" t="str">
        <f>IF(PP20=0," ",IF(PP20=16," ",(PO20-PR20-PS20)*VLOOKUP(PP20,PROTOKOL!$A:$E,5)))</f>
        <v xml:space="preserve"> </v>
      </c>
      <c r="PU20" s="155"/>
      <c r="PV20" s="156" t="str">
        <f t="shared" si="69"/>
        <v xml:space="preserve"> </v>
      </c>
      <c r="PW20" s="103"/>
      <c r="PX20" s="138">
        <v>7</v>
      </c>
      <c r="PY20" s="149" t="s">
        <v>26</v>
      </c>
      <c r="PZ20" s="150"/>
      <c r="QA20" s="150" t="str">
        <f t="shared" si="70"/>
        <v xml:space="preserve"> </v>
      </c>
      <c r="QB20" s="150" t="str">
        <f>IFERROR(IF(PZ20=0," ",IF(PZ20=16," ",VLOOKUP(PZ20,PROTOKOL!$A:$E,2)*QA20))/7.5*(7.5-QE20),"")</f>
        <v/>
      </c>
      <c r="QC20" s="151"/>
      <c r="QD20" s="152" t="str">
        <f>IF(PZ20=0," ",IF(PZ20=16," ",(PY20-QB20-QC20)*VLOOKUP(PZ20,PROTOKOL!$A:$E,5)))</f>
        <v xml:space="preserve"> </v>
      </c>
      <c r="QE20" s="153"/>
      <c r="QF20" s="144" t="str">
        <f t="shared" si="246"/>
        <v xml:space="preserve"> </v>
      </c>
      <c r="QG20" s="145" t="str">
        <f t="shared" si="247"/>
        <v xml:space="preserve"> </v>
      </c>
      <c r="QH20" s="149"/>
      <c r="QI20" s="150"/>
      <c r="QJ20" s="150" t="str">
        <f t="shared" si="71"/>
        <v xml:space="preserve"> </v>
      </c>
      <c r="QK20" s="154" t="str">
        <f>IF(QI20=0," ",IF(QI20=16," ",VLOOKUP(QI20,PROTOKOL!$A:$E,2)*QJ20))</f>
        <v xml:space="preserve"> </v>
      </c>
      <c r="QL20" s="151"/>
      <c r="QM20" s="152" t="str">
        <f>IF(QI20=0," ",IF(QI20=16," ",(QH20-QK20-QL20)*VLOOKUP(QI20,PROTOKOL!$A:$E,5)))</f>
        <v xml:space="preserve"> </v>
      </c>
      <c r="QN20" s="155"/>
      <c r="QO20" s="156" t="str">
        <f t="shared" si="72"/>
        <v xml:space="preserve"> </v>
      </c>
      <c r="QP20" s="103"/>
      <c r="QQ20" s="138">
        <v>7</v>
      </c>
      <c r="QR20" s="149">
        <v>7.94</v>
      </c>
      <c r="QS20" s="150">
        <v>3</v>
      </c>
      <c r="QT20" s="150">
        <f t="shared" si="73"/>
        <v>7.5</v>
      </c>
      <c r="QU20" s="150">
        <f>IFERROR(IF(QS20=0," ",IF(QS20=16," ",VLOOKUP(QS20,PROTOKOL!$A:$E,2)*QT20))/7.5*(7.5-QX20),"")</f>
        <v>4.5</v>
      </c>
      <c r="QV20" s="151">
        <v>0.18099999999999999</v>
      </c>
      <c r="QW20" s="152">
        <f>IF(QS20=0," ",IF(QS20=16," ",(QR20-QU20-QV20)*VLOOKUP(QS20,PROTOKOL!$A:$E,5)))</f>
        <v>23.128072877777779</v>
      </c>
      <c r="QX20" s="153"/>
      <c r="QY20" s="144">
        <f t="shared" si="248"/>
        <v>7.5</v>
      </c>
      <c r="QZ20" s="145">
        <f t="shared" si="249"/>
        <v>23.128072877777779</v>
      </c>
      <c r="RA20" s="149"/>
      <c r="RB20" s="150"/>
      <c r="RC20" s="150" t="str">
        <f t="shared" si="74"/>
        <v xml:space="preserve"> </v>
      </c>
      <c r="RD20" s="154" t="str">
        <f>IF(RB20=0," ",IF(RB20=16," ",VLOOKUP(RB20,PROTOKOL!$A:$E,2)*RC20))</f>
        <v xml:space="preserve"> </v>
      </c>
      <c r="RE20" s="151"/>
      <c r="RF20" s="152" t="str">
        <f>IF(RB20=0," ",IF(RB20=16," ",(RA20-RD20-RE20)*VLOOKUP(RB20,PROTOKOL!$A:$E,5)))</f>
        <v xml:space="preserve"> </v>
      </c>
      <c r="RG20" s="155"/>
      <c r="RH20" s="156" t="str">
        <f t="shared" si="75"/>
        <v xml:space="preserve"> </v>
      </c>
      <c r="RI20" s="103"/>
      <c r="RJ20" s="138">
        <v>7</v>
      </c>
      <c r="RK20" s="149">
        <v>6.94</v>
      </c>
      <c r="RL20" s="150">
        <v>1</v>
      </c>
      <c r="RM20" s="150">
        <f t="shared" si="76"/>
        <v>7.5</v>
      </c>
      <c r="RN20" s="150">
        <f>IFERROR(IF(RL20=0," ",IF(RL20=16," ",VLOOKUP(RL20,PROTOKOL!$A:$E,2)*RM20))/7.5*(7.5-RQ20),"")</f>
        <v>4.5</v>
      </c>
      <c r="RO20" s="151">
        <v>0.36799999999999999</v>
      </c>
      <c r="RP20" s="152">
        <f>IF(RL20=0," ",IF(RL20=16," ",(RK20-RN20-RO20)*VLOOKUP(RL20,PROTOKOL!$A:$E,5)))</f>
        <v>21.006166222222227</v>
      </c>
      <c r="RQ20" s="153"/>
      <c r="RR20" s="144">
        <f t="shared" si="250"/>
        <v>7.5</v>
      </c>
      <c r="RS20" s="145">
        <f t="shared" si="251"/>
        <v>21.006166222222227</v>
      </c>
      <c r="RT20" s="149"/>
      <c r="RU20" s="150"/>
      <c r="RV20" s="150" t="str">
        <f t="shared" si="77"/>
        <v xml:space="preserve"> </v>
      </c>
      <c r="RW20" s="154" t="str">
        <f>IF(RU20=0," ",IF(RU20=16," ",VLOOKUP(RU20,PROTOKOL!$A:$E,2)*RV20))</f>
        <v xml:space="preserve"> </v>
      </c>
      <c r="RX20" s="151"/>
      <c r="RY20" s="152" t="str">
        <f>IF(RU20=0," ",IF(RU20=16," ",(RT20-RW20-RX20)*VLOOKUP(RU20,PROTOKOL!$A:$E,5)))</f>
        <v xml:space="preserve"> </v>
      </c>
      <c r="RZ20" s="155"/>
      <c r="SA20" s="156" t="str">
        <f t="shared" si="78"/>
        <v xml:space="preserve"> </v>
      </c>
      <c r="SB20" s="103"/>
      <c r="SC20" s="138">
        <v>7</v>
      </c>
      <c r="SD20" s="149">
        <v>5.61</v>
      </c>
      <c r="SE20" s="150">
        <v>1</v>
      </c>
      <c r="SF20" s="150">
        <f t="shared" si="79"/>
        <v>7.5</v>
      </c>
      <c r="SG20" s="150">
        <f>IFERROR(IF(SE20=0," ",IF(SE20=16," ",VLOOKUP(SE20,PROTOKOL!$A:$E,2)*SF20))/7.5*(7.5-SJ20),"")</f>
        <v>4.5</v>
      </c>
      <c r="SH20" s="151">
        <v>9.8000000000000004E-2</v>
      </c>
      <c r="SI20" s="152">
        <f>IF(SE20=0," ",IF(SE20=16," ",(SD20-SG20-SH20)*VLOOKUP(SE20,PROTOKOL!$A:$E,5)))</f>
        <v>10.259768444444445</v>
      </c>
      <c r="SJ20" s="153"/>
      <c r="SK20" s="144">
        <f t="shared" si="252"/>
        <v>7.5</v>
      </c>
      <c r="SL20" s="145">
        <f t="shared" si="253"/>
        <v>10.259768444444445</v>
      </c>
      <c r="SM20" s="149"/>
      <c r="SN20" s="150"/>
      <c r="SO20" s="150" t="str">
        <f t="shared" si="80"/>
        <v xml:space="preserve"> </v>
      </c>
      <c r="SP20" s="154" t="str">
        <f>IF(SN20=0," ",IF(SN20=16," ",VLOOKUP(SN20,PROTOKOL!$A:$E,2)*SO20))</f>
        <v xml:space="preserve"> </v>
      </c>
      <c r="SQ20" s="151"/>
      <c r="SR20" s="152" t="str">
        <f>IF(SN20=0," ",IF(SN20=16," ",(SM20-SP20-SQ20)*VLOOKUP(SN20,PROTOKOL!$A:$E,5)))</f>
        <v xml:space="preserve"> </v>
      </c>
      <c r="SS20" s="155"/>
      <c r="ST20" s="156" t="str">
        <f t="shared" si="81"/>
        <v xml:space="preserve"> </v>
      </c>
      <c r="SU20" s="103"/>
      <c r="SV20" s="138">
        <v>7</v>
      </c>
      <c r="SW20" s="149" t="s">
        <v>26</v>
      </c>
      <c r="SX20" s="150"/>
      <c r="SY20" s="150" t="str">
        <f t="shared" si="82"/>
        <v xml:space="preserve"> </v>
      </c>
      <c r="SZ20" s="150" t="str">
        <f>IFERROR(IF(SX20=0," ",IF(SX20=16," ",VLOOKUP(SX20,PROTOKOL!$A:$E,2)*SY20))/7.5*(7.5-TC20),"")</f>
        <v/>
      </c>
      <c r="TA20" s="151"/>
      <c r="TB20" s="152" t="str">
        <f>IF(SX20=0," ",IF(SX20=16," ",(SW20-SZ20-TA20)*VLOOKUP(SX20,PROTOKOL!$A:$E,5)))</f>
        <v xml:space="preserve"> </v>
      </c>
      <c r="TC20" s="153"/>
      <c r="TD20" s="144" t="str">
        <f t="shared" si="254"/>
        <v xml:space="preserve"> </v>
      </c>
      <c r="TE20" s="145" t="str">
        <f t="shared" si="255"/>
        <v xml:space="preserve"> </v>
      </c>
      <c r="TF20" s="149"/>
      <c r="TG20" s="150"/>
      <c r="TH20" s="150" t="str">
        <f t="shared" si="83"/>
        <v xml:space="preserve"> </v>
      </c>
      <c r="TI20" s="154" t="str">
        <f>IF(TG20=0," ",IF(TG20=16," ",VLOOKUP(TG20,PROTOKOL!$A:$E,2)*TH20))</f>
        <v xml:space="preserve"> </v>
      </c>
      <c r="TJ20" s="151"/>
      <c r="TK20" s="152" t="str">
        <f>IF(TG20=0," ",IF(TG20=16," ",(TF20-TI20-TJ20)*VLOOKUP(TG20,PROTOKOL!$A:$E,5)))</f>
        <v xml:space="preserve"> </v>
      </c>
      <c r="TL20" s="155"/>
      <c r="TM20" s="156" t="str">
        <f t="shared" si="84"/>
        <v xml:space="preserve"> </v>
      </c>
      <c r="TN20" s="103"/>
      <c r="TO20" s="138">
        <v>7</v>
      </c>
      <c r="TP20" s="149">
        <v>5.22</v>
      </c>
      <c r="TQ20" s="150">
        <v>1</v>
      </c>
      <c r="TR20" s="150">
        <f t="shared" si="85"/>
        <v>7.5</v>
      </c>
      <c r="TS20" s="150">
        <f>IFERROR(IF(TQ20=0," ",IF(TQ20=16," ",VLOOKUP(TQ20,PROTOKOL!$A:$E,2)*TR20))/7.5*(7.5-TV20),"")</f>
        <v>4.5</v>
      </c>
      <c r="TT20" s="151">
        <v>0.48899999999999999</v>
      </c>
      <c r="TU20" s="152">
        <f>IF(TQ20=0," ",IF(TQ20=16," ",(TP20-TS20-TT20)*VLOOKUP(TQ20,PROTOKOL!$A:$E,5)))</f>
        <v>2.3419036666666639</v>
      </c>
      <c r="TV20" s="153"/>
      <c r="TW20" s="144">
        <f t="shared" si="256"/>
        <v>7.5</v>
      </c>
      <c r="TX20" s="145">
        <f t="shared" si="257"/>
        <v>2.3419036666666639</v>
      </c>
      <c r="TY20" s="149"/>
      <c r="TZ20" s="150"/>
      <c r="UA20" s="150" t="str">
        <f t="shared" si="86"/>
        <v xml:space="preserve"> </v>
      </c>
      <c r="UB20" s="154" t="str">
        <f>IF(TZ20=0," ",IF(TZ20=16," ",VLOOKUP(TZ20,PROTOKOL!$A:$E,2)*UA20))</f>
        <v xml:space="preserve"> </v>
      </c>
      <c r="UC20" s="151"/>
      <c r="UD20" s="152" t="str">
        <f>IF(TZ20=0," ",IF(TZ20=16," ",(TY20-UB20-UC20)*VLOOKUP(TZ20,PROTOKOL!$A:$E,5)))</f>
        <v xml:space="preserve"> </v>
      </c>
      <c r="UE20" s="155"/>
      <c r="UF20" s="156" t="str">
        <f t="shared" si="87"/>
        <v xml:space="preserve"> </v>
      </c>
      <c r="UG20" s="103"/>
      <c r="UH20" s="138">
        <v>7</v>
      </c>
      <c r="UI20" s="149">
        <v>5.6</v>
      </c>
      <c r="UJ20" s="150">
        <v>1</v>
      </c>
      <c r="UK20" s="150">
        <f t="shared" si="88"/>
        <v>7.5</v>
      </c>
      <c r="UL20" s="150">
        <f>IFERROR(IF(UJ20=0," ",IF(UJ20=16," ",VLOOKUP(UJ20,PROTOKOL!$A:$E,2)*UK20))/7.5*(7.5-UO20),"")</f>
        <v>4.5</v>
      </c>
      <c r="UM20" s="151">
        <v>0.17699999999999999</v>
      </c>
      <c r="UN20" s="152">
        <f>IF(UJ20=0," ",IF(UJ20=16," ",(UI20-UL20-UM20)*VLOOKUP(UJ20,PROTOKOL!$A:$E,5)))</f>
        <v>9.3574765555555501</v>
      </c>
      <c r="UO20" s="153"/>
      <c r="UP20" s="144">
        <f t="shared" si="258"/>
        <v>7.5</v>
      </c>
      <c r="UQ20" s="145">
        <f t="shared" si="259"/>
        <v>9.3574765555555501</v>
      </c>
      <c r="UR20" s="149"/>
      <c r="US20" s="150"/>
      <c r="UT20" s="150" t="str">
        <f t="shared" si="89"/>
        <v xml:space="preserve"> </v>
      </c>
      <c r="UU20" s="154" t="str">
        <f>IF(US20=0," ",IF(US20=16," ",VLOOKUP(US20,PROTOKOL!$A:$E,2)*UT20))</f>
        <v xml:space="preserve"> </v>
      </c>
      <c r="UV20" s="151"/>
      <c r="UW20" s="152" t="str">
        <f>IF(US20=0," ",IF(US20=16," ",(UR20-UU20-UV20)*VLOOKUP(US20,PROTOKOL!$A:$E,5)))</f>
        <v xml:space="preserve"> </v>
      </c>
      <c r="UX20" s="155"/>
      <c r="UY20" s="156" t="str">
        <f t="shared" si="90"/>
        <v xml:space="preserve"> </v>
      </c>
      <c r="UZ20" s="103"/>
      <c r="VA20" s="138">
        <v>7</v>
      </c>
      <c r="VB20" s="149">
        <v>9.27</v>
      </c>
      <c r="VC20" s="150">
        <v>3</v>
      </c>
      <c r="VD20" s="150">
        <f t="shared" si="91"/>
        <v>7.5</v>
      </c>
      <c r="VE20" s="150">
        <f>IFERROR(IF(VC20=0," ",IF(VC20=16," ",VLOOKUP(VC20,PROTOKOL!$A:$E,2)*VD20))/7.5*(7.5-VH20),"")</f>
        <v>4.5</v>
      </c>
      <c r="VF20" s="151">
        <v>0.13800000000000001</v>
      </c>
      <c r="VG20" s="152">
        <f>IF(VC20=0," ",IF(VC20=16," ",(VB20-VE20-VF20)*VLOOKUP(VC20,PROTOKOL!$A:$E,5)))</f>
        <v>32.871811466666664</v>
      </c>
      <c r="VH20" s="153"/>
      <c r="VI20" s="144">
        <f t="shared" si="260"/>
        <v>7.5</v>
      </c>
      <c r="VJ20" s="145">
        <f t="shared" si="261"/>
        <v>32.871811466666664</v>
      </c>
      <c r="VK20" s="149"/>
      <c r="VL20" s="150"/>
      <c r="VM20" s="150" t="str">
        <f t="shared" si="92"/>
        <v xml:space="preserve"> </v>
      </c>
      <c r="VN20" s="154" t="str">
        <f>IF(VL20=0," ",IF(VL20=16," ",VLOOKUP(VL20,PROTOKOL!$A:$E,2)*VM20))</f>
        <v xml:space="preserve"> </v>
      </c>
      <c r="VO20" s="151"/>
      <c r="VP20" s="152" t="str">
        <f>IF(VL20=0," ",IF(VL20=16," ",(VK20-VN20-VO20)*VLOOKUP(VL20,PROTOKOL!$A:$E,5)))</f>
        <v xml:space="preserve"> </v>
      </c>
      <c r="VQ20" s="155"/>
      <c r="VR20" s="156" t="str">
        <f t="shared" si="93"/>
        <v xml:space="preserve"> </v>
      </c>
      <c r="VS20" s="103"/>
      <c r="VT20" s="138">
        <v>7</v>
      </c>
      <c r="VU20" s="149" t="s">
        <v>29</v>
      </c>
      <c r="VV20" s="150"/>
      <c r="VW20" s="150" t="str">
        <f t="shared" si="94"/>
        <v xml:space="preserve"> </v>
      </c>
      <c r="VX20" s="150" t="str">
        <f>IFERROR(IF(VV20=0," ",IF(VV20=16," ",VLOOKUP(VV20,PROTOKOL!$A:$E,2)*VW20))/7.5*(7.5-WA20),"")</f>
        <v/>
      </c>
      <c r="VY20" s="151"/>
      <c r="VZ20" s="152" t="str">
        <f>IF(VV20=0," ",IF(VV20=16," ",(VU20-VX20-VY20)*VLOOKUP(VV20,PROTOKOL!$A:$E,5)))</f>
        <v xml:space="preserve"> </v>
      </c>
      <c r="WA20" s="153"/>
      <c r="WB20" s="144" t="str">
        <f t="shared" si="262"/>
        <v xml:space="preserve"> </v>
      </c>
      <c r="WC20" s="145" t="str">
        <f t="shared" si="263"/>
        <v xml:space="preserve"> </v>
      </c>
      <c r="WD20" s="149"/>
      <c r="WE20" s="150"/>
      <c r="WF20" s="150" t="str">
        <f t="shared" si="95"/>
        <v xml:space="preserve"> </v>
      </c>
      <c r="WG20" s="154" t="str">
        <f>IF(WE20=0," ",IF(WE20=16," ",VLOOKUP(WE20,PROTOKOL!$A:$E,2)*WF20))</f>
        <v xml:space="preserve"> </v>
      </c>
      <c r="WH20" s="151"/>
      <c r="WI20" s="152" t="str">
        <f>IF(WE20=0," ",IF(WE20=16," ",(WD20-WG20-WH20)*VLOOKUP(WE20,PROTOKOL!$A:$E,5)))</f>
        <v xml:space="preserve"> </v>
      </c>
      <c r="WJ20" s="155"/>
      <c r="WK20" s="156" t="str">
        <f t="shared" si="96"/>
        <v xml:space="preserve"> </v>
      </c>
      <c r="WL20" s="103"/>
      <c r="WM20" s="138">
        <v>7</v>
      </c>
      <c r="WN20" s="149">
        <v>7.26</v>
      </c>
      <c r="WO20" s="150">
        <v>1</v>
      </c>
      <c r="WP20" s="150">
        <f t="shared" si="97"/>
        <v>7.5</v>
      </c>
      <c r="WQ20" s="150">
        <f>IFERROR(IF(WO20=0," ",IF(WO20=16," ",VLOOKUP(WO20,PROTOKOL!$A:$E,2)*WP20))/7.5*(7.5-WT20),"")</f>
        <v>4.5</v>
      </c>
      <c r="WR20" s="151">
        <v>0.115</v>
      </c>
      <c r="WS20" s="152">
        <f>IF(WO20=0," ",IF(WO20=16," ",(WN20-WQ20-WR20)*VLOOKUP(WO20,PROTOKOL!$A:$E,5)))</f>
        <v>26.815303888888881</v>
      </c>
      <c r="WT20" s="153"/>
      <c r="WU20" s="144">
        <f t="shared" si="264"/>
        <v>7.5</v>
      </c>
      <c r="WV20" s="145">
        <f t="shared" si="265"/>
        <v>26.815303888888881</v>
      </c>
      <c r="WW20" s="149"/>
      <c r="WX20" s="150"/>
      <c r="WY20" s="150" t="str">
        <f t="shared" si="98"/>
        <v xml:space="preserve"> </v>
      </c>
      <c r="WZ20" s="154" t="str">
        <f>IF(WX20=0," ",IF(WX20=16," ",VLOOKUP(WX20,PROTOKOL!$A:$E,2)*WY20))</f>
        <v xml:space="preserve"> </v>
      </c>
      <c r="XA20" s="151"/>
      <c r="XB20" s="152" t="str">
        <f>IF(WX20=0," ",IF(WX20=16," ",(WW20-WZ20-XA20)*VLOOKUP(WX20,PROTOKOL!$A:$E,5)))</f>
        <v xml:space="preserve"> </v>
      </c>
      <c r="XC20" s="155"/>
      <c r="XD20" s="156" t="str">
        <f t="shared" si="99"/>
        <v xml:space="preserve"> </v>
      </c>
      <c r="XE20" s="103"/>
      <c r="XF20" s="138">
        <v>7</v>
      </c>
      <c r="XG20" s="149">
        <v>7.57</v>
      </c>
      <c r="XH20" s="150">
        <v>1</v>
      </c>
      <c r="XI20" s="150">
        <f t="shared" si="100"/>
        <v>7.5</v>
      </c>
      <c r="XJ20" s="150">
        <f>IFERROR(IF(XH20=0," ",IF(XH20=16," ",VLOOKUP(XH20,PROTOKOL!$A:$E,2)*XI20))/7.5*(7.5-XM20),"")</f>
        <v>4.5</v>
      </c>
      <c r="XK20" s="151">
        <v>0.185</v>
      </c>
      <c r="XL20" s="152">
        <f>IF(XH20=0," ",IF(XH20=16," ",(XG20-XJ20-XK20)*VLOOKUP(XH20,PROTOKOL!$A:$E,5)))</f>
        <v>29.248450555555554</v>
      </c>
      <c r="XM20" s="153"/>
      <c r="XN20" s="144">
        <f t="shared" si="266"/>
        <v>7.5</v>
      </c>
      <c r="XO20" s="145">
        <f t="shared" si="267"/>
        <v>29.248450555555554</v>
      </c>
      <c r="XP20" s="149"/>
      <c r="XQ20" s="150"/>
      <c r="XR20" s="150" t="str">
        <f t="shared" si="101"/>
        <v xml:space="preserve"> </v>
      </c>
      <c r="XS20" s="154" t="str">
        <f>IF(XQ20=0," ",IF(XQ20=16," ",VLOOKUP(XQ20,PROTOKOL!$A:$E,2)*XR20))</f>
        <v xml:space="preserve"> </v>
      </c>
      <c r="XT20" s="151"/>
      <c r="XU20" s="152" t="str">
        <f>IF(XQ20=0," ",IF(XQ20=16," ",(XP20-XS20-XT20)*VLOOKUP(XQ20,PROTOKOL!$A:$E,5)))</f>
        <v xml:space="preserve"> </v>
      </c>
      <c r="XV20" s="155"/>
      <c r="XW20" s="156" t="str">
        <f t="shared" si="102"/>
        <v xml:space="preserve"> </v>
      </c>
      <c r="XX20" s="103"/>
      <c r="XY20" s="138">
        <v>7</v>
      </c>
      <c r="XZ20" s="149">
        <v>5.1100000000000003</v>
      </c>
      <c r="YA20" s="150">
        <v>1</v>
      </c>
      <c r="YB20" s="150">
        <f t="shared" si="103"/>
        <v>7.5</v>
      </c>
      <c r="YC20" s="150">
        <f>IFERROR(IF(YA20=0," ",IF(YA20=16," ",VLOOKUP(YA20,PROTOKOL!$A:$E,2)*YB20))/7.5*(7.5-YF20),"")</f>
        <v>4.5</v>
      </c>
      <c r="YD20" s="151">
        <v>0.48099999999999998</v>
      </c>
      <c r="YE20" s="152">
        <f>IF(YA20=0," ",IF(YA20=16," ",(XZ20-YC20-YD20)*VLOOKUP(YA20,PROTOKOL!$A:$E,5)))</f>
        <v>1.3078163333333366</v>
      </c>
      <c r="YF20" s="153"/>
      <c r="YG20" s="144">
        <f t="shared" si="268"/>
        <v>7.5</v>
      </c>
      <c r="YH20" s="145">
        <f t="shared" si="269"/>
        <v>1.3078163333333366</v>
      </c>
      <c r="YI20" s="149"/>
      <c r="YJ20" s="150"/>
      <c r="YK20" s="150" t="str">
        <f t="shared" si="104"/>
        <v xml:space="preserve"> </v>
      </c>
      <c r="YL20" s="154" t="str">
        <f>IF(YJ20=0," ",IF(YJ20=16," ",VLOOKUP(YJ20,PROTOKOL!$A:$E,2)*YK20))</f>
        <v xml:space="preserve"> </v>
      </c>
      <c r="YM20" s="151"/>
      <c r="YN20" s="152" t="str">
        <f>IF(YJ20=0," ",IF(YJ20=16," ",(YI20-YL20-YM20)*VLOOKUP(YJ20,PROTOKOL!$A:$E,5)))</f>
        <v xml:space="preserve"> </v>
      </c>
      <c r="YO20" s="155"/>
      <c r="YP20" s="156" t="str">
        <f t="shared" si="105"/>
        <v xml:space="preserve"> </v>
      </c>
      <c r="YQ20" s="103"/>
      <c r="YR20" s="138">
        <v>7</v>
      </c>
      <c r="YS20" s="149">
        <v>6.94</v>
      </c>
      <c r="YT20" s="150">
        <v>1</v>
      </c>
      <c r="YU20" s="150">
        <f t="shared" si="106"/>
        <v>7.5</v>
      </c>
      <c r="YV20" s="150">
        <f>IFERROR(IF(YT20=0," ",IF(YT20=16," ",VLOOKUP(YT20,PROTOKOL!$A:$E,2)*YU20))/7.5*(7.5-YY20),"")</f>
        <v>4.5</v>
      </c>
      <c r="YW20" s="151">
        <v>0.36799999999999999</v>
      </c>
      <c r="YX20" s="152">
        <f>IF(YT20=0," ",IF(YT20=16," ",(YS20-YV20-YW20)*VLOOKUP(YT20,PROTOKOL!$A:$E,5)))</f>
        <v>21.006166222222227</v>
      </c>
      <c r="YY20" s="153"/>
      <c r="YZ20" s="144">
        <f t="shared" si="270"/>
        <v>7.5</v>
      </c>
      <c r="ZA20" s="145">
        <f t="shared" si="271"/>
        <v>21.006166222222227</v>
      </c>
      <c r="ZB20" s="149"/>
      <c r="ZC20" s="150"/>
      <c r="ZD20" s="150" t="str">
        <f t="shared" si="107"/>
        <v xml:space="preserve"> </v>
      </c>
      <c r="ZE20" s="154" t="str">
        <f>IF(ZC20=0," ",IF(ZC20=16," ",VLOOKUP(ZC20,PROTOKOL!$A:$E,2)*ZD20))</f>
        <v xml:space="preserve"> </v>
      </c>
      <c r="ZF20" s="151"/>
      <c r="ZG20" s="152" t="str">
        <f>IF(ZC20=0," ",IF(ZC20=16," ",(ZB20-ZE20-ZF20)*VLOOKUP(ZC20,PROTOKOL!$A:$E,5)))</f>
        <v xml:space="preserve"> </v>
      </c>
      <c r="ZH20" s="155"/>
      <c r="ZI20" s="156" t="str">
        <f t="shared" si="108"/>
        <v xml:space="preserve"> </v>
      </c>
      <c r="ZJ20" s="103"/>
      <c r="ZK20" s="138">
        <v>7</v>
      </c>
      <c r="ZL20" s="149">
        <v>7.38</v>
      </c>
      <c r="ZM20" s="150">
        <v>1</v>
      </c>
      <c r="ZN20" s="150">
        <f t="shared" si="109"/>
        <v>7.5</v>
      </c>
      <c r="ZO20" s="150">
        <f>IFERROR(IF(ZM20=0," ",IF(ZM20=16," ",VLOOKUP(ZM20,PROTOKOL!$A:$E,2)*ZN20))/7.5*(7.5-ZR20),"")</f>
        <v>4.5</v>
      </c>
      <c r="ZP20" s="151">
        <v>0.24099999999999999</v>
      </c>
      <c r="ZQ20" s="152">
        <f>IF(ZM20=0," ",IF(ZM20=16," ",(ZL20-ZO20-ZP20)*VLOOKUP(ZM20,PROTOKOL!$A:$E,5)))</f>
        <v>26.754475222222219</v>
      </c>
      <c r="ZR20" s="153"/>
      <c r="ZS20" s="144">
        <f t="shared" si="272"/>
        <v>7.5</v>
      </c>
      <c r="ZT20" s="145">
        <f t="shared" si="273"/>
        <v>26.754475222222219</v>
      </c>
      <c r="ZU20" s="149"/>
      <c r="ZV20" s="150"/>
      <c r="ZW20" s="150" t="str">
        <f t="shared" si="110"/>
        <v xml:space="preserve"> </v>
      </c>
      <c r="ZX20" s="154" t="str">
        <f>IF(ZV20=0," ",IF(ZV20=16," ",VLOOKUP(ZV20,PROTOKOL!$A:$E,2)*ZW20))</f>
        <v xml:space="preserve"> </v>
      </c>
      <c r="ZY20" s="151"/>
      <c r="ZZ20" s="152" t="str">
        <f>IF(ZV20=0," ",IF(ZV20=16," ",(ZU20-ZX20-ZY20)*VLOOKUP(ZV20,PROTOKOL!$A:$E,5)))</f>
        <v xml:space="preserve"> </v>
      </c>
      <c r="AAA20" s="155"/>
      <c r="AAB20" s="156" t="str">
        <f t="shared" si="111"/>
        <v xml:space="preserve"> </v>
      </c>
      <c r="AAC20" s="103"/>
      <c r="AAD20" s="138">
        <v>7</v>
      </c>
      <c r="AAE20" s="149">
        <v>5.13</v>
      </c>
      <c r="AAF20" s="150">
        <v>1</v>
      </c>
      <c r="AAG20" s="150">
        <f t="shared" si="112"/>
        <v>7.5</v>
      </c>
      <c r="AAH20" s="150">
        <f>IFERROR(IF(AAF20=0," ",IF(AAF20=16," ",VLOOKUP(AAF20,PROTOKOL!$A:$E,2)*AAG20))/7.5*(7.5-AAK20),"")</f>
        <v>4.5</v>
      </c>
      <c r="AAI20" s="151">
        <v>8.5000000000000006E-2</v>
      </c>
      <c r="AAJ20" s="152">
        <f>IF(AAF20=0," ",IF(AAF20=16," ",(AAE20-AAH20-AAI20)*VLOOKUP(AAF20,PROTOKOL!$A:$E,5)))</f>
        <v>5.5252705555555544</v>
      </c>
      <c r="AAK20" s="153"/>
      <c r="AAL20" s="144">
        <f t="shared" si="274"/>
        <v>7.5</v>
      </c>
      <c r="AAM20" s="145">
        <f t="shared" si="275"/>
        <v>5.5252705555555544</v>
      </c>
      <c r="AAN20" s="149"/>
      <c r="AAO20" s="150"/>
      <c r="AAP20" s="150" t="str">
        <f t="shared" si="113"/>
        <v xml:space="preserve"> </v>
      </c>
      <c r="AAQ20" s="154" t="str">
        <f>IF(AAO20=0," ",IF(AAO20=16," ",VLOOKUP(AAO20,PROTOKOL!$A:$E,2)*AAP20))</f>
        <v xml:space="preserve"> </v>
      </c>
      <c r="AAR20" s="151"/>
      <c r="AAS20" s="152" t="str">
        <f>IF(AAO20=0," ",IF(AAO20=16," ",(AAN20-AAQ20-AAR20)*VLOOKUP(AAO20,PROTOKOL!$A:$E,5)))</f>
        <v xml:space="preserve"> </v>
      </c>
      <c r="AAT20" s="155"/>
      <c r="AAU20" s="156" t="str">
        <f t="shared" si="114"/>
        <v xml:space="preserve"> </v>
      </c>
      <c r="AAV20" s="103"/>
      <c r="AAW20" s="138">
        <v>7</v>
      </c>
      <c r="AAX20" s="149">
        <v>5.1100000000000003</v>
      </c>
      <c r="AAY20" s="150">
        <v>1</v>
      </c>
      <c r="AAZ20" s="150">
        <f t="shared" si="115"/>
        <v>7.5</v>
      </c>
      <c r="ABA20" s="150">
        <f>IFERROR(IF(AAY20=0," ",IF(AAY20=16," ",VLOOKUP(AAY20,PROTOKOL!$A:$E,2)*AAZ20))/7.5*(7.5-ABD20),"")</f>
        <v>4.5</v>
      </c>
      <c r="ABB20" s="151">
        <v>0.48099999999999998</v>
      </c>
      <c r="ABC20" s="152">
        <f>IF(AAY20=0," ",IF(AAY20=16," ",(AAX20-ABA20-ABB20)*VLOOKUP(AAY20,PROTOKOL!$A:$E,5)))</f>
        <v>1.3078163333333366</v>
      </c>
      <c r="ABD20" s="153"/>
      <c r="ABE20" s="144">
        <f t="shared" si="276"/>
        <v>7.5</v>
      </c>
      <c r="ABF20" s="145">
        <f t="shared" si="277"/>
        <v>1.3078163333333366</v>
      </c>
      <c r="ABG20" s="149"/>
      <c r="ABH20" s="150"/>
      <c r="ABI20" s="150" t="str">
        <f t="shared" si="116"/>
        <v xml:space="preserve"> </v>
      </c>
      <c r="ABJ20" s="154" t="str">
        <f>IF(ABH20=0," ",IF(ABH20=16," ",VLOOKUP(ABH20,PROTOKOL!$A:$E,2)*ABI20))</f>
        <v xml:space="preserve"> </v>
      </c>
      <c r="ABK20" s="151"/>
      <c r="ABL20" s="152" t="str">
        <f>IF(ABH20=0," ",IF(ABH20=16," ",(ABG20-ABJ20-ABK20)*VLOOKUP(ABH20,PROTOKOL!$A:$E,5)))</f>
        <v xml:space="preserve"> </v>
      </c>
      <c r="ABM20" s="155"/>
      <c r="ABN20" s="156" t="str">
        <f t="shared" si="117"/>
        <v xml:space="preserve"> </v>
      </c>
      <c r="ABO20" s="103"/>
      <c r="ABP20" s="138">
        <v>7</v>
      </c>
      <c r="ABQ20" s="149">
        <v>1</v>
      </c>
      <c r="ABR20" s="150">
        <v>5</v>
      </c>
      <c r="ABS20" s="150">
        <f t="shared" si="118"/>
        <v>7.5</v>
      </c>
      <c r="ABT20" s="150">
        <f>IFERROR(IF(ABR20=0," ",IF(ABR20=16," ",VLOOKUP(ABR20,PROTOKOL!$A:$E,2)*ABS20))/7.5*(7.5-ABW20),"")</f>
        <v>0</v>
      </c>
      <c r="ABU20" s="151"/>
      <c r="ABV20" s="152">
        <f>IF(ABR20=0," ",IF(ABR20=16," ",(ABQ20-ABT20-ABU20)*VLOOKUP(ABR20,PROTOKOL!$A:$E,5)))</f>
        <v>17.262634133205204</v>
      </c>
      <c r="ABW20" s="153"/>
      <c r="ABX20" s="144" t="str">
        <f t="shared" si="278"/>
        <v xml:space="preserve"> </v>
      </c>
      <c r="ABY20" s="145" t="str">
        <f t="shared" si="279"/>
        <v xml:space="preserve"> </v>
      </c>
      <c r="ABZ20" s="149"/>
      <c r="ACA20" s="150"/>
      <c r="ACB20" s="150" t="str">
        <f t="shared" si="119"/>
        <v xml:space="preserve"> </v>
      </c>
      <c r="ACC20" s="154" t="str">
        <f>IF(ACA20=0," ",IF(ACA20=16," ",VLOOKUP(ACA20,PROTOKOL!$A:$E,2)*ACB20))</f>
        <v xml:space="preserve"> </v>
      </c>
      <c r="ACD20" s="151"/>
      <c r="ACE20" s="152" t="str">
        <f>IF(ACA20=0," ",IF(ACA20=16," ",(ABZ20-ACC20-ACD20)*VLOOKUP(ACA20,PROTOKOL!$A:$E,5)))</f>
        <v xml:space="preserve"> </v>
      </c>
      <c r="ACF20" s="155"/>
      <c r="ACG20" s="156" t="str">
        <f t="shared" si="120"/>
        <v xml:space="preserve"> </v>
      </c>
      <c r="ACH20" s="103"/>
      <c r="ACI20" s="138">
        <v>7</v>
      </c>
      <c r="ACJ20" s="149" t="s">
        <v>26</v>
      </c>
      <c r="ACK20" s="150"/>
      <c r="ACL20" s="150" t="str">
        <f t="shared" si="121"/>
        <v xml:space="preserve"> </v>
      </c>
      <c r="ACM20" s="150" t="str">
        <f>IFERROR(IF(ACK20=0," ",IF(ACK20=16," ",VLOOKUP(ACK20,PROTOKOL!$A:$E,2)*ACL20))/7.5*(7.5-ACP20),"")</f>
        <v/>
      </c>
      <c r="ACN20" s="151"/>
      <c r="ACO20" s="152" t="str">
        <f>IF(ACK20=0," ",IF(ACK20=16," ",(ACJ20-ACM20-ACN20)*VLOOKUP(ACK20,PROTOKOL!$A:$E,5)))</f>
        <v xml:space="preserve"> </v>
      </c>
      <c r="ACP20" s="153"/>
      <c r="ACQ20" s="144" t="str">
        <f t="shared" si="280"/>
        <v xml:space="preserve"> </v>
      </c>
      <c r="ACR20" s="145" t="str">
        <f t="shared" si="281"/>
        <v xml:space="preserve"> </v>
      </c>
      <c r="ACS20" s="149"/>
      <c r="ACT20" s="150"/>
      <c r="ACU20" s="150" t="str">
        <f t="shared" si="122"/>
        <v xml:space="preserve"> </v>
      </c>
      <c r="ACV20" s="154" t="str">
        <f>IF(ACT20=0," ",IF(ACT20=16," ",VLOOKUP(ACT20,PROTOKOL!$A:$E,2)*ACU20))</f>
        <v xml:space="preserve"> </v>
      </c>
      <c r="ACW20" s="151"/>
      <c r="ACX20" s="152" t="str">
        <f>IF(ACT20=0," ",IF(ACT20=16," ",(ACS20-ACV20-ACW20)*VLOOKUP(ACT20,PROTOKOL!$A:$E,5)))</f>
        <v xml:space="preserve"> </v>
      </c>
      <c r="ACY20" s="155"/>
      <c r="ACZ20" s="156" t="str">
        <f t="shared" si="123"/>
        <v xml:space="preserve"> </v>
      </c>
      <c r="ADA20" s="103"/>
      <c r="ADB20" s="138">
        <v>7</v>
      </c>
      <c r="ADC20" s="149" t="s">
        <v>26</v>
      </c>
      <c r="ADD20" s="150"/>
      <c r="ADE20" s="150" t="str">
        <f t="shared" si="124"/>
        <v xml:space="preserve"> </v>
      </c>
      <c r="ADF20" s="150" t="str">
        <f>IFERROR(IF(ADD20=0," ",IF(ADD20=16," ",VLOOKUP(ADD20,PROTOKOL!$A:$E,2)*ADE20))/7.5*(7.5-ADI20),"")</f>
        <v/>
      </c>
      <c r="ADG20" s="151"/>
      <c r="ADH20" s="152" t="str">
        <f>IF(ADD20=0," ",IF(ADD20=16," ",(ADC20-ADF20-ADG20)*VLOOKUP(ADD20,PROTOKOL!$A:$E,5)))</f>
        <v xml:space="preserve"> </v>
      </c>
      <c r="ADI20" s="153"/>
      <c r="ADJ20" s="144" t="str">
        <f t="shared" si="282"/>
        <v xml:space="preserve"> </v>
      </c>
      <c r="ADK20" s="145" t="str">
        <f t="shared" si="283"/>
        <v xml:space="preserve"> </v>
      </c>
      <c r="ADL20" s="149"/>
      <c r="ADM20" s="150"/>
      <c r="ADN20" s="150" t="str">
        <f t="shared" si="125"/>
        <v xml:space="preserve"> </v>
      </c>
      <c r="ADO20" s="154" t="str">
        <f>IF(ADM20=0," ",IF(ADM20=16," ",VLOOKUP(ADM20,PROTOKOL!$A:$E,2)*ADN20))</f>
        <v xml:space="preserve"> </v>
      </c>
      <c r="ADP20" s="151"/>
      <c r="ADQ20" s="152" t="str">
        <f>IF(ADM20=0," ",IF(ADM20=16," ",(ADL20-ADO20-ADP20)*VLOOKUP(ADM20,PROTOKOL!$A:$E,5)))</f>
        <v xml:space="preserve"> </v>
      </c>
      <c r="ADR20" s="155"/>
      <c r="ADS20" s="156" t="str">
        <f t="shared" si="126"/>
        <v xml:space="preserve"> </v>
      </c>
      <c r="ADT20" s="103"/>
      <c r="ADU20" s="138">
        <v>7</v>
      </c>
      <c r="ADV20" s="149" t="s">
        <v>26</v>
      </c>
      <c r="ADW20" s="150"/>
      <c r="ADX20" s="150" t="str">
        <f t="shared" si="127"/>
        <v xml:space="preserve"> </v>
      </c>
      <c r="ADY20" s="150" t="str">
        <f>IFERROR(IF(ADW20=0," ",IF(ADW20=16," ",VLOOKUP(ADW20,PROTOKOL!$A:$E,2)*ADX20))/7.5*(7.5-AEB20),"")</f>
        <v/>
      </c>
      <c r="ADZ20" s="151"/>
      <c r="AEA20" s="152" t="str">
        <f>IF(ADW20=0," ",IF(ADW20=16," ",(ADV20-ADY20-ADZ20)*VLOOKUP(ADW20,PROTOKOL!$A:$E,5)))</f>
        <v xml:space="preserve"> </v>
      </c>
      <c r="AEB20" s="153"/>
      <c r="AEC20" s="144" t="str">
        <f t="shared" si="284"/>
        <v xml:space="preserve"> </v>
      </c>
      <c r="AED20" s="145" t="str">
        <f t="shared" si="285"/>
        <v xml:space="preserve"> </v>
      </c>
      <c r="AEE20" s="149"/>
      <c r="AEF20" s="150"/>
      <c r="AEG20" s="150" t="str">
        <f t="shared" si="128"/>
        <v xml:space="preserve"> </v>
      </c>
      <c r="AEH20" s="154" t="str">
        <f>IF(AEF20=0," ",IF(AEF20=16," ",VLOOKUP(AEF20,PROTOKOL!$A:$E,2)*AEG20))</f>
        <v xml:space="preserve"> </v>
      </c>
      <c r="AEI20" s="151"/>
      <c r="AEJ20" s="152" t="str">
        <f>IF(AEF20=0," ",IF(AEF20=16," ",(AEE20-AEH20-AEI20)*VLOOKUP(AEF20,PROTOKOL!$A:$E,5)))</f>
        <v xml:space="preserve"> </v>
      </c>
      <c r="AEK20" s="155"/>
      <c r="AEL20" s="156" t="str">
        <f t="shared" si="129"/>
        <v xml:space="preserve"> </v>
      </c>
      <c r="AEM20" s="103"/>
      <c r="AEN20" s="138">
        <v>7</v>
      </c>
      <c r="AEO20" s="149">
        <v>5.13</v>
      </c>
      <c r="AEP20" s="150">
        <v>1</v>
      </c>
      <c r="AEQ20" s="150">
        <f t="shared" si="130"/>
        <v>7.5</v>
      </c>
      <c r="AER20" s="150">
        <f>IFERROR(IF(AEP20=0," ",IF(AEP20=16," ",VLOOKUP(AEP20,PROTOKOL!$A:$E,2)*AEQ20))/7.5*(7.5-AEU20),"")</f>
        <v>4.5</v>
      </c>
      <c r="AES20" s="151">
        <v>8.5000000000000006E-2</v>
      </c>
      <c r="AET20" s="152">
        <f>IF(AEP20=0," ",IF(AEP20=16," ",(AEO20-AER20-AES20)*VLOOKUP(AEP20,PROTOKOL!$A:$E,5)))</f>
        <v>5.5252705555555544</v>
      </c>
      <c r="AEU20" s="153"/>
      <c r="AEV20" s="144">
        <f t="shared" si="286"/>
        <v>7.5</v>
      </c>
      <c r="AEW20" s="145">
        <f t="shared" si="287"/>
        <v>5.5252705555555544</v>
      </c>
      <c r="AEX20" s="149"/>
      <c r="AEY20" s="150"/>
      <c r="AEZ20" s="150" t="str">
        <f t="shared" si="131"/>
        <v xml:space="preserve"> </v>
      </c>
      <c r="AFA20" s="154" t="str">
        <f>IF(AEY20=0," ",IF(AEY20=16," ",VLOOKUP(AEY20,PROTOKOL!$A:$E,2)*AEZ20))</f>
        <v xml:space="preserve"> </v>
      </c>
      <c r="AFB20" s="151"/>
      <c r="AFC20" s="152" t="str">
        <f>IF(AEY20=0," ",IF(AEY20=16," ",(AEX20-AFA20-AFB20)*VLOOKUP(AEY20,PROTOKOL!$A:$E,5)))</f>
        <v xml:space="preserve"> </v>
      </c>
      <c r="AFD20" s="155"/>
      <c r="AFE20" s="156" t="str">
        <f t="shared" si="132"/>
        <v xml:space="preserve"> </v>
      </c>
      <c r="AFF20" s="103"/>
      <c r="AFG20" s="138">
        <v>7</v>
      </c>
      <c r="AFH20" s="149" t="s">
        <v>26</v>
      </c>
      <c r="AFI20" s="150"/>
      <c r="AFJ20" s="150" t="str">
        <f t="shared" si="133"/>
        <v xml:space="preserve"> </v>
      </c>
      <c r="AFK20" s="150" t="str">
        <f>IFERROR(IF(AFI20=0," ",IF(AFI20=16," ",VLOOKUP(AFI20,PROTOKOL!$A:$E,2)*AFJ20))/7.5*(7.5-AFN20),"")</f>
        <v/>
      </c>
      <c r="AFL20" s="151"/>
      <c r="AFM20" s="152" t="str">
        <f>IF(AFI20=0," ",IF(AFI20=16," ",(AFH20-AFK20-AFL20)*VLOOKUP(AFI20,PROTOKOL!$A:$E,5)))</f>
        <v xml:space="preserve"> </v>
      </c>
      <c r="AFN20" s="153"/>
      <c r="AFO20" s="144" t="str">
        <f t="shared" si="288"/>
        <v xml:space="preserve"> </v>
      </c>
      <c r="AFP20" s="145" t="str">
        <f t="shared" si="289"/>
        <v xml:space="preserve"> </v>
      </c>
      <c r="AFQ20" s="149"/>
      <c r="AFR20" s="150"/>
      <c r="AFS20" s="150" t="str">
        <f t="shared" si="134"/>
        <v xml:space="preserve"> </v>
      </c>
      <c r="AFT20" s="154" t="str">
        <f>IF(AFR20=0," ",IF(AFR20=16," ",VLOOKUP(AFR20,PROTOKOL!$A:$E,2)*AFS20))</f>
        <v xml:space="preserve"> </v>
      </c>
      <c r="AFU20" s="151"/>
      <c r="AFV20" s="152" t="str">
        <f>IF(AFR20=0," ",IF(AFR20=16," ",(AFQ20-AFT20-AFU20)*VLOOKUP(AFR20,PROTOKOL!$A:$E,5)))</f>
        <v xml:space="preserve"> </v>
      </c>
      <c r="AFW20" s="155"/>
      <c r="AFX20" s="156" t="str">
        <f t="shared" si="135"/>
        <v xml:space="preserve"> </v>
      </c>
      <c r="AFY20" s="103"/>
      <c r="AFZ20" s="138">
        <v>7</v>
      </c>
      <c r="AGA20" s="149">
        <v>5.27</v>
      </c>
      <c r="AGB20" s="150">
        <v>1</v>
      </c>
      <c r="AGC20" s="150">
        <v>7</v>
      </c>
      <c r="AGD20" s="150">
        <f>IFERROR(IF(AGB20=0," ",IF(AGB20=16," ",VLOOKUP(AGB20,PROTOKOL!$A:$E,2)*AGC20))/7.5*(7.5-AGG20),"")</f>
        <v>4.2</v>
      </c>
      <c r="AGE20" s="151">
        <v>0.13400000000000001</v>
      </c>
      <c r="AGF20" s="152">
        <f>IF(AGB20=0," ",IF(AGB20=16," ",(AGA20-AGD20-AGE20)*VLOOKUP(AGB20,PROTOKOL!$A:$E,5)))</f>
        <v>9.4892719999999926</v>
      </c>
      <c r="AGG20" s="153"/>
      <c r="AGH20" s="144">
        <f t="shared" si="290"/>
        <v>7</v>
      </c>
      <c r="AGI20" s="145">
        <f t="shared" si="291"/>
        <v>9.4892719999999926</v>
      </c>
      <c r="AGJ20" s="328" t="s">
        <v>205</v>
      </c>
      <c r="AGK20" s="150"/>
      <c r="AGL20" s="150" t="str">
        <f t="shared" si="137"/>
        <v xml:space="preserve"> </v>
      </c>
      <c r="AGM20" s="154" t="str">
        <f>IF(AGK20=0," ",IF(AGK20=16," ",VLOOKUP(AGK20,PROTOKOL!$A:$E,2)*AGL20))</f>
        <v xml:space="preserve"> </v>
      </c>
      <c r="AGN20" s="151"/>
      <c r="AGO20" s="152" t="str">
        <f>IF(AGK20=0," ",IF(AGK20=16," ",(AGJ20-AGM20-AGN20)*VLOOKUP(AGK20,PROTOKOL!$A:$E,5)))</f>
        <v xml:space="preserve"> </v>
      </c>
      <c r="AGP20" s="155"/>
      <c r="AGQ20" s="156" t="str">
        <f t="shared" si="138"/>
        <v xml:space="preserve"> </v>
      </c>
      <c r="AGR20" s="103"/>
      <c r="AGS20" s="138">
        <v>7</v>
      </c>
      <c r="AGT20" s="149" t="s">
        <v>26</v>
      </c>
      <c r="AGU20" s="150"/>
      <c r="AGV20" s="150" t="str">
        <f t="shared" si="139"/>
        <v xml:space="preserve"> </v>
      </c>
      <c r="AGW20" s="150" t="str">
        <f>IFERROR(IF(AGU20=0," ",IF(AGU20=16," ",VLOOKUP(AGU20,PROTOKOL!$A:$E,2)*AGV20))/7.5*(7.5-AGZ20),"")</f>
        <v/>
      </c>
      <c r="AGX20" s="151"/>
      <c r="AGY20" s="152" t="str">
        <f>IF(AGU20=0," ",IF(AGU20=16," ",(AGT20-AGW20-AGX20)*VLOOKUP(AGU20,PROTOKOL!$A:$E,5)))</f>
        <v xml:space="preserve"> </v>
      </c>
      <c r="AGZ20" s="153"/>
      <c r="AHA20" s="144" t="str">
        <f t="shared" si="292"/>
        <v xml:space="preserve"> </v>
      </c>
      <c r="AHB20" s="145" t="str">
        <f t="shared" si="293"/>
        <v xml:space="preserve"> </v>
      </c>
      <c r="AHC20" s="149"/>
      <c r="AHD20" s="150"/>
      <c r="AHE20" s="150" t="str">
        <f t="shared" si="140"/>
        <v xml:space="preserve"> </v>
      </c>
      <c r="AHF20" s="154" t="str">
        <f>IF(AHD20=0," ",IF(AHD20=16," ",VLOOKUP(AHD20,PROTOKOL!$A:$E,2)*AHE20))</f>
        <v xml:space="preserve"> </v>
      </c>
      <c r="AHG20" s="151"/>
      <c r="AHH20" s="152" t="str">
        <f>IF(AHD20=0," ",IF(AHD20=16," ",(AHC20-AHF20-AHG20)*VLOOKUP(AHD20,PROTOKOL!$A:$E,5)))</f>
        <v xml:space="preserve"> </v>
      </c>
      <c r="AHI20" s="155"/>
      <c r="AHJ20" s="156" t="str">
        <f t="shared" si="141"/>
        <v xml:space="preserve"> </v>
      </c>
      <c r="AHK20" s="103"/>
      <c r="AHL20" s="138">
        <v>7</v>
      </c>
      <c r="AHM20" s="149">
        <v>5.54</v>
      </c>
      <c r="AHN20" s="150">
        <v>1</v>
      </c>
      <c r="AHO20" s="150">
        <f t="shared" si="142"/>
        <v>7.5</v>
      </c>
      <c r="AHP20" s="150">
        <f>IFERROR(IF(AHN20=0," ",IF(AHN20=16," ",VLOOKUP(AHN20,PROTOKOL!$A:$E,2)*AHO20))/7.5*(7.5-AHS20),"")</f>
        <v>4.5</v>
      </c>
      <c r="AHQ20" s="151">
        <v>0.26</v>
      </c>
      <c r="AHR20" s="152">
        <f>IF(AHN20=0," ",IF(AHN20=16," ",(AHM20-AHP20-AHQ20)*VLOOKUP(AHN20,PROTOKOL!$A:$E,5)))</f>
        <v>7.9077266666666661</v>
      </c>
      <c r="AHS20" s="153"/>
      <c r="AHT20" s="144">
        <f t="shared" si="294"/>
        <v>7.5</v>
      </c>
      <c r="AHU20" s="145">
        <f t="shared" si="295"/>
        <v>7.9077266666666661</v>
      </c>
      <c r="AHV20" s="149"/>
      <c r="AHW20" s="150"/>
      <c r="AHX20" s="150" t="str">
        <f t="shared" si="143"/>
        <v xml:space="preserve"> </v>
      </c>
      <c r="AHY20" s="154" t="str">
        <f>IF(AHW20=0," ",IF(AHW20=16," ",VLOOKUP(AHW20,PROTOKOL!$A:$E,2)*AHX20))</f>
        <v xml:space="preserve"> </v>
      </c>
      <c r="AHZ20" s="151"/>
      <c r="AIA20" s="152" t="str">
        <f>IF(AHW20=0," ",IF(AHW20=16," ",(AHV20-AHY20-AHZ20)*VLOOKUP(AHW20,PROTOKOL!$A:$E,5)))</f>
        <v xml:space="preserve"> </v>
      </c>
      <c r="AIB20" s="155"/>
      <c r="AIC20" s="156" t="str">
        <f t="shared" si="144"/>
        <v xml:space="preserve"> </v>
      </c>
      <c r="AID20" s="103"/>
      <c r="AIE20" s="138">
        <v>7</v>
      </c>
      <c r="AIF20" s="149">
        <v>6.22</v>
      </c>
      <c r="AIG20" s="150">
        <v>1</v>
      </c>
      <c r="AIH20" s="150">
        <f t="shared" si="145"/>
        <v>7.5</v>
      </c>
      <c r="AII20" s="150">
        <f>IFERROR(IF(AIG20=0," ",IF(AIG20=16," ",VLOOKUP(AIG20,PROTOKOL!$A:$E,2)*AIH20))/7.5*(7.5-AIL20),"")</f>
        <v>4.5</v>
      </c>
      <c r="AIJ20" s="151">
        <v>0.127</v>
      </c>
      <c r="AIK20" s="152">
        <f>IF(AIG20=0," ",IF(AIG20=16," ",(AIF20-AII20-AIJ20)*VLOOKUP(AIG20,PROTOKOL!$A:$E,5)))</f>
        <v>16.150010999999996</v>
      </c>
      <c r="AIL20" s="153"/>
      <c r="AIM20" s="144">
        <f t="shared" si="296"/>
        <v>7.5</v>
      </c>
      <c r="AIN20" s="145">
        <f t="shared" si="297"/>
        <v>16.150010999999996</v>
      </c>
      <c r="AIO20" s="149"/>
      <c r="AIP20" s="150"/>
      <c r="AIQ20" s="150" t="str">
        <f t="shared" si="146"/>
        <v xml:space="preserve"> </v>
      </c>
      <c r="AIR20" s="154" t="str">
        <f>IF(AIP20=0," ",IF(AIP20=16," ",VLOOKUP(AIP20,PROTOKOL!$A:$E,2)*AIQ20))</f>
        <v xml:space="preserve"> </v>
      </c>
      <c r="AIS20" s="151"/>
      <c r="AIT20" s="152" t="str">
        <f>IF(AIP20=0," ",IF(AIP20=16," ",(AIO20-AIR20-AIS20)*VLOOKUP(AIP20,PROTOKOL!$A:$E,5)))</f>
        <v xml:space="preserve"> </v>
      </c>
      <c r="AIU20" s="155"/>
      <c r="AIV20" s="156" t="str">
        <f t="shared" si="147"/>
        <v xml:space="preserve"> </v>
      </c>
      <c r="AIW20" s="103"/>
      <c r="AIX20" s="138">
        <v>7</v>
      </c>
      <c r="AIY20" s="149">
        <v>5.86</v>
      </c>
      <c r="AIZ20" s="150">
        <v>1</v>
      </c>
      <c r="AJA20" s="150">
        <f t="shared" si="148"/>
        <v>7.5</v>
      </c>
      <c r="AJB20" s="150">
        <f>IFERROR(IF(AIZ20=0," ",IF(AIZ20=16," ",VLOOKUP(AIZ20,PROTOKOL!$A:$E,2)*AJA20))/7.5*(7.5-AJE20),"")</f>
        <v>4.5</v>
      </c>
      <c r="AJC20" s="151">
        <v>0.31</v>
      </c>
      <c r="AJD20" s="152">
        <f>IF(AIZ20=0," ",IF(AIZ20=16," ",(AIY20-AJB20-AJC20)*VLOOKUP(AIZ20,PROTOKOL!$A:$E,5)))</f>
        <v>10.645016666666669</v>
      </c>
      <c r="AJE20" s="153"/>
      <c r="AJF20" s="144">
        <f t="shared" si="298"/>
        <v>7.5</v>
      </c>
      <c r="AJG20" s="145">
        <f t="shared" si="299"/>
        <v>10.645016666666669</v>
      </c>
      <c r="AJH20" s="149"/>
      <c r="AJI20" s="150"/>
      <c r="AJJ20" s="150" t="str">
        <f t="shared" si="149"/>
        <v xml:space="preserve"> </v>
      </c>
      <c r="AJK20" s="154" t="str">
        <f>IF(AJI20=0," ",IF(AJI20=16," ",VLOOKUP(AJI20,PROTOKOL!$A:$E,2)*AJJ20))</f>
        <v xml:space="preserve"> </v>
      </c>
      <c r="AJL20" s="151"/>
      <c r="AJM20" s="152" t="str">
        <f>IF(AJI20=0," ",IF(AJI20=16," ",(AJH20-AJK20-AJL20)*VLOOKUP(AJI20,PROTOKOL!$A:$E,5)))</f>
        <v xml:space="preserve"> </v>
      </c>
      <c r="AJN20" s="155"/>
      <c r="AJO20" s="156" t="str">
        <f t="shared" si="150"/>
        <v xml:space="preserve"> </v>
      </c>
      <c r="AJP20" s="103"/>
      <c r="AJQ20" s="138">
        <v>7</v>
      </c>
      <c r="AJR20" s="149">
        <v>5.6</v>
      </c>
      <c r="AJS20" s="150">
        <v>1</v>
      </c>
      <c r="AJT20" s="150">
        <f t="shared" si="151"/>
        <v>7.5</v>
      </c>
      <c r="AJU20" s="150">
        <f>IFERROR(IF(AJS20=0," ",IF(AJS20=16," ",VLOOKUP(AJS20,PROTOKOL!$A:$E,2)*AJT20))/7.5*(7.5-AJX20),"")</f>
        <v>4.5</v>
      </c>
      <c r="AJV20" s="151">
        <v>0.17699999999999999</v>
      </c>
      <c r="AJW20" s="152">
        <f>IF(AJS20=0," ",IF(AJS20=16," ",(AJR20-AJU20-AJV20)*VLOOKUP(AJS20,PROTOKOL!$A:$E,5)))</f>
        <v>9.3574765555555501</v>
      </c>
      <c r="AJX20" s="153"/>
      <c r="AJY20" s="144">
        <f t="shared" si="300"/>
        <v>7.5</v>
      </c>
      <c r="AJZ20" s="145">
        <f t="shared" si="301"/>
        <v>9.3574765555555501</v>
      </c>
      <c r="AKA20" s="149"/>
      <c r="AKB20" s="150"/>
      <c r="AKC20" s="150" t="str">
        <f t="shared" si="152"/>
        <v xml:space="preserve"> </v>
      </c>
      <c r="AKD20" s="154" t="str">
        <f>IF(AKB20=0," ",IF(AKB20=16," ",VLOOKUP(AKB20,PROTOKOL!$A:$E,2)*AKC20))</f>
        <v xml:space="preserve"> </v>
      </c>
      <c r="AKE20" s="151"/>
      <c r="AKF20" s="152" t="str">
        <f>IF(AKB20=0," ",IF(AKB20=16," ",(AKA20-AKD20-AKE20)*VLOOKUP(AKB20,PROTOKOL!$A:$E,5)))</f>
        <v xml:space="preserve"> </v>
      </c>
      <c r="AKG20" s="155"/>
      <c r="AKH20" s="156" t="str">
        <f t="shared" si="153"/>
        <v xml:space="preserve"> </v>
      </c>
      <c r="AKI20" s="103"/>
      <c r="AKJ20" s="138">
        <v>7</v>
      </c>
      <c r="AKK20" s="149">
        <v>5.75</v>
      </c>
      <c r="AKL20" s="150">
        <v>1</v>
      </c>
      <c r="AKM20" s="150">
        <f t="shared" si="154"/>
        <v>7.5</v>
      </c>
      <c r="AKN20" s="150">
        <f>IFERROR(IF(AKL20=0," ",IF(AKL20=16," ",VLOOKUP(AKL20,PROTOKOL!$A:$E,2)*AKM20))/7.5*(7.5-AKQ20),"")</f>
        <v>4.5</v>
      </c>
      <c r="AKO20" s="151">
        <v>0.14599999999999999</v>
      </c>
      <c r="AKP20" s="152">
        <f>IF(AKL20=0," ",IF(AKL20=16," ",(AKK20-AKN20-AKO20)*VLOOKUP(AKL20,PROTOKOL!$A:$E,5)))</f>
        <v>11.192474666666666</v>
      </c>
      <c r="AKQ20" s="153"/>
      <c r="AKR20" s="144">
        <f t="shared" si="302"/>
        <v>7.5</v>
      </c>
      <c r="AKS20" s="145">
        <f t="shared" si="303"/>
        <v>11.192474666666666</v>
      </c>
      <c r="AKT20" s="149"/>
      <c r="AKU20" s="150"/>
      <c r="AKV20" s="150" t="str">
        <f t="shared" si="155"/>
        <v xml:space="preserve"> </v>
      </c>
      <c r="AKW20" s="154" t="str">
        <f>IF(AKU20=0," ",IF(AKU20=16," ",VLOOKUP(AKU20,PROTOKOL!$A:$E,2)*AKV20))</f>
        <v xml:space="preserve"> </v>
      </c>
      <c r="AKX20" s="151"/>
      <c r="AKY20" s="152" t="str">
        <f>IF(AKU20=0," ",IF(AKU20=16," ",(AKT20-AKW20-AKX20)*VLOOKUP(AKU20,PROTOKOL!$A:$E,5)))</f>
        <v xml:space="preserve"> </v>
      </c>
      <c r="AKZ20" s="155"/>
      <c r="ALA20" s="156" t="str">
        <f t="shared" si="156"/>
        <v xml:space="preserve"> </v>
      </c>
      <c r="ALB20" s="103"/>
      <c r="ALC20" s="138">
        <v>7</v>
      </c>
      <c r="ALD20" s="149">
        <v>5.01</v>
      </c>
      <c r="ALE20" s="150">
        <v>1</v>
      </c>
      <c r="ALF20" s="150">
        <f t="shared" si="157"/>
        <v>7.5</v>
      </c>
      <c r="ALG20" s="150">
        <f>IFERROR(IF(ALE20=0," ",IF(ALE20=16," ",VLOOKUP(ALE20,PROTOKOL!$A:$E,2)*ALF20))/7.5*(7.5-ALJ20),"")</f>
        <v>4.5</v>
      </c>
      <c r="ALH20" s="151">
        <v>7.2999999999999995E-2</v>
      </c>
      <c r="ALI20" s="152">
        <f>IF(ALE20=0," ",IF(ALE20=16," ",(ALD20-ALG20-ALH20)*VLOOKUP(ALE20,PROTOKOL!$A:$E,5)))</f>
        <v>4.430354555555553</v>
      </c>
      <c r="ALJ20" s="153"/>
      <c r="ALK20" s="144">
        <f t="shared" si="304"/>
        <v>7.5</v>
      </c>
      <c r="ALL20" s="145">
        <f t="shared" si="305"/>
        <v>4.430354555555553</v>
      </c>
      <c r="ALM20" s="149"/>
      <c r="ALN20" s="150"/>
      <c r="ALO20" s="150" t="str">
        <f t="shared" si="158"/>
        <v xml:space="preserve"> </v>
      </c>
      <c r="ALP20" s="154" t="str">
        <f>IF(ALN20=0," ",IF(ALN20=16," ",VLOOKUP(ALN20,PROTOKOL!$A:$E,2)*ALO20))</f>
        <v xml:space="preserve"> </v>
      </c>
      <c r="ALQ20" s="151"/>
      <c r="ALR20" s="152" t="str">
        <f>IF(ALN20=0," ",IF(ALN20=16," ",(ALM20-ALP20-ALQ20)*VLOOKUP(ALN20,PROTOKOL!$A:$E,5)))</f>
        <v xml:space="preserve"> </v>
      </c>
      <c r="ALS20" s="155"/>
      <c r="ALT20" s="156" t="str">
        <f t="shared" si="159"/>
        <v xml:space="preserve"> </v>
      </c>
      <c r="ALU20" s="103"/>
      <c r="ALV20" s="138">
        <v>7</v>
      </c>
      <c r="ALW20" s="149">
        <v>6.74</v>
      </c>
      <c r="ALX20" s="150">
        <v>1</v>
      </c>
      <c r="ALY20" s="150">
        <f t="shared" si="160"/>
        <v>7.5</v>
      </c>
      <c r="ALZ20" s="150">
        <f>IFERROR(IF(ALX20=0," ",IF(ALX20=16," ",VLOOKUP(ALX20,PROTOKOL!$A:$E,2)*ALY20))/7.5*(7.5-AMC20),"")</f>
        <v>4.5</v>
      </c>
      <c r="AMA20" s="151">
        <v>0.22600000000000001</v>
      </c>
      <c r="AMB20" s="152">
        <f>IF(ALX20=0," ",IF(ALX20=16," ",(ALW20-ALZ20-AMA20)*VLOOKUP(ALX20,PROTOKOL!$A:$E,5)))</f>
        <v>20.418155777777777</v>
      </c>
      <c r="AMC20" s="153"/>
      <c r="AMD20" s="144">
        <f t="shared" si="306"/>
        <v>7.5</v>
      </c>
      <c r="AME20" s="145">
        <f t="shared" si="307"/>
        <v>20.418155777777777</v>
      </c>
      <c r="AMF20" s="149"/>
      <c r="AMG20" s="150"/>
      <c r="AMH20" s="150" t="str">
        <f t="shared" si="161"/>
        <v xml:space="preserve"> </v>
      </c>
      <c r="AMI20" s="154" t="str">
        <f>IF(AMG20=0," ",IF(AMG20=16," ",VLOOKUP(AMG20,PROTOKOL!$A:$E,2)*AMH20))</f>
        <v xml:space="preserve"> </v>
      </c>
      <c r="AMJ20" s="151"/>
      <c r="AMK20" s="152" t="str">
        <f>IF(AMG20=0," ",IF(AMG20=16," ",(AMF20-AMI20-AMJ20)*VLOOKUP(AMG20,PROTOKOL!$A:$E,5)))</f>
        <v xml:space="preserve"> </v>
      </c>
      <c r="AML20" s="155"/>
      <c r="AMM20" s="156" t="str">
        <f t="shared" si="162"/>
        <v xml:space="preserve"> </v>
      </c>
      <c r="AMN20" s="103"/>
      <c r="AMO20" s="138">
        <v>7</v>
      </c>
      <c r="AMP20" s="149">
        <v>5.53</v>
      </c>
      <c r="AMQ20" s="150">
        <v>1</v>
      </c>
      <c r="AMR20" s="150">
        <f t="shared" si="163"/>
        <v>7.5</v>
      </c>
      <c r="AMS20" s="150">
        <f>IFERROR(IF(AMQ20=0," ",IF(AMQ20=16," ",VLOOKUP(AMQ20,PROTOKOL!$A:$E,2)*AMR20))/7.5*(7.5-AMV20),"")</f>
        <v>4.5</v>
      </c>
      <c r="AMT20" s="151">
        <v>0.19500000000000001</v>
      </c>
      <c r="AMU20" s="152">
        <f>IF(AMQ20=0," ",IF(AMQ20=16," ",(AMP20-AMS20-AMT20)*VLOOKUP(AMQ20,PROTOKOL!$A:$E,5)))</f>
        <v>8.4653227777777786</v>
      </c>
      <c r="AMV20" s="153"/>
      <c r="AMW20" s="144">
        <f t="shared" si="308"/>
        <v>7.5</v>
      </c>
      <c r="AMX20" s="145">
        <f t="shared" si="309"/>
        <v>8.4653227777777786</v>
      </c>
      <c r="AMY20" s="149"/>
      <c r="AMZ20" s="150"/>
      <c r="ANA20" s="150" t="str">
        <f t="shared" si="164"/>
        <v xml:space="preserve"> </v>
      </c>
      <c r="ANB20" s="154" t="str">
        <f>IF(AMZ20=0," ",IF(AMZ20=16," ",VLOOKUP(AMZ20,PROTOKOL!$A:$E,2)*ANA20))</f>
        <v xml:space="preserve"> </v>
      </c>
      <c r="ANC20" s="151"/>
      <c r="AND20" s="152" t="str">
        <f>IF(AMZ20=0," ",IF(AMZ20=16," ",(AMY20-ANB20-ANC20)*VLOOKUP(AMZ20,PROTOKOL!$A:$E,5)))</f>
        <v xml:space="preserve"> </v>
      </c>
      <c r="ANE20" s="155"/>
      <c r="ANF20" s="156" t="str">
        <f t="shared" si="165"/>
        <v xml:space="preserve"> </v>
      </c>
      <c r="ANG20" s="103"/>
      <c r="ANH20" s="138">
        <v>7</v>
      </c>
      <c r="ANI20" s="149">
        <v>4.71</v>
      </c>
      <c r="ANJ20" s="150">
        <v>1</v>
      </c>
      <c r="ANK20" s="150">
        <f t="shared" si="166"/>
        <v>7.5</v>
      </c>
      <c r="ANL20" s="150">
        <f>IFERROR(IF(ANJ20=0," ",IF(ANJ20=16," ",VLOOKUP(ANJ20,PROTOKOL!$A:$E,2)*ANK20))/7.5*(7.5-ANO20),"")</f>
        <v>4.5</v>
      </c>
      <c r="ANM20" s="151">
        <v>0.32200000000000001</v>
      </c>
      <c r="ANN20" s="152">
        <v>0</v>
      </c>
      <c r="ANO20" s="153"/>
      <c r="ANP20" s="144">
        <f t="shared" si="310"/>
        <v>7.5</v>
      </c>
      <c r="ANQ20" s="145">
        <f t="shared" si="311"/>
        <v>0</v>
      </c>
      <c r="ANR20" s="149"/>
      <c r="ANS20" s="150"/>
      <c r="ANT20" s="150" t="str">
        <f t="shared" si="167"/>
        <v xml:space="preserve"> </v>
      </c>
      <c r="ANU20" s="154" t="str">
        <f>IF(ANS20=0," ",IF(ANS20=16," ",VLOOKUP(ANS20,PROTOKOL!$A:$E,2)*ANT20))</f>
        <v xml:space="preserve"> </v>
      </c>
      <c r="ANV20" s="151"/>
      <c r="ANW20" s="152" t="str">
        <f>IF(ANS20=0," ",IF(ANS20=16," ",(ANR20-ANU20-ANV20)*VLOOKUP(ANS20,PROTOKOL!$A:$E,5)))</f>
        <v xml:space="preserve"> </v>
      </c>
      <c r="ANX20" s="155"/>
      <c r="ANY20" s="156" t="str">
        <f t="shared" si="168"/>
        <v xml:space="preserve"> </v>
      </c>
      <c r="ANZ20" s="103"/>
      <c r="AOA20" s="138">
        <v>7</v>
      </c>
      <c r="AOB20" s="149">
        <v>5.32</v>
      </c>
      <c r="AOC20" s="150">
        <v>1</v>
      </c>
      <c r="AOD20" s="150">
        <f t="shared" si="169"/>
        <v>7.5</v>
      </c>
      <c r="AOE20" s="150">
        <f>IFERROR(IF(AOC20=0," ",IF(AOC20=16," ",VLOOKUP(AOC20,PROTOKOL!$A:$E,2)*AOD20))/7.5*(7.5-AOH20),"")</f>
        <v>4.5</v>
      </c>
      <c r="AOF20" s="151">
        <v>0.497</v>
      </c>
      <c r="AOG20" s="152">
        <f>IF(AOC20=0," ",IF(AOC20=16," ",(AOB20-AOE20-AOF20)*VLOOKUP(AOC20,PROTOKOL!$A:$E,5)))</f>
        <v>3.2746098888888913</v>
      </c>
      <c r="AOH20" s="153"/>
      <c r="AOI20" s="144">
        <f t="shared" si="312"/>
        <v>7.5</v>
      </c>
      <c r="AOJ20" s="145">
        <f t="shared" si="313"/>
        <v>3.2746098888888913</v>
      </c>
      <c r="AOK20" s="149"/>
      <c r="AOL20" s="150"/>
      <c r="AOM20" s="150" t="str">
        <f t="shared" si="170"/>
        <v xml:space="preserve"> </v>
      </c>
      <c r="AON20" s="154" t="str">
        <f>IF(AOL20=0," ",IF(AOL20=16," ",VLOOKUP(AOL20,PROTOKOL!$A:$E,2)*AOM20))</f>
        <v xml:space="preserve"> </v>
      </c>
      <c r="AOO20" s="151"/>
      <c r="AOP20" s="152" t="str">
        <f>IF(AOL20=0," ",IF(AOL20=16," ",(AOK20-AON20-AOO20)*VLOOKUP(AOL20,PROTOKOL!$A:$E,5)))</f>
        <v xml:space="preserve"> </v>
      </c>
      <c r="AOQ20" s="155"/>
      <c r="AOR20" s="156" t="str">
        <f t="shared" si="171"/>
        <v xml:space="preserve"> </v>
      </c>
      <c r="AOS20" s="103"/>
      <c r="AOT20" s="138">
        <v>7</v>
      </c>
      <c r="AOU20" s="149">
        <v>5.32</v>
      </c>
      <c r="AOV20" s="150">
        <v>1</v>
      </c>
      <c r="AOW20" s="150">
        <f t="shared" si="172"/>
        <v>7.5</v>
      </c>
      <c r="AOX20" s="150">
        <f>IFERROR(IF(AOV20=0," ",IF(AOV20=16," ",VLOOKUP(AOV20,PROTOKOL!$A:$E,2)*AOW20))/7.5*(7.5-APA20),"")</f>
        <v>4.5</v>
      </c>
      <c r="AOY20" s="151">
        <v>0.497</v>
      </c>
      <c r="AOZ20" s="152">
        <f>IF(AOV20=0," ",IF(AOV20=16," ",(AOU20-AOX20-AOY20)*VLOOKUP(AOV20,PROTOKOL!$A:$E,5)))</f>
        <v>3.2746098888888913</v>
      </c>
      <c r="APA20" s="153"/>
      <c r="APB20" s="144">
        <f t="shared" si="314"/>
        <v>7.5</v>
      </c>
      <c r="APC20" s="145">
        <f t="shared" si="315"/>
        <v>3.2746098888888913</v>
      </c>
      <c r="APD20" s="149"/>
      <c r="APE20" s="150"/>
      <c r="APF20" s="150" t="str">
        <f t="shared" si="173"/>
        <v xml:space="preserve"> </v>
      </c>
      <c r="APG20" s="154" t="str">
        <f>IF(APE20=0," ",IF(APE20=16," ",VLOOKUP(APE20,PROTOKOL!$A:$E,2)*APF20))</f>
        <v xml:space="preserve"> </v>
      </c>
      <c r="APH20" s="151"/>
      <c r="API20" s="152" t="str">
        <f>IF(APE20=0," ",IF(APE20=16," ",(APD20-APG20-APH20)*VLOOKUP(APE20,PROTOKOL!$A:$E,5)))</f>
        <v xml:space="preserve"> </v>
      </c>
      <c r="APJ20" s="155"/>
      <c r="APK20" s="156" t="str">
        <f t="shared" si="174"/>
        <v xml:space="preserve"> </v>
      </c>
      <c r="APL20" s="103"/>
      <c r="APM20" s="138">
        <v>7</v>
      </c>
      <c r="APN20" s="149">
        <v>6.4</v>
      </c>
      <c r="APO20" s="150">
        <v>1</v>
      </c>
      <c r="APP20" s="150">
        <f t="shared" si="175"/>
        <v>7.5</v>
      </c>
      <c r="APQ20" s="150">
        <f>IFERROR(IF(APO20=0," ",IF(APO20=16," ",VLOOKUP(APO20,PROTOKOL!$A:$E,2)*APP20))/7.5*(7.5-APT20),"")</f>
        <v>4.5</v>
      </c>
      <c r="APR20" s="151">
        <v>0.187</v>
      </c>
      <c r="APS20" s="152">
        <f>IF(APO20=0," ",IF(APO20=16," ",(APN20-APQ20-APR20)*VLOOKUP(APO20,PROTOKOL!$A:$E,5)))</f>
        <v>17.366584333333336</v>
      </c>
      <c r="APT20" s="153"/>
      <c r="APU20" s="144">
        <f t="shared" si="316"/>
        <v>7.5</v>
      </c>
      <c r="APV20" s="145">
        <f t="shared" si="317"/>
        <v>17.366584333333336</v>
      </c>
      <c r="APW20" s="149"/>
      <c r="APX20" s="150"/>
      <c r="APY20" s="150" t="str">
        <f t="shared" si="176"/>
        <v xml:space="preserve"> </v>
      </c>
      <c r="APZ20" s="154" t="str">
        <f>IF(APX20=0," ",IF(APX20=16," ",VLOOKUP(APX20,PROTOKOL!$A:$E,2)*APY20))</f>
        <v xml:space="preserve"> </v>
      </c>
      <c r="AQA20" s="151"/>
      <c r="AQB20" s="152" t="str">
        <f>IF(APX20=0," ",IF(APX20=16," ",(APW20-APZ20-AQA20)*VLOOKUP(APX20,PROTOKOL!$A:$E,5)))</f>
        <v xml:space="preserve"> </v>
      </c>
      <c r="AQC20" s="155"/>
      <c r="AQD20" s="156" t="str">
        <f t="shared" si="177"/>
        <v xml:space="preserve"> </v>
      </c>
      <c r="AQE20" s="103"/>
      <c r="AQF20" s="138">
        <v>7</v>
      </c>
      <c r="AQG20" s="149">
        <v>6.18</v>
      </c>
      <c r="AQH20" s="150">
        <v>1</v>
      </c>
      <c r="AQI20" s="150">
        <f t="shared" si="178"/>
        <v>7.5</v>
      </c>
      <c r="AQJ20" s="150">
        <f>IFERROR(IF(AQH20=0," ",IF(AQH20=16," ",VLOOKUP(AQH20,PROTOKOL!$A:$E,2)*AQI20))/7.5*(7.5-AQM20),"")</f>
        <v>4.5</v>
      </c>
      <c r="AQK20" s="151">
        <v>0.36099999999999999</v>
      </c>
      <c r="AQL20" s="152">
        <f>IF(AQH20=0," ",IF(AQH20=16," ",(AQG20-AQJ20-AQK20)*VLOOKUP(AQH20,PROTOKOL!$A:$E,5)))</f>
        <v>13.372168555555552</v>
      </c>
      <c r="AQM20" s="153"/>
      <c r="AQN20" s="144">
        <f t="shared" si="318"/>
        <v>7.5</v>
      </c>
      <c r="AQO20" s="145">
        <f t="shared" si="319"/>
        <v>13.372168555555552</v>
      </c>
      <c r="AQP20" s="149"/>
      <c r="AQQ20" s="150"/>
      <c r="AQR20" s="150" t="str">
        <f t="shared" si="179"/>
        <v xml:space="preserve"> </v>
      </c>
      <c r="AQS20" s="154" t="str">
        <f>IF(AQQ20=0," ",IF(AQQ20=16," ",VLOOKUP(AQQ20,PROTOKOL!$A:$E,2)*AQR20))</f>
        <v xml:space="preserve"> </v>
      </c>
      <c r="AQT20" s="151"/>
      <c r="AQU20" s="152" t="str">
        <f>IF(AQQ20=0," ",IF(AQQ20=16," ",(AQP20-AQS20-AQT20)*VLOOKUP(AQQ20,PROTOKOL!$A:$E,5)))</f>
        <v xml:space="preserve"> </v>
      </c>
      <c r="AQV20" s="155"/>
      <c r="AQW20" s="156" t="str">
        <f t="shared" si="180"/>
        <v xml:space="preserve"> </v>
      </c>
      <c r="AQX20" s="103"/>
      <c r="AQY20" s="138">
        <v>7</v>
      </c>
      <c r="AQZ20" s="149">
        <v>5.54</v>
      </c>
      <c r="ARA20" s="150">
        <v>1</v>
      </c>
      <c r="ARB20" s="150">
        <f t="shared" si="181"/>
        <v>7.5</v>
      </c>
      <c r="ARC20" s="150">
        <f>IFERROR(IF(ARA20=0," ",IF(ARA20=16," ",VLOOKUP(ARA20,PROTOKOL!$A:$E,2)*ARB20))/7.5*(7.5-ARF20),"")</f>
        <v>4.5</v>
      </c>
      <c r="ARD20" s="151">
        <v>0.26</v>
      </c>
      <c r="ARE20" s="152">
        <f>IF(ARA20=0," ",IF(ARA20=16," ",(AQZ20-ARC20-ARD20)*VLOOKUP(ARA20,PROTOKOL!$A:$E,5)))</f>
        <v>7.9077266666666661</v>
      </c>
      <c r="ARF20" s="153"/>
      <c r="ARG20" s="144">
        <f t="shared" si="320"/>
        <v>7.5</v>
      </c>
      <c r="ARH20" s="145">
        <f t="shared" si="321"/>
        <v>7.9077266666666661</v>
      </c>
      <c r="ARI20" s="149"/>
      <c r="ARJ20" s="150"/>
      <c r="ARK20" s="150" t="str">
        <f t="shared" si="182"/>
        <v xml:space="preserve"> </v>
      </c>
      <c r="ARL20" s="154" t="str">
        <f>IF(ARJ20=0," ",IF(ARJ20=16," ",VLOOKUP(ARJ20,PROTOKOL!$A:$E,2)*ARK20))</f>
        <v xml:space="preserve"> </v>
      </c>
      <c r="ARM20" s="151"/>
      <c r="ARN20" s="152" t="str">
        <f>IF(ARJ20=0," ",IF(ARJ20=16," ",(ARI20-ARL20-ARM20)*VLOOKUP(ARJ20,PROTOKOL!$A:$E,5)))</f>
        <v xml:space="preserve"> </v>
      </c>
      <c r="ARO20" s="155"/>
      <c r="ARP20" s="156" t="str">
        <f t="shared" si="183"/>
        <v xml:space="preserve"> </v>
      </c>
      <c r="ARQ20" s="103"/>
      <c r="ARR20" s="138">
        <v>7</v>
      </c>
      <c r="ARS20" s="149">
        <v>5.98</v>
      </c>
      <c r="ART20" s="150">
        <v>1</v>
      </c>
      <c r="ARU20" s="150">
        <f t="shared" si="184"/>
        <v>7.5</v>
      </c>
      <c r="ARV20" s="150">
        <f>IFERROR(IF(ART20=0," ",IF(ART20=16," ",VLOOKUP(ART20,PROTOKOL!$A:$E,2)*ARU20))/7.5*(7.5-ARY20),"")</f>
        <v>4.5</v>
      </c>
      <c r="ARW20" s="151">
        <v>0.22</v>
      </c>
      <c r="ARX20" s="152">
        <f>IF(ART20=0," ",IF(ART20=16," ",(ARS20-ARV20-ARW20)*VLOOKUP(ART20,PROTOKOL!$A:$E,5)))</f>
        <v>12.774020000000004</v>
      </c>
      <c r="ARY20" s="153"/>
      <c r="ARZ20" s="144">
        <f t="shared" si="322"/>
        <v>7.5</v>
      </c>
      <c r="ASA20" s="145">
        <f t="shared" si="323"/>
        <v>12.774020000000004</v>
      </c>
      <c r="ASB20" s="149"/>
      <c r="ASC20" s="150"/>
      <c r="ASD20" s="150" t="str">
        <f t="shared" si="185"/>
        <v xml:space="preserve"> </v>
      </c>
      <c r="ASE20" s="154" t="str">
        <f>IF(ASC20=0," ",IF(ASC20=16," ",VLOOKUP(ASC20,PROTOKOL!$A:$E,2)*ASD20))</f>
        <v xml:space="preserve"> </v>
      </c>
      <c r="ASF20" s="151"/>
      <c r="ASG20" s="152" t="str">
        <f>IF(ASC20=0," ",IF(ASC20=16," ",(ASB20-ASE20-ASF20)*VLOOKUP(ASC20,PROTOKOL!$A:$E,5)))</f>
        <v xml:space="preserve"> </v>
      </c>
      <c r="ASH20" s="155"/>
      <c r="ASI20" s="156" t="str">
        <f t="shared" si="186"/>
        <v xml:space="preserve"> </v>
      </c>
      <c r="ASJ20" s="103"/>
      <c r="ASK20" s="138">
        <v>7</v>
      </c>
      <c r="ASL20" s="149">
        <v>5.61</v>
      </c>
      <c r="ASM20" s="150">
        <v>1</v>
      </c>
      <c r="ASN20" s="150">
        <f t="shared" si="187"/>
        <v>7.5</v>
      </c>
      <c r="ASO20" s="150">
        <f>IFERROR(IF(ASM20=0," ",IF(ASM20=16," ",VLOOKUP(ASM20,PROTOKOL!$A:$E,2)*ASN20))/7.5*(7.5-ASR20),"")</f>
        <v>4.5</v>
      </c>
      <c r="ASP20" s="151">
        <v>0.13700000000000001</v>
      </c>
      <c r="ASQ20" s="152">
        <f>IF(ASM20=0," ",IF(ASM20=16," ",(ASL20-ASO20-ASP20)*VLOOKUP(ASM20,PROTOKOL!$A:$E,5)))</f>
        <v>9.8643821111111123</v>
      </c>
      <c r="ASR20" s="153"/>
      <c r="ASS20" s="144">
        <f t="shared" si="324"/>
        <v>7.5</v>
      </c>
      <c r="AST20" s="145">
        <f t="shared" si="325"/>
        <v>9.8643821111111123</v>
      </c>
      <c r="ASU20" s="149"/>
      <c r="ASV20" s="150"/>
      <c r="ASW20" s="150" t="str">
        <f t="shared" si="188"/>
        <v xml:space="preserve"> </v>
      </c>
      <c r="ASX20" s="154" t="str">
        <f>IF(ASV20=0," ",IF(ASV20=16," ",VLOOKUP(ASV20,PROTOKOL!$A:$E,2)*ASW20))</f>
        <v xml:space="preserve"> </v>
      </c>
      <c r="ASY20" s="151"/>
      <c r="ASZ20" s="152" t="str">
        <f>IF(ASV20=0," ",IF(ASV20=16," ",(ASU20-ASX20-ASY20)*VLOOKUP(ASV20,PROTOKOL!$A:$E,5)))</f>
        <v xml:space="preserve"> </v>
      </c>
      <c r="ATA20" s="155"/>
      <c r="ATB20" s="156" t="str">
        <f t="shared" si="189"/>
        <v xml:space="preserve"> </v>
      </c>
      <c r="ATC20" s="103"/>
      <c r="ATD20" s="138">
        <v>7</v>
      </c>
      <c r="ATE20" s="149">
        <v>6.18</v>
      </c>
      <c r="ATF20" s="150">
        <v>1</v>
      </c>
      <c r="ATG20" s="150">
        <f t="shared" si="190"/>
        <v>7.5</v>
      </c>
      <c r="ATH20" s="150">
        <f>IFERROR(IF(ATF20=0," ",IF(ATF20=16," ",VLOOKUP(ATF20,PROTOKOL!$A:$E,2)*ATG20))/7.5*(7.5-ATK20),"")</f>
        <v>4.5</v>
      </c>
      <c r="ATI20" s="151">
        <v>0.36099999999999999</v>
      </c>
      <c r="ATJ20" s="152">
        <f>IF(ATF20=0," ",IF(ATF20=16," ",(ATE20-ATH20-ATI20)*VLOOKUP(ATF20,PROTOKOL!$A:$E,5)))</f>
        <v>13.372168555555552</v>
      </c>
      <c r="ATK20" s="153"/>
      <c r="ATL20" s="144">
        <f t="shared" si="326"/>
        <v>7.5</v>
      </c>
      <c r="ATM20" s="145">
        <f t="shared" si="327"/>
        <v>13.372168555555552</v>
      </c>
      <c r="ATN20" s="149"/>
      <c r="ATO20" s="150"/>
      <c r="ATP20" s="150" t="str">
        <f t="shared" si="191"/>
        <v xml:space="preserve"> </v>
      </c>
      <c r="ATQ20" s="154" t="str">
        <f>IF(ATO20=0," ",IF(ATO20=16," ",VLOOKUP(ATO20,PROTOKOL!$A:$E,2)*ATP20))</f>
        <v xml:space="preserve"> </v>
      </c>
      <c r="ATR20" s="151"/>
      <c r="ATS20" s="152" t="str">
        <f>IF(ATO20=0," ",IF(ATO20=16," ",(ATN20-ATQ20-ATR20)*VLOOKUP(ATO20,PROTOKOL!$A:$E,5)))</f>
        <v xml:space="preserve"> </v>
      </c>
      <c r="ATT20" s="155"/>
      <c r="ATU20" s="156" t="str">
        <f t="shared" si="192"/>
        <v xml:space="preserve"> </v>
      </c>
      <c r="ATV20" s="103"/>
      <c r="ATW20" s="138">
        <v>7</v>
      </c>
      <c r="ATX20" s="149" t="s">
        <v>26</v>
      </c>
      <c r="ATY20" s="150"/>
      <c r="ATZ20" s="150" t="str">
        <f t="shared" si="193"/>
        <v xml:space="preserve"> </v>
      </c>
      <c r="AUA20" s="150" t="str">
        <f>IFERROR(IF(ATY20=0," ",IF(ATY20=16," ",VLOOKUP(ATY20,PROTOKOL!$A:$E,2)*ATZ20))/7.5*(7.5-AUD20),"")</f>
        <v/>
      </c>
      <c r="AUB20" s="151"/>
      <c r="AUC20" s="152" t="str">
        <f>IF(ATY20=0," ",IF(ATY20=16," ",(ATX20-AUA20-AUB20)*VLOOKUP(ATY20,PROTOKOL!$A:$E,5)))</f>
        <v xml:space="preserve"> </v>
      </c>
      <c r="AUD20" s="153"/>
      <c r="AUE20" s="144" t="str">
        <f t="shared" si="328"/>
        <v xml:space="preserve"> </v>
      </c>
      <c r="AUF20" s="145" t="str">
        <f t="shared" si="329"/>
        <v xml:space="preserve"> </v>
      </c>
      <c r="AUG20" s="149"/>
      <c r="AUH20" s="150"/>
      <c r="AUI20" s="150" t="str">
        <f t="shared" si="194"/>
        <v xml:space="preserve"> </v>
      </c>
      <c r="AUJ20" s="154" t="str">
        <f>IF(AUH20=0," ",IF(AUH20=16," ",VLOOKUP(AUH20,PROTOKOL!$A:$E,2)*AUI20))</f>
        <v xml:space="preserve"> </v>
      </c>
      <c r="AUK20" s="151"/>
      <c r="AUL20" s="152" t="str">
        <f>IF(AUH20=0," ",IF(AUH20=16," ",(AUG20-AUJ20-AUK20)*VLOOKUP(AUH20,PROTOKOL!$A:$E,5)))</f>
        <v xml:space="preserve"> </v>
      </c>
      <c r="AUM20" s="155"/>
      <c r="AUN20" s="156" t="str">
        <f t="shared" si="195"/>
        <v xml:space="preserve"> </v>
      </c>
      <c r="AUO20" s="103"/>
      <c r="AUP20" s="138">
        <v>7</v>
      </c>
      <c r="AUQ20" s="149" t="s">
        <v>29</v>
      </c>
      <c r="AUR20" s="150"/>
      <c r="AUS20" s="150" t="str">
        <f t="shared" si="196"/>
        <v xml:space="preserve"> </v>
      </c>
      <c r="AUT20" s="150" t="str">
        <f>IFERROR(IF(AUR20=0," ",IF(AUR20=16," ",VLOOKUP(AUR20,PROTOKOL!$A:$E,2)*AUS20))/7.5*(7.5-AUW20),"")</f>
        <v/>
      </c>
      <c r="AUU20" s="151"/>
      <c r="AUV20" s="152" t="str">
        <f>IF(AUR20=0," ",IF(AUR20=16," ",(AUQ20-AUT20-AUU20)*VLOOKUP(AUR20,PROTOKOL!$A:$E,5)))</f>
        <v xml:space="preserve"> </v>
      </c>
      <c r="AUW20" s="153"/>
      <c r="AUX20" s="144" t="str">
        <f t="shared" si="330"/>
        <v xml:space="preserve"> </v>
      </c>
      <c r="AUY20" s="145" t="str">
        <f t="shared" si="331"/>
        <v xml:space="preserve"> </v>
      </c>
      <c r="AUZ20" s="149"/>
      <c r="AVA20" s="150"/>
      <c r="AVB20" s="150" t="str">
        <f t="shared" si="197"/>
        <v xml:space="preserve"> </v>
      </c>
      <c r="AVC20" s="154" t="str">
        <f>IF(AVA20=0," ",IF(AVA20=16," ",VLOOKUP(AVA20,PROTOKOL!$A:$E,2)*AVB20))</f>
        <v xml:space="preserve"> </v>
      </c>
      <c r="AVD20" s="151"/>
      <c r="AVE20" s="152" t="str">
        <f>IF(AVA20=0," ",IF(AVA20=16," ",(AUZ20-AVC20-AVD20)*VLOOKUP(AVA20,PROTOKOL!$A:$E,5)))</f>
        <v xml:space="preserve"> </v>
      </c>
      <c r="AVF20" s="155"/>
      <c r="AVG20" s="156" t="str">
        <f t="shared" si="198"/>
        <v xml:space="preserve"> </v>
      </c>
    </row>
    <row r="21" spans="1:1255" ht="15" thickBot="1" x14ac:dyDescent="0.35">
      <c r="A21" s="103"/>
      <c r="B21" s="138">
        <v>8</v>
      </c>
      <c r="C21" s="149">
        <v>8.17</v>
      </c>
      <c r="D21" s="150">
        <v>1</v>
      </c>
      <c r="E21" s="150">
        <f t="shared" si="334"/>
        <v>7.5</v>
      </c>
      <c r="F21" s="150">
        <f>IFERROR(IF(D21=0," ",IF(D21=16," ",VLOOKUP(D21,PROTOKOL!$A:$E,2)*E21))/7.5*(7.5-I21),"")</f>
        <v>4.5</v>
      </c>
      <c r="G21" s="151">
        <v>0.19800000000000001</v>
      </c>
      <c r="H21" s="152">
        <f>IF(D21=0," ",IF(D21=16," ",(C21-F21-G21)*VLOOKUP(D21,PROTOKOL!$A:$E,5)))</f>
        <v>35.199521777777775</v>
      </c>
      <c r="I21" s="153"/>
      <c r="J21" s="144">
        <f t="shared" si="199"/>
        <v>7.5</v>
      </c>
      <c r="K21" s="145">
        <f t="shared" si="200"/>
        <v>35.199521777777775</v>
      </c>
      <c r="L21" s="149"/>
      <c r="M21" s="150"/>
      <c r="N21" s="150" t="str">
        <f t="shared" si="3"/>
        <v xml:space="preserve"> </v>
      </c>
      <c r="O21" s="154" t="str">
        <f>IF(M21=0," ",IF(M21=16," ",VLOOKUP(M21,PROTOKOL!$A:$E,2)*N21))</f>
        <v xml:space="preserve"> </v>
      </c>
      <c r="P21" s="151"/>
      <c r="Q21" s="152" t="str">
        <f>IF(M21=0," ",IF(M21=16," ",(L21-O21-P21)*VLOOKUP(M21,PROTOKOL!$A:$E,5)))</f>
        <v xml:space="preserve"> </v>
      </c>
      <c r="R21" s="155"/>
      <c r="S21" s="156" t="str">
        <f t="shared" si="4"/>
        <v xml:space="preserve"> </v>
      </c>
      <c r="T21" s="103"/>
      <c r="U21" s="370">
        <v>8</v>
      </c>
      <c r="V21" s="422"/>
      <c r="W21" s="381"/>
      <c r="X21" s="376"/>
      <c r="Y21" s="372" t="str">
        <f t="shared" si="5"/>
        <v xml:space="preserve"> </v>
      </c>
      <c r="Z21" s="372" t="str">
        <f>IFERROR(IF(X21=0," ",IF(X21=16," ",VLOOKUP(X21,PROTOKOL!$A:$E,2)*Y21))/7.5*(7.5-AC21),"")</f>
        <v/>
      </c>
      <c r="AA21" s="382"/>
      <c r="AB21" s="374" t="str">
        <f>IF(X21=0," ",IF(X21=16," ",(W21-Z21-AA21)*VLOOKUP(X21,PROTOKOL!$A:$E,5)))</f>
        <v xml:space="preserve"> </v>
      </c>
      <c r="AC21" s="383"/>
      <c r="AD21" s="376" t="str">
        <f t="shared" si="6"/>
        <v xml:space="preserve"> </v>
      </c>
      <c r="AE21" s="377" t="str">
        <f t="shared" si="7"/>
        <v xml:space="preserve"> </v>
      </c>
      <c r="AF21" s="381"/>
      <c r="AG21" s="376"/>
      <c r="AH21" s="372" t="str">
        <f t="shared" si="8"/>
        <v xml:space="preserve"> </v>
      </c>
      <c r="AI21" s="378" t="str">
        <f>IF(AG21=0," ",IF(AG21=16," ",VLOOKUP(AG21,PROTOKOL!$A:$E,2)*AH21))</f>
        <v xml:space="preserve"> </v>
      </c>
      <c r="AJ21" s="382"/>
      <c r="AK21" s="374" t="str">
        <f>IF(AG21=0," ",IF(AG21=16," ",(AF21-AI21-AJ21)*VLOOKUP(AG21,PROTOKOL!$A:$E,5)))</f>
        <v xml:space="preserve"> </v>
      </c>
      <c r="AL21" s="384"/>
      <c r="AM21" s="380" t="str">
        <f t="shared" si="9"/>
        <v xml:space="preserve"> </v>
      </c>
      <c r="AN21" s="103"/>
      <c r="AO21" s="138">
        <v>8</v>
      </c>
      <c r="AP21" s="149">
        <v>7.38</v>
      </c>
      <c r="AQ21" s="150">
        <v>1</v>
      </c>
      <c r="AR21" s="150">
        <f t="shared" si="335"/>
        <v>7.5</v>
      </c>
      <c r="AS21" s="150">
        <f>IFERROR(IF(AQ21=0," ",IF(AQ21=16," ",VLOOKUP(AQ21,PROTOKOL!$A:$E,2)*AR21))/7.5*(7.5-AV21),"")</f>
        <v>4.5</v>
      </c>
      <c r="AT21" s="151">
        <v>0.22600000000000001</v>
      </c>
      <c r="AU21" s="152">
        <f>IF(AQ21=0," ",IF(AQ21=16," ",(AP21-AS21-AT21)*VLOOKUP(AQ21,PROTOKOL!$A:$E,5)))</f>
        <v>26.906546888888887</v>
      </c>
      <c r="AV21" s="153"/>
      <c r="AW21" s="144">
        <f t="shared" si="336"/>
        <v>7.5</v>
      </c>
      <c r="AX21" s="145">
        <f t="shared" si="337"/>
        <v>26.906546888888887</v>
      </c>
      <c r="AY21" s="149"/>
      <c r="AZ21" s="150"/>
      <c r="BA21" s="150" t="str">
        <f t="shared" si="338"/>
        <v xml:space="preserve"> </v>
      </c>
      <c r="BB21" s="154" t="str">
        <f>IF(AZ21=0," ",IF(AZ21=16," ",VLOOKUP(AZ21,PROTOKOL!$A:$E,2)*BA21))</f>
        <v xml:space="preserve"> </v>
      </c>
      <c r="BC21" s="151"/>
      <c r="BD21" s="152" t="str">
        <f>IF(AZ21=0," ",IF(AZ21=16," ",(AY21-BB21-BC21)*VLOOKUP(AZ21,PROTOKOL!$A:$E,5)))</f>
        <v xml:space="preserve"> </v>
      </c>
      <c r="BE21" s="155"/>
      <c r="BF21" s="156" t="str">
        <f t="shared" si="339"/>
        <v xml:space="preserve"> </v>
      </c>
      <c r="BG21" s="103"/>
      <c r="BH21" s="138">
        <v>8</v>
      </c>
      <c r="BI21" s="149">
        <v>4.79</v>
      </c>
      <c r="BJ21" s="150">
        <v>1</v>
      </c>
      <c r="BK21" s="150">
        <f t="shared" si="13"/>
        <v>7.5</v>
      </c>
      <c r="BL21" s="150">
        <f>IFERROR(IF(BJ21=0," ",IF(BJ21=16," ",VLOOKUP(BJ21,PROTOKOL!$A:$E,2)*BK21))/7.5*(7.5-BO21),"")</f>
        <v>4.5</v>
      </c>
      <c r="BM21" s="151">
        <v>0.30399999999999999</v>
      </c>
      <c r="BN21" s="152">
        <v>0</v>
      </c>
      <c r="BO21" s="153"/>
      <c r="BP21" s="144">
        <f t="shared" si="203"/>
        <v>7.5</v>
      </c>
      <c r="BQ21" s="145">
        <f t="shared" si="204"/>
        <v>0</v>
      </c>
      <c r="BR21" s="149"/>
      <c r="BS21" s="150"/>
      <c r="BT21" s="150" t="str">
        <f t="shared" si="14"/>
        <v xml:space="preserve"> </v>
      </c>
      <c r="BU21" s="154" t="str">
        <f>IF(BS21=0," ",IF(BS21=16," ",VLOOKUP(BS21,PROTOKOL!$A:$E,2)*BT21))</f>
        <v xml:space="preserve"> </v>
      </c>
      <c r="BV21" s="151"/>
      <c r="BW21" s="152" t="str">
        <f>IF(BS21=0," ",IF(BS21=16," ",(BR21-BU21-BV21)*VLOOKUP(BS21,PROTOKOL!$A:$E,5)))</f>
        <v xml:space="preserve"> </v>
      </c>
      <c r="BX21" s="155"/>
      <c r="BY21" s="156" t="str">
        <f t="shared" si="15"/>
        <v xml:space="preserve"> </v>
      </c>
      <c r="BZ21" s="103"/>
      <c r="CA21" s="138">
        <v>8</v>
      </c>
      <c r="CB21" s="149">
        <v>6.83</v>
      </c>
      <c r="CC21" s="150">
        <v>1</v>
      </c>
      <c r="CD21" s="150">
        <f t="shared" si="16"/>
        <v>7.5</v>
      </c>
      <c r="CE21" s="150">
        <f>IFERROR(IF(CC21=0," ",IF(CC21=16," ",VLOOKUP(CC21,PROTOKOL!$A:$E,2)*CD21))/7.5*(7.5-CH21),"")</f>
        <v>4.5</v>
      </c>
      <c r="CF21" s="151">
        <v>0.22600000000000001</v>
      </c>
      <c r="CG21" s="152">
        <f>IF(CC21=0," ",IF(CC21=16," ",(CB21-CE21-CF21)*VLOOKUP(CC21,PROTOKOL!$A:$E,5)))</f>
        <v>21.330585777777777</v>
      </c>
      <c r="CH21" s="153"/>
      <c r="CI21" s="144">
        <f t="shared" si="205"/>
        <v>7.5</v>
      </c>
      <c r="CJ21" s="145">
        <f t="shared" si="206"/>
        <v>21.330585777777777</v>
      </c>
      <c r="CK21" s="149"/>
      <c r="CL21" s="150"/>
      <c r="CM21" s="150"/>
      <c r="CN21" s="154" t="str">
        <f>IF(CL21=0," ",IF(CL21=16," ",VLOOKUP(CL21,PROTOKOL!$A:$E,2)*CM21))</f>
        <v xml:space="preserve"> </v>
      </c>
      <c r="CO21" s="151"/>
      <c r="CP21" s="152" t="str">
        <f>IF(CL21=0," ",IF(CL21=16," ",(CK21-CN21-CO21)*VLOOKUP(CL21,PROTOKOL!$A:$E,5)))</f>
        <v xml:space="preserve"> </v>
      </c>
      <c r="CQ21" s="155"/>
      <c r="CR21" s="156" t="str">
        <f t="shared" si="17"/>
        <v xml:space="preserve"> </v>
      </c>
      <c r="CS21" s="103"/>
      <c r="CT21" s="138">
        <v>8</v>
      </c>
      <c r="CU21" s="149">
        <v>1</v>
      </c>
      <c r="CV21" s="150">
        <v>5</v>
      </c>
      <c r="CW21" s="150">
        <f t="shared" si="18"/>
        <v>7.5</v>
      </c>
      <c r="CX21" s="150">
        <f>IFERROR(IF(CV21=0," ",IF(CV21=16," ",VLOOKUP(CV21,PROTOKOL!$A:$E,2)*CW21))/7.5*(7.5-DA21),"")</f>
        <v>0</v>
      </c>
      <c r="CY21" s="151"/>
      <c r="CZ21" s="152">
        <f>IF(CV21=0," ",IF(CV21=16," ",(CU21-CX21-CY21)*VLOOKUP(CV21,PROTOKOL!$A:$E,5)))</f>
        <v>17.262634133205204</v>
      </c>
      <c r="DA21" s="153"/>
      <c r="DB21" s="144" t="str">
        <f t="shared" si="207"/>
        <v xml:space="preserve"> </v>
      </c>
      <c r="DC21" s="145" t="str">
        <f t="shared" si="208"/>
        <v xml:space="preserve"> </v>
      </c>
      <c r="DD21" s="149"/>
      <c r="DE21" s="150"/>
      <c r="DF21" s="150" t="str">
        <f t="shared" si="209"/>
        <v xml:space="preserve"> </v>
      </c>
      <c r="DG21" s="154" t="str">
        <f>IF(DE21=0," ",IF(DE21=16," ",VLOOKUP(DE21,PROTOKOL!$A:$E,2)*DF21))</f>
        <v xml:space="preserve"> </v>
      </c>
      <c r="DH21" s="151"/>
      <c r="DI21" s="152" t="str">
        <f>IF(DE21=0," ",IF(DE21=16," ",(DD21-DG21-DH21)*VLOOKUP(DE21,PROTOKOL!$A:$E,5)))</f>
        <v xml:space="preserve"> </v>
      </c>
      <c r="DJ21" s="155"/>
      <c r="DK21" s="156" t="str">
        <f t="shared" si="19"/>
        <v xml:space="preserve"> </v>
      </c>
      <c r="DL21" s="103"/>
      <c r="DM21" s="138">
        <v>8</v>
      </c>
      <c r="DN21" s="149"/>
      <c r="DO21" s="150" t="s">
        <v>140</v>
      </c>
      <c r="DP21" s="150">
        <f t="shared" ref="DP21" si="349">IF(DO21=0," ",(7.5))</f>
        <v>7.5</v>
      </c>
      <c r="DQ21" s="150" t="str">
        <f>IFERROR(IF(DO21=0," ",IF(DO21=16," ",VLOOKUP(DO21,PROTOKOL!$A:$E,2)*DP21))/7.5*(7.5-DT21),"")</f>
        <v/>
      </c>
      <c r="DR21" s="151"/>
      <c r="DS21" s="152">
        <f t="shared" ref="DS21" si="350">$DY$53*DP21</f>
        <v>46.666666666666664</v>
      </c>
      <c r="DT21" s="153"/>
      <c r="DU21" s="144" t="str">
        <f t="shared" si="211"/>
        <v xml:space="preserve"> </v>
      </c>
      <c r="DV21" s="145" t="str">
        <f t="shared" si="212"/>
        <v xml:space="preserve"> </v>
      </c>
      <c r="DW21" s="149"/>
      <c r="DX21" s="150" t="s">
        <v>140</v>
      </c>
      <c r="DY21" s="150">
        <v>3.5</v>
      </c>
      <c r="DZ21" s="150" t="str">
        <f>IFERROR(IF(DX21=0," ",IF(DX21=16," ",VLOOKUP(DX21,PROTOKOL!$A:$E,2)*DY21))/7.5*(7.5-EC21),"")</f>
        <v/>
      </c>
      <c r="EA21" s="151"/>
      <c r="EB21" s="152">
        <f t="shared" ref="EB21" si="351">$DY$53*DY21</f>
        <v>21.777777777777779</v>
      </c>
      <c r="EC21" s="155">
        <v>7</v>
      </c>
      <c r="ED21" s="156">
        <f t="shared" ref="ED21" si="352">IF(DX21=0," ",EB21/DY21*EC21)</f>
        <v>43.555555555555557</v>
      </c>
      <c r="EE21" s="103"/>
      <c r="EF21" s="138">
        <v>8</v>
      </c>
      <c r="EG21" s="149">
        <v>6.87</v>
      </c>
      <c r="EH21" s="150">
        <v>1</v>
      </c>
      <c r="EI21" s="150">
        <f t="shared" si="22"/>
        <v>7.5</v>
      </c>
      <c r="EJ21" s="150">
        <f>IFERROR(IF(EH21=0," ",IF(EH21=16," ",VLOOKUP(EH21,PROTOKOL!$A:$E,2)*EI21))/7.5*(7.5-EM21),"")</f>
        <v>4.5</v>
      </c>
      <c r="EK21" s="151">
        <v>0.182</v>
      </c>
      <c r="EL21" s="152">
        <f>IF(EH21=0," ",IF(EH21=16," ",(EG21-EJ21-EK21)*VLOOKUP(EH21,PROTOKOL!$A:$E,5)))</f>
        <v>22.182187111111109</v>
      </c>
      <c r="EM21" s="153"/>
      <c r="EN21" s="144">
        <f t="shared" si="214"/>
        <v>7.5</v>
      </c>
      <c r="EO21" s="145">
        <f t="shared" si="215"/>
        <v>22.182187111111109</v>
      </c>
      <c r="EP21" s="149"/>
      <c r="EQ21" s="150"/>
      <c r="ER21" s="150" t="str">
        <f t="shared" si="23"/>
        <v xml:space="preserve"> </v>
      </c>
      <c r="ES21" s="154" t="str">
        <f>IF(EQ21=0," ",IF(EQ21=16," ",VLOOKUP(EQ21,PROTOKOL!$A:$E,2)*ER21))</f>
        <v xml:space="preserve"> </v>
      </c>
      <c r="ET21" s="151"/>
      <c r="EU21" s="152" t="str">
        <f>IF(EQ21=0," ",IF(EQ21=16," ",(EP21-ES21-ET21)*VLOOKUP(EQ21,PROTOKOL!$A:$E,5)))</f>
        <v xml:space="preserve"> </v>
      </c>
      <c r="EV21" s="155"/>
      <c r="EW21" s="156" t="str">
        <f t="shared" si="24"/>
        <v xml:space="preserve"> </v>
      </c>
      <c r="EX21" s="103"/>
      <c r="EY21" s="138">
        <v>8</v>
      </c>
      <c r="EZ21" s="149" t="s">
        <v>29</v>
      </c>
      <c r="FA21" s="150"/>
      <c r="FB21" s="150" t="str">
        <f t="shared" si="25"/>
        <v xml:space="preserve"> </v>
      </c>
      <c r="FC21" s="150" t="str">
        <f>IFERROR(IF(FA21=0," ",IF(FA21=16," ",VLOOKUP(FA21,PROTOKOL!$A:$E,2)*FB21))/7.5*(7.5-FF21),"")</f>
        <v/>
      </c>
      <c r="FD21" s="151"/>
      <c r="FE21" s="152" t="str">
        <f>IF(FA21=0," ",IF(FA21=16," ",(EZ21-FC21-FD21)*VLOOKUP(FA21,PROTOKOL!$A:$E,5)))</f>
        <v xml:space="preserve"> </v>
      </c>
      <c r="FF21" s="153"/>
      <c r="FG21" s="144" t="str">
        <f t="shared" si="216"/>
        <v xml:space="preserve"> </v>
      </c>
      <c r="FH21" s="145" t="str">
        <f t="shared" si="217"/>
        <v xml:space="preserve"> </v>
      </c>
      <c r="FI21" s="149"/>
      <c r="FJ21" s="150"/>
      <c r="FK21" s="150" t="str">
        <f t="shared" si="26"/>
        <v xml:space="preserve"> </v>
      </c>
      <c r="FL21" s="154" t="str">
        <f>IF(FJ21=0," ",IF(FJ21=16," ",VLOOKUP(FJ21,PROTOKOL!$A:$E,2)*FK21))</f>
        <v xml:space="preserve"> </v>
      </c>
      <c r="FM21" s="151"/>
      <c r="FN21" s="152" t="str">
        <f>IF(FJ21=0," ",IF(FJ21=16," ",(FI21-FL21-FM21)*VLOOKUP(FJ21,PROTOKOL!$A:$E,5)))</f>
        <v xml:space="preserve"> </v>
      </c>
      <c r="FO21" s="155"/>
      <c r="FP21" s="156" t="str">
        <f t="shared" si="27"/>
        <v xml:space="preserve"> </v>
      </c>
      <c r="FQ21" s="103"/>
      <c r="FR21" s="138">
        <v>8</v>
      </c>
      <c r="FS21" s="149">
        <v>1</v>
      </c>
      <c r="FT21" s="150">
        <v>5</v>
      </c>
      <c r="FU21" s="150">
        <f t="shared" si="28"/>
        <v>7.5</v>
      </c>
      <c r="FV21" s="150">
        <f>IFERROR(IF(FT21=0," ",IF(FT21=16," ",VLOOKUP(FT21,PROTOKOL!$A:$E,2)*FU21))/7.5*(7.5-FY21),"")</f>
        <v>0</v>
      </c>
      <c r="FW21" s="151"/>
      <c r="FX21" s="152">
        <f>IF(FT21=0," ",IF(FT21=16," ",(FS21-FV21-FW21)*VLOOKUP(FT21,PROTOKOL!$A:$E,5)))</f>
        <v>17.262634133205204</v>
      </c>
      <c r="FY21" s="153"/>
      <c r="FZ21" s="144" t="str">
        <f t="shared" si="218"/>
        <v xml:space="preserve"> </v>
      </c>
      <c r="GA21" s="145" t="str">
        <f t="shared" si="219"/>
        <v xml:space="preserve"> </v>
      </c>
      <c r="GB21" s="149"/>
      <c r="GC21" s="150"/>
      <c r="GD21" s="150" t="str">
        <f t="shared" si="29"/>
        <v xml:space="preserve"> </v>
      </c>
      <c r="GE21" s="154" t="str">
        <f>IF(GC21=0," ",IF(GC21=16," ",VLOOKUP(GC21,PROTOKOL!$A:$E,2)*GD21))</f>
        <v xml:space="preserve"> </v>
      </c>
      <c r="GF21" s="151"/>
      <c r="GG21" s="152" t="str">
        <f>IF(GC21=0," ",IF(GC21=16," ",(GB21-GE21-GF21)*VLOOKUP(GC21,PROTOKOL!$A:$E,5)))</f>
        <v xml:space="preserve"> </v>
      </c>
      <c r="GH21" s="155"/>
      <c r="GI21" s="156" t="str">
        <f t="shared" si="30"/>
        <v xml:space="preserve"> </v>
      </c>
      <c r="GJ21" s="103"/>
      <c r="GK21" s="138">
        <v>8</v>
      </c>
      <c r="GL21" s="149">
        <v>1</v>
      </c>
      <c r="GM21" s="150">
        <v>5</v>
      </c>
      <c r="GN21" s="150">
        <f t="shared" si="31"/>
        <v>7.5</v>
      </c>
      <c r="GO21" s="150">
        <f>IFERROR(IF(GM21=0," ",IF(GM21=16," ",VLOOKUP(GM21,PROTOKOL!$A:$E,2)*GN21))/7.5*(7.5-GR21),"")</f>
        <v>0</v>
      </c>
      <c r="GP21" s="151"/>
      <c r="GQ21" s="152">
        <f>IF(GM21=0," ",IF(GM21=16," ",(GL21-GO21-GP21)*VLOOKUP(GM21,PROTOKOL!$A:$E,5)))</f>
        <v>17.262634133205204</v>
      </c>
      <c r="GR21" s="153"/>
      <c r="GS21" s="144" t="str">
        <f t="shared" si="220"/>
        <v xml:space="preserve"> </v>
      </c>
      <c r="GT21" s="145" t="str">
        <f t="shared" si="221"/>
        <v xml:space="preserve"> </v>
      </c>
      <c r="GU21" s="149"/>
      <c r="GV21" s="150"/>
      <c r="GW21" s="150" t="str">
        <f t="shared" si="32"/>
        <v xml:space="preserve"> </v>
      </c>
      <c r="GX21" s="154" t="str">
        <f>IF(GV21=0," ",IF(GV21=16," ",VLOOKUP(GV21,PROTOKOL!$A:$E,2)*GW21))</f>
        <v xml:space="preserve"> </v>
      </c>
      <c r="GY21" s="151"/>
      <c r="GZ21" s="152" t="str">
        <f>IF(GV21=0," ",IF(GV21=16," ",(GU21-GX21-GY21)*VLOOKUP(GV21,PROTOKOL!$A:$E,5)))</f>
        <v xml:space="preserve"> </v>
      </c>
      <c r="HA21" s="155"/>
      <c r="HB21" s="156" t="str">
        <f t="shared" si="33"/>
        <v xml:space="preserve"> </v>
      </c>
      <c r="HC21" s="103"/>
      <c r="HD21" s="138">
        <v>8</v>
      </c>
      <c r="HE21" s="149">
        <v>1</v>
      </c>
      <c r="HF21" s="150">
        <v>5</v>
      </c>
      <c r="HG21" s="150">
        <f t="shared" si="34"/>
        <v>7.5</v>
      </c>
      <c r="HH21" s="150">
        <f>IFERROR(IF(HF21=0," ",IF(HF21=16," ",VLOOKUP(HF21,PROTOKOL!$A:$E,2)*HG21))/7.5*(7.5-HK21),"")</f>
        <v>0</v>
      </c>
      <c r="HI21" s="151"/>
      <c r="HJ21" s="152">
        <f>IF(HF21=0," ",IF(HF21=16," ",(HE21-HH21-HI21)*VLOOKUP(HF21,PROTOKOL!$A:$E,5)))</f>
        <v>17.262634133205204</v>
      </c>
      <c r="HK21" s="153"/>
      <c r="HL21" s="144" t="str">
        <f t="shared" si="222"/>
        <v xml:space="preserve"> </v>
      </c>
      <c r="HM21" s="145" t="str">
        <f t="shared" si="223"/>
        <v xml:space="preserve"> </v>
      </c>
      <c r="HN21" s="149"/>
      <c r="HO21" s="150"/>
      <c r="HP21" s="150" t="str">
        <f t="shared" si="35"/>
        <v xml:space="preserve"> </v>
      </c>
      <c r="HQ21" s="154" t="str">
        <f>IF(HO21=0," ",IF(HO21=16," ",VLOOKUP(HO21,PROTOKOL!$A:$E,2)*HP21))</f>
        <v xml:space="preserve"> </v>
      </c>
      <c r="HR21" s="151"/>
      <c r="HS21" s="152" t="str">
        <f>IF(HO21=0," ",IF(HO21=16," ",(HN21-HQ21-HR21)*VLOOKUP(HO21,PROTOKOL!$A:$E,5)))</f>
        <v xml:space="preserve"> </v>
      </c>
      <c r="HT21" s="155"/>
      <c r="HU21" s="156" t="str">
        <f t="shared" si="36"/>
        <v xml:space="preserve"> </v>
      </c>
      <c r="HV21" s="103"/>
      <c r="HW21" s="138">
        <v>8</v>
      </c>
      <c r="HX21" s="149">
        <v>9.26</v>
      </c>
      <c r="HY21" s="150">
        <v>3</v>
      </c>
      <c r="HZ21" s="150">
        <f t="shared" si="37"/>
        <v>7.5</v>
      </c>
      <c r="IA21" s="150">
        <f>IFERROR(IF(HY21=0," ",IF(HY21=16," ",VLOOKUP(HY21,PROTOKOL!$A:$E,2)*HZ21))/7.5*(7.5-ID21),"")</f>
        <v>4.5</v>
      </c>
      <c r="IB21" s="151">
        <v>0.21299999999999999</v>
      </c>
      <c r="IC21" s="152">
        <f>IF(HY21=0," ",IF(HY21=16," ",(HX21-IA21-IB21)*VLOOKUP(HY21,PROTOKOL!$A:$E,5)))</f>
        <v>32.268593855555551</v>
      </c>
      <c r="ID21" s="153"/>
      <c r="IE21" s="144">
        <f t="shared" si="224"/>
        <v>7.5</v>
      </c>
      <c r="IF21" s="145">
        <f t="shared" si="225"/>
        <v>32.268593855555551</v>
      </c>
      <c r="IG21" s="149"/>
      <c r="IH21" s="150"/>
      <c r="II21" s="150" t="str">
        <f t="shared" si="38"/>
        <v xml:space="preserve"> </v>
      </c>
      <c r="IJ21" s="154" t="str">
        <f>IF(IH21=0," ",IF(IH21=16," ",VLOOKUP(IH21,PROTOKOL!$A:$E,2)*II21))</f>
        <v xml:space="preserve"> </v>
      </c>
      <c r="IK21" s="151"/>
      <c r="IL21" s="152" t="str">
        <f>IF(IH21=0," ",IF(IH21=16," ",(IG21-IJ21-IK21)*VLOOKUP(IH21,PROTOKOL!$A:$E,5)))</f>
        <v xml:space="preserve"> </v>
      </c>
      <c r="IM21" s="155"/>
      <c r="IN21" s="156" t="str">
        <f t="shared" si="39"/>
        <v xml:space="preserve"> </v>
      </c>
      <c r="IO21" s="103"/>
      <c r="IP21" s="138">
        <v>8</v>
      </c>
      <c r="IQ21" s="149">
        <v>9.31</v>
      </c>
      <c r="IR21" s="150">
        <v>3</v>
      </c>
      <c r="IS21" s="150">
        <f t="shared" si="40"/>
        <v>7.5</v>
      </c>
      <c r="IT21" s="150">
        <f>IFERROR(IF(IR21=0," ",IF(IR21=16," ",VLOOKUP(IR21,PROTOKOL!$A:$E,2)*IS21))/7.5*(7.5-IW21),"")</f>
        <v>4.5</v>
      </c>
      <c r="IU21" s="151">
        <v>0.184</v>
      </c>
      <c r="IV21" s="152">
        <f>IF(IR21=0," ",IF(IR21=16," ",(IQ21-IT21-IU21)*VLOOKUP(IR21,PROTOKOL!$A:$E,5)))</f>
        <v>32.829231399999998</v>
      </c>
      <c r="IW21" s="153"/>
      <c r="IX21" s="144">
        <f t="shared" si="226"/>
        <v>7.5</v>
      </c>
      <c r="IY21" s="145">
        <f t="shared" si="227"/>
        <v>32.829231399999998</v>
      </c>
      <c r="IZ21" s="149"/>
      <c r="JA21" s="150"/>
      <c r="JB21" s="150" t="str">
        <f t="shared" si="41"/>
        <v xml:space="preserve"> </v>
      </c>
      <c r="JC21" s="154" t="str">
        <f>IF(JA21=0," ",IF(JA21=16," ",VLOOKUP(JA21,PROTOKOL!$A:$E,2)*JB21))</f>
        <v xml:space="preserve"> </v>
      </c>
      <c r="JD21" s="151"/>
      <c r="JE21" s="152" t="str">
        <f>IF(JA21=0," ",IF(JA21=16," ",(IZ21-JC21-JD21)*VLOOKUP(JA21,PROTOKOL!$A:$E,5)))</f>
        <v xml:space="preserve"> </v>
      </c>
      <c r="JF21" s="155"/>
      <c r="JG21" s="156" t="str">
        <f t="shared" si="42"/>
        <v xml:space="preserve"> </v>
      </c>
      <c r="JH21" s="103"/>
      <c r="JI21" s="138">
        <v>8</v>
      </c>
      <c r="JJ21" s="149">
        <v>1</v>
      </c>
      <c r="JK21" s="150">
        <v>5</v>
      </c>
      <c r="JL21" s="150">
        <f t="shared" si="43"/>
        <v>7.5</v>
      </c>
      <c r="JM21" s="150">
        <f>IFERROR(IF(JK21=0," ",IF(JK21=16," ",VLOOKUP(JK21,PROTOKOL!$A:$E,2)*JL21))/7.5*(7.5-JP21),"")</f>
        <v>0</v>
      </c>
      <c r="JN21" s="151"/>
      <c r="JO21" s="152">
        <f>IF(JK21=0," ",IF(JK21=16," ",(JJ21-JM21-JN21)*VLOOKUP(JK21,PROTOKOL!$A:$E,5)))</f>
        <v>17.262634133205204</v>
      </c>
      <c r="JP21" s="153"/>
      <c r="JQ21" s="144" t="str">
        <f t="shared" si="228"/>
        <v xml:space="preserve"> </v>
      </c>
      <c r="JR21" s="145" t="str">
        <f t="shared" si="229"/>
        <v xml:space="preserve"> </v>
      </c>
      <c r="JS21" s="149"/>
      <c r="JT21" s="150"/>
      <c r="JU21" s="150" t="str">
        <f t="shared" si="44"/>
        <v xml:space="preserve"> </v>
      </c>
      <c r="JV21" s="154" t="str">
        <f>IF(JT21=0," ",IF(JT21=16," ",VLOOKUP(JT21,PROTOKOL!$A:$E,2)*JU21))</f>
        <v xml:space="preserve"> </v>
      </c>
      <c r="JW21" s="151"/>
      <c r="JX21" s="152" t="str">
        <f>IF(JT21=0," ",IF(JT21=16," ",(JS21-JV21-JW21)*VLOOKUP(JT21,PROTOKOL!$A:$E,5)))</f>
        <v xml:space="preserve"> </v>
      </c>
      <c r="JY21" s="155"/>
      <c r="JZ21" s="156" t="str">
        <f t="shared" si="45"/>
        <v xml:space="preserve"> </v>
      </c>
      <c r="KA21" s="103"/>
      <c r="KB21" s="138">
        <v>8</v>
      </c>
      <c r="KC21" s="149">
        <v>6.87</v>
      </c>
      <c r="KD21" s="150">
        <v>3</v>
      </c>
      <c r="KE21" s="150">
        <f t="shared" si="46"/>
        <v>7.5</v>
      </c>
      <c r="KF21" s="150">
        <f>IFERROR(IF(KD21=0," ",IF(KD21=16," ",VLOOKUP(KD21,PROTOKOL!$A:$E,2)*KE21))/7.5*(7.5-KI21),"")</f>
        <v>4.5</v>
      </c>
      <c r="KG21" s="151">
        <v>0.182</v>
      </c>
      <c r="KH21" s="152">
        <f>IF(KD21=0," ",IF(KD21=16," ",(KC21-KF21-KG21)*VLOOKUP(KD21,PROTOKOL!$A:$E,5)))</f>
        <v>15.527530977777777</v>
      </c>
      <c r="KI21" s="153"/>
      <c r="KJ21" s="144">
        <f t="shared" si="230"/>
        <v>7.5</v>
      </c>
      <c r="KK21" s="145">
        <f t="shared" si="231"/>
        <v>15.527530977777777</v>
      </c>
      <c r="KL21" s="149"/>
      <c r="KM21" s="150"/>
      <c r="KN21" s="150" t="str">
        <f t="shared" si="47"/>
        <v xml:space="preserve"> </v>
      </c>
      <c r="KO21" s="154" t="str">
        <f>IF(KM21=0," ",IF(KM21=16," ",VLOOKUP(KM21,PROTOKOL!$A:$E,2)*KN21))</f>
        <v xml:space="preserve"> </v>
      </c>
      <c r="KP21" s="151"/>
      <c r="KQ21" s="152" t="str">
        <f>IF(KM21=0," ",IF(KM21=16," ",(KL21-KO21-KP21)*VLOOKUP(KM21,PROTOKOL!$A:$E,5)))</f>
        <v xml:space="preserve"> </v>
      </c>
      <c r="KR21" s="155"/>
      <c r="KS21" s="156" t="str">
        <f t="shared" si="48"/>
        <v xml:space="preserve"> </v>
      </c>
      <c r="KT21" s="103"/>
      <c r="KU21" s="138">
        <v>8</v>
      </c>
      <c r="KV21" s="149">
        <v>7.96</v>
      </c>
      <c r="KW21" s="150">
        <v>3</v>
      </c>
      <c r="KX21" s="150">
        <f t="shared" si="49"/>
        <v>7.5</v>
      </c>
      <c r="KY21" s="150">
        <f>IFERROR(IF(KW21=0," ",IF(KW21=16," ",VLOOKUP(KW21,PROTOKOL!$A:$E,2)*KX21))/7.5*(7.5-LB21),"")</f>
        <v>4.5</v>
      </c>
      <c r="KZ21" s="151">
        <v>0.30499999999999999</v>
      </c>
      <c r="LA21" s="152">
        <f>IF(KW21=0," ",IF(KW21=16," ",(KV21-KY21-KZ21)*VLOOKUP(KW21,PROTOKOL!$A:$E,5)))</f>
        <v>22.390018388888883</v>
      </c>
      <c r="LB21" s="153"/>
      <c r="LC21" s="144">
        <f t="shared" si="232"/>
        <v>7.5</v>
      </c>
      <c r="LD21" s="145">
        <f t="shared" si="233"/>
        <v>22.390018388888883</v>
      </c>
      <c r="LE21" s="149"/>
      <c r="LF21" s="150"/>
      <c r="LG21" s="150" t="str">
        <f t="shared" si="50"/>
        <v xml:space="preserve"> </v>
      </c>
      <c r="LH21" s="154" t="str">
        <f>IF(LF21=0," ",IF(LF21=16," ",VLOOKUP(LF21,PROTOKOL!$A:$E,2)*LG21))</f>
        <v xml:space="preserve"> </v>
      </c>
      <c r="LI21" s="151"/>
      <c r="LJ21" s="152" t="str">
        <f>IF(LF21=0," ",IF(LF21=16," ",(LE21-LH21-LI21)*VLOOKUP(LF21,PROTOKOL!$A:$E,5)))</f>
        <v xml:space="preserve"> </v>
      </c>
      <c r="LK21" s="155"/>
      <c r="LL21" s="156" t="str">
        <f t="shared" si="51"/>
        <v xml:space="preserve"> </v>
      </c>
      <c r="LM21" s="103"/>
      <c r="LN21" s="138">
        <v>8</v>
      </c>
      <c r="LO21" s="149" t="s">
        <v>29</v>
      </c>
      <c r="LP21" s="150"/>
      <c r="LQ21" s="150" t="str">
        <f t="shared" si="52"/>
        <v xml:space="preserve"> </v>
      </c>
      <c r="LR21" s="150" t="str">
        <f>IFERROR(IF(LP21=0," ",IF(LP21=16," ",VLOOKUP(LP21,PROTOKOL!$A:$E,2)*LQ21))/7.5*(7.5-LU21),"")</f>
        <v/>
      </c>
      <c r="LS21" s="151"/>
      <c r="LT21" s="152" t="str">
        <f>IF(LP21=0," ",IF(LP21=16," ",(LO21-LR21-LS21)*VLOOKUP(LP21,PROTOKOL!$A:$E,5)))</f>
        <v xml:space="preserve"> </v>
      </c>
      <c r="LU21" s="153"/>
      <c r="LV21" s="144" t="str">
        <f t="shared" si="234"/>
        <v xml:space="preserve"> </v>
      </c>
      <c r="LW21" s="145" t="str">
        <f t="shared" si="235"/>
        <v xml:space="preserve"> </v>
      </c>
      <c r="LX21" s="149"/>
      <c r="LY21" s="150"/>
      <c r="LZ21" s="150" t="str">
        <f t="shared" si="53"/>
        <v xml:space="preserve"> </v>
      </c>
      <c r="MA21" s="154" t="str">
        <f>IF(LY21=0," ",IF(LY21=16," ",VLOOKUP(LY21,PROTOKOL!$A:$E,2)*LZ21))</f>
        <v xml:space="preserve"> </v>
      </c>
      <c r="MB21" s="151"/>
      <c r="MC21" s="152" t="str">
        <f>IF(LY21=0," ",IF(LY21=16," ",(LX21-MA21-MB21)*VLOOKUP(LY21,PROTOKOL!$A:$E,5)))</f>
        <v xml:space="preserve"> </v>
      </c>
      <c r="MD21" s="155"/>
      <c r="ME21" s="156" t="str">
        <f t="shared" si="54"/>
        <v xml:space="preserve"> </v>
      </c>
      <c r="MF21" s="103"/>
      <c r="MG21" s="138">
        <v>8</v>
      </c>
      <c r="MH21" s="149" t="s">
        <v>161</v>
      </c>
      <c r="MI21" s="150"/>
      <c r="MJ21" s="150" t="str">
        <f t="shared" si="55"/>
        <v xml:space="preserve"> </v>
      </c>
      <c r="MK21" s="150" t="str">
        <f>IFERROR(IF(MI21=0," ",IF(MI21=16," ",VLOOKUP(MI21,PROTOKOL!$A:$E,2)*MJ21))/7.5*(7.5-MN21),"")</f>
        <v/>
      </c>
      <c r="ML21" s="151"/>
      <c r="MM21" s="152" t="str">
        <f>IF(MI21=0," ",IF(MI21=16," ",(MH21-MK21-ML21)*VLOOKUP(MI21,PROTOKOL!$A:$E,5)))</f>
        <v xml:space="preserve"> </v>
      </c>
      <c r="MN21" s="153"/>
      <c r="MO21" s="144" t="str">
        <f t="shared" si="236"/>
        <v xml:space="preserve"> </v>
      </c>
      <c r="MP21" s="145" t="str">
        <f t="shared" si="237"/>
        <v xml:space="preserve"> </v>
      </c>
      <c r="MQ21" s="149"/>
      <c r="MR21" s="150"/>
      <c r="MS21" s="150" t="str">
        <f t="shared" si="56"/>
        <v xml:space="preserve"> </v>
      </c>
      <c r="MT21" s="154" t="str">
        <f>IF(MR21=0," ",IF(MR21=16," ",VLOOKUP(MR21,PROTOKOL!$A:$E,2)*MS21))</f>
        <v xml:space="preserve"> </v>
      </c>
      <c r="MU21" s="151"/>
      <c r="MV21" s="152" t="str">
        <f>IF(MR21=0," ",IF(MR21=16," ",(MQ21-MT21-MU21)*VLOOKUP(MR21,PROTOKOL!$A:$E,5)))</f>
        <v xml:space="preserve"> </v>
      </c>
      <c r="MW21" s="155"/>
      <c r="MX21" s="156" t="str">
        <f t="shared" si="57"/>
        <v xml:space="preserve"> </v>
      </c>
      <c r="MY21" s="103"/>
      <c r="MZ21" s="138">
        <v>8</v>
      </c>
      <c r="NA21" s="149">
        <v>9.26</v>
      </c>
      <c r="NB21" s="150">
        <v>3</v>
      </c>
      <c r="NC21" s="150">
        <f t="shared" si="58"/>
        <v>7.5</v>
      </c>
      <c r="ND21" s="150">
        <f>IFERROR(IF(NB21=0," ",IF(NB21=16," ",VLOOKUP(NB21,PROTOKOL!$A:$E,2)*NC21))/7.5*(7.5-NG21),"")</f>
        <v>4.5</v>
      </c>
      <c r="NE21" s="151">
        <v>0.21299999999999999</v>
      </c>
      <c r="NF21" s="152">
        <f>IF(NB21=0," ",IF(NB21=16," ",(NA21-ND21-NE21)*VLOOKUP(NB21,PROTOKOL!$A:$E,5)))</f>
        <v>32.268593855555551</v>
      </c>
      <c r="NG21" s="153"/>
      <c r="NH21" s="144">
        <f t="shared" si="238"/>
        <v>7.5</v>
      </c>
      <c r="NI21" s="145">
        <f t="shared" si="239"/>
        <v>32.268593855555551</v>
      </c>
      <c r="NJ21" s="149"/>
      <c r="NK21" s="150"/>
      <c r="NL21" s="150" t="str">
        <f t="shared" si="59"/>
        <v xml:space="preserve"> </v>
      </c>
      <c r="NM21" s="154" t="str">
        <f>IF(NK21=0," ",IF(NK21=16," ",VLOOKUP(NK21,PROTOKOL!$A:$E,2)*NL21))</f>
        <v xml:space="preserve"> </v>
      </c>
      <c r="NN21" s="151"/>
      <c r="NO21" s="152" t="str">
        <f>IF(NK21=0," ",IF(NK21=16," ",(NJ21-NM21-NN21)*VLOOKUP(NK21,PROTOKOL!$A:$E,5)))</f>
        <v xml:space="preserve"> </v>
      </c>
      <c r="NP21" s="155"/>
      <c r="NQ21" s="156" t="str">
        <f t="shared" si="60"/>
        <v xml:space="preserve"> </v>
      </c>
      <c r="NR21" s="103"/>
      <c r="NS21" s="138">
        <v>8</v>
      </c>
      <c r="NT21" s="149">
        <v>9.31</v>
      </c>
      <c r="NU21" s="150">
        <v>3</v>
      </c>
      <c r="NV21" s="150">
        <f t="shared" si="61"/>
        <v>7.5</v>
      </c>
      <c r="NW21" s="150">
        <f>IFERROR(IF(NU21=0," ",IF(NU21=16," ",VLOOKUP(NU21,PROTOKOL!$A:$E,2)*NV21))/7.5*(7.5-NZ21),"")</f>
        <v>4.5</v>
      </c>
      <c r="NX21" s="151">
        <v>0.184</v>
      </c>
      <c r="NY21" s="152">
        <f>IF(NU21=0," ",IF(NU21=16," ",(NT21-NW21-NX21)*VLOOKUP(NU21,PROTOKOL!$A:$E,5)))</f>
        <v>32.829231399999998</v>
      </c>
      <c r="NZ21" s="153"/>
      <c r="OA21" s="144">
        <f t="shared" si="240"/>
        <v>7.5</v>
      </c>
      <c r="OB21" s="145">
        <f t="shared" si="241"/>
        <v>32.829231399999998</v>
      </c>
      <c r="OC21" s="149"/>
      <c r="OD21" s="150"/>
      <c r="OE21" s="150" t="str">
        <f t="shared" si="62"/>
        <v xml:space="preserve"> </v>
      </c>
      <c r="OF21" s="154" t="str">
        <f>IF(OD21=0," ",IF(OD21=16," ",VLOOKUP(OD21,PROTOKOL!$A:$E,2)*OE21))</f>
        <v xml:space="preserve"> </v>
      </c>
      <c r="OG21" s="151"/>
      <c r="OH21" s="152" t="str">
        <f>IF(OD21=0," ",IF(OD21=16," ",(OC21-OF21-OG21)*VLOOKUP(OD21,PROTOKOL!$A:$E,5)))</f>
        <v xml:space="preserve"> </v>
      </c>
      <c r="OI21" s="155"/>
      <c r="OJ21" s="156" t="str">
        <f t="shared" si="63"/>
        <v xml:space="preserve"> </v>
      </c>
      <c r="OK21" s="103"/>
      <c r="OL21" s="138">
        <v>8</v>
      </c>
      <c r="OM21" s="149">
        <v>6.37</v>
      </c>
      <c r="ON21" s="150">
        <v>1</v>
      </c>
      <c r="OO21" s="150">
        <f t="shared" si="64"/>
        <v>7.5</v>
      </c>
      <c r="OP21" s="150">
        <f>IFERROR(IF(ON21=0," ",IF(ON21=16," ",VLOOKUP(ON21,PROTOKOL!$A:$E,2)*OO21))/7.5*(7.5-OS21),"")</f>
        <v>4.5</v>
      </c>
      <c r="OQ21" s="151">
        <v>0.33900000000000002</v>
      </c>
      <c r="OR21" s="152">
        <f>IF(ON21=0," ",IF(ON21=16," ",(OM21-OP21-OQ21)*VLOOKUP(ON21,PROTOKOL!$A:$E,5)))</f>
        <v>15.521448111111111</v>
      </c>
      <c r="OS21" s="153"/>
      <c r="OT21" s="144">
        <f t="shared" si="242"/>
        <v>7.5</v>
      </c>
      <c r="OU21" s="145">
        <f t="shared" si="243"/>
        <v>15.521448111111111</v>
      </c>
      <c r="OV21" s="149"/>
      <c r="OW21" s="150"/>
      <c r="OX21" s="150" t="str">
        <f t="shared" si="65"/>
        <v xml:space="preserve"> </v>
      </c>
      <c r="OY21" s="154" t="str">
        <f>IF(OW21=0," ",IF(OW21=16," ",VLOOKUP(OW21,PROTOKOL!$A:$E,2)*OX21))</f>
        <v xml:space="preserve"> </v>
      </c>
      <c r="OZ21" s="151"/>
      <c r="PA21" s="152" t="str">
        <f>IF(OW21=0," ",IF(OW21=16," ",(OV21-OY21-OZ21)*VLOOKUP(OW21,PROTOKOL!$A:$E,5)))</f>
        <v xml:space="preserve"> </v>
      </c>
      <c r="PB21" s="155"/>
      <c r="PC21" s="156" t="str">
        <f t="shared" si="66"/>
        <v xml:space="preserve"> </v>
      </c>
      <c r="PD21" s="103"/>
      <c r="PE21" s="138">
        <v>8</v>
      </c>
      <c r="PF21" s="149">
        <v>1</v>
      </c>
      <c r="PG21" s="150">
        <v>5</v>
      </c>
      <c r="PH21" s="150">
        <f t="shared" si="67"/>
        <v>7.5</v>
      </c>
      <c r="PI21" s="150">
        <f>IFERROR(IF(PG21=0," ",IF(PG21=16," ",VLOOKUP(PG21,PROTOKOL!$A:$E,2)*PH21))/7.5*(7.5-PL21),"")</f>
        <v>0</v>
      </c>
      <c r="PJ21" s="151"/>
      <c r="PK21" s="152">
        <f>IF(PG21=0," ",IF(PG21=16," ",(PF21-PI21-PJ21)*VLOOKUP(PG21,PROTOKOL!$A:$E,5)))</f>
        <v>17.262634133205204</v>
      </c>
      <c r="PL21" s="153"/>
      <c r="PM21" s="144" t="str">
        <f t="shared" si="244"/>
        <v xml:space="preserve"> </v>
      </c>
      <c r="PN21" s="145" t="str">
        <f t="shared" si="245"/>
        <v xml:space="preserve"> </v>
      </c>
      <c r="PO21" s="149"/>
      <c r="PP21" s="150"/>
      <c r="PQ21" s="150" t="str">
        <f t="shared" si="68"/>
        <v xml:space="preserve"> </v>
      </c>
      <c r="PR21" s="154" t="str">
        <f>IF(PP21=0," ",IF(PP21=16," ",VLOOKUP(PP21,PROTOKOL!$A:$E,2)*PQ21))</f>
        <v xml:space="preserve"> </v>
      </c>
      <c r="PS21" s="151"/>
      <c r="PT21" s="152" t="str">
        <f>IF(PP21=0," ",IF(PP21=16," ",(PO21-PR21-PS21)*VLOOKUP(PP21,PROTOKOL!$A:$E,5)))</f>
        <v xml:space="preserve"> </v>
      </c>
      <c r="PU21" s="155"/>
      <c r="PV21" s="156" t="str">
        <f t="shared" si="69"/>
        <v xml:space="preserve"> </v>
      </c>
      <c r="PW21" s="103"/>
      <c r="PX21" s="138">
        <v>8</v>
      </c>
      <c r="PY21" s="149">
        <v>6.69</v>
      </c>
      <c r="PZ21" s="150">
        <v>1</v>
      </c>
      <c r="QA21" s="150">
        <f t="shared" si="70"/>
        <v>7.5</v>
      </c>
      <c r="QB21" s="150">
        <f>IFERROR(IF(PZ21=0," ",IF(PZ21=16," ",VLOOKUP(PZ21,PROTOKOL!$A:$E,2)*QA21))/7.5*(7.5-QE21),"")</f>
        <v>4.5</v>
      </c>
      <c r="QC21" s="151">
        <v>0.191</v>
      </c>
      <c r="QD21" s="152">
        <f>IF(PZ21=0," ",IF(PZ21=16," ",(PY21-QB21-QC21)*VLOOKUP(PZ21,PROTOKOL!$A:$E,5)))</f>
        <v>20.266084111111113</v>
      </c>
      <c r="QE21" s="153"/>
      <c r="QF21" s="144">
        <f t="shared" si="246"/>
        <v>7.5</v>
      </c>
      <c r="QG21" s="145">
        <f t="shared" si="247"/>
        <v>20.266084111111113</v>
      </c>
      <c r="QH21" s="149"/>
      <c r="QI21" s="150"/>
      <c r="QJ21" s="150" t="str">
        <f t="shared" si="71"/>
        <v xml:space="preserve"> </v>
      </c>
      <c r="QK21" s="154" t="str">
        <f>IF(QI21=0," ",IF(QI21=16," ",VLOOKUP(QI21,PROTOKOL!$A:$E,2)*QJ21))</f>
        <v xml:space="preserve"> </v>
      </c>
      <c r="QL21" s="151"/>
      <c r="QM21" s="152" t="str">
        <f>IF(QI21=0," ",IF(QI21=16," ",(QH21-QK21-QL21)*VLOOKUP(QI21,PROTOKOL!$A:$E,5)))</f>
        <v xml:space="preserve"> </v>
      </c>
      <c r="QN21" s="155"/>
      <c r="QO21" s="156" t="str">
        <f t="shared" si="72"/>
        <v xml:space="preserve"> </v>
      </c>
      <c r="QP21" s="103"/>
      <c r="QQ21" s="138">
        <v>8</v>
      </c>
      <c r="QR21" s="149">
        <v>7.96</v>
      </c>
      <c r="QS21" s="150">
        <v>3</v>
      </c>
      <c r="QT21" s="150">
        <f t="shared" si="73"/>
        <v>7.5</v>
      </c>
      <c r="QU21" s="150">
        <f>IFERROR(IF(QS21=0," ",IF(QS21=16," ",VLOOKUP(QS21,PROTOKOL!$A:$E,2)*QT21))/7.5*(7.5-QX21),"")</f>
        <v>4.5</v>
      </c>
      <c r="QV21" s="151">
        <v>0.30499999999999999</v>
      </c>
      <c r="QW21" s="152">
        <f>IF(QS21=0," ",IF(QS21=16," ",(QR21-QU21-QV21)*VLOOKUP(QS21,PROTOKOL!$A:$E,5)))</f>
        <v>22.390018388888883</v>
      </c>
      <c r="QX21" s="153"/>
      <c r="QY21" s="144">
        <f t="shared" si="248"/>
        <v>7.5</v>
      </c>
      <c r="QZ21" s="145">
        <f t="shared" si="249"/>
        <v>22.390018388888883</v>
      </c>
      <c r="RA21" s="149"/>
      <c r="RB21" s="150"/>
      <c r="RC21" s="150" t="str">
        <f t="shared" si="74"/>
        <v xml:space="preserve"> </v>
      </c>
      <c r="RD21" s="154" t="str">
        <f>IF(RB21=0," ",IF(RB21=16," ",VLOOKUP(RB21,PROTOKOL!$A:$E,2)*RC21))</f>
        <v xml:space="preserve"> </v>
      </c>
      <c r="RE21" s="151"/>
      <c r="RF21" s="152" t="str">
        <f>IF(RB21=0," ",IF(RB21=16," ",(RA21-RD21-RE21)*VLOOKUP(RB21,PROTOKOL!$A:$E,5)))</f>
        <v xml:space="preserve"> </v>
      </c>
      <c r="RG21" s="155"/>
      <c r="RH21" s="156" t="str">
        <f t="shared" si="75"/>
        <v xml:space="preserve"> </v>
      </c>
      <c r="RI21" s="103"/>
      <c r="RJ21" s="138">
        <v>8</v>
      </c>
      <c r="RK21" s="149">
        <v>7.26</v>
      </c>
      <c r="RL21" s="150">
        <v>1</v>
      </c>
      <c r="RM21" s="150">
        <f t="shared" si="76"/>
        <v>7.5</v>
      </c>
      <c r="RN21" s="150">
        <f>IFERROR(IF(RL21=0," ",IF(RL21=16," ",VLOOKUP(RL21,PROTOKOL!$A:$E,2)*RM21))/7.5*(7.5-RQ21),"")</f>
        <v>4.5</v>
      </c>
      <c r="RO21" s="151">
        <v>0.13300000000000001</v>
      </c>
      <c r="RP21" s="152">
        <f>IF(RL21=0," ",IF(RL21=16," ",(RK21-RN21-RO21)*VLOOKUP(RL21,PROTOKOL!$A:$E,5)))</f>
        <v>26.632817888888884</v>
      </c>
      <c r="RQ21" s="153"/>
      <c r="RR21" s="144">
        <f t="shared" si="250"/>
        <v>7.5</v>
      </c>
      <c r="RS21" s="145">
        <f t="shared" si="251"/>
        <v>26.632817888888884</v>
      </c>
      <c r="RT21" s="149"/>
      <c r="RU21" s="150"/>
      <c r="RV21" s="150" t="str">
        <f t="shared" si="77"/>
        <v xml:space="preserve"> </v>
      </c>
      <c r="RW21" s="154" t="str">
        <f>IF(RU21=0," ",IF(RU21=16," ",VLOOKUP(RU21,PROTOKOL!$A:$E,2)*RV21))</f>
        <v xml:space="preserve"> </v>
      </c>
      <c r="RX21" s="151"/>
      <c r="RY21" s="152" t="str">
        <f>IF(RU21=0," ",IF(RU21=16," ",(RT21-RW21-RX21)*VLOOKUP(RU21,PROTOKOL!$A:$E,5)))</f>
        <v xml:space="preserve"> </v>
      </c>
      <c r="RZ21" s="155"/>
      <c r="SA21" s="156" t="str">
        <f t="shared" si="78"/>
        <v xml:space="preserve"> </v>
      </c>
      <c r="SB21" s="103"/>
      <c r="SC21" s="138">
        <v>8</v>
      </c>
      <c r="SD21" s="149">
        <v>5.84</v>
      </c>
      <c r="SE21" s="150">
        <v>1</v>
      </c>
      <c r="SF21" s="150">
        <f t="shared" si="79"/>
        <v>7.5</v>
      </c>
      <c r="SG21" s="150">
        <f>IFERROR(IF(SE21=0," ",IF(SE21=16," ",VLOOKUP(SE21,PROTOKOL!$A:$E,2)*SF21))/7.5*(7.5-SJ21),"")</f>
        <v>4.5</v>
      </c>
      <c r="SH21" s="151">
        <v>0.25800000000000001</v>
      </c>
      <c r="SI21" s="152">
        <f>IF(SE21=0," ",IF(SE21=16," ",(SD21-SG21-SH21)*VLOOKUP(SE21,PROTOKOL!$A:$E,5)))</f>
        <v>10.969436222222219</v>
      </c>
      <c r="SJ21" s="153"/>
      <c r="SK21" s="144">
        <f t="shared" si="252"/>
        <v>7.5</v>
      </c>
      <c r="SL21" s="145">
        <f t="shared" si="253"/>
        <v>10.969436222222219</v>
      </c>
      <c r="SM21" s="149"/>
      <c r="SN21" s="150"/>
      <c r="SO21" s="150" t="str">
        <f t="shared" si="80"/>
        <v xml:space="preserve"> </v>
      </c>
      <c r="SP21" s="154" t="str">
        <f>IF(SN21=0," ",IF(SN21=16," ",VLOOKUP(SN21,PROTOKOL!$A:$E,2)*SO21))</f>
        <v xml:space="preserve"> </v>
      </c>
      <c r="SQ21" s="151"/>
      <c r="SR21" s="152" t="str">
        <f>IF(SN21=0," ",IF(SN21=16," ",(SM21-SP21-SQ21)*VLOOKUP(SN21,PROTOKOL!$A:$E,5)))</f>
        <v xml:space="preserve"> </v>
      </c>
      <c r="SS21" s="155"/>
      <c r="ST21" s="156" t="str">
        <f t="shared" si="81"/>
        <v xml:space="preserve"> </v>
      </c>
      <c r="SU21" s="103"/>
      <c r="SV21" s="138">
        <v>8</v>
      </c>
      <c r="SW21" s="149">
        <v>1</v>
      </c>
      <c r="SX21" s="150">
        <v>5</v>
      </c>
      <c r="SY21" s="150">
        <f t="shared" si="82"/>
        <v>7.5</v>
      </c>
      <c r="SZ21" s="150">
        <f>IFERROR(IF(SX21=0," ",IF(SX21=16," ",VLOOKUP(SX21,PROTOKOL!$A:$E,2)*SY21))/7.5*(7.5-TC21),"")</f>
        <v>0</v>
      </c>
      <c r="TA21" s="151"/>
      <c r="TB21" s="152">
        <f>IF(SX21=0," ",IF(SX21=16," ",(SW21-SZ21-TA21)*VLOOKUP(SX21,PROTOKOL!$A:$E,5)))</f>
        <v>17.262634133205204</v>
      </c>
      <c r="TC21" s="153"/>
      <c r="TD21" s="144" t="str">
        <f t="shared" si="254"/>
        <v xml:space="preserve"> </v>
      </c>
      <c r="TE21" s="145" t="str">
        <f t="shared" si="255"/>
        <v xml:space="preserve"> </v>
      </c>
      <c r="TF21" s="149"/>
      <c r="TG21" s="150"/>
      <c r="TH21" s="150" t="str">
        <f t="shared" si="83"/>
        <v xml:space="preserve"> </v>
      </c>
      <c r="TI21" s="154" t="str">
        <f>IF(TG21=0," ",IF(TG21=16," ",VLOOKUP(TG21,PROTOKOL!$A:$E,2)*TH21))</f>
        <v xml:space="preserve"> </v>
      </c>
      <c r="TJ21" s="151"/>
      <c r="TK21" s="152" t="str">
        <f>IF(TG21=0," ",IF(TG21=16," ",(TF21-TI21-TJ21)*VLOOKUP(TG21,PROTOKOL!$A:$E,5)))</f>
        <v xml:space="preserve"> </v>
      </c>
      <c r="TL21" s="155"/>
      <c r="TM21" s="156" t="str">
        <f t="shared" si="84"/>
        <v xml:space="preserve"> </v>
      </c>
      <c r="TN21" s="103"/>
      <c r="TO21" s="138">
        <v>8</v>
      </c>
      <c r="TP21" s="149">
        <v>6.8</v>
      </c>
      <c r="TQ21" s="150">
        <v>1</v>
      </c>
      <c r="TR21" s="150">
        <f t="shared" si="85"/>
        <v>7.5</v>
      </c>
      <c r="TS21" s="150">
        <f>IFERROR(IF(TQ21=0," ",IF(TQ21=16," ",VLOOKUP(TQ21,PROTOKOL!$A:$E,2)*TR21))/7.5*(7.5-TV21),"")</f>
        <v>4.5</v>
      </c>
      <c r="TT21" s="151">
        <v>0.106</v>
      </c>
      <c r="TU21" s="152">
        <f>IF(TQ21=0," ",IF(TQ21=16," ",(TP21-TS21-TT21)*VLOOKUP(TQ21,PROTOKOL!$A:$E,5)))</f>
        <v>22.243015777777774</v>
      </c>
      <c r="TV21" s="153"/>
      <c r="TW21" s="144">
        <f t="shared" si="256"/>
        <v>7.5</v>
      </c>
      <c r="TX21" s="145">
        <f t="shared" si="257"/>
        <v>22.243015777777774</v>
      </c>
      <c r="TY21" s="149"/>
      <c r="TZ21" s="150"/>
      <c r="UA21" s="150" t="str">
        <f t="shared" si="86"/>
        <v xml:space="preserve"> </v>
      </c>
      <c r="UB21" s="154" t="str">
        <f>IF(TZ21=0," ",IF(TZ21=16," ",VLOOKUP(TZ21,PROTOKOL!$A:$E,2)*UA21))</f>
        <v xml:space="preserve"> </v>
      </c>
      <c r="UC21" s="151"/>
      <c r="UD21" s="152" t="str">
        <f>IF(TZ21=0," ",IF(TZ21=16," ",(TY21-UB21-UC21)*VLOOKUP(TZ21,PROTOKOL!$A:$E,5)))</f>
        <v xml:space="preserve"> </v>
      </c>
      <c r="UE21" s="155"/>
      <c r="UF21" s="156" t="str">
        <f t="shared" si="87"/>
        <v xml:space="preserve"> </v>
      </c>
      <c r="UG21" s="103"/>
      <c r="UH21" s="138">
        <v>8</v>
      </c>
      <c r="UI21" s="149">
        <v>7.27</v>
      </c>
      <c r="UJ21" s="150">
        <v>1</v>
      </c>
      <c r="UK21" s="150">
        <f t="shared" si="88"/>
        <v>7.5</v>
      </c>
      <c r="UL21" s="150">
        <f>IFERROR(IF(UJ21=0," ",IF(UJ21=16," ",VLOOKUP(UJ21,PROTOKOL!$A:$E,2)*UK21))/7.5*(7.5-UO21),"")</f>
        <v>4.5</v>
      </c>
      <c r="UM21" s="151">
        <v>0.33100000000000002</v>
      </c>
      <c r="UN21" s="152">
        <f>IF(UJ21=0," ",IF(UJ21=16," ",(UI21-UL21-UM21)*VLOOKUP(UJ21,PROTOKOL!$A:$E,5)))</f>
        <v>24.726852999999995</v>
      </c>
      <c r="UO21" s="153"/>
      <c r="UP21" s="144">
        <f t="shared" si="258"/>
        <v>7.5</v>
      </c>
      <c r="UQ21" s="145">
        <f t="shared" si="259"/>
        <v>24.726852999999995</v>
      </c>
      <c r="UR21" s="149"/>
      <c r="US21" s="150"/>
      <c r="UT21" s="150" t="str">
        <f t="shared" si="89"/>
        <v xml:space="preserve"> </v>
      </c>
      <c r="UU21" s="154" t="str">
        <f>IF(US21=0," ",IF(US21=16," ",VLOOKUP(US21,PROTOKOL!$A:$E,2)*UT21))</f>
        <v xml:space="preserve"> </v>
      </c>
      <c r="UV21" s="151"/>
      <c r="UW21" s="152" t="str">
        <f>IF(US21=0," ",IF(US21=16," ",(UR21-UU21-UV21)*VLOOKUP(US21,PROTOKOL!$A:$E,5)))</f>
        <v xml:space="preserve"> </v>
      </c>
      <c r="UX21" s="155"/>
      <c r="UY21" s="156" t="str">
        <f t="shared" si="90"/>
        <v xml:space="preserve"> </v>
      </c>
      <c r="UZ21" s="103"/>
      <c r="VA21" s="138">
        <v>8</v>
      </c>
      <c r="VB21" s="149" t="s">
        <v>26</v>
      </c>
      <c r="VC21" s="150"/>
      <c r="VD21" s="150" t="str">
        <f t="shared" si="91"/>
        <v xml:space="preserve"> </v>
      </c>
      <c r="VE21" s="150" t="str">
        <f>IFERROR(IF(VC21=0," ",IF(VC21=16," ",VLOOKUP(VC21,PROTOKOL!$A:$E,2)*VD21))/7.5*(7.5-VH21),"")</f>
        <v/>
      </c>
      <c r="VF21" s="151"/>
      <c r="VG21" s="152" t="str">
        <f>IF(VC21=0," ",IF(VC21=16," ",(VB21-VE21-VF21)*VLOOKUP(VC21,PROTOKOL!$A:$E,5)))</f>
        <v xml:space="preserve"> </v>
      </c>
      <c r="VH21" s="153"/>
      <c r="VI21" s="144" t="str">
        <f t="shared" si="260"/>
        <v xml:space="preserve"> </v>
      </c>
      <c r="VJ21" s="145" t="str">
        <f t="shared" si="261"/>
        <v xml:space="preserve"> </v>
      </c>
      <c r="VK21" s="149"/>
      <c r="VL21" s="150"/>
      <c r="VM21" s="150" t="str">
        <f t="shared" si="92"/>
        <v xml:space="preserve"> </v>
      </c>
      <c r="VN21" s="154" t="str">
        <f>IF(VL21=0," ",IF(VL21=16," ",VLOOKUP(VL21,PROTOKOL!$A:$E,2)*VM21))</f>
        <v xml:space="preserve"> </v>
      </c>
      <c r="VO21" s="151"/>
      <c r="VP21" s="152" t="str">
        <f>IF(VL21=0," ",IF(VL21=16," ",(VK21-VN21-VO21)*VLOOKUP(VL21,PROTOKOL!$A:$E,5)))</f>
        <v xml:space="preserve"> </v>
      </c>
      <c r="VQ21" s="155"/>
      <c r="VR21" s="156" t="str">
        <f t="shared" si="93"/>
        <v xml:space="preserve"> </v>
      </c>
      <c r="VS21" s="103"/>
      <c r="VT21" s="138">
        <v>8</v>
      </c>
      <c r="VU21" s="149">
        <v>6.49</v>
      </c>
      <c r="VV21" s="150">
        <v>1</v>
      </c>
      <c r="VW21" s="150">
        <f t="shared" si="94"/>
        <v>7.5</v>
      </c>
      <c r="VX21" s="150">
        <f>IFERROR(IF(VV21=0," ",IF(VV21=16," ",VLOOKUP(VV21,PROTOKOL!$A:$E,2)*VW21))/7.5*(7.5-WA21),"")</f>
        <v>4.5</v>
      </c>
      <c r="VY21" s="151">
        <v>0.24199999999999999</v>
      </c>
      <c r="VZ21" s="152">
        <f>IF(VV21=0," ",IF(VV21=16," ",(VU21-VX21-VY21)*VLOOKUP(VV21,PROTOKOL!$A:$E,5)))</f>
        <v>17.721418222222223</v>
      </c>
      <c r="WA21" s="153"/>
      <c r="WB21" s="144">
        <f t="shared" si="262"/>
        <v>7.5</v>
      </c>
      <c r="WC21" s="145">
        <f t="shared" si="263"/>
        <v>17.721418222222223</v>
      </c>
      <c r="WD21" s="149"/>
      <c r="WE21" s="150"/>
      <c r="WF21" s="150" t="str">
        <f t="shared" si="95"/>
        <v xml:space="preserve"> </v>
      </c>
      <c r="WG21" s="154" t="str">
        <f>IF(WE21=0," ",IF(WE21=16," ",VLOOKUP(WE21,PROTOKOL!$A:$E,2)*WF21))</f>
        <v xml:space="preserve"> </v>
      </c>
      <c r="WH21" s="151"/>
      <c r="WI21" s="152" t="str">
        <f>IF(WE21=0," ",IF(WE21=16," ",(WD21-WG21-WH21)*VLOOKUP(WE21,PROTOKOL!$A:$E,5)))</f>
        <v xml:space="preserve"> </v>
      </c>
      <c r="WJ21" s="155"/>
      <c r="WK21" s="156" t="str">
        <f t="shared" si="96"/>
        <v xml:space="preserve"> </v>
      </c>
      <c r="WL21" s="103"/>
      <c r="WM21" s="138">
        <v>8</v>
      </c>
      <c r="WN21" s="149">
        <v>7.11</v>
      </c>
      <c r="WO21" s="150">
        <v>1</v>
      </c>
      <c r="WP21" s="150">
        <f t="shared" si="97"/>
        <v>7.5</v>
      </c>
      <c r="WQ21" s="150">
        <f>IFERROR(IF(WO21=0," ",IF(WO21=16," ",VLOOKUP(WO21,PROTOKOL!$A:$E,2)*WP21))/7.5*(7.5-WT21),"")</f>
        <v>4.5</v>
      </c>
      <c r="WR21" s="151">
        <v>0.219</v>
      </c>
      <c r="WS21" s="152">
        <f>IF(WO21=0," ",IF(WO21=16," ",(WN21-WQ21-WR21)*VLOOKUP(WO21,PROTOKOL!$A:$E,5)))</f>
        <v>24.240223666666669</v>
      </c>
      <c r="WT21" s="153"/>
      <c r="WU21" s="144">
        <f t="shared" si="264"/>
        <v>7.5</v>
      </c>
      <c r="WV21" s="145">
        <f t="shared" si="265"/>
        <v>24.240223666666669</v>
      </c>
      <c r="WW21" s="149"/>
      <c r="WX21" s="150"/>
      <c r="WY21" s="150" t="str">
        <f t="shared" si="98"/>
        <v xml:space="preserve"> </v>
      </c>
      <c r="WZ21" s="154" t="str">
        <f>IF(WX21=0," ",IF(WX21=16," ",VLOOKUP(WX21,PROTOKOL!$A:$E,2)*WY21))</f>
        <v xml:space="preserve"> </v>
      </c>
      <c r="XA21" s="151"/>
      <c r="XB21" s="152" t="str">
        <f>IF(WX21=0," ",IF(WX21=16," ",(WW21-WZ21-XA21)*VLOOKUP(WX21,PROTOKOL!$A:$E,5)))</f>
        <v xml:space="preserve"> </v>
      </c>
      <c r="XC21" s="155"/>
      <c r="XD21" s="156" t="str">
        <f t="shared" si="99"/>
        <v xml:space="preserve"> </v>
      </c>
      <c r="XE21" s="103"/>
      <c r="XF21" s="138">
        <v>8</v>
      </c>
      <c r="XG21" s="149">
        <v>5.08</v>
      </c>
      <c r="XH21" s="150">
        <v>1</v>
      </c>
      <c r="XI21" s="150">
        <f t="shared" si="100"/>
        <v>7.5</v>
      </c>
      <c r="XJ21" s="150">
        <f>IFERROR(IF(XH21=0," ",IF(XH21=16," ",VLOOKUP(XH21,PROTOKOL!$A:$E,2)*XI21))/7.5*(7.5-XM21),"")</f>
        <v>4.5</v>
      </c>
      <c r="XK21" s="151">
        <v>9.0999999999999998E-2</v>
      </c>
      <c r="XL21" s="152">
        <f>IF(XH21=0," ",IF(XH21=16," ",(XG21-XJ21-XK21)*VLOOKUP(XH21,PROTOKOL!$A:$E,5)))</f>
        <v>4.9575363333333335</v>
      </c>
      <c r="XM21" s="153"/>
      <c r="XN21" s="144">
        <f t="shared" si="266"/>
        <v>7.5</v>
      </c>
      <c r="XO21" s="145">
        <f t="shared" si="267"/>
        <v>4.9575363333333335</v>
      </c>
      <c r="XP21" s="149"/>
      <c r="XQ21" s="150"/>
      <c r="XR21" s="150" t="str">
        <f t="shared" si="101"/>
        <v xml:space="preserve"> </v>
      </c>
      <c r="XS21" s="154" t="str">
        <f>IF(XQ21=0," ",IF(XQ21=16," ",VLOOKUP(XQ21,PROTOKOL!$A:$E,2)*XR21))</f>
        <v xml:space="preserve"> </v>
      </c>
      <c r="XT21" s="151"/>
      <c r="XU21" s="152" t="str">
        <f>IF(XQ21=0," ",IF(XQ21=16," ",(XP21-XS21-XT21)*VLOOKUP(XQ21,PROTOKOL!$A:$E,5)))</f>
        <v xml:space="preserve"> </v>
      </c>
      <c r="XV21" s="155"/>
      <c r="XW21" s="156" t="str">
        <f t="shared" si="102"/>
        <v xml:space="preserve"> </v>
      </c>
      <c r="XX21" s="103"/>
      <c r="XY21" s="138">
        <v>8</v>
      </c>
      <c r="XZ21" s="149">
        <v>6.8</v>
      </c>
      <c r="YA21" s="150">
        <v>1</v>
      </c>
      <c r="YB21" s="150">
        <f t="shared" si="103"/>
        <v>7.5</v>
      </c>
      <c r="YC21" s="150">
        <f>IFERROR(IF(YA21=0," ",IF(YA21=16," ",VLOOKUP(YA21,PROTOKOL!$A:$E,2)*YB21))/7.5*(7.5-YF21),"")</f>
        <v>4.5</v>
      </c>
      <c r="YD21" s="151">
        <v>0.106</v>
      </c>
      <c r="YE21" s="152">
        <f>IF(YA21=0," ",IF(YA21=16," ",(XZ21-YC21-YD21)*VLOOKUP(YA21,PROTOKOL!$A:$E,5)))</f>
        <v>22.243015777777774</v>
      </c>
      <c r="YF21" s="153"/>
      <c r="YG21" s="144">
        <f t="shared" si="268"/>
        <v>7.5</v>
      </c>
      <c r="YH21" s="145">
        <f t="shared" si="269"/>
        <v>22.243015777777774</v>
      </c>
      <c r="YI21" s="149"/>
      <c r="YJ21" s="150"/>
      <c r="YK21" s="150" t="str">
        <f t="shared" si="104"/>
        <v xml:space="preserve"> </v>
      </c>
      <c r="YL21" s="154" t="str">
        <f>IF(YJ21=0," ",IF(YJ21=16," ",VLOOKUP(YJ21,PROTOKOL!$A:$E,2)*YK21))</f>
        <v xml:space="preserve"> </v>
      </c>
      <c r="YM21" s="151"/>
      <c r="YN21" s="152" t="str">
        <f>IF(YJ21=0," ",IF(YJ21=16," ",(YI21-YL21-YM21)*VLOOKUP(YJ21,PROTOKOL!$A:$E,5)))</f>
        <v xml:space="preserve"> </v>
      </c>
      <c r="YO21" s="155"/>
      <c r="YP21" s="156" t="str">
        <f t="shared" si="105"/>
        <v xml:space="preserve"> </v>
      </c>
      <c r="YQ21" s="103"/>
      <c r="YR21" s="138">
        <v>8</v>
      </c>
      <c r="YS21" s="149">
        <v>6.28</v>
      </c>
      <c r="YT21" s="150">
        <v>1</v>
      </c>
      <c r="YU21" s="150">
        <f t="shared" si="106"/>
        <v>7.5</v>
      </c>
      <c r="YV21" s="150">
        <f>IFERROR(IF(YT21=0," ",IF(YT21=16," ",VLOOKUP(YT21,PROTOKOL!$A:$E,2)*YU21))/7.5*(7.5-YY21),"")</f>
        <v>4.5</v>
      </c>
      <c r="YW21" s="151">
        <v>0.28299999999999997</v>
      </c>
      <c r="YX21" s="152">
        <f>IF(YT21=0," ",IF(YT21=16," ",(YS21-YV21-YW21)*VLOOKUP(YT21,PROTOKOL!$A:$E,5)))</f>
        <v>15.176752333333335</v>
      </c>
      <c r="YY21" s="153"/>
      <c r="YZ21" s="144">
        <f t="shared" si="270"/>
        <v>7.5</v>
      </c>
      <c r="ZA21" s="145">
        <f t="shared" si="271"/>
        <v>15.176752333333335</v>
      </c>
      <c r="ZB21" s="149"/>
      <c r="ZC21" s="150"/>
      <c r="ZD21" s="150" t="str">
        <f t="shared" si="107"/>
        <v xml:space="preserve"> </v>
      </c>
      <c r="ZE21" s="154" t="str">
        <f>IF(ZC21=0," ",IF(ZC21=16," ",VLOOKUP(ZC21,PROTOKOL!$A:$E,2)*ZD21))</f>
        <v xml:space="preserve"> </v>
      </c>
      <c r="ZF21" s="151"/>
      <c r="ZG21" s="152" t="str">
        <f>IF(ZC21=0," ",IF(ZC21=16," ",(ZB21-ZE21-ZF21)*VLOOKUP(ZC21,PROTOKOL!$A:$E,5)))</f>
        <v xml:space="preserve"> </v>
      </c>
      <c r="ZH21" s="155"/>
      <c r="ZI21" s="156" t="str">
        <f t="shared" si="108"/>
        <v xml:space="preserve"> </v>
      </c>
      <c r="ZJ21" s="103"/>
      <c r="ZK21" s="138">
        <v>8</v>
      </c>
      <c r="ZL21" s="149">
        <v>8.17</v>
      </c>
      <c r="ZM21" s="150">
        <v>1</v>
      </c>
      <c r="ZN21" s="150">
        <f t="shared" si="109"/>
        <v>7.5</v>
      </c>
      <c r="ZO21" s="150">
        <f>IFERROR(IF(ZM21=0," ",IF(ZM21=16," ",VLOOKUP(ZM21,PROTOKOL!$A:$E,2)*ZN21))/7.5*(7.5-ZR21),"")</f>
        <v>4.5</v>
      </c>
      <c r="ZP21" s="151">
        <v>0.19800000000000001</v>
      </c>
      <c r="ZQ21" s="152">
        <f>IF(ZM21=0," ",IF(ZM21=16," ",(ZL21-ZO21-ZP21)*VLOOKUP(ZM21,PROTOKOL!$A:$E,5)))</f>
        <v>35.199521777777775</v>
      </c>
      <c r="ZR21" s="153"/>
      <c r="ZS21" s="144">
        <f t="shared" si="272"/>
        <v>7.5</v>
      </c>
      <c r="ZT21" s="145">
        <f t="shared" si="273"/>
        <v>35.199521777777775</v>
      </c>
      <c r="ZU21" s="149"/>
      <c r="ZV21" s="150"/>
      <c r="ZW21" s="150" t="str">
        <f t="shared" si="110"/>
        <v xml:space="preserve"> </v>
      </c>
      <c r="ZX21" s="154" t="str">
        <f>IF(ZV21=0," ",IF(ZV21=16," ",VLOOKUP(ZV21,PROTOKOL!$A:$E,2)*ZW21))</f>
        <v xml:space="preserve"> </v>
      </c>
      <c r="ZY21" s="151"/>
      <c r="ZZ21" s="152" t="str">
        <f>IF(ZV21=0," ",IF(ZV21=16," ",(ZU21-ZX21-ZY21)*VLOOKUP(ZV21,PROTOKOL!$A:$E,5)))</f>
        <v xml:space="preserve"> </v>
      </c>
      <c r="AAA21" s="155"/>
      <c r="AAB21" s="156" t="str">
        <f t="shared" si="111"/>
        <v xml:space="preserve"> </v>
      </c>
      <c r="AAC21" s="103"/>
      <c r="AAD21" s="138">
        <v>8</v>
      </c>
      <c r="AAE21" s="149" t="s">
        <v>26</v>
      </c>
      <c r="AAF21" s="150"/>
      <c r="AAG21" s="150" t="str">
        <f t="shared" si="112"/>
        <v xml:space="preserve"> </v>
      </c>
      <c r="AAH21" s="150" t="str">
        <f>IFERROR(IF(AAF21=0," ",IF(AAF21=16," ",VLOOKUP(AAF21,PROTOKOL!$A:$E,2)*AAG21))/7.5*(7.5-AAK21),"")</f>
        <v/>
      </c>
      <c r="AAI21" s="151"/>
      <c r="AAJ21" s="152" t="str">
        <f>IF(AAF21=0," ",IF(AAF21=16," ",(AAE21-AAH21-AAI21)*VLOOKUP(AAF21,PROTOKOL!$A:$E,5)))</f>
        <v xml:space="preserve"> </v>
      </c>
      <c r="AAK21" s="153"/>
      <c r="AAL21" s="144" t="str">
        <f t="shared" si="274"/>
        <v xml:space="preserve"> </v>
      </c>
      <c r="AAM21" s="145" t="str">
        <f t="shared" si="275"/>
        <v xml:space="preserve"> </v>
      </c>
      <c r="AAN21" s="149"/>
      <c r="AAO21" s="150"/>
      <c r="AAP21" s="150" t="str">
        <f t="shared" si="113"/>
        <v xml:space="preserve"> </v>
      </c>
      <c r="AAQ21" s="154" t="str">
        <f>IF(AAO21=0," ",IF(AAO21=16," ",VLOOKUP(AAO21,PROTOKOL!$A:$E,2)*AAP21))</f>
        <v xml:space="preserve"> </v>
      </c>
      <c r="AAR21" s="151"/>
      <c r="AAS21" s="152" t="str">
        <f>IF(AAO21=0," ",IF(AAO21=16," ",(AAN21-AAQ21-AAR21)*VLOOKUP(AAO21,PROTOKOL!$A:$E,5)))</f>
        <v xml:space="preserve"> </v>
      </c>
      <c r="AAT21" s="155"/>
      <c r="AAU21" s="156" t="str">
        <f t="shared" si="114"/>
        <v xml:space="preserve"> </v>
      </c>
      <c r="AAV21" s="103"/>
      <c r="AAW21" s="138">
        <v>8</v>
      </c>
      <c r="AAX21" s="149">
        <v>5.05</v>
      </c>
      <c r="AAY21" s="150">
        <v>1</v>
      </c>
      <c r="AAZ21" s="150">
        <f t="shared" si="115"/>
        <v>7.5</v>
      </c>
      <c r="ABA21" s="150">
        <f>IFERROR(IF(AAY21=0," ",IF(AAY21=16," ",VLOOKUP(AAY21,PROTOKOL!$A:$E,2)*AAZ21))/7.5*(7.5-ABD21),"")</f>
        <v>4.5</v>
      </c>
      <c r="ABB21" s="151">
        <v>0.37</v>
      </c>
      <c r="ABC21" s="152">
        <f>IF(AAY21=0," ",IF(AAY21=16," ",(AAX21-ABA21-ABB21)*VLOOKUP(AAY21,PROTOKOL!$A:$E,5)))</f>
        <v>1.8248599999999979</v>
      </c>
      <c r="ABD21" s="153"/>
      <c r="ABE21" s="144">
        <f t="shared" si="276"/>
        <v>7.5</v>
      </c>
      <c r="ABF21" s="145">
        <f t="shared" si="277"/>
        <v>1.8248599999999979</v>
      </c>
      <c r="ABG21" s="149"/>
      <c r="ABH21" s="150"/>
      <c r="ABI21" s="150" t="str">
        <f t="shared" si="116"/>
        <v xml:space="preserve"> </v>
      </c>
      <c r="ABJ21" s="154" t="str">
        <f>IF(ABH21=0," ",IF(ABH21=16," ",VLOOKUP(ABH21,PROTOKOL!$A:$E,2)*ABI21))</f>
        <v xml:space="preserve"> </v>
      </c>
      <c r="ABK21" s="151"/>
      <c r="ABL21" s="152" t="str">
        <f>IF(ABH21=0," ",IF(ABH21=16," ",(ABG21-ABJ21-ABK21)*VLOOKUP(ABH21,PROTOKOL!$A:$E,5)))</f>
        <v xml:space="preserve"> </v>
      </c>
      <c r="ABM21" s="155"/>
      <c r="ABN21" s="156" t="str">
        <f t="shared" si="117"/>
        <v xml:space="preserve"> </v>
      </c>
      <c r="ABO21" s="103"/>
      <c r="ABP21" s="138">
        <v>8</v>
      </c>
      <c r="ABQ21" s="149">
        <v>1</v>
      </c>
      <c r="ABR21" s="150">
        <v>5</v>
      </c>
      <c r="ABS21" s="150">
        <f t="shared" si="118"/>
        <v>7.5</v>
      </c>
      <c r="ABT21" s="150">
        <f>IFERROR(IF(ABR21=0," ",IF(ABR21=16," ",VLOOKUP(ABR21,PROTOKOL!$A:$E,2)*ABS21))/7.5*(7.5-ABW21),"")</f>
        <v>0</v>
      </c>
      <c r="ABU21" s="151"/>
      <c r="ABV21" s="152">
        <f>IF(ABR21=0," ",IF(ABR21=16," ",(ABQ21-ABT21-ABU21)*VLOOKUP(ABR21,PROTOKOL!$A:$E,5)))</f>
        <v>17.262634133205204</v>
      </c>
      <c r="ABW21" s="153"/>
      <c r="ABX21" s="144" t="str">
        <f t="shared" si="278"/>
        <v xml:space="preserve"> </v>
      </c>
      <c r="ABY21" s="145" t="str">
        <f t="shared" si="279"/>
        <v xml:space="preserve"> </v>
      </c>
      <c r="ABZ21" s="149"/>
      <c r="ACA21" s="150"/>
      <c r="ACB21" s="150" t="str">
        <f t="shared" si="119"/>
        <v xml:space="preserve"> </v>
      </c>
      <c r="ACC21" s="154" t="str">
        <f>IF(ACA21=0," ",IF(ACA21=16," ",VLOOKUP(ACA21,PROTOKOL!$A:$E,2)*ACB21))</f>
        <v xml:space="preserve"> </v>
      </c>
      <c r="ACD21" s="151"/>
      <c r="ACE21" s="152" t="str">
        <f>IF(ACA21=0," ",IF(ACA21=16," ",(ABZ21-ACC21-ACD21)*VLOOKUP(ACA21,PROTOKOL!$A:$E,5)))</f>
        <v xml:space="preserve"> </v>
      </c>
      <c r="ACF21" s="155"/>
      <c r="ACG21" s="156" t="str">
        <f t="shared" si="120"/>
        <v xml:space="preserve"> </v>
      </c>
      <c r="ACH21" s="103"/>
      <c r="ACI21" s="138">
        <v>8</v>
      </c>
      <c r="ACJ21" s="149" t="s">
        <v>29</v>
      </c>
      <c r="ACK21" s="150"/>
      <c r="ACL21" s="150" t="str">
        <f t="shared" si="121"/>
        <v xml:space="preserve"> </v>
      </c>
      <c r="ACM21" s="150" t="str">
        <f>IFERROR(IF(ACK21=0," ",IF(ACK21=16," ",VLOOKUP(ACK21,PROTOKOL!$A:$E,2)*ACL21))/7.5*(7.5-ACP21),"")</f>
        <v/>
      </c>
      <c r="ACN21" s="151"/>
      <c r="ACO21" s="152" t="str">
        <f>IF(ACK21=0," ",IF(ACK21=16," ",(ACJ21-ACM21-ACN21)*VLOOKUP(ACK21,PROTOKOL!$A:$E,5)))</f>
        <v xml:space="preserve"> </v>
      </c>
      <c r="ACP21" s="153"/>
      <c r="ACQ21" s="144" t="str">
        <f t="shared" si="280"/>
        <v xml:space="preserve"> </v>
      </c>
      <c r="ACR21" s="145" t="str">
        <f t="shared" si="281"/>
        <v xml:space="preserve"> </v>
      </c>
      <c r="ACS21" s="149"/>
      <c r="ACT21" s="150"/>
      <c r="ACU21" s="150" t="str">
        <f t="shared" si="122"/>
        <v xml:space="preserve"> </v>
      </c>
      <c r="ACV21" s="154" t="str">
        <f>IF(ACT21=0," ",IF(ACT21=16," ",VLOOKUP(ACT21,PROTOKOL!$A:$E,2)*ACU21))</f>
        <v xml:space="preserve"> </v>
      </c>
      <c r="ACW21" s="151"/>
      <c r="ACX21" s="152" t="str">
        <f>IF(ACT21=0," ",IF(ACT21=16," ",(ACS21-ACV21-ACW21)*VLOOKUP(ACT21,PROTOKOL!$A:$E,5)))</f>
        <v xml:space="preserve"> </v>
      </c>
      <c r="ACY21" s="155"/>
      <c r="ACZ21" s="156" t="str">
        <f t="shared" si="123"/>
        <v xml:space="preserve"> </v>
      </c>
      <c r="ADA21" s="103"/>
      <c r="ADB21" s="138">
        <v>8</v>
      </c>
      <c r="ADC21" s="149">
        <v>5.93</v>
      </c>
      <c r="ADD21" s="150">
        <v>1</v>
      </c>
      <c r="ADE21" s="150">
        <f t="shared" si="124"/>
        <v>7.5</v>
      </c>
      <c r="ADF21" s="150">
        <f>IFERROR(IF(ADD21=0," ",IF(ADD21=16," ",VLOOKUP(ADD21,PROTOKOL!$A:$E,2)*ADE21))/7.5*(7.5-ADI21),"")</f>
        <v>4.5</v>
      </c>
      <c r="ADG21" s="151">
        <v>0.23799999999999999</v>
      </c>
      <c r="ADH21" s="152">
        <f>IF(ADD21=0," ",IF(ADD21=16," ",(ADC21-ADF21-ADG21)*VLOOKUP(ADD21,PROTOKOL!$A:$E,5)))</f>
        <v>12.084628444444441</v>
      </c>
      <c r="ADI21" s="153"/>
      <c r="ADJ21" s="144">
        <f t="shared" si="282"/>
        <v>7.5</v>
      </c>
      <c r="ADK21" s="145">
        <f t="shared" si="283"/>
        <v>12.084628444444441</v>
      </c>
      <c r="ADL21" s="149"/>
      <c r="ADM21" s="150"/>
      <c r="ADN21" s="150" t="str">
        <f t="shared" si="125"/>
        <v xml:space="preserve"> </v>
      </c>
      <c r="ADO21" s="154" t="str">
        <f>IF(ADM21=0," ",IF(ADM21=16," ",VLOOKUP(ADM21,PROTOKOL!$A:$E,2)*ADN21))</f>
        <v xml:space="preserve"> </v>
      </c>
      <c r="ADP21" s="151"/>
      <c r="ADQ21" s="152" t="str">
        <f>IF(ADM21=0," ",IF(ADM21=16," ",(ADL21-ADO21-ADP21)*VLOOKUP(ADM21,PROTOKOL!$A:$E,5)))</f>
        <v xml:space="preserve"> </v>
      </c>
      <c r="ADR21" s="155"/>
      <c r="ADS21" s="156" t="str">
        <f t="shared" si="126"/>
        <v xml:space="preserve"> </v>
      </c>
      <c r="ADT21" s="103"/>
      <c r="ADU21" s="138">
        <v>8</v>
      </c>
      <c r="ADV21" s="149">
        <v>5.38</v>
      </c>
      <c r="ADW21" s="150">
        <v>1</v>
      </c>
      <c r="ADX21" s="150">
        <f t="shared" si="127"/>
        <v>7.5</v>
      </c>
      <c r="ADY21" s="150">
        <f>IFERROR(IF(ADW21=0," ",IF(ADW21=16," ",VLOOKUP(ADW21,PROTOKOL!$A:$E,2)*ADX21))/7.5*(7.5-AEB21),"")</f>
        <v>4.5</v>
      </c>
      <c r="ADZ21" s="151">
        <v>0.11899999999999999</v>
      </c>
      <c r="AEA21" s="152">
        <f>IF(ADW21=0," ",IF(ADW21=16," ",(ADV21-ADY21-ADZ21)*VLOOKUP(ADW21,PROTOKOL!$A:$E,5)))</f>
        <v>7.7151025555555535</v>
      </c>
      <c r="AEB21" s="153"/>
      <c r="AEC21" s="144">
        <f t="shared" si="284"/>
        <v>7.5</v>
      </c>
      <c r="AED21" s="145">
        <f t="shared" si="285"/>
        <v>7.7151025555555535</v>
      </c>
      <c r="AEE21" s="149"/>
      <c r="AEF21" s="150"/>
      <c r="AEG21" s="150" t="str">
        <f t="shared" si="128"/>
        <v xml:space="preserve"> </v>
      </c>
      <c r="AEH21" s="154" t="str">
        <f>IF(AEF21=0," ",IF(AEF21=16," ",VLOOKUP(AEF21,PROTOKOL!$A:$E,2)*AEG21))</f>
        <v xml:space="preserve"> </v>
      </c>
      <c r="AEI21" s="151"/>
      <c r="AEJ21" s="152" t="str">
        <f>IF(AEF21=0," ",IF(AEF21=16," ",(AEE21-AEH21-AEI21)*VLOOKUP(AEF21,PROTOKOL!$A:$E,5)))</f>
        <v xml:space="preserve"> </v>
      </c>
      <c r="AEK21" s="155"/>
      <c r="AEL21" s="156" t="str">
        <f t="shared" si="129"/>
        <v xml:space="preserve"> </v>
      </c>
      <c r="AEM21" s="103"/>
      <c r="AEN21" s="138">
        <v>8</v>
      </c>
      <c r="AEO21" s="149">
        <v>6.28</v>
      </c>
      <c r="AEP21" s="150">
        <v>1</v>
      </c>
      <c r="AEQ21" s="150">
        <f t="shared" si="130"/>
        <v>7.5</v>
      </c>
      <c r="AER21" s="150">
        <f>IFERROR(IF(AEP21=0," ",IF(AEP21=16," ",VLOOKUP(AEP21,PROTOKOL!$A:$E,2)*AEQ21))/7.5*(7.5-AEU21),"")</f>
        <v>4.5</v>
      </c>
      <c r="AES21" s="151">
        <v>0.28299999999999997</v>
      </c>
      <c r="AET21" s="152">
        <f>IF(AEP21=0," ",IF(AEP21=16," ",(AEO21-AER21-AES21)*VLOOKUP(AEP21,PROTOKOL!$A:$E,5)))</f>
        <v>15.176752333333335</v>
      </c>
      <c r="AEU21" s="153"/>
      <c r="AEV21" s="144">
        <f t="shared" si="286"/>
        <v>7.5</v>
      </c>
      <c r="AEW21" s="145">
        <f t="shared" si="287"/>
        <v>15.176752333333335</v>
      </c>
      <c r="AEX21" s="149"/>
      <c r="AEY21" s="150"/>
      <c r="AEZ21" s="150" t="str">
        <f t="shared" si="131"/>
        <v xml:space="preserve"> </v>
      </c>
      <c r="AFA21" s="154" t="str">
        <f>IF(AEY21=0," ",IF(AEY21=16," ",VLOOKUP(AEY21,PROTOKOL!$A:$E,2)*AEZ21))</f>
        <v xml:space="preserve"> </v>
      </c>
      <c r="AFB21" s="151"/>
      <c r="AFC21" s="152" t="str">
        <f>IF(AEY21=0," ",IF(AEY21=16," ",(AEX21-AFA21-AFB21)*VLOOKUP(AEY21,PROTOKOL!$A:$E,5)))</f>
        <v xml:space="preserve"> </v>
      </c>
      <c r="AFD21" s="155"/>
      <c r="AFE21" s="156" t="str">
        <f t="shared" si="132"/>
        <v xml:space="preserve"> </v>
      </c>
      <c r="AFF21" s="103"/>
      <c r="AFG21" s="138">
        <v>8</v>
      </c>
      <c r="AFH21" s="149">
        <v>6.9</v>
      </c>
      <c r="AFI21" s="150">
        <v>1</v>
      </c>
      <c r="AFJ21" s="150">
        <f t="shared" si="133"/>
        <v>7.5</v>
      </c>
      <c r="AFK21" s="150">
        <f>IFERROR(IF(AFI21=0," ",IF(AFI21=16," ",VLOOKUP(AFI21,PROTOKOL!$A:$E,2)*AFJ21))/7.5*(7.5-AFN21),"")</f>
        <v>4.5</v>
      </c>
      <c r="AFL21" s="151">
        <v>0.20499999999999999</v>
      </c>
      <c r="AFM21" s="152">
        <f>IF(AFI21=0," ",IF(AFI21=16," ",(AFH21-AFK21-AFL21)*VLOOKUP(AFI21,PROTOKOL!$A:$E,5)))</f>
        <v>22.253153888888889</v>
      </c>
      <c r="AFN21" s="153"/>
      <c r="AFO21" s="144">
        <f t="shared" si="288"/>
        <v>7.5</v>
      </c>
      <c r="AFP21" s="145">
        <f t="shared" si="289"/>
        <v>22.253153888888889</v>
      </c>
      <c r="AFQ21" s="149"/>
      <c r="AFR21" s="150"/>
      <c r="AFS21" s="150" t="str">
        <f t="shared" si="134"/>
        <v xml:space="preserve"> </v>
      </c>
      <c r="AFT21" s="154" t="str">
        <f>IF(AFR21=0," ",IF(AFR21=16," ",VLOOKUP(AFR21,PROTOKOL!$A:$E,2)*AFS21))</f>
        <v xml:space="preserve"> </v>
      </c>
      <c r="AFU21" s="151"/>
      <c r="AFV21" s="152" t="str">
        <f>IF(AFR21=0," ",IF(AFR21=16," ",(AFQ21-AFT21-AFU21)*VLOOKUP(AFR21,PROTOKOL!$A:$E,5)))</f>
        <v xml:space="preserve"> </v>
      </c>
      <c r="AFW21" s="155"/>
      <c r="AFX21" s="156" t="str">
        <f t="shared" si="135"/>
        <v xml:space="preserve"> </v>
      </c>
      <c r="AFY21" s="103"/>
      <c r="AFZ21" s="138">
        <v>8</v>
      </c>
      <c r="AGA21" s="149" t="s">
        <v>26</v>
      </c>
      <c r="AGB21" s="150"/>
      <c r="AGC21" s="150" t="str">
        <f t="shared" si="136"/>
        <v xml:space="preserve"> </v>
      </c>
      <c r="AGD21" s="150" t="str">
        <f>IFERROR(IF(AGB21=0," ",IF(AGB21=16," ",VLOOKUP(AGB21,PROTOKOL!$A:$E,2)*AGC21))/7.5*(7.5-AGG21),"")</f>
        <v/>
      </c>
      <c r="AGE21" s="151"/>
      <c r="AGF21" s="152" t="str">
        <f>IF(AGB21=0," ",IF(AGB21=16," ",(AGA21-AGD21-AGE21)*VLOOKUP(AGB21,PROTOKOL!$A:$E,5)))</f>
        <v xml:space="preserve"> </v>
      </c>
      <c r="AGG21" s="153"/>
      <c r="AGH21" s="144" t="str">
        <f t="shared" si="290"/>
        <v xml:space="preserve"> </v>
      </c>
      <c r="AGI21" s="145" t="str">
        <f t="shared" si="291"/>
        <v xml:space="preserve"> </v>
      </c>
      <c r="AGJ21" s="149"/>
      <c r="AGK21" s="150"/>
      <c r="AGL21" s="150" t="str">
        <f t="shared" si="137"/>
        <v xml:space="preserve"> </v>
      </c>
      <c r="AGM21" s="154" t="str">
        <f>IF(AGK21=0," ",IF(AGK21=16," ",VLOOKUP(AGK21,PROTOKOL!$A:$E,2)*AGL21))</f>
        <v xml:space="preserve"> </v>
      </c>
      <c r="AGN21" s="151"/>
      <c r="AGO21" s="152" t="str">
        <f>IF(AGK21=0," ",IF(AGK21=16," ",(AGJ21-AGM21-AGN21)*VLOOKUP(AGK21,PROTOKOL!$A:$E,5)))</f>
        <v xml:space="preserve"> </v>
      </c>
      <c r="AGP21" s="155"/>
      <c r="AGQ21" s="156" t="str">
        <f t="shared" si="138"/>
        <v xml:space="preserve"> </v>
      </c>
      <c r="AGR21" s="103"/>
      <c r="AGS21" s="138">
        <v>8</v>
      </c>
      <c r="AGT21" s="149">
        <v>6.61</v>
      </c>
      <c r="AGU21" s="150">
        <v>1</v>
      </c>
      <c r="AGV21" s="150">
        <f t="shared" si="139"/>
        <v>7.5</v>
      </c>
      <c r="AGW21" s="150">
        <f>IFERROR(IF(AGU21=0," ",IF(AGU21=16," ",VLOOKUP(AGU21,PROTOKOL!$A:$E,2)*AGV21))/7.5*(7.5-AGZ21),"")</f>
        <v>4.5</v>
      </c>
      <c r="AGX21" s="151">
        <v>0.14499999999999999</v>
      </c>
      <c r="AGY21" s="152">
        <f>IF(AGU21=0," ",IF(AGU21=16," ",(AGT21-AGW21-AGX21)*VLOOKUP(AGU21,PROTOKOL!$A:$E,5)))</f>
        <v>19.921388333333333</v>
      </c>
      <c r="AGZ21" s="153"/>
      <c r="AHA21" s="144">
        <f t="shared" si="292"/>
        <v>7.5</v>
      </c>
      <c r="AHB21" s="145">
        <f t="shared" si="293"/>
        <v>19.921388333333333</v>
      </c>
      <c r="AHC21" s="149"/>
      <c r="AHD21" s="150"/>
      <c r="AHE21" s="150" t="str">
        <f t="shared" si="140"/>
        <v xml:space="preserve"> </v>
      </c>
      <c r="AHF21" s="154" t="str">
        <f>IF(AHD21=0," ",IF(AHD21=16," ",VLOOKUP(AHD21,PROTOKOL!$A:$E,2)*AHE21))</f>
        <v xml:space="preserve"> </v>
      </c>
      <c r="AHG21" s="151"/>
      <c r="AHH21" s="152" t="str">
        <f>IF(AHD21=0," ",IF(AHD21=16," ",(AHC21-AHF21-AHG21)*VLOOKUP(AHD21,PROTOKOL!$A:$E,5)))</f>
        <v xml:space="preserve"> </v>
      </c>
      <c r="AHI21" s="155"/>
      <c r="AHJ21" s="156" t="str">
        <f t="shared" si="141"/>
        <v xml:space="preserve"> </v>
      </c>
      <c r="AHK21" s="103"/>
      <c r="AHL21" s="138">
        <v>8</v>
      </c>
      <c r="AHM21" s="149">
        <v>7.39</v>
      </c>
      <c r="AHN21" s="150">
        <v>1</v>
      </c>
      <c r="AHO21" s="150">
        <f t="shared" si="142"/>
        <v>7.5</v>
      </c>
      <c r="AHP21" s="150">
        <f>IFERROR(IF(AHN21=0," ",IF(AHN21=16," ",VLOOKUP(AHN21,PROTOKOL!$A:$E,2)*AHO21))/7.5*(7.5-AHS21),"")</f>
        <v>4.5</v>
      </c>
      <c r="AHQ21" s="151">
        <v>0.17100000000000001</v>
      </c>
      <c r="AHR21" s="152">
        <f>IF(AHN21=0," ",IF(AHN21=16," ",(AHM21-AHP21-AHQ21)*VLOOKUP(AHN21,PROTOKOL!$A:$E,5)))</f>
        <v>27.565524111111106</v>
      </c>
      <c r="AHS21" s="153"/>
      <c r="AHT21" s="144">
        <f t="shared" si="294"/>
        <v>7.5</v>
      </c>
      <c r="AHU21" s="145">
        <f t="shared" si="295"/>
        <v>27.565524111111106</v>
      </c>
      <c r="AHV21" s="149"/>
      <c r="AHW21" s="150"/>
      <c r="AHX21" s="150" t="str">
        <f t="shared" si="143"/>
        <v xml:space="preserve"> </v>
      </c>
      <c r="AHY21" s="154" t="str">
        <f>IF(AHW21=0," ",IF(AHW21=16," ",VLOOKUP(AHW21,PROTOKOL!$A:$E,2)*AHX21))</f>
        <v xml:space="preserve"> </v>
      </c>
      <c r="AHZ21" s="151"/>
      <c r="AIA21" s="152" t="str">
        <f>IF(AHW21=0," ",IF(AHW21=16," ",(AHV21-AHY21-AHZ21)*VLOOKUP(AHW21,PROTOKOL!$A:$E,5)))</f>
        <v xml:space="preserve"> </v>
      </c>
      <c r="AIB21" s="155"/>
      <c r="AIC21" s="156" t="str">
        <f t="shared" si="144"/>
        <v xml:space="preserve"> </v>
      </c>
      <c r="AID21" s="103"/>
      <c r="AIE21" s="138">
        <v>8</v>
      </c>
      <c r="AIF21" s="149">
        <v>4.0199999999999996</v>
      </c>
      <c r="AIG21" s="150">
        <v>1</v>
      </c>
      <c r="AIH21" s="150">
        <f t="shared" si="145"/>
        <v>7.5</v>
      </c>
      <c r="AII21" s="150">
        <f>IFERROR(IF(AIG21=0," ",IF(AIG21=16," ",VLOOKUP(AIG21,PROTOKOL!$A:$E,2)*AIH21))/7.5*(7.5-AIL21),"")</f>
        <v>4.5</v>
      </c>
      <c r="AIJ21" s="151">
        <v>0.254</v>
      </c>
      <c r="AIK21" s="152">
        <v>0</v>
      </c>
      <c r="AIL21" s="153"/>
      <c r="AIM21" s="144">
        <f t="shared" si="296"/>
        <v>7.5</v>
      </c>
      <c r="AIN21" s="145">
        <f t="shared" si="297"/>
        <v>0</v>
      </c>
      <c r="AIO21" s="149"/>
      <c r="AIP21" s="150"/>
      <c r="AIQ21" s="150" t="str">
        <f t="shared" si="146"/>
        <v xml:space="preserve"> </v>
      </c>
      <c r="AIR21" s="154" t="str">
        <f>IF(AIP21=0," ",IF(AIP21=16," ",VLOOKUP(AIP21,PROTOKOL!$A:$E,2)*AIQ21))</f>
        <v xml:space="preserve"> </v>
      </c>
      <c r="AIS21" s="151"/>
      <c r="AIT21" s="152" t="str">
        <f>IF(AIP21=0," ",IF(AIP21=16," ",(AIO21-AIR21-AIS21)*VLOOKUP(AIP21,PROTOKOL!$A:$E,5)))</f>
        <v xml:space="preserve"> </v>
      </c>
      <c r="AIU21" s="155"/>
      <c r="AIV21" s="156" t="str">
        <f t="shared" si="147"/>
        <v xml:space="preserve"> </v>
      </c>
      <c r="AIW21" s="103"/>
      <c r="AIX21" s="138">
        <v>8</v>
      </c>
      <c r="AIY21" s="149">
        <v>7.04</v>
      </c>
      <c r="AIZ21" s="150">
        <v>1</v>
      </c>
      <c r="AJA21" s="150">
        <f t="shared" si="148"/>
        <v>7.5</v>
      </c>
      <c r="AJB21" s="150">
        <f>IFERROR(IF(AIZ21=0," ",IF(AIZ21=16," ",VLOOKUP(AIZ21,PROTOKOL!$A:$E,2)*AJA21))/7.5*(7.5-AJE21),"")</f>
        <v>4.5</v>
      </c>
      <c r="AJC21" s="151">
        <v>0.20799999999999999</v>
      </c>
      <c r="AJD21" s="152">
        <f>IF(AIZ21=0," ",IF(AIZ21=16," ",(AIY21-AJB21-AJC21)*VLOOKUP(AIZ21,PROTOKOL!$A:$E,5)))</f>
        <v>23.642075111111108</v>
      </c>
      <c r="AJE21" s="153"/>
      <c r="AJF21" s="144">
        <f t="shared" si="298"/>
        <v>7.5</v>
      </c>
      <c r="AJG21" s="145">
        <f t="shared" si="299"/>
        <v>23.642075111111108</v>
      </c>
      <c r="AJH21" s="149"/>
      <c r="AJI21" s="150"/>
      <c r="AJJ21" s="150" t="str">
        <f t="shared" si="149"/>
        <v xml:space="preserve"> </v>
      </c>
      <c r="AJK21" s="154" t="str">
        <f>IF(AJI21=0," ",IF(AJI21=16," ",VLOOKUP(AJI21,PROTOKOL!$A:$E,2)*AJJ21))</f>
        <v xml:space="preserve"> </v>
      </c>
      <c r="AJL21" s="151"/>
      <c r="AJM21" s="152" t="str">
        <f>IF(AJI21=0," ",IF(AJI21=16," ",(AJH21-AJK21-AJL21)*VLOOKUP(AJI21,PROTOKOL!$A:$E,5)))</f>
        <v xml:space="preserve"> </v>
      </c>
      <c r="AJN21" s="155"/>
      <c r="AJO21" s="156" t="str">
        <f t="shared" si="150"/>
        <v xml:space="preserve"> </v>
      </c>
      <c r="AJP21" s="103"/>
      <c r="AJQ21" s="138">
        <v>8</v>
      </c>
      <c r="AJR21" s="149">
        <v>7.27</v>
      </c>
      <c r="AJS21" s="150">
        <v>1</v>
      </c>
      <c r="AJT21" s="150">
        <f t="shared" si="151"/>
        <v>7.5</v>
      </c>
      <c r="AJU21" s="150">
        <f>IFERROR(IF(AJS21=0," ",IF(AJS21=16," ",VLOOKUP(AJS21,PROTOKOL!$A:$E,2)*AJT21))/7.5*(7.5-AJX21),"")</f>
        <v>4.5</v>
      </c>
      <c r="AJV21" s="151">
        <v>0.33100000000000002</v>
      </c>
      <c r="AJW21" s="152">
        <f>IF(AJS21=0," ",IF(AJS21=16," ",(AJR21-AJU21-AJV21)*VLOOKUP(AJS21,PROTOKOL!$A:$E,5)))</f>
        <v>24.726852999999995</v>
      </c>
      <c r="AJX21" s="153"/>
      <c r="AJY21" s="144">
        <f t="shared" si="300"/>
        <v>7.5</v>
      </c>
      <c r="AJZ21" s="145">
        <f t="shared" si="301"/>
        <v>24.726852999999995</v>
      </c>
      <c r="AKA21" s="149"/>
      <c r="AKB21" s="150"/>
      <c r="AKC21" s="150" t="str">
        <f t="shared" si="152"/>
        <v xml:space="preserve"> </v>
      </c>
      <c r="AKD21" s="154" t="str">
        <f>IF(AKB21=0," ",IF(AKB21=16," ",VLOOKUP(AKB21,PROTOKOL!$A:$E,2)*AKC21))</f>
        <v xml:space="preserve"> </v>
      </c>
      <c r="AKE21" s="151"/>
      <c r="AKF21" s="152" t="str">
        <f>IF(AKB21=0," ",IF(AKB21=16," ",(AKA21-AKD21-AKE21)*VLOOKUP(AKB21,PROTOKOL!$A:$E,5)))</f>
        <v xml:space="preserve"> </v>
      </c>
      <c r="AKG21" s="155"/>
      <c r="AKH21" s="156" t="str">
        <f t="shared" si="153"/>
        <v xml:space="preserve"> </v>
      </c>
      <c r="AKI21" s="103"/>
      <c r="AKJ21" s="138">
        <v>8</v>
      </c>
      <c r="AKK21" s="149">
        <v>6.71</v>
      </c>
      <c r="AKL21" s="150">
        <v>1</v>
      </c>
      <c r="AKM21" s="150">
        <f t="shared" si="154"/>
        <v>7.5</v>
      </c>
      <c r="AKN21" s="150">
        <f>IFERROR(IF(AKL21=0," ",IF(AKL21=16," ",VLOOKUP(AKL21,PROTOKOL!$A:$E,2)*AKM21))/7.5*(7.5-AKQ21),"")</f>
        <v>4.5</v>
      </c>
      <c r="AKO21" s="151">
        <v>0.13900000000000001</v>
      </c>
      <c r="AKP21" s="152">
        <f>IF(AKL21=0," ",IF(AKL21=16," ",(AKK21-AKN21-AKO21)*VLOOKUP(AKL21,PROTOKOL!$A:$E,5)))</f>
        <v>20.996028111111105</v>
      </c>
      <c r="AKQ21" s="153"/>
      <c r="AKR21" s="144">
        <f t="shared" si="302"/>
        <v>7.5</v>
      </c>
      <c r="AKS21" s="145">
        <f t="shared" si="303"/>
        <v>20.996028111111105</v>
      </c>
      <c r="AKT21" s="149"/>
      <c r="AKU21" s="150"/>
      <c r="AKV21" s="150" t="str">
        <f t="shared" si="155"/>
        <v xml:space="preserve"> </v>
      </c>
      <c r="AKW21" s="154" t="str">
        <f>IF(AKU21=0," ",IF(AKU21=16," ",VLOOKUP(AKU21,PROTOKOL!$A:$E,2)*AKV21))</f>
        <v xml:space="preserve"> </v>
      </c>
      <c r="AKX21" s="151"/>
      <c r="AKY21" s="152" t="str">
        <f>IF(AKU21=0," ",IF(AKU21=16," ",(AKT21-AKW21-AKX21)*VLOOKUP(AKU21,PROTOKOL!$A:$E,5)))</f>
        <v xml:space="preserve"> </v>
      </c>
      <c r="AKZ21" s="155"/>
      <c r="ALA21" s="156" t="str">
        <f t="shared" si="156"/>
        <v xml:space="preserve"> </v>
      </c>
      <c r="ALB21" s="103"/>
      <c r="ALC21" s="138">
        <v>8</v>
      </c>
      <c r="ALD21" s="149" t="s">
        <v>29</v>
      </c>
      <c r="ALE21" s="150"/>
      <c r="ALF21" s="150" t="str">
        <f t="shared" si="157"/>
        <v xml:space="preserve"> </v>
      </c>
      <c r="ALG21" s="150" t="str">
        <f>IFERROR(IF(ALE21=0," ",IF(ALE21=16," ",VLOOKUP(ALE21,PROTOKOL!$A:$E,2)*ALF21))/7.5*(7.5-ALJ21),"")</f>
        <v/>
      </c>
      <c r="ALH21" s="151"/>
      <c r="ALI21" s="152" t="str">
        <f>IF(ALE21=0," ",IF(ALE21=16," ",(ALD21-ALG21-ALH21)*VLOOKUP(ALE21,PROTOKOL!$A:$E,5)))</f>
        <v xml:space="preserve"> </v>
      </c>
      <c r="ALJ21" s="153"/>
      <c r="ALK21" s="144" t="str">
        <f t="shared" si="304"/>
        <v xml:space="preserve"> </v>
      </c>
      <c r="ALL21" s="145" t="str">
        <f t="shared" si="305"/>
        <v xml:space="preserve"> </v>
      </c>
      <c r="ALM21" s="149"/>
      <c r="ALN21" s="150"/>
      <c r="ALO21" s="150" t="str">
        <f t="shared" si="158"/>
        <v xml:space="preserve"> </v>
      </c>
      <c r="ALP21" s="154" t="str">
        <f>IF(ALN21=0," ",IF(ALN21=16," ",VLOOKUP(ALN21,PROTOKOL!$A:$E,2)*ALO21))</f>
        <v xml:space="preserve"> </v>
      </c>
      <c r="ALQ21" s="151"/>
      <c r="ALR21" s="152" t="str">
        <f>IF(ALN21=0," ",IF(ALN21=16," ",(ALM21-ALP21-ALQ21)*VLOOKUP(ALN21,PROTOKOL!$A:$E,5)))</f>
        <v xml:space="preserve"> </v>
      </c>
      <c r="ALS21" s="155"/>
      <c r="ALT21" s="156" t="str">
        <f t="shared" si="159"/>
        <v xml:space="preserve"> </v>
      </c>
      <c r="ALU21" s="103"/>
      <c r="ALV21" s="138">
        <v>8</v>
      </c>
      <c r="ALW21" s="149" t="s">
        <v>26</v>
      </c>
      <c r="ALX21" s="150"/>
      <c r="ALY21" s="150" t="str">
        <f t="shared" si="160"/>
        <v xml:space="preserve"> </v>
      </c>
      <c r="ALZ21" s="150" t="str">
        <f>IFERROR(IF(ALX21=0," ",IF(ALX21=16," ",VLOOKUP(ALX21,PROTOKOL!$A:$E,2)*ALY21))/7.5*(7.5-AMC21),"")</f>
        <v/>
      </c>
      <c r="AMA21" s="151"/>
      <c r="AMB21" s="152" t="str">
        <f>IF(ALX21=0," ",IF(ALX21=16," ",(ALW21-ALZ21-AMA21)*VLOOKUP(ALX21,PROTOKOL!$A:$E,5)))</f>
        <v xml:space="preserve"> </v>
      </c>
      <c r="AMC21" s="153"/>
      <c r="AMD21" s="144" t="str">
        <f t="shared" si="306"/>
        <v xml:space="preserve"> </v>
      </c>
      <c r="AME21" s="145" t="str">
        <f t="shared" si="307"/>
        <v xml:space="preserve"> </v>
      </c>
      <c r="AMF21" s="149"/>
      <c r="AMG21" s="150"/>
      <c r="AMH21" s="150" t="str">
        <f t="shared" si="161"/>
        <v xml:space="preserve"> </v>
      </c>
      <c r="AMI21" s="154" t="str">
        <f>IF(AMG21=0," ",IF(AMG21=16," ",VLOOKUP(AMG21,PROTOKOL!$A:$E,2)*AMH21))</f>
        <v xml:space="preserve"> </v>
      </c>
      <c r="AMJ21" s="151"/>
      <c r="AMK21" s="152" t="str">
        <f>IF(AMG21=0," ",IF(AMG21=16," ",(AMF21-AMI21-AMJ21)*VLOOKUP(AMG21,PROTOKOL!$A:$E,5)))</f>
        <v xml:space="preserve"> </v>
      </c>
      <c r="AML21" s="155"/>
      <c r="AMM21" s="156" t="str">
        <f t="shared" si="162"/>
        <v xml:space="preserve"> </v>
      </c>
      <c r="AMN21" s="103"/>
      <c r="AMO21" s="138">
        <v>8</v>
      </c>
      <c r="AMP21" s="149">
        <v>6.15</v>
      </c>
      <c r="AMQ21" s="150">
        <v>1</v>
      </c>
      <c r="AMR21" s="150">
        <f t="shared" si="163"/>
        <v>7.5</v>
      </c>
      <c r="AMS21" s="150">
        <f>IFERROR(IF(AMQ21=0," ",IF(AMQ21=16," ",VLOOKUP(AMQ21,PROTOKOL!$A:$E,2)*AMR21))/7.5*(7.5-AMV21),"")</f>
        <v>4.5</v>
      </c>
      <c r="AMT21" s="151">
        <v>0.14499999999999999</v>
      </c>
      <c r="AMU21" s="152">
        <f>IF(AMQ21=0," ",IF(AMQ21=16," ",(AMP21-AMS21-AMT21)*VLOOKUP(AMQ21,PROTOKOL!$A:$E,5)))</f>
        <v>15.257857222222224</v>
      </c>
      <c r="AMV21" s="153"/>
      <c r="AMW21" s="144">
        <f t="shared" si="308"/>
        <v>7.5</v>
      </c>
      <c r="AMX21" s="145">
        <f t="shared" si="309"/>
        <v>15.257857222222224</v>
      </c>
      <c r="AMY21" s="149"/>
      <c r="AMZ21" s="150"/>
      <c r="ANA21" s="150" t="str">
        <f t="shared" si="164"/>
        <v xml:space="preserve"> </v>
      </c>
      <c r="ANB21" s="154" t="str">
        <f>IF(AMZ21=0," ",IF(AMZ21=16," ",VLOOKUP(AMZ21,PROTOKOL!$A:$E,2)*ANA21))</f>
        <v xml:space="preserve"> </v>
      </c>
      <c r="ANC21" s="151"/>
      <c r="AND21" s="152" t="str">
        <f>IF(AMZ21=0," ",IF(AMZ21=16," ",(AMY21-ANB21-ANC21)*VLOOKUP(AMZ21,PROTOKOL!$A:$E,5)))</f>
        <v xml:space="preserve"> </v>
      </c>
      <c r="ANE21" s="155"/>
      <c r="ANF21" s="156" t="str">
        <f t="shared" si="165"/>
        <v xml:space="preserve"> </v>
      </c>
      <c r="ANG21" s="103"/>
      <c r="ANH21" s="138">
        <v>8</v>
      </c>
      <c r="ANI21" s="149">
        <v>5.94</v>
      </c>
      <c r="ANJ21" s="150">
        <v>1</v>
      </c>
      <c r="ANK21" s="150">
        <f t="shared" si="166"/>
        <v>7.5</v>
      </c>
      <c r="ANL21" s="150">
        <f>IFERROR(IF(ANJ21=0," ",IF(ANJ21=16," ",VLOOKUP(ANJ21,PROTOKOL!$A:$E,2)*ANK21))/7.5*(7.5-ANO21),"")</f>
        <v>4.5</v>
      </c>
      <c r="ANM21" s="151">
        <v>0.29799999999999999</v>
      </c>
      <c r="ANN21" s="152">
        <f>IF(ANJ21=0," ",IF(ANJ21=16," ",(ANI21-ANL21-ANM21)*VLOOKUP(ANJ21,PROTOKOL!$A:$E,5)))</f>
        <v>11.577722888888891</v>
      </c>
      <c r="ANO21" s="153"/>
      <c r="ANP21" s="144">
        <f t="shared" si="310"/>
        <v>7.5</v>
      </c>
      <c r="ANQ21" s="145">
        <f t="shared" si="311"/>
        <v>11.577722888888891</v>
      </c>
      <c r="ANR21" s="149"/>
      <c r="ANS21" s="150"/>
      <c r="ANT21" s="150" t="str">
        <f t="shared" si="167"/>
        <v xml:space="preserve"> </v>
      </c>
      <c r="ANU21" s="154" t="str">
        <f>IF(ANS21=0," ",IF(ANS21=16," ",VLOOKUP(ANS21,PROTOKOL!$A:$E,2)*ANT21))</f>
        <v xml:space="preserve"> </v>
      </c>
      <c r="ANV21" s="151"/>
      <c r="ANW21" s="152" t="str">
        <f>IF(ANS21=0," ",IF(ANS21=16," ",(ANR21-ANU21-ANV21)*VLOOKUP(ANS21,PROTOKOL!$A:$E,5)))</f>
        <v xml:space="preserve"> </v>
      </c>
      <c r="ANX21" s="155"/>
      <c r="ANY21" s="156" t="str">
        <f t="shared" si="168"/>
        <v xml:space="preserve"> </v>
      </c>
      <c r="ANZ21" s="103"/>
      <c r="AOA21" s="138">
        <v>8</v>
      </c>
      <c r="AOB21" s="149">
        <v>5.05</v>
      </c>
      <c r="AOC21" s="150">
        <v>1</v>
      </c>
      <c r="AOD21" s="150">
        <f t="shared" si="169"/>
        <v>7.5</v>
      </c>
      <c r="AOE21" s="150">
        <f>IFERROR(IF(AOC21=0," ",IF(AOC21=16," ",VLOOKUP(AOC21,PROTOKOL!$A:$E,2)*AOD21))/7.5*(7.5-AOH21),"")</f>
        <v>4.5</v>
      </c>
      <c r="AOF21" s="151">
        <v>0.37</v>
      </c>
      <c r="AOG21" s="152">
        <f>IF(AOC21=0," ",IF(AOC21=16," ",(AOB21-AOE21-AOF21)*VLOOKUP(AOC21,PROTOKOL!$A:$E,5)))</f>
        <v>1.8248599999999979</v>
      </c>
      <c r="AOH21" s="153"/>
      <c r="AOI21" s="144">
        <f t="shared" si="312"/>
        <v>7.5</v>
      </c>
      <c r="AOJ21" s="145">
        <f t="shared" si="313"/>
        <v>1.8248599999999979</v>
      </c>
      <c r="AOK21" s="149"/>
      <c r="AOL21" s="150"/>
      <c r="AOM21" s="150" t="str">
        <f t="shared" si="170"/>
        <v xml:space="preserve"> </v>
      </c>
      <c r="AON21" s="154" t="str">
        <f>IF(AOL21=0," ",IF(AOL21=16," ",VLOOKUP(AOL21,PROTOKOL!$A:$E,2)*AOM21))</f>
        <v xml:space="preserve"> </v>
      </c>
      <c r="AOO21" s="151"/>
      <c r="AOP21" s="152" t="str">
        <f>IF(AOL21=0," ",IF(AOL21=16," ",(AOK21-AON21-AOO21)*VLOOKUP(AOL21,PROTOKOL!$A:$E,5)))</f>
        <v xml:space="preserve"> </v>
      </c>
      <c r="AOQ21" s="155"/>
      <c r="AOR21" s="156" t="str">
        <f t="shared" si="171"/>
        <v xml:space="preserve"> </v>
      </c>
      <c r="AOS21" s="103"/>
      <c r="AOT21" s="138">
        <v>8</v>
      </c>
      <c r="AOU21" s="149" t="s">
        <v>26</v>
      </c>
      <c r="AOV21" s="150"/>
      <c r="AOW21" s="150" t="str">
        <f t="shared" si="172"/>
        <v xml:space="preserve"> </v>
      </c>
      <c r="AOX21" s="150" t="str">
        <f>IFERROR(IF(AOV21=0," ",IF(AOV21=16," ",VLOOKUP(AOV21,PROTOKOL!$A:$E,2)*AOW21))/7.5*(7.5-APA21),"")</f>
        <v/>
      </c>
      <c r="AOY21" s="151"/>
      <c r="AOZ21" s="152" t="str">
        <f>IF(AOV21=0," ",IF(AOV21=16," ",(AOU21-AOX21-AOY21)*VLOOKUP(AOV21,PROTOKOL!$A:$E,5)))</f>
        <v xml:space="preserve"> </v>
      </c>
      <c r="APA21" s="153"/>
      <c r="APB21" s="144" t="str">
        <f t="shared" si="314"/>
        <v xml:space="preserve"> </v>
      </c>
      <c r="APC21" s="145" t="str">
        <f t="shared" si="315"/>
        <v xml:space="preserve"> </v>
      </c>
      <c r="APD21" s="149"/>
      <c r="APE21" s="150"/>
      <c r="APF21" s="150" t="str">
        <f t="shared" si="173"/>
        <v xml:space="preserve"> </v>
      </c>
      <c r="APG21" s="154" t="str">
        <f>IF(APE21=0," ",IF(APE21=16," ",VLOOKUP(APE21,PROTOKOL!$A:$E,2)*APF21))</f>
        <v xml:space="preserve"> </v>
      </c>
      <c r="APH21" s="151"/>
      <c r="API21" s="152" t="str">
        <f>IF(APE21=0," ",IF(APE21=16," ",(APD21-APG21-APH21)*VLOOKUP(APE21,PROTOKOL!$A:$E,5)))</f>
        <v xml:space="preserve"> </v>
      </c>
      <c r="APJ21" s="155"/>
      <c r="APK21" s="156" t="str">
        <f t="shared" si="174"/>
        <v xml:space="preserve"> </v>
      </c>
      <c r="APL21" s="103"/>
      <c r="APM21" s="138">
        <v>8</v>
      </c>
      <c r="APN21" s="149">
        <v>6.56</v>
      </c>
      <c r="APO21" s="150">
        <v>1</v>
      </c>
      <c r="APP21" s="150">
        <f t="shared" si="175"/>
        <v>7.5</v>
      </c>
      <c r="APQ21" s="150">
        <f>IFERROR(IF(APO21=0," ",IF(APO21=16," ",VLOOKUP(APO21,PROTOKOL!$A:$E,2)*APP21))/7.5*(7.5-APT21),"")</f>
        <v>4.5</v>
      </c>
      <c r="APR21" s="151">
        <v>0.29399999999999998</v>
      </c>
      <c r="APS21" s="152">
        <f>IF(APO21=0," ",IF(APO21=16," ",(APN21-APQ21-APR21)*VLOOKUP(APO21,PROTOKOL!$A:$E,5)))</f>
        <v>17.903904222222216</v>
      </c>
      <c r="APT21" s="153"/>
      <c r="APU21" s="144">
        <f t="shared" si="316"/>
        <v>7.5</v>
      </c>
      <c r="APV21" s="145">
        <f t="shared" si="317"/>
        <v>17.903904222222216</v>
      </c>
      <c r="APW21" s="149"/>
      <c r="APX21" s="150"/>
      <c r="APY21" s="150" t="str">
        <f t="shared" si="176"/>
        <v xml:space="preserve"> </v>
      </c>
      <c r="APZ21" s="154" t="str">
        <f>IF(APX21=0," ",IF(APX21=16," ",VLOOKUP(APX21,PROTOKOL!$A:$E,2)*APY21))</f>
        <v xml:space="preserve"> </v>
      </c>
      <c r="AQA21" s="151"/>
      <c r="AQB21" s="152" t="str">
        <f>IF(APX21=0," ",IF(APX21=16," ",(APW21-APZ21-AQA21)*VLOOKUP(APX21,PROTOKOL!$A:$E,5)))</f>
        <v xml:space="preserve"> </v>
      </c>
      <c r="AQC21" s="155"/>
      <c r="AQD21" s="156" t="str">
        <f t="shared" si="177"/>
        <v xml:space="preserve"> </v>
      </c>
      <c r="AQE21" s="103"/>
      <c r="AQF21" s="138">
        <v>8</v>
      </c>
      <c r="AQG21" s="149" t="s">
        <v>29</v>
      </c>
      <c r="AQH21" s="150"/>
      <c r="AQI21" s="150" t="str">
        <f t="shared" si="178"/>
        <v xml:space="preserve"> </v>
      </c>
      <c r="AQJ21" s="150" t="str">
        <f>IFERROR(IF(AQH21=0," ",IF(AQH21=16," ",VLOOKUP(AQH21,PROTOKOL!$A:$E,2)*AQI21))/7.5*(7.5-AQM21),"")</f>
        <v/>
      </c>
      <c r="AQK21" s="151"/>
      <c r="AQL21" s="152" t="str">
        <f>IF(AQH21=0," ",IF(AQH21=16," ",(AQG21-AQJ21-AQK21)*VLOOKUP(AQH21,PROTOKOL!$A:$E,5)))</f>
        <v xml:space="preserve"> </v>
      </c>
      <c r="AQM21" s="153"/>
      <c r="AQN21" s="144" t="str">
        <f t="shared" si="318"/>
        <v xml:space="preserve"> </v>
      </c>
      <c r="AQO21" s="145" t="str">
        <f t="shared" si="319"/>
        <v xml:space="preserve"> </v>
      </c>
      <c r="AQP21" s="149"/>
      <c r="AQQ21" s="150"/>
      <c r="AQR21" s="150" t="str">
        <f t="shared" si="179"/>
        <v xml:space="preserve"> </v>
      </c>
      <c r="AQS21" s="154" t="str">
        <f>IF(AQQ21=0," ",IF(AQQ21=16," ",VLOOKUP(AQQ21,PROTOKOL!$A:$E,2)*AQR21))</f>
        <v xml:space="preserve"> </v>
      </c>
      <c r="AQT21" s="151"/>
      <c r="AQU21" s="152" t="str">
        <f>IF(AQQ21=0," ",IF(AQQ21=16," ",(AQP21-AQS21-AQT21)*VLOOKUP(AQQ21,PROTOKOL!$A:$E,5)))</f>
        <v xml:space="preserve"> </v>
      </c>
      <c r="AQV21" s="155"/>
      <c r="AQW21" s="156" t="str">
        <f t="shared" si="180"/>
        <v xml:space="preserve"> </v>
      </c>
      <c r="AQX21" s="103"/>
      <c r="AQY21" s="138">
        <v>8</v>
      </c>
      <c r="AQZ21" s="149" t="s">
        <v>26</v>
      </c>
      <c r="ARA21" s="150"/>
      <c r="ARB21" s="150" t="str">
        <f t="shared" si="181"/>
        <v xml:space="preserve"> </v>
      </c>
      <c r="ARC21" s="150" t="str">
        <f>IFERROR(IF(ARA21=0," ",IF(ARA21=16," ",VLOOKUP(ARA21,PROTOKOL!$A:$E,2)*ARB21))/7.5*(7.5-ARF21),"")</f>
        <v/>
      </c>
      <c r="ARD21" s="151"/>
      <c r="ARE21" s="152" t="str">
        <f>IF(ARA21=0," ",IF(ARA21=16," ",(AQZ21-ARC21-ARD21)*VLOOKUP(ARA21,PROTOKOL!$A:$E,5)))</f>
        <v xml:space="preserve"> </v>
      </c>
      <c r="ARF21" s="153"/>
      <c r="ARG21" s="144" t="str">
        <f t="shared" si="320"/>
        <v xml:space="preserve"> </v>
      </c>
      <c r="ARH21" s="145" t="str">
        <f t="shared" si="321"/>
        <v xml:space="preserve"> </v>
      </c>
      <c r="ARI21" s="149"/>
      <c r="ARJ21" s="150"/>
      <c r="ARK21" s="150" t="str">
        <f t="shared" si="182"/>
        <v xml:space="preserve"> </v>
      </c>
      <c r="ARL21" s="154" t="str">
        <f>IF(ARJ21=0," ",IF(ARJ21=16," ",VLOOKUP(ARJ21,PROTOKOL!$A:$E,2)*ARK21))</f>
        <v xml:space="preserve"> </v>
      </c>
      <c r="ARM21" s="151"/>
      <c r="ARN21" s="152" t="str">
        <f>IF(ARJ21=0," ",IF(ARJ21=16," ",(ARI21-ARL21-ARM21)*VLOOKUP(ARJ21,PROTOKOL!$A:$E,5)))</f>
        <v xml:space="preserve"> </v>
      </c>
      <c r="ARO21" s="155"/>
      <c r="ARP21" s="156" t="str">
        <f t="shared" si="183"/>
        <v xml:space="preserve"> </v>
      </c>
      <c r="ARQ21" s="103"/>
      <c r="ARR21" s="138">
        <v>8</v>
      </c>
      <c r="ARS21" s="149">
        <v>6.77</v>
      </c>
      <c r="ART21" s="150">
        <v>1</v>
      </c>
      <c r="ARU21" s="150">
        <f t="shared" si="184"/>
        <v>7.5</v>
      </c>
      <c r="ARV21" s="150">
        <f>IFERROR(IF(ART21=0," ",IF(ART21=16," ",VLOOKUP(ART21,PROTOKOL!$A:$E,2)*ARU21))/7.5*(7.5-ARY21),"")</f>
        <v>4.5</v>
      </c>
      <c r="ARW21" s="151">
        <v>0.20799999999999999</v>
      </c>
      <c r="ARX21" s="152">
        <f>IF(ART21=0," ",IF(ART21=16," ",(ARS21-ARV21-ARW21)*VLOOKUP(ART21,PROTOKOL!$A:$E,5)))</f>
        <v>20.904785111111103</v>
      </c>
      <c r="ARY21" s="153"/>
      <c r="ARZ21" s="144">
        <f t="shared" si="322"/>
        <v>7.5</v>
      </c>
      <c r="ASA21" s="145">
        <f t="shared" si="323"/>
        <v>20.904785111111103</v>
      </c>
      <c r="ASB21" s="149"/>
      <c r="ASC21" s="150"/>
      <c r="ASD21" s="150" t="str">
        <f t="shared" si="185"/>
        <v xml:space="preserve"> </v>
      </c>
      <c r="ASE21" s="154" t="str">
        <f>IF(ASC21=0," ",IF(ASC21=16," ",VLOOKUP(ASC21,PROTOKOL!$A:$E,2)*ASD21))</f>
        <v xml:space="preserve"> </v>
      </c>
      <c r="ASF21" s="151"/>
      <c r="ASG21" s="152" t="str">
        <f>IF(ASC21=0," ",IF(ASC21=16," ",(ASB21-ASE21-ASF21)*VLOOKUP(ASC21,PROTOKOL!$A:$E,5)))</f>
        <v xml:space="preserve"> </v>
      </c>
      <c r="ASH21" s="155"/>
      <c r="ASI21" s="156" t="str">
        <f t="shared" si="186"/>
        <v xml:space="preserve"> </v>
      </c>
      <c r="ASJ21" s="103"/>
      <c r="ASK21" s="138">
        <v>8</v>
      </c>
      <c r="ASL21" s="149" t="s">
        <v>26</v>
      </c>
      <c r="ASM21" s="150"/>
      <c r="ASN21" s="150" t="str">
        <f t="shared" si="187"/>
        <v xml:space="preserve"> </v>
      </c>
      <c r="ASO21" s="150" t="str">
        <f>IFERROR(IF(ASM21=0," ",IF(ASM21=16," ",VLOOKUP(ASM21,PROTOKOL!$A:$E,2)*ASN21))/7.5*(7.5-ASR21),"")</f>
        <v/>
      </c>
      <c r="ASP21" s="151"/>
      <c r="ASQ21" s="152" t="str">
        <f>IF(ASM21=0," ",IF(ASM21=16," ",(ASL21-ASO21-ASP21)*VLOOKUP(ASM21,PROTOKOL!$A:$E,5)))</f>
        <v xml:space="preserve"> </v>
      </c>
      <c r="ASR21" s="153"/>
      <c r="ASS21" s="144" t="str">
        <f t="shared" si="324"/>
        <v xml:space="preserve"> </v>
      </c>
      <c r="AST21" s="145" t="str">
        <f t="shared" si="325"/>
        <v xml:space="preserve"> </v>
      </c>
      <c r="ASU21" s="149"/>
      <c r="ASV21" s="150"/>
      <c r="ASW21" s="150" t="str">
        <f t="shared" si="188"/>
        <v xml:space="preserve"> </v>
      </c>
      <c r="ASX21" s="154" t="str">
        <f>IF(ASV21=0," ",IF(ASV21=16," ",VLOOKUP(ASV21,PROTOKOL!$A:$E,2)*ASW21))</f>
        <v xml:space="preserve"> </v>
      </c>
      <c r="ASY21" s="151"/>
      <c r="ASZ21" s="152" t="str">
        <f>IF(ASV21=0," ",IF(ASV21=16," ",(ASU21-ASX21-ASY21)*VLOOKUP(ASV21,PROTOKOL!$A:$E,5)))</f>
        <v xml:space="preserve"> </v>
      </c>
      <c r="ATA21" s="155"/>
      <c r="ATB21" s="156" t="str">
        <f t="shared" si="189"/>
        <v xml:space="preserve"> </v>
      </c>
      <c r="ATC21" s="103"/>
      <c r="ATD21" s="138">
        <v>8</v>
      </c>
      <c r="ATE21" s="149">
        <v>6.69</v>
      </c>
      <c r="ATF21" s="150">
        <v>1</v>
      </c>
      <c r="ATG21" s="150">
        <f t="shared" si="190"/>
        <v>7.5</v>
      </c>
      <c r="ATH21" s="150">
        <f>IFERROR(IF(ATF21=0," ",IF(ATF21=16," ",VLOOKUP(ATF21,PROTOKOL!$A:$E,2)*ATG21))/7.5*(7.5-ATK21),"")</f>
        <v>4.5</v>
      </c>
      <c r="ATI21" s="151">
        <v>0.191</v>
      </c>
      <c r="ATJ21" s="152">
        <f>IF(ATF21=0," ",IF(ATF21=16," ",(ATE21-ATH21-ATI21)*VLOOKUP(ATF21,PROTOKOL!$A:$E,5)))</f>
        <v>20.266084111111113</v>
      </c>
      <c r="ATK21" s="153"/>
      <c r="ATL21" s="144">
        <f t="shared" si="326"/>
        <v>7.5</v>
      </c>
      <c r="ATM21" s="145">
        <f t="shared" si="327"/>
        <v>20.266084111111113</v>
      </c>
      <c r="ATN21" s="149"/>
      <c r="ATO21" s="150"/>
      <c r="ATP21" s="150" t="str">
        <f t="shared" si="191"/>
        <v xml:space="preserve"> </v>
      </c>
      <c r="ATQ21" s="154" t="str">
        <f>IF(ATO21=0," ",IF(ATO21=16," ",VLOOKUP(ATO21,PROTOKOL!$A:$E,2)*ATP21))</f>
        <v xml:space="preserve"> </v>
      </c>
      <c r="ATR21" s="151"/>
      <c r="ATS21" s="152" t="str">
        <f>IF(ATO21=0," ",IF(ATO21=16," ",(ATN21-ATQ21-ATR21)*VLOOKUP(ATO21,PROTOKOL!$A:$E,5)))</f>
        <v xml:space="preserve"> </v>
      </c>
      <c r="ATT21" s="155"/>
      <c r="ATU21" s="156" t="str">
        <f t="shared" si="192"/>
        <v xml:space="preserve"> </v>
      </c>
      <c r="ATV21" s="103"/>
      <c r="ATW21" s="138">
        <v>8</v>
      </c>
      <c r="ATX21" s="149">
        <v>5.09</v>
      </c>
      <c r="ATY21" s="150">
        <v>1</v>
      </c>
      <c r="ATZ21" s="150">
        <f t="shared" si="193"/>
        <v>7.5</v>
      </c>
      <c r="AUA21" s="150">
        <f>IFERROR(IF(ATY21=0," ",IF(ATY21=16," ",VLOOKUP(ATY21,PROTOKOL!$A:$E,2)*ATZ21))/7.5*(7.5-AUD21),"")</f>
        <v>4.5</v>
      </c>
      <c r="AUB21" s="151">
        <v>0.21099999999999999</v>
      </c>
      <c r="AUC21" s="152">
        <f>IF(ATY21=0," ",IF(ATY21=16," ",(ATX21-AUA21-AUB21)*VLOOKUP(ATY21,PROTOKOL!$A:$E,5)))</f>
        <v>3.8423441111111094</v>
      </c>
      <c r="AUD21" s="153"/>
      <c r="AUE21" s="144">
        <f t="shared" si="328"/>
        <v>7.5</v>
      </c>
      <c r="AUF21" s="145">
        <f t="shared" si="329"/>
        <v>3.8423441111111094</v>
      </c>
      <c r="AUG21" s="149"/>
      <c r="AUH21" s="150"/>
      <c r="AUI21" s="150" t="str">
        <f t="shared" si="194"/>
        <v xml:space="preserve"> </v>
      </c>
      <c r="AUJ21" s="154" t="str">
        <f>IF(AUH21=0," ",IF(AUH21=16," ",VLOOKUP(AUH21,PROTOKOL!$A:$E,2)*AUI21))</f>
        <v xml:space="preserve"> </v>
      </c>
      <c r="AUK21" s="151"/>
      <c r="AUL21" s="152" t="str">
        <f>IF(AUH21=0," ",IF(AUH21=16," ",(AUG21-AUJ21-AUK21)*VLOOKUP(AUH21,PROTOKOL!$A:$E,5)))</f>
        <v xml:space="preserve"> </v>
      </c>
      <c r="AUM21" s="155"/>
      <c r="AUN21" s="156" t="str">
        <f t="shared" si="195"/>
        <v xml:space="preserve"> </v>
      </c>
      <c r="AUO21" s="103"/>
      <c r="AUP21" s="138">
        <v>8</v>
      </c>
      <c r="AUQ21" s="149">
        <v>5.38</v>
      </c>
      <c r="AUR21" s="150">
        <v>1</v>
      </c>
      <c r="AUS21" s="150">
        <f t="shared" si="196"/>
        <v>7.5</v>
      </c>
      <c r="AUT21" s="150">
        <f>IFERROR(IF(AUR21=0," ",IF(AUR21=16," ",VLOOKUP(AUR21,PROTOKOL!$A:$E,2)*AUS21))/7.5*(7.5-AUW21),"")</f>
        <v>4.5</v>
      </c>
      <c r="AUU21" s="151">
        <v>0.11899999999999999</v>
      </c>
      <c r="AUV21" s="152">
        <f>IF(AUR21=0," ",IF(AUR21=16," ",(AUQ21-AUT21-AUU21)*VLOOKUP(AUR21,PROTOKOL!$A:$E,5)))</f>
        <v>7.7151025555555535</v>
      </c>
      <c r="AUW21" s="153"/>
      <c r="AUX21" s="144">
        <f t="shared" si="330"/>
        <v>7.5</v>
      </c>
      <c r="AUY21" s="145">
        <f t="shared" si="331"/>
        <v>7.7151025555555535</v>
      </c>
      <c r="AUZ21" s="149"/>
      <c r="AVA21" s="150"/>
      <c r="AVB21" s="150" t="str">
        <f t="shared" si="197"/>
        <v xml:space="preserve"> </v>
      </c>
      <c r="AVC21" s="154" t="str">
        <f>IF(AVA21=0," ",IF(AVA21=16," ",VLOOKUP(AVA21,PROTOKOL!$A:$E,2)*AVB21))</f>
        <v xml:space="preserve"> </v>
      </c>
      <c r="AVD21" s="151"/>
      <c r="AVE21" s="152" t="str">
        <f>IF(AVA21=0," ",IF(AVA21=16," ",(AUZ21-AVC21-AVD21)*VLOOKUP(AVA21,PROTOKOL!$A:$E,5)))</f>
        <v xml:space="preserve"> </v>
      </c>
      <c r="AVF21" s="155"/>
      <c r="AVG21" s="156" t="str">
        <f t="shared" si="198"/>
        <v xml:space="preserve"> </v>
      </c>
    </row>
    <row r="22" spans="1:1255" ht="15" thickBot="1" x14ac:dyDescent="0.35">
      <c r="A22" s="103"/>
      <c r="B22" s="138">
        <v>9</v>
      </c>
      <c r="C22" s="149">
        <v>7.56</v>
      </c>
      <c r="D22" s="150">
        <v>1</v>
      </c>
      <c r="E22" s="150">
        <f t="shared" si="334"/>
        <v>7.5</v>
      </c>
      <c r="F22" s="150">
        <f>IFERROR(IF(D22=0," ",IF(D22=16," ",VLOOKUP(D22,PROTOKOL!$A:$E,2)*E22))/7.5*(7.5-I22),"")</f>
        <v>4.5</v>
      </c>
      <c r="G22" s="151">
        <v>0.217</v>
      </c>
      <c r="H22" s="152">
        <f>IF(D22=0," ",IF(D22=16," ",(C22-F22-G22)*VLOOKUP(D22,PROTOKOL!$A:$E,5)))</f>
        <v>28.822649888888879</v>
      </c>
      <c r="I22" s="153"/>
      <c r="J22" s="144">
        <f t="shared" si="199"/>
        <v>7.5</v>
      </c>
      <c r="K22" s="145">
        <f t="shared" si="200"/>
        <v>28.822649888888879</v>
      </c>
      <c r="L22" s="149"/>
      <c r="M22" s="150"/>
      <c r="N22" s="150" t="str">
        <f t="shared" si="3"/>
        <v xml:space="preserve"> </v>
      </c>
      <c r="O22" s="154" t="str">
        <f>IF(M22=0," ",IF(M22=16," ",VLOOKUP(M22,PROTOKOL!$A:$E,2)*N22))</f>
        <v xml:space="preserve"> </v>
      </c>
      <c r="P22" s="151"/>
      <c r="Q22" s="152" t="str">
        <f>IF(M22=0," ",IF(M22=16," ",(L22-O22-P22)*VLOOKUP(M22,PROTOKOL!$A:$E,5)))</f>
        <v xml:space="preserve"> </v>
      </c>
      <c r="R22" s="155"/>
      <c r="S22" s="156" t="str">
        <f t="shared" si="4"/>
        <v xml:space="preserve"> </v>
      </c>
      <c r="T22" s="103"/>
      <c r="U22" s="370">
        <v>9</v>
      </c>
      <c r="V22" s="422"/>
      <c r="W22" s="381"/>
      <c r="X22" s="376"/>
      <c r="Y22" s="372" t="str">
        <f t="shared" si="5"/>
        <v xml:space="preserve"> </v>
      </c>
      <c r="Z22" s="372" t="str">
        <f>IFERROR(IF(X22=0," ",IF(X22=16," ",VLOOKUP(X22,PROTOKOL!$A:$E,2)*Y22))/7.5*(7.5-AC22),"")</f>
        <v/>
      </c>
      <c r="AA22" s="382"/>
      <c r="AB22" s="374" t="str">
        <f>IF(X22=0," ",IF(X22=16," ",(W22-Z22-AA22)*VLOOKUP(X22,PROTOKOL!$A:$E,5)))</f>
        <v xml:space="preserve"> </v>
      </c>
      <c r="AC22" s="383"/>
      <c r="AD22" s="376" t="str">
        <f t="shared" si="6"/>
        <v xml:space="preserve"> </v>
      </c>
      <c r="AE22" s="377" t="str">
        <f t="shared" si="7"/>
        <v xml:space="preserve"> </v>
      </c>
      <c r="AF22" s="381"/>
      <c r="AG22" s="376"/>
      <c r="AH22" s="372" t="str">
        <f t="shared" si="8"/>
        <v xml:space="preserve"> </v>
      </c>
      <c r="AI22" s="378" t="str">
        <f>IF(AG22=0," ",IF(AG22=16," ",VLOOKUP(AG22,PROTOKOL!$A:$E,2)*AH22))</f>
        <v xml:space="preserve"> </v>
      </c>
      <c r="AJ22" s="382"/>
      <c r="AK22" s="374" t="str">
        <f>IF(AG22=0," ",IF(AG22=16," ",(AF22-AI22-AJ22)*VLOOKUP(AG22,PROTOKOL!$A:$E,5)))</f>
        <v xml:space="preserve"> </v>
      </c>
      <c r="AL22" s="384"/>
      <c r="AM22" s="380" t="str">
        <f t="shared" si="9"/>
        <v xml:space="preserve"> </v>
      </c>
      <c r="AN22" s="103"/>
      <c r="AO22" s="138">
        <v>9</v>
      </c>
      <c r="AP22" s="149">
        <v>7.26</v>
      </c>
      <c r="AQ22" s="150">
        <v>1</v>
      </c>
      <c r="AR22" s="150">
        <f t="shared" si="335"/>
        <v>7.5</v>
      </c>
      <c r="AS22" s="150">
        <f>IFERROR(IF(AQ22=0," ",IF(AQ22=16," ",VLOOKUP(AQ22,PROTOKOL!$A:$E,2)*AR22))/7.5*(7.5-AV22),"")</f>
        <v>4.5</v>
      </c>
      <c r="AT22" s="151">
        <v>0.218</v>
      </c>
      <c r="AU22" s="152">
        <f>IF(AQ22=0," ",IF(AQ22=16," ",(AP22-AS22-AT22)*VLOOKUP(AQ22,PROTOKOL!$A:$E,5)))</f>
        <v>25.771078444444441</v>
      </c>
      <c r="AV22" s="153"/>
      <c r="AW22" s="144">
        <f t="shared" si="336"/>
        <v>7.5</v>
      </c>
      <c r="AX22" s="145">
        <f t="shared" si="337"/>
        <v>25.771078444444441</v>
      </c>
      <c r="AY22" s="149"/>
      <c r="AZ22" s="150"/>
      <c r="BA22" s="150" t="str">
        <f t="shared" si="338"/>
        <v xml:space="preserve"> </v>
      </c>
      <c r="BB22" s="154" t="str">
        <f>IF(AZ22=0," ",IF(AZ22=16," ",VLOOKUP(AZ22,PROTOKOL!$A:$E,2)*BA22))</f>
        <v xml:space="preserve"> </v>
      </c>
      <c r="BC22" s="151"/>
      <c r="BD22" s="152" t="str">
        <f>IF(AZ22=0," ",IF(AZ22=16," ",(AY22-BB22-BC22)*VLOOKUP(AZ22,PROTOKOL!$A:$E,5)))</f>
        <v xml:space="preserve"> </v>
      </c>
      <c r="BE22" s="155"/>
      <c r="BF22" s="156" t="str">
        <f t="shared" si="339"/>
        <v xml:space="preserve"> </v>
      </c>
      <c r="BG22" s="103"/>
      <c r="BH22" s="138">
        <v>9</v>
      </c>
      <c r="BI22" s="149">
        <v>1</v>
      </c>
      <c r="BJ22" s="150">
        <v>5</v>
      </c>
      <c r="BK22" s="150">
        <f t="shared" si="13"/>
        <v>7.5</v>
      </c>
      <c r="BL22" s="150">
        <f>IFERROR(IF(BJ22=0," ",IF(BJ22=16," ",VLOOKUP(BJ22,PROTOKOL!$A:$E,2)*BK22))/7.5*(7.5-BO22),"")</f>
        <v>0</v>
      </c>
      <c r="BM22" s="151"/>
      <c r="BN22" s="152">
        <f>IF(BJ22=0," ",IF(BJ22=16," ",(BI22-BL22-BM22)*VLOOKUP(BJ22,PROTOKOL!$A:$E,5)))</f>
        <v>17.262634133205204</v>
      </c>
      <c r="BO22" s="153"/>
      <c r="BP22" s="144" t="str">
        <f t="shared" si="203"/>
        <v xml:space="preserve"> </v>
      </c>
      <c r="BQ22" s="145" t="str">
        <f t="shared" si="204"/>
        <v xml:space="preserve"> </v>
      </c>
      <c r="BR22" s="149"/>
      <c r="BS22" s="150"/>
      <c r="BT22" s="150" t="str">
        <f t="shared" si="14"/>
        <v xml:space="preserve"> </v>
      </c>
      <c r="BU22" s="154" t="str">
        <f>IF(BS22=0," ",IF(BS22=16," ",VLOOKUP(BS22,PROTOKOL!$A:$E,2)*BT22))</f>
        <v xml:space="preserve"> </v>
      </c>
      <c r="BV22" s="151"/>
      <c r="BW22" s="152" t="str">
        <f>IF(BS22=0," ",IF(BS22=16," ",(BR22-BU22-BV22)*VLOOKUP(BS22,PROTOKOL!$A:$E,5)))</f>
        <v xml:space="preserve"> </v>
      </c>
      <c r="BX22" s="155"/>
      <c r="BY22" s="156" t="str">
        <f t="shared" si="15"/>
        <v xml:space="preserve"> </v>
      </c>
      <c r="BZ22" s="103"/>
      <c r="CA22" s="138">
        <v>9</v>
      </c>
      <c r="CB22" s="149" t="s">
        <v>26</v>
      </c>
      <c r="CC22" s="150"/>
      <c r="CD22" s="150" t="str">
        <f t="shared" si="16"/>
        <v xml:space="preserve"> </v>
      </c>
      <c r="CE22" s="150" t="str">
        <f>IFERROR(IF(CC22=0," ",IF(CC22=16," ",VLOOKUP(CC22,PROTOKOL!$A:$E,2)*CD22))/7.5*(7.5-CH22),"")</f>
        <v/>
      </c>
      <c r="CF22" s="151"/>
      <c r="CG22" s="152" t="str">
        <f>IF(CC22=0," ",IF(CC22=16," ",(CB22-CE22-CF22)*VLOOKUP(CC22,PROTOKOL!$A:$E,5)))</f>
        <v xml:space="preserve"> </v>
      </c>
      <c r="CH22" s="153"/>
      <c r="CI22" s="144" t="str">
        <f t="shared" si="205"/>
        <v xml:space="preserve"> </v>
      </c>
      <c r="CJ22" s="145" t="str">
        <f t="shared" si="206"/>
        <v xml:space="preserve"> </v>
      </c>
      <c r="CK22" s="149"/>
      <c r="CL22" s="150"/>
      <c r="CM22" s="150"/>
      <c r="CN22" s="154" t="str">
        <f>IF(CL22=0," ",IF(CL22=16," ",VLOOKUP(CL22,PROTOKOL!$A:$E,2)*CM22))</f>
        <v xml:space="preserve"> </v>
      </c>
      <c r="CO22" s="151"/>
      <c r="CP22" s="152" t="str">
        <f>IF(CL22=0," ",IF(CL22=16," ",(CK22-CN22-CO22)*VLOOKUP(CL22,PROTOKOL!$A:$E,5)))</f>
        <v xml:space="preserve"> </v>
      </c>
      <c r="CQ22" s="155"/>
      <c r="CR22" s="156" t="str">
        <f t="shared" si="17"/>
        <v xml:space="preserve"> </v>
      </c>
      <c r="CS22" s="103"/>
      <c r="CT22" s="138">
        <v>9</v>
      </c>
      <c r="CU22" s="149">
        <v>1</v>
      </c>
      <c r="CV22" s="150">
        <v>5</v>
      </c>
      <c r="CW22" s="150">
        <f t="shared" si="18"/>
        <v>7.5</v>
      </c>
      <c r="CX22" s="150">
        <f>IFERROR(IF(CV22=0," ",IF(CV22=16," ",VLOOKUP(CV22,PROTOKOL!$A:$E,2)*CW22))/7.5*(7.5-DA22),"")</f>
        <v>0</v>
      </c>
      <c r="CY22" s="151"/>
      <c r="CZ22" s="152">
        <f>IF(CV22=0," ",IF(CV22=16," ",(CU22-CX22-CY22)*VLOOKUP(CV22,PROTOKOL!$A:$E,5)))</f>
        <v>17.262634133205204</v>
      </c>
      <c r="DA22" s="153"/>
      <c r="DB22" s="144" t="str">
        <f t="shared" si="207"/>
        <v xml:space="preserve"> </v>
      </c>
      <c r="DC22" s="145" t="str">
        <f t="shared" si="208"/>
        <v xml:space="preserve"> </v>
      </c>
      <c r="DD22" s="149">
        <v>1</v>
      </c>
      <c r="DE22" s="150">
        <v>5</v>
      </c>
      <c r="DF22" s="150">
        <v>3.5</v>
      </c>
      <c r="DG22" s="154">
        <f>IF(DE22=0," ",IF(DE22=16," ",VLOOKUP(DE22,PROTOKOL!$A:$E,2)*DF22))</f>
        <v>0</v>
      </c>
      <c r="DH22" s="151"/>
      <c r="DI22" s="152">
        <f>IF(DE22=0," ",IF(DE22=16," ",(DD22-DG22-DH22)*VLOOKUP(DE22,PROTOKOL!$A:$E,5)))/7.5*3.5</f>
        <v>8.055895928829095</v>
      </c>
      <c r="DJ22" s="155">
        <v>7</v>
      </c>
      <c r="DK22" s="156">
        <f t="shared" si="19"/>
        <v>16.11179185765819</v>
      </c>
      <c r="DL22" s="103"/>
      <c r="DM22" s="138">
        <v>9</v>
      </c>
      <c r="DN22" s="149"/>
      <c r="DO22" s="150" t="s">
        <v>140</v>
      </c>
      <c r="DP22" s="150">
        <f t="shared" ref="DP22" si="353">IF(DO22=0," ",(7.5))</f>
        <v>7.5</v>
      </c>
      <c r="DQ22" s="150" t="str">
        <f>IFERROR(IF(DO22=0," ",IF(DO22=16," ",VLOOKUP(DO22,PROTOKOL!$A:$E,2)*DP22))/7.5*(7.5-DT22),"")</f>
        <v/>
      </c>
      <c r="DR22" s="151"/>
      <c r="DS22" s="152">
        <f t="shared" ref="DS22" si="354">$DY$53*DP22</f>
        <v>46.666666666666664</v>
      </c>
      <c r="DT22" s="153"/>
      <c r="DU22" s="144" t="str">
        <f t="shared" si="211"/>
        <v xml:space="preserve"> </v>
      </c>
      <c r="DV22" s="145" t="str">
        <f t="shared" si="212"/>
        <v xml:space="preserve"> </v>
      </c>
      <c r="DW22" s="149"/>
      <c r="DX22" s="150" t="s">
        <v>140</v>
      </c>
      <c r="DY22" s="150">
        <v>3.5</v>
      </c>
      <c r="DZ22" s="150" t="str">
        <f>IFERROR(IF(DX22=0," ",IF(DX22=16," ",VLOOKUP(DX22,PROTOKOL!$A:$E,2)*DY22))/7.5*(7.5-EC22),"")</f>
        <v/>
      </c>
      <c r="EA22" s="151"/>
      <c r="EB22" s="152">
        <f t="shared" ref="EB22" si="355">$DY$53*DY22</f>
        <v>21.777777777777779</v>
      </c>
      <c r="EC22" s="155">
        <v>7</v>
      </c>
      <c r="ED22" s="156">
        <f t="shared" ref="ED22" si="356">IF(DX22=0," ",EB22/DY22*EC22)</f>
        <v>43.555555555555557</v>
      </c>
      <c r="EE22" s="103"/>
      <c r="EF22" s="138">
        <v>9</v>
      </c>
      <c r="EG22" s="149">
        <v>7.23</v>
      </c>
      <c r="EH22" s="150">
        <v>1</v>
      </c>
      <c r="EI22" s="150">
        <f t="shared" si="22"/>
        <v>7.5</v>
      </c>
      <c r="EJ22" s="150">
        <f>IFERROR(IF(EH22=0," ",IF(EH22=16," ",VLOOKUP(EH22,PROTOKOL!$A:$E,2)*EI22))/7.5*(7.5-EM22),"")</f>
        <v>4.5</v>
      </c>
      <c r="EK22" s="151">
        <v>0.115</v>
      </c>
      <c r="EL22" s="152">
        <f>IF(EH22=0," ",IF(EH22=16," ",(EG22-EJ22-EK22)*VLOOKUP(EH22,PROTOKOL!$A:$E,5)))</f>
        <v>26.511160555555556</v>
      </c>
      <c r="EM22" s="153"/>
      <c r="EN22" s="144">
        <f t="shared" si="214"/>
        <v>7.5</v>
      </c>
      <c r="EO22" s="145">
        <f t="shared" si="215"/>
        <v>26.511160555555556</v>
      </c>
      <c r="EP22" s="149"/>
      <c r="EQ22" s="150"/>
      <c r="ER22" s="150" t="str">
        <f t="shared" si="23"/>
        <v xml:space="preserve"> </v>
      </c>
      <c r="ES22" s="154" t="str">
        <f>IF(EQ22=0," ",IF(EQ22=16," ",VLOOKUP(EQ22,PROTOKOL!$A:$E,2)*ER22))</f>
        <v xml:space="preserve"> </v>
      </c>
      <c r="ET22" s="151"/>
      <c r="EU22" s="152" t="str">
        <f>IF(EQ22=0," ",IF(EQ22=16," ",(EP22-ES22-ET22)*VLOOKUP(EQ22,PROTOKOL!$A:$E,5)))</f>
        <v xml:space="preserve"> </v>
      </c>
      <c r="EV22" s="155"/>
      <c r="EW22" s="156" t="str">
        <f t="shared" si="24"/>
        <v xml:space="preserve"> </v>
      </c>
      <c r="EX22" s="103"/>
      <c r="EY22" s="138">
        <v>9</v>
      </c>
      <c r="EZ22" s="149" t="s">
        <v>29</v>
      </c>
      <c r="FA22" s="150"/>
      <c r="FB22" s="150" t="str">
        <f t="shared" si="25"/>
        <v xml:space="preserve"> </v>
      </c>
      <c r="FC22" s="150" t="str">
        <f>IFERROR(IF(FA22=0," ",IF(FA22=16," ",VLOOKUP(FA22,PROTOKOL!$A:$E,2)*FB22))/7.5*(7.5-FF22),"")</f>
        <v/>
      </c>
      <c r="FD22" s="151"/>
      <c r="FE22" s="152" t="str">
        <f>IF(FA22=0," ",IF(FA22=16," ",(EZ22-FC22-FD22)*VLOOKUP(FA22,PROTOKOL!$A:$E,5)))</f>
        <v xml:space="preserve"> </v>
      </c>
      <c r="FF22" s="153"/>
      <c r="FG22" s="144" t="str">
        <f t="shared" si="216"/>
        <v xml:space="preserve"> </v>
      </c>
      <c r="FH22" s="145" t="str">
        <f t="shared" si="217"/>
        <v xml:space="preserve"> </v>
      </c>
      <c r="FI22" s="149"/>
      <c r="FJ22" s="150"/>
      <c r="FK22" s="150" t="str">
        <f t="shared" si="26"/>
        <v xml:space="preserve"> </v>
      </c>
      <c r="FL22" s="154" t="str">
        <f>IF(FJ22=0," ",IF(FJ22=16," ",VLOOKUP(FJ22,PROTOKOL!$A:$E,2)*FK22))</f>
        <v xml:space="preserve"> </v>
      </c>
      <c r="FM22" s="151"/>
      <c r="FN22" s="152" t="str">
        <f>IF(FJ22=0," ",IF(FJ22=16," ",(FI22-FL22-FM22)*VLOOKUP(FJ22,PROTOKOL!$A:$E,5)))</f>
        <v xml:space="preserve"> </v>
      </c>
      <c r="FO22" s="155"/>
      <c r="FP22" s="156" t="str">
        <f t="shared" si="27"/>
        <v xml:space="preserve"> </v>
      </c>
      <c r="FQ22" s="103"/>
      <c r="FR22" s="138">
        <v>9</v>
      </c>
      <c r="FS22" s="149">
        <v>1</v>
      </c>
      <c r="FT22" s="150">
        <v>5</v>
      </c>
      <c r="FU22" s="150">
        <f t="shared" si="28"/>
        <v>7.5</v>
      </c>
      <c r="FV22" s="150">
        <f>IFERROR(IF(FT22=0," ",IF(FT22=16," ",VLOOKUP(FT22,PROTOKOL!$A:$E,2)*FU22))/7.5*(7.5-FY22),"")</f>
        <v>0</v>
      </c>
      <c r="FW22" s="151"/>
      <c r="FX22" s="152">
        <f>IF(FT22=0," ",IF(FT22=16," ",(FS22-FV22-FW22)*VLOOKUP(FT22,PROTOKOL!$A:$E,5)))</f>
        <v>17.262634133205204</v>
      </c>
      <c r="FY22" s="153"/>
      <c r="FZ22" s="144" t="str">
        <f t="shared" si="218"/>
        <v xml:space="preserve"> </v>
      </c>
      <c r="GA22" s="145" t="str">
        <f t="shared" si="219"/>
        <v xml:space="preserve"> </v>
      </c>
      <c r="GB22" s="149"/>
      <c r="GC22" s="150"/>
      <c r="GD22" s="150" t="str">
        <f t="shared" si="29"/>
        <v xml:space="preserve"> </v>
      </c>
      <c r="GE22" s="154" t="str">
        <f>IF(GC22=0," ",IF(GC22=16," ",VLOOKUP(GC22,PROTOKOL!$A:$E,2)*GD22))</f>
        <v xml:space="preserve"> </v>
      </c>
      <c r="GF22" s="151"/>
      <c r="GG22" s="152" t="str">
        <f>IF(GC22=0," ",IF(GC22=16," ",(GB22-GE22-GF22)*VLOOKUP(GC22,PROTOKOL!$A:$E,5)))</f>
        <v xml:space="preserve"> </v>
      </c>
      <c r="GH22" s="155"/>
      <c r="GI22" s="156" t="str">
        <f t="shared" si="30"/>
        <v xml:space="preserve"> </v>
      </c>
      <c r="GJ22" s="103"/>
      <c r="GK22" s="138">
        <v>9</v>
      </c>
      <c r="GL22" s="149">
        <v>1</v>
      </c>
      <c r="GM22" s="150">
        <v>5</v>
      </c>
      <c r="GN22" s="150">
        <f t="shared" si="31"/>
        <v>7.5</v>
      </c>
      <c r="GO22" s="150">
        <f>IFERROR(IF(GM22=0," ",IF(GM22=16," ",VLOOKUP(GM22,PROTOKOL!$A:$E,2)*GN22))/7.5*(7.5-GR22),"")</f>
        <v>0</v>
      </c>
      <c r="GP22" s="151"/>
      <c r="GQ22" s="152">
        <f>IF(GM22=0," ",IF(GM22=16," ",(GL22-GO22-GP22)*VLOOKUP(GM22,PROTOKOL!$A:$E,5)))</f>
        <v>17.262634133205204</v>
      </c>
      <c r="GR22" s="153"/>
      <c r="GS22" s="144" t="str">
        <f t="shared" si="220"/>
        <v xml:space="preserve"> </v>
      </c>
      <c r="GT22" s="145" t="str">
        <f t="shared" si="221"/>
        <v xml:space="preserve"> </v>
      </c>
      <c r="GU22" s="149"/>
      <c r="GV22" s="150"/>
      <c r="GW22" s="150" t="str">
        <f t="shared" si="32"/>
        <v xml:space="preserve"> </v>
      </c>
      <c r="GX22" s="154" t="str">
        <f>IF(GV22=0," ",IF(GV22=16," ",VLOOKUP(GV22,PROTOKOL!$A:$E,2)*GW22))</f>
        <v xml:space="preserve"> </v>
      </c>
      <c r="GY22" s="151"/>
      <c r="GZ22" s="152" t="str">
        <f>IF(GV22=0," ",IF(GV22=16," ",(GU22-GX22-GY22)*VLOOKUP(GV22,PROTOKOL!$A:$E,5)))</f>
        <v xml:space="preserve"> </v>
      </c>
      <c r="HA22" s="155"/>
      <c r="HB22" s="156" t="str">
        <f t="shared" si="33"/>
        <v xml:space="preserve"> </v>
      </c>
      <c r="HC22" s="103"/>
      <c r="HD22" s="138">
        <v>9</v>
      </c>
      <c r="HE22" s="149">
        <v>1</v>
      </c>
      <c r="HF22" s="150">
        <v>5</v>
      </c>
      <c r="HG22" s="150">
        <f t="shared" si="34"/>
        <v>7.5</v>
      </c>
      <c r="HH22" s="150">
        <f>IFERROR(IF(HF22=0," ",IF(HF22=16," ",VLOOKUP(HF22,PROTOKOL!$A:$E,2)*HG22))/7.5*(7.5-HK22),"")</f>
        <v>0</v>
      </c>
      <c r="HI22" s="151"/>
      <c r="HJ22" s="152">
        <f>IF(HF22=0," ",IF(HF22=16," ",(HE22-HH22-HI22)*VLOOKUP(HF22,PROTOKOL!$A:$E,5)))</f>
        <v>17.262634133205204</v>
      </c>
      <c r="HK22" s="153"/>
      <c r="HL22" s="144" t="str">
        <f t="shared" si="222"/>
        <v xml:space="preserve"> </v>
      </c>
      <c r="HM22" s="145" t="str">
        <f t="shared" si="223"/>
        <v xml:space="preserve"> </v>
      </c>
      <c r="HN22" s="149"/>
      <c r="HO22" s="150"/>
      <c r="HP22" s="150" t="str">
        <f t="shared" si="35"/>
        <v xml:space="preserve"> </v>
      </c>
      <c r="HQ22" s="154" t="str">
        <f>IF(HO22=0," ",IF(HO22=16," ",VLOOKUP(HO22,PROTOKOL!$A:$E,2)*HP22))</f>
        <v xml:space="preserve"> </v>
      </c>
      <c r="HR22" s="151"/>
      <c r="HS22" s="152" t="str">
        <f>IF(HO22=0," ",IF(HO22=16," ",(HN22-HQ22-HR22)*VLOOKUP(HO22,PROTOKOL!$A:$E,5)))</f>
        <v xml:space="preserve"> </v>
      </c>
      <c r="HT22" s="155"/>
      <c r="HU22" s="156" t="str">
        <f t="shared" si="36"/>
        <v xml:space="preserve"> </v>
      </c>
      <c r="HV22" s="103"/>
      <c r="HW22" s="138">
        <v>9</v>
      </c>
      <c r="HX22" s="149" t="s">
        <v>26</v>
      </c>
      <c r="HY22" s="150"/>
      <c r="HZ22" s="150" t="str">
        <f t="shared" si="37"/>
        <v xml:space="preserve"> </v>
      </c>
      <c r="IA22" s="150" t="str">
        <f>IFERROR(IF(HY22=0," ",IF(HY22=16," ",VLOOKUP(HY22,PROTOKOL!$A:$E,2)*HZ22))/7.5*(7.5-ID22),"")</f>
        <v/>
      </c>
      <c r="IB22" s="151"/>
      <c r="IC22" s="152" t="str">
        <f>IF(HY22=0," ",IF(HY22=16," ",(HX22-IA22-IB22)*VLOOKUP(HY22,PROTOKOL!$A:$E,5)))</f>
        <v xml:space="preserve"> </v>
      </c>
      <c r="ID22" s="153"/>
      <c r="IE22" s="144" t="str">
        <f t="shared" si="224"/>
        <v xml:space="preserve"> </v>
      </c>
      <c r="IF22" s="145" t="str">
        <f t="shared" si="225"/>
        <v xml:space="preserve"> </v>
      </c>
      <c r="IG22" s="149"/>
      <c r="IH22" s="150"/>
      <c r="II22" s="150" t="str">
        <f t="shared" si="38"/>
        <v xml:space="preserve"> </v>
      </c>
      <c r="IJ22" s="154" t="str">
        <f>IF(IH22=0," ",IF(IH22=16," ",VLOOKUP(IH22,PROTOKOL!$A:$E,2)*II22))</f>
        <v xml:space="preserve"> </v>
      </c>
      <c r="IK22" s="151"/>
      <c r="IL22" s="152" t="str">
        <f>IF(IH22=0," ",IF(IH22=16," ",(IG22-IJ22-IK22)*VLOOKUP(IH22,PROTOKOL!$A:$E,5)))</f>
        <v xml:space="preserve"> </v>
      </c>
      <c r="IM22" s="155"/>
      <c r="IN22" s="156" t="str">
        <f t="shared" si="39"/>
        <v xml:space="preserve"> </v>
      </c>
      <c r="IO22" s="103"/>
      <c r="IP22" s="138">
        <v>9</v>
      </c>
      <c r="IQ22" s="149">
        <v>9.2799999999999994</v>
      </c>
      <c r="IR22" s="150">
        <v>3</v>
      </c>
      <c r="IS22" s="150">
        <f t="shared" si="40"/>
        <v>7.5</v>
      </c>
      <c r="IT22" s="150">
        <f>IFERROR(IF(IR22=0," ",IF(IR22=16," ",VLOOKUP(IR22,PROTOKOL!$A:$E,2)*IS22))/7.5*(7.5-IW22),"")</f>
        <v>4.5</v>
      </c>
      <c r="IU22" s="151">
        <v>9.5000000000000001E-2</v>
      </c>
      <c r="IV22" s="152">
        <f>IF(IR22=0," ",IF(IR22=16," ",(IQ22-IT22-IU22)*VLOOKUP(IR22,PROTOKOL!$A:$E,5)))</f>
        <v>33.247935388888884</v>
      </c>
      <c r="IW22" s="153"/>
      <c r="IX22" s="144">
        <f t="shared" si="226"/>
        <v>7.5</v>
      </c>
      <c r="IY22" s="145">
        <f t="shared" si="227"/>
        <v>33.247935388888884</v>
      </c>
      <c r="IZ22" s="149"/>
      <c r="JA22" s="150"/>
      <c r="JB22" s="150" t="str">
        <f t="shared" si="41"/>
        <v xml:space="preserve"> </v>
      </c>
      <c r="JC22" s="154" t="str">
        <f>IF(JA22=0," ",IF(JA22=16," ",VLOOKUP(JA22,PROTOKOL!$A:$E,2)*JB22))</f>
        <v xml:space="preserve"> </v>
      </c>
      <c r="JD22" s="151"/>
      <c r="JE22" s="152" t="str">
        <f>IF(JA22=0," ",IF(JA22=16," ",(IZ22-JC22-JD22)*VLOOKUP(JA22,PROTOKOL!$A:$E,5)))</f>
        <v xml:space="preserve"> </v>
      </c>
      <c r="JF22" s="155"/>
      <c r="JG22" s="156" t="str">
        <f t="shared" si="42"/>
        <v xml:space="preserve"> </v>
      </c>
      <c r="JH22" s="103"/>
      <c r="JI22" s="138">
        <v>9</v>
      </c>
      <c r="JJ22" s="149">
        <v>1</v>
      </c>
      <c r="JK22" s="150">
        <v>5</v>
      </c>
      <c r="JL22" s="150">
        <f t="shared" si="43"/>
        <v>7.5</v>
      </c>
      <c r="JM22" s="150">
        <f>IFERROR(IF(JK22=0," ",IF(JK22=16," ",VLOOKUP(JK22,PROTOKOL!$A:$E,2)*JL22))/7.5*(7.5-JP22),"")</f>
        <v>0</v>
      </c>
      <c r="JN22" s="151"/>
      <c r="JO22" s="152">
        <f>IF(JK22=0," ",IF(JK22=16," ",(JJ22-JM22-JN22)*VLOOKUP(JK22,PROTOKOL!$A:$E,5)))</f>
        <v>17.262634133205204</v>
      </c>
      <c r="JP22" s="153"/>
      <c r="JQ22" s="144" t="str">
        <f t="shared" si="228"/>
        <v xml:space="preserve"> </v>
      </c>
      <c r="JR22" s="145" t="str">
        <f t="shared" si="229"/>
        <v xml:space="preserve"> </v>
      </c>
      <c r="JS22" s="149"/>
      <c r="JT22" s="150"/>
      <c r="JU22" s="150" t="str">
        <f t="shared" si="44"/>
        <v xml:space="preserve"> </v>
      </c>
      <c r="JV22" s="154" t="str">
        <f>IF(JT22=0," ",IF(JT22=16," ",VLOOKUP(JT22,PROTOKOL!$A:$E,2)*JU22))</f>
        <v xml:space="preserve"> </v>
      </c>
      <c r="JW22" s="151"/>
      <c r="JX22" s="152" t="str">
        <f>IF(JT22=0," ",IF(JT22=16," ",(JS22-JV22-JW22)*VLOOKUP(JT22,PROTOKOL!$A:$E,5)))</f>
        <v xml:space="preserve"> </v>
      </c>
      <c r="JY22" s="155"/>
      <c r="JZ22" s="156" t="str">
        <f t="shared" si="45"/>
        <v xml:space="preserve"> </v>
      </c>
      <c r="KA22" s="103"/>
      <c r="KB22" s="138">
        <v>9</v>
      </c>
      <c r="KC22" s="149">
        <v>5.98</v>
      </c>
      <c r="KD22" s="150">
        <v>1</v>
      </c>
      <c r="KE22" s="150">
        <f t="shared" si="46"/>
        <v>7.5</v>
      </c>
      <c r="KF22" s="150">
        <f>IFERROR(IF(KD22=0," ",IF(KD22=16," ",VLOOKUP(KD22,PROTOKOL!$A:$E,2)*KE22))/7.5*(7.5-KI22),"")</f>
        <v>4.5</v>
      </c>
      <c r="KG22" s="151">
        <v>0.11600000000000001</v>
      </c>
      <c r="KH22" s="152">
        <f>IF(KD22=0," ",IF(KD22=16," ",(KC22-KF22-KG22)*VLOOKUP(KD22,PROTOKOL!$A:$E,5)))</f>
        <v>13.828383555555558</v>
      </c>
      <c r="KI22" s="153"/>
      <c r="KJ22" s="144">
        <f t="shared" si="230"/>
        <v>7.5</v>
      </c>
      <c r="KK22" s="145">
        <f t="shared" si="231"/>
        <v>13.828383555555558</v>
      </c>
      <c r="KL22" s="149"/>
      <c r="KM22" s="150"/>
      <c r="KN22" s="150" t="str">
        <f t="shared" si="47"/>
        <v xml:space="preserve"> </v>
      </c>
      <c r="KO22" s="154" t="str">
        <f>IF(KM22=0," ",IF(KM22=16," ",VLOOKUP(KM22,PROTOKOL!$A:$E,2)*KN22))</f>
        <v xml:space="preserve"> </v>
      </c>
      <c r="KP22" s="151"/>
      <c r="KQ22" s="152" t="str">
        <f>IF(KM22=0," ",IF(KM22=16," ",(KL22-KO22-KP22)*VLOOKUP(KM22,PROTOKOL!$A:$E,5)))</f>
        <v xml:space="preserve"> </v>
      </c>
      <c r="KR22" s="155"/>
      <c r="KS22" s="156" t="str">
        <f t="shared" si="48"/>
        <v xml:space="preserve"> </v>
      </c>
      <c r="KT22" s="103"/>
      <c r="KU22" s="138">
        <v>9</v>
      </c>
      <c r="KV22" s="149">
        <v>7.72</v>
      </c>
      <c r="KW22" s="150">
        <v>3</v>
      </c>
      <c r="KX22" s="150">
        <f t="shared" si="49"/>
        <v>7.5</v>
      </c>
      <c r="KY22" s="150">
        <f>IFERROR(IF(KW22=0," ",IF(KW22=16," ",VLOOKUP(KW22,PROTOKOL!$A:$E,2)*KX22))/7.5*(7.5-LB22),"")</f>
        <v>4.5</v>
      </c>
      <c r="KZ22" s="151">
        <v>0.16200000000000001</v>
      </c>
      <c r="LA22" s="152">
        <f>IF(KW22=0," ",IF(KW22=16," ",(KV22-KY22-KZ22)*VLOOKUP(KW22,PROTOKOL!$A:$E,5)))</f>
        <v>21.701640644444442</v>
      </c>
      <c r="LB22" s="153"/>
      <c r="LC22" s="144">
        <f t="shared" si="232"/>
        <v>7.5</v>
      </c>
      <c r="LD22" s="145">
        <f t="shared" si="233"/>
        <v>21.701640644444442</v>
      </c>
      <c r="LE22" s="149"/>
      <c r="LF22" s="150"/>
      <c r="LG22" s="150" t="str">
        <f t="shared" si="50"/>
        <v xml:space="preserve"> </v>
      </c>
      <c r="LH22" s="154" t="str">
        <f>IF(LF22=0," ",IF(LF22=16," ",VLOOKUP(LF22,PROTOKOL!$A:$E,2)*LG22))</f>
        <v xml:space="preserve"> </v>
      </c>
      <c r="LI22" s="151"/>
      <c r="LJ22" s="152" t="str">
        <f>IF(LF22=0," ",IF(LF22=16," ",(LE22-LH22-LI22)*VLOOKUP(LF22,PROTOKOL!$A:$E,5)))</f>
        <v xml:space="preserve"> </v>
      </c>
      <c r="LK22" s="155"/>
      <c r="LL22" s="156" t="str">
        <f t="shared" si="51"/>
        <v xml:space="preserve"> </v>
      </c>
      <c r="LM22" s="103"/>
      <c r="LN22" s="138">
        <v>9</v>
      </c>
      <c r="LO22" s="149" t="s">
        <v>29</v>
      </c>
      <c r="LP22" s="150"/>
      <c r="LQ22" s="150" t="str">
        <f t="shared" si="52"/>
        <v xml:space="preserve"> </v>
      </c>
      <c r="LR22" s="150" t="str">
        <f>IFERROR(IF(LP22=0," ",IF(LP22=16," ",VLOOKUP(LP22,PROTOKOL!$A:$E,2)*LQ22))/7.5*(7.5-LU22),"")</f>
        <v/>
      </c>
      <c r="LS22" s="151"/>
      <c r="LT22" s="152" t="str">
        <f>IF(LP22=0," ",IF(LP22=16," ",(LO22-LR22-LS22)*VLOOKUP(LP22,PROTOKOL!$A:$E,5)))</f>
        <v xml:space="preserve"> </v>
      </c>
      <c r="LU22" s="153"/>
      <c r="LV22" s="144" t="str">
        <f t="shared" si="234"/>
        <v xml:space="preserve"> </v>
      </c>
      <c r="LW22" s="145" t="str">
        <f t="shared" si="235"/>
        <v xml:space="preserve"> </v>
      </c>
      <c r="LX22" s="149"/>
      <c r="LY22" s="150"/>
      <c r="LZ22" s="150" t="str">
        <f t="shared" si="53"/>
        <v xml:space="preserve"> </v>
      </c>
      <c r="MA22" s="154" t="str">
        <f>IF(LY22=0," ",IF(LY22=16," ",VLOOKUP(LY22,PROTOKOL!$A:$E,2)*LZ22))</f>
        <v xml:space="preserve"> </v>
      </c>
      <c r="MB22" s="151"/>
      <c r="MC22" s="152" t="str">
        <f>IF(LY22=0," ",IF(LY22=16," ",(LX22-MA22-MB22)*VLOOKUP(LY22,PROTOKOL!$A:$E,5)))</f>
        <v xml:space="preserve"> </v>
      </c>
      <c r="MD22" s="155"/>
      <c r="ME22" s="156" t="str">
        <f t="shared" si="54"/>
        <v xml:space="preserve"> </v>
      </c>
      <c r="MF22" s="103"/>
      <c r="MG22" s="138">
        <v>9</v>
      </c>
      <c r="MH22" s="149" t="s">
        <v>161</v>
      </c>
      <c r="MI22" s="150"/>
      <c r="MJ22" s="150" t="str">
        <f t="shared" si="55"/>
        <v xml:space="preserve"> </v>
      </c>
      <c r="MK22" s="150" t="str">
        <f>IFERROR(IF(MI22=0," ",IF(MI22=16," ",VLOOKUP(MI22,PROTOKOL!$A:$E,2)*MJ22))/7.5*(7.5-MN22),"")</f>
        <v/>
      </c>
      <c r="ML22" s="151"/>
      <c r="MM22" s="152" t="str">
        <f>IF(MI22=0," ",IF(MI22=16," ",(MH22-MK22-ML22)*VLOOKUP(MI22,PROTOKOL!$A:$E,5)))</f>
        <v xml:space="preserve"> </v>
      </c>
      <c r="MN22" s="153"/>
      <c r="MO22" s="144" t="str">
        <f t="shared" si="236"/>
        <v xml:space="preserve"> </v>
      </c>
      <c r="MP22" s="145" t="str">
        <f t="shared" si="237"/>
        <v xml:space="preserve"> </v>
      </c>
      <c r="MQ22" s="149"/>
      <c r="MR22" s="150"/>
      <c r="MS22" s="150" t="str">
        <f t="shared" si="56"/>
        <v xml:space="preserve"> </v>
      </c>
      <c r="MT22" s="154" t="str">
        <f>IF(MR22=0," ",IF(MR22=16," ",VLOOKUP(MR22,PROTOKOL!$A:$E,2)*MS22))</f>
        <v xml:space="preserve"> </v>
      </c>
      <c r="MU22" s="151"/>
      <c r="MV22" s="152" t="str">
        <f>IF(MR22=0," ",IF(MR22=16," ",(MQ22-MT22-MU22)*VLOOKUP(MR22,PROTOKOL!$A:$E,5)))</f>
        <v xml:space="preserve"> </v>
      </c>
      <c r="MW22" s="155"/>
      <c r="MX22" s="156" t="str">
        <f t="shared" si="57"/>
        <v xml:space="preserve"> </v>
      </c>
      <c r="MY22" s="103"/>
      <c r="MZ22" s="138">
        <v>9</v>
      </c>
      <c r="NA22" s="149">
        <v>9.33</v>
      </c>
      <c r="NB22" s="150">
        <v>3</v>
      </c>
      <c r="NC22" s="150">
        <f t="shared" si="58"/>
        <v>7.5</v>
      </c>
      <c r="ND22" s="150">
        <f>IFERROR(IF(NB22=0," ",IF(NB22=16," ",VLOOKUP(NB22,PROTOKOL!$A:$E,2)*NC22))/7.5*(7.5-NG22),"")</f>
        <v>4.5</v>
      </c>
      <c r="NE22" s="151">
        <v>0.15</v>
      </c>
      <c r="NF22" s="152">
        <f>IF(NB22=0," ",IF(NB22=16," ",(NA22-ND22-NE22)*VLOOKUP(NB22,PROTOKOL!$A:$E,5)))</f>
        <v>33.212451999999992</v>
      </c>
      <c r="NG22" s="153"/>
      <c r="NH22" s="144">
        <f t="shared" si="238"/>
        <v>7.5</v>
      </c>
      <c r="NI22" s="145">
        <f t="shared" si="239"/>
        <v>33.212451999999992</v>
      </c>
      <c r="NJ22" s="149"/>
      <c r="NK22" s="150"/>
      <c r="NL22" s="150" t="str">
        <f t="shared" si="59"/>
        <v xml:space="preserve"> </v>
      </c>
      <c r="NM22" s="154" t="str">
        <f>IF(NK22=0," ",IF(NK22=16," ",VLOOKUP(NK22,PROTOKOL!$A:$E,2)*NL22))</f>
        <v xml:space="preserve"> </v>
      </c>
      <c r="NN22" s="151"/>
      <c r="NO22" s="152" t="str">
        <f>IF(NK22=0," ",IF(NK22=16," ",(NJ22-NM22-NN22)*VLOOKUP(NK22,PROTOKOL!$A:$E,5)))</f>
        <v xml:space="preserve"> </v>
      </c>
      <c r="NP22" s="155"/>
      <c r="NQ22" s="156" t="str">
        <f t="shared" si="60"/>
        <v xml:space="preserve"> </v>
      </c>
      <c r="NR22" s="103"/>
      <c r="NS22" s="138">
        <v>9</v>
      </c>
      <c r="NT22" s="149">
        <v>9.2799999999999994</v>
      </c>
      <c r="NU22" s="150">
        <v>3</v>
      </c>
      <c r="NV22" s="150">
        <f t="shared" si="61"/>
        <v>7.5</v>
      </c>
      <c r="NW22" s="150">
        <f>IFERROR(IF(NU22=0," ",IF(NU22=16," ",VLOOKUP(NU22,PROTOKOL!$A:$E,2)*NV22))/7.5*(7.5-NZ22),"")</f>
        <v>4.5</v>
      </c>
      <c r="NX22" s="151">
        <v>9.5000000000000001E-2</v>
      </c>
      <c r="NY22" s="152">
        <f>IF(NU22=0," ",IF(NU22=16," ",(NT22-NW22-NX22)*VLOOKUP(NU22,PROTOKOL!$A:$E,5)))</f>
        <v>33.247935388888884</v>
      </c>
      <c r="NZ22" s="153"/>
      <c r="OA22" s="144">
        <f t="shared" si="240"/>
        <v>7.5</v>
      </c>
      <c r="OB22" s="145">
        <f t="shared" si="241"/>
        <v>33.247935388888884</v>
      </c>
      <c r="OC22" s="149"/>
      <c r="OD22" s="150"/>
      <c r="OE22" s="150" t="str">
        <f t="shared" si="62"/>
        <v xml:space="preserve"> </v>
      </c>
      <c r="OF22" s="154" t="str">
        <f>IF(OD22=0," ",IF(OD22=16," ",VLOOKUP(OD22,PROTOKOL!$A:$E,2)*OE22))</f>
        <v xml:space="preserve"> </v>
      </c>
      <c r="OG22" s="151"/>
      <c r="OH22" s="152" t="str">
        <f>IF(OD22=0," ",IF(OD22=16," ",(OC22-OF22-OG22)*VLOOKUP(OD22,PROTOKOL!$A:$E,5)))</f>
        <v xml:space="preserve"> </v>
      </c>
      <c r="OI22" s="155"/>
      <c r="OJ22" s="156" t="str">
        <f t="shared" si="63"/>
        <v xml:space="preserve"> </v>
      </c>
      <c r="OK22" s="103"/>
      <c r="OL22" s="138">
        <v>9</v>
      </c>
      <c r="OM22" s="149">
        <v>6.73</v>
      </c>
      <c r="ON22" s="150">
        <v>1</v>
      </c>
      <c r="OO22" s="150">
        <f t="shared" si="64"/>
        <v>7.5</v>
      </c>
      <c r="OP22" s="150">
        <f>IFERROR(IF(ON22=0," ",IF(ON22=16," ",VLOOKUP(ON22,PROTOKOL!$A:$E,2)*OO22))/7.5*(7.5-OS22),"")</f>
        <v>4.5</v>
      </c>
      <c r="OQ22" s="151">
        <v>0.219</v>
      </c>
      <c r="OR22" s="152">
        <f>IF(ON22=0," ",IF(ON22=16," ",(OM22-OP22-OQ22)*VLOOKUP(ON22,PROTOKOL!$A:$E,5)))</f>
        <v>20.387741444444448</v>
      </c>
      <c r="OS22" s="153"/>
      <c r="OT22" s="144">
        <f t="shared" si="242"/>
        <v>7.5</v>
      </c>
      <c r="OU22" s="145">
        <f t="shared" si="243"/>
        <v>20.387741444444448</v>
      </c>
      <c r="OV22" s="149"/>
      <c r="OW22" s="150"/>
      <c r="OX22" s="150" t="str">
        <f t="shared" si="65"/>
        <v xml:space="preserve"> </v>
      </c>
      <c r="OY22" s="154" t="str">
        <f>IF(OW22=0," ",IF(OW22=16," ",VLOOKUP(OW22,PROTOKOL!$A:$E,2)*OX22))</f>
        <v xml:space="preserve"> </v>
      </c>
      <c r="OZ22" s="151"/>
      <c r="PA22" s="152" t="str">
        <f>IF(OW22=0," ",IF(OW22=16," ",(OV22-OY22-OZ22)*VLOOKUP(OW22,PROTOKOL!$A:$E,5)))</f>
        <v xml:space="preserve"> </v>
      </c>
      <c r="PB22" s="155"/>
      <c r="PC22" s="156" t="str">
        <f t="shared" si="66"/>
        <v xml:space="preserve"> </v>
      </c>
      <c r="PD22" s="103"/>
      <c r="PE22" s="138">
        <v>9</v>
      </c>
      <c r="PF22" s="149">
        <v>9.33</v>
      </c>
      <c r="PG22" s="150">
        <v>3</v>
      </c>
      <c r="PH22" s="150">
        <f t="shared" si="67"/>
        <v>7.5</v>
      </c>
      <c r="PI22" s="150">
        <f>IFERROR(IF(PG22=0," ",IF(PG22=16," ",VLOOKUP(PG22,PROTOKOL!$A:$E,2)*PH22))/7.5*(7.5-PL22),"")</f>
        <v>4.5</v>
      </c>
      <c r="PJ22" s="151">
        <v>0.15</v>
      </c>
      <c r="PK22" s="152">
        <f>IF(PG22=0," ",IF(PG22=16," ",(PF22-PI22-PJ22)*VLOOKUP(PG22,PROTOKOL!$A:$E,5)))</f>
        <v>33.212451999999992</v>
      </c>
      <c r="PL22" s="153"/>
      <c r="PM22" s="144">
        <f t="shared" si="244"/>
        <v>7.5</v>
      </c>
      <c r="PN22" s="145">
        <f t="shared" si="245"/>
        <v>33.212451999999992</v>
      </c>
      <c r="PO22" s="149"/>
      <c r="PP22" s="150"/>
      <c r="PQ22" s="150" t="str">
        <f t="shared" si="68"/>
        <v xml:space="preserve"> </v>
      </c>
      <c r="PR22" s="154" t="str">
        <f>IF(PP22=0," ",IF(PP22=16," ",VLOOKUP(PP22,PROTOKOL!$A:$E,2)*PQ22))</f>
        <v xml:space="preserve"> </v>
      </c>
      <c r="PS22" s="151"/>
      <c r="PT22" s="152" t="str">
        <f>IF(PP22=0," ",IF(PP22=16," ",(PO22-PR22-PS22)*VLOOKUP(PP22,PROTOKOL!$A:$E,5)))</f>
        <v xml:space="preserve"> </v>
      </c>
      <c r="PU22" s="155"/>
      <c r="PV22" s="156" t="str">
        <f t="shared" si="69"/>
        <v xml:space="preserve"> </v>
      </c>
      <c r="PW22" s="103"/>
      <c r="PX22" s="138">
        <v>9</v>
      </c>
      <c r="PY22" s="149">
        <v>7.05</v>
      </c>
      <c r="PZ22" s="150">
        <v>1</v>
      </c>
      <c r="QA22" s="150">
        <f t="shared" si="70"/>
        <v>7.5</v>
      </c>
      <c r="QB22" s="150">
        <f>IFERROR(IF(PZ22=0," ",IF(PZ22=16," ",VLOOKUP(PZ22,PROTOKOL!$A:$E,2)*QA22))/7.5*(7.5-QE22),"")</f>
        <v>4.5</v>
      </c>
      <c r="QC22" s="151">
        <v>0.22</v>
      </c>
      <c r="QD22" s="152">
        <f>IF(PZ22=0," ",IF(PZ22=16," ",(PY22-QB22-QC22)*VLOOKUP(PZ22,PROTOKOL!$A:$E,5)))</f>
        <v>23.621798888888883</v>
      </c>
      <c r="QE22" s="153"/>
      <c r="QF22" s="144">
        <f t="shared" si="246"/>
        <v>7.5</v>
      </c>
      <c r="QG22" s="145">
        <f t="shared" si="247"/>
        <v>23.621798888888883</v>
      </c>
      <c r="QH22" s="149"/>
      <c r="QI22" s="150"/>
      <c r="QJ22" s="150" t="str">
        <f t="shared" si="71"/>
        <v xml:space="preserve"> </v>
      </c>
      <c r="QK22" s="154" t="str">
        <f>IF(QI22=0," ",IF(QI22=16," ",VLOOKUP(QI22,PROTOKOL!$A:$E,2)*QJ22))</f>
        <v xml:space="preserve"> </v>
      </c>
      <c r="QL22" s="151"/>
      <c r="QM22" s="152" t="str">
        <f>IF(QI22=0," ",IF(QI22=16," ",(QH22-QK22-QL22)*VLOOKUP(QI22,PROTOKOL!$A:$E,5)))</f>
        <v xml:space="preserve"> </v>
      </c>
      <c r="QN22" s="155"/>
      <c r="QO22" s="156" t="str">
        <f t="shared" si="72"/>
        <v xml:space="preserve"> </v>
      </c>
      <c r="QP22" s="103"/>
      <c r="QQ22" s="138">
        <v>9</v>
      </c>
      <c r="QR22" s="149" t="s">
        <v>26</v>
      </c>
      <c r="QS22" s="150"/>
      <c r="QT22" s="150" t="str">
        <f t="shared" si="73"/>
        <v xml:space="preserve"> </v>
      </c>
      <c r="QU22" s="150" t="str">
        <f>IFERROR(IF(QS22=0," ",IF(QS22=16," ",VLOOKUP(QS22,PROTOKOL!$A:$E,2)*QT22))/7.5*(7.5-QX22),"")</f>
        <v/>
      </c>
      <c r="QV22" s="151"/>
      <c r="QW22" s="152" t="str">
        <f>IF(QS22=0," ",IF(QS22=16," ",(QR22-QU22-QV22)*VLOOKUP(QS22,PROTOKOL!$A:$E,5)))</f>
        <v xml:space="preserve"> </v>
      </c>
      <c r="QX22" s="153"/>
      <c r="QY22" s="144" t="str">
        <f t="shared" si="248"/>
        <v xml:space="preserve"> </v>
      </c>
      <c r="QZ22" s="145" t="str">
        <f t="shared" si="249"/>
        <v xml:space="preserve"> </v>
      </c>
      <c r="RA22" s="149"/>
      <c r="RB22" s="150"/>
      <c r="RC22" s="150" t="str">
        <f t="shared" si="74"/>
        <v xml:space="preserve"> </v>
      </c>
      <c r="RD22" s="154" t="str">
        <f>IF(RB22=0," ",IF(RB22=16," ",VLOOKUP(RB22,PROTOKOL!$A:$E,2)*RC22))</f>
        <v xml:space="preserve"> </v>
      </c>
      <c r="RE22" s="151"/>
      <c r="RF22" s="152" t="str">
        <f>IF(RB22=0," ",IF(RB22=16," ",(RA22-RD22-RE22)*VLOOKUP(RB22,PROTOKOL!$A:$E,5)))</f>
        <v xml:space="preserve"> </v>
      </c>
      <c r="RG22" s="155"/>
      <c r="RH22" s="156" t="str">
        <f t="shared" si="75"/>
        <v xml:space="preserve"> </v>
      </c>
      <c r="RI22" s="103"/>
      <c r="RJ22" s="138">
        <v>9</v>
      </c>
      <c r="RK22" s="149" t="s">
        <v>26</v>
      </c>
      <c r="RL22" s="150"/>
      <c r="RM22" s="150" t="str">
        <f t="shared" si="76"/>
        <v xml:space="preserve"> </v>
      </c>
      <c r="RN22" s="150" t="str">
        <f>IFERROR(IF(RL22=0," ",IF(RL22=16," ",VLOOKUP(RL22,PROTOKOL!$A:$E,2)*RM22))/7.5*(7.5-RQ22),"")</f>
        <v/>
      </c>
      <c r="RO22" s="151"/>
      <c r="RP22" s="152" t="str">
        <f>IF(RL22=0," ",IF(RL22=16," ",(RK22-RN22-RO22)*VLOOKUP(RL22,PROTOKOL!$A:$E,5)))</f>
        <v xml:space="preserve"> </v>
      </c>
      <c r="RQ22" s="153"/>
      <c r="RR22" s="144" t="str">
        <f t="shared" si="250"/>
        <v xml:space="preserve"> </v>
      </c>
      <c r="RS22" s="145" t="str">
        <f t="shared" si="251"/>
        <v xml:space="preserve"> </v>
      </c>
      <c r="RT22" s="149"/>
      <c r="RU22" s="150"/>
      <c r="RV22" s="150" t="str">
        <f t="shared" si="77"/>
        <v xml:space="preserve"> </v>
      </c>
      <c r="RW22" s="154" t="str">
        <f>IF(RU22=0," ",IF(RU22=16," ",VLOOKUP(RU22,PROTOKOL!$A:$E,2)*RV22))</f>
        <v xml:space="preserve"> </v>
      </c>
      <c r="RX22" s="151"/>
      <c r="RY22" s="152" t="str">
        <f>IF(RU22=0," ",IF(RU22=16," ",(RT22-RW22-RX22)*VLOOKUP(RU22,PROTOKOL!$A:$E,5)))</f>
        <v xml:space="preserve"> </v>
      </c>
      <c r="RZ22" s="155"/>
      <c r="SA22" s="156" t="str">
        <f t="shared" si="78"/>
        <v xml:space="preserve"> </v>
      </c>
      <c r="SB22" s="103"/>
      <c r="SC22" s="138">
        <v>9</v>
      </c>
      <c r="SD22" s="149">
        <v>5.93</v>
      </c>
      <c r="SE22" s="150">
        <v>1</v>
      </c>
      <c r="SF22" s="150">
        <f t="shared" si="79"/>
        <v>7.5</v>
      </c>
      <c r="SG22" s="150">
        <f>IFERROR(IF(SE22=0," ",IF(SE22=16," ",VLOOKUP(SE22,PROTOKOL!$A:$E,2)*SF22))/7.5*(7.5-SJ22),"")</f>
        <v>4.5</v>
      </c>
      <c r="SH22" s="151">
        <v>0.247</v>
      </c>
      <c r="SI22" s="152">
        <f>IF(SE22=0," ",IF(SE22=16," ",(SD22-SG22-SH22)*VLOOKUP(SE22,PROTOKOL!$A:$E,5)))</f>
        <v>11.993385444444442</v>
      </c>
      <c r="SJ22" s="153"/>
      <c r="SK22" s="144">
        <f t="shared" si="252"/>
        <v>7.5</v>
      </c>
      <c r="SL22" s="145">
        <f t="shared" si="253"/>
        <v>11.993385444444442</v>
      </c>
      <c r="SM22" s="149"/>
      <c r="SN22" s="150"/>
      <c r="SO22" s="150" t="str">
        <f t="shared" si="80"/>
        <v xml:space="preserve"> </v>
      </c>
      <c r="SP22" s="154" t="str">
        <f>IF(SN22=0," ",IF(SN22=16," ",VLOOKUP(SN22,PROTOKOL!$A:$E,2)*SO22))</f>
        <v xml:space="preserve"> </v>
      </c>
      <c r="SQ22" s="151"/>
      <c r="SR22" s="152" t="str">
        <f>IF(SN22=0," ",IF(SN22=16," ",(SM22-SP22-SQ22)*VLOOKUP(SN22,PROTOKOL!$A:$E,5)))</f>
        <v xml:space="preserve"> </v>
      </c>
      <c r="SS22" s="155"/>
      <c r="ST22" s="156" t="str">
        <f t="shared" si="81"/>
        <v xml:space="preserve"> </v>
      </c>
      <c r="SU22" s="103"/>
      <c r="SV22" s="138">
        <v>9</v>
      </c>
      <c r="SW22" s="149">
        <v>1</v>
      </c>
      <c r="SX22" s="150">
        <v>5</v>
      </c>
      <c r="SY22" s="150">
        <f t="shared" si="82"/>
        <v>7.5</v>
      </c>
      <c r="SZ22" s="150">
        <f>IFERROR(IF(SX22=0," ",IF(SX22=16," ",VLOOKUP(SX22,PROTOKOL!$A:$E,2)*SY22))/7.5*(7.5-TC22),"")</f>
        <v>0</v>
      </c>
      <c r="TA22" s="151"/>
      <c r="TB22" s="152">
        <f>IF(SX22=0," ",IF(SX22=16," ",(SW22-SZ22-TA22)*VLOOKUP(SX22,PROTOKOL!$A:$E,5)))</f>
        <v>17.262634133205204</v>
      </c>
      <c r="TC22" s="153"/>
      <c r="TD22" s="144" t="str">
        <f t="shared" si="254"/>
        <v xml:space="preserve"> </v>
      </c>
      <c r="TE22" s="145" t="str">
        <f t="shared" si="255"/>
        <v xml:space="preserve"> </v>
      </c>
      <c r="TF22" s="149"/>
      <c r="TG22" s="150"/>
      <c r="TH22" s="150" t="str">
        <f t="shared" si="83"/>
        <v xml:space="preserve"> </v>
      </c>
      <c r="TI22" s="154" t="str">
        <f>IF(TG22=0," ",IF(TG22=16," ",VLOOKUP(TG22,PROTOKOL!$A:$E,2)*TH22))</f>
        <v xml:space="preserve"> </v>
      </c>
      <c r="TJ22" s="151"/>
      <c r="TK22" s="152" t="str">
        <f>IF(TG22=0," ",IF(TG22=16," ",(TF22-TI22-TJ22)*VLOOKUP(TG22,PROTOKOL!$A:$E,5)))</f>
        <v xml:space="preserve"> </v>
      </c>
      <c r="TL22" s="155"/>
      <c r="TM22" s="156" t="str">
        <f t="shared" si="84"/>
        <v xml:space="preserve"> </v>
      </c>
      <c r="TN22" s="103"/>
      <c r="TO22" s="138">
        <v>9</v>
      </c>
      <c r="TP22" s="149">
        <v>7.23</v>
      </c>
      <c r="TQ22" s="150">
        <v>1</v>
      </c>
      <c r="TR22" s="150">
        <f t="shared" si="85"/>
        <v>7.5</v>
      </c>
      <c r="TS22" s="150">
        <f>IFERROR(IF(TQ22=0," ",IF(TQ22=16," ",VLOOKUP(TQ22,PROTOKOL!$A:$E,2)*TR22))/7.5*(7.5-TV22),"")</f>
        <v>4.5</v>
      </c>
      <c r="TT22" s="151">
        <v>0.115</v>
      </c>
      <c r="TU22" s="152">
        <f>IF(TQ22=0," ",IF(TQ22=16," ",(TP22-TS22-TT22)*VLOOKUP(TQ22,PROTOKOL!$A:$E,5)))</f>
        <v>26.511160555555556</v>
      </c>
      <c r="TV22" s="153"/>
      <c r="TW22" s="144">
        <f t="shared" si="256"/>
        <v>7.5</v>
      </c>
      <c r="TX22" s="145">
        <f t="shared" si="257"/>
        <v>26.511160555555556</v>
      </c>
      <c r="TY22" s="149"/>
      <c r="TZ22" s="150"/>
      <c r="UA22" s="150" t="str">
        <f t="shared" si="86"/>
        <v xml:space="preserve"> </v>
      </c>
      <c r="UB22" s="154" t="str">
        <f>IF(TZ22=0," ",IF(TZ22=16," ",VLOOKUP(TZ22,PROTOKOL!$A:$E,2)*UA22))</f>
        <v xml:space="preserve"> </v>
      </c>
      <c r="UC22" s="151"/>
      <c r="UD22" s="152" t="str">
        <f>IF(TZ22=0," ",IF(TZ22=16," ",(TY22-UB22-UC22)*VLOOKUP(TZ22,PROTOKOL!$A:$E,5)))</f>
        <v xml:space="preserve"> </v>
      </c>
      <c r="UE22" s="155"/>
      <c r="UF22" s="156" t="str">
        <f t="shared" si="87"/>
        <v xml:space="preserve"> </v>
      </c>
      <c r="UG22" s="103"/>
      <c r="UH22" s="138">
        <v>9</v>
      </c>
      <c r="UI22" s="149">
        <v>7.56</v>
      </c>
      <c r="UJ22" s="150">
        <v>1</v>
      </c>
      <c r="UK22" s="150">
        <f t="shared" si="88"/>
        <v>7.5</v>
      </c>
      <c r="UL22" s="150">
        <f>IFERROR(IF(UJ22=0," ",IF(UJ22=16," ",VLOOKUP(UJ22,PROTOKOL!$A:$E,2)*UK22))/7.5*(7.5-UO22),"")</f>
        <v>4.5</v>
      </c>
      <c r="UM22" s="151">
        <v>0.217</v>
      </c>
      <c r="UN22" s="152">
        <f>IF(UJ22=0," ",IF(UJ22=16," ",(UI22-UL22-UM22)*VLOOKUP(UJ22,PROTOKOL!$A:$E,5)))</f>
        <v>28.822649888888879</v>
      </c>
      <c r="UO22" s="153"/>
      <c r="UP22" s="144">
        <f t="shared" si="258"/>
        <v>7.5</v>
      </c>
      <c r="UQ22" s="145">
        <f t="shared" si="259"/>
        <v>28.822649888888879</v>
      </c>
      <c r="UR22" s="149"/>
      <c r="US22" s="150"/>
      <c r="UT22" s="150" t="str">
        <f t="shared" si="89"/>
        <v xml:space="preserve"> </v>
      </c>
      <c r="UU22" s="154" t="str">
        <f>IF(US22=0," ",IF(US22=16," ",VLOOKUP(US22,PROTOKOL!$A:$E,2)*UT22))</f>
        <v xml:space="preserve"> </v>
      </c>
      <c r="UV22" s="151"/>
      <c r="UW22" s="152" t="str">
        <f>IF(US22=0," ",IF(US22=16," ",(UR22-UU22-UV22)*VLOOKUP(US22,PROTOKOL!$A:$E,5)))</f>
        <v xml:space="preserve"> </v>
      </c>
      <c r="UX22" s="155"/>
      <c r="UY22" s="156" t="str">
        <f t="shared" si="90"/>
        <v xml:space="preserve"> </v>
      </c>
      <c r="UZ22" s="103"/>
      <c r="VA22" s="138">
        <v>9</v>
      </c>
      <c r="VB22" s="149">
        <v>6.29</v>
      </c>
      <c r="VC22" s="150">
        <v>1</v>
      </c>
      <c r="VD22" s="150">
        <f t="shared" si="91"/>
        <v>7.5</v>
      </c>
      <c r="VE22" s="150">
        <f>IFERROR(IF(VC22=0," ",IF(VC22=16," ",VLOOKUP(VC22,PROTOKOL!$A:$E,2)*VD22))/7.5*(7.5-VH22),"")</f>
        <v>4.5</v>
      </c>
      <c r="VF22" s="151">
        <v>0.16400000000000001</v>
      </c>
      <c r="VG22" s="152">
        <f>IF(VC22=0," ",IF(VC22=16," ",(VB22-VE22-VF22)*VLOOKUP(VC22,PROTOKOL!$A:$E,5)))</f>
        <v>16.484568666666664</v>
      </c>
      <c r="VH22" s="153"/>
      <c r="VI22" s="144">
        <f t="shared" si="260"/>
        <v>7.5</v>
      </c>
      <c r="VJ22" s="145">
        <f t="shared" si="261"/>
        <v>16.484568666666664</v>
      </c>
      <c r="VK22" s="149"/>
      <c r="VL22" s="150"/>
      <c r="VM22" s="150" t="str">
        <f t="shared" si="92"/>
        <v xml:space="preserve"> </v>
      </c>
      <c r="VN22" s="154" t="str">
        <f>IF(VL22=0," ",IF(VL22=16," ",VLOOKUP(VL22,PROTOKOL!$A:$E,2)*VM22))</f>
        <v xml:space="preserve"> </v>
      </c>
      <c r="VO22" s="151"/>
      <c r="VP22" s="152" t="str">
        <f>IF(VL22=0," ",IF(VL22=16," ",(VK22-VN22-VO22)*VLOOKUP(VL22,PROTOKOL!$A:$E,5)))</f>
        <v xml:space="preserve"> </v>
      </c>
      <c r="VQ22" s="155"/>
      <c r="VR22" s="156" t="str">
        <f t="shared" si="93"/>
        <v xml:space="preserve"> </v>
      </c>
      <c r="VS22" s="103"/>
      <c r="VT22" s="138">
        <v>9</v>
      </c>
      <c r="VU22" s="149">
        <v>7.28</v>
      </c>
      <c r="VV22" s="150">
        <v>1</v>
      </c>
      <c r="VW22" s="150">
        <f t="shared" si="94"/>
        <v>7.5</v>
      </c>
      <c r="VX22" s="150">
        <f>IFERROR(IF(VV22=0," ",IF(VV22=16," ",VLOOKUP(VV22,PROTOKOL!$A:$E,2)*VW22))/7.5*(7.5-WA22),"")</f>
        <v>4.5</v>
      </c>
      <c r="VY22" s="151">
        <v>0.26600000000000001</v>
      </c>
      <c r="VZ22" s="152">
        <f>IF(VV22=0," ",IF(VV22=16," ",(VU22-VX22-VY22)*VLOOKUP(VV22,PROTOKOL!$A:$E,5)))</f>
        <v>25.487211333333335</v>
      </c>
      <c r="WA22" s="153"/>
      <c r="WB22" s="144">
        <f t="shared" si="262"/>
        <v>7.5</v>
      </c>
      <c r="WC22" s="145">
        <f t="shared" si="263"/>
        <v>25.487211333333335</v>
      </c>
      <c r="WD22" s="149"/>
      <c r="WE22" s="150"/>
      <c r="WF22" s="150" t="str">
        <f t="shared" si="95"/>
        <v xml:space="preserve"> </v>
      </c>
      <c r="WG22" s="154" t="str">
        <f>IF(WE22=0," ",IF(WE22=16," ",VLOOKUP(WE22,PROTOKOL!$A:$E,2)*WF22))</f>
        <v xml:space="preserve"> </v>
      </c>
      <c r="WH22" s="151"/>
      <c r="WI22" s="152" t="str">
        <f>IF(WE22=0," ",IF(WE22=16," ",(WD22-WG22-WH22)*VLOOKUP(WE22,PROTOKOL!$A:$E,5)))</f>
        <v xml:space="preserve"> </v>
      </c>
      <c r="WJ22" s="155"/>
      <c r="WK22" s="156" t="str">
        <f t="shared" si="96"/>
        <v xml:space="preserve"> </v>
      </c>
      <c r="WL22" s="103"/>
      <c r="WM22" s="138">
        <v>9</v>
      </c>
      <c r="WN22" s="149">
        <v>7.28</v>
      </c>
      <c r="WO22" s="150">
        <v>1</v>
      </c>
      <c r="WP22" s="150">
        <f t="shared" si="97"/>
        <v>7.5</v>
      </c>
      <c r="WQ22" s="150">
        <f>IFERROR(IF(WO22=0," ",IF(WO22=16," ",VLOOKUP(WO22,PROTOKOL!$A:$E,2)*WP22))/7.5*(7.5-WT22),"")</f>
        <v>4.5</v>
      </c>
      <c r="WR22" s="151">
        <v>0.26600000000000001</v>
      </c>
      <c r="WS22" s="152">
        <f>IF(WO22=0," ",IF(WO22=16," ",(WN22-WQ22-WR22)*VLOOKUP(WO22,PROTOKOL!$A:$E,5)))</f>
        <v>25.487211333333335</v>
      </c>
      <c r="WT22" s="153"/>
      <c r="WU22" s="144">
        <f t="shared" si="264"/>
        <v>7.5</v>
      </c>
      <c r="WV22" s="145">
        <f t="shared" si="265"/>
        <v>25.487211333333335</v>
      </c>
      <c r="WW22" s="149"/>
      <c r="WX22" s="150"/>
      <c r="WY22" s="150" t="str">
        <f t="shared" si="98"/>
        <v xml:space="preserve"> </v>
      </c>
      <c r="WZ22" s="154" t="str">
        <f>IF(WX22=0," ",IF(WX22=16," ",VLOOKUP(WX22,PROTOKOL!$A:$E,2)*WY22))</f>
        <v xml:space="preserve"> </v>
      </c>
      <c r="XA22" s="151"/>
      <c r="XB22" s="152" t="str">
        <f>IF(WX22=0," ",IF(WX22=16," ",(WW22-WZ22-XA22)*VLOOKUP(WX22,PROTOKOL!$A:$E,5)))</f>
        <v xml:space="preserve"> </v>
      </c>
      <c r="XC22" s="155"/>
      <c r="XD22" s="156" t="str">
        <f t="shared" si="99"/>
        <v xml:space="preserve"> </v>
      </c>
      <c r="XE22" s="103"/>
      <c r="XF22" s="138">
        <v>9</v>
      </c>
      <c r="XG22" s="149">
        <v>4.1100000000000003</v>
      </c>
      <c r="XH22" s="150">
        <v>1</v>
      </c>
      <c r="XI22" s="150">
        <f t="shared" si="100"/>
        <v>7.5</v>
      </c>
      <c r="XJ22" s="150">
        <f>IFERROR(IF(XH22=0," ",IF(XH22=16," ",VLOOKUP(XH22,PROTOKOL!$A:$E,2)*XI22))/7.5*(7.5-XM22),"")</f>
        <v>4.5</v>
      </c>
      <c r="XK22" s="151">
        <v>0.18099999999999999</v>
      </c>
      <c r="XL22" s="152">
        <v>0</v>
      </c>
      <c r="XM22" s="153"/>
      <c r="XN22" s="144">
        <f t="shared" si="266"/>
        <v>7.5</v>
      </c>
      <c r="XO22" s="145">
        <f t="shared" si="267"/>
        <v>0</v>
      </c>
      <c r="XP22" s="149"/>
      <c r="XQ22" s="150"/>
      <c r="XR22" s="150" t="str">
        <f t="shared" si="101"/>
        <v xml:space="preserve"> </v>
      </c>
      <c r="XS22" s="154" t="str">
        <f>IF(XQ22=0," ",IF(XQ22=16," ",VLOOKUP(XQ22,PROTOKOL!$A:$E,2)*XR22))</f>
        <v xml:space="preserve"> </v>
      </c>
      <c r="XT22" s="151"/>
      <c r="XU22" s="152" t="str">
        <f>IF(XQ22=0," ",IF(XQ22=16," ",(XP22-XS22-XT22)*VLOOKUP(XQ22,PROTOKOL!$A:$E,5)))</f>
        <v xml:space="preserve"> </v>
      </c>
      <c r="XV22" s="155"/>
      <c r="XW22" s="156" t="str">
        <f t="shared" si="102"/>
        <v xml:space="preserve"> </v>
      </c>
      <c r="XX22" s="103"/>
      <c r="XY22" s="138">
        <v>9</v>
      </c>
      <c r="XZ22" s="149">
        <v>7.24</v>
      </c>
      <c r="YA22" s="150">
        <v>1</v>
      </c>
      <c r="YB22" s="150">
        <f t="shared" si="103"/>
        <v>7.5</v>
      </c>
      <c r="YC22" s="150">
        <f>IFERROR(IF(YA22=0," ",IF(YA22=16," ",VLOOKUP(YA22,PROTOKOL!$A:$E,2)*YB22))/7.5*(7.5-YF22),"")</f>
        <v>4.5</v>
      </c>
      <c r="YD22" s="151">
        <v>0.20599999999999999</v>
      </c>
      <c r="YE22" s="152">
        <f>IF(YA22=0," ",IF(YA22=16," ",(XZ22-YC22-YD22)*VLOOKUP(YA22,PROTOKOL!$A:$E,5)))</f>
        <v>25.689973555555554</v>
      </c>
      <c r="YF22" s="153"/>
      <c r="YG22" s="144">
        <f t="shared" si="268"/>
        <v>7.5</v>
      </c>
      <c r="YH22" s="145">
        <f t="shared" si="269"/>
        <v>25.689973555555554</v>
      </c>
      <c r="YI22" s="149"/>
      <c r="YJ22" s="150"/>
      <c r="YK22" s="150" t="str">
        <f t="shared" si="104"/>
        <v xml:space="preserve"> </v>
      </c>
      <c r="YL22" s="154" t="str">
        <f>IF(YJ22=0," ",IF(YJ22=16," ",VLOOKUP(YJ22,PROTOKOL!$A:$E,2)*YK22))</f>
        <v xml:space="preserve"> </v>
      </c>
      <c r="YM22" s="151"/>
      <c r="YN22" s="152" t="str">
        <f>IF(YJ22=0," ",IF(YJ22=16," ",(YI22-YL22-YM22)*VLOOKUP(YJ22,PROTOKOL!$A:$E,5)))</f>
        <v xml:space="preserve"> </v>
      </c>
      <c r="YO22" s="155"/>
      <c r="YP22" s="156" t="str">
        <f t="shared" si="105"/>
        <v xml:space="preserve"> </v>
      </c>
      <c r="YQ22" s="103"/>
      <c r="YR22" s="138">
        <v>9</v>
      </c>
      <c r="YS22" s="149">
        <v>4.1100000000000003</v>
      </c>
      <c r="YT22" s="150">
        <v>1</v>
      </c>
      <c r="YU22" s="150">
        <f t="shared" si="106"/>
        <v>7.5</v>
      </c>
      <c r="YV22" s="150">
        <f>IFERROR(IF(YT22=0," ",IF(YT22=16," ",VLOOKUP(YT22,PROTOKOL!$A:$E,2)*YU22))/7.5*(7.5-YY22),"")</f>
        <v>4.5</v>
      </c>
      <c r="YW22" s="151">
        <v>0.18099999999999999</v>
      </c>
      <c r="YX22" s="152">
        <v>0</v>
      </c>
      <c r="YY22" s="153"/>
      <c r="YZ22" s="144">
        <f t="shared" si="270"/>
        <v>7.5</v>
      </c>
      <c r="ZA22" s="145">
        <f t="shared" si="271"/>
        <v>0</v>
      </c>
      <c r="ZB22" s="149"/>
      <c r="ZC22" s="150"/>
      <c r="ZD22" s="150" t="str">
        <f t="shared" si="107"/>
        <v xml:space="preserve"> </v>
      </c>
      <c r="ZE22" s="154" t="str">
        <f>IF(ZC22=0," ",IF(ZC22=16," ",VLOOKUP(ZC22,PROTOKOL!$A:$E,2)*ZD22))</f>
        <v xml:space="preserve"> </v>
      </c>
      <c r="ZF22" s="151"/>
      <c r="ZG22" s="152" t="str">
        <f>IF(ZC22=0," ",IF(ZC22=16," ",(ZB22-ZE22-ZF22)*VLOOKUP(ZC22,PROTOKOL!$A:$E,5)))</f>
        <v xml:space="preserve"> </v>
      </c>
      <c r="ZH22" s="155"/>
      <c r="ZI22" s="156" t="str">
        <f t="shared" si="108"/>
        <v xml:space="preserve"> </v>
      </c>
      <c r="ZJ22" s="103"/>
      <c r="ZK22" s="138">
        <v>9</v>
      </c>
      <c r="ZL22" s="149">
        <v>6.73</v>
      </c>
      <c r="ZM22" s="150">
        <v>1</v>
      </c>
      <c r="ZN22" s="150">
        <f t="shared" si="109"/>
        <v>7.5</v>
      </c>
      <c r="ZO22" s="150">
        <f>IFERROR(IF(ZM22=0," ",IF(ZM22=16," ",VLOOKUP(ZM22,PROTOKOL!$A:$E,2)*ZN22))/7.5*(7.5-ZR22),"")</f>
        <v>4.5</v>
      </c>
      <c r="ZP22" s="151">
        <v>0.219</v>
      </c>
      <c r="ZQ22" s="152">
        <f>IF(ZM22=0," ",IF(ZM22=16," ",(ZL22-ZO22-ZP22)*VLOOKUP(ZM22,PROTOKOL!$A:$E,5)))</f>
        <v>20.387741444444448</v>
      </c>
      <c r="ZR22" s="153"/>
      <c r="ZS22" s="144">
        <f t="shared" si="272"/>
        <v>7.5</v>
      </c>
      <c r="ZT22" s="145">
        <f t="shared" si="273"/>
        <v>20.387741444444448</v>
      </c>
      <c r="ZU22" s="149"/>
      <c r="ZV22" s="150"/>
      <c r="ZW22" s="150" t="str">
        <f t="shared" si="110"/>
        <v xml:space="preserve"> </v>
      </c>
      <c r="ZX22" s="154" t="str">
        <f>IF(ZV22=0," ",IF(ZV22=16," ",VLOOKUP(ZV22,PROTOKOL!$A:$E,2)*ZW22))</f>
        <v xml:space="preserve"> </v>
      </c>
      <c r="ZY22" s="151"/>
      <c r="ZZ22" s="152" t="str">
        <f>IF(ZV22=0," ",IF(ZV22=16," ",(ZU22-ZX22-ZY22)*VLOOKUP(ZV22,PROTOKOL!$A:$E,5)))</f>
        <v xml:space="preserve"> </v>
      </c>
      <c r="AAA22" s="155"/>
      <c r="AAB22" s="156" t="str">
        <f t="shared" si="111"/>
        <v xml:space="preserve"> </v>
      </c>
      <c r="AAC22" s="103"/>
      <c r="AAD22" s="138">
        <v>9</v>
      </c>
      <c r="AAE22" s="149">
        <v>6.31</v>
      </c>
      <c r="AAF22" s="150">
        <v>1</v>
      </c>
      <c r="AAG22" s="150">
        <f t="shared" si="112"/>
        <v>7.5</v>
      </c>
      <c r="AAH22" s="150">
        <f>IFERROR(IF(AAF22=0," ",IF(AAF22=16," ",VLOOKUP(AAF22,PROTOKOL!$A:$E,2)*AAG22))/7.5*(7.5-AAK22),"")</f>
        <v>4.5</v>
      </c>
      <c r="AAI22" s="151">
        <v>0.27300000000000002</v>
      </c>
      <c r="AAJ22" s="152">
        <f>IF(AAF22=0," ",IF(AAF22=16," ",(AAE22-AAH22-AAI22)*VLOOKUP(AAF22,PROTOKOL!$A:$E,5)))</f>
        <v>15.582276777777771</v>
      </c>
      <c r="AAK22" s="153"/>
      <c r="AAL22" s="144">
        <f t="shared" si="274"/>
        <v>7.5</v>
      </c>
      <c r="AAM22" s="145">
        <f t="shared" si="275"/>
        <v>15.582276777777771</v>
      </c>
      <c r="AAN22" s="149"/>
      <c r="AAO22" s="150"/>
      <c r="AAP22" s="150" t="str">
        <f t="shared" si="113"/>
        <v xml:space="preserve"> </v>
      </c>
      <c r="AAQ22" s="154" t="str">
        <f>IF(AAO22=0," ",IF(AAO22=16," ",VLOOKUP(AAO22,PROTOKOL!$A:$E,2)*AAP22))</f>
        <v xml:space="preserve"> </v>
      </c>
      <c r="AAR22" s="151"/>
      <c r="AAS22" s="152" t="str">
        <f>IF(AAO22=0," ",IF(AAO22=16," ",(AAN22-AAQ22-AAR22)*VLOOKUP(AAO22,PROTOKOL!$A:$E,5)))</f>
        <v xml:space="preserve"> </v>
      </c>
      <c r="AAT22" s="155"/>
      <c r="AAU22" s="156" t="str">
        <f t="shared" si="114"/>
        <v xml:space="preserve"> </v>
      </c>
      <c r="AAV22" s="103"/>
      <c r="AAW22" s="138">
        <v>9</v>
      </c>
      <c r="AAX22" s="149">
        <v>7.91</v>
      </c>
      <c r="AAY22" s="150">
        <v>1</v>
      </c>
      <c r="AAZ22" s="150">
        <f t="shared" si="115"/>
        <v>7.5</v>
      </c>
      <c r="ABA22" s="150">
        <f>IFERROR(IF(AAY22=0," ",IF(AAY22=16," ",VLOOKUP(AAY22,PROTOKOL!$A:$E,2)*AAZ22))/7.5*(7.5-ABD22),"")</f>
        <v>4.5</v>
      </c>
      <c r="ABB22" s="151">
        <v>0.14199999999999999</v>
      </c>
      <c r="ABC22" s="152">
        <f>IF(AAY22=0," ",IF(AAY22=16," ",(AAX22-ABA22-ABB22)*VLOOKUP(AAY22,PROTOKOL!$A:$E,5)))</f>
        <v>33.131347111111111</v>
      </c>
      <c r="ABD22" s="153"/>
      <c r="ABE22" s="144">
        <f t="shared" si="276"/>
        <v>7.5</v>
      </c>
      <c r="ABF22" s="145">
        <f t="shared" si="277"/>
        <v>33.131347111111111</v>
      </c>
      <c r="ABG22" s="149"/>
      <c r="ABH22" s="150"/>
      <c r="ABI22" s="150" t="str">
        <f t="shared" si="116"/>
        <v xml:space="preserve"> </v>
      </c>
      <c r="ABJ22" s="154" t="str">
        <f>IF(ABH22=0," ",IF(ABH22=16," ",VLOOKUP(ABH22,PROTOKOL!$A:$E,2)*ABI22))</f>
        <v xml:space="preserve"> </v>
      </c>
      <c r="ABK22" s="151"/>
      <c r="ABL22" s="152" t="str">
        <f>IF(ABH22=0," ",IF(ABH22=16," ",(ABG22-ABJ22-ABK22)*VLOOKUP(ABH22,PROTOKOL!$A:$E,5)))</f>
        <v xml:space="preserve"> </v>
      </c>
      <c r="ABM22" s="155"/>
      <c r="ABN22" s="156" t="str">
        <f t="shared" si="117"/>
        <v xml:space="preserve"> </v>
      </c>
      <c r="ABO22" s="103"/>
      <c r="ABP22" s="138">
        <v>9</v>
      </c>
      <c r="ABQ22" s="149">
        <v>1</v>
      </c>
      <c r="ABR22" s="150">
        <v>5</v>
      </c>
      <c r="ABS22" s="150">
        <f t="shared" si="118"/>
        <v>7.5</v>
      </c>
      <c r="ABT22" s="150">
        <f>IFERROR(IF(ABR22=0," ",IF(ABR22=16," ",VLOOKUP(ABR22,PROTOKOL!$A:$E,2)*ABS22))/7.5*(7.5-ABW22),"")</f>
        <v>0</v>
      </c>
      <c r="ABU22" s="151"/>
      <c r="ABV22" s="152">
        <f>IF(ABR22=0," ",IF(ABR22=16," ",(ABQ22-ABT22-ABU22)*VLOOKUP(ABR22,PROTOKOL!$A:$E,5)))</f>
        <v>17.262634133205204</v>
      </c>
      <c r="ABW22" s="153"/>
      <c r="ABX22" s="144" t="str">
        <f t="shared" si="278"/>
        <v xml:space="preserve"> </v>
      </c>
      <c r="ABY22" s="145" t="str">
        <f t="shared" si="279"/>
        <v xml:space="preserve"> </v>
      </c>
      <c r="ABZ22" s="149"/>
      <c r="ACA22" s="150"/>
      <c r="ACB22" s="150" t="str">
        <f t="shared" si="119"/>
        <v xml:space="preserve"> </v>
      </c>
      <c r="ACC22" s="154" t="str">
        <f>IF(ACA22=0," ",IF(ACA22=16," ",VLOOKUP(ACA22,PROTOKOL!$A:$E,2)*ACB22))</f>
        <v xml:space="preserve"> </v>
      </c>
      <c r="ACD22" s="151"/>
      <c r="ACE22" s="152" t="str">
        <f>IF(ACA22=0," ",IF(ACA22=16," ",(ABZ22-ACC22-ACD22)*VLOOKUP(ACA22,PROTOKOL!$A:$E,5)))</f>
        <v xml:space="preserve"> </v>
      </c>
      <c r="ACF22" s="155"/>
      <c r="ACG22" s="156" t="str">
        <f t="shared" si="120"/>
        <v xml:space="preserve"> </v>
      </c>
      <c r="ACH22" s="103"/>
      <c r="ACI22" s="138">
        <v>9</v>
      </c>
      <c r="ACJ22" s="149">
        <v>7.91</v>
      </c>
      <c r="ACK22" s="150">
        <v>1</v>
      </c>
      <c r="ACL22" s="150">
        <f t="shared" si="121"/>
        <v>7.5</v>
      </c>
      <c r="ACM22" s="150">
        <f>IFERROR(IF(ACK22=0," ",IF(ACK22=16," ",VLOOKUP(ACK22,PROTOKOL!$A:$E,2)*ACL22))/7.5*(7.5-ACP22),"")</f>
        <v>4.5</v>
      </c>
      <c r="ACN22" s="151">
        <v>0.14199999999999999</v>
      </c>
      <c r="ACO22" s="152">
        <f>IF(ACK22=0," ",IF(ACK22=16," ",(ACJ22-ACM22-ACN22)*VLOOKUP(ACK22,PROTOKOL!$A:$E,5)))</f>
        <v>33.131347111111111</v>
      </c>
      <c r="ACP22" s="153"/>
      <c r="ACQ22" s="144">
        <f t="shared" si="280"/>
        <v>7.5</v>
      </c>
      <c r="ACR22" s="145">
        <f t="shared" si="281"/>
        <v>33.131347111111111</v>
      </c>
      <c r="ACS22" s="149"/>
      <c r="ACT22" s="150"/>
      <c r="ACU22" s="150" t="str">
        <f t="shared" si="122"/>
        <v xml:space="preserve"> </v>
      </c>
      <c r="ACV22" s="154" t="str">
        <f>IF(ACT22=0," ",IF(ACT22=16," ",VLOOKUP(ACT22,PROTOKOL!$A:$E,2)*ACU22))</f>
        <v xml:space="preserve"> </v>
      </c>
      <c r="ACW22" s="151"/>
      <c r="ACX22" s="152" t="str">
        <f>IF(ACT22=0," ",IF(ACT22=16," ",(ACS22-ACV22-ACW22)*VLOOKUP(ACT22,PROTOKOL!$A:$E,5)))</f>
        <v xml:space="preserve"> </v>
      </c>
      <c r="ACY22" s="155"/>
      <c r="ACZ22" s="156" t="str">
        <f t="shared" si="123"/>
        <v xml:space="preserve"> </v>
      </c>
      <c r="ADA22" s="103"/>
      <c r="ADB22" s="138">
        <v>9</v>
      </c>
      <c r="ADC22" s="149">
        <v>6.9</v>
      </c>
      <c r="ADD22" s="150">
        <v>1</v>
      </c>
      <c r="ADE22" s="150">
        <f t="shared" si="124"/>
        <v>7.5</v>
      </c>
      <c r="ADF22" s="150">
        <f>IFERROR(IF(ADD22=0," ",IF(ADD22=16," ",VLOOKUP(ADD22,PROTOKOL!$A:$E,2)*ADE22))/7.5*(7.5-ADI22),"")</f>
        <v>4.5</v>
      </c>
      <c r="ADG22" s="151">
        <v>0.224</v>
      </c>
      <c r="ADH22" s="152">
        <f>IF(ADD22=0," ",IF(ADD22=16," ",(ADC22-ADF22-ADG22)*VLOOKUP(ADD22,PROTOKOL!$A:$E,5)))</f>
        <v>22.060529777777777</v>
      </c>
      <c r="ADI22" s="153"/>
      <c r="ADJ22" s="144">
        <f t="shared" si="282"/>
        <v>7.5</v>
      </c>
      <c r="ADK22" s="145">
        <f t="shared" si="283"/>
        <v>22.060529777777777</v>
      </c>
      <c r="ADL22" s="149"/>
      <c r="ADM22" s="150"/>
      <c r="ADN22" s="150" t="str">
        <f t="shared" si="125"/>
        <v xml:space="preserve"> </v>
      </c>
      <c r="ADO22" s="154" t="str">
        <f>IF(ADM22=0," ",IF(ADM22=16," ",VLOOKUP(ADM22,PROTOKOL!$A:$E,2)*ADN22))</f>
        <v xml:space="preserve"> </v>
      </c>
      <c r="ADP22" s="151"/>
      <c r="ADQ22" s="152" t="str">
        <f>IF(ADM22=0," ",IF(ADM22=16," ",(ADL22-ADO22-ADP22)*VLOOKUP(ADM22,PROTOKOL!$A:$E,5)))</f>
        <v xml:space="preserve"> </v>
      </c>
      <c r="ADR22" s="155"/>
      <c r="ADS22" s="156" t="str">
        <f t="shared" si="126"/>
        <v xml:space="preserve"> </v>
      </c>
      <c r="ADT22" s="103"/>
      <c r="ADU22" s="138">
        <v>9</v>
      </c>
      <c r="ADV22" s="149">
        <v>7.04</v>
      </c>
      <c r="ADW22" s="150">
        <v>1</v>
      </c>
      <c r="ADX22" s="150">
        <f t="shared" si="127"/>
        <v>7.5</v>
      </c>
      <c r="ADY22" s="150">
        <f>IFERROR(IF(ADW22=0," ",IF(ADW22=16," ",VLOOKUP(ADW22,PROTOKOL!$A:$E,2)*ADX22))/7.5*(7.5-AEB22),"")</f>
        <v>4.5</v>
      </c>
      <c r="ADZ22" s="151">
        <v>0.28399999999999997</v>
      </c>
      <c r="AEA22" s="152">
        <f>IF(ADW22=0," ",IF(ADW22=16," ",(ADV22-ADY22-ADZ22)*VLOOKUP(ADW22,PROTOKOL!$A:$E,5)))</f>
        <v>22.871578666666668</v>
      </c>
      <c r="AEB22" s="153"/>
      <c r="AEC22" s="144">
        <f t="shared" si="284"/>
        <v>7.5</v>
      </c>
      <c r="AED22" s="145">
        <f t="shared" si="285"/>
        <v>22.871578666666668</v>
      </c>
      <c r="AEE22" s="149"/>
      <c r="AEF22" s="150"/>
      <c r="AEG22" s="150" t="str">
        <f t="shared" si="128"/>
        <v xml:space="preserve"> </v>
      </c>
      <c r="AEH22" s="154" t="str">
        <f>IF(AEF22=0," ",IF(AEF22=16," ",VLOOKUP(AEF22,PROTOKOL!$A:$E,2)*AEG22))</f>
        <v xml:space="preserve"> </v>
      </c>
      <c r="AEI22" s="151"/>
      <c r="AEJ22" s="152" t="str">
        <f>IF(AEF22=0," ",IF(AEF22=16," ",(AEE22-AEH22-AEI22)*VLOOKUP(AEF22,PROTOKOL!$A:$E,5)))</f>
        <v xml:space="preserve"> </v>
      </c>
      <c r="AEK22" s="155"/>
      <c r="AEL22" s="156" t="str">
        <f t="shared" si="129"/>
        <v xml:space="preserve"> </v>
      </c>
      <c r="AEM22" s="103"/>
      <c r="AEN22" s="138">
        <v>9</v>
      </c>
      <c r="AEO22" s="149" t="s">
        <v>26</v>
      </c>
      <c r="AEP22" s="150"/>
      <c r="AEQ22" s="150" t="str">
        <f t="shared" si="130"/>
        <v xml:space="preserve"> </v>
      </c>
      <c r="AER22" s="150" t="str">
        <f>IFERROR(IF(AEP22=0," ",IF(AEP22=16," ",VLOOKUP(AEP22,PROTOKOL!$A:$E,2)*AEQ22))/7.5*(7.5-AEU22),"")</f>
        <v/>
      </c>
      <c r="AES22" s="151"/>
      <c r="AET22" s="152" t="str">
        <f>IF(AEP22=0," ",IF(AEP22=16," ",(AEO22-AER22-AES22)*VLOOKUP(AEP22,PROTOKOL!$A:$E,5)))</f>
        <v xml:space="preserve"> </v>
      </c>
      <c r="AEU22" s="153"/>
      <c r="AEV22" s="144" t="str">
        <f t="shared" si="286"/>
        <v xml:space="preserve"> </v>
      </c>
      <c r="AEW22" s="145" t="str">
        <f t="shared" si="287"/>
        <v xml:space="preserve"> </v>
      </c>
      <c r="AEX22" s="149"/>
      <c r="AEY22" s="150"/>
      <c r="AEZ22" s="150" t="str">
        <f t="shared" si="131"/>
        <v xml:space="preserve"> </v>
      </c>
      <c r="AFA22" s="154" t="str">
        <f>IF(AEY22=0," ",IF(AEY22=16," ",VLOOKUP(AEY22,PROTOKOL!$A:$E,2)*AEZ22))</f>
        <v xml:space="preserve"> </v>
      </c>
      <c r="AFB22" s="151"/>
      <c r="AFC22" s="152" t="str">
        <f>IF(AEY22=0," ",IF(AEY22=16," ",(AEX22-AFA22-AFB22)*VLOOKUP(AEY22,PROTOKOL!$A:$E,5)))</f>
        <v xml:space="preserve"> </v>
      </c>
      <c r="AFD22" s="155"/>
      <c r="AFE22" s="156" t="str">
        <f t="shared" si="132"/>
        <v xml:space="preserve"> </v>
      </c>
      <c r="AFF22" s="103"/>
      <c r="AFG22" s="138">
        <v>9</v>
      </c>
      <c r="AFH22" s="149">
        <v>7.72</v>
      </c>
      <c r="AFI22" s="150">
        <v>3</v>
      </c>
      <c r="AFJ22" s="150">
        <f t="shared" si="133"/>
        <v>7.5</v>
      </c>
      <c r="AFK22" s="150">
        <f>IFERROR(IF(AFI22=0," ",IF(AFI22=16," ",VLOOKUP(AFI22,PROTOKOL!$A:$E,2)*AFJ22))/7.5*(7.5-AFN22),"")</f>
        <v>4.5</v>
      </c>
      <c r="AFL22" s="151">
        <v>0.16200000000000001</v>
      </c>
      <c r="AFM22" s="152">
        <f>IF(AFI22=0," ",IF(AFI22=16," ",(AFH22-AFK22-AFL22)*VLOOKUP(AFI22,PROTOKOL!$A:$E,5)))</f>
        <v>21.701640644444442</v>
      </c>
      <c r="AFN22" s="153"/>
      <c r="AFO22" s="144">
        <f t="shared" si="288"/>
        <v>7.5</v>
      </c>
      <c r="AFP22" s="145">
        <f t="shared" si="289"/>
        <v>21.701640644444442</v>
      </c>
      <c r="AFQ22" s="149"/>
      <c r="AFR22" s="150"/>
      <c r="AFS22" s="150" t="str">
        <f t="shared" si="134"/>
        <v xml:space="preserve"> </v>
      </c>
      <c r="AFT22" s="154" t="str">
        <f>IF(AFR22=0," ",IF(AFR22=16," ",VLOOKUP(AFR22,PROTOKOL!$A:$E,2)*AFS22))</f>
        <v xml:space="preserve"> </v>
      </c>
      <c r="AFU22" s="151"/>
      <c r="AFV22" s="152" t="str">
        <f>IF(AFR22=0," ",IF(AFR22=16," ",(AFQ22-AFT22-AFU22)*VLOOKUP(AFR22,PROTOKOL!$A:$E,5)))</f>
        <v xml:space="preserve"> </v>
      </c>
      <c r="AFW22" s="155"/>
      <c r="AFX22" s="156" t="str">
        <f t="shared" si="135"/>
        <v xml:space="preserve"> </v>
      </c>
      <c r="AFY22" s="103"/>
      <c r="AFZ22" s="138">
        <v>9</v>
      </c>
      <c r="AGA22" s="149">
        <v>7</v>
      </c>
      <c r="AGB22" s="150">
        <v>1</v>
      </c>
      <c r="AGC22" s="150">
        <f t="shared" si="136"/>
        <v>7.5</v>
      </c>
      <c r="AGD22" s="150">
        <f>IFERROR(IF(AGB22=0," ",IF(AGB22=16," ",VLOOKUP(AGB22,PROTOKOL!$A:$E,2)*AGC22))/7.5*(7.5-AGG22),"")</f>
        <v>4.5</v>
      </c>
      <c r="AGE22" s="151">
        <v>0.218</v>
      </c>
      <c r="AGF22" s="152">
        <f>IF(AGB22=0," ",IF(AGB22=16," ",(AGA22-AGD22-AGE22)*VLOOKUP(AGB22,PROTOKOL!$A:$E,5)))</f>
        <v>23.135169555555553</v>
      </c>
      <c r="AGG22" s="153"/>
      <c r="AGH22" s="144">
        <f t="shared" si="290"/>
        <v>7.5</v>
      </c>
      <c r="AGI22" s="145">
        <f t="shared" si="291"/>
        <v>23.135169555555553</v>
      </c>
      <c r="AGJ22" s="149"/>
      <c r="AGK22" s="150"/>
      <c r="AGL22" s="150" t="str">
        <f t="shared" si="137"/>
        <v xml:space="preserve"> </v>
      </c>
      <c r="AGM22" s="154" t="str">
        <f>IF(AGK22=0," ",IF(AGK22=16," ",VLOOKUP(AGK22,PROTOKOL!$A:$E,2)*AGL22))</f>
        <v xml:space="preserve"> </v>
      </c>
      <c r="AGN22" s="151"/>
      <c r="AGO22" s="152" t="str">
        <f>IF(AGK22=0," ",IF(AGK22=16," ",(AGJ22-AGM22-AGN22)*VLOOKUP(AGK22,PROTOKOL!$A:$E,5)))</f>
        <v xml:space="preserve"> </v>
      </c>
      <c r="AGP22" s="155"/>
      <c r="AGQ22" s="156" t="str">
        <f t="shared" si="138"/>
        <v xml:space="preserve"> </v>
      </c>
      <c r="AGR22" s="103"/>
      <c r="AGS22" s="138">
        <v>9</v>
      </c>
      <c r="AGT22" s="149">
        <v>6.31</v>
      </c>
      <c r="AGU22" s="150">
        <v>1</v>
      </c>
      <c r="AGV22" s="150">
        <f t="shared" si="139"/>
        <v>7.5</v>
      </c>
      <c r="AGW22" s="150">
        <f>IFERROR(IF(AGU22=0," ",IF(AGU22=16," ",VLOOKUP(AGU22,PROTOKOL!$A:$E,2)*AGV22))/7.5*(7.5-AGZ22),"")</f>
        <v>4.5</v>
      </c>
      <c r="AGX22" s="151">
        <v>0.219</v>
      </c>
      <c r="AGY22" s="152">
        <f>IF(AGU22=0," ",IF(AGU22=16," ",(AGT22-AGW22-AGX22)*VLOOKUP(AGU22,PROTOKOL!$A:$E,5)))</f>
        <v>16.12973477777777</v>
      </c>
      <c r="AGZ22" s="153"/>
      <c r="AHA22" s="144">
        <f t="shared" si="292"/>
        <v>7.5</v>
      </c>
      <c r="AHB22" s="145">
        <f t="shared" si="293"/>
        <v>16.12973477777777</v>
      </c>
      <c r="AHC22" s="149"/>
      <c r="AHD22" s="150"/>
      <c r="AHE22" s="150" t="str">
        <f t="shared" si="140"/>
        <v xml:space="preserve"> </v>
      </c>
      <c r="AHF22" s="154" t="str">
        <f>IF(AHD22=0," ",IF(AHD22=16," ",VLOOKUP(AHD22,PROTOKOL!$A:$E,2)*AHE22))</f>
        <v xml:space="preserve"> </v>
      </c>
      <c r="AHG22" s="151"/>
      <c r="AHH22" s="152" t="str">
        <f>IF(AHD22=0," ",IF(AHD22=16," ",(AHC22-AHF22-AHG22)*VLOOKUP(AHD22,PROTOKOL!$A:$E,5)))</f>
        <v xml:space="preserve"> </v>
      </c>
      <c r="AHI22" s="155"/>
      <c r="AHJ22" s="156" t="str">
        <f t="shared" si="141"/>
        <v xml:space="preserve"> </v>
      </c>
      <c r="AHK22" s="103"/>
      <c r="AHL22" s="138">
        <v>9</v>
      </c>
      <c r="AHM22" s="149">
        <v>5.92</v>
      </c>
      <c r="AHN22" s="150">
        <v>1</v>
      </c>
      <c r="AHO22" s="150">
        <f t="shared" si="142"/>
        <v>7.5</v>
      </c>
      <c r="AHP22" s="150">
        <f>IFERROR(IF(AHN22=0," ",IF(AHN22=16," ",VLOOKUP(AHN22,PROTOKOL!$A:$E,2)*AHO22))/7.5*(7.5-AHS22),"")</f>
        <v>4.5</v>
      </c>
      <c r="AHQ22" s="151">
        <v>0.17399999999999999</v>
      </c>
      <c r="AHR22" s="152">
        <f>IF(AHN22=0," ",IF(AHN22=16," ",(AHM22-AHP22-AHQ22)*VLOOKUP(AHN22,PROTOKOL!$A:$E,5)))</f>
        <v>12.632086444444443</v>
      </c>
      <c r="AHS22" s="153"/>
      <c r="AHT22" s="144">
        <f t="shared" si="294"/>
        <v>7.5</v>
      </c>
      <c r="AHU22" s="145">
        <f t="shared" si="295"/>
        <v>12.632086444444443</v>
      </c>
      <c r="AHV22" s="327">
        <f>6.73/7.5*3.5</f>
        <v>3.1406666666666672</v>
      </c>
      <c r="AHW22" s="150">
        <v>1</v>
      </c>
      <c r="AHX22" s="150">
        <v>3.5</v>
      </c>
      <c r="AHY22" s="154">
        <f>IF(AHW22=0," ",IF(AHW22=16," ",VLOOKUP(AHW22,PROTOKOL!$A:$E,2)*AHX22))</f>
        <v>2.1</v>
      </c>
      <c r="AHZ22" s="151">
        <f>0.139/7.5*3.5</f>
        <v>6.486666666666667E-2</v>
      </c>
      <c r="AIA22" s="152">
        <f>IF(AHW22=0," ",IF(AHW22=16," ",(AHV22-AHY22-AHZ22)*VLOOKUP(AHW22,PROTOKOL!$A:$E,5)))</f>
        <v>9.8927688222222248</v>
      </c>
      <c r="AIB22" s="155">
        <v>7</v>
      </c>
      <c r="AIC22" s="156">
        <f t="shared" si="144"/>
        <v>19.78553764444445</v>
      </c>
      <c r="AID22" s="103"/>
      <c r="AIE22" s="138">
        <v>9</v>
      </c>
      <c r="AIF22" s="149" t="s">
        <v>26</v>
      </c>
      <c r="AIG22" s="150"/>
      <c r="AIH22" s="150" t="str">
        <f t="shared" si="145"/>
        <v xml:space="preserve"> </v>
      </c>
      <c r="AII22" s="150" t="str">
        <f>IFERROR(IF(AIG22=0," ",IF(AIG22=16," ",VLOOKUP(AIG22,PROTOKOL!$A:$E,2)*AIH22))/7.5*(7.5-AIL22),"")</f>
        <v/>
      </c>
      <c r="AIJ22" s="151"/>
      <c r="AIK22" s="152" t="str">
        <f>IF(AIG22=0," ",IF(AIG22=16," ",(AIF22-AII22-AIJ22)*VLOOKUP(AIG22,PROTOKOL!$A:$E,5)))</f>
        <v xml:space="preserve"> </v>
      </c>
      <c r="AIL22" s="153"/>
      <c r="AIM22" s="144" t="str">
        <f t="shared" si="296"/>
        <v xml:space="preserve"> </v>
      </c>
      <c r="AIN22" s="145" t="str">
        <f t="shared" si="297"/>
        <v xml:space="preserve"> </v>
      </c>
      <c r="AIO22" s="149"/>
      <c r="AIP22" s="150"/>
      <c r="AIQ22" s="150" t="str">
        <f t="shared" si="146"/>
        <v xml:space="preserve"> </v>
      </c>
      <c r="AIR22" s="154" t="str">
        <f>IF(AIP22=0," ",IF(AIP22=16," ",VLOOKUP(AIP22,PROTOKOL!$A:$E,2)*AIQ22))</f>
        <v xml:space="preserve"> </v>
      </c>
      <c r="AIS22" s="151"/>
      <c r="AIT22" s="152" t="str">
        <f>IF(AIP22=0," ",IF(AIP22=16," ",(AIO22-AIR22-AIS22)*VLOOKUP(AIP22,PROTOKOL!$A:$E,5)))</f>
        <v xml:space="preserve"> </v>
      </c>
      <c r="AIU22" s="155"/>
      <c r="AIV22" s="156" t="str">
        <f t="shared" si="147"/>
        <v xml:space="preserve"> </v>
      </c>
      <c r="AIW22" s="103"/>
      <c r="AIX22" s="138">
        <v>9</v>
      </c>
      <c r="AIY22" s="149">
        <v>6.79</v>
      </c>
      <c r="AIZ22" s="150">
        <v>1</v>
      </c>
      <c r="AJA22" s="150">
        <f t="shared" si="148"/>
        <v>7.5</v>
      </c>
      <c r="AJB22" s="150">
        <f>IFERROR(IF(AIZ22=0," ",IF(AIZ22=16," ",VLOOKUP(AIZ22,PROTOKOL!$A:$E,2)*AJA22))/7.5*(7.5-AJE22),"")</f>
        <v>4.5</v>
      </c>
      <c r="AJC22" s="151">
        <v>0.218</v>
      </c>
      <c r="AJD22" s="152">
        <f>IF(AIZ22=0," ",IF(AIZ22=16," ",(AIY22-AJB22-AJC22)*VLOOKUP(AIZ22,PROTOKOL!$A:$E,5)))</f>
        <v>21.00616622222222</v>
      </c>
      <c r="AJE22" s="153"/>
      <c r="AJF22" s="144">
        <f t="shared" si="298"/>
        <v>7.5</v>
      </c>
      <c r="AJG22" s="145">
        <f t="shared" si="299"/>
        <v>21.00616622222222</v>
      </c>
      <c r="AJH22" s="149"/>
      <c r="AJI22" s="150"/>
      <c r="AJJ22" s="150" t="str">
        <f t="shared" si="149"/>
        <v xml:space="preserve"> </v>
      </c>
      <c r="AJK22" s="154" t="str">
        <f>IF(AJI22=0," ",IF(AJI22=16," ",VLOOKUP(AJI22,PROTOKOL!$A:$E,2)*AJJ22))</f>
        <v xml:space="preserve"> </v>
      </c>
      <c r="AJL22" s="151"/>
      <c r="AJM22" s="152" t="str">
        <f>IF(AJI22=0," ",IF(AJI22=16," ",(AJH22-AJK22-AJL22)*VLOOKUP(AJI22,PROTOKOL!$A:$E,5)))</f>
        <v xml:space="preserve"> </v>
      </c>
      <c r="AJN22" s="155"/>
      <c r="AJO22" s="156" t="str">
        <f t="shared" si="150"/>
        <v xml:space="preserve"> </v>
      </c>
      <c r="AJP22" s="103"/>
      <c r="AJQ22" s="138">
        <v>9</v>
      </c>
      <c r="AJR22" s="149">
        <v>6.31</v>
      </c>
      <c r="AJS22" s="150">
        <v>1</v>
      </c>
      <c r="AJT22" s="150">
        <f t="shared" si="151"/>
        <v>7.5</v>
      </c>
      <c r="AJU22" s="150">
        <f>IFERROR(IF(AJS22=0," ",IF(AJS22=16," ",VLOOKUP(AJS22,PROTOKOL!$A:$E,2)*AJT22))/7.5*(7.5-AJX22),"")</f>
        <v>4.5</v>
      </c>
      <c r="AJV22" s="151">
        <v>0.27300000000000002</v>
      </c>
      <c r="AJW22" s="152">
        <f>IF(AJS22=0," ",IF(AJS22=16," ",(AJR22-AJU22-AJV22)*VLOOKUP(AJS22,PROTOKOL!$A:$E,5)))</f>
        <v>15.582276777777771</v>
      </c>
      <c r="AJX22" s="153"/>
      <c r="AJY22" s="144">
        <f t="shared" si="300"/>
        <v>7.5</v>
      </c>
      <c r="AJZ22" s="145">
        <f t="shared" si="301"/>
        <v>15.582276777777771</v>
      </c>
      <c r="AKA22" s="149"/>
      <c r="AKB22" s="150"/>
      <c r="AKC22" s="150" t="str">
        <f t="shared" si="152"/>
        <v xml:space="preserve"> </v>
      </c>
      <c r="AKD22" s="154" t="str">
        <f>IF(AKB22=0," ",IF(AKB22=16," ",VLOOKUP(AKB22,PROTOKOL!$A:$E,2)*AKC22))</f>
        <v xml:space="preserve"> </v>
      </c>
      <c r="AKE22" s="151"/>
      <c r="AKF22" s="152" t="str">
        <f>IF(AKB22=0," ",IF(AKB22=16," ",(AKA22-AKD22-AKE22)*VLOOKUP(AKB22,PROTOKOL!$A:$E,5)))</f>
        <v xml:space="preserve"> </v>
      </c>
      <c r="AKG22" s="155"/>
      <c r="AKH22" s="156" t="str">
        <f t="shared" si="153"/>
        <v xml:space="preserve"> </v>
      </c>
      <c r="AKI22" s="103"/>
      <c r="AKJ22" s="138">
        <v>9</v>
      </c>
      <c r="AKK22" s="149">
        <v>6.62</v>
      </c>
      <c r="AKL22" s="150">
        <v>1</v>
      </c>
      <c r="AKM22" s="150">
        <f t="shared" si="154"/>
        <v>7.5</v>
      </c>
      <c r="AKN22" s="150">
        <f>IFERROR(IF(AKL22=0," ",IF(AKL22=16," ",VLOOKUP(AKL22,PROTOKOL!$A:$E,2)*AKM22))/7.5*(7.5-AKQ22),"")</f>
        <v>4.5</v>
      </c>
      <c r="AKO22" s="151">
        <v>0.185</v>
      </c>
      <c r="AKP22" s="152">
        <f>IF(AKL22=0," ",IF(AKL22=16," ",(AKK22-AKN22-AKO22)*VLOOKUP(AKL22,PROTOKOL!$A:$E,5)))</f>
        <v>19.617244999999997</v>
      </c>
      <c r="AKQ22" s="153"/>
      <c r="AKR22" s="144">
        <f t="shared" si="302"/>
        <v>7.5</v>
      </c>
      <c r="AKS22" s="145">
        <f t="shared" si="303"/>
        <v>19.617244999999997</v>
      </c>
      <c r="AKT22" s="149"/>
      <c r="AKU22" s="150"/>
      <c r="AKV22" s="150" t="str">
        <f t="shared" si="155"/>
        <v xml:space="preserve"> </v>
      </c>
      <c r="AKW22" s="154" t="str">
        <f>IF(AKU22=0," ",IF(AKU22=16," ",VLOOKUP(AKU22,PROTOKOL!$A:$E,2)*AKV22))</f>
        <v xml:space="preserve"> </v>
      </c>
      <c r="AKX22" s="151"/>
      <c r="AKY22" s="152" t="str">
        <f>IF(AKU22=0," ",IF(AKU22=16," ",(AKT22-AKW22-AKX22)*VLOOKUP(AKU22,PROTOKOL!$A:$E,5)))</f>
        <v xml:space="preserve"> </v>
      </c>
      <c r="AKZ22" s="155"/>
      <c r="ALA22" s="156" t="str">
        <f t="shared" si="156"/>
        <v xml:space="preserve"> </v>
      </c>
      <c r="ALB22" s="103"/>
      <c r="ALC22" s="138">
        <v>9</v>
      </c>
      <c r="ALD22" s="149">
        <v>6.73</v>
      </c>
      <c r="ALE22" s="150">
        <v>1</v>
      </c>
      <c r="ALF22" s="150">
        <f t="shared" si="157"/>
        <v>7.5</v>
      </c>
      <c r="ALG22" s="150">
        <f>IFERROR(IF(ALE22=0," ",IF(ALE22=16," ",VLOOKUP(ALE22,PROTOKOL!$A:$E,2)*ALF22))/7.5*(7.5-ALJ22),"")</f>
        <v>4.5</v>
      </c>
      <c r="ALH22" s="151">
        <v>0.13900000000000001</v>
      </c>
      <c r="ALI22" s="152">
        <f>IF(ALE22=0," ",IF(ALE22=16," ",(ALD22-ALG22-ALH22)*VLOOKUP(ALE22,PROTOKOL!$A:$E,5)))</f>
        <v>21.198790333333331</v>
      </c>
      <c r="ALJ22" s="153"/>
      <c r="ALK22" s="144">
        <f t="shared" si="304"/>
        <v>7.5</v>
      </c>
      <c r="ALL22" s="145">
        <f t="shared" si="305"/>
        <v>21.198790333333331</v>
      </c>
      <c r="ALM22" s="149"/>
      <c r="ALN22" s="150"/>
      <c r="ALO22" s="150" t="str">
        <f t="shared" si="158"/>
        <v xml:space="preserve"> </v>
      </c>
      <c r="ALP22" s="154" t="str">
        <f>IF(ALN22=0," ",IF(ALN22=16," ",VLOOKUP(ALN22,PROTOKOL!$A:$E,2)*ALO22))</f>
        <v xml:space="preserve"> </v>
      </c>
      <c r="ALQ22" s="151"/>
      <c r="ALR22" s="152" t="str">
        <f>IF(ALN22=0," ",IF(ALN22=16," ",(ALM22-ALP22-ALQ22)*VLOOKUP(ALN22,PROTOKOL!$A:$E,5)))</f>
        <v xml:space="preserve"> </v>
      </c>
      <c r="ALS22" s="155"/>
      <c r="ALT22" s="156" t="str">
        <f t="shared" si="159"/>
        <v xml:space="preserve"> </v>
      </c>
      <c r="ALU22" s="103"/>
      <c r="ALV22" s="138">
        <v>9</v>
      </c>
      <c r="ALW22" s="149">
        <v>7.32</v>
      </c>
      <c r="ALX22" s="150">
        <v>1</v>
      </c>
      <c r="ALY22" s="150">
        <f t="shared" si="160"/>
        <v>7.5</v>
      </c>
      <c r="ALZ22" s="150">
        <f>IFERROR(IF(ALX22=0," ",IF(ALX22=16," ",VLOOKUP(ALX22,PROTOKOL!$A:$E,2)*ALY22))/7.5*(7.5-AMC22),"")</f>
        <v>4.5</v>
      </c>
      <c r="AMA22" s="151">
        <v>0.14000000000000001</v>
      </c>
      <c r="AMB22" s="152">
        <f>IF(ALX22=0," ",IF(ALX22=16," ",(ALW22-ALZ22-AMA22)*VLOOKUP(ALX22,PROTOKOL!$A:$E,5)))</f>
        <v>27.170137777777775</v>
      </c>
      <c r="AMC22" s="153"/>
      <c r="AMD22" s="144">
        <f t="shared" si="306"/>
        <v>7.5</v>
      </c>
      <c r="AME22" s="145">
        <f t="shared" si="307"/>
        <v>27.170137777777775</v>
      </c>
      <c r="AMF22" s="149"/>
      <c r="AMG22" s="150"/>
      <c r="AMH22" s="150" t="str">
        <f t="shared" si="161"/>
        <v xml:space="preserve"> </v>
      </c>
      <c r="AMI22" s="154" t="str">
        <f>IF(AMG22=0," ",IF(AMG22=16," ",VLOOKUP(AMG22,PROTOKOL!$A:$E,2)*AMH22))</f>
        <v xml:space="preserve"> </v>
      </c>
      <c r="AMJ22" s="151"/>
      <c r="AMK22" s="152" t="str">
        <f>IF(AMG22=0," ",IF(AMG22=16," ",(AMF22-AMI22-AMJ22)*VLOOKUP(AMG22,PROTOKOL!$A:$E,5)))</f>
        <v xml:space="preserve"> </v>
      </c>
      <c r="AML22" s="155"/>
      <c r="AMM22" s="156" t="str">
        <f t="shared" si="162"/>
        <v xml:space="preserve"> </v>
      </c>
      <c r="AMN22" s="103"/>
      <c r="AMO22" s="138">
        <v>9</v>
      </c>
      <c r="AMP22" s="149">
        <v>6.51</v>
      </c>
      <c r="AMQ22" s="150">
        <v>1</v>
      </c>
      <c r="AMR22" s="150">
        <f t="shared" si="163"/>
        <v>7.5</v>
      </c>
      <c r="AMS22" s="150">
        <f>IFERROR(IF(AMQ22=0," ",IF(AMQ22=16," ",VLOOKUP(AMQ22,PROTOKOL!$A:$E,2)*AMR22))/7.5*(7.5-AMV22),"")</f>
        <v>4.5</v>
      </c>
      <c r="AMT22" s="151">
        <v>0.23100000000000001</v>
      </c>
      <c r="AMU22" s="152">
        <f>IF(AMQ22=0," ",IF(AMQ22=16," ",(AMP22-AMS22-AMT22)*VLOOKUP(AMQ22,PROTOKOL!$A:$E,5)))</f>
        <v>18.035699666666662</v>
      </c>
      <c r="AMV22" s="153"/>
      <c r="AMW22" s="144">
        <f t="shared" si="308"/>
        <v>7.5</v>
      </c>
      <c r="AMX22" s="145">
        <f t="shared" si="309"/>
        <v>18.035699666666662</v>
      </c>
      <c r="AMY22" s="149"/>
      <c r="AMZ22" s="150"/>
      <c r="ANA22" s="150" t="str">
        <f t="shared" si="164"/>
        <v xml:space="preserve"> </v>
      </c>
      <c r="ANB22" s="154" t="str">
        <f>IF(AMZ22=0," ",IF(AMZ22=16," ",VLOOKUP(AMZ22,PROTOKOL!$A:$E,2)*ANA22))</f>
        <v xml:space="preserve"> </v>
      </c>
      <c r="ANC22" s="151"/>
      <c r="AND22" s="152" t="str">
        <f>IF(AMZ22=0," ",IF(AMZ22=16," ",(AMY22-ANB22-ANC22)*VLOOKUP(AMZ22,PROTOKOL!$A:$E,5)))</f>
        <v xml:space="preserve"> </v>
      </c>
      <c r="ANE22" s="155"/>
      <c r="ANF22" s="156" t="str">
        <f t="shared" si="165"/>
        <v xml:space="preserve"> </v>
      </c>
      <c r="ANG22" s="103"/>
      <c r="ANH22" s="138">
        <v>9</v>
      </c>
      <c r="ANI22" s="149">
        <v>6.27</v>
      </c>
      <c r="ANJ22" s="150">
        <v>1</v>
      </c>
      <c r="ANK22" s="150">
        <f t="shared" si="166"/>
        <v>7.5</v>
      </c>
      <c r="ANL22" s="150">
        <f>IFERROR(IF(ANJ22=0," ",IF(ANJ22=16," ",VLOOKUP(ANJ22,PROTOKOL!$A:$E,2)*ANK22))/7.5*(7.5-ANO22),"")</f>
        <v>4.5</v>
      </c>
      <c r="ANM22" s="151">
        <v>0.17899999999999999</v>
      </c>
      <c r="ANN22" s="152">
        <f>IF(ANJ22=0," ",IF(ANJ22=16," ",(ANI22-ANL22-ANM22)*VLOOKUP(ANJ22,PROTOKOL!$A:$E,5)))</f>
        <v>16.12973477777777</v>
      </c>
      <c r="ANO22" s="153"/>
      <c r="ANP22" s="144">
        <f t="shared" si="310"/>
        <v>7.5</v>
      </c>
      <c r="ANQ22" s="145">
        <f t="shared" si="311"/>
        <v>16.12973477777777</v>
      </c>
      <c r="ANR22" s="149"/>
      <c r="ANS22" s="150"/>
      <c r="ANT22" s="150" t="str">
        <f t="shared" si="167"/>
        <v xml:space="preserve"> </v>
      </c>
      <c r="ANU22" s="154" t="str">
        <f>IF(ANS22=0," ",IF(ANS22=16," ",VLOOKUP(ANS22,PROTOKOL!$A:$E,2)*ANT22))</f>
        <v xml:space="preserve"> </v>
      </c>
      <c r="ANV22" s="151"/>
      <c r="ANW22" s="152" t="str">
        <f>IF(ANS22=0," ",IF(ANS22=16," ",(ANR22-ANU22-ANV22)*VLOOKUP(ANS22,PROTOKOL!$A:$E,5)))</f>
        <v xml:space="preserve"> </v>
      </c>
      <c r="ANX22" s="155"/>
      <c r="ANY22" s="156" t="str">
        <f t="shared" si="168"/>
        <v xml:space="preserve"> </v>
      </c>
      <c r="ANZ22" s="103"/>
      <c r="AOA22" s="138">
        <v>9</v>
      </c>
      <c r="AOB22" s="149">
        <v>6.56</v>
      </c>
      <c r="AOC22" s="150">
        <v>1</v>
      </c>
      <c r="AOD22" s="150">
        <f t="shared" si="169"/>
        <v>7.5</v>
      </c>
      <c r="AOE22" s="150">
        <f>IFERROR(IF(AOC22=0," ",IF(AOC22=16," ",VLOOKUP(AOC22,PROTOKOL!$A:$E,2)*AOD22))/7.5*(7.5-AOH22),"")</f>
        <v>4.5</v>
      </c>
      <c r="AOF22" s="151">
        <v>0.24199999999999999</v>
      </c>
      <c r="AOG22" s="152">
        <f>IF(AOC22=0," ",IF(AOC22=16," ",(AOB22-AOE22-AOF22)*VLOOKUP(AOC22,PROTOKOL!$A:$E,5)))</f>
        <v>18.431085999999993</v>
      </c>
      <c r="AOH22" s="153"/>
      <c r="AOI22" s="144">
        <f t="shared" si="312"/>
        <v>7.5</v>
      </c>
      <c r="AOJ22" s="145">
        <f t="shared" si="313"/>
        <v>18.431085999999993</v>
      </c>
      <c r="AOK22" s="149"/>
      <c r="AOL22" s="150"/>
      <c r="AOM22" s="150" t="str">
        <f t="shared" si="170"/>
        <v xml:space="preserve"> </v>
      </c>
      <c r="AON22" s="154" t="str">
        <f>IF(AOL22=0," ",IF(AOL22=16," ",VLOOKUP(AOL22,PROTOKOL!$A:$E,2)*AOM22))</f>
        <v xml:space="preserve"> </v>
      </c>
      <c r="AOO22" s="151"/>
      <c r="AOP22" s="152" t="str">
        <f>IF(AOL22=0," ",IF(AOL22=16," ",(AOK22-AON22-AOO22)*VLOOKUP(AOL22,PROTOKOL!$A:$E,5)))</f>
        <v xml:space="preserve"> </v>
      </c>
      <c r="AOQ22" s="155"/>
      <c r="AOR22" s="156" t="str">
        <f t="shared" si="171"/>
        <v xml:space="preserve"> </v>
      </c>
      <c r="AOS22" s="103"/>
      <c r="AOT22" s="138">
        <v>9</v>
      </c>
      <c r="AOU22" s="149">
        <v>7.05</v>
      </c>
      <c r="AOV22" s="150">
        <v>1</v>
      </c>
      <c r="AOW22" s="150">
        <f t="shared" si="172"/>
        <v>7.5</v>
      </c>
      <c r="AOX22" s="150">
        <f>IFERROR(IF(AOV22=0," ",IF(AOV22=16," ",VLOOKUP(AOV22,PROTOKOL!$A:$E,2)*AOW22))/7.5*(7.5-APA22),"")</f>
        <v>4.5</v>
      </c>
      <c r="AOY22" s="151">
        <v>0.22</v>
      </c>
      <c r="AOZ22" s="152">
        <f>IF(AOV22=0," ",IF(AOV22=16," ",(AOU22-AOX22-AOY22)*VLOOKUP(AOV22,PROTOKOL!$A:$E,5)))</f>
        <v>23.621798888888883</v>
      </c>
      <c r="APA22" s="153"/>
      <c r="APB22" s="144">
        <f t="shared" si="314"/>
        <v>7.5</v>
      </c>
      <c r="APC22" s="145">
        <f t="shared" si="315"/>
        <v>23.621798888888883</v>
      </c>
      <c r="APD22" s="149"/>
      <c r="APE22" s="150"/>
      <c r="APF22" s="150" t="str">
        <f t="shared" si="173"/>
        <v xml:space="preserve"> </v>
      </c>
      <c r="APG22" s="154" t="str">
        <f>IF(APE22=0," ",IF(APE22=16," ",VLOOKUP(APE22,PROTOKOL!$A:$E,2)*APF22))</f>
        <v xml:space="preserve"> </v>
      </c>
      <c r="APH22" s="151"/>
      <c r="API22" s="152" t="str">
        <f>IF(APE22=0," ",IF(APE22=16," ",(APD22-APG22-APH22)*VLOOKUP(APE22,PROTOKOL!$A:$E,5)))</f>
        <v xml:space="preserve"> </v>
      </c>
      <c r="APJ22" s="155"/>
      <c r="APK22" s="156" t="str">
        <f t="shared" si="174"/>
        <v xml:space="preserve"> </v>
      </c>
      <c r="APL22" s="103"/>
      <c r="APM22" s="138">
        <v>9</v>
      </c>
      <c r="APN22" s="149">
        <v>7.31</v>
      </c>
      <c r="APO22" s="150">
        <v>1</v>
      </c>
      <c r="APP22" s="150">
        <f t="shared" si="175"/>
        <v>7.5</v>
      </c>
      <c r="APQ22" s="150">
        <f>IFERROR(IF(APO22=0," ",IF(APO22=16," ",VLOOKUP(APO22,PROTOKOL!$A:$E,2)*APP22))/7.5*(7.5-APT22),"")</f>
        <v>4.5</v>
      </c>
      <c r="APR22" s="151">
        <v>0.218</v>
      </c>
      <c r="APS22" s="152">
        <f>IF(APO22=0," ",IF(APO22=16," ",(APN22-APQ22-APR22)*VLOOKUP(APO22,PROTOKOL!$A:$E,5)))</f>
        <v>26.277983999999993</v>
      </c>
      <c r="APT22" s="153"/>
      <c r="APU22" s="144">
        <f t="shared" si="316"/>
        <v>7.5</v>
      </c>
      <c r="APV22" s="145">
        <f t="shared" si="317"/>
        <v>26.277983999999993</v>
      </c>
      <c r="APW22" s="149"/>
      <c r="APX22" s="150"/>
      <c r="APY22" s="150" t="str">
        <f t="shared" si="176"/>
        <v xml:space="preserve"> </v>
      </c>
      <c r="APZ22" s="154" t="str">
        <f>IF(APX22=0," ",IF(APX22=16," ",VLOOKUP(APX22,PROTOKOL!$A:$E,2)*APY22))</f>
        <v xml:space="preserve"> </v>
      </c>
      <c r="AQA22" s="151"/>
      <c r="AQB22" s="152" t="str">
        <f>IF(APX22=0," ",IF(APX22=16," ",(APW22-APZ22-AQA22)*VLOOKUP(APX22,PROTOKOL!$A:$E,5)))</f>
        <v xml:space="preserve"> </v>
      </c>
      <c r="AQC22" s="155"/>
      <c r="AQD22" s="156" t="str">
        <f t="shared" si="177"/>
        <v xml:space="preserve"> </v>
      </c>
      <c r="AQE22" s="103"/>
      <c r="AQF22" s="138">
        <v>9</v>
      </c>
      <c r="AQG22" s="149" t="s">
        <v>26</v>
      </c>
      <c r="AQH22" s="150"/>
      <c r="AQI22" s="150" t="str">
        <f t="shared" si="178"/>
        <v xml:space="preserve"> </v>
      </c>
      <c r="AQJ22" s="150" t="str">
        <f>IFERROR(IF(AQH22=0," ",IF(AQH22=16," ",VLOOKUP(AQH22,PROTOKOL!$A:$E,2)*AQI22))/7.5*(7.5-AQM22),"")</f>
        <v/>
      </c>
      <c r="AQK22" s="151"/>
      <c r="AQL22" s="152" t="str">
        <f>IF(AQH22=0," ",IF(AQH22=16," ",(AQG22-AQJ22-AQK22)*VLOOKUP(AQH22,PROTOKOL!$A:$E,5)))</f>
        <v xml:space="preserve"> </v>
      </c>
      <c r="AQM22" s="153"/>
      <c r="AQN22" s="144" t="str">
        <f t="shared" si="318"/>
        <v xml:space="preserve"> </v>
      </c>
      <c r="AQO22" s="145" t="str">
        <f t="shared" si="319"/>
        <v xml:space="preserve"> </v>
      </c>
      <c r="AQP22" s="149"/>
      <c r="AQQ22" s="150"/>
      <c r="AQR22" s="150" t="str">
        <f t="shared" si="179"/>
        <v xml:space="preserve"> </v>
      </c>
      <c r="AQS22" s="154" t="str">
        <f>IF(AQQ22=0," ",IF(AQQ22=16," ",VLOOKUP(AQQ22,PROTOKOL!$A:$E,2)*AQR22))</f>
        <v xml:space="preserve"> </v>
      </c>
      <c r="AQT22" s="151"/>
      <c r="AQU22" s="152" t="str">
        <f>IF(AQQ22=0," ",IF(AQQ22=16," ",(AQP22-AQS22-AQT22)*VLOOKUP(AQQ22,PROTOKOL!$A:$E,5)))</f>
        <v xml:space="preserve"> </v>
      </c>
      <c r="AQV22" s="155"/>
      <c r="AQW22" s="156" t="str">
        <f t="shared" si="180"/>
        <v xml:space="preserve"> </v>
      </c>
      <c r="AQX22" s="103"/>
      <c r="AQY22" s="138">
        <v>9</v>
      </c>
      <c r="AQZ22" s="149">
        <v>6.56</v>
      </c>
      <c r="ARA22" s="150">
        <v>1</v>
      </c>
      <c r="ARB22" s="150">
        <f t="shared" si="181"/>
        <v>7.5</v>
      </c>
      <c r="ARC22" s="150">
        <f>IFERROR(IF(ARA22=0," ",IF(ARA22=16," ",VLOOKUP(ARA22,PROTOKOL!$A:$E,2)*ARB22))/7.5*(7.5-ARF22),"")</f>
        <v>4.5</v>
      </c>
      <c r="ARD22" s="151">
        <v>0.24199999999999999</v>
      </c>
      <c r="ARE22" s="152">
        <f>IF(ARA22=0," ",IF(ARA22=16," ",(AQZ22-ARC22-ARD22)*VLOOKUP(ARA22,PROTOKOL!$A:$E,5)))</f>
        <v>18.431085999999993</v>
      </c>
      <c r="ARF22" s="153"/>
      <c r="ARG22" s="144">
        <f t="shared" si="320"/>
        <v>7.5</v>
      </c>
      <c r="ARH22" s="145">
        <f t="shared" si="321"/>
        <v>18.431085999999993</v>
      </c>
      <c r="ARI22" s="149"/>
      <c r="ARJ22" s="150"/>
      <c r="ARK22" s="150" t="str">
        <f t="shared" si="182"/>
        <v xml:space="preserve"> </v>
      </c>
      <c r="ARL22" s="154" t="str">
        <f>IF(ARJ22=0," ",IF(ARJ22=16," ",VLOOKUP(ARJ22,PROTOKOL!$A:$E,2)*ARK22))</f>
        <v xml:space="preserve"> </v>
      </c>
      <c r="ARM22" s="151"/>
      <c r="ARN22" s="152" t="str">
        <f>IF(ARJ22=0," ",IF(ARJ22=16," ",(ARI22-ARL22-ARM22)*VLOOKUP(ARJ22,PROTOKOL!$A:$E,5)))</f>
        <v xml:space="preserve"> </v>
      </c>
      <c r="ARO22" s="155"/>
      <c r="ARP22" s="156" t="str">
        <f t="shared" si="183"/>
        <v xml:space="preserve"> </v>
      </c>
      <c r="ARQ22" s="103"/>
      <c r="ARR22" s="138">
        <v>9</v>
      </c>
      <c r="ARS22" s="149" t="s">
        <v>26</v>
      </c>
      <c r="ART22" s="150"/>
      <c r="ARU22" s="150" t="str">
        <f t="shared" si="184"/>
        <v xml:space="preserve"> </v>
      </c>
      <c r="ARV22" s="150" t="str">
        <f>IFERROR(IF(ART22=0," ",IF(ART22=16," ",VLOOKUP(ART22,PROTOKOL!$A:$E,2)*ARU22))/7.5*(7.5-ARY22),"")</f>
        <v/>
      </c>
      <c r="ARW22" s="151"/>
      <c r="ARX22" s="152" t="str">
        <f>IF(ART22=0," ",IF(ART22=16," ",(ARS22-ARV22-ARW22)*VLOOKUP(ART22,PROTOKOL!$A:$E,5)))</f>
        <v xml:space="preserve"> </v>
      </c>
      <c r="ARY22" s="153"/>
      <c r="ARZ22" s="144" t="str">
        <f t="shared" si="322"/>
        <v xml:space="preserve"> </v>
      </c>
      <c r="ASA22" s="145" t="str">
        <f t="shared" si="323"/>
        <v xml:space="preserve"> </v>
      </c>
      <c r="ASB22" s="149"/>
      <c r="ASC22" s="150"/>
      <c r="ASD22" s="150" t="str">
        <f t="shared" si="185"/>
        <v xml:space="preserve"> </v>
      </c>
      <c r="ASE22" s="154" t="str">
        <f>IF(ASC22=0," ",IF(ASC22=16," ",VLOOKUP(ASC22,PROTOKOL!$A:$E,2)*ASD22))</f>
        <v xml:space="preserve"> </v>
      </c>
      <c r="ASF22" s="151"/>
      <c r="ASG22" s="152" t="str">
        <f>IF(ASC22=0," ",IF(ASC22=16," ",(ASB22-ASE22-ASF22)*VLOOKUP(ASC22,PROTOKOL!$A:$E,5)))</f>
        <v xml:space="preserve"> </v>
      </c>
      <c r="ASH22" s="155"/>
      <c r="ASI22" s="156" t="str">
        <f t="shared" si="186"/>
        <v xml:space="preserve"> </v>
      </c>
      <c r="ASJ22" s="103"/>
      <c r="ASK22" s="138">
        <v>9</v>
      </c>
      <c r="ASL22" s="149">
        <v>6.12</v>
      </c>
      <c r="ASM22" s="150">
        <v>1</v>
      </c>
      <c r="ASN22" s="150">
        <f t="shared" si="187"/>
        <v>7.5</v>
      </c>
      <c r="ASO22" s="150">
        <f>IFERROR(IF(ASM22=0," ",IF(ASM22=16," ",VLOOKUP(ASM22,PROTOKOL!$A:$E,2)*ASN22))/7.5*(7.5-ASR22),"")</f>
        <v>4.5</v>
      </c>
      <c r="ASP22" s="151">
        <v>0.26</v>
      </c>
      <c r="ASQ22" s="152">
        <f>IF(ASM22=0," ",IF(ASM22=16," ",(ASL22-ASO22-ASP22)*VLOOKUP(ASM22,PROTOKOL!$A:$E,5)))</f>
        <v>13.78783111111111</v>
      </c>
      <c r="ASR22" s="153"/>
      <c r="ASS22" s="144">
        <f t="shared" si="324"/>
        <v>7.5</v>
      </c>
      <c r="AST22" s="145">
        <f t="shared" si="325"/>
        <v>13.78783111111111</v>
      </c>
      <c r="ASU22" s="149"/>
      <c r="ASV22" s="150"/>
      <c r="ASW22" s="150" t="str">
        <f t="shared" si="188"/>
        <v xml:space="preserve"> </v>
      </c>
      <c r="ASX22" s="154" t="str">
        <f>IF(ASV22=0," ",IF(ASV22=16," ",VLOOKUP(ASV22,PROTOKOL!$A:$E,2)*ASW22))</f>
        <v xml:space="preserve"> </v>
      </c>
      <c r="ASY22" s="151"/>
      <c r="ASZ22" s="152" t="str">
        <f>IF(ASV22=0," ",IF(ASV22=16," ",(ASU22-ASX22-ASY22)*VLOOKUP(ASV22,PROTOKOL!$A:$E,5)))</f>
        <v xml:space="preserve"> </v>
      </c>
      <c r="ATA22" s="155"/>
      <c r="ATB22" s="156" t="str">
        <f t="shared" si="189"/>
        <v xml:space="preserve"> </v>
      </c>
      <c r="ATC22" s="103"/>
      <c r="ATD22" s="138">
        <v>9</v>
      </c>
      <c r="ATE22" s="149" t="s">
        <v>26</v>
      </c>
      <c r="ATF22" s="150"/>
      <c r="ATG22" s="150" t="str">
        <f t="shared" si="190"/>
        <v xml:space="preserve"> </v>
      </c>
      <c r="ATH22" s="150" t="str">
        <f>IFERROR(IF(ATF22=0," ",IF(ATF22=16," ",VLOOKUP(ATF22,PROTOKOL!$A:$E,2)*ATG22))/7.5*(7.5-ATK22),"")</f>
        <v/>
      </c>
      <c r="ATI22" s="151"/>
      <c r="ATJ22" s="152" t="str">
        <f>IF(ATF22=0," ",IF(ATF22=16," ",(ATE22-ATH22-ATI22)*VLOOKUP(ATF22,PROTOKOL!$A:$E,5)))</f>
        <v xml:space="preserve"> </v>
      </c>
      <c r="ATK22" s="153"/>
      <c r="ATL22" s="144" t="str">
        <f t="shared" si="326"/>
        <v xml:space="preserve"> </v>
      </c>
      <c r="ATM22" s="145" t="str">
        <f t="shared" si="327"/>
        <v xml:space="preserve"> </v>
      </c>
      <c r="ATN22" s="149"/>
      <c r="ATO22" s="150"/>
      <c r="ATP22" s="150" t="str">
        <f t="shared" si="191"/>
        <v xml:space="preserve"> </v>
      </c>
      <c r="ATQ22" s="154" t="str">
        <f>IF(ATO22=0," ",IF(ATO22=16," ",VLOOKUP(ATO22,PROTOKOL!$A:$E,2)*ATP22))</f>
        <v xml:space="preserve"> </v>
      </c>
      <c r="ATR22" s="151"/>
      <c r="ATS22" s="152" t="str">
        <f>IF(ATO22=0," ",IF(ATO22=16," ",(ATN22-ATQ22-ATR22)*VLOOKUP(ATO22,PROTOKOL!$A:$E,5)))</f>
        <v xml:space="preserve"> </v>
      </c>
      <c r="ATT22" s="155"/>
      <c r="ATU22" s="156" t="str">
        <f t="shared" si="192"/>
        <v xml:space="preserve"> </v>
      </c>
      <c r="ATV22" s="103"/>
      <c r="ATW22" s="138">
        <v>9</v>
      </c>
      <c r="ATX22" s="149">
        <v>6.67</v>
      </c>
      <c r="ATY22" s="150">
        <v>1</v>
      </c>
      <c r="ATZ22" s="150">
        <f t="shared" si="193"/>
        <v>7.5</v>
      </c>
      <c r="AUA22" s="150">
        <f>IFERROR(IF(ATY22=0," ",IF(ATY22=16," ",VLOOKUP(ATY22,PROTOKOL!$A:$E,2)*ATZ22))/7.5*(7.5-AUD22),"")</f>
        <v>4.5</v>
      </c>
      <c r="AUB22" s="151">
        <v>0.224</v>
      </c>
      <c r="AUC22" s="152">
        <f>IF(ATY22=0," ",IF(ATY22=16," ",(ATX22-AUA22-AUB22)*VLOOKUP(ATY22,PROTOKOL!$A:$E,5)))</f>
        <v>19.728764222222221</v>
      </c>
      <c r="AUD22" s="153"/>
      <c r="AUE22" s="144">
        <f t="shared" si="328"/>
        <v>7.5</v>
      </c>
      <c r="AUF22" s="145">
        <f t="shared" si="329"/>
        <v>19.728764222222221</v>
      </c>
      <c r="AUG22" s="149"/>
      <c r="AUH22" s="150"/>
      <c r="AUI22" s="150" t="str">
        <f t="shared" si="194"/>
        <v xml:space="preserve"> </v>
      </c>
      <c r="AUJ22" s="154" t="str">
        <f>IF(AUH22=0," ",IF(AUH22=16," ",VLOOKUP(AUH22,PROTOKOL!$A:$E,2)*AUI22))</f>
        <v xml:space="preserve"> </v>
      </c>
      <c r="AUK22" s="151"/>
      <c r="AUL22" s="152" t="str">
        <f>IF(AUH22=0," ",IF(AUH22=16," ",(AUG22-AUJ22-AUK22)*VLOOKUP(AUH22,PROTOKOL!$A:$E,5)))</f>
        <v xml:space="preserve"> </v>
      </c>
      <c r="AUM22" s="155"/>
      <c r="AUN22" s="156" t="str">
        <f t="shared" si="195"/>
        <v xml:space="preserve"> </v>
      </c>
      <c r="AUO22" s="103"/>
      <c r="AUP22" s="138">
        <v>9</v>
      </c>
      <c r="AUQ22" s="149">
        <v>7.04</v>
      </c>
      <c r="AUR22" s="150">
        <v>1</v>
      </c>
      <c r="AUS22" s="150">
        <f t="shared" si="196"/>
        <v>7.5</v>
      </c>
      <c r="AUT22" s="150">
        <f>IFERROR(IF(AUR22=0," ",IF(AUR22=16," ",VLOOKUP(AUR22,PROTOKOL!$A:$E,2)*AUS22))/7.5*(7.5-AUW22),"")</f>
        <v>4.5</v>
      </c>
      <c r="AUU22" s="151">
        <v>0.28399999999999997</v>
      </c>
      <c r="AUV22" s="152">
        <f>IF(AUR22=0," ",IF(AUR22=16," ",(AUQ22-AUT22-AUU22)*VLOOKUP(AUR22,PROTOKOL!$A:$E,5)))</f>
        <v>22.871578666666668</v>
      </c>
      <c r="AUW22" s="153"/>
      <c r="AUX22" s="144">
        <f t="shared" si="330"/>
        <v>7.5</v>
      </c>
      <c r="AUY22" s="145">
        <f t="shared" si="331"/>
        <v>22.871578666666668</v>
      </c>
      <c r="AUZ22" s="149"/>
      <c r="AVA22" s="150"/>
      <c r="AVB22" s="150" t="str">
        <f t="shared" si="197"/>
        <v xml:space="preserve"> </v>
      </c>
      <c r="AVC22" s="154" t="str">
        <f>IF(AVA22=0," ",IF(AVA22=16," ",VLOOKUP(AVA22,PROTOKOL!$A:$E,2)*AVB22))</f>
        <v xml:space="preserve"> </v>
      </c>
      <c r="AVD22" s="151"/>
      <c r="AVE22" s="152" t="str">
        <f>IF(AVA22=0," ",IF(AVA22=16," ",(AUZ22-AVC22-AVD22)*VLOOKUP(AVA22,PROTOKOL!$A:$E,5)))</f>
        <v xml:space="preserve"> </v>
      </c>
      <c r="AVF22" s="155"/>
      <c r="AVG22" s="156" t="str">
        <f t="shared" si="198"/>
        <v xml:space="preserve"> </v>
      </c>
    </row>
    <row r="23" spans="1:1255" ht="15" thickBot="1" x14ac:dyDescent="0.35">
      <c r="A23" s="103"/>
      <c r="B23" s="138">
        <v>10</v>
      </c>
      <c r="C23" s="149">
        <v>1</v>
      </c>
      <c r="D23" s="150">
        <v>7</v>
      </c>
      <c r="E23" s="150">
        <f t="shared" si="334"/>
        <v>7.5</v>
      </c>
      <c r="F23" s="150">
        <f>IFERROR(IF(D23=0," ",IF(D23=16," ",VLOOKUP(D23,PROTOKOL!$A:$E,2)*E23))/7.5*(7.5-I23),"")</f>
        <v>0</v>
      </c>
      <c r="G23" s="151"/>
      <c r="H23" s="152">
        <f>IF(D23=0," ",IF(D23=16," ",(C23-F23-G23)*VLOOKUP(D23,PROTOKOL!$A:$E,5)))</f>
        <v>19.180704592450226</v>
      </c>
      <c r="I23" s="153"/>
      <c r="J23" s="144" t="str">
        <f t="shared" si="199"/>
        <v xml:space="preserve"> </v>
      </c>
      <c r="K23" s="145" t="str">
        <f t="shared" si="200"/>
        <v xml:space="preserve"> </v>
      </c>
      <c r="L23" s="149"/>
      <c r="M23" s="150"/>
      <c r="N23" s="150" t="str">
        <f t="shared" si="3"/>
        <v xml:space="preserve"> </v>
      </c>
      <c r="O23" s="154" t="str">
        <f>IF(M23=0," ",IF(M23=16," ",VLOOKUP(M23,PROTOKOL!$A:$E,2)*N23))</f>
        <v xml:space="preserve"> </v>
      </c>
      <c r="P23" s="151"/>
      <c r="Q23" s="152" t="str">
        <f>IF(M23=0," ",IF(M23=16," ",(L23-O23-P23)*VLOOKUP(M23,PROTOKOL!$A:$E,5)))</f>
        <v xml:space="preserve"> </v>
      </c>
      <c r="R23" s="155"/>
      <c r="S23" s="156" t="str">
        <f t="shared" si="4"/>
        <v xml:space="preserve"> </v>
      </c>
      <c r="T23" s="103"/>
      <c r="U23" s="370">
        <v>10</v>
      </c>
      <c r="V23" s="422"/>
      <c r="W23" s="381"/>
      <c r="X23" s="376"/>
      <c r="Y23" s="372" t="str">
        <f t="shared" si="5"/>
        <v xml:space="preserve"> </v>
      </c>
      <c r="Z23" s="372" t="str">
        <f>IFERROR(IF(X23=0," ",IF(X23=16," ",VLOOKUP(X23,PROTOKOL!$A:$E,2)*Y23))/7.5*(7.5-AC23),"")</f>
        <v/>
      </c>
      <c r="AA23" s="382"/>
      <c r="AB23" s="374" t="str">
        <f>IF(X23=0," ",IF(X23=16," ",(W23-Z23-AA23)*VLOOKUP(X23,PROTOKOL!$A:$E,5)))</f>
        <v xml:space="preserve"> </v>
      </c>
      <c r="AC23" s="383"/>
      <c r="AD23" s="376" t="str">
        <f t="shared" si="6"/>
        <v xml:space="preserve"> </v>
      </c>
      <c r="AE23" s="377" t="str">
        <f t="shared" si="7"/>
        <v xml:space="preserve"> </v>
      </c>
      <c r="AF23" s="381"/>
      <c r="AG23" s="376"/>
      <c r="AH23" s="372" t="str">
        <f t="shared" si="8"/>
        <v xml:space="preserve"> </v>
      </c>
      <c r="AI23" s="378" t="str">
        <f>IF(AG23=0," ",IF(AG23=16," ",VLOOKUP(AG23,PROTOKOL!$A:$E,2)*AH23))</f>
        <v xml:space="preserve"> </v>
      </c>
      <c r="AJ23" s="382"/>
      <c r="AK23" s="374" t="str">
        <f>IF(AG23=0," ",IF(AG23=16," ",(AF23-AI23-AJ23)*VLOOKUP(AG23,PROTOKOL!$A:$E,5)))</f>
        <v xml:space="preserve"> </v>
      </c>
      <c r="AL23" s="384"/>
      <c r="AM23" s="380" t="str">
        <f t="shared" si="9"/>
        <v xml:space="preserve"> </v>
      </c>
      <c r="AN23" s="103"/>
      <c r="AO23" s="138">
        <v>10</v>
      </c>
      <c r="AP23" s="149" t="s">
        <v>26</v>
      </c>
      <c r="AQ23" s="150"/>
      <c r="AR23" s="150" t="str">
        <f t="shared" si="335"/>
        <v xml:space="preserve"> </v>
      </c>
      <c r="AS23" s="150" t="str">
        <f>IFERROR(IF(AQ23=0," ",IF(AQ23=16," ",VLOOKUP(AQ23,PROTOKOL!$A:$E,2)*AR23))/7.5*(7.5-AV23),"")</f>
        <v/>
      </c>
      <c r="AT23" s="151"/>
      <c r="AU23" s="152" t="str">
        <f>IF(AQ23=0," ",IF(AQ23=16," ",(AP23-AS23-AT23)*VLOOKUP(AQ23,PROTOKOL!$A:$E,5)))</f>
        <v xml:space="preserve"> </v>
      </c>
      <c r="AV23" s="153"/>
      <c r="AW23" s="144" t="str">
        <f t="shared" si="336"/>
        <v xml:space="preserve"> </v>
      </c>
      <c r="AX23" s="145" t="str">
        <f t="shared" si="337"/>
        <v xml:space="preserve"> </v>
      </c>
      <c r="AY23" s="149"/>
      <c r="AZ23" s="150"/>
      <c r="BA23" s="150" t="str">
        <f t="shared" si="338"/>
        <v xml:space="preserve"> </v>
      </c>
      <c r="BB23" s="154" t="str">
        <f>IF(AZ23=0," ",IF(AZ23=16," ",VLOOKUP(AZ23,PROTOKOL!$A:$E,2)*BA23))</f>
        <v xml:space="preserve"> </v>
      </c>
      <c r="BC23" s="151"/>
      <c r="BD23" s="152" t="str">
        <f>IF(AZ23=0," ",IF(AZ23=16," ",(AY23-BB23-BC23)*VLOOKUP(AZ23,PROTOKOL!$A:$E,5)))</f>
        <v xml:space="preserve"> </v>
      </c>
      <c r="BE23" s="155"/>
      <c r="BF23" s="156" t="str">
        <f t="shared" si="339"/>
        <v xml:space="preserve"> </v>
      </c>
      <c r="BG23" s="103"/>
      <c r="BH23" s="138">
        <v>10</v>
      </c>
      <c r="BI23" s="149">
        <v>5.78</v>
      </c>
      <c r="BJ23" s="150">
        <v>1</v>
      </c>
      <c r="BK23" s="150">
        <f t="shared" si="13"/>
        <v>7.5</v>
      </c>
      <c r="BL23" s="150">
        <f>IFERROR(IF(BJ23=0," ",IF(BJ23=16," ",VLOOKUP(BJ23,PROTOKOL!$A:$E,2)*BK23))/7.5*(7.5-BO23),"")</f>
        <v>4.5</v>
      </c>
      <c r="BM23" s="151">
        <v>0.30499999999999999</v>
      </c>
      <c r="BN23" s="152">
        <f>IF(BJ23=0," ",IF(BJ23=16," ",(BI23-BL23-BM23)*VLOOKUP(BJ23,PROTOKOL!$A:$E,5)))</f>
        <v>9.884658333333336</v>
      </c>
      <c r="BO23" s="153"/>
      <c r="BP23" s="144">
        <f t="shared" si="203"/>
        <v>7.5</v>
      </c>
      <c r="BQ23" s="145">
        <f t="shared" si="204"/>
        <v>9.884658333333336</v>
      </c>
      <c r="BR23" s="149"/>
      <c r="BS23" s="150"/>
      <c r="BT23" s="150" t="str">
        <f t="shared" si="14"/>
        <v xml:space="preserve"> </v>
      </c>
      <c r="BU23" s="154" t="str">
        <f>IF(BS23=0," ",IF(BS23=16," ",VLOOKUP(BS23,PROTOKOL!$A:$E,2)*BT23))</f>
        <v xml:space="preserve"> </v>
      </c>
      <c r="BV23" s="151"/>
      <c r="BW23" s="152" t="str">
        <f>IF(BS23=0," ",IF(BS23=16," ",(BR23-BU23-BV23)*VLOOKUP(BS23,PROTOKOL!$A:$E,5)))</f>
        <v xml:space="preserve"> </v>
      </c>
      <c r="BX23" s="155"/>
      <c r="BY23" s="156" t="str">
        <f t="shared" si="15"/>
        <v xml:space="preserve"> </v>
      </c>
      <c r="BZ23" s="103"/>
      <c r="CA23" s="138">
        <v>10</v>
      </c>
      <c r="CB23" s="149">
        <v>6.63</v>
      </c>
      <c r="CC23" s="150">
        <v>1</v>
      </c>
      <c r="CD23" s="150">
        <f t="shared" si="16"/>
        <v>7.5</v>
      </c>
      <c r="CE23" s="150">
        <f>IFERROR(IF(CC23=0," ",IF(CC23=16," ",VLOOKUP(CC23,PROTOKOL!$A:$E,2)*CD23))/7.5*(7.5-CH23),"")</f>
        <v>4.5</v>
      </c>
      <c r="CF23" s="151">
        <v>0.21199999999999999</v>
      </c>
      <c r="CG23" s="152">
        <f>IF(CC23=0," ",IF(CC23=16," ",(CB23-CE23-CF23)*VLOOKUP(CC23,PROTOKOL!$A:$E,5)))</f>
        <v>19.444897111111107</v>
      </c>
      <c r="CH23" s="153"/>
      <c r="CI23" s="144">
        <f t="shared" si="205"/>
        <v>7.5</v>
      </c>
      <c r="CJ23" s="145">
        <f t="shared" si="206"/>
        <v>19.444897111111107</v>
      </c>
      <c r="CK23" s="149"/>
      <c r="CL23" s="150"/>
      <c r="CM23" s="150"/>
      <c r="CN23" s="154" t="str">
        <f>IF(CL23=0," ",IF(CL23=16," ",VLOOKUP(CL23,PROTOKOL!$A:$E,2)*CM23))</f>
        <v xml:space="preserve"> </v>
      </c>
      <c r="CO23" s="151"/>
      <c r="CP23" s="152" t="str">
        <f>IF(CL23=0," ",IF(CL23=16," ",(CK23-CN23-CO23)*VLOOKUP(CL23,PROTOKOL!$A:$E,5)))</f>
        <v xml:space="preserve"> </v>
      </c>
      <c r="CQ23" s="155"/>
      <c r="CR23" s="156" t="str">
        <f t="shared" si="17"/>
        <v xml:space="preserve"> </v>
      </c>
      <c r="CS23" s="103"/>
      <c r="CT23" s="138">
        <v>10</v>
      </c>
      <c r="CU23" s="149">
        <v>1</v>
      </c>
      <c r="CV23" s="150">
        <v>5</v>
      </c>
      <c r="CW23" s="150">
        <f t="shared" si="18"/>
        <v>7.5</v>
      </c>
      <c r="CX23" s="150">
        <f>IFERROR(IF(CV23=0," ",IF(CV23=16," ",VLOOKUP(CV23,PROTOKOL!$A:$E,2)*CW23))/7.5*(7.5-DA23),"")</f>
        <v>0</v>
      </c>
      <c r="CY23" s="151"/>
      <c r="CZ23" s="152">
        <f>IF(CV23=0," ",IF(CV23=16," ",(CU23-CX23-CY23)*VLOOKUP(CV23,PROTOKOL!$A:$E,5)))</f>
        <v>17.262634133205204</v>
      </c>
      <c r="DA23" s="153"/>
      <c r="DB23" s="144" t="str">
        <f t="shared" si="207"/>
        <v xml:space="preserve"> </v>
      </c>
      <c r="DC23" s="145" t="str">
        <f t="shared" si="208"/>
        <v xml:space="preserve"> </v>
      </c>
      <c r="DD23" s="149"/>
      <c r="DE23" s="150"/>
      <c r="DF23" s="150" t="str">
        <f t="shared" si="209"/>
        <v xml:space="preserve"> </v>
      </c>
      <c r="DG23" s="154" t="str">
        <f>IF(DE23=0," ",IF(DE23=16," ",VLOOKUP(DE23,PROTOKOL!$A:$E,2)*DF23))</f>
        <v xml:space="preserve"> </v>
      </c>
      <c r="DH23" s="151"/>
      <c r="DI23" s="152" t="str">
        <f>IF(DE23=0," ",IF(DE23=16," ",(DD23-DG23-DH23)*VLOOKUP(DE23,PROTOKOL!$A:$E,5)))</f>
        <v xml:space="preserve"> </v>
      </c>
      <c r="DJ23" s="155"/>
      <c r="DK23" s="156" t="str">
        <f t="shared" si="19"/>
        <v xml:space="preserve"> </v>
      </c>
      <c r="DL23" s="103"/>
      <c r="DM23" s="138">
        <v>10</v>
      </c>
      <c r="DN23" s="149"/>
      <c r="DO23" s="150" t="s">
        <v>140</v>
      </c>
      <c r="DP23" s="150">
        <f t="shared" ref="DP23" si="357">IF(DO23=0," ",(7.5))</f>
        <v>7.5</v>
      </c>
      <c r="DQ23" s="150" t="str">
        <f>IFERROR(IF(DO23=0," ",IF(DO23=16," ",VLOOKUP(DO23,PROTOKOL!$A:$E,2)*DP23))/7.5*(7.5-DT23),"")</f>
        <v/>
      </c>
      <c r="DR23" s="151"/>
      <c r="DS23" s="152">
        <f t="shared" ref="DS23" si="358">$DY$53*DP23</f>
        <v>46.666666666666664</v>
      </c>
      <c r="DT23" s="153"/>
      <c r="DU23" s="144" t="str">
        <f t="shared" si="211"/>
        <v xml:space="preserve"> </v>
      </c>
      <c r="DV23" s="145" t="str">
        <f t="shared" si="212"/>
        <v xml:space="preserve"> </v>
      </c>
      <c r="DW23" s="149"/>
      <c r="DX23" s="150"/>
      <c r="DY23" s="150" t="str">
        <f t="shared" si="213"/>
        <v xml:space="preserve"> </v>
      </c>
      <c r="DZ23" s="154" t="str">
        <f>IF(DX23=0," ",IF(DX23=16," ",VLOOKUP(DX23,PROTOKOL!$A:$E,2)*DY23))</f>
        <v xml:space="preserve"> </v>
      </c>
      <c r="EA23" s="151"/>
      <c r="EB23" s="152" t="str">
        <f>IF(DX23=0," ",IF(DX23=16," ",(DW23-DZ23-EA23)*VLOOKUP(DX23,PROTOKOL!$A:$E,5)))</f>
        <v xml:space="preserve"> </v>
      </c>
      <c r="EC23" s="155"/>
      <c r="ED23" s="156" t="str">
        <f t="shared" si="21"/>
        <v xml:space="preserve"> </v>
      </c>
      <c r="EE23" s="103"/>
      <c r="EF23" s="138">
        <v>10</v>
      </c>
      <c r="EG23" s="149">
        <v>1</v>
      </c>
      <c r="EH23" s="150">
        <v>5</v>
      </c>
      <c r="EI23" s="150">
        <f t="shared" si="22"/>
        <v>7.5</v>
      </c>
      <c r="EJ23" s="150">
        <f>IFERROR(IF(EH23=0," ",IF(EH23=16," ",VLOOKUP(EH23,PROTOKOL!$A:$E,2)*EI23))/7.5*(7.5-EM23),"")</f>
        <v>0</v>
      </c>
      <c r="EK23" s="151"/>
      <c r="EL23" s="152">
        <f>IF(EH23=0," ",IF(EH23=16," ",(EG23-EJ23-EK23)*VLOOKUP(EH23,PROTOKOL!$A:$E,5)))</f>
        <v>17.262634133205204</v>
      </c>
      <c r="EM23" s="153"/>
      <c r="EN23" s="144" t="str">
        <f t="shared" si="214"/>
        <v xml:space="preserve"> </v>
      </c>
      <c r="EO23" s="145" t="str">
        <f t="shared" si="215"/>
        <v xml:space="preserve"> </v>
      </c>
      <c r="EP23" s="149">
        <v>1</v>
      </c>
      <c r="EQ23" s="150">
        <v>5</v>
      </c>
      <c r="ER23" s="150">
        <v>3.5</v>
      </c>
      <c r="ES23" s="154">
        <f>IF(EQ23=0," ",IF(EQ23=16," ",VLOOKUP(EQ23,PROTOKOL!$A:$E,2)*ER23))</f>
        <v>0</v>
      </c>
      <c r="ET23" s="151"/>
      <c r="EU23" s="152">
        <f>IF(EQ23=0," ",IF(EQ23=16," ",(EP23-ES23-ET23)*VLOOKUP(EQ23,PROTOKOL!$A:$E,5)))/7.5*3.5</f>
        <v>8.055895928829095</v>
      </c>
      <c r="EV23" s="155">
        <v>7</v>
      </c>
      <c r="EW23" s="156">
        <f t="shared" si="24"/>
        <v>16.11179185765819</v>
      </c>
      <c r="EX23" s="103"/>
      <c r="EY23" s="138">
        <v>10</v>
      </c>
      <c r="EZ23" s="149">
        <v>1</v>
      </c>
      <c r="FA23" s="150">
        <v>5</v>
      </c>
      <c r="FB23" s="150">
        <f t="shared" si="25"/>
        <v>7.5</v>
      </c>
      <c r="FC23" s="150">
        <f>IFERROR(IF(FA23=0," ",IF(FA23=16," ",VLOOKUP(FA23,PROTOKOL!$A:$E,2)*FB23))/7.5*(7.5-FF23),"")</f>
        <v>0</v>
      </c>
      <c r="FD23" s="151"/>
      <c r="FE23" s="152">
        <f>IF(FA23=0," ",IF(FA23=16," ",(EZ23-FC23-FD23)*VLOOKUP(FA23,PROTOKOL!$A:$E,5)))</f>
        <v>17.262634133205204</v>
      </c>
      <c r="FF23" s="153"/>
      <c r="FG23" s="144" t="str">
        <f t="shared" si="216"/>
        <v xml:space="preserve"> </v>
      </c>
      <c r="FH23" s="145" t="str">
        <f t="shared" si="217"/>
        <v xml:space="preserve"> </v>
      </c>
      <c r="FI23" s="149"/>
      <c r="FJ23" s="150"/>
      <c r="FK23" s="150" t="str">
        <f t="shared" si="26"/>
        <v xml:space="preserve"> </v>
      </c>
      <c r="FL23" s="154" t="str">
        <f>IF(FJ23=0," ",IF(FJ23=16," ",VLOOKUP(FJ23,PROTOKOL!$A:$E,2)*FK23))</f>
        <v xml:space="preserve"> </v>
      </c>
      <c r="FM23" s="151"/>
      <c r="FN23" s="152" t="str">
        <f>IF(FJ23=0," ",IF(FJ23=16," ",(FI23-FL23-FM23)*VLOOKUP(FJ23,PROTOKOL!$A:$E,5)))</f>
        <v xml:space="preserve"> </v>
      </c>
      <c r="FO23" s="155"/>
      <c r="FP23" s="156" t="str">
        <f t="shared" si="27"/>
        <v xml:space="preserve"> </v>
      </c>
      <c r="FQ23" s="103"/>
      <c r="FR23" s="138">
        <v>10</v>
      </c>
      <c r="FS23" s="149">
        <v>1</v>
      </c>
      <c r="FT23" s="150">
        <v>5</v>
      </c>
      <c r="FU23" s="150">
        <f t="shared" si="28"/>
        <v>7.5</v>
      </c>
      <c r="FV23" s="150">
        <f>IFERROR(IF(FT23=0," ",IF(FT23=16," ",VLOOKUP(FT23,PROTOKOL!$A:$E,2)*FU23))/7.5*(7.5-FY23),"")</f>
        <v>0</v>
      </c>
      <c r="FW23" s="151"/>
      <c r="FX23" s="152">
        <f>IF(FT23=0," ",IF(FT23=16," ",(FS23-FV23-FW23)*VLOOKUP(FT23,PROTOKOL!$A:$E,5)))</f>
        <v>17.262634133205204</v>
      </c>
      <c r="FY23" s="153"/>
      <c r="FZ23" s="144" t="str">
        <f t="shared" si="218"/>
        <v xml:space="preserve"> </v>
      </c>
      <c r="GA23" s="145" t="str">
        <f t="shared" si="219"/>
        <v xml:space="preserve"> </v>
      </c>
      <c r="GB23" s="149"/>
      <c r="GC23" s="150"/>
      <c r="GD23" s="150" t="str">
        <f t="shared" si="29"/>
        <v xml:space="preserve"> </v>
      </c>
      <c r="GE23" s="154" t="str">
        <f>IF(GC23=0," ",IF(GC23=16," ",VLOOKUP(GC23,PROTOKOL!$A:$E,2)*GD23))</f>
        <v xml:space="preserve"> </v>
      </c>
      <c r="GF23" s="151"/>
      <c r="GG23" s="152" t="str">
        <f>IF(GC23=0," ",IF(GC23=16," ",(GB23-GE23-GF23)*VLOOKUP(GC23,PROTOKOL!$A:$E,5)))</f>
        <v xml:space="preserve"> </v>
      </c>
      <c r="GH23" s="155"/>
      <c r="GI23" s="156" t="str">
        <f t="shared" si="30"/>
        <v xml:space="preserve"> </v>
      </c>
      <c r="GJ23" s="103"/>
      <c r="GK23" s="138">
        <v>10</v>
      </c>
      <c r="GL23" s="149" t="s">
        <v>26</v>
      </c>
      <c r="GM23" s="150"/>
      <c r="GN23" s="150" t="str">
        <f t="shared" si="31"/>
        <v xml:space="preserve"> </v>
      </c>
      <c r="GO23" s="150" t="str">
        <f>IFERROR(IF(GM23=0," ",IF(GM23=16," ",VLOOKUP(GM23,PROTOKOL!$A:$E,2)*GN23))/7.5*(7.5-GR23),"")</f>
        <v/>
      </c>
      <c r="GP23" s="151"/>
      <c r="GQ23" s="152" t="str">
        <f>IF(GM23=0," ",IF(GM23=16," ",(GL23-GO23-GP23)*VLOOKUP(GM23,PROTOKOL!$A:$E,5)))</f>
        <v xml:space="preserve"> </v>
      </c>
      <c r="GR23" s="153"/>
      <c r="GS23" s="144" t="str">
        <f t="shared" si="220"/>
        <v xml:space="preserve"> </v>
      </c>
      <c r="GT23" s="145" t="str">
        <f t="shared" si="221"/>
        <v xml:space="preserve"> </v>
      </c>
      <c r="GU23" s="149"/>
      <c r="GV23" s="150"/>
      <c r="GW23" s="150" t="str">
        <f t="shared" si="32"/>
        <v xml:space="preserve"> </v>
      </c>
      <c r="GX23" s="154" t="str">
        <f>IF(GV23=0," ",IF(GV23=16," ",VLOOKUP(GV23,PROTOKOL!$A:$E,2)*GW23))</f>
        <v xml:space="preserve"> </v>
      </c>
      <c r="GY23" s="151"/>
      <c r="GZ23" s="152" t="str">
        <f>IF(GV23=0," ",IF(GV23=16," ",(GU23-GX23-GY23)*VLOOKUP(GV23,PROTOKOL!$A:$E,5)))</f>
        <v xml:space="preserve"> </v>
      </c>
      <c r="HA23" s="155"/>
      <c r="HB23" s="156" t="str">
        <f t="shared" si="33"/>
        <v xml:space="preserve"> </v>
      </c>
      <c r="HC23" s="103"/>
      <c r="HD23" s="138">
        <v>10</v>
      </c>
      <c r="HE23" s="149">
        <v>1</v>
      </c>
      <c r="HF23" s="150">
        <v>5</v>
      </c>
      <c r="HG23" s="150">
        <f t="shared" si="34"/>
        <v>7.5</v>
      </c>
      <c r="HH23" s="150">
        <f>IFERROR(IF(HF23=0," ",IF(HF23=16," ",VLOOKUP(HF23,PROTOKOL!$A:$E,2)*HG23))/7.5*(7.5-HK23),"")</f>
        <v>0</v>
      </c>
      <c r="HI23" s="151"/>
      <c r="HJ23" s="152">
        <f>IF(HF23=0," ",IF(HF23=16," ",(HE23-HH23-HI23)*VLOOKUP(HF23,PROTOKOL!$A:$E,5)))</f>
        <v>17.262634133205204</v>
      </c>
      <c r="HK23" s="153"/>
      <c r="HL23" s="144" t="str">
        <f t="shared" si="222"/>
        <v xml:space="preserve"> </v>
      </c>
      <c r="HM23" s="145" t="str">
        <f t="shared" si="223"/>
        <v xml:space="preserve"> </v>
      </c>
      <c r="HN23" s="149">
        <v>1</v>
      </c>
      <c r="HO23" s="150">
        <v>5</v>
      </c>
      <c r="HP23" s="150">
        <v>3.5</v>
      </c>
      <c r="HQ23" s="154">
        <f>IF(HO23=0," ",IF(HO23=16," ",VLOOKUP(HO23,PROTOKOL!$A:$E,2)*HP23))</f>
        <v>0</v>
      </c>
      <c r="HR23" s="151"/>
      <c r="HS23" s="152">
        <f>IF(HO23=0," ",IF(HO23=16," ",(HN23-HQ23-HR23)*VLOOKUP(HO23,PROTOKOL!$A:$E,5)))/7.5*3.5</f>
        <v>8.055895928829095</v>
      </c>
      <c r="HT23" s="155">
        <v>7</v>
      </c>
      <c r="HU23" s="156">
        <f t="shared" si="36"/>
        <v>16.11179185765819</v>
      </c>
      <c r="HV23" s="103"/>
      <c r="HW23" s="138">
        <v>10</v>
      </c>
      <c r="HX23" s="149">
        <v>6.94</v>
      </c>
      <c r="HY23" s="150">
        <v>1</v>
      </c>
      <c r="HZ23" s="150">
        <f t="shared" si="37"/>
        <v>7.5</v>
      </c>
      <c r="IA23" s="150">
        <f>IFERROR(IF(HY23=0," ",IF(HY23=16," ",VLOOKUP(HY23,PROTOKOL!$A:$E,2)*HZ23))/7.5*(7.5-ID23),"")</f>
        <v>4.5</v>
      </c>
      <c r="IB23" s="151">
        <v>0.29399999999999998</v>
      </c>
      <c r="IC23" s="152">
        <f>IF(HY23=0," ",IF(HY23=16," ",(HX23-IA23-IB23)*VLOOKUP(HY23,PROTOKOL!$A:$E,5)))</f>
        <v>21.756386444444445</v>
      </c>
      <c r="ID23" s="153"/>
      <c r="IE23" s="144">
        <f t="shared" si="224"/>
        <v>7.5</v>
      </c>
      <c r="IF23" s="145">
        <f t="shared" si="225"/>
        <v>21.756386444444445</v>
      </c>
      <c r="IG23" s="149"/>
      <c r="IH23" s="150"/>
      <c r="II23" s="150" t="str">
        <f t="shared" si="38"/>
        <v xml:space="preserve"> </v>
      </c>
      <c r="IJ23" s="154" t="str">
        <f>IF(IH23=0," ",IF(IH23=16," ",VLOOKUP(IH23,PROTOKOL!$A:$E,2)*II23))</f>
        <v xml:space="preserve"> </v>
      </c>
      <c r="IK23" s="151"/>
      <c r="IL23" s="152" t="str">
        <f>IF(IH23=0," ",IF(IH23=16," ",(IG23-IJ23-IK23)*VLOOKUP(IH23,PROTOKOL!$A:$E,5)))</f>
        <v xml:space="preserve"> </v>
      </c>
      <c r="IM23" s="155"/>
      <c r="IN23" s="156" t="str">
        <f t="shared" si="39"/>
        <v xml:space="preserve"> </v>
      </c>
      <c r="IO23" s="103"/>
      <c r="IP23" s="138">
        <v>10</v>
      </c>
      <c r="IQ23" s="149">
        <v>6.13</v>
      </c>
      <c r="IR23" s="150">
        <v>1</v>
      </c>
      <c r="IS23" s="150">
        <f t="shared" si="40"/>
        <v>7.5</v>
      </c>
      <c r="IT23" s="150">
        <f>IFERROR(IF(IR23=0," ",IF(IR23=16," ",VLOOKUP(IR23,PROTOKOL!$A:$E,2)*IS23))/7.5*(7.5-IW23),"")</f>
        <v>4.5</v>
      </c>
      <c r="IU23" s="151">
        <v>0.15</v>
      </c>
      <c r="IV23" s="152">
        <f>IF(IR23=0," ",IF(IR23=16," ",(IQ23-IT23-IU23)*VLOOKUP(IR23,PROTOKOL!$A:$E,5)))</f>
        <v>15.004404444444443</v>
      </c>
      <c r="IW23" s="153"/>
      <c r="IX23" s="144">
        <f t="shared" si="226"/>
        <v>7.5</v>
      </c>
      <c r="IY23" s="145">
        <f t="shared" si="227"/>
        <v>15.004404444444443</v>
      </c>
      <c r="IZ23" s="149"/>
      <c r="JA23" s="150"/>
      <c r="JB23" s="150" t="str">
        <f t="shared" si="41"/>
        <v xml:space="preserve"> </v>
      </c>
      <c r="JC23" s="154" t="str">
        <f>IF(JA23=0," ",IF(JA23=16," ",VLOOKUP(JA23,PROTOKOL!$A:$E,2)*JB23))</f>
        <v xml:space="preserve"> </v>
      </c>
      <c r="JD23" s="151"/>
      <c r="JE23" s="152" t="str">
        <f>IF(JA23=0," ",IF(JA23=16," ",(IZ23-JC23-JD23)*VLOOKUP(JA23,PROTOKOL!$A:$E,5)))</f>
        <v xml:space="preserve"> </v>
      </c>
      <c r="JF23" s="155"/>
      <c r="JG23" s="156" t="str">
        <f t="shared" si="42"/>
        <v xml:space="preserve"> </v>
      </c>
      <c r="JH23" s="103"/>
      <c r="JI23" s="138">
        <v>10</v>
      </c>
      <c r="JJ23" s="149" t="s">
        <v>26</v>
      </c>
      <c r="JK23" s="150"/>
      <c r="JL23" s="150" t="str">
        <f t="shared" si="43"/>
        <v xml:space="preserve"> </v>
      </c>
      <c r="JM23" s="150" t="str">
        <f>IFERROR(IF(JK23=0," ",IF(JK23=16," ",VLOOKUP(JK23,PROTOKOL!$A:$E,2)*JL23))/7.5*(7.5-JP23),"")</f>
        <v/>
      </c>
      <c r="JN23" s="151"/>
      <c r="JO23" s="152" t="str">
        <f>IF(JK23=0," ",IF(JK23=16," ",(JJ23-JM23-JN23)*VLOOKUP(JK23,PROTOKOL!$A:$E,5)))</f>
        <v xml:space="preserve"> </v>
      </c>
      <c r="JP23" s="153"/>
      <c r="JQ23" s="144" t="str">
        <f t="shared" si="228"/>
        <v xml:space="preserve"> </v>
      </c>
      <c r="JR23" s="145" t="str">
        <f t="shared" si="229"/>
        <v xml:space="preserve"> </v>
      </c>
      <c r="JS23" s="149"/>
      <c r="JT23" s="150"/>
      <c r="JU23" s="150" t="str">
        <f t="shared" si="44"/>
        <v xml:space="preserve"> </v>
      </c>
      <c r="JV23" s="154" t="str">
        <f>IF(JT23=0," ",IF(JT23=16," ",VLOOKUP(JT23,PROTOKOL!$A:$E,2)*JU23))</f>
        <v xml:space="preserve"> </v>
      </c>
      <c r="JW23" s="151"/>
      <c r="JX23" s="152" t="str">
        <f>IF(JT23=0," ",IF(JT23=16," ",(JS23-JV23-JW23)*VLOOKUP(JT23,PROTOKOL!$A:$E,5)))</f>
        <v xml:space="preserve"> </v>
      </c>
      <c r="JY23" s="155"/>
      <c r="JZ23" s="156" t="str">
        <f t="shared" si="45"/>
        <v xml:space="preserve"> </v>
      </c>
      <c r="KA23" s="103"/>
      <c r="KB23" s="138">
        <v>10</v>
      </c>
      <c r="KC23" s="149">
        <v>5.89</v>
      </c>
      <c r="KD23" s="150">
        <v>1</v>
      </c>
      <c r="KE23" s="150">
        <f t="shared" si="46"/>
        <v>7.5</v>
      </c>
      <c r="KF23" s="150">
        <f>IFERROR(IF(KD23=0," ",IF(KD23=16," ",VLOOKUP(KD23,PROTOKOL!$A:$E,2)*KE23))/7.5*(7.5-KI23),"")</f>
        <v>4.5</v>
      </c>
      <c r="KG23" s="151">
        <v>0.24099999999999999</v>
      </c>
      <c r="KH23" s="152">
        <f>IF(KD23=0," ",IF(KD23=16," ",(KC23-KF23-KG23)*VLOOKUP(KD23,PROTOKOL!$A:$E,5)))</f>
        <v>11.648689666666661</v>
      </c>
      <c r="KI23" s="153"/>
      <c r="KJ23" s="144">
        <f t="shared" si="230"/>
        <v>7.5</v>
      </c>
      <c r="KK23" s="145">
        <f t="shared" si="231"/>
        <v>11.648689666666661</v>
      </c>
      <c r="KL23" s="149"/>
      <c r="KM23" s="150"/>
      <c r="KN23" s="150" t="str">
        <f t="shared" si="47"/>
        <v xml:space="preserve"> </v>
      </c>
      <c r="KO23" s="154" t="str">
        <f>IF(KM23=0," ",IF(KM23=16," ",VLOOKUP(KM23,PROTOKOL!$A:$E,2)*KN23))</f>
        <v xml:space="preserve"> </v>
      </c>
      <c r="KP23" s="151"/>
      <c r="KQ23" s="152" t="str">
        <f>IF(KM23=0," ",IF(KM23=16," ",(KL23-KO23-KP23)*VLOOKUP(KM23,PROTOKOL!$A:$E,5)))</f>
        <v xml:space="preserve"> </v>
      </c>
      <c r="KR23" s="155"/>
      <c r="KS23" s="156" t="str">
        <f t="shared" si="48"/>
        <v xml:space="preserve"> </v>
      </c>
      <c r="KT23" s="103"/>
      <c r="KU23" s="138">
        <v>10</v>
      </c>
      <c r="KV23" s="149">
        <v>7.98</v>
      </c>
      <c r="KW23" s="150">
        <v>3</v>
      </c>
      <c r="KX23" s="150">
        <f t="shared" si="49"/>
        <v>7.5</v>
      </c>
      <c r="KY23" s="150">
        <f>IFERROR(IF(KW23=0," ",IF(KW23=16," ",VLOOKUP(KW23,PROTOKOL!$A:$E,2)*KX23))/7.5*(7.5-LB23),"")</f>
        <v>4.5</v>
      </c>
      <c r="KZ23" s="151">
        <v>0.14000000000000001</v>
      </c>
      <c r="LA23" s="152">
        <f>IF(KW23=0," ",IF(KW23=16," ",(KV23-KY23-KZ23)*VLOOKUP(KW23,PROTOKOL!$A:$E,5)))</f>
        <v>23.702903777777777</v>
      </c>
      <c r="LB23" s="153"/>
      <c r="LC23" s="144">
        <f t="shared" si="232"/>
        <v>7.5</v>
      </c>
      <c r="LD23" s="145">
        <f t="shared" si="233"/>
        <v>23.702903777777777</v>
      </c>
      <c r="LE23" s="149"/>
      <c r="LF23" s="150"/>
      <c r="LG23" s="150" t="str">
        <f t="shared" si="50"/>
        <v xml:space="preserve"> </v>
      </c>
      <c r="LH23" s="154" t="str">
        <f>IF(LF23=0," ",IF(LF23=16," ",VLOOKUP(LF23,PROTOKOL!$A:$E,2)*LG23))</f>
        <v xml:space="preserve"> </v>
      </c>
      <c r="LI23" s="151"/>
      <c r="LJ23" s="152" t="str">
        <f>IF(LF23=0," ",IF(LF23=16," ",(LE23-LH23-LI23)*VLOOKUP(LF23,PROTOKOL!$A:$E,5)))</f>
        <v xml:space="preserve"> </v>
      </c>
      <c r="LK23" s="155"/>
      <c r="LL23" s="156" t="str">
        <f t="shared" si="51"/>
        <v xml:space="preserve"> </v>
      </c>
      <c r="LM23" s="103"/>
      <c r="LN23" s="138">
        <v>10</v>
      </c>
      <c r="LO23" s="149" t="s">
        <v>26</v>
      </c>
      <c r="LP23" s="150"/>
      <c r="LQ23" s="150" t="str">
        <f t="shared" si="52"/>
        <v xml:space="preserve"> </v>
      </c>
      <c r="LR23" s="150" t="str">
        <f>IFERROR(IF(LP23=0," ",IF(LP23=16," ",VLOOKUP(LP23,PROTOKOL!$A:$E,2)*LQ23))/7.5*(7.5-LU23),"")</f>
        <v/>
      </c>
      <c r="LS23" s="151"/>
      <c r="LT23" s="152" t="str">
        <f>IF(LP23=0," ",IF(LP23=16," ",(LO23-LR23-LS23)*VLOOKUP(LP23,PROTOKOL!$A:$E,5)))</f>
        <v xml:space="preserve"> </v>
      </c>
      <c r="LU23" s="153"/>
      <c r="LV23" s="144" t="str">
        <f t="shared" si="234"/>
        <v xml:space="preserve"> </v>
      </c>
      <c r="LW23" s="145" t="str">
        <f t="shared" si="235"/>
        <v xml:space="preserve"> </v>
      </c>
      <c r="LX23" s="149"/>
      <c r="LY23" s="150"/>
      <c r="LZ23" s="150" t="str">
        <f t="shared" si="53"/>
        <v xml:space="preserve"> </v>
      </c>
      <c r="MA23" s="154" t="str">
        <f>IF(LY23=0," ",IF(LY23=16," ",VLOOKUP(LY23,PROTOKOL!$A:$E,2)*LZ23))</f>
        <v xml:space="preserve"> </v>
      </c>
      <c r="MB23" s="151"/>
      <c r="MC23" s="152" t="str">
        <f>IF(LY23=0," ",IF(LY23=16," ",(LX23-MA23-MB23)*VLOOKUP(LY23,PROTOKOL!$A:$E,5)))</f>
        <v xml:space="preserve"> </v>
      </c>
      <c r="MD23" s="155"/>
      <c r="ME23" s="156" t="str">
        <f t="shared" si="54"/>
        <v xml:space="preserve"> </v>
      </c>
      <c r="MF23" s="103"/>
      <c r="MG23" s="138">
        <v>10</v>
      </c>
      <c r="MH23" s="149">
        <v>9.27</v>
      </c>
      <c r="MI23" s="150">
        <v>3</v>
      </c>
      <c r="MJ23" s="150">
        <f t="shared" si="55"/>
        <v>7.5</v>
      </c>
      <c r="MK23" s="150">
        <f>IFERROR(IF(MI23=0," ",IF(MI23=16," ",VLOOKUP(MI23,PROTOKOL!$A:$E,2)*MJ23))/7.5*(7.5-MN23),"")</f>
        <v>4.5</v>
      </c>
      <c r="ML23" s="151">
        <v>0.20899999999999999</v>
      </c>
      <c r="MM23" s="152">
        <f>IF(MI23=0," ",IF(MI23=16," ",(MH23-MK23-ML23)*VLOOKUP(MI23,PROTOKOL!$A:$E,5)))</f>
        <v>32.367947344444438</v>
      </c>
      <c r="MN23" s="153"/>
      <c r="MO23" s="144">
        <f t="shared" si="236"/>
        <v>7.5</v>
      </c>
      <c r="MP23" s="145">
        <f t="shared" si="237"/>
        <v>32.367947344444438</v>
      </c>
      <c r="MQ23" s="149"/>
      <c r="MR23" s="150"/>
      <c r="MS23" s="150" t="str">
        <f t="shared" si="56"/>
        <v xml:space="preserve"> </v>
      </c>
      <c r="MT23" s="154" t="str">
        <f>IF(MR23=0," ",IF(MR23=16," ",VLOOKUP(MR23,PROTOKOL!$A:$E,2)*MS23))</f>
        <v xml:space="preserve"> </v>
      </c>
      <c r="MU23" s="151"/>
      <c r="MV23" s="152" t="str">
        <f>IF(MR23=0," ",IF(MR23=16," ",(MQ23-MT23-MU23)*VLOOKUP(MR23,PROTOKOL!$A:$E,5)))</f>
        <v xml:space="preserve"> </v>
      </c>
      <c r="MW23" s="155"/>
      <c r="MX23" s="156" t="str">
        <f t="shared" si="57"/>
        <v xml:space="preserve"> </v>
      </c>
      <c r="MY23" s="103"/>
      <c r="MZ23" s="138">
        <v>10</v>
      </c>
      <c r="NA23" s="149">
        <v>9.25</v>
      </c>
      <c r="NB23" s="150">
        <v>3</v>
      </c>
      <c r="NC23" s="150">
        <f t="shared" si="58"/>
        <v>7.5</v>
      </c>
      <c r="ND23" s="150">
        <f>IFERROR(IF(NB23=0," ",IF(NB23=16," ",VLOOKUP(NB23,PROTOKOL!$A:$E,2)*NC23))/7.5*(7.5-NG23),"")</f>
        <v>4.5</v>
      </c>
      <c r="NE23" s="151">
        <v>0.18099999999999999</v>
      </c>
      <c r="NF23" s="152">
        <f>IF(NB23=0," ",IF(NB23=16," ",(NA23-ND23-NE23)*VLOOKUP(NB23,PROTOKOL!$A:$E,5)))</f>
        <v>32.42472076666666</v>
      </c>
      <c r="NG23" s="153"/>
      <c r="NH23" s="144">
        <f t="shared" si="238"/>
        <v>7.5</v>
      </c>
      <c r="NI23" s="145">
        <f t="shared" si="239"/>
        <v>32.42472076666666</v>
      </c>
      <c r="NJ23" s="149"/>
      <c r="NK23" s="150"/>
      <c r="NL23" s="150" t="str">
        <f t="shared" si="59"/>
        <v xml:space="preserve"> </v>
      </c>
      <c r="NM23" s="154" t="str">
        <f>IF(NK23=0," ",IF(NK23=16," ",VLOOKUP(NK23,PROTOKOL!$A:$E,2)*NL23))</f>
        <v xml:space="preserve"> </v>
      </c>
      <c r="NN23" s="151"/>
      <c r="NO23" s="152" t="str">
        <f>IF(NK23=0," ",IF(NK23=16," ",(NJ23-NM23-NN23)*VLOOKUP(NK23,PROTOKOL!$A:$E,5)))</f>
        <v xml:space="preserve"> </v>
      </c>
      <c r="NP23" s="155"/>
      <c r="NQ23" s="156" t="str">
        <f t="shared" si="60"/>
        <v xml:space="preserve"> </v>
      </c>
      <c r="NR23" s="103"/>
      <c r="NS23" s="138">
        <v>10</v>
      </c>
      <c r="NT23" s="149">
        <v>9.27</v>
      </c>
      <c r="NU23" s="150">
        <v>3</v>
      </c>
      <c r="NV23" s="150">
        <f t="shared" si="61"/>
        <v>7.5</v>
      </c>
      <c r="NW23" s="150">
        <f>IFERROR(IF(NU23=0," ",IF(NU23=16," ",VLOOKUP(NU23,PROTOKOL!$A:$E,2)*NV23))/7.5*(7.5-NZ23),"")</f>
        <v>4.5</v>
      </c>
      <c r="NX23" s="151">
        <v>0.20899999999999999</v>
      </c>
      <c r="NY23" s="152">
        <f>IF(NU23=0," ",IF(NU23=16," ",(NT23-NW23-NX23)*VLOOKUP(NU23,PROTOKOL!$A:$E,5)))</f>
        <v>32.367947344444438</v>
      </c>
      <c r="NZ23" s="153"/>
      <c r="OA23" s="144">
        <f t="shared" si="240"/>
        <v>7.5</v>
      </c>
      <c r="OB23" s="145">
        <f t="shared" si="241"/>
        <v>32.367947344444438</v>
      </c>
      <c r="OC23" s="149"/>
      <c r="OD23" s="150"/>
      <c r="OE23" s="150" t="str">
        <f t="shared" si="62"/>
        <v xml:space="preserve"> </v>
      </c>
      <c r="OF23" s="154" t="str">
        <f>IF(OD23=0," ",IF(OD23=16," ",VLOOKUP(OD23,PROTOKOL!$A:$E,2)*OE23))</f>
        <v xml:space="preserve"> </v>
      </c>
      <c r="OG23" s="151"/>
      <c r="OH23" s="152" t="str">
        <f>IF(OD23=0," ",IF(OD23=16," ",(OC23-OF23-OG23)*VLOOKUP(OD23,PROTOKOL!$A:$E,5)))</f>
        <v xml:space="preserve"> </v>
      </c>
      <c r="OI23" s="155"/>
      <c r="OJ23" s="156" t="str">
        <f t="shared" si="63"/>
        <v xml:space="preserve"> </v>
      </c>
      <c r="OK23" s="103"/>
      <c r="OL23" s="138">
        <v>10</v>
      </c>
      <c r="OM23" s="149">
        <v>5.78</v>
      </c>
      <c r="ON23" s="150">
        <v>1</v>
      </c>
      <c r="OO23" s="150">
        <f t="shared" si="64"/>
        <v>7.5</v>
      </c>
      <c r="OP23" s="150">
        <f>IFERROR(IF(ON23=0," ",IF(ON23=16," ",VLOOKUP(ON23,PROTOKOL!$A:$E,2)*OO23))/7.5*(7.5-OS23),"")</f>
        <v>4.5</v>
      </c>
      <c r="OQ23" s="151">
        <v>0.30499999999999999</v>
      </c>
      <c r="OR23" s="152">
        <f>IF(ON23=0," ",IF(ON23=16," ",(OM23-OP23-OQ23)*VLOOKUP(ON23,PROTOKOL!$A:$E,5)))</f>
        <v>9.884658333333336</v>
      </c>
      <c r="OS23" s="153"/>
      <c r="OT23" s="144">
        <f t="shared" si="242"/>
        <v>7.5</v>
      </c>
      <c r="OU23" s="145">
        <f t="shared" si="243"/>
        <v>9.884658333333336</v>
      </c>
      <c r="OV23" s="149"/>
      <c r="OW23" s="150"/>
      <c r="OX23" s="150" t="str">
        <f t="shared" si="65"/>
        <v xml:space="preserve"> </v>
      </c>
      <c r="OY23" s="154" t="str">
        <f>IF(OW23=0," ",IF(OW23=16," ",VLOOKUP(OW23,PROTOKOL!$A:$E,2)*OX23))</f>
        <v xml:space="preserve"> </v>
      </c>
      <c r="OZ23" s="151"/>
      <c r="PA23" s="152" t="str">
        <f>IF(OW23=0," ",IF(OW23=16," ",(OV23-OY23-OZ23)*VLOOKUP(OW23,PROTOKOL!$A:$E,5)))</f>
        <v xml:space="preserve"> </v>
      </c>
      <c r="PB23" s="155"/>
      <c r="PC23" s="156" t="str">
        <f t="shared" si="66"/>
        <v xml:space="preserve"> </v>
      </c>
      <c r="PD23" s="103"/>
      <c r="PE23" s="138">
        <v>10</v>
      </c>
      <c r="PF23" s="149">
        <v>7.74</v>
      </c>
      <c r="PG23" s="150">
        <v>3</v>
      </c>
      <c r="PH23" s="150">
        <f t="shared" si="67"/>
        <v>7.5</v>
      </c>
      <c r="PI23" s="150">
        <f>IFERROR(IF(PG23=0," ",IF(PG23=16," ",VLOOKUP(PG23,PROTOKOL!$A:$E,2)*PH23))/7.5*(7.5-PL23),"")</f>
        <v>4.5</v>
      </c>
      <c r="PJ23" s="151">
        <v>0.25700000000000001</v>
      </c>
      <c r="PK23" s="152">
        <f>IF(PG23=0," ",IF(PG23=16," ",(PF23-PI23-PJ23)*VLOOKUP(PG23,PROTOKOL!$A:$E,5)))</f>
        <v>21.16938981111111</v>
      </c>
      <c r="PL23" s="153"/>
      <c r="PM23" s="144">
        <f t="shared" si="244"/>
        <v>7.5</v>
      </c>
      <c r="PN23" s="145">
        <f t="shared" si="245"/>
        <v>21.16938981111111</v>
      </c>
      <c r="PO23" s="149"/>
      <c r="PP23" s="150"/>
      <c r="PQ23" s="150" t="str">
        <f t="shared" si="68"/>
        <v xml:space="preserve"> </v>
      </c>
      <c r="PR23" s="154" t="str">
        <f>IF(PP23=0," ",IF(PP23=16," ",VLOOKUP(PP23,PROTOKOL!$A:$E,2)*PQ23))</f>
        <v xml:space="preserve"> </v>
      </c>
      <c r="PS23" s="151"/>
      <c r="PT23" s="152" t="str">
        <f>IF(PP23=0," ",IF(PP23=16," ",(PO23-PR23-PS23)*VLOOKUP(PP23,PROTOKOL!$A:$E,5)))</f>
        <v xml:space="preserve"> </v>
      </c>
      <c r="PU23" s="155"/>
      <c r="PV23" s="156" t="str">
        <f t="shared" si="69"/>
        <v xml:space="preserve"> </v>
      </c>
      <c r="PW23" s="103"/>
      <c r="PX23" s="138">
        <v>10</v>
      </c>
      <c r="PY23" s="149">
        <v>7.25</v>
      </c>
      <c r="PZ23" s="150">
        <v>1</v>
      </c>
      <c r="QA23" s="150">
        <f t="shared" si="70"/>
        <v>7.5</v>
      </c>
      <c r="QB23" s="150">
        <f>IFERROR(IF(PZ23=0," ",IF(PZ23=16," ",VLOOKUP(PZ23,PROTOKOL!$A:$E,2)*QA23))/7.5*(7.5-QE23),"")</f>
        <v>4.5</v>
      </c>
      <c r="QC23" s="151">
        <v>0.42099999999999999</v>
      </c>
      <c r="QD23" s="152">
        <f>IF(PZ23=0," ",IF(PZ23=16," ",(PY23-QB23-QC23)*VLOOKUP(PZ23,PROTOKOL!$A:$E,5)))</f>
        <v>23.611660777777775</v>
      </c>
      <c r="QE23" s="153"/>
      <c r="QF23" s="144">
        <f t="shared" si="246"/>
        <v>7.5</v>
      </c>
      <c r="QG23" s="145">
        <f t="shared" si="247"/>
        <v>23.611660777777775</v>
      </c>
      <c r="QH23" s="149"/>
      <c r="QI23" s="150"/>
      <c r="QJ23" s="150" t="str">
        <f t="shared" si="71"/>
        <v xml:space="preserve"> </v>
      </c>
      <c r="QK23" s="154" t="str">
        <f>IF(QI23=0," ",IF(QI23=16," ",VLOOKUP(QI23,PROTOKOL!$A:$E,2)*QJ23))</f>
        <v xml:space="preserve"> </v>
      </c>
      <c r="QL23" s="151"/>
      <c r="QM23" s="152" t="str">
        <f>IF(QI23=0," ",IF(QI23=16," ",(QH23-QK23-QL23)*VLOOKUP(QI23,PROTOKOL!$A:$E,5)))</f>
        <v xml:space="preserve"> </v>
      </c>
      <c r="QN23" s="155"/>
      <c r="QO23" s="156" t="str">
        <f t="shared" si="72"/>
        <v xml:space="preserve"> </v>
      </c>
      <c r="QP23" s="103"/>
      <c r="QQ23" s="138">
        <v>10</v>
      </c>
      <c r="QR23" s="149">
        <v>9.25</v>
      </c>
      <c r="QS23" s="150">
        <v>3</v>
      </c>
      <c r="QT23" s="150">
        <f t="shared" si="73"/>
        <v>7.5</v>
      </c>
      <c r="QU23" s="150">
        <f>IFERROR(IF(QS23=0," ",IF(QS23=16," ",VLOOKUP(QS23,PROTOKOL!$A:$E,2)*QT23))/7.5*(7.5-QX23),"")</f>
        <v>4.5</v>
      </c>
      <c r="QV23" s="151">
        <v>0.18099999999999999</v>
      </c>
      <c r="QW23" s="152">
        <f>IF(QS23=0," ",IF(QS23=16," ",(QR23-QU23-QV23)*VLOOKUP(QS23,PROTOKOL!$A:$E,5)))</f>
        <v>32.42472076666666</v>
      </c>
      <c r="QX23" s="153"/>
      <c r="QY23" s="144">
        <f t="shared" si="248"/>
        <v>7.5</v>
      </c>
      <c r="QZ23" s="145">
        <f t="shared" si="249"/>
        <v>32.42472076666666</v>
      </c>
      <c r="RA23" s="149"/>
      <c r="RB23" s="150"/>
      <c r="RC23" s="150" t="str">
        <f t="shared" si="74"/>
        <v xml:space="preserve"> </v>
      </c>
      <c r="RD23" s="154" t="str">
        <f>IF(RB23=0," ",IF(RB23=16," ",VLOOKUP(RB23,PROTOKOL!$A:$E,2)*RC23))</f>
        <v xml:space="preserve"> </v>
      </c>
      <c r="RE23" s="151"/>
      <c r="RF23" s="152" t="str">
        <f>IF(RB23=0," ",IF(RB23=16," ",(RA23-RD23-RE23)*VLOOKUP(RB23,PROTOKOL!$A:$E,5)))</f>
        <v xml:space="preserve"> </v>
      </c>
      <c r="RG23" s="155"/>
      <c r="RH23" s="156" t="str">
        <f t="shared" si="75"/>
        <v xml:space="preserve"> </v>
      </c>
      <c r="RI23" s="103"/>
      <c r="RJ23" s="138">
        <v>10</v>
      </c>
      <c r="RK23" s="149">
        <v>6.59</v>
      </c>
      <c r="RL23" s="150">
        <v>1</v>
      </c>
      <c r="RM23" s="150">
        <f t="shared" si="76"/>
        <v>7.5</v>
      </c>
      <c r="RN23" s="150">
        <f>IFERROR(IF(RL23=0," ",IF(RL23=16," ",VLOOKUP(RL23,PROTOKOL!$A:$E,2)*RM23))/7.5*(7.5-RQ23),"")</f>
        <v>4.5</v>
      </c>
      <c r="RO23" s="151">
        <v>0.14899999999999999</v>
      </c>
      <c r="RP23" s="152">
        <f>IF(RL23=0," ",IF(RL23=16," ",(RK23-RN23-RO23)*VLOOKUP(RL23,PROTOKOL!$A:$E,5)))</f>
        <v>19.678073666666663</v>
      </c>
      <c r="RQ23" s="153"/>
      <c r="RR23" s="144">
        <f t="shared" si="250"/>
        <v>7.5</v>
      </c>
      <c r="RS23" s="145">
        <f t="shared" si="251"/>
        <v>19.678073666666663</v>
      </c>
      <c r="RT23" s="149"/>
      <c r="RU23" s="150"/>
      <c r="RV23" s="150" t="str">
        <f t="shared" si="77"/>
        <v xml:space="preserve"> </v>
      </c>
      <c r="RW23" s="154" t="str">
        <f>IF(RU23=0," ",IF(RU23=16," ",VLOOKUP(RU23,PROTOKOL!$A:$E,2)*RV23))</f>
        <v xml:space="preserve"> </v>
      </c>
      <c r="RX23" s="151"/>
      <c r="RY23" s="152" t="str">
        <f>IF(RU23=0," ",IF(RU23=16," ",(RT23-RW23-RX23)*VLOOKUP(RU23,PROTOKOL!$A:$E,5)))</f>
        <v xml:space="preserve"> </v>
      </c>
      <c r="RZ23" s="155"/>
      <c r="SA23" s="156" t="str">
        <f t="shared" si="78"/>
        <v xml:space="preserve"> </v>
      </c>
      <c r="SB23" s="103"/>
      <c r="SC23" s="138">
        <v>10</v>
      </c>
      <c r="SD23" s="149">
        <v>5.54</v>
      </c>
      <c r="SE23" s="150">
        <v>1</v>
      </c>
      <c r="SF23" s="150">
        <f t="shared" si="79"/>
        <v>7.5</v>
      </c>
      <c r="SG23" s="150">
        <f>IFERROR(IF(SE23=0," ",IF(SE23=16," ",VLOOKUP(SE23,PROTOKOL!$A:$E,2)*SF23))/7.5*(7.5-SJ23),"")</f>
        <v>4.5</v>
      </c>
      <c r="SH23" s="151">
        <v>0.222</v>
      </c>
      <c r="SI23" s="152">
        <f>IF(SE23=0," ",IF(SE23=16," ",(SD23-SG23-SH23)*VLOOKUP(SE23,PROTOKOL!$A:$E,5)))</f>
        <v>8.2929748888888888</v>
      </c>
      <c r="SJ23" s="153"/>
      <c r="SK23" s="144">
        <f t="shared" si="252"/>
        <v>7.5</v>
      </c>
      <c r="SL23" s="145">
        <f t="shared" si="253"/>
        <v>8.2929748888888888</v>
      </c>
      <c r="SM23" s="149"/>
      <c r="SN23" s="150"/>
      <c r="SO23" s="150" t="str">
        <f t="shared" si="80"/>
        <v xml:space="preserve"> </v>
      </c>
      <c r="SP23" s="154" t="str">
        <f>IF(SN23=0," ",IF(SN23=16," ",VLOOKUP(SN23,PROTOKOL!$A:$E,2)*SO23))</f>
        <v xml:space="preserve"> </v>
      </c>
      <c r="SQ23" s="151"/>
      <c r="SR23" s="152" t="str">
        <f>IF(SN23=0," ",IF(SN23=16," ",(SM23-SP23-SQ23)*VLOOKUP(SN23,PROTOKOL!$A:$E,5)))</f>
        <v xml:space="preserve"> </v>
      </c>
      <c r="SS23" s="155"/>
      <c r="ST23" s="156" t="str">
        <f t="shared" si="81"/>
        <v xml:space="preserve"> </v>
      </c>
      <c r="SU23" s="103"/>
      <c r="SV23" s="138">
        <v>10</v>
      </c>
      <c r="SW23" s="149">
        <v>1</v>
      </c>
      <c r="SX23" s="150">
        <v>5</v>
      </c>
      <c r="SY23" s="150">
        <f t="shared" si="82"/>
        <v>7.5</v>
      </c>
      <c r="SZ23" s="150">
        <f>IFERROR(IF(SX23=0," ",IF(SX23=16," ",VLOOKUP(SX23,PROTOKOL!$A:$E,2)*SY23))/7.5*(7.5-TC23),"")</f>
        <v>0</v>
      </c>
      <c r="TA23" s="151"/>
      <c r="TB23" s="152">
        <f>IF(SX23=0," ",IF(SX23=16," ",(SW23-SZ23-TA23)*VLOOKUP(SX23,PROTOKOL!$A:$E,5)))</f>
        <v>17.262634133205204</v>
      </c>
      <c r="TC23" s="153"/>
      <c r="TD23" s="144" t="str">
        <f t="shared" si="254"/>
        <v xml:space="preserve"> </v>
      </c>
      <c r="TE23" s="145" t="str">
        <f t="shared" si="255"/>
        <v xml:space="preserve"> </v>
      </c>
      <c r="TF23" s="149"/>
      <c r="TG23" s="150"/>
      <c r="TH23" s="150" t="str">
        <f t="shared" si="83"/>
        <v xml:space="preserve"> </v>
      </c>
      <c r="TI23" s="154" t="str">
        <f>IF(TG23=0," ",IF(TG23=16," ",VLOOKUP(TG23,PROTOKOL!$A:$E,2)*TH23))</f>
        <v xml:space="preserve"> </v>
      </c>
      <c r="TJ23" s="151"/>
      <c r="TK23" s="152" t="str">
        <f>IF(TG23=0," ",IF(TG23=16," ",(TF23-TI23-TJ23)*VLOOKUP(TG23,PROTOKOL!$A:$E,5)))</f>
        <v xml:space="preserve"> </v>
      </c>
      <c r="TL23" s="155"/>
      <c r="TM23" s="156" t="str">
        <f t="shared" si="84"/>
        <v xml:space="preserve"> </v>
      </c>
      <c r="TN23" s="103"/>
      <c r="TO23" s="138">
        <v>10</v>
      </c>
      <c r="TP23" s="149">
        <v>7.74</v>
      </c>
      <c r="TQ23" s="150">
        <v>3</v>
      </c>
      <c r="TR23" s="150">
        <f t="shared" si="85"/>
        <v>7.5</v>
      </c>
      <c r="TS23" s="150">
        <f>IFERROR(IF(TQ23=0," ",IF(TQ23=16," ",VLOOKUP(TQ23,PROTOKOL!$A:$E,2)*TR23))/7.5*(7.5-TV23),"")</f>
        <v>4.5</v>
      </c>
      <c r="TT23" s="151">
        <v>0.25700000000000001</v>
      </c>
      <c r="TU23" s="152">
        <f>IF(TQ23=0," ",IF(TQ23=16," ",(TP23-TS23-TT23)*VLOOKUP(TQ23,PROTOKOL!$A:$E,5)))</f>
        <v>21.16938981111111</v>
      </c>
      <c r="TV23" s="153"/>
      <c r="TW23" s="144">
        <f t="shared" si="256"/>
        <v>7.5</v>
      </c>
      <c r="TX23" s="145">
        <f t="shared" si="257"/>
        <v>21.16938981111111</v>
      </c>
      <c r="TY23" s="149"/>
      <c r="TZ23" s="150"/>
      <c r="UA23" s="150" t="str">
        <f t="shared" si="86"/>
        <v xml:space="preserve"> </v>
      </c>
      <c r="UB23" s="154" t="str">
        <f>IF(TZ23=0," ",IF(TZ23=16," ",VLOOKUP(TZ23,PROTOKOL!$A:$E,2)*UA23))</f>
        <v xml:space="preserve"> </v>
      </c>
      <c r="UC23" s="151"/>
      <c r="UD23" s="152" t="str">
        <f>IF(TZ23=0," ",IF(TZ23=16," ",(TY23-UB23-UC23)*VLOOKUP(TZ23,PROTOKOL!$A:$E,5)))</f>
        <v xml:space="preserve"> </v>
      </c>
      <c r="UE23" s="155"/>
      <c r="UF23" s="156" t="str">
        <f t="shared" si="87"/>
        <v xml:space="preserve"> </v>
      </c>
      <c r="UG23" s="103"/>
      <c r="UH23" s="138">
        <v>10</v>
      </c>
      <c r="UI23" s="149">
        <v>6.87</v>
      </c>
      <c r="UJ23" s="150">
        <v>1</v>
      </c>
      <c r="UK23" s="150">
        <f t="shared" si="88"/>
        <v>7.5</v>
      </c>
      <c r="UL23" s="150">
        <f>IFERROR(IF(UJ23=0," ",IF(UJ23=16," ",VLOOKUP(UJ23,PROTOKOL!$A:$E,2)*UK23))/7.5*(7.5-UO23),"")</f>
        <v>4.5</v>
      </c>
      <c r="UM23" s="151">
        <v>0.373</v>
      </c>
      <c r="UN23" s="152">
        <f>IF(UJ23=0," ",IF(UJ23=16," ",(UI23-UL23-UM23)*VLOOKUP(UJ23,PROTOKOL!$A:$E,5)))</f>
        <v>20.245807888888887</v>
      </c>
      <c r="UO23" s="153"/>
      <c r="UP23" s="144">
        <f t="shared" si="258"/>
        <v>7.5</v>
      </c>
      <c r="UQ23" s="145">
        <f t="shared" si="259"/>
        <v>20.245807888888887</v>
      </c>
      <c r="UR23" s="149"/>
      <c r="US23" s="150"/>
      <c r="UT23" s="150" t="str">
        <f t="shared" si="89"/>
        <v xml:space="preserve"> </v>
      </c>
      <c r="UU23" s="154" t="str">
        <f>IF(US23=0," ",IF(US23=16," ",VLOOKUP(US23,PROTOKOL!$A:$E,2)*UT23))</f>
        <v xml:space="preserve"> </v>
      </c>
      <c r="UV23" s="151"/>
      <c r="UW23" s="152" t="str">
        <f>IF(US23=0," ",IF(US23=16," ",(UR23-UU23-UV23)*VLOOKUP(US23,PROTOKOL!$A:$E,5)))</f>
        <v xml:space="preserve"> </v>
      </c>
      <c r="UX23" s="155"/>
      <c r="UY23" s="156" t="str">
        <f t="shared" si="90"/>
        <v xml:space="preserve"> </v>
      </c>
      <c r="UZ23" s="103"/>
      <c r="VA23" s="138">
        <v>10</v>
      </c>
      <c r="VB23" s="149">
        <v>4.4800000000000004</v>
      </c>
      <c r="VC23" s="150">
        <v>1</v>
      </c>
      <c r="VD23" s="150">
        <f t="shared" si="91"/>
        <v>7.5</v>
      </c>
      <c r="VE23" s="150">
        <f>IFERROR(IF(VC23=0," ",IF(VC23=16," ",VLOOKUP(VC23,PROTOKOL!$A:$E,2)*VD23))/7.5*(7.5-VH23),"")</f>
        <v>4.5</v>
      </c>
      <c r="VF23" s="151">
        <v>0.18099999999999999</v>
      </c>
      <c r="VG23" s="152">
        <v>0</v>
      </c>
      <c r="VH23" s="153"/>
      <c r="VI23" s="144">
        <f t="shared" si="260"/>
        <v>7.5</v>
      </c>
      <c r="VJ23" s="145">
        <f t="shared" si="261"/>
        <v>0</v>
      </c>
      <c r="VK23" s="149"/>
      <c r="VL23" s="150"/>
      <c r="VM23" s="150" t="str">
        <f t="shared" si="92"/>
        <v xml:space="preserve"> </v>
      </c>
      <c r="VN23" s="154" t="str">
        <f>IF(VL23=0," ",IF(VL23=16," ",VLOOKUP(VL23,PROTOKOL!$A:$E,2)*VM23))</f>
        <v xml:space="preserve"> </v>
      </c>
      <c r="VO23" s="151"/>
      <c r="VP23" s="152" t="str">
        <f>IF(VL23=0," ",IF(VL23=16," ",(VK23-VN23-VO23)*VLOOKUP(VL23,PROTOKOL!$A:$E,5)))</f>
        <v xml:space="preserve"> </v>
      </c>
      <c r="VQ23" s="155"/>
      <c r="VR23" s="156" t="str">
        <f t="shared" si="93"/>
        <v xml:space="preserve"> </v>
      </c>
      <c r="VS23" s="103"/>
      <c r="VT23" s="138">
        <v>10</v>
      </c>
      <c r="VU23" s="149">
        <v>6.63</v>
      </c>
      <c r="VV23" s="150">
        <v>1</v>
      </c>
      <c r="VW23" s="150">
        <f t="shared" si="94"/>
        <v>7.5</v>
      </c>
      <c r="VX23" s="150">
        <f>IFERROR(IF(VV23=0," ",IF(VV23=16," ",VLOOKUP(VV23,PROTOKOL!$A:$E,2)*VW23))/7.5*(7.5-WA23),"")</f>
        <v>4.5</v>
      </c>
      <c r="VY23" s="151">
        <v>0.21199999999999999</v>
      </c>
      <c r="VZ23" s="152">
        <f>IF(VV23=0," ",IF(VV23=16," ",(VU23-VX23-VY23)*VLOOKUP(VV23,PROTOKOL!$A:$E,5)))</f>
        <v>19.444897111111107</v>
      </c>
      <c r="WA23" s="153"/>
      <c r="WB23" s="144">
        <f t="shared" si="262"/>
        <v>7.5</v>
      </c>
      <c r="WC23" s="145">
        <f t="shared" si="263"/>
        <v>19.444897111111107</v>
      </c>
      <c r="WD23" s="149"/>
      <c r="WE23" s="150"/>
      <c r="WF23" s="150" t="str">
        <f t="shared" si="95"/>
        <v xml:space="preserve"> </v>
      </c>
      <c r="WG23" s="154" t="str">
        <f>IF(WE23=0," ",IF(WE23=16," ",VLOOKUP(WE23,PROTOKOL!$A:$E,2)*WF23))</f>
        <v xml:space="preserve"> </v>
      </c>
      <c r="WH23" s="151"/>
      <c r="WI23" s="152" t="str">
        <f>IF(WE23=0," ",IF(WE23=16," ",(WD23-WG23-WH23)*VLOOKUP(WE23,PROTOKOL!$A:$E,5)))</f>
        <v xml:space="preserve"> </v>
      </c>
      <c r="WJ23" s="155"/>
      <c r="WK23" s="156" t="str">
        <f t="shared" si="96"/>
        <v xml:space="preserve"> </v>
      </c>
      <c r="WL23" s="103"/>
      <c r="WM23" s="138">
        <v>10</v>
      </c>
      <c r="WN23" s="149" t="s">
        <v>26</v>
      </c>
      <c r="WO23" s="150"/>
      <c r="WP23" s="150" t="str">
        <f t="shared" si="97"/>
        <v xml:space="preserve"> </v>
      </c>
      <c r="WQ23" s="150" t="str">
        <f>IFERROR(IF(WO23=0," ",IF(WO23=16," ",VLOOKUP(WO23,PROTOKOL!$A:$E,2)*WP23))/7.5*(7.5-WT23),"")</f>
        <v/>
      </c>
      <c r="WR23" s="151"/>
      <c r="WS23" s="152" t="str">
        <f>IF(WO23=0," ",IF(WO23=16," ",(WN23-WQ23-WR23)*VLOOKUP(WO23,PROTOKOL!$A:$E,5)))</f>
        <v xml:space="preserve"> </v>
      </c>
      <c r="WT23" s="153"/>
      <c r="WU23" s="144" t="str">
        <f t="shared" si="264"/>
        <v xml:space="preserve"> </v>
      </c>
      <c r="WV23" s="145" t="str">
        <f t="shared" si="265"/>
        <v xml:space="preserve"> </v>
      </c>
      <c r="WW23" s="149"/>
      <c r="WX23" s="150"/>
      <c r="WY23" s="150" t="str">
        <f t="shared" si="98"/>
        <v xml:space="preserve"> </v>
      </c>
      <c r="WZ23" s="154" t="str">
        <f>IF(WX23=0," ",IF(WX23=16," ",VLOOKUP(WX23,PROTOKOL!$A:$E,2)*WY23))</f>
        <v xml:space="preserve"> </v>
      </c>
      <c r="XA23" s="151"/>
      <c r="XB23" s="152" t="str">
        <f>IF(WX23=0," ",IF(WX23=16," ",(WW23-WZ23-XA23)*VLOOKUP(WX23,PROTOKOL!$A:$E,5)))</f>
        <v xml:space="preserve"> </v>
      </c>
      <c r="XC23" s="155"/>
      <c r="XD23" s="156" t="str">
        <f t="shared" si="99"/>
        <v xml:space="preserve"> </v>
      </c>
      <c r="XE23" s="103"/>
      <c r="XF23" s="138">
        <v>10</v>
      </c>
      <c r="XG23" s="149">
        <v>1</v>
      </c>
      <c r="XH23" s="150">
        <v>5</v>
      </c>
      <c r="XI23" s="150">
        <f t="shared" si="100"/>
        <v>7.5</v>
      </c>
      <c r="XJ23" s="150">
        <f>IFERROR(IF(XH23=0," ",IF(XH23=16," ",VLOOKUP(XH23,PROTOKOL!$A:$E,2)*XI23))/7.5*(7.5-XM23),"")</f>
        <v>0</v>
      </c>
      <c r="XK23" s="151"/>
      <c r="XL23" s="152">
        <f>IF(XH23=0," ",IF(XH23=16," ",(XG23-XJ23-XK23)*VLOOKUP(XH23,PROTOKOL!$A:$E,5)))</f>
        <v>17.262634133205204</v>
      </c>
      <c r="XM23" s="153"/>
      <c r="XN23" s="144" t="str">
        <f t="shared" si="266"/>
        <v xml:space="preserve"> </v>
      </c>
      <c r="XO23" s="145" t="str">
        <f t="shared" si="267"/>
        <v xml:space="preserve"> </v>
      </c>
      <c r="XP23" s="149"/>
      <c r="XQ23" s="150"/>
      <c r="XR23" s="150" t="str">
        <f t="shared" si="101"/>
        <v xml:space="preserve"> </v>
      </c>
      <c r="XS23" s="154" t="str">
        <f>IF(XQ23=0," ",IF(XQ23=16," ",VLOOKUP(XQ23,PROTOKOL!$A:$E,2)*XR23))</f>
        <v xml:space="preserve"> </v>
      </c>
      <c r="XT23" s="151"/>
      <c r="XU23" s="152" t="str">
        <f>IF(XQ23=0," ",IF(XQ23=16," ",(XP23-XS23-XT23)*VLOOKUP(XQ23,PROTOKOL!$A:$E,5)))</f>
        <v xml:space="preserve"> </v>
      </c>
      <c r="XV23" s="155"/>
      <c r="XW23" s="156" t="str">
        <f t="shared" si="102"/>
        <v xml:space="preserve"> </v>
      </c>
      <c r="XX23" s="103"/>
      <c r="XY23" s="138">
        <v>10</v>
      </c>
      <c r="XZ23" s="149" t="s">
        <v>26</v>
      </c>
      <c r="YA23" s="150"/>
      <c r="YB23" s="150" t="str">
        <f t="shared" si="103"/>
        <v xml:space="preserve"> </v>
      </c>
      <c r="YC23" s="150" t="str">
        <f>IFERROR(IF(YA23=0," ",IF(YA23=16," ",VLOOKUP(YA23,PROTOKOL!$A:$E,2)*YB23))/7.5*(7.5-YF23),"")</f>
        <v/>
      </c>
      <c r="YD23" s="151"/>
      <c r="YE23" s="152" t="str">
        <f>IF(YA23=0," ",IF(YA23=16," ",(XZ23-YC23-YD23)*VLOOKUP(YA23,PROTOKOL!$A:$E,5)))</f>
        <v xml:space="preserve"> </v>
      </c>
      <c r="YF23" s="153"/>
      <c r="YG23" s="144" t="str">
        <f t="shared" si="268"/>
        <v xml:space="preserve"> </v>
      </c>
      <c r="YH23" s="145" t="str">
        <f t="shared" si="269"/>
        <v xml:space="preserve"> </v>
      </c>
      <c r="YI23" s="149"/>
      <c r="YJ23" s="150"/>
      <c r="YK23" s="150" t="str">
        <f t="shared" si="104"/>
        <v xml:space="preserve"> </v>
      </c>
      <c r="YL23" s="154" t="str">
        <f>IF(YJ23=0," ",IF(YJ23=16," ",VLOOKUP(YJ23,PROTOKOL!$A:$E,2)*YK23))</f>
        <v xml:space="preserve"> </v>
      </c>
      <c r="YM23" s="151"/>
      <c r="YN23" s="152" t="str">
        <f>IF(YJ23=0," ",IF(YJ23=16," ",(YI23-YL23-YM23)*VLOOKUP(YJ23,PROTOKOL!$A:$E,5)))</f>
        <v xml:space="preserve"> </v>
      </c>
      <c r="YO23" s="155"/>
      <c r="YP23" s="156" t="str">
        <f t="shared" si="105"/>
        <v xml:space="preserve"> </v>
      </c>
      <c r="YQ23" s="103"/>
      <c r="YR23" s="138">
        <v>10</v>
      </c>
      <c r="YS23" s="149" t="s">
        <v>26</v>
      </c>
      <c r="YT23" s="150"/>
      <c r="YU23" s="150" t="str">
        <f t="shared" si="106"/>
        <v xml:space="preserve"> </v>
      </c>
      <c r="YV23" s="150" t="str">
        <f>IFERROR(IF(YT23=0," ",IF(YT23=16," ",VLOOKUP(YT23,PROTOKOL!$A:$E,2)*YU23))/7.5*(7.5-YY23),"")</f>
        <v/>
      </c>
      <c r="YW23" s="151"/>
      <c r="YX23" s="152" t="str">
        <f>IF(YT23=0," ",IF(YT23=16," ",(YS23-YV23-YW23)*VLOOKUP(YT23,PROTOKOL!$A:$E,5)))</f>
        <v xml:space="preserve"> </v>
      </c>
      <c r="YY23" s="153"/>
      <c r="YZ23" s="144" t="str">
        <f t="shared" si="270"/>
        <v xml:space="preserve"> </v>
      </c>
      <c r="ZA23" s="145" t="str">
        <f t="shared" si="271"/>
        <v xml:space="preserve"> </v>
      </c>
      <c r="ZB23" s="149"/>
      <c r="ZC23" s="150"/>
      <c r="ZD23" s="150" t="str">
        <f t="shared" si="107"/>
        <v xml:space="preserve"> </v>
      </c>
      <c r="ZE23" s="154" t="str">
        <f>IF(ZC23=0," ",IF(ZC23=16," ",VLOOKUP(ZC23,PROTOKOL!$A:$E,2)*ZD23))</f>
        <v xml:space="preserve"> </v>
      </c>
      <c r="ZF23" s="151"/>
      <c r="ZG23" s="152" t="str">
        <f>IF(ZC23=0," ",IF(ZC23=16," ",(ZB23-ZE23-ZF23)*VLOOKUP(ZC23,PROTOKOL!$A:$E,5)))</f>
        <v xml:space="preserve"> </v>
      </c>
      <c r="ZH23" s="155"/>
      <c r="ZI23" s="156" t="str">
        <f t="shared" si="108"/>
        <v xml:space="preserve"> </v>
      </c>
      <c r="ZJ23" s="103"/>
      <c r="ZK23" s="138">
        <v>10</v>
      </c>
      <c r="ZL23" s="149">
        <v>6.59</v>
      </c>
      <c r="ZM23" s="150">
        <v>1</v>
      </c>
      <c r="ZN23" s="150">
        <f t="shared" si="109"/>
        <v>7.5</v>
      </c>
      <c r="ZO23" s="150">
        <f>IFERROR(IF(ZM23=0," ",IF(ZM23=16," ",VLOOKUP(ZM23,PROTOKOL!$A:$E,2)*ZN23))/7.5*(7.5-ZR23),"")</f>
        <v>4.5</v>
      </c>
      <c r="ZP23" s="151">
        <v>0.14899999999999999</v>
      </c>
      <c r="ZQ23" s="152">
        <f>IF(ZM23=0," ",IF(ZM23=16," ",(ZL23-ZO23-ZP23)*VLOOKUP(ZM23,PROTOKOL!$A:$E,5)))</f>
        <v>19.678073666666663</v>
      </c>
      <c r="ZR23" s="153"/>
      <c r="ZS23" s="144">
        <f t="shared" si="272"/>
        <v>7.5</v>
      </c>
      <c r="ZT23" s="145">
        <f t="shared" si="273"/>
        <v>19.678073666666663</v>
      </c>
      <c r="ZU23" s="149"/>
      <c r="ZV23" s="150"/>
      <c r="ZW23" s="150" t="str">
        <f t="shared" si="110"/>
        <v xml:space="preserve"> </v>
      </c>
      <c r="ZX23" s="154" t="str">
        <f>IF(ZV23=0," ",IF(ZV23=16," ",VLOOKUP(ZV23,PROTOKOL!$A:$E,2)*ZW23))</f>
        <v xml:space="preserve"> </v>
      </c>
      <c r="ZY23" s="151"/>
      <c r="ZZ23" s="152" t="str">
        <f>IF(ZV23=0," ",IF(ZV23=16," ",(ZU23-ZX23-ZY23)*VLOOKUP(ZV23,PROTOKOL!$A:$E,5)))</f>
        <v xml:space="preserve"> </v>
      </c>
      <c r="AAA23" s="155"/>
      <c r="AAB23" s="156" t="str">
        <f t="shared" si="111"/>
        <v xml:space="preserve"> </v>
      </c>
      <c r="AAC23" s="103"/>
      <c r="AAD23" s="138">
        <v>10</v>
      </c>
      <c r="AAE23" s="149">
        <v>7.54</v>
      </c>
      <c r="AAF23" s="150">
        <v>1</v>
      </c>
      <c r="AAG23" s="150">
        <f t="shared" si="112"/>
        <v>7.5</v>
      </c>
      <c r="AAH23" s="150">
        <f>IFERROR(IF(AAF23=0," ",IF(AAF23=16," ",VLOOKUP(AAF23,PROTOKOL!$A:$E,2)*AAG23))/7.5*(7.5-AAK23),"")</f>
        <v>4.5</v>
      </c>
      <c r="AAI23" s="151">
        <v>0.39800000000000002</v>
      </c>
      <c r="AAJ23" s="152">
        <f>IF(AAF23=0," ",IF(AAF23=16," ",(AAE23-AAH23-AAI23)*VLOOKUP(AAF23,PROTOKOL!$A:$E,5)))</f>
        <v>26.784889555555552</v>
      </c>
      <c r="AAK23" s="153"/>
      <c r="AAL23" s="144">
        <f t="shared" si="274"/>
        <v>7.5</v>
      </c>
      <c r="AAM23" s="145">
        <f t="shared" si="275"/>
        <v>26.784889555555552</v>
      </c>
      <c r="AAN23" s="149"/>
      <c r="AAO23" s="150"/>
      <c r="AAP23" s="150" t="str">
        <f t="shared" si="113"/>
        <v xml:space="preserve"> </v>
      </c>
      <c r="AAQ23" s="154" t="str">
        <f>IF(AAO23=0," ",IF(AAO23=16," ",VLOOKUP(AAO23,PROTOKOL!$A:$E,2)*AAP23))</f>
        <v xml:space="preserve"> </v>
      </c>
      <c r="AAR23" s="151"/>
      <c r="AAS23" s="152" t="str">
        <f>IF(AAO23=0," ",IF(AAO23=16," ",(AAN23-AAQ23-AAR23)*VLOOKUP(AAO23,PROTOKOL!$A:$E,5)))</f>
        <v xml:space="preserve"> </v>
      </c>
      <c r="AAT23" s="155"/>
      <c r="AAU23" s="156" t="str">
        <f t="shared" si="114"/>
        <v xml:space="preserve"> </v>
      </c>
      <c r="AAV23" s="103"/>
      <c r="AAW23" s="138">
        <v>10</v>
      </c>
      <c r="AAX23" s="149" t="s">
        <v>26</v>
      </c>
      <c r="AAY23" s="150"/>
      <c r="AAZ23" s="150" t="str">
        <f t="shared" si="115"/>
        <v xml:space="preserve"> </v>
      </c>
      <c r="ABA23" s="150" t="str">
        <f>IFERROR(IF(AAY23=0," ",IF(AAY23=16," ",VLOOKUP(AAY23,PROTOKOL!$A:$E,2)*AAZ23))/7.5*(7.5-ABD23),"")</f>
        <v/>
      </c>
      <c r="ABB23" s="151"/>
      <c r="ABC23" s="152" t="str">
        <f>IF(AAY23=0," ",IF(AAY23=16," ",(AAX23-ABA23-ABB23)*VLOOKUP(AAY23,PROTOKOL!$A:$E,5)))</f>
        <v xml:space="preserve"> </v>
      </c>
      <c r="ABD23" s="153"/>
      <c r="ABE23" s="144" t="str">
        <f t="shared" si="276"/>
        <v xml:space="preserve"> </v>
      </c>
      <c r="ABF23" s="145" t="str">
        <f t="shared" si="277"/>
        <v xml:space="preserve"> </v>
      </c>
      <c r="ABG23" s="149"/>
      <c r="ABH23" s="150"/>
      <c r="ABI23" s="150" t="str">
        <f t="shared" si="116"/>
        <v xml:space="preserve"> </v>
      </c>
      <c r="ABJ23" s="154" t="str">
        <f>IF(ABH23=0," ",IF(ABH23=16," ",VLOOKUP(ABH23,PROTOKOL!$A:$E,2)*ABI23))</f>
        <v xml:space="preserve"> </v>
      </c>
      <c r="ABK23" s="151"/>
      <c r="ABL23" s="152" t="str">
        <f>IF(ABH23=0," ",IF(ABH23=16," ",(ABG23-ABJ23-ABK23)*VLOOKUP(ABH23,PROTOKOL!$A:$E,5)))</f>
        <v xml:space="preserve"> </v>
      </c>
      <c r="ABM23" s="155"/>
      <c r="ABN23" s="156" t="str">
        <f t="shared" si="117"/>
        <v xml:space="preserve"> </v>
      </c>
      <c r="ABO23" s="103"/>
      <c r="ABP23" s="138">
        <v>10</v>
      </c>
      <c r="ABQ23" s="149">
        <v>1</v>
      </c>
      <c r="ABR23" s="150">
        <v>5</v>
      </c>
      <c r="ABS23" s="150">
        <f t="shared" si="118"/>
        <v>7.5</v>
      </c>
      <c r="ABT23" s="150">
        <f>IFERROR(IF(ABR23=0," ",IF(ABR23=16," ",VLOOKUP(ABR23,PROTOKOL!$A:$E,2)*ABS23))/7.5*(7.5-ABW23),"")</f>
        <v>0</v>
      </c>
      <c r="ABU23" s="151"/>
      <c r="ABV23" s="152">
        <f>IF(ABR23=0," ",IF(ABR23=16," ",(ABQ23-ABT23-ABU23)*VLOOKUP(ABR23,PROTOKOL!$A:$E,5)))</f>
        <v>17.262634133205204</v>
      </c>
      <c r="ABW23" s="153"/>
      <c r="ABX23" s="144" t="str">
        <f t="shared" si="278"/>
        <v xml:space="preserve"> </v>
      </c>
      <c r="ABY23" s="145" t="str">
        <f t="shared" si="279"/>
        <v xml:space="preserve"> </v>
      </c>
      <c r="ABZ23" s="149"/>
      <c r="ACA23" s="150"/>
      <c r="ACB23" s="150" t="str">
        <f t="shared" si="119"/>
        <v xml:space="preserve"> </v>
      </c>
      <c r="ACC23" s="154" t="str">
        <f>IF(ACA23=0," ",IF(ACA23=16," ",VLOOKUP(ACA23,PROTOKOL!$A:$E,2)*ACB23))</f>
        <v xml:space="preserve"> </v>
      </c>
      <c r="ACD23" s="151"/>
      <c r="ACE23" s="152" t="str">
        <f>IF(ACA23=0," ",IF(ACA23=16," ",(ABZ23-ACC23-ACD23)*VLOOKUP(ACA23,PROTOKOL!$A:$E,5)))</f>
        <v xml:space="preserve"> </v>
      </c>
      <c r="ACF23" s="155"/>
      <c r="ACG23" s="156" t="str">
        <f t="shared" si="120"/>
        <v xml:space="preserve"> </v>
      </c>
      <c r="ACH23" s="103"/>
      <c r="ACI23" s="138">
        <v>10</v>
      </c>
      <c r="ACJ23" s="149">
        <v>5.95</v>
      </c>
      <c r="ACK23" s="150">
        <v>1</v>
      </c>
      <c r="ACL23" s="150">
        <f t="shared" si="121"/>
        <v>7.5</v>
      </c>
      <c r="ACM23" s="150">
        <f>IFERROR(IF(ACK23=0," ",IF(ACK23=16," ",VLOOKUP(ACK23,PROTOKOL!$A:$E,2)*ACL23))/7.5*(7.5-ACP23),"")</f>
        <v>4.5</v>
      </c>
      <c r="ACN23" s="151">
        <v>0.38200000000000001</v>
      </c>
      <c r="ACO23" s="152">
        <f>IF(ACK23=0," ",IF(ACK23=16," ",(ACJ23-ACM23-ACN23)*VLOOKUP(ACK23,PROTOKOL!$A:$E,5)))</f>
        <v>10.827502666666666</v>
      </c>
      <c r="ACP23" s="153"/>
      <c r="ACQ23" s="144">
        <f t="shared" si="280"/>
        <v>7.5</v>
      </c>
      <c r="ACR23" s="145">
        <f t="shared" si="281"/>
        <v>10.827502666666666</v>
      </c>
      <c r="ACS23" s="149"/>
      <c r="ACT23" s="150"/>
      <c r="ACU23" s="150" t="str">
        <f t="shared" si="122"/>
        <v xml:space="preserve"> </v>
      </c>
      <c r="ACV23" s="154" t="str">
        <f>IF(ACT23=0," ",IF(ACT23=16," ",VLOOKUP(ACT23,PROTOKOL!$A:$E,2)*ACU23))</f>
        <v xml:space="preserve"> </v>
      </c>
      <c r="ACW23" s="151"/>
      <c r="ACX23" s="152" t="str">
        <f>IF(ACT23=0," ",IF(ACT23=16," ",(ACS23-ACV23-ACW23)*VLOOKUP(ACT23,PROTOKOL!$A:$E,5)))</f>
        <v xml:space="preserve"> </v>
      </c>
      <c r="ACY23" s="155"/>
      <c r="ACZ23" s="156" t="str">
        <f t="shared" si="123"/>
        <v xml:space="preserve"> </v>
      </c>
      <c r="ADA23" s="103"/>
      <c r="ADB23" s="138">
        <v>10</v>
      </c>
      <c r="ADC23" s="149">
        <v>6.39</v>
      </c>
      <c r="ADD23" s="150">
        <v>1</v>
      </c>
      <c r="ADE23" s="150">
        <f t="shared" si="124"/>
        <v>7.5</v>
      </c>
      <c r="ADF23" s="150">
        <f>IFERROR(IF(ADD23=0," ",IF(ADD23=16," ",VLOOKUP(ADD23,PROTOKOL!$A:$E,2)*ADE23))/7.5*(7.5-ADI23),"")</f>
        <v>4.5</v>
      </c>
      <c r="ADG23" s="151">
        <v>0.34200000000000003</v>
      </c>
      <c r="ADH23" s="152">
        <f>IF(ADD23=0," ",IF(ADD23=16," ",(ADC23-ADF23-ADG23)*VLOOKUP(ADD23,PROTOKOL!$A:$E,5)))</f>
        <v>15.693795999999994</v>
      </c>
      <c r="ADI23" s="153"/>
      <c r="ADJ23" s="144">
        <f t="shared" si="282"/>
        <v>7.5</v>
      </c>
      <c r="ADK23" s="145">
        <f t="shared" si="283"/>
        <v>15.693795999999994</v>
      </c>
      <c r="ADL23" s="149"/>
      <c r="ADM23" s="150"/>
      <c r="ADN23" s="150" t="str">
        <f t="shared" si="125"/>
        <v xml:space="preserve"> </v>
      </c>
      <c r="ADO23" s="154" t="str">
        <f>IF(ADM23=0," ",IF(ADM23=16," ",VLOOKUP(ADM23,PROTOKOL!$A:$E,2)*ADN23))</f>
        <v xml:space="preserve"> </v>
      </c>
      <c r="ADP23" s="151"/>
      <c r="ADQ23" s="152" t="str">
        <f>IF(ADM23=0," ",IF(ADM23=16," ",(ADL23-ADO23-ADP23)*VLOOKUP(ADM23,PROTOKOL!$A:$E,5)))</f>
        <v xml:space="preserve"> </v>
      </c>
      <c r="ADR23" s="155"/>
      <c r="ADS23" s="156" t="str">
        <f t="shared" si="126"/>
        <v xml:space="preserve"> </v>
      </c>
      <c r="ADT23" s="103"/>
      <c r="ADU23" s="138">
        <v>10</v>
      </c>
      <c r="ADV23" s="149">
        <v>7.17</v>
      </c>
      <c r="ADW23" s="150">
        <v>1</v>
      </c>
      <c r="ADX23" s="150">
        <f t="shared" si="127"/>
        <v>7.5</v>
      </c>
      <c r="ADY23" s="150">
        <f>IFERROR(IF(ADW23=0," ",IF(ADW23=16," ",VLOOKUP(ADW23,PROTOKOL!$A:$E,2)*ADX23))/7.5*(7.5-AEB23),"")</f>
        <v>4.5</v>
      </c>
      <c r="ADZ23" s="151">
        <v>0.223</v>
      </c>
      <c r="AEA23" s="152">
        <f>IF(ADW23=0," ",IF(ADW23=16," ",(ADV23-ADY23-ADZ23)*VLOOKUP(ADW23,PROTOKOL!$A:$E,5)))</f>
        <v>24.807957888888886</v>
      </c>
      <c r="AEB23" s="153"/>
      <c r="AEC23" s="144">
        <f t="shared" si="284"/>
        <v>7.5</v>
      </c>
      <c r="AED23" s="145">
        <f t="shared" si="285"/>
        <v>24.807957888888886</v>
      </c>
      <c r="AEE23" s="149"/>
      <c r="AEF23" s="150"/>
      <c r="AEG23" s="150" t="str">
        <f t="shared" si="128"/>
        <v xml:space="preserve"> </v>
      </c>
      <c r="AEH23" s="154" t="str">
        <f>IF(AEF23=0," ",IF(AEF23=16," ",VLOOKUP(AEF23,PROTOKOL!$A:$E,2)*AEG23))</f>
        <v xml:space="preserve"> </v>
      </c>
      <c r="AEI23" s="151"/>
      <c r="AEJ23" s="152" t="str">
        <f>IF(AEF23=0," ",IF(AEF23=16," ",(AEE23-AEH23-AEI23)*VLOOKUP(AEF23,PROTOKOL!$A:$E,5)))</f>
        <v xml:space="preserve"> </v>
      </c>
      <c r="AEK23" s="155"/>
      <c r="AEL23" s="156" t="str">
        <f t="shared" si="129"/>
        <v xml:space="preserve"> </v>
      </c>
      <c r="AEM23" s="103"/>
      <c r="AEN23" s="138">
        <v>10</v>
      </c>
      <c r="AEO23" s="149" t="s">
        <v>29</v>
      </c>
      <c r="AEP23" s="150"/>
      <c r="AEQ23" s="150" t="str">
        <f t="shared" si="130"/>
        <v xml:space="preserve"> </v>
      </c>
      <c r="AER23" s="150" t="str">
        <f>IFERROR(IF(AEP23=0," ",IF(AEP23=16," ",VLOOKUP(AEP23,PROTOKOL!$A:$E,2)*AEQ23))/7.5*(7.5-AEU23),"")</f>
        <v/>
      </c>
      <c r="AES23" s="151"/>
      <c r="AET23" s="152" t="str">
        <f>IF(AEP23=0," ",IF(AEP23=16," ",(AEO23-AER23-AES23)*VLOOKUP(AEP23,PROTOKOL!$A:$E,5)))</f>
        <v xml:space="preserve"> </v>
      </c>
      <c r="AEU23" s="153"/>
      <c r="AEV23" s="144" t="str">
        <f t="shared" si="286"/>
        <v xml:space="preserve"> </v>
      </c>
      <c r="AEW23" s="145" t="str">
        <f t="shared" si="287"/>
        <v xml:space="preserve"> </v>
      </c>
      <c r="AEX23" s="149"/>
      <c r="AEY23" s="150"/>
      <c r="AEZ23" s="150" t="str">
        <f t="shared" si="131"/>
        <v xml:space="preserve"> </v>
      </c>
      <c r="AFA23" s="154" t="str">
        <f>IF(AEY23=0," ",IF(AEY23=16," ",VLOOKUP(AEY23,PROTOKOL!$A:$E,2)*AEZ23))</f>
        <v xml:space="preserve"> </v>
      </c>
      <c r="AFB23" s="151"/>
      <c r="AFC23" s="152" t="str">
        <f>IF(AEY23=0," ",IF(AEY23=16," ",(AEX23-AFA23-AFB23)*VLOOKUP(AEY23,PROTOKOL!$A:$E,5)))</f>
        <v xml:space="preserve"> </v>
      </c>
      <c r="AFD23" s="155"/>
      <c r="AFE23" s="156" t="str">
        <f t="shared" si="132"/>
        <v xml:space="preserve"> </v>
      </c>
      <c r="AFF23" s="103"/>
      <c r="AFG23" s="138">
        <v>10</v>
      </c>
      <c r="AFH23" s="149">
        <v>7.98</v>
      </c>
      <c r="AFI23" s="150">
        <v>3</v>
      </c>
      <c r="AFJ23" s="150">
        <f t="shared" si="133"/>
        <v>7.5</v>
      </c>
      <c r="AFK23" s="150">
        <f>IFERROR(IF(AFI23=0," ",IF(AFI23=16," ",VLOOKUP(AFI23,PROTOKOL!$A:$E,2)*AFJ23))/7.5*(7.5-AFN23),"")</f>
        <v>4.5</v>
      </c>
      <c r="AFL23" s="151">
        <v>0.14000000000000001</v>
      </c>
      <c r="AFM23" s="152">
        <f>IF(AFI23=0," ",IF(AFI23=16," ",(AFH23-AFK23-AFL23)*VLOOKUP(AFI23,PROTOKOL!$A:$E,5)))</f>
        <v>23.702903777777777</v>
      </c>
      <c r="AFN23" s="153"/>
      <c r="AFO23" s="144">
        <f t="shared" si="288"/>
        <v>7.5</v>
      </c>
      <c r="AFP23" s="145">
        <f t="shared" si="289"/>
        <v>23.702903777777777</v>
      </c>
      <c r="AFQ23" s="149"/>
      <c r="AFR23" s="150"/>
      <c r="AFS23" s="150" t="str">
        <f t="shared" si="134"/>
        <v xml:space="preserve"> </v>
      </c>
      <c r="AFT23" s="154" t="str">
        <f>IF(AFR23=0," ",IF(AFR23=16," ",VLOOKUP(AFR23,PROTOKOL!$A:$E,2)*AFS23))</f>
        <v xml:space="preserve"> </v>
      </c>
      <c r="AFU23" s="151"/>
      <c r="AFV23" s="152" t="str">
        <f>IF(AFR23=0," ",IF(AFR23=16," ",(AFQ23-AFT23-AFU23)*VLOOKUP(AFR23,PROTOKOL!$A:$E,5)))</f>
        <v xml:space="preserve"> </v>
      </c>
      <c r="AFW23" s="155"/>
      <c r="AFX23" s="156" t="str">
        <f t="shared" si="135"/>
        <v xml:space="preserve"> </v>
      </c>
      <c r="AFY23" s="103"/>
      <c r="AFZ23" s="138">
        <v>10</v>
      </c>
      <c r="AGA23" s="149">
        <v>6.93</v>
      </c>
      <c r="AGB23" s="150">
        <v>1</v>
      </c>
      <c r="AGC23" s="150">
        <f t="shared" si="136"/>
        <v>7.5</v>
      </c>
      <c r="AGD23" s="150">
        <f>IFERROR(IF(AGB23=0," ",IF(AGB23=16," ",VLOOKUP(AGB23,PROTOKOL!$A:$E,2)*AGC23))/7.5*(7.5-AGG23),"")</f>
        <v>4.5</v>
      </c>
      <c r="AGE23" s="151">
        <v>0.186</v>
      </c>
      <c r="AGF23" s="152">
        <f>IF(AGB23=0," ",IF(AGB23=16," ",(AGA23-AGD23-AGE23)*VLOOKUP(AGB23,PROTOKOL!$A:$E,5)))</f>
        <v>22.749921333333329</v>
      </c>
      <c r="AGG23" s="153"/>
      <c r="AGH23" s="144">
        <f t="shared" si="290"/>
        <v>7.5</v>
      </c>
      <c r="AGI23" s="145">
        <f t="shared" si="291"/>
        <v>22.749921333333329</v>
      </c>
      <c r="AGJ23" s="149"/>
      <c r="AGK23" s="150"/>
      <c r="AGL23" s="150" t="str">
        <f t="shared" si="137"/>
        <v xml:space="preserve"> </v>
      </c>
      <c r="AGM23" s="154" t="str">
        <f>IF(AGK23=0," ",IF(AGK23=16," ",VLOOKUP(AGK23,PROTOKOL!$A:$E,2)*AGL23))</f>
        <v xml:space="preserve"> </v>
      </c>
      <c r="AGN23" s="151"/>
      <c r="AGO23" s="152" t="str">
        <f>IF(AGK23=0," ",IF(AGK23=16," ",(AGJ23-AGM23-AGN23)*VLOOKUP(AGK23,PROTOKOL!$A:$E,5)))</f>
        <v xml:space="preserve"> </v>
      </c>
      <c r="AGP23" s="155"/>
      <c r="AGQ23" s="156" t="str">
        <f t="shared" si="138"/>
        <v xml:space="preserve"> </v>
      </c>
      <c r="AGR23" s="103"/>
      <c r="AGS23" s="138">
        <v>10</v>
      </c>
      <c r="AGT23" s="149">
        <v>7.26</v>
      </c>
      <c r="AGU23" s="150">
        <v>1</v>
      </c>
      <c r="AGV23" s="150">
        <f t="shared" si="139"/>
        <v>7.5</v>
      </c>
      <c r="AGW23" s="150">
        <f>IFERROR(IF(AGU23=0," ",IF(AGU23=16," ",VLOOKUP(AGU23,PROTOKOL!$A:$E,2)*AGV23))/7.5*(7.5-AGZ23),"")</f>
        <v>4.5</v>
      </c>
      <c r="AGX23" s="151">
        <v>0.224</v>
      </c>
      <c r="AGY23" s="152">
        <f>IF(AGU23=0," ",IF(AGU23=16," ",(AGT23-AGW23-AGX23)*VLOOKUP(AGU23,PROTOKOL!$A:$E,5)))</f>
        <v>25.710249777777772</v>
      </c>
      <c r="AGZ23" s="153"/>
      <c r="AHA23" s="144">
        <f t="shared" si="292"/>
        <v>7.5</v>
      </c>
      <c r="AHB23" s="145">
        <f t="shared" si="293"/>
        <v>25.710249777777772</v>
      </c>
      <c r="AHC23" s="149"/>
      <c r="AHD23" s="150"/>
      <c r="AHE23" s="150" t="str">
        <f t="shared" si="140"/>
        <v xml:space="preserve"> </v>
      </c>
      <c r="AHF23" s="154" t="str">
        <f>IF(AHD23=0," ",IF(AHD23=16," ",VLOOKUP(AHD23,PROTOKOL!$A:$E,2)*AHE23))</f>
        <v xml:space="preserve"> </v>
      </c>
      <c r="AHG23" s="151"/>
      <c r="AHH23" s="152" t="str">
        <f>IF(AHD23=0," ",IF(AHD23=16," ",(AHC23-AHF23-AHG23)*VLOOKUP(AHD23,PROTOKOL!$A:$E,5)))</f>
        <v xml:space="preserve"> </v>
      </c>
      <c r="AHI23" s="155"/>
      <c r="AHJ23" s="156" t="str">
        <f t="shared" si="141"/>
        <v xml:space="preserve"> </v>
      </c>
      <c r="AHK23" s="103"/>
      <c r="AHL23" s="138">
        <v>10</v>
      </c>
      <c r="AHM23" s="149">
        <v>6.87</v>
      </c>
      <c r="AHN23" s="150">
        <v>1</v>
      </c>
      <c r="AHO23" s="150">
        <f t="shared" si="142"/>
        <v>7.5</v>
      </c>
      <c r="AHP23" s="150">
        <f>IFERROR(IF(AHN23=0," ",IF(AHN23=16," ",VLOOKUP(AHN23,PROTOKOL!$A:$E,2)*AHO23))/7.5*(7.5-AHS23),"")</f>
        <v>4.5</v>
      </c>
      <c r="AHQ23" s="151">
        <v>0.373</v>
      </c>
      <c r="AHR23" s="152">
        <f>IF(AHN23=0," ",IF(AHN23=16," ",(AHM23-AHP23-AHQ23)*VLOOKUP(AHN23,PROTOKOL!$A:$E,5)))</f>
        <v>20.245807888888887</v>
      </c>
      <c r="AHS23" s="153"/>
      <c r="AHT23" s="144">
        <f t="shared" si="294"/>
        <v>7.5</v>
      </c>
      <c r="AHU23" s="145">
        <f t="shared" si="295"/>
        <v>20.245807888888887</v>
      </c>
      <c r="AHV23" s="149"/>
      <c r="AHW23" s="150"/>
      <c r="AHX23" s="150" t="str">
        <f t="shared" si="143"/>
        <v xml:space="preserve"> </v>
      </c>
      <c r="AHY23" s="154" t="str">
        <f>IF(AHW23=0," ",IF(AHW23=16," ",VLOOKUP(AHW23,PROTOKOL!$A:$E,2)*AHX23))</f>
        <v xml:space="preserve"> </v>
      </c>
      <c r="AHZ23" s="151"/>
      <c r="AIA23" s="152" t="str">
        <f>IF(AHW23=0," ",IF(AHW23=16," ",(AHV23-AHY23-AHZ23)*VLOOKUP(AHW23,PROTOKOL!$A:$E,5)))</f>
        <v xml:space="preserve"> </v>
      </c>
      <c r="AIB23" s="155"/>
      <c r="AIC23" s="156" t="str">
        <f t="shared" si="144"/>
        <v xml:space="preserve"> </v>
      </c>
      <c r="AID23" s="103"/>
      <c r="AIE23" s="138">
        <v>10</v>
      </c>
      <c r="AIF23" s="149">
        <v>6.61</v>
      </c>
      <c r="AIG23" s="150">
        <v>1</v>
      </c>
      <c r="AIH23" s="150">
        <f t="shared" si="145"/>
        <v>7.5</v>
      </c>
      <c r="AII23" s="150">
        <f>IFERROR(IF(AIG23=0," ",IF(AIG23=16," ",VLOOKUP(AIG23,PROTOKOL!$A:$E,2)*AIH23))/7.5*(7.5-AIL23),"")</f>
        <v>4.5</v>
      </c>
      <c r="AIJ23" s="151">
        <v>0.25</v>
      </c>
      <c r="AIK23" s="152">
        <f>IF(AIG23=0," ",IF(AIG23=16," ",(AIF23-AII23-AIJ23)*VLOOKUP(AIG23,PROTOKOL!$A:$E,5)))</f>
        <v>18.856886666666668</v>
      </c>
      <c r="AIL23" s="153"/>
      <c r="AIM23" s="144">
        <f t="shared" si="296"/>
        <v>7.5</v>
      </c>
      <c r="AIN23" s="145">
        <f t="shared" si="297"/>
        <v>18.856886666666668</v>
      </c>
      <c r="AIO23" s="149"/>
      <c r="AIP23" s="150"/>
      <c r="AIQ23" s="150" t="str">
        <f t="shared" si="146"/>
        <v xml:space="preserve"> </v>
      </c>
      <c r="AIR23" s="154" t="str">
        <f>IF(AIP23=0," ",IF(AIP23=16," ",VLOOKUP(AIP23,PROTOKOL!$A:$E,2)*AIQ23))</f>
        <v xml:space="preserve"> </v>
      </c>
      <c r="AIS23" s="151"/>
      <c r="AIT23" s="152" t="str">
        <f>IF(AIP23=0," ",IF(AIP23=16," ",(AIO23-AIR23-AIS23)*VLOOKUP(AIP23,PROTOKOL!$A:$E,5)))</f>
        <v xml:space="preserve"> </v>
      </c>
      <c r="AIU23" s="155"/>
      <c r="AIV23" s="156" t="str">
        <f t="shared" si="147"/>
        <v xml:space="preserve"> </v>
      </c>
      <c r="AIW23" s="103"/>
      <c r="AIX23" s="138">
        <v>10</v>
      </c>
      <c r="AIY23" s="149">
        <v>6.7</v>
      </c>
      <c r="AIZ23" s="150">
        <v>1</v>
      </c>
      <c r="AJA23" s="150">
        <f t="shared" si="148"/>
        <v>7.5</v>
      </c>
      <c r="AJB23" s="150">
        <f>IFERROR(IF(AIZ23=0," ",IF(AIZ23=16," ",VLOOKUP(AIZ23,PROTOKOL!$A:$E,2)*AJA23))/7.5*(7.5-AJE23),"")</f>
        <v>4.5</v>
      </c>
      <c r="AJC23" s="151">
        <v>0.187</v>
      </c>
      <c r="AJD23" s="152">
        <f>IF(AIZ23=0," ",IF(AIZ23=16," ",(AIY23-AJB23-AJC23)*VLOOKUP(AIZ23,PROTOKOL!$A:$E,5)))</f>
        <v>20.408017666666669</v>
      </c>
      <c r="AJE23" s="153"/>
      <c r="AJF23" s="144">
        <f t="shared" si="298"/>
        <v>7.5</v>
      </c>
      <c r="AJG23" s="145">
        <f t="shared" si="299"/>
        <v>20.408017666666669</v>
      </c>
      <c r="AJH23" s="149"/>
      <c r="AJI23" s="150"/>
      <c r="AJJ23" s="150" t="str">
        <f t="shared" si="149"/>
        <v xml:space="preserve"> </v>
      </c>
      <c r="AJK23" s="154" t="str">
        <f>IF(AJI23=0," ",IF(AJI23=16," ",VLOOKUP(AJI23,PROTOKOL!$A:$E,2)*AJJ23))</f>
        <v xml:space="preserve"> </v>
      </c>
      <c r="AJL23" s="151"/>
      <c r="AJM23" s="152" t="str">
        <f>IF(AJI23=0," ",IF(AJI23=16," ",(AJH23-AJK23-AJL23)*VLOOKUP(AJI23,PROTOKOL!$A:$E,5)))</f>
        <v xml:space="preserve"> </v>
      </c>
      <c r="AJN23" s="155"/>
      <c r="AJO23" s="156" t="str">
        <f t="shared" si="150"/>
        <v xml:space="preserve"> </v>
      </c>
      <c r="AJP23" s="103"/>
      <c r="AJQ23" s="138">
        <v>10</v>
      </c>
      <c r="AJR23" s="149">
        <v>7.54</v>
      </c>
      <c r="AJS23" s="150">
        <v>1</v>
      </c>
      <c r="AJT23" s="150">
        <f t="shared" si="151"/>
        <v>7.5</v>
      </c>
      <c r="AJU23" s="150">
        <f>IFERROR(IF(AJS23=0," ",IF(AJS23=16," ",VLOOKUP(AJS23,PROTOKOL!$A:$E,2)*AJT23))/7.5*(7.5-AJX23),"")</f>
        <v>4.5</v>
      </c>
      <c r="AJV23" s="151">
        <v>0.39800000000000002</v>
      </c>
      <c r="AJW23" s="152">
        <f>IF(AJS23=0," ",IF(AJS23=16," ",(AJR23-AJU23-AJV23)*VLOOKUP(AJS23,PROTOKOL!$A:$E,5)))</f>
        <v>26.784889555555552</v>
      </c>
      <c r="AJX23" s="153"/>
      <c r="AJY23" s="144">
        <f t="shared" si="300"/>
        <v>7.5</v>
      </c>
      <c r="AJZ23" s="145">
        <f t="shared" si="301"/>
        <v>26.784889555555552</v>
      </c>
      <c r="AKA23" s="149"/>
      <c r="AKB23" s="150"/>
      <c r="AKC23" s="150" t="str">
        <f t="shared" si="152"/>
        <v xml:space="preserve"> </v>
      </c>
      <c r="AKD23" s="154" t="str">
        <f>IF(AKB23=0," ",IF(AKB23=16," ",VLOOKUP(AKB23,PROTOKOL!$A:$E,2)*AKC23))</f>
        <v xml:space="preserve"> </v>
      </c>
      <c r="AKE23" s="151"/>
      <c r="AKF23" s="152" t="str">
        <f>IF(AKB23=0," ",IF(AKB23=16," ",(AKA23-AKD23-AKE23)*VLOOKUP(AKB23,PROTOKOL!$A:$E,5)))</f>
        <v xml:space="preserve"> </v>
      </c>
      <c r="AKG23" s="155"/>
      <c r="AKH23" s="156" t="str">
        <f t="shared" si="153"/>
        <v xml:space="preserve"> </v>
      </c>
      <c r="AKI23" s="103"/>
      <c r="AKJ23" s="138">
        <v>10</v>
      </c>
      <c r="AKK23" s="149">
        <v>6.77</v>
      </c>
      <c r="AKL23" s="150">
        <v>1</v>
      </c>
      <c r="AKM23" s="150">
        <f t="shared" si="154"/>
        <v>7.5</v>
      </c>
      <c r="AKN23" s="150">
        <f>IFERROR(IF(AKL23=0," ",IF(AKL23=16," ",VLOOKUP(AKL23,PROTOKOL!$A:$E,2)*AKM23))/7.5*(7.5-AKQ23),"")</f>
        <v>4.5</v>
      </c>
      <c r="AKO23" s="151">
        <v>0.23499999999999999</v>
      </c>
      <c r="AKP23" s="152">
        <f>IF(AKL23=0," ",IF(AKL23=16," ",(AKK23-AKN23-AKO23)*VLOOKUP(AKL23,PROTOKOL!$A:$E,5)))</f>
        <v>20.631056111111107</v>
      </c>
      <c r="AKQ23" s="153"/>
      <c r="AKR23" s="144">
        <f t="shared" si="302"/>
        <v>7.5</v>
      </c>
      <c r="AKS23" s="145">
        <f t="shared" si="303"/>
        <v>20.631056111111107</v>
      </c>
      <c r="AKT23" s="149"/>
      <c r="AKU23" s="150"/>
      <c r="AKV23" s="150" t="str">
        <f t="shared" si="155"/>
        <v xml:space="preserve"> </v>
      </c>
      <c r="AKW23" s="154" t="str">
        <f>IF(AKU23=0," ",IF(AKU23=16," ",VLOOKUP(AKU23,PROTOKOL!$A:$E,2)*AKV23))</f>
        <v xml:space="preserve"> </v>
      </c>
      <c r="AKX23" s="151"/>
      <c r="AKY23" s="152" t="str">
        <f>IF(AKU23=0," ",IF(AKU23=16," ",(AKT23-AKW23-AKX23)*VLOOKUP(AKU23,PROTOKOL!$A:$E,5)))</f>
        <v xml:space="preserve"> </v>
      </c>
      <c r="AKZ23" s="155"/>
      <c r="ALA23" s="156" t="str">
        <f t="shared" si="156"/>
        <v xml:space="preserve"> </v>
      </c>
      <c r="ALB23" s="103"/>
      <c r="ALC23" s="138">
        <v>10</v>
      </c>
      <c r="ALD23" s="149">
        <v>6.92</v>
      </c>
      <c r="ALE23" s="150">
        <v>1</v>
      </c>
      <c r="ALF23" s="150">
        <f t="shared" si="157"/>
        <v>7.5</v>
      </c>
      <c r="ALG23" s="150">
        <f>IFERROR(IF(ALE23=0," ",IF(ALE23=16," ",VLOOKUP(ALE23,PROTOKOL!$A:$E,2)*ALF23))/7.5*(7.5-ALJ23),"")</f>
        <v>4.5</v>
      </c>
      <c r="ALH23" s="151">
        <v>0.221</v>
      </c>
      <c r="ALI23" s="152">
        <f>IF(ALE23=0," ",IF(ALE23=16," ",(ALD23-ALG23-ALH23)*VLOOKUP(ALE23,PROTOKOL!$A:$E,5)))</f>
        <v>22.293706333333329</v>
      </c>
      <c r="ALJ23" s="153"/>
      <c r="ALK23" s="144">
        <f t="shared" si="304"/>
        <v>7.5</v>
      </c>
      <c r="ALL23" s="145">
        <f t="shared" si="305"/>
        <v>22.293706333333329</v>
      </c>
      <c r="ALM23" s="149"/>
      <c r="ALN23" s="150"/>
      <c r="ALO23" s="150" t="str">
        <f t="shared" si="158"/>
        <v xml:space="preserve"> </v>
      </c>
      <c r="ALP23" s="154" t="str">
        <f>IF(ALN23=0," ",IF(ALN23=16," ",VLOOKUP(ALN23,PROTOKOL!$A:$E,2)*ALO23))</f>
        <v xml:space="preserve"> </v>
      </c>
      <c r="ALQ23" s="151"/>
      <c r="ALR23" s="152" t="str">
        <f>IF(ALN23=0," ",IF(ALN23=16," ",(ALM23-ALP23-ALQ23)*VLOOKUP(ALN23,PROTOKOL!$A:$E,5)))</f>
        <v xml:space="preserve"> </v>
      </c>
      <c r="ALS23" s="155"/>
      <c r="ALT23" s="156" t="str">
        <f t="shared" si="159"/>
        <v xml:space="preserve"> </v>
      </c>
      <c r="ALU23" s="103"/>
      <c r="ALV23" s="138">
        <v>10</v>
      </c>
      <c r="ALW23" s="149">
        <v>6.44</v>
      </c>
      <c r="ALX23" s="150">
        <v>1</v>
      </c>
      <c r="ALY23" s="150">
        <f t="shared" si="160"/>
        <v>7.5</v>
      </c>
      <c r="ALZ23" s="150">
        <f>IFERROR(IF(ALX23=0," ",IF(ALX23=16," ",VLOOKUP(ALX23,PROTOKOL!$A:$E,2)*ALY23))/7.5*(7.5-AMC23),"")</f>
        <v>4.5</v>
      </c>
      <c r="AMA23" s="151">
        <v>0.30099999999999999</v>
      </c>
      <c r="AMB23" s="152">
        <f>IF(ALX23=0," ",IF(ALX23=16," ",(ALW23-ALZ23-AMA23)*VLOOKUP(ALX23,PROTOKOL!$A:$E,5)))</f>
        <v>16.616364111111114</v>
      </c>
      <c r="AMC23" s="153"/>
      <c r="AMD23" s="144">
        <f t="shared" si="306"/>
        <v>7.5</v>
      </c>
      <c r="AME23" s="145">
        <f t="shared" si="307"/>
        <v>16.616364111111114</v>
      </c>
      <c r="AMF23" s="149">
        <v>1</v>
      </c>
      <c r="AMG23" s="150">
        <v>5</v>
      </c>
      <c r="AMH23" s="150">
        <v>3.5</v>
      </c>
      <c r="AMI23" s="154">
        <f>IF(AMG23=0," ",IF(AMG23=16," ",VLOOKUP(AMG23,PROTOKOL!$A:$E,2)*AMH23))</f>
        <v>0</v>
      </c>
      <c r="AMJ23" s="151"/>
      <c r="AMK23" s="152">
        <f>IF(AMG23=0," ",IF(AMG23=16," ",(AMF23-AMI23-AMJ23)*VLOOKUP(AMG23,PROTOKOL!$A:$E,5)))/7.5*3.5</f>
        <v>8.055895928829095</v>
      </c>
      <c r="AML23" s="155">
        <v>7</v>
      </c>
      <c r="AMM23" s="156">
        <f t="shared" si="162"/>
        <v>16.11179185765819</v>
      </c>
      <c r="AMN23" s="103"/>
      <c r="AMO23" s="138">
        <v>10</v>
      </c>
      <c r="AMP23" s="149" t="s">
        <v>26</v>
      </c>
      <c r="AMQ23" s="150"/>
      <c r="AMR23" s="150" t="str">
        <f t="shared" si="163"/>
        <v xml:space="preserve"> </v>
      </c>
      <c r="AMS23" s="150" t="str">
        <f>IFERROR(IF(AMQ23=0," ",IF(AMQ23=16," ",VLOOKUP(AMQ23,PROTOKOL!$A:$E,2)*AMR23))/7.5*(7.5-AMV23),"")</f>
        <v/>
      </c>
      <c r="AMT23" s="151"/>
      <c r="AMU23" s="152" t="str">
        <f>IF(AMQ23=0," ",IF(AMQ23=16," ",(AMP23-AMS23-AMT23)*VLOOKUP(AMQ23,PROTOKOL!$A:$E,5)))</f>
        <v xml:space="preserve"> </v>
      </c>
      <c r="AMV23" s="153"/>
      <c r="AMW23" s="144" t="str">
        <f t="shared" si="308"/>
        <v xml:space="preserve"> </v>
      </c>
      <c r="AMX23" s="145" t="str">
        <f t="shared" si="309"/>
        <v xml:space="preserve"> </v>
      </c>
      <c r="AMY23" s="149"/>
      <c r="AMZ23" s="150"/>
      <c r="ANA23" s="150" t="str">
        <f t="shared" si="164"/>
        <v xml:space="preserve"> </v>
      </c>
      <c r="ANB23" s="154" t="str">
        <f>IF(AMZ23=0," ",IF(AMZ23=16," ",VLOOKUP(AMZ23,PROTOKOL!$A:$E,2)*ANA23))</f>
        <v xml:space="preserve"> </v>
      </c>
      <c r="ANC23" s="151"/>
      <c r="AND23" s="152" t="str">
        <f>IF(AMZ23=0," ",IF(AMZ23=16," ",(AMY23-ANB23-ANC23)*VLOOKUP(AMZ23,PROTOKOL!$A:$E,5)))</f>
        <v xml:space="preserve"> </v>
      </c>
      <c r="ANE23" s="155"/>
      <c r="ANF23" s="156" t="str">
        <f t="shared" si="165"/>
        <v xml:space="preserve"> </v>
      </c>
      <c r="ANG23" s="103"/>
      <c r="ANH23" s="138">
        <v>10</v>
      </c>
      <c r="ANI23" s="149">
        <v>6.14</v>
      </c>
      <c r="ANJ23" s="150">
        <v>1</v>
      </c>
      <c r="ANK23" s="150">
        <f t="shared" si="166"/>
        <v>7.5</v>
      </c>
      <c r="ANL23" s="150">
        <f>IFERROR(IF(ANJ23=0," ",IF(ANJ23=16," ",VLOOKUP(ANJ23,PROTOKOL!$A:$E,2)*ANK23))/7.5*(7.5-ANO23),"")</f>
        <v>4.05</v>
      </c>
      <c r="ANM23" s="151">
        <v>0.314</v>
      </c>
      <c r="ANN23" s="152">
        <f>IF(ANJ23=0," ",IF(ANJ23=16," ",(ANI23-ANL23-ANM23)*VLOOKUP(ANJ23,PROTOKOL!$A:$E,5)))</f>
        <v>18.00528533333333</v>
      </c>
      <c r="ANO23" s="153">
        <v>0.75</v>
      </c>
      <c r="ANP23" s="144">
        <f t="shared" si="310"/>
        <v>7.5</v>
      </c>
      <c r="ANQ23" s="145">
        <f t="shared" si="311"/>
        <v>18.00528533333333</v>
      </c>
      <c r="ANR23" s="149"/>
      <c r="ANS23" s="150"/>
      <c r="ANT23" s="150" t="str">
        <f t="shared" si="167"/>
        <v xml:space="preserve"> </v>
      </c>
      <c r="ANU23" s="154" t="str">
        <f>IF(ANS23=0," ",IF(ANS23=16," ",VLOOKUP(ANS23,PROTOKOL!$A:$E,2)*ANT23))</f>
        <v xml:space="preserve"> </v>
      </c>
      <c r="ANV23" s="151"/>
      <c r="ANW23" s="152" t="str">
        <f>IF(ANS23=0," ",IF(ANS23=16," ",(ANR23-ANU23-ANV23)*VLOOKUP(ANS23,PROTOKOL!$A:$E,5)))</f>
        <v xml:space="preserve"> </v>
      </c>
      <c r="ANX23" s="155"/>
      <c r="ANY23" s="156" t="str">
        <f t="shared" si="168"/>
        <v xml:space="preserve"> </v>
      </c>
      <c r="ANZ23" s="103"/>
      <c r="AOA23" s="138">
        <v>10</v>
      </c>
      <c r="AOB23" s="149">
        <v>6.37</v>
      </c>
      <c r="AOC23" s="150">
        <v>1</v>
      </c>
      <c r="AOD23" s="150">
        <f t="shared" si="169"/>
        <v>7.5</v>
      </c>
      <c r="AOE23" s="150">
        <f>IFERROR(IF(AOC23=0," ",IF(AOC23=16," ",VLOOKUP(AOC23,PROTOKOL!$A:$E,2)*AOD23))/7.5*(7.5-AOH23),"")</f>
        <v>3.5999999999999996</v>
      </c>
      <c r="AOF23" s="151">
        <v>0.38800000000000001</v>
      </c>
      <c r="AOG23" s="152">
        <f>IF(AOC23=0," ",IF(AOC23=16," ",(AOB23-AOE23-AOF23)*VLOOKUP(AOC23,PROTOKOL!$A:$E,5)))</f>
        <v>24.14898066666667</v>
      </c>
      <c r="AOH23" s="153">
        <v>1.5</v>
      </c>
      <c r="AOI23" s="144">
        <f t="shared" si="312"/>
        <v>7.5</v>
      </c>
      <c r="AOJ23" s="145">
        <f t="shared" si="313"/>
        <v>24.14898066666667</v>
      </c>
      <c r="AOK23" s="149"/>
      <c r="AOL23" s="150"/>
      <c r="AOM23" s="150" t="str">
        <f t="shared" si="170"/>
        <v xml:space="preserve"> </v>
      </c>
      <c r="AON23" s="154" t="str">
        <f>IF(AOL23=0," ",IF(AOL23=16," ",VLOOKUP(AOL23,PROTOKOL!$A:$E,2)*AOM23))</f>
        <v xml:space="preserve"> </v>
      </c>
      <c r="AOO23" s="151"/>
      <c r="AOP23" s="152" t="str">
        <f>IF(AOL23=0," ",IF(AOL23=16," ",(AOK23-AON23-AOO23)*VLOOKUP(AOL23,PROTOKOL!$A:$E,5)))</f>
        <v xml:space="preserve"> </v>
      </c>
      <c r="AOQ23" s="155"/>
      <c r="AOR23" s="156" t="str">
        <f t="shared" si="171"/>
        <v xml:space="preserve"> </v>
      </c>
      <c r="AOS23" s="103"/>
      <c r="AOT23" s="138">
        <v>10</v>
      </c>
      <c r="AOU23" s="149">
        <v>7.25</v>
      </c>
      <c r="AOV23" s="150">
        <v>1</v>
      </c>
      <c r="AOW23" s="150">
        <f t="shared" si="172"/>
        <v>7.5</v>
      </c>
      <c r="AOX23" s="150">
        <f>IFERROR(IF(AOV23=0," ",IF(AOV23=16," ",VLOOKUP(AOV23,PROTOKOL!$A:$E,2)*AOW23))/7.5*(7.5-APA23),"")</f>
        <v>4.5</v>
      </c>
      <c r="AOY23" s="151">
        <v>0.42099999999999999</v>
      </c>
      <c r="AOZ23" s="152">
        <f>IF(AOV23=0," ",IF(AOV23=16," ",(AOU23-AOX23-AOY23)*VLOOKUP(AOV23,PROTOKOL!$A:$E,5)))</f>
        <v>23.611660777777775</v>
      </c>
      <c r="APA23" s="153"/>
      <c r="APB23" s="144">
        <f t="shared" si="314"/>
        <v>7.5</v>
      </c>
      <c r="APC23" s="145">
        <f t="shared" si="315"/>
        <v>23.611660777777775</v>
      </c>
      <c r="APD23" s="149"/>
      <c r="APE23" s="150"/>
      <c r="APF23" s="150" t="str">
        <f t="shared" si="173"/>
        <v xml:space="preserve"> </v>
      </c>
      <c r="APG23" s="154" t="str">
        <f>IF(APE23=0," ",IF(APE23=16," ",VLOOKUP(APE23,PROTOKOL!$A:$E,2)*APF23))</f>
        <v xml:space="preserve"> </v>
      </c>
      <c r="APH23" s="151"/>
      <c r="API23" s="152" t="str">
        <f>IF(APE23=0," ",IF(APE23=16," ",(APD23-APG23-APH23)*VLOOKUP(APE23,PROTOKOL!$A:$E,5)))</f>
        <v xml:space="preserve"> </v>
      </c>
      <c r="APJ23" s="155"/>
      <c r="APK23" s="156" t="str">
        <f t="shared" si="174"/>
        <v xml:space="preserve"> </v>
      </c>
      <c r="APL23" s="103"/>
      <c r="APM23" s="138">
        <v>10</v>
      </c>
      <c r="APN23" s="149">
        <v>6.54</v>
      </c>
      <c r="APO23" s="150">
        <v>1</v>
      </c>
      <c r="APP23" s="150">
        <f t="shared" si="175"/>
        <v>7.5</v>
      </c>
      <c r="APQ23" s="150">
        <f>IFERROR(IF(APO23=0," ",IF(APO23=16," ",VLOOKUP(APO23,PROTOKOL!$A:$E,2)*APP23))/7.5*(7.5-APT23),"")</f>
        <v>4.5</v>
      </c>
      <c r="APR23" s="151">
        <v>0.31</v>
      </c>
      <c r="APS23" s="152">
        <f>IF(APO23=0," ",IF(APO23=16," ",(APN23-APQ23-APR23)*VLOOKUP(APO23,PROTOKOL!$A:$E,5)))</f>
        <v>17.538932222222218</v>
      </c>
      <c r="APT23" s="153"/>
      <c r="APU23" s="144">
        <f t="shared" si="316"/>
        <v>7.5</v>
      </c>
      <c r="APV23" s="145">
        <f t="shared" si="317"/>
        <v>17.538932222222218</v>
      </c>
      <c r="APW23" s="149"/>
      <c r="APX23" s="150"/>
      <c r="APY23" s="150" t="str">
        <f t="shared" si="176"/>
        <v xml:space="preserve"> </v>
      </c>
      <c r="APZ23" s="154" t="str">
        <f>IF(APX23=0," ",IF(APX23=16," ",VLOOKUP(APX23,PROTOKOL!$A:$E,2)*APY23))</f>
        <v xml:space="preserve"> </v>
      </c>
      <c r="AQA23" s="151"/>
      <c r="AQB23" s="152" t="str">
        <f>IF(APX23=0," ",IF(APX23=16," ",(APW23-APZ23-AQA23)*VLOOKUP(APX23,PROTOKOL!$A:$E,5)))</f>
        <v xml:space="preserve"> </v>
      </c>
      <c r="AQC23" s="155"/>
      <c r="AQD23" s="156" t="str">
        <f t="shared" si="177"/>
        <v xml:space="preserve"> </v>
      </c>
      <c r="AQE23" s="103"/>
      <c r="AQF23" s="138">
        <v>10</v>
      </c>
      <c r="AQG23" s="149">
        <v>6.39</v>
      </c>
      <c r="AQH23" s="150">
        <v>1</v>
      </c>
      <c r="AQI23" s="150">
        <f t="shared" si="178"/>
        <v>7.5</v>
      </c>
      <c r="AQJ23" s="150">
        <f>IFERROR(IF(AQH23=0," ",IF(AQH23=16," ",VLOOKUP(AQH23,PROTOKOL!$A:$E,2)*AQI23))/7.5*(7.5-AQM23),"")</f>
        <v>4.5</v>
      </c>
      <c r="AQK23" s="151">
        <v>0.29699999999999999</v>
      </c>
      <c r="AQL23" s="152">
        <f>IF(AQH23=0," ",IF(AQH23=16," ",(AQG23-AQJ23-AQK23)*VLOOKUP(AQH23,PROTOKOL!$A:$E,5)))</f>
        <v>16.150010999999996</v>
      </c>
      <c r="AQM23" s="153"/>
      <c r="AQN23" s="144">
        <f t="shared" si="318"/>
        <v>7.5</v>
      </c>
      <c r="AQO23" s="145">
        <f t="shared" si="319"/>
        <v>16.150010999999996</v>
      </c>
      <c r="AQP23" s="149"/>
      <c r="AQQ23" s="150"/>
      <c r="AQR23" s="150" t="str">
        <f t="shared" si="179"/>
        <v xml:space="preserve"> </v>
      </c>
      <c r="AQS23" s="154" t="str">
        <f>IF(AQQ23=0," ",IF(AQQ23=16," ",VLOOKUP(AQQ23,PROTOKOL!$A:$E,2)*AQR23))</f>
        <v xml:space="preserve"> </v>
      </c>
      <c r="AQT23" s="151"/>
      <c r="AQU23" s="152" t="str">
        <f>IF(AQQ23=0," ",IF(AQQ23=16," ",(AQP23-AQS23-AQT23)*VLOOKUP(AQQ23,PROTOKOL!$A:$E,5)))</f>
        <v xml:space="preserve"> </v>
      </c>
      <c r="AQV23" s="155"/>
      <c r="AQW23" s="156" t="str">
        <f t="shared" si="180"/>
        <v xml:space="preserve"> </v>
      </c>
      <c r="AQX23" s="103"/>
      <c r="AQY23" s="138">
        <v>10</v>
      </c>
      <c r="AQZ23" s="149">
        <v>6.38</v>
      </c>
      <c r="ARA23" s="150">
        <v>1</v>
      </c>
      <c r="ARB23" s="150">
        <f t="shared" si="181"/>
        <v>7.5</v>
      </c>
      <c r="ARC23" s="150">
        <f>IFERROR(IF(ARA23=0," ",IF(ARA23=16," ",VLOOKUP(ARA23,PROTOKOL!$A:$E,2)*ARB23))/7.5*(7.5-ARF23),"")</f>
        <v>3.5999999999999996</v>
      </c>
      <c r="ARD23" s="151">
        <v>0.38800000000000001</v>
      </c>
      <c r="ARE23" s="152">
        <f>IF(ARA23=0," ",IF(ARA23=16," ",(AQZ23-ARC23-ARD23)*VLOOKUP(ARA23,PROTOKOL!$A:$E,5)))</f>
        <v>24.25036177777778</v>
      </c>
      <c r="ARF23" s="153">
        <v>1.5</v>
      </c>
      <c r="ARG23" s="144">
        <f t="shared" si="320"/>
        <v>7.5</v>
      </c>
      <c r="ARH23" s="145">
        <f t="shared" si="321"/>
        <v>24.25036177777778</v>
      </c>
      <c r="ARI23" s="149"/>
      <c r="ARJ23" s="150"/>
      <c r="ARK23" s="150" t="str">
        <f t="shared" si="182"/>
        <v xml:space="preserve"> </v>
      </c>
      <c r="ARL23" s="154" t="str">
        <f>IF(ARJ23=0," ",IF(ARJ23=16," ",VLOOKUP(ARJ23,PROTOKOL!$A:$E,2)*ARK23))</f>
        <v xml:space="preserve"> </v>
      </c>
      <c r="ARM23" s="151"/>
      <c r="ARN23" s="152" t="str">
        <f>IF(ARJ23=0," ",IF(ARJ23=16," ",(ARI23-ARL23-ARM23)*VLOOKUP(ARJ23,PROTOKOL!$A:$E,5)))</f>
        <v xml:space="preserve"> </v>
      </c>
      <c r="ARO23" s="155"/>
      <c r="ARP23" s="156" t="str">
        <f t="shared" si="183"/>
        <v xml:space="preserve"> </v>
      </c>
      <c r="ARQ23" s="103"/>
      <c r="ARR23" s="138">
        <v>10</v>
      </c>
      <c r="ARS23" s="149">
        <v>7.06</v>
      </c>
      <c r="ART23" s="150">
        <v>1</v>
      </c>
      <c r="ARU23" s="150">
        <f t="shared" si="184"/>
        <v>7.5</v>
      </c>
      <c r="ARV23" s="150">
        <f>IFERROR(IF(ART23=0," ",IF(ART23=16," ",VLOOKUP(ART23,PROTOKOL!$A:$E,2)*ARU23))/7.5*(7.5-ARY23),"")</f>
        <v>4.5</v>
      </c>
      <c r="ARW23" s="151">
        <v>0.39700000000000002</v>
      </c>
      <c r="ARX23" s="152">
        <f>IF(ART23=0," ",IF(ART23=16," ",(ARS23-ARV23-ARW23)*VLOOKUP(ART23,PROTOKOL!$A:$E,5)))</f>
        <v>21.928734333333324</v>
      </c>
      <c r="ARY23" s="153"/>
      <c r="ARZ23" s="144">
        <f t="shared" si="322"/>
        <v>7.5</v>
      </c>
      <c r="ASA23" s="145">
        <f t="shared" si="323"/>
        <v>21.928734333333324</v>
      </c>
      <c r="ASB23" s="149"/>
      <c r="ASC23" s="150"/>
      <c r="ASD23" s="150" t="str">
        <f t="shared" si="185"/>
        <v xml:space="preserve"> </v>
      </c>
      <c r="ASE23" s="154" t="str">
        <f>IF(ASC23=0," ",IF(ASC23=16," ",VLOOKUP(ASC23,PROTOKOL!$A:$E,2)*ASD23))</f>
        <v xml:space="preserve"> </v>
      </c>
      <c r="ASF23" s="151"/>
      <c r="ASG23" s="152" t="str">
        <f>IF(ASC23=0," ",IF(ASC23=16," ",(ASB23-ASE23-ASF23)*VLOOKUP(ASC23,PROTOKOL!$A:$E,5)))</f>
        <v xml:space="preserve"> </v>
      </c>
      <c r="ASH23" s="155"/>
      <c r="ASI23" s="156" t="str">
        <f t="shared" si="186"/>
        <v xml:space="preserve"> </v>
      </c>
      <c r="ASJ23" s="103"/>
      <c r="ASK23" s="138">
        <v>10</v>
      </c>
      <c r="ASL23" s="149" t="s">
        <v>29</v>
      </c>
      <c r="ASM23" s="150"/>
      <c r="ASN23" s="150" t="str">
        <f t="shared" si="187"/>
        <v xml:space="preserve"> </v>
      </c>
      <c r="ASO23" s="150" t="str">
        <f>IFERROR(IF(ASM23=0," ",IF(ASM23=16," ",VLOOKUP(ASM23,PROTOKOL!$A:$E,2)*ASN23))/7.5*(7.5-ASR23),"")</f>
        <v/>
      </c>
      <c r="ASP23" s="151"/>
      <c r="ASQ23" s="152" t="str">
        <f>IF(ASM23=0," ",IF(ASM23=16," ",(ASL23-ASO23-ASP23)*VLOOKUP(ASM23,PROTOKOL!$A:$E,5)))</f>
        <v xml:space="preserve"> </v>
      </c>
      <c r="ASR23" s="153"/>
      <c r="ASS23" s="144" t="str">
        <f t="shared" si="324"/>
        <v xml:space="preserve"> </v>
      </c>
      <c r="AST23" s="145" t="str">
        <f t="shared" si="325"/>
        <v xml:space="preserve"> </v>
      </c>
      <c r="ASU23" s="149"/>
      <c r="ASV23" s="150"/>
      <c r="ASW23" s="150" t="str">
        <f t="shared" si="188"/>
        <v xml:space="preserve"> </v>
      </c>
      <c r="ASX23" s="154" t="str">
        <f>IF(ASV23=0," ",IF(ASV23=16," ",VLOOKUP(ASV23,PROTOKOL!$A:$E,2)*ASW23))</f>
        <v xml:space="preserve"> </v>
      </c>
      <c r="ASY23" s="151"/>
      <c r="ASZ23" s="152" t="str">
        <f>IF(ASV23=0," ",IF(ASV23=16," ",(ASU23-ASX23-ASY23)*VLOOKUP(ASV23,PROTOKOL!$A:$E,5)))</f>
        <v xml:space="preserve"> </v>
      </c>
      <c r="ATA23" s="155"/>
      <c r="ATB23" s="156" t="str">
        <f t="shared" si="189"/>
        <v xml:space="preserve"> </v>
      </c>
      <c r="ATC23" s="103"/>
      <c r="ATD23" s="138">
        <v>10</v>
      </c>
      <c r="ATE23" s="149">
        <v>5.95</v>
      </c>
      <c r="ATF23" s="150">
        <v>1</v>
      </c>
      <c r="ATG23" s="150">
        <f t="shared" si="190"/>
        <v>7.5</v>
      </c>
      <c r="ATH23" s="150">
        <f>IFERROR(IF(ATF23=0," ",IF(ATF23=16," ",VLOOKUP(ATF23,PROTOKOL!$A:$E,2)*ATG23))/7.5*(7.5-ATK23),"")</f>
        <v>4.5</v>
      </c>
      <c r="ATI23" s="151">
        <v>0.38200000000000001</v>
      </c>
      <c r="ATJ23" s="152">
        <f>IF(ATF23=0," ",IF(ATF23=16," ",(ATE23-ATH23-ATI23)*VLOOKUP(ATF23,PROTOKOL!$A:$E,5)))</f>
        <v>10.827502666666666</v>
      </c>
      <c r="ATK23" s="153"/>
      <c r="ATL23" s="144">
        <f t="shared" si="326"/>
        <v>7.5</v>
      </c>
      <c r="ATM23" s="145">
        <f t="shared" si="327"/>
        <v>10.827502666666666</v>
      </c>
      <c r="ATN23" s="149"/>
      <c r="ATO23" s="150"/>
      <c r="ATP23" s="150" t="str">
        <f t="shared" si="191"/>
        <v xml:space="preserve"> </v>
      </c>
      <c r="ATQ23" s="154" t="str">
        <f>IF(ATO23=0," ",IF(ATO23=16," ",VLOOKUP(ATO23,PROTOKOL!$A:$E,2)*ATP23))</f>
        <v xml:space="preserve"> </v>
      </c>
      <c r="ATR23" s="151"/>
      <c r="ATS23" s="152" t="str">
        <f>IF(ATO23=0," ",IF(ATO23=16," ",(ATN23-ATQ23-ATR23)*VLOOKUP(ATO23,PROTOKOL!$A:$E,5)))</f>
        <v xml:space="preserve"> </v>
      </c>
      <c r="ATT23" s="155"/>
      <c r="ATU23" s="156" t="str">
        <f t="shared" si="192"/>
        <v xml:space="preserve"> </v>
      </c>
      <c r="ATV23" s="103"/>
      <c r="ATW23" s="138">
        <v>10</v>
      </c>
      <c r="ATX23" s="149">
        <v>5.83</v>
      </c>
      <c r="ATY23" s="150">
        <v>1</v>
      </c>
      <c r="ATZ23" s="150">
        <f t="shared" si="193"/>
        <v>7.5</v>
      </c>
      <c r="AUA23" s="150">
        <f>IFERROR(IF(ATY23=0," ",IF(ATY23=16," ",VLOOKUP(ATY23,PROTOKOL!$A:$E,2)*ATZ23))/7.5*(7.5-AUD23),"")</f>
        <v>4.5</v>
      </c>
      <c r="AUB23" s="151">
        <v>0.20200000000000001</v>
      </c>
      <c r="AUC23" s="152">
        <f>IF(ATY23=0," ",IF(ATY23=16," ",(ATX23-AUA23-AUB23)*VLOOKUP(ATY23,PROTOKOL!$A:$E,5)))</f>
        <v>11.435789333333334</v>
      </c>
      <c r="AUD23" s="153"/>
      <c r="AUE23" s="144">
        <f t="shared" si="328"/>
        <v>7.5</v>
      </c>
      <c r="AUF23" s="145">
        <f t="shared" si="329"/>
        <v>11.435789333333334</v>
      </c>
      <c r="AUG23" s="149"/>
      <c r="AUH23" s="150"/>
      <c r="AUI23" s="150" t="str">
        <f t="shared" si="194"/>
        <v xml:space="preserve"> </v>
      </c>
      <c r="AUJ23" s="154" t="str">
        <f>IF(AUH23=0," ",IF(AUH23=16," ",VLOOKUP(AUH23,PROTOKOL!$A:$E,2)*AUI23))</f>
        <v xml:space="preserve"> </v>
      </c>
      <c r="AUK23" s="151"/>
      <c r="AUL23" s="152" t="str">
        <f>IF(AUH23=0," ",IF(AUH23=16," ",(AUG23-AUJ23-AUK23)*VLOOKUP(AUH23,PROTOKOL!$A:$E,5)))</f>
        <v xml:space="preserve"> </v>
      </c>
      <c r="AUM23" s="155"/>
      <c r="AUN23" s="156" t="str">
        <f t="shared" si="195"/>
        <v xml:space="preserve"> </v>
      </c>
      <c r="AUO23" s="103"/>
      <c r="AUP23" s="138">
        <v>10</v>
      </c>
      <c r="AUQ23" s="149">
        <v>7.17</v>
      </c>
      <c r="AUR23" s="150">
        <v>1</v>
      </c>
      <c r="AUS23" s="150">
        <f t="shared" si="196"/>
        <v>7.5</v>
      </c>
      <c r="AUT23" s="150">
        <f>IFERROR(IF(AUR23=0," ",IF(AUR23=16," ",VLOOKUP(AUR23,PROTOKOL!$A:$E,2)*AUS23))/7.5*(7.5-AUW23),"")</f>
        <v>4.5</v>
      </c>
      <c r="AUU23" s="151">
        <v>0.223</v>
      </c>
      <c r="AUV23" s="152">
        <f>IF(AUR23=0," ",IF(AUR23=16," ",(AUQ23-AUT23-AUU23)*VLOOKUP(AUR23,PROTOKOL!$A:$E,5)))</f>
        <v>24.807957888888886</v>
      </c>
      <c r="AUW23" s="153"/>
      <c r="AUX23" s="144">
        <f t="shared" si="330"/>
        <v>7.5</v>
      </c>
      <c r="AUY23" s="145">
        <f t="shared" si="331"/>
        <v>24.807957888888886</v>
      </c>
      <c r="AUZ23" s="149"/>
      <c r="AVA23" s="150"/>
      <c r="AVB23" s="150" t="str">
        <f t="shared" si="197"/>
        <v xml:space="preserve"> </v>
      </c>
      <c r="AVC23" s="154" t="str">
        <f>IF(AVA23=0," ",IF(AVA23=16," ",VLOOKUP(AVA23,PROTOKOL!$A:$E,2)*AVB23))</f>
        <v xml:space="preserve"> </v>
      </c>
      <c r="AVD23" s="151"/>
      <c r="AVE23" s="152" t="str">
        <f>IF(AVA23=0," ",IF(AVA23=16," ",(AUZ23-AVC23-AVD23)*VLOOKUP(AVA23,PROTOKOL!$A:$E,5)))</f>
        <v xml:space="preserve"> </v>
      </c>
      <c r="AVF23" s="155"/>
      <c r="AVG23" s="156" t="str">
        <f t="shared" si="198"/>
        <v xml:space="preserve"> </v>
      </c>
    </row>
    <row r="24" spans="1:1255" ht="15" thickBot="1" x14ac:dyDescent="0.35">
      <c r="A24" s="103"/>
      <c r="B24" s="138">
        <v>11</v>
      </c>
      <c r="C24" s="149">
        <v>1</v>
      </c>
      <c r="D24" s="150">
        <v>7</v>
      </c>
      <c r="E24" s="150">
        <f t="shared" si="334"/>
        <v>7.5</v>
      </c>
      <c r="F24" s="150">
        <f>IFERROR(IF(D24=0," ",IF(D24=16," ",VLOOKUP(D24,PROTOKOL!$A:$E,2)*E24))/7.5*(7.5-I24),"")</f>
        <v>0</v>
      </c>
      <c r="G24" s="151"/>
      <c r="H24" s="152">
        <f>IF(D24=0," ",IF(D24=16," ",(C24-F24-G24)*VLOOKUP(D24,PROTOKOL!$A:$E,5)))</f>
        <v>19.180704592450226</v>
      </c>
      <c r="I24" s="153"/>
      <c r="J24" s="144" t="str">
        <f t="shared" si="199"/>
        <v xml:space="preserve"> </v>
      </c>
      <c r="K24" s="145" t="str">
        <f t="shared" si="200"/>
        <v xml:space="preserve"> </v>
      </c>
      <c r="L24" s="149"/>
      <c r="M24" s="150"/>
      <c r="N24" s="150" t="str">
        <f t="shared" si="3"/>
        <v xml:space="preserve"> </v>
      </c>
      <c r="O24" s="154" t="str">
        <f>IF(M24=0," ",IF(M24=16," ",VLOOKUP(M24,PROTOKOL!$A:$E,2)*N24))</f>
        <v xml:space="preserve"> </v>
      </c>
      <c r="P24" s="151"/>
      <c r="Q24" s="152" t="str">
        <f>IF(M24=0," ",IF(M24=16," ",(L24-O24-P24)*VLOOKUP(M24,PROTOKOL!$A:$E,5)))</f>
        <v xml:space="preserve"> </v>
      </c>
      <c r="R24" s="155"/>
      <c r="S24" s="156" t="str">
        <f t="shared" si="4"/>
        <v xml:space="preserve"> </v>
      </c>
      <c r="T24" s="103"/>
      <c r="U24" s="370">
        <v>11</v>
      </c>
      <c r="V24" s="422"/>
      <c r="W24" s="381"/>
      <c r="X24" s="376"/>
      <c r="Y24" s="372" t="str">
        <f t="shared" si="5"/>
        <v xml:space="preserve"> </v>
      </c>
      <c r="Z24" s="372" t="str">
        <f>IFERROR(IF(X24=0," ",IF(X24=16," ",VLOOKUP(X24,PROTOKOL!$A:$E,2)*Y24))/7.5*(7.5-AC24),"")</f>
        <v/>
      </c>
      <c r="AA24" s="382"/>
      <c r="AB24" s="374" t="str">
        <f>IF(X24=0," ",IF(X24=16," ",(W24-Z24-AA24)*VLOOKUP(X24,PROTOKOL!$A:$E,5)))</f>
        <v xml:space="preserve"> </v>
      </c>
      <c r="AC24" s="383"/>
      <c r="AD24" s="376" t="str">
        <f t="shared" si="6"/>
        <v xml:space="preserve"> </v>
      </c>
      <c r="AE24" s="377" t="str">
        <f t="shared" si="7"/>
        <v xml:space="preserve"> </v>
      </c>
      <c r="AF24" s="381"/>
      <c r="AG24" s="376"/>
      <c r="AH24" s="372" t="str">
        <f t="shared" si="8"/>
        <v xml:space="preserve"> </v>
      </c>
      <c r="AI24" s="378" t="str">
        <f>IF(AG24=0," ",IF(AG24=16," ",VLOOKUP(AG24,PROTOKOL!$A:$E,2)*AH24))</f>
        <v xml:space="preserve"> </v>
      </c>
      <c r="AJ24" s="382"/>
      <c r="AK24" s="374" t="str">
        <f>IF(AG24=0," ",IF(AG24=16," ",(AF24-AI24-AJ24)*VLOOKUP(AG24,PROTOKOL!$A:$E,5)))</f>
        <v xml:space="preserve"> </v>
      </c>
      <c r="AL24" s="384"/>
      <c r="AM24" s="380" t="str">
        <f t="shared" si="9"/>
        <v xml:space="preserve"> </v>
      </c>
      <c r="AN24" s="103"/>
      <c r="AO24" s="138">
        <v>11</v>
      </c>
      <c r="AP24" s="149">
        <v>1</v>
      </c>
      <c r="AQ24" s="150">
        <v>7</v>
      </c>
      <c r="AR24" s="150">
        <f t="shared" si="335"/>
        <v>7.5</v>
      </c>
      <c r="AS24" s="150">
        <f>IFERROR(IF(AQ24=0," ",IF(AQ24=16," ",VLOOKUP(AQ24,PROTOKOL!$A:$E,2)*AR24))/7.5*(7.5-AV24),"")</f>
        <v>0</v>
      </c>
      <c r="AT24" s="151"/>
      <c r="AU24" s="152">
        <f>IF(AQ24=0," ",IF(AQ24=16," ",(AP24-AS24-AT24)*VLOOKUP(AQ24,PROTOKOL!$A:$E,5)))</f>
        <v>19.180704592450226</v>
      </c>
      <c r="AV24" s="153"/>
      <c r="AW24" s="144" t="str">
        <f t="shared" si="336"/>
        <v xml:space="preserve"> </v>
      </c>
      <c r="AX24" s="145" t="str">
        <f t="shared" si="337"/>
        <v xml:space="preserve"> </v>
      </c>
      <c r="AY24" s="149"/>
      <c r="AZ24" s="150"/>
      <c r="BA24" s="150" t="str">
        <f t="shared" si="338"/>
        <v xml:space="preserve"> </v>
      </c>
      <c r="BB24" s="154" t="str">
        <f>IF(AZ24=0," ",IF(AZ24=16," ",VLOOKUP(AZ24,PROTOKOL!$A:$E,2)*BA24))</f>
        <v xml:space="preserve"> </v>
      </c>
      <c r="BC24" s="151"/>
      <c r="BD24" s="152" t="str">
        <f>IF(AZ24=0," ",IF(AZ24=16," ",(AY24-BB24-BC24)*VLOOKUP(AZ24,PROTOKOL!$A:$E,5)))</f>
        <v xml:space="preserve"> </v>
      </c>
      <c r="BE24" s="155"/>
      <c r="BF24" s="156" t="str">
        <f t="shared" si="339"/>
        <v xml:space="preserve"> </v>
      </c>
      <c r="BG24" s="103"/>
      <c r="BH24" s="138">
        <v>11</v>
      </c>
      <c r="BI24" s="149" t="s">
        <v>26</v>
      </c>
      <c r="BJ24" s="150"/>
      <c r="BK24" s="150" t="str">
        <f t="shared" si="13"/>
        <v xml:space="preserve"> </v>
      </c>
      <c r="BL24" s="150" t="str">
        <f>IFERROR(IF(BJ24=0," ",IF(BJ24=16," ",VLOOKUP(BJ24,PROTOKOL!$A:$E,2)*BK24))/7.5*(7.5-BO24),"")</f>
        <v/>
      </c>
      <c r="BM24" s="151"/>
      <c r="BN24" s="152" t="str">
        <f>IF(BJ24=0," ",IF(BJ24=16," ",(BI24-BL24-BM24)*VLOOKUP(BJ24,PROTOKOL!$A:$E,5)))</f>
        <v xml:space="preserve"> </v>
      </c>
      <c r="BO24" s="153"/>
      <c r="BP24" s="144" t="str">
        <f t="shared" si="203"/>
        <v xml:space="preserve"> </v>
      </c>
      <c r="BQ24" s="145" t="str">
        <f t="shared" si="204"/>
        <v xml:space="preserve"> </v>
      </c>
      <c r="BR24" s="149"/>
      <c r="BS24" s="150"/>
      <c r="BT24" s="150" t="str">
        <f t="shared" si="14"/>
        <v xml:space="preserve"> </v>
      </c>
      <c r="BU24" s="154" t="str">
        <f>IF(BS24=0," ",IF(BS24=16," ",VLOOKUP(BS24,PROTOKOL!$A:$E,2)*BT24))</f>
        <v xml:space="preserve"> </v>
      </c>
      <c r="BV24" s="151"/>
      <c r="BW24" s="152" t="str">
        <f>IF(BS24=0," ",IF(BS24=16," ",(BR24-BU24-BV24)*VLOOKUP(BS24,PROTOKOL!$A:$E,5)))</f>
        <v xml:space="preserve"> </v>
      </c>
      <c r="BX24" s="155"/>
      <c r="BY24" s="156" t="str">
        <f t="shared" si="15"/>
        <v xml:space="preserve"> </v>
      </c>
      <c r="BZ24" s="103"/>
      <c r="CA24" s="138">
        <v>11</v>
      </c>
      <c r="CB24" s="149">
        <v>7.79</v>
      </c>
      <c r="CC24" s="150">
        <v>3</v>
      </c>
      <c r="CD24" s="150">
        <f t="shared" si="16"/>
        <v>7.5</v>
      </c>
      <c r="CE24" s="150">
        <f>IFERROR(IF(CC24=0," ",IF(CC24=16," ",VLOOKUP(CC24,PROTOKOL!$A:$E,2)*CD24))/7.5*(7.5-CH24),"")</f>
        <v>4.5</v>
      </c>
      <c r="CF24" s="151">
        <v>0.30399999999999999</v>
      </c>
      <c r="CG24" s="152">
        <f>IF(CC24=0," ",IF(CC24=16," ",(CB24-CE24-CF24)*VLOOKUP(CC24,PROTOKOL!$A:$E,5)))</f>
        <v>21.190679844444443</v>
      </c>
      <c r="CH24" s="153"/>
      <c r="CI24" s="144">
        <f t="shared" si="205"/>
        <v>7.5</v>
      </c>
      <c r="CJ24" s="145">
        <f t="shared" si="206"/>
        <v>21.190679844444443</v>
      </c>
      <c r="CK24" s="149"/>
      <c r="CL24" s="150"/>
      <c r="CM24" s="150"/>
      <c r="CN24" s="154" t="str">
        <f>IF(CL24=0," ",IF(CL24=16," ",VLOOKUP(CL24,PROTOKOL!$A:$E,2)*CM24))</f>
        <v xml:space="preserve"> </v>
      </c>
      <c r="CO24" s="151"/>
      <c r="CP24" s="152" t="str">
        <f>IF(CL24=0," ",IF(CL24=16," ",(CK24-CN24-CO24)*VLOOKUP(CL24,PROTOKOL!$A:$E,5)))</f>
        <v xml:space="preserve"> </v>
      </c>
      <c r="CQ24" s="155"/>
      <c r="CR24" s="156" t="str">
        <f t="shared" si="17"/>
        <v xml:space="preserve"> </v>
      </c>
      <c r="CS24" s="103"/>
      <c r="CT24" s="138">
        <v>11</v>
      </c>
      <c r="CU24" s="149">
        <v>1</v>
      </c>
      <c r="CV24" s="150">
        <v>5</v>
      </c>
      <c r="CW24" s="150">
        <f t="shared" si="18"/>
        <v>7.5</v>
      </c>
      <c r="CX24" s="150">
        <f>IFERROR(IF(CV24=0," ",IF(CV24=16," ",VLOOKUP(CV24,PROTOKOL!$A:$E,2)*CW24))/7.5*(7.5-DA24),"")</f>
        <v>0</v>
      </c>
      <c r="CY24" s="151"/>
      <c r="CZ24" s="152">
        <f>IF(CV24=0," ",IF(CV24=16," ",(CU24-CX24-CY24)*VLOOKUP(CV24,PROTOKOL!$A:$E,5)))</f>
        <v>17.262634133205204</v>
      </c>
      <c r="DA24" s="153"/>
      <c r="DB24" s="144" t="str">
        <f t="shared" si="207"/>
        <v xml:space="preserve"> </v>
      </c>
      <c r="DC24" s="145" t="str">
        <f t="shared" si="208"/>
        <v xml:space="preserve"> </v>
      </c>
      <c r="DD24" s="149"/>
      <c r="DE24" s="150"/>
      <c r="DF24" s="150" t="str">
        <f t="shared" si="209"/>
        <v xml:space="preserve"> </v>
      </c>
      <c r="DG24" s="154" t="str">
        <f>IF(DE24=0," ",IF(DE24=16," ",VLOOKUP(DE24,PROTOKOL!$A:$E,2)*DF24))</f>
        <v xml:space="preserve"> </v>
      </c>
      <c r="DH24" s="151"/>
      <c r="DI24" s="152" t="str">
        <f>IF(DE24=0," ",IF(DE24=16," ",(DD24-DG24-DH24)*VLOOKUP(DE24,PROTOKOL!$A:$E,5)))</f>
        <v xml:space="preserve"> </v>
      </c>
      <c r="DJ24" s="155"/>
      <c r="DK24" s="156" t="str">
        <f t="shared" si="19"/>
        <v xml:space="preserve"> </v>
      </c>
      <c r="DL24" s="103"/>
      <c r="DM24" s="138">
        <v>11</v>
      </c>
      <c r="DN24" s="149" t="s">
        <v>26</v>
      </c>
      <c r="DO24" s="150"/>
      <c r="DP24" s="150" t="str">
        <f t="shared" si="20"/>
        <v xml:space="preserve"> </v>
      </c>
      <c r="DQ24" s="150" t="str">
        <f>IFERROR(IF(DO24=0," ",IF(DO24=16," ",VLOOKUP(DO24,PROTOKOL!$A:$E,2)*DP24))/7.5*(7.5-DT24),"")</f>
        <v/>
      </c>
      <c r="DR24" s="151"/>
      <c r="DS24" s="152" t="str">
        <f>IF(DO24=0," ",IF(DO24=16," ",(DN24-DQ24-DR24)*VLOOKUP(DO24,PROTOKOL!$A:$E,5)))</f>
        <v xml:space="preserve"> </v>
      </c>
      <c r="DT24" s="153"/>
      <c r="DU24" s="144" t="str">
        <f t="shared" si="211"/>
        <v xml:space="preserve"> </v>
      </c>
      <c r="DV24" s="145" t="str">
        <f t="shared" si="212"/>
        <v xml:space="preserve"> </v>
      </c>
      <c r="DW24" s="149"/>
      <c r="DX24" s="150" t="s">
        <v>140</v>
      </c>
      <c r="DY24" s="150">
        <f t="shared" ref="DY24" si="359">IF(DX24=0," ",(7.5))</f>
        <v>7.5</v>
      </c>
      <c r="DZ24" s="150" t="str">
        <f>IFERROR(IF(DX24=0," ",IF(DX24=16," ",VLOOKUP(DX24,PROTOKOL!$A:$E,2)*DY24))/7.5*(7.5-EC24),"")</f>
        <v/>
      </c>
      <c r="EA24" s="151"/>
      <c r="EB24" s="152">
        <f t="shared" ref="EB24:EB26" si="360">$DY$53*DY24</f>
        <v>46.666666666666664</v>
      </c>
      <c r="EC24" s="155">
        <v>15</v>
      </c>
      <c r="ED24" s="156">
        <f t="shared" si="21"/>
        <v>93.333333333333329</v>
      </c>
      <c r="EE24" s="103"/>
      <c r="EF24" s="138">
        <v>11</v>
      </c>
      <c r="EG24" s="149" t="s">
        <v>26</v>
      </c>
      <c r="EH24" s="150"/>
      <c r="EI24" s="150" t="str">
        <f t="shared" si="22"/>
        <v xml:space="preserve"> </v>
      </c>
      <c r="EJ24" s="150" t="str">
        <f>IFERROR(IF(EH24=0," ",IF(EH24=16," ",VLOOKUP(EH24,PROTOKOL!$A:$E,2)*EI24))/7.5*(7.5-EM24),"")</f>
        <v/>
      </c>
      <c r="EK24" s="151"/>
      <c r="EL24" s="152" t="str">
        <f>IF(EH24=0," ",IF(EH24=16," ",(EG24-EJ24-EK24)*VLOOKUP(EH24,PROTOKOL!$A:$E,5)))</f>
        <v xml:space="preserve"> </v>
      </c>
      <c r="EM24" s="153"/>
      <c r="EN24" s="144" t="str">
        <f t="shared" si="214"/>
        <v xml:space="preserve"> </v>
      </c>
      <c r="EO24" s="145" t="str">
        <f t="shared" si="215"/>
        <v xml:space="preserve"> </v>
      </c>
      <c r="EP24" s="149"/>
      <c r="EQ24" s="150"/>
      <c r="ER24" s="150" t="str">
        <f t="shared" si="23"/>
        <v xml:space="preserve"> </v>
      </c>
      <c r="ES24" s="154" t="str">
        <f>IF(EQ24=0," ",IF(EQ24=16," ",VLOOKUP(EQ24,PROTOKOL!$A:$E,2)*ER24))</f>
        <v xml:space="preserve"> </v>
      </c>
      <c r="ET24" s="151"/>
      <c r="EU24" s="152" t="str">
        <f>IF(EQ24=0," ",IF(EQ24=16," ",(EP24-ES24-ET24)*VLOOKUP(EQ24,PROTOKOL!$A:$E,5)))</f>
        <v xml:space="preserve"> </v>
      </c>
      <c r="EV24" s="155"/>
      <c r="EW24" s="156" t="str">
        <f t="shared" si="24"/>
        <v xml:space="preserve"> </v>
      </c>
      <c r="EX24" s="103"/>
      <c r="EY24" s="138">
        <v>11</v>
      </c>
      <c r="EZ24" s="149">
        <v>6.02</v>
      </c>
      <c r="FA24" s="150">
        <v>1</v>
      </c>
      <c r="FB24" s="150">
        <f t="shared" si="25"/>
        <v>7.5</v>
      </c>
      <c r="FC24" s="150">
        <f>IFERROR(IF(FA24=0," ",IF(FA24=16," ",VLOOKUP(FA24,PROTOKOL!$A:$E,2)*FB24))/7.5*(7.5-FF24),"")</f>
        <v>4.2</v>
      </c>
      <c r="FD24" s="151">
        <v>0.157</v>
      </c>
      <c r="FE24" s="152">
        <f>IF(FA24=0," ",IF(FA24=16," ",(EZ24-FC24-FD24)*VLOOKUP(FA24,PROTOKOL!$A:$E,5)))</f>
        <v>16.85967877777777</v>
      </c>
      <c r="FF24" s="153">
        <v>0.5</v>
      </c>
      <c r="FG24" s="144">
        <f t="shared" si="216"/>
        <v>7.5</v>
      </c>
      <c r="FH24" s="145">
        <f t="shared" si="217"/>
        <v>16.85967877777777</v>
      </c>
      <c r="FI24" s="149"/>
      <c r="FJ24" s="150"/>
      <c r="FK24" s="150" t="str">
        <f t="shared" si="26"/>
        <v xml:space="preserve"> </v>
      </c>
      <c r="FL24" s="154" t="str">
        <f>IF(FJ24=0," ",IF(FJ24=16," ",VLOOKUP(FJ24,PROTOKOL!$A:$E,2)*FK24))</f>
        <v xml:space="preserve"> </v>
      </c>
      <c r="FM24" s="151"/>
      <c r="FN24" s="152" t="str">
        <f>IF(FJ24=0," ",IF(FJ24=16," ",(FI24-FL24-FM24)*VLOOKUP(FJ24,PROTOKOL!$A:$E,5)))</f>
        <v xml:space="preserve"> </v>
      </c>
      <c r="FO24" s="155"/>
      <c r="FP24" s="156" t="str">
        <f t="shared" si="27"/>
        <v xml:space="preserve"> </v>
      </c>
      <c r="FQ24" s="103"/>
      <c r="FR24" s="138">
        <v>11</v>
      </c>
      <c r="FS24" s="149">
        <v>1</v>
      </c>
      <c r="FT24" s="150">
        <v>5</v>
      </c>
      <c r="FU24" s="150">
        <f t="shared" si="28"/>
        <v>7.5</v>
      </c>
      <c r="FV24" s="150">
        <f>IFERROR(IF(FT24=0," ",IF(FT24=16," ",VLOOKUP(FT24,PROTOKOL!$A:$E,2)*FU24))/7.5*(7.5-FY24),"")</f>
        <v>0</v>
      </c>
      <c r="FW24" s="151"/>
      <c r="FX24" s="152">
        <f>IF(FT24=0," ",IF(FT24=16," ",(FS24-FV24-FW24)*VLOOKUP(FT24,PROTOKOL!$A:$E,5)))</f>
        <v>17.262634133205204</v>
      </c>
      <c r="FY24" s="153"/>
      <c r="FZ24" s="144" t="str">
        <f t="shared" si="218"/>
        <v xml:space="preserve"> </v>
      </c>
      <c r="GA24" s="145" t="str">
        <f t="shared" si="219"/>
        <v xml:space="preserve"> </v>
      </c>
      <c r="GB24" s="149"/>
      <c r="GC24" s="150"/>
      <c r="GD24" s="150" t="str">
        <f t="shared" si="29"/>
        <v xml:space="preserve"> </v>
      </c>
      <c r="GE24" s="154" t="str">
        <f>IF(GC24=0," ",IF(GC24=16," ",VLOOKUP(GC24,PROTOKOL!$A:$E,2)*GD24))</f>
        <v xml:space="preserve"> </v>
      </c>
      <c r="GF24" s="151"/>
      <c r="GG24" s="152" t="str">
        <f>IF(GC24=0," ",IF(GC24=16," ",(GB24-GE24-GF24)*VLOOKUP(GC24,PROTOKOL!$A:$E,5)))</f>
        <v xml:space="preserve"> </v>
      </c>
      <c r="GH24" s="155"/>
      <c r="GI24" s="156" t="str">
        <f t="shared" si="30"/>
        <v xml:space="preserve"> </v>
      </c>
      <c r="GJ24" s="103"/>
      <c r="GK24" s="138">
        <v>11</v>
      </c>
      <c r="GL24" s="149">
        <v>1</v>
      </c>
      <c r="GM24" s="150">
        <v>5</v>
      </c>
      <c r="GN24" s="150">
        <f t="shared" si="31"/>
        <v>7.5</v>
      </c>
      <c r="GO24" s="150">
        <f>IFERROR(IF(GM24=0," ",IF(GM24=16," ",VLOOKUP(GM24,PROTOKOL!$A:$E,2)*GN24))/7.5*(7.5-GR24),"")</f>
        <v>0</v>
      </c>
      <c r="GP24" s="151"/>
      <c r="GQ24" s="152">
        <f>IF(GM24=0," ",IF(GM24=16," ",(GL24-GO24-GP24)*VLOOKUP(GM24,PROTOKOL!$A:$E,5)))</f>
        <v>17.262634133205204</v>
      </c>
      <c r="GR24" s="153"/>
      <c r="GS24" s="144" t="str">
        <f t="shared" si="220"/>
        <v xml:space="preserve"> </v>
      </c>
      <c r="GT24" s="145" t="str">
        <f t="shared" si="221"/>
        <v xml:space="preserve"> </v>
      </c>
      <c r="GU24" s="149"/>
      <c r="GV24" s="150"/>
      <c r="GW24" s="150" t="str">
        <f t="shared" si="32"/>
        <v xml:space="preserve"> </v>
      </c>
      <c r="GX24" s="154" t="str">
        <f>IF(GV24=0," ",IF(GV24=16," ",VLOOKUP(GV24,PROTOKOL!$A:$E,2)*GW24))</f>
        <v xml:space="preserve"> </v>
      </c>
      <c r="GY24" s="151"/>
      <c r="GZ24" s="152" t="str">
        <f>IF(GV24=0," ",IF(GV24=16," ",(GU24-GX24-GY24)*VLOOKUP(GV24,PROTOKOL!$A:$E,5)))</f>
        <v xml:space="preserve"> </v>
      </c>
      <c r="HA24" s="155"/>
      <c r="HB24" s="156" t="str">
        <f t="shared" si="33"/>
        <v xml:space="preserve"> </v>
      </c>
      <c r="HC24" s="103"/>
      <c r="HD24" s="138">
        <v>11</v>
      </c>
      <c r="HE24" s="149">
        <v>1</v>
      </c>
      <c r="HF24" s="150">
        <v>5</v>
      </c>
      <c r="HG24" s="150">
        <f t="shared" si="34"/>
        <v>7.5</v>
      </c>
      <c r="HH24" s="150">
        <f>IFERROR(IF(HF24=0," ",IF(HF24=16," ",VLOOKUP(HF24,PROTOKOL!$A:$E,2)*HG24))/7.5*(7.5-HK24),"")</f>
        <v>0</v>
      </c>
      <c r="HI24" s="151"/>
      <c r="HJ24" s="152">
        <f>IF(HF24=0," ",IF(HF24=16," ",(HE24-HH24-HI24)*VLOOKUP(HF24,PROTOKOL!$A:$E,5)))</f>
        <v>17.262634133205204</v>
      </c>
      <c r="HK24" s="153"/>
      <c r="HL24" s="144" t="str">
        <f t="shared" si="222"/>
        <v xml:space="preserve"> </v>
      </c>
      <c r="HM24" s="145" t="str">
        <f t="shared" si="223"/>
        <v xml:space="preserve"> </v>
      </c>
      <c r="HN24" s="149"/>
      <c r="HO24" s="150"/>
      <c r="HP24" s="150" t="str">
        <f t="shared" si="35"/>
        <v xml:space="preserve"> </v>
      </c>
      <c r="HQ24" s="154" t="str">
        <f>IF(HO24=0," ",IF(HO24=16," ",VLOOKUP(HO24,PROTOKOL!$A:$E,2)*HP24))</f>
        <v xml:space="preserve"> </v>
      </c>
      <c r="HR24" s="151"/>
      <c r="HS24" s="152" t="str">
        <f>IF(HO24=0," ",IF(HO24=16," ",(HN24-HQ24-HR24)*VLOOKUP(HO24,PROTOKOL!$A:$E,5)))</f>
        <v xml:space="preserve"> </v>
      </c>
      <c r="HT24" s="155"/>
      <c r="HU24" s="156" t="str">
        <f t="shared" si="36"/>
        <v xml:space="preserve"> </v>
      </c>
      <c r="HV24" s="103"/>
      <c r="HW24" s="138">
        <v>11</v>
      </c>
      <c r="HX24" s="149">
        <v>8.7899999999999991</v>
      </c>
      <c r="HY24" s="150">
        <v>3</v>
      </c>
      <c r="HZ24" s="150">
        <f t="shared" si="37"/>
        <v>7.5</v>
      </c>
      <c r="IA24" s="150">
        <f>IFERROR(IF(HY24=0," ",IF(HY24=16," ",VLOOKUP(HY24,PROTOKOL!$A:$E,2)*HZ24))/7.5*(7.5-ID24),"")</f>
        <v>4.5</v>
      </c>
      <c r="IB24" s="151">
        <v>0.10299999999999999</v>
      </c>
      <c r="IC24" s="152">
        <f>IF(HY24=0," ",IF(HY24=16," ",(HX24-IA24-IB24)*VLOOKUP(HY24,PROTOKOL!$A:$E,5)))</f>
        <v>29.713789855555547</v>
      </c>
      <c r="ID24" s="153"/>
      <c r="IE24" s="144">
        <f t="shared" si="224"/>
        <v>7.5</v>
      </c>
      <c r="IF24" s="145">
        <f t="shared" si="225"/>
        <v>29.713789855555547</v>
      </c>
      <c r="IG24" s="149"/>
      <c r="IH24" s="150"/>
      <c r="II24" s="150" t="str">
        <f t="shared" si="38"/>
        <v xml:space="preserve"> </v>
      </c>
      <c r="IJ24" s="154" t="str">
        <f>IF(IH24=0," ",IF(IH24=16," ",VLOOKUP(IH24,PROTOKOL!$A:$E,2)*II24))</f>
        <v xml:space="preserve"> </v>
      </c>
      <c r="IK24" s="151"/>
      <c r="IL24" s="152" t="str">
        <f>IF(IH24=0," ",IF(IH24=16," ",(IG24-IJ24-IK24)*VLOOKUP(IH24,PROTOKOL!$A:$E,5)))</f>
        <v xml:space="preserve"> </v>
      </c>
      <c r="IM24" s="155"/>
      <c r="IN24" s="156" t="str">
        <f t="shared" si="39"/>
        <v xml:space="preserve"> </v>
      </c>
      <c r="IO24" s="103"/>
      <c r="IP24" s="138">
        <v>11</v>
      </c>
      <c r="IQ24" s="149" t="s">
        <v>26</v>
      </c>
      <c r="IR24" s="150"/>
      <c r="IS24" s="150" t="str">
        <f t="shared" si="40"/>
        <v xml:space="preserve"> </v>
      </c>
      <c r="IT24" s="150" t="str">
        <f>IFERROR(IF(IR24=0," ",IF(IR24=16," ",VLOOKUP(IR24,PROTOKOL!$A:$E,2)*IS24))/7.5*(7.5-IW24),"")</f>
        <v/>
      </c>
      <c r="IU24" s="151"/>
      <c r="IV24" s="152" t="str">
        <f>IF(IR24=0," ",IF(IR24=16," ",(IQ24-IT24-IU24)*VLOOKUP(IR24,PROTOKOL!$A:$E,5)))</f>
        <v xml:space="preserve"> </v>
      </c>
      <c r="IW24" s="153"/>
      <c r="IX24" s="144" t="str">
        <f t="shared" si="226"/>
        <v xml:space="preserve"> </v>
      </c>
      <c r="IY24" s="145" t="str">
        <f t="shared" si="227"/>
        <v xml:space="preserve"> </v>
      </c>
      <c r="IZ24" s="149"/>
      <c r="JA24" s="150"/>
      <c r="JB24" s="150" t="str">
        <f t="shared" si="41"/>
        <v xml:space="preserve"> </v>
      </c>
      <c r="JC24" s="154" t="str">
        <f>IF(JA24=0," ",IF(JA24=16," ",VLOOKUP(JA24,PROTOKOL!$A:$E,2)*JB24))</f>
        <v xml:space="preserve"> </v>
      </c>
      <c r="JD24" s="151"/>
      <c r="JE24" s="152" t="str">
        <f>IF(JA24=0," ",IF(JA24=16," ",(IZ24-JC24-JD24)*VLOOKUP(JA24,PROTOKOL!$A:$E,5)))</f>
        <v xml:space="preserve"> </v>
      </c>
      <c r="JF24" s="155"/>
      <c r="JG24" s="156" t="str">
        <f t="shared" si="42"/>
        <v xml:space="preserve"> </v>
      </c>
      <c r="JH24" s="103"/>
      <c r="JI24" s="138">
        <v>11</v>
      </c>
      <c r="JJ24" s="149">
        <v>1</v>
      </c>
      <c r="JK24" s="150">
        <v>5</v>
      </c>
      <c r="JL24" s="150">
        <f t="shared" si="43"/>
        <v>7.5</v>
      </c>
      <c r="JM24" s="150">
        <f>IFERROR(IF(JK24=0," ",IF(JK24=16," ",VLOOKUP(JK24,PROTOKOL!$A:$E,2)*JL24))/7.5*(7.5-JP24),"")</f>
        <v>0</v>
      </c>
      <c r="JN24" s="151"/>
      <c r="JO24" s="152">
        <f>IF(JK24=0," ",IF(JK24=16," ",(JJ24-JM24-JN24)*VLOOKUP(JK24,PROTOKOL!$A:$E,5)))</f>
        <v>17.262634133205204</v>
      </c>
      <c r="JP24" s="153"/>
      <c r="JQ24" s="144" t="str">
        <f t="shared" si="228"/>
        <v xml:space="preserve"> </v>
      </c>
      <c r="JR24" s="145" t="str">
        <f t="shared" si="229"/>
        <v xml:space="preserve"> </v>
      </c>
      <c r="JS24" s="149"/>
      <c r="JT24" s="150"/>
      <c r="JU24" s="150" t="str">
        <f t="shared" si="44"/>
        <v xml:space="preserve"> </v>
      </c>
      <c r="JV24" s="154" t="str">
        <f>IF(JT24=0," ",IF(JT24=16," ",VLOOKUP(JT24,PROTOKOL!$A:$E,2)*JU24))</f>
        <v xml:space="preserve"> </v>
      </c>
      <c r="JW24" s="151"/>
      <c r="JX24" s="152" t="str">
        <f>IF(JT24=0," ",IF(JT24=16," ",(JS24-JV24-JW24)*VLOOKUP(JT24,PROTOKOL!$A:$E,5)))</f>
        <v xml:space="preserve"> </v>
      </c>
      <c r="JY24" s="155"/>
      <c r="JZ24" s="156" t="str">
        <f t="shared" si="45"/>
        <v xml:space="preserve"> </v>
      </c>
      <c r="KA24" s="103"/>
      <c r="KB24" s="138">
        <v>11</v>
      </c>
      <c r="KC24" s="149">
        <v>4.72</v>
      </c>
      <c r="KD24" s="150">
        <v>1</v>
      </c>
      <c r="KE24" s="150">
        <f t="shared" si="46"/>
        <v>7.5</v>
      </c>
      <c r="KF24" s="150">
        <f>IFERROR(IF(KD24=0," ",IF(KD24=16," ",VLOOKUP(KD24,PROTOKOL!$A:$E,2)*KE24))/7.5*(7.5-KI24),"")</f>
        <v>4.5</v>
      </c>
      <c r="KG24" s="151">
        <v>0.157</v>
      </c>
      <c r="KH24" s="152">
        <f>IF(KD24=0," ",IF(KD24=16," ",(KC24-KF24-KG24)*VLOOKUP(KD24,PROTOKOL!$A:$E,5)))</f>
        <v>0.63870099999999741</v>
      </c>
      <c r="KI24" s="153"/>
      <c r="KJ24" s="144">
        <f t="shared" si="230"/>
        <v>7.5</v>
      </c>
      <c r="KK24" s="145">
        <f t="shared" si="231"/>
        <v>0.63870099999999741</v>
      </c>
      <c r="KL24" s="149"/>
      <c r="KM24" s="150"/>
      <c r="KN24" s="150" t="str">
        <f t="shared" si="47"/>
        <v xml:space="preserve"> </v>
      </c>
      <c r="KO24" s="154" t="str">
        <f>IF(KM24=0," ",IF(KM24=16," ",VLOOKUP(KM24,PROTOKOL!$A:$E,2)*KN24))</f>
        <v xml:space="preserve"> </v>
      </c>
      <c r="KP24" s="151"/>
      <c r="KQ24" s="152" t="str">
        <f>IF(KM24=0," ",IF(KM24=16," ",(KL24-KO24-KP24)*VLOOKUP(KM24,PROTOKOL!$A:$E,5)))</f>
        <v xml:space="preserve"> </v>
      </c>
      <c r="KR24" s="155"/>
      <c r="KS24" s="156" t="str">
        <f t="shared" si="48"/>
        <v xml:space="preserve"> </v>
      </c>
      <c r="KT24" s="103"/>
      <c r="KU24" s="138">
        <v>11</v>
      </c>
      <c r="KV24" s="149" t="s">
        <v>26</v>
      </c>
      <c r="KW24" s="150"/>
      <c r="KX24" s="150" t="str">
        <f t="shared" si="49"/>
        <v xml:space="preserve"> </v>
      </c>
      <c r="KY24" s="150" t="str">
        <f>IFERROR(IF(KW24=0," ",IF(KW24=16," ",VLOOKUP(KW24,PROTOKOL!$A:$E,2)*KX24))/7.5*(7.5-LB24),"")</f>
        <v/>
      </c>
      <c r="KZ24" s="151"/>
      <c r="LA24" s="152" t="str">
        <f>IF(KW24=0," ",IF(KW24=16," ",(KV24-KY24-KZ24)*VLOOKUP(KW24,PROTOKOL!$A:$E,5)))</f>
        <v xml:space="preserve"> </v>
      </c>
      <c r="LB24" s="153"/>
      <c r="LC24" s="144" t="str">
        <f t="shared" si="232"/>
        <v xml:space="preserve"> </v>
      </c>
      <c r="LD24" s="145" t="str">
        <f t="shared" si="233"/>
        <v xml:space="preserve"> </v>
      </c>
      <c r="LE24" s="149"/>
      <c r="LF24" s="150"/>
      <c r="LG24" s="150" t="str">
        <f t="shared" si="50"/>
        <v xml:space="preserve"> </v>
      </c>
      <c r="LH24" s="154" t="str">
        <f>IF(LF24=0," ",IF(LF24=16," ",VLOOKUP(LF24,PROTOKOL!$A:$E,2)*LG24))</f>
        <v xml:space="preserve"> </v>
      </c>
      <c r="LI24" s="151"/>
      <c r="LJ24" s="152" t="str">
        <f>IF(LF24=0," ",IF(LF24=16," ",(LE24-LH24-LI24)*VLOOKUP(LF24,PROTOKOL!$A:$E,5)))</f>
        <v xml:space="preserve"> </v>
      </c>
      <c r="LK24" s="155"/>
      <c r="LL24" s="156" t="str">
        <f t="shared" si="51"/>
        <v xml:space="preserve"> </v>
      </c>
      <c r="LM24" s="103"/>
      <c r="LN24" s="138">
        <v>11</v>
      </c>
      <c r="LO24" s="149">
        <v>8.24</v>
      </c>
      <c r="LP24" s="150">
        <v>3</v>
      </c>
      <c r="LQ24" s="150">
        <f t="shared" si="52"/>
        <v>7.5</v>
      </c>
      <c r="LR24" s="150">
        <f>IFERROR(IF(LP24=0," ",IF(LP24=16," ",VLOOKUP(LP24,PROTOKOL!$A:$E,2)*LQ24))/7.5*(7.5-LU24),"")</f>
        <v>4.5</v>
      </c>
      <c r="LS24" s="151">
        <v>8.1000000000000003E-2</v>
      </c>
      <c r="LT24" s="152">
        <f>IF(LP24=0," ",IF(LP24=16," ",(LO24-LR24-LS24)*VLOOKUP(LP24,PROTOKOL!$A:$E,5)))</f>
        <v>25.966743988888886</v>
      </c>
      <c r="LU24" s="153"/>
      <c r="LV24" s="144">
        <f t="shared" si="234"/>
        <v>7.5</v>
      </c>
      <c r="LW24" s="145">
        <f t="shared" si="235"/>
        <v>25.966743988888886</v>
      </c>
      <c r="LX24" s="149"/>
      <c r="LY24" s="150"/>
      <c r="LZ24" s="150" t="str">
        <f t="shared" si="53"/>
        <v xml:space="preserve"> </v>
      </c>
      <c r="MA24" s="154" t="str">
        <f>IF(LY24=0," ",IF(LY24=16," ",VLOOKUP(LY24,PROTOKOL!$A:$E,2)*LZ24))</f>
        <v xml:space="preserve"> </v>
      </c>
      <c r="MB24" s="151"/>
      <c r="MC24" s="152" t="str">
        <f>IF(LY24=0," ",IF(LY24=16," ",(LX24-MA24-MB24)*VLOOKUP(LY24,PROTOKOL!$A:$E,5)))</f>
        <v xml:space="preserve"> </v>
      </c>
      <c r="MD24" s="155"/>
      <c r="ME24" s="156" t="str">
        <f t="shared" si="54"/>
        <v xml:space="preserve"> </v>
      </c>
      <c r="MF24" s="103"/>
      <c r="MG24" s="138">
        <v>11</v>
      </c>
      <c r="MH24" s="149">
        <v>8.7899999999999991</v>
      </c>
      <c r="MI24" s="150">
        <v>3</v>
      </c>
      <c r="MJ24" s="150">
        <f t="shared" si="55"/>
        <v>7.5</v>
      </c>
      <c r="MK24" s="150">
        <f>IFERROR(IF(MI24=0," ",IF(MI24=16," ",VLOOKUP(MI24,PROTOKOL!$A:$E,2)*MJ24))/7.5*(7.5-MN24),"")</f>
        <v>4.5</v>
      </c>
      <c r="ML24" s="151">
        <v>0.10299999999999999</v>
      </c>
      <c r="MM24" s="152">
        <f>IF(MI24=0," ",IF(MI24=16," ",(MH24-MK24-ML24)*VLOOKUP(MI24,PROTOKOL!$A:$E,5)))</f>
        <v>29.713789855555547</v>
      </c>
      <c r="MN24" s="153"/>
      <c r="MO24" s="144">
        <f t="shared" si="236"/>
        <v>7.5</v>
      </c>
      <c r="MP24" s="145">
        <f t="shared" si="237"/>
        <v>29.713789855555547</v>
      </c>
      <c r="MQ24" s="149"/>
      <c r="MR24" s="150"/>
      <c r="MS24" s="150" t="str">
        <f t="shared" si="56"/>
        <v xml:space="preserve"> </v>
      </c>
      <c r="MT24" s="154" t="str">
        <f>IF(MR24=0," ",IF(MR24=16," ",VLOOKUP(MR24,PROTOKOL!$A:$E,2)*MS24))</f>
        <v xml:space="preserve"> </v>
      </c>
      <c r="MU24" s="151"/>
      <c r="MV24" s="152" t="str">
        <f>IF(MR24=0," ",IF(MR24=16," ",(MQ24-MT24-MU24)*VLOOKUP(MR24,PROTOKOL!$A:$E,5)))</f>
        <v xml:space="preserve"> </v>
      </c>
      <c r="MW24" s="155"/>
      <c r="MX24" s="156" t="str">
        <f t="shared" si="57"/>
        <v xml:space="preserve"> </v>
      </c>
      <c r="MY24" s="103"/>
      <c r="MZ24" s="138">
        <v>11</v>
      </c>
      <c r="NA24" s="149">
        <v>7.74</v>
      </c>
      <c r="NB24" s="150">
        <v>3</v>
      </c>
      <c r="NC24" s="150">
        <f t="shared" si="58"/>
        <v>7.5</v>
      </c>
      <c r="ND24" s="150">
        <f>IFERROR(IF(NB24=0," ",IF(NB24=16," ",VLOOKUP(NB24,PROTOKOL!$A:$E,2)*NC24))/7.5*(7.5-NG24),"")</f>
        <v>4.5</v>
      </c>
      <c r="NE24" s="151">
        <v>0.26900000000000002</v>
      </c>
      <c r="NF24" s="152">
        <f>IF(NB24=0," ",IF(NB24=16," ",(NA24-ND24-NE24)*VLOOKUP(NB24,PROTOKOL!$A:$E,5)))</f>
        <v>21.084229677777778</v>
      </c>
      <c r="NG24" s="153"/>
      <c r="NH24" s="144">
        <f t="shared" si="238"/>
        <v>7.5</v>
      </c>
      <c r="NI24" s="145">
        <f t="shared" si="239"/>
        <v>21.084229677777778</v>
      </c>
      <c r="NJ24" s="149"/>
      <c r="NK24" s="150"/>
      <c r="NL24" s="150" t="str">
        <f t="shared" si="59"/>
        <v xml:space="preserve"> </v>
      </c>
      <c r="NM24" s="154" t="str">
        <f>IF(NK24=0," ",IF(NK24=16," ",VLOOKUP(NK24,PROTOKOL!$A:$E,2)*NL24))</f>
        <v xml:space="preserve"> </v>
      </c>
      <c r="NN24" s="151"/>
      <c r="NO24" s="152" t="str">
        <f>IF(NK24=0," ",IF(NK24=16," ",(NJ24-NM24-NN24)*VLOOKUP(NK24,PROTOKOL!$A:$E,5)))</f>
        <v xml:space="preserve"> </v>
      </c>
      <c r="NP24" s="155"/>
      <c r="NQ24" s="156" t="str">
        <f t="shared" si="60"/>
        <v xml:space="preserve"> </v>
      </c>
      <c r="NR24" s="103"/>
      <c r="NS24" s="138">
        <v>11</v>
      </c>
      <c r="NT24" s="149" t="s">
        <v>26</v>
      </c>
      <c r="NU24" s="150"/>
      <c r="NV24" s="150" t="str">
        <f t="shared" si="61"/>
        <v xml:space="preserve"> </v>
      </c>
      <c r="NW24" s="150" t="str">
        <f>IFERROR(IF(NU24=0," ",IF(NU24=16," ",VLOOKUP(NU24,PROTOKOL!$A:$E,2)*NV24))/7.5*(7.5-NZ24),"")</f>
        <v/>
      </c>
      <c r="NX24" s="151"/>
      <c r="NY24" s="152" t="str">
        <f>IF(NU24=0," ",IF(NU24=16," ",(NT24-NW24-NX24)*VLOOKUP(NU24,PROTOKOL!$A:$E,5)))</f>
        <v xml:space="preserve"> </v>
      </c>
      <c r="NZ24" s="153"/>
      <c r="OA24" s="144" t="str">
        <f t="shared" si="240"/>
        <v xml:space="preserve"> </v>
      </c>
      <c r="OB24" s="145" t="str">
        <f t="shared" si="241"/>
        <v xml:space="preserve"> </v>
      </c>
      <c r="OC24" s="149"/>
      <c r="OD24" s="150"/>
      <c r="OE24" s="150" t="str">
        <f t="shared" si="62"/>
        <v xml:space="preserve"> </v>
      </c>
      <c r="OF24" s="154" t="str">
        <f>IF(OD24=0," ",IF(OD24=16," ",VLOOKUP(OD24,PROTOKOL!$A:$E,2)*OE24))</f>
        <v xml:space="preserve"> </v>
      </c>
      <c r="OG24" s="151"/>
      <c r="OH24" s="152" t="str">
        <f>IF(OD24=0," ",IF(OD24=16," ",(OC24-OF24-OG24)*VLOOKUP(OD24,PROTOKOL!$A:$E,5)))</f>
        <v xml:space="preserve"> </v>
      </c>
      <c r="OI24" s="155"/>
      <c r="OJ24" s="156" t="str">
        <f t="shared" si="63"/>
        <v xml:space="preserve"> </v>
      </c>
      <c r="OK24" s="103"/>
      <c r="OL24" s="138">
        <v>11</v>
      </c>
      <c r="OM24" s="149" t="s">
        <v>26</v>
      </c>
      <c r="ON24" s="150"/>
      <c r="OO24" s="150" t="str">
        <f t="shared" si="64"/>
        <v xml:space="preserve"> </v>
      </c>
      <c r="OP24" s="150" t="str">
        <f>IFERROR(IF(ON24=0," ",IF(ON24=16," ",VLOOKUP(ON24,PROTOKOL!$A:$E,2)*OO24))/7.5*(7.5-OS24),"")</f>
        <v/>
      </c>
      <c r="OQ24" s="151"/>
      <c r="OR24" s="152" t="str">
        <f>IF(ON24=0," ",IF(ON24=16," ",(OM24-OP24-OQ24)*VLOOKUP(ON24,PROTOKOL!$A:$E,5)))</f>
        <v xml:space="preserve"> </v>
      </c>
      <c r="OS24" s="153"/>
      <c r="OT24" s="144" t="str">
        <f t="shared" si="242"/>
        <v xml:space="preserve"> </v>
      </c>
      <c r="OU24" s="145" t="str">
        <f t="shared" si="243"/>
        <v xml:space="preserve"> </v>
      </c>
      <c r="OV24" s="149"/>
      <c r="OW24" s="150"/>
      <c r="OX24" s="150" t="str">
        <f t="shared" si="65"/>
        <v xml:space="preserve"> </v>
      </c>
      <c r="OY24" s="154" t="str">
        <f>IF(OW24=0," ",IF(OW24=16," ",VLOOKUP(OW24,PROTOKOL!$A:$E,2)*OX24))</f>
        <v xml:space="preserve"> </v>
      </c>
      <c r="OZ24" s="151"/>
      <c r="PA24" s="152" t="str">
        <f>IF(OW24=0," ",IF(OW24=16," ",(OV24-OY24-OZ24)*VLOOKUP(OW24,PROTOKOL!$A:$E,5)))</f>
        <v xml:space="preserve"> </v>
      </c>
      <c r="PB24" s="155"/>
      <c r="PC24" s="156" t="str">
        <f t="shared" si="66"/>
        <v xml:space="preserve"> </v>
      </c>
      <c r="PD24" s="103"/>
      <c r="PE24" s="138">
        <v>11</v>
      </c>
      <c r="PF24" s="149">
        <v>7.74</v>
      </c>
      <c r="PG24" s="150">
        <v>3</v>
      </c>
      <c r="PH24" s="150">
        <f t="shared" si="67"/>
        <v>7.5</v>
      </c>
      <c r="PI24" s="150">
        <f>IFERROR(IF(PG24=0," ",IF(PG24=16," ",VLOOKUP(PG24,PROTOKOL!$A:$E,2)*PH24))/7.5*(7.5-PL24),"")</f>
        <v>4.5</v>
      </c>
      <c r="PJ24" s="151">
        <v>0.26900000000000002</v>
      </c>
      <c r="PK24" s="152">
        <f>IF(PG24=0," ",IF(PG24=16," ",(PF24-PI24-PJ24)*VLOOKUP(PG24,PROTOKOL!$A:$E,5)))</f>
        <v>21.084229677777778</v>
      </c>
      <c r="PL24" s="153"/>
      <c r="PM24" s="144">
        <f t="shared" si="244"/>
        <v>7.5</v>
      </c>
      <c r="PN24" s="145">
        <f t="shared" si="245"/>
        <v>21.084229677777778</v>
      </c>
      <c r="PO24" s="149"/>
      <c r="PP24" s="150"/>
      <c r="PQ24" s="150" t="str">
        <f t="shared" si="68"/>
        <v xml:space="preserve"> </v>
      </c>
      <c r="PR24" s="154" t="str">
        <f>IF(PP24=0," ",IF(PP24=16," ",VLOOKUP(PP24,PROTOKOL!$A:$E,2)*PQ24))</f>
        <v xml:space="preserve"> </v>
      </c>
      <c r="PS24" s="151"/>
      <c r="PT24" s="152" t="str">
        <f>IF(PP24=0," ",IF(PP24=16," ",(PO24-PR24-PS24)*VLOOKUP(PP24,PROTOKOL!$A:$E,5)))</f>
        <v xml:space="preserve"> </v>
      </c>
      <c r="PU24" s="155"/>
      <c r="PV24" s="156" t="str">
        <f t="shared" si="69"/>
        <v xml:space="preserve"> </v>
      </c>
      <c r="PW24" s="103"/>
      <c r="PX24" s="138">
        <v>11</v>
      </c>
      <c r="PY24" s="417">
        <v>5.84</v>
      </c>
      <c r="PZ24" s="418">
        <v>1</v>
      </c>
      <c r="QA24" s="418">
        <f t="shared" si="70"/>
        <v>7.5</v>
      </c>
      <c r="QB24" s="418">
        <f>IFERROR(IF(PZ24=0," ",IF(PZ24=16," ",VLOOKUP(PZ24,PROTOKOL!$A:$E,2)*QA24))/7.5*(7.5-QE24),"")</f>
        <v>4.05</v>
      </c>
      <c r="QC24" s="419">
        <v>0.13300000000000001</v>
      </c>
      <c r="QD24" s="420">
        <f>IF(PZ24=0," ",IF(PZ24=16," ",(PY24-QB24-QC24)*VLOOKUP(PZ24,PROTOKOL!$A:$E,5)))</f>
        <v>16.798850111111111</v>
      </c>
      <c r="QE24" s="421">
        <v>0.75</v>
      </c>
      <c r="QF24" s="144">
        <f t="shared" si="246"/>
        <v>7.5</v>
      </c>
      <c r="QG24" s="145">
        <f t="shared" si="247"/>
        <v>16.798850111111111</v>
      </c>
      <c r="QH24" s="149"/>
      <c r="QI24" s="150"/>
      <c r="QJ24" s="150" t="str">
        <f t="shared" si="71"/>
        <v xml:space="preserve"> </v>
      </c>
      <c r="QK24" s="154" t="str">
        <f>IF(QI24=0," ",IF(QI24=16," ",VLOOKUP(QI24,PROTOKOL!$A:$E,2)*QJ24))</f>
        <v xml:space="preserve"> </v>
      </c>
      <c r="QL24" s="151"/>
      <c r="QM24" s="152" t="str">
        <f>IF(QI24=0," ",IF(QI24=16," ",(QH24-QK24-QL24)*VLOOKUP(QI24,PROTOKOL!$A:$E,5)))</f>
        <v xml:space="preserve"> </v>
      </c>
      <c r="QN24" s="155"/>
      <c r="QO24" s="156" t="str">
        <f t="shared" si="72"/>
        <v xml:space="preserve"> </v>
      </c>
      <c r="QP24" s="103"/>
      <c r="QQ24" s="138">
        <v>11</v>
      </c>
      <c r="QR24" s="149">
        <v>8.24</v>
      </c>
      <c r="QS24" s="150">
        <v>3</v>
      </c>
      <c r="QT24" s="150">
        <f t="shared" si="73"/>
        <v>7.5</v>
      </c>
      <c r="QU24" s="150">
        <f>IFERROR(IF(QS24=0," ",IF(QS24=16," ",VLOOKUP(QS24,PROTOKOL!$A:$E,2)*QT24))/7.5*(7.5-QX24),"")</f>
        <v>4.5</v>
      </c>
      <c r="QV24" s="151">
        <v>8.1000000000000003E-2</v>
      </c>
      <c r="QW24" s="152">
        <f>IF(QS24=0," ",IF(QS24=16," ",(QR24-QU24-QV24)*VLOOKUP(QS24,PROTOKOL!$A:$E,5)))</f>
        <v>25.966743988888886</v>
      </c>
      <c r="QX24" s="153"/>
      <c r="QY24" s="144">
        <f t="shared" si="248"/>
        <v>7.5</v>
      </c>
      <c r="QZ24" s="145">
        <f t="shared" si="249"/>
        <v>25.966743988888886</v>
      </c>
      <c r="RA24" s="149"/>
      <c r="RB24" s="150"/>
      <c r="RC24" s="150" t="str">
        <f t="shared" si="74"/>
        <v xml:space="preserve"> </v>
      </c>
      <c r="RD24" s="154" t="str">
        <f>IF(RB24=0," ",IF(RB24=16," ",VLOOKUP(RB24,PROTOKOL!$A:$E,2)*RC24))</f>
        <v xml:space="preserve"> </v>
      </c>
      <c r="RE24" s="151"/>
      <c r="RF24" s="152" t="str">
        <f>IF(RB24=0," ",IF(RB24=16," ",(RA24-RD24-RE24)*VLOOKUP(RB24,PROTOKOL!$A:$E,5)))</f>
        <v xml:space="preserve"> </v>
      </c>
      <c r="RG24" s="155"/>
      <c r="RH24" s="156" t="str">
        <f t="shared" si="75"/>
        <v xml:space="preserve"> </v>
      </c>
      <c r="RI24" s="103"/>
      <c r="RJ24" s="138">
        <v>11</v>
      </c>
      <c r="RK24" s="149">
        <v>7.83</v>
      </c>
      <c r="RL24" s="150">
        <v>1</v>
      </c>
      <c r="RM24" s="150">
        <f t="shared" si="76"/>
        <v>7.5</v>
      </c>
      <c r="RN24" s="150">
        <f>IFERROR(IF(RL24=0," ",IF(RL24=16," ",VLOOKUP(RL24,PROTOKOL!$A:$E,2)*RM24))/7.5*(7.5-RQ24),"")</f>
        <v>4.5</v>
      </c>
      <c r="RO24" s="151">
        <v>0.26</v>
      </c>
      <c r="RP24" s="152">
        <f>IF(RL24=0," ",IF(RL24=16," ",(RK24-RN24-RO24)*VLOOKUP(RL24,PROTOKOL!$A:$E,5)))</f>
        <v>31.124001111111109</v>
      </c>
      <c r="RQ24" s="153"/>
      <c r="RR24" s="144">
        <f t="shared" si="250"/>
        <v>7.5</v>
      </c>
      <c r="RS24" s="145">
        <f t="shared" si="251"/>
        <v>31.124001111111109</v>
      </c>
      <c r="RT24" s="149"/>
      <c r="RU24" s="150"/>
      <c r="RV24" s="150" t="str">
        <f t="shared" si="77"/>
        <v xml:space="preserve"> </v>
      </c>
      <c r="RW24" s="154" t="str">
        <f>IF(RU24=0," ",IF(RU24=16," ",VLOOKUP(RU24,PROTOKOL!$A:$E,2)*RV24))</f>
        <v xml:space="preserve"> </v>
      </c>
      <c r="RX24" s="151"/>
      <c r="RY24" s="152" t="str">
        <f>IF(RU24=0," ",IF(RU24=16," ",(RT24-RW24-RX24)*VLOOKUP(RU24,PROTOKOL!$A:$E,5)))</f>
        <v xml:space="preserve"> </v>
      </c>
      <c r="RZ24" s="155"/>
      <c r="SA24" s="156" t="str">
        <f t="shared" si="78"/>
        <v xml:space="preserve"> </v>
      </c>
      <c r="SB24" s="103"/>
      <c r="SC24" s="138">
        <v>11</v>
      </c>
      <c r="SD24" s="149">
        <v>6.02</v>
      </c>
      <c r="SE24" s="150">
        <v>1</v>
      </c>
      <c r="SF24" s="150">
        <f t="shared" si="79"/>
        <v>7.5</v>
      </c>
      <c r="SG24" s="150">
        <f>IFERROR(IF(SE24=0," ",IF(SE24=16," ",VLOOKUP(SE24,PROTOKOL!$A:$E,2)*SF24))/7.5*(7.5-SJ24),"")</f>
        <v>4.2</v>
      </c>
      <c r="SH24" s="151">
        <v>0.157</v>
      </c>
      <c r="SI24" s="152">
        <f>IF(SE24=0," ",IF(SE24=16," ",(SD24-SG24-SH24)*VLOOKUP(SE24,PROTOKOL!$A:$E,5)))</f>
        <v>16.85967877777777</v>
      </c>
      <c r="SJ24" s="153">
        <v>0.5</v>
      </c>
      <c r="SK24" s="144">
        <f t="shared" si="252"/>
        <v>7.5</v>
      </c>
      <c r="SL24" s="145">
        <f t="shared" si="253"/>
        <v>16.85967877777777</v>
      </c>
      <c r="SM24" s="149"/>
      <c r="SN24" s="150"/>
      <c r="SO24" s="150" t="str">
        <f t="shared" si="80"/>
        <v xml:space="preserve"> </v>
      </c>
      <c r="SP24" s="154" t="str">
        <f>IF(SN24=0," ",IF(SN24=16," ",VLOOKUP(SN24,PROTOKOL!$A:$E,2)*SO24))</f>
        <v xml:space="preserve"> </v>
      </c>
      <c r="SQ24" s="151"/>
      <c r="SR24" s="152" t="str">
        <f>IF(SN24=0," ",IF(SN24=16," ",(SM24-SP24-SQ24)*VLOOKUP(SN24,PROTOKOL!$A:$E,5)))</f>
        <v xml:space="preserve"> </v>
      </c>
      <c r="SS24" s="155"/>
      <c r="ST24" s="156" t="str">
        <f t="shared" si="81"/>
        <v xml:space="preserve"> </v>
      </c>
      <c r="SU24" s="103"/>
      <c r="SV24" s="138">
        <v>11</v>
      </c>
      <c r="SW24" s="149">
        <v>1</v>
      </c>
      <c r="SX24" s="150">
        <v>5</v>
      </c>
      <c r="SY24" s="150">
        <f t="shared" si="82"/>
        <v>7.5</v>
      </c>
      <c r="SZ24" s="150">
        <f>IFERROR(IF(SX24=0," ",IF(SX24=16," ",VLOOKUP(SX24,PROTOKOL!$A:$E,2)*SY24))/7.5*(7.5-TC24),"")</f>
        <v>0</v>
      </c>
      <c r="TA24" s="151"/>
      <c r="TB24" s="152">
        <f>IF(SX24=0," ",IF(SX24=16," ",(SW24-SZ24-TA24)*VLOOKUP(SX24,PROTOKOL!$A:$E,5)))</f>
        <v>17.262634133205204</v>
      </c>
      <c r="TC24" s="153"/>
      <c r="TD24" s="144" t="str">
        <f t="shared" si="254"/>
        <v xml:space="preserve"> </v>
      </c>
      <c r="TE24" s="145" t="str">
        <f t="shared" si="255"/>
        <v xml:space="preserve"> </v>
      </c>
      <c r="TF24" s="149"/>
      <c r="TG24" s="150"/>
      <c r="TH24" s="150" t="str">
        <f t="shared" si="83"/>
        <v xml:space="preserve"> </v>
      </c>
      <c r="TI24" s="154" t="str">
        <f>IF(TG24=0," ",IF(TG24=16," ",VLOOKUP(TG24,PROTOKOL!$A:$E,2)*TH24))</f>
        <v xml:space="preserve"> </v>
      </c>
      <c r="TJ24" s="151"/>
      <c r="TK24" s="152" t="str">
        <f>IF(TG24=0," ",IF(TG24=16," ",(TF24-TI24-TJ24)*VLOOKUP(TG24,PROTOKOL!$A:$E,5)))</f>
        <v xml:space="preserve"> </v>
      </c>
      <c r="TL24" s="155"/>
      <c r="TM24" s="156" t="str">
        <f t="shared" si="84"/>
        <v xml:space="preserve"> </v>
      </c>
      <c r="TN24" s="103"/>
      <c r="TO24" s="138">
        <v>11</v>
      </c>
      <c r="TP24" s="149" t="s">
        <v>26</v>
      </c>
      <c r="TQ24" s="150"/>
      <c r="TR24" s="150" t="str">
        <f t="shared" si="85"/>
        <v xml:space="preserve"> </v>
      </c>
      <c r="TS24" s="150" t="str">
        <f>IFERROR(IF(TQ24=0," ",IF(TQ24=16," ",VLOOKUP(TQ24,PROTOKOL!$A:$E,2)*TR24))/7.5*(7.5-TV24),"")</f>
        <v/>
      </c>
      <c r="TT24" s="151"/>
      <c r="TU24" s="152" t="str">
        <f>IF(TQ24=0," ",IF(TQ24=16," ",(TP24-TS24-TT24)*VLOOKUP(TQ24,PROTOKOL!$A:$E,5)))</f>
        <v xml:space="preserve"> </v>
      </c>
      <c r="TV24" s="153"/>
      <c r="TW24" s="144" t="str">
        <f t="shared" si="256"/>
        <v xml:space="preserve"> </v>
      </c>
      <c r="TX24" s="145" t="str">
        <f t="shared" si="257"/>
        <v xml:space="preserve"> </v>
      </c>
      <c r="TY24" s="149"/>
      <c r="TZ24" s="150"/>
      <c r="UA24" s="150" t="str">
        <f t="shared" si="86"/>
        <v xml:space="preserve"> </v>
      </c>
      <c r="UB24" s="154" t="str">
        <f>IF(TZ24=0," ",IF(TZ24=16," ",VLOOKUP(TZ24,PROTOKOL!$A:$E,2)*UA24))</f>
        <v xml:space="preserve"> </v>
      </c>
      <c r="UC24" s="151"/>
      <c r="UD24" s="152" t="str">
        <f>IF(TZ24=0," ",IF(TZ24=16," ",(TY24-UB24-UC24)*VLOOKUP(TZ24,PROTOKOL!$A:$E,5)))</f>
        <v xml:space="preserve"> </v>
      </c>
      <c r="UE24" s="155"/>
      <c r="UF24" s="156" t="str">
        <f t="shared" si="87"/>
        <v xml:space="preserve"> </v>
      </c>
      <c r="UG24" s="103"/>
      <c r="UH24" s="138">
        <v>11</v>
      </c>
      <c r="UI24" s="149">
        <v>5.84</v>
      </c>
      <c r="UJ24" s="150">
        <v>1</v>
      </c>
      <c r="UK24" s="150">
        <f t="shared" si="88"/>
        <v>7.5</v>
      </c>
      <c r="UL24" s="150">
        <f>IFERROR(IF(UJ24=0," ",IF(UJ24=16," ",VLOOKUP(UJ24,PROTOKOL!$A:$E,2)*UK24))/7.5*(7.5-UO24),"")</f>
        <v>4.05</v>
      </c>
      <c r="UM24" s="151">
        <v>0.13300000000000001</v>
      </c>
      <c r="UN24" s="152">
        <f>IF(UJ24=0," ",IF(UJ24=16," ",(UI24-UL24-UM24)*VLOOKUP(UJ24,PROTOKOL!$A:$E,5)))</f>
        <v>16.798850111111111</v>
      </c>
      <c r="UO24" s="153">
        <v>0.75</v>
      </c>
      <c r="UP24" s="144">
        <f t="shared" si="258"/>
        <v>7.5</v>
      </c>
      <c r="UQ24" s="145">
        <f t="shared" si="259"/>
        <v>16.798850111111111</v>
      </c>
      <c r="UR24" s="149"/>
      <c r="US24" s="150"/>
      <c r="UT24" s="150" t="str">
        <f t="shared" si="89"/>
        <v xml:space="preserve"> </v>
      </c>
      <c r="UU24" s="154" t="str">
        <f>IF(US24=0," ",IF(US24=16," ",VLOOKUP(US24,PROTOKOL!$A:$E,2)*UT24))</f>
        <v xml:space="preserve"> </v>
      </c>
      <c r="UV24" s="151"/>
      <c r="UW24" s="152" t="str">
        <f>IF(US24=0," ",IF(US24=16," ",(UR24-UU24-UV24)*VLOOKUP(US24,PROTOKOL!$A:$E,5)))</f>
        <v xml:space="preserve"> </v>
      </c>
      <c r="UX24" s="155"/>
      <c r="UY24" s="156" t="str">
        <f t="shared" si="90"/>
        <v xml:space="preserve"> </v>
      </c>
      <c r="UZ24" s="103"/>
      <c r="VA24" s="138">
        <v>11</v>
      </c>
      <c r="VB24" s="149">
        <v>5.54</v>
      </c>
      <c r="VC24" s="150">
        <v>1</v>
      </c>
      <c r="VD24" s="150">
        <f t="shared" si="91"/>
        <v>7.5</v>
      </c>
      <c r="VE24" s="150">
        <f>IFERROR(IF(VC24=0," ",IF(VC24=16," ",VLOOKUP(VC24,PROTOKOL!$A:$E,2)*VD24))/7.5*(7.5-VH24),"")</f>
        <v>4.5</v>
      </c>
      <c r="VF24" s="151">
        <v>0.22600000000000001</v>
      </c>
      <c r="VG24" s="152">
        <f>IF(VC24=0," ",IF(VC24=16," ",(VB24-VE24-VF24)*VLOOKUP(VC24,PROTOKOL!$A:$E,5)))</f>
        <v>8.2524224444444449</v>
      </c>
      <c r="VH24" s="153"/>
      <c r="VI24" s="144">
        <f t="shared" si="260"/>
        <v>7.5</v>
      </c>
      <c r="VJ24" s="145">
        <f t="shared" si="261"/>
        <v>8.2524224444444449</v>
      </c>
      <c r="VK24" s="149"/>
      <c r="VL24" s="150"/>
      <c r="VM24" s="150" t="str">
        <f t="shared" si="92"/>
        <v xml:space="preserve"> </v>
      </c>
      <c r="VN24" s="154" t="str">
        <f>IF(VL24=0," ",IF(VL24=16," ",VLOOKUP(VL24,PROTOKOL!$A:$E,2)*VM24))</f>
        <v xml:space="preserve"> </v>
      </c>
      <c r="VO24" s="151"/>
      <c r="VP24" s="152" t="str">
        <f>IF(VL24=0," ",IF(VL24=16," ",(VK24-VN24-VO24)*VLOOKUP(VL24,PROTOKOL!$A:$E,5)))</f>
        <v xml:space="preserve"> </v>
      </c>
      <c r="VQ24" s="155"/>
      <c r="VR24" s="156" t="str">
        <f t="shared" si="93"/>
        <v xml:space="preserve"> </v>
      </c>
      <c r="VS24" s="103"/>
      <c r="VT24" s="138">
        <v>11</v>
      </c>
      <c r="VU24" s="149">
        <v>7.1</v>
      </c>
      <c r="VV24" s="150">
        <v>1</v>
      </c>
      <c r="VW24" s="150">
        <f t="shared" si="94"/>
        <v>7.5</v>
      </c>
      <c r="VX24" s="150">
        <f>IFERROR(IF(VV24=0," ",IF(VV24=16," ",VLOOKUP(VV24,PROTOKOL!$A:$E,2)*VW24))/7.5*(7.5-WA24),"")</f>
        <v>4.5</v>
      </c>
      <c r="VY24" s="151">
        <v>0.19600000000000001</v>
      </c>
      <c r="VZ24" s="152">
        <f>IF(VV24=0," ",IF(VV24=16," ",(VU24-VX24-VY24)*VLOOKUP(VV24,PROTOKOL!$A:$E,5)))</f>
        <v>24.372019111111104</v>
      </c>
      <c r="WA24" s="153"/>
      <c r="WB24" s="144">
        <f t="shared" si="262"/>
        <v>7.5</v>
      </c>
      <c r="WC24" s="145">
        <f t="shared" si="263"/>
        <v>24.372019111111104</v>
      </c>
      <c r="WD24" s="149"/>
      <c r="WE24" s="150"/>
      <c r="WF24" s="150" t="str">
        <f t="shared" si="95"/>
        <v xml:space="preserve"> </v>
      </c>
      <c r="WG24" s="154" t="str">
        <f>IF(WE24=0," ",IF(WE24=16," ",VLOOKUP(WE24,PROTOKOL!$A:$E,2)*WF24))</f>
        <v xml:space="preserve"> </v>
      </c>
      <c r="WH24" s="151"/>
      <c r="WI24" s="152" t="str">
        <f>IF(WE24=0," ",IF(WE24=16," ",(WD24-WG24-WH24)*VLOOKUP(WE24,PROTOKOL!$A:$E,5)))</f>
        <v xml:space="preserve"> </v>
      </c>
      <c r="WJ24" s="155"/>
      <c r="WK24" s="156" t="str">
        <f t="shared" si="96"/>
        <v xml:space="preserve"> </v>
      </c>
      <c r="WL24" s="103"/>
      <c r="WM24" s="138">
        <v>11</v>
      </c>
      <c r="WN24" s="149">
        <v>7.39</v>
      </c>
      <c r="WO24" s="150">
        <v>1</v>
      </c>
      <c r="WP24" s="150">
        <f t="shared" si="97"/>
        <v>7.5</v>
      </c>
      <c r="WQ24" s="150">
        <f>IFERROR(IF(WO24=0," ",IF(WO24=16," ",VLOOKUP(WO24,PROTOKOL!$A:$E,2)*WP24))/7.5*(7.5-WT24),"")</f>
        <v>4.5</v>
      </c>
      <c r="WR24" s="151">
        <v>0.18</v>
      </c>
      <c r="WS24" s="152">
        <f>IF(WO24=0," ",IF(WO24=16," ",(WN24-WQ24-WR24)*VLOOKUP(WO24,PROTOKOL!$A:$E,5)))</f>
        <v>27.474281111111104</v>
      </c>
      <c r="WT24" s="153"/>
      <c r="WU24" s="144">
        <f t="shared" si="264"/>
        <v>7.5</v>
      </c>
      <c r="WV24" s="145">
        <f t="shared" si="265"/>
        <v>27.474281111111104</v>
      </c>
      <c r="WW24" s="149"/>
      <c r="WX24" s="150"/>
      <c r="WY24" s="150" t="str">
        <f t="shared" si="98"/>
        <v xml:space="preserve"> </v>
      </c>
      <c r="WZ24" s="154" t="str">
        <f>IF(WX24=0," ",IF(WX24=16," ",VLOOKUP(WX24,PROTOKOL!$A:$E,2)*WY24))</f>
        <v xml:space="preserve"> </v>
      </c>
      <c r="XA24" s="151"/>
      <c r="XB24" s="152" t="str">
        <f>IF(WX24=0," ",IF(WX24=16," ",(WW24-WZ24-XA24)*VLOOKUP(WX24,PROTOKOL!$A:$E,5)))</f>
        <v xml:space="preserve"> </v>
      </c>
      <c r="XC24" s="155"/>
      <c r="XD24" s="156" t="str">
        <f t="shared" si="99"/>
        <v xml:space="preserve"> </v>
      </c>
      <c r="XE24" s="103"/>
      <c r="XF24" s="138">
        <v>11</v>
      </c>
      <c r="XG24" s="149">
        <v>6.19</v>
      </c>
      <c r="XH24" s="150">
        <v>1</v>
      </c>
      <c r="XI24" s="150">
        <f t="shared" si="100"/>
        <v>7.5</v>
      </c>
      <c r="XJ24" s="150">
        <f>IFERROR(IF(XH24=0," ",IF(XH24=16," ",VLOOKUP(XH24,PROTOKOL!$A:$E,2)*XI24))/7.5*(7.5-XM24),"")</f>
        <v>4.5</v>
      </c>
      <c r="XK24" s="151">
        <v>0.17599999999999999</v>
      </c>
      <c r="XL24" s="152">
        <f>IF(XH24=0," ",IF(XH24=16," ",(XG24-XJ24-XK24)*VLOOKUP(XH24,PROTOKOL!$A:$E,5)))</f>
        <v>15.349100222222225</v>
      </c>
      <c r="XM24" s="153"/>
      <c r="XN24" s="144">
        <f t="shared" si="266"/>
        <v>7.5</v>
      </c>
      <c r="XO24" s="145">
        <f t="shared" si="267"/>
        <v>15.349100222222225</v>
      </c>
      <c r="XP24" s="149"/>
      <c r="XQ24" s="150"/>
      <c r="XR24" s="150" t="str">
        <f t="shared" si="101"/>
        <v xml:space="preserve"> </v>
      </c>
      <c r="XS24" s="154" t="str">
        <f>IF(XQ24=0," ",IF(XQ24=16," ",VLOOKUP(XQ24,PROTOKOL!$A:$E,2)*XR24))</f>
        <v xml:space="preserve"> </v>
      </c>
      <c r="XT24" s="151"/>
      <c r="XU24" s="152" t="str">
        <f>IF(XQ24=0," ",IF(XQ24=16," ",(XP24-XS24-XT24)*VLOOKUP(XQ24,PROTOKOL!$A:$E,5)))</f>
        <v xml:space="preserve"> </v>
      </c>
      <c r="XV24" s="155"/>
      <c r="XW24" s="156" t="str">
        <f t="shared" si="102"/>
        <v xml:space="preserve"> </v>
      </c>
      <c r="XX24" s="103"/>
      <c r="XY24" s="138">
        <v>11</v>
      </c>
      <c r="XZ24" s="149">
        <v>7.83</v>
      </c>
      <c r="YA24" s="150">
        <v>1</v>
      </c>
      <c r="YB24" s="150">
        <f t="shared" si="103"/>
        <v>7.5</v>
      </c>
      <c r="YC24" s="150">
        <f>IFERROR(IF(YA24=0," ",IF(YA24=16," ",VLOOKUP(YA24,PROTOKOL!$A:$E,2)*YB24))/7.5*(7.5-YF24),"")</f>
        <v>4.5</v>
      </c>
      <c r="YD24" s="151">
        <v>0.26</v>
      </c>
      <c r="YE24" s="152">
        <f>IF(YA24=0," ",IF(YA24=16," ",(XZ24-YC24-YD24)*VLOOKUP(YA24,PROTOKOL!$A:$E,5)))</f>
        <v>31.124001111111109</v>
      </c>
      <c r="YF24" s="153"/>
      <c r="YG24" s="144">
        <f t="shared" si="268"/>
        <v>7.5</v>
      </c>
      <c r="YH24" s="145">
        <f t="shared" si="269"/>
        <v>31.124001111111109</v>
      </c>
      <c r="YI24" s="149"/>
      <c r="YJ24" s="150"/>
      <c r="YK24" s="150" t="str">
        <f t="shared" si="104"/>
        <v xml:space="preserve"> </v>
      </c>
      <c r="YL24" s="154" t="str">
        <f>IF(YJ24=0," ",IF(YJ24=16," ",VLOOKUP(YJ24,PROTOKOL!$A:$E,2)*YK24))</f>
        <v xml:space="preserve"> </v>
      </c>
      <c r="YM24" s="151"/>
      <c r="YN24" s="152" t="str">
        <f>IF(YJ24=0," ",IF(YJ24=16," ",(YI24-YL24-YM24)*VLOOKUP(YJ24,PROTOKOL!$A:$E,5)))</f>
        <v xml:space="preserve"> </v>
      </c>
      <c r="YO24" s="155"/>
      <c r="YP24" s="156" t="str">
        <f t="shared" si="105"/>
        <v xml:space="preserve"> </v>
      </c>
      <c r="YQ24" s="103"/>
      <c r="YR24" s="138">
        <v>11</v>
      </c>
      <c r="YS24" s="149">
        <v>1</v>
      </c>
      <c r="YT24" s="150">
        <v>5</v>
      </c>
      <c r="YU24" s="150">
        <f t="shared" si="106"/>
        <v>7.5</v>
      </c>
      <c r="YV24" s="150">
        <f>IFERROR(IF(YT24=0," ",IF(YT24=16," ",VLOOKUP(YT24,PROTOKOL!$A:$E,2)*YU24))/7.5*(7.5-YY24),"")</f>
        <v>0</v>
      </c>
      <c r="YW24" s="151"/>
      <c r="YX24" s="152">
        <f>IF(YT24=0," ",IF(YT24=16," ",(YS24-YV24-YW24)*VLOOKUP(YT24,PROTOKOL!$A:$E,5)))</f>
        <v>17.262634133205204</v>
      </c>
      <c r="YY24" s="153"/>
      <c r="YZ24" s="144" t="str">
        <f t="shared" si="270"/>
        <v xml:space="preserve"> </v>
      </c>
      <c r="ZA24" s="145" t="str">
        <f t="shared" si="271"/>
        <v xml:space="preserve"> </v>
      </c>
      <c r="ZB24" s="149"/>
      <c r="ZC24" s="150"/>
      <c r="ZD24" s="150" t="str">
        <f t="shared" si="107"/>
        <v xml:space="preserve"> </v>
      </c>
      <c r="ZE24" s="154" t="str">
        <f>IF(ZC24=0," ",IF(ZC24=16," ",VLOOKUP(ZC24,PROTOKOL!$A:$E,2)*ZD24))</f>
        <v xml:space="preserve"> </v>
      </c>
      <c r="ZF24" s="151"/>
      <c r="ZG24" s="152" t="str">
        <f>IF(ZC24=0," ",IF(ZC24=16," ",(ZB24-ZE24-ZF24)*VLOOKUP(ZC24,PROTOKOL!$A:$E,5)))</f>
        <v xml:space="preserve"> </v>
      </c>
      <c r="ZH24" s="155"/>
      <c r="ZI24" s="156" t="str">
        <f t="shared" si="108"/>
        <v xml:space="preserve"> </v>
      </c>
      <c r="ZJ24" s="103"/>
      <c r="ZK24" s="138">
        <v>11</v>
      </c>
      <c r="ZL24" s="149">
        <v>5.83</v>
      </c>
      <c r="ZM24" s="150">
        <v>1</v>
      </c>
      <c r="ZN24" s="150">
        <f t="shared" si="109"/>
        <v>7.5</v>
      </c>
      <c r="ZO24" s="150">
        <f>IFERROR(IF(ZM24=0," ",IF(ZM24=16," ",VLOOKUP(ZM24,PROTOKOL!$A:$E,2)*ZN24))/7.5*(7.5-ZR24),"")</f>
        <v>4.5</v>
      </c>
      <c r="ZP24" s="151">
        <v>0.17</v>
      </c>
      <c r="ZQ24" s="152">
        <f>IF(ZM24=0," ",IF(ZM24=16," ",(ZL24-ZO24-ZP24)*VLOOKUP(ZM24,PROTOKOL!$A:$E,5)))</f>
        <v>11.760208888888888</v>
      </c>
      <c r="ZR24" s="153"/>
      <c r="ZS24" s="144">
        <f t="shared" si="272"/>
        <v>7.5</v>
      </c>
      <c r="ZT24" s="145">
        <f t="shared" si="273"/>
        <v>11.760208888888888</v>
      </c>
      <c r="ZU24" s="149"/>
      <c r="ZV24" s="150"/>
      <c r="ZW24" s="150" t="str">
        <f t="shared" si="110"/>
        <v xml:space="preserve"> </v>
      </c>
      <c r="ZX24" s="154" t="str">
        <f>IF(ZV24=0," ",IF(ZV24=16," ",VLOOKUP(ZV24,PROTOKOL!$A:$E,2)*ZW24))</f>
        <v xml:space="preserve"> </v>
      </c>
      <c r="ZY24" s="151"/>
      <c r="ZZ24" s="152" t="str">
        <f>IF(ZV24=0," ",IF(ZV24=16," ",(ZU24-ZX24-ZY24)*VLOOKUP(ZV24,PROTOKOL!$A:$E,5)))</f>
        <v xml:space="preserve"> </v>
      </c>
      <c r="AAA24" s="155"/>
      <c r="AAB24" s="156" t="str">
        <f t="shared" si="111"/>
        <v xml:space="preserve"> </v>
      </c>
      <c r="AAC24" s="103"/>
      <c r="AAD24" s="138">
        <v>11</v>
      </c>
      <c r="AAE24" s="149">
        <v>4.28</v>
      </c>
      <c r="AAF24" s="150">
        <v>1</v>
      </c>
      <c r="AAG24" s="150">
        <f t="shared" si="112"/>
        <v>7.5</v>
      </c>
      <c r="AAH24" s="150">
        <f>IFERROR(IF(AAF24=0," ",IF(AAF24=16," ",VLOOKUP(AAF24,PROTOKOL!$A:$E,2)*AAG24))/7.5*(7.5-AAK24),"")</f>
        <v>4.5</v>
      </c>
      <c r="AAI24" s="151">
        <v>0.112</v>
      </c>
      <c r="AAJ24" s="152">
        <v>0</v>
      </c>
      <c r="AAK24" s="153"/>
      <c r="AAL24" s="144">
        <f t="shared" si="274"/>
        <v>7.5</v>
      </c>
      <c r="AAM24" s="145">
        <f t="shared" si="275"/>
        <v>0</v>
      </c>
      <c r="AAN24" s="149"/>
      <c r="AAO24" s="150"/>
      <c r="AAP24" s="150" t="str">
        <f t="shared" si="113"/>
        <v xml:space="preserve"> </v>
      </c>
      <c r="AAQ24" s="154" t="str">
        <f>IF(AAO24=0," ",IF(AAO24=16," ",VLOOKUP(AAO24,PROTOKOL!$A:$E,2)*AAP24))</f>
        <v xml:space="preserve"> </v>
      </c>
      <c r="AAR24" s="151"/>
      <c r="AAS24" s="152" t="str">
        <f>IF(AAO24=0," ",IF(AAO24=16," ",(AAN24-AAQ24-AAR24)*VLOOKUP(AAO24,PROTOKOL!$A:$E,5)))</f>
        <v xml:space="preserve"> </v>
      </c>
      <c r="AAT24" s="155"/>
      <c r="AAU24" s="156" t="str">
        <f t="shared" si="114"/>
        <v xml:space="preserve"> </v>
      </c>
      <c r="AAV24" s="103"/>
      <c r="AAW24" s="138">
        <v>11</v>
      </c>
      <c r="AAX24" s="149">
        <v>5.83</v>
      </c>
      <c r="AAY24" s="150">
        <v>1</v>
      </c>
      <c r="AAZ24" s="150">
        <f t="shared" si="115"/>
        <v>7.5</v>
      </c>
      <c r="ABA24" s="150">
        <f>IFERROR(IF(AAY24=0," ",IF(AAY24=16," ",VLOOKUP(AAY24,PROTOKOL!$A:$E,2)*AAZ24))/7.5*(7.5-ABD24),"")</f>
        <v>4.5</v>
      </c>
      <c r="ABB24" s="151">
        <v>0.17</v>
      </c>
      <c r="ABC24" s="152">
        <f>IF(AAY24=0," ",IF(AAY24=16," ",(AAX24-ABA24-ABB24)*VLOOKUP(AAY24,PROTOKOL!$A:$E,5)))</f>
        <v>11.760208888888888</v>
      </c>
      <c r="ABD24" s="153"/>
      <c r="ABE24" s="144">
        <f t="shared" si="276"/>
        <v>7.5</v>
      </c>
      <c r="ABF24" s="145">
        <f t="shared" si="277"/>
        <v>11.760208888888888</v>
      </c>
      <c r="ABG24" s="149"/>
      <c r="ABH24" s="150"/>
      <c r="ABI24" s="150" t="str">
        <f t="shared" si="116"/>
        <v xml:space="preserve"> </v>
      </c>
      <c r="ABJ24" s="154" t="str">
        <f>IF(ABH24=0," ",IF(ABH24=16," ",VLOOKUP(ABH24,PROTOKOL!$A:$E,2)*ABI24))</f>
        <v xml:space="preserve"> </v>
      </c>
      <c r="ABK24" s="151"/>
      <c r="ABL24" s="152" t="str">
        <f>IF(ABH24=0," ",IF(ABH24=16," ",(ABG24-ABJ24-ABK24)*VLOOKUP(ABH24,PROTOKOL!$A:$E,5)))</f>
        <v xml:space="preserve"> </v>
      </c>
      <c r="ABM24" s="155"/>
      <c r="ABN24" s="156" t="str">
        <f t="shared" si="117"/>
        <v xml:space="preserve"> </v>
      </c>
      <c r="ABO24" s="103"/>
      <c r="ABP24" s="138">
        <v>11</v>
      </c>
      <c r="ABQ24" s="149">
        <v>1</v>
      </c>
      <c r="ABR24" s="150">
        <v>5</v>
      </c>
      <c r="ABS24" s="150">
        <f t="shared" si="118"/>
        <v>7.5</v>
      </c>
      <c r="ABT24" s="150">
        <f>IFERROR(IF(ABR24=0," ",IF(ABR24=16," ",VLOOKUP(ABR24,PROTOKOL!$A:$E,2)*ABS24))/7.5*(7.5-ABW24),"")</f>
        <v>0</v>
      </c>
      <c r="ABU24" s="151"/>
      <c r="ABV24" s="152">
        <f>IF(ABR24=0," ",IF(ABR24=16," ",(ABQ24-ABT24-ABU24)*VLOOKUP(ABR24,PROTOKOL!$A:$E,5)))</f>
        <v>17.262634133205204</v>
      </c>
      <c r="ABW24" s="153"/>
      <c r="ABX24" s="144" t="str">
        <f t="shared" si="278"/>
        <v xml:space="preserve"> </v>
      </c>
      <c r="ABY24" s="145" t="str">
        <f t="shared" si="279"/>
        <v xml:space="preserve"> </v>
      </c>
      <c r="ABZ24" s="149"/>
      <c r="ACA24" s="150"/>
      <c r="ACB24" s="150" t="str">
        <f t="shared" si="119"/>
        <v xml:space="preserve"> </v>
      </c>
      <c r="ACC24" s="154" t="str">
        <f>IF(ACA24=0," ",IF(ACA24=16," ",VLOOKUP(ACA24,PROTOKOL!$A:$E,2)*ACB24))</f>
        <v xml:space="preserve"> </v>
      </c>
      <c r="ACD24" s="151"/>
      <c r="ACE24" s="152" t="str">
        <f>IF(ACA24=0," ",IF(ACA24=16," ",(ABZ24-ACC24-ACD24)*VLOOKUP(ACA24,PROTOKOL!$A:$E,5)))</f>
        <v xml:space="preserve"> </v>
      </c>
      <c r="ACF24" s="155"/>
      <c r="ACG24" s="156" t="str">
        <f t="shared" si="120"/>
        <v xml:space="preserve"> </v>
      </c>
      <c r="ACH24" s="103"/>
      <c r="ACI24" s="138">
        <v>11</v>
      </c>
      <c r="ACJ24" s="149">
        <v>3.37</v>
      </c>
      <c r="ACK24" s="150">
        <v>1</v>
      </c>
      <c r="ACL24" s="150">
        <f t="shared" si="121"/>
        <v>7.5</v>
      </c>
      <c r="ACM24" s="150">
        <f>IFERROR(IF(ACK24=0," ",IF(ACK24=16," ",VLOOKUP(ACK24,PROTOKOL!$A:$E,2)*ACL24))/7.5*(7.5-ACP24),"")</f>
        <v>2.1</v>
      </c>
      <c r="ACN24" s="151">
        <v>0.22600000000000001</v>
      </c>
      <c r="ACO24" s="152">
        <f>IF(ACK24=0," ",IF(ACK24=16," ",(ACJ24-ACM24-ACN24)*VLOOKUP(ACK24,PROTOKOL!$A:$E,5)))</f>
        <v>10.584187999999999</v>
      </c>
      <c r="ACP24" s="153">
        <v>4</v>
      </c>
      <c r="ACQ24" s="144">
        <f t="shared" si="280"/>
        <v>7.5</v>
      </c>
      <c r="ACR24" s="145">
        <f t="shared" si="281"/>
        <v>10.584187999999999</v>
      </c>
      <c r="ACS24" s="149"/>
      <c r="ACT24" s="150"/>
      <c r="ACU24" s="150" t="str">
        <f t="shared" si="122"/>
        <v xml:space="preserve"> </v>
      </c>
      <c r="ACV24" s="154" t="str">
        <f>IF(ACT24=0," ",IF(ACT24=16," ",VLOOKUP(ACT24,PROTOKOL!$A:$E,2)*ACU24))</f>
        <v xml:space="preserve"> </v>
      </c>
      <c r="ACW24" s="151"/>
      <c r="ACX24" s="152" t="str">
        <f>IF(ACT24=0," ",IF(ACT24=16," ",(ACS24-ACV24-ACW24)*VLOOKUP(ACT24,PROTOKOL!$A:$E,5)))</f>
        <v xml:space="preserve"> </v>
      </c>
      <c r="ACY24" s="155"/>
      <c r="ACZ24" s="156" t="str">
        <f t="shared" si="123"/>
        <v xml:space="preserve"> </v>
      </c>
      <c r="ADA24" s="103"/>
      <c r="ADB24" s="138">
        <v>11</v>
      </c>
      <c r="ADC24" s="149">
        <v>1</v>
      </c>
      <c r="ADD24" s="150">
        <v>5</v>
      </c>
      <c r="ADE24" s="150">
        <f t="shared" si="124"/>
        <v>7.5</v>
      </c>
      <c r="ADF24" s="150">
        <f>IFERROR(IF(ADD24=0," ",IF(ADD24=16," ",VLOOKUP(ADD24,PROTOKOL!$A:$E,2)*ADE24))/7.5*(7.5-ADI24),"")</f>
        <v>0</v>
      </c>
      <c r="ADG24" s="151"/>
      <c r="ADH24" s="152">
        <f>IF(ADD24=0," ",IF(ADD24=16," ",(ADC24-ADF24-ADG24)*VLOOKUP(ADD24,PROTOKOL!$A:$E,5)))</f>
        <v>17.262634133205204</v>
      </c>
      <c r="ADI24" s="153"/>
      <c r="ADJ24" s="144" t="str">
        <f t="shared" si="282"/>
        <v xml:space="preserve"> </v>
      </c>
      <c r="ADK24" s="145" t="str">
        <f t="shared" si="283"/>
        <v xml:space="preserve"> </v>
      </c>
      <c r="ADL24" s="149"/>
      <c r="ADM24" s="150"/>
      <c r="ADN24" s="150" t="str">
        <f t="shared" si="125"/>
        <v xml:space="preserve"> </v>
      </c>
      <c r="ADO24" s="154" t="str">
        <f>IF(ADM24=0," ",IF(ADM24=16," ",VLOOKUP(ADM24,PROTOKOL!$A:$E,2)*ADN24))</f>
        <v xml:space="preserve"> </v>
      </c>
      <c r="ADP24" s="151"/>
      <c r="ADQ24" s="152" t="str">
        <f>IF(ADM24=0," ",IF(ADM24=16," ",(ADL24-ADO24-ADP24)*VLOOKUP(ADM24,PROTOKOL!$A:$E,5)))</f>
        <v xml:space="preserve"> </v>
      </c>
      <c r="ADR24" s="155"/>
      <c r="ADS24" s="156" t="str">
        <f t="shared" si="126"/>
        <v xml:space="preserve"> </v>
      </c>
      <c r="ADT24" s="103"/>
      <c r="ADU24" s="138">
        <v>11</v>
      </c>
      <c r="ADV24" s="149">
        <v>6.49</v>
      </c>
      <c r="ADW24" s="150">
        <v>1</v>
      </c>
      <c r="ADX24" s="150">
        <f t="shared" si="127"/>
        <v>7.5</v>
      </c>
      <c r="ADY24" s="150">
        <f>IFERROR(IF(ADW24=0," ",IF(ADW24=16," ",VLOOKUP(ADW24,PROTOKOL!$A:$E,2)*ADX24))/7.5*(7.5-AEB24),"")</f>
        <v>4.5</v>
      </c>
      <c r="ADZ24" s="151">
        <v>0.26400000000000001</v>
      </c>
      <c r="AEA24" s="152">
        <f>IF(ADW24=0," ",IF(ADW24=16," ",(ADV24-ADY24-ADZ24)*VLOOKUP(ADW24,PROTOKOL!$A:$E,5)))</f>
        <v>17.498379777777778</v>
      </c>
      <c r="AEB24" s="153"/>
      <c r="AEC24" s="144">
        <f t="shared" si="284"/>
        <v>7.5</v>
      </c>
      <c r="AED24" s="145">
        <f t="shared" si="285"/>
        <v>17.498379777777778</v>
      </c>
      <c r="AEE24" s="149"/>
      <c r="AEF24" s="150"/>
      <c r="AEG24" s="150" t="str">
        <f t="shared" si="128"/>
        <v xml:space="preserve"> </v>
      </c>
      <c r="AEH24" s="154" t="str">
        <f>IF(AEF24=0," ",IF(AEF24=16," ",VLOOKUP(AEF24,PROTOKOL!$A:$E,2)*AEG24))</f>
        <v xml:space="preserve"> </v>
      </c>
      <c r="AEI24" s="151"/>
      <c r="AEJ24" s="152" t="str">
        <f>IF(AEF24=0," ",IF(AEF24=16," ",(AEE24-AEH24-AEI24)*VLOOKUP(AEF24,PROTOKOL!$A:$E,5)))</f>
        <v xml:space="preserve"> </v>
      </c>
      <c r="AEK24" s="155"/>
      <c r="AEL24" s="156" t="str">
        <f t="shared" si="129"/>
        <v xml:space="preserve"> </v>
      </c>
      <c r="AEM24" s="103"/>
      <c r="AEN24" s="138">
        <v>11</v>
      </c>
      <c r="AEO24" s="149" t="s">
        <v>29</v>
      </c>
      <c r="AEP24" s="150"/>
      <c r="AEQ24" s="150" t="str">
        <f t="shared" si="130"/>
        <v xml:space="preserve"> </v>
      </c>
      <c r="AER24" s="150" t="str">
        <f>IFERROR(IF(AEP24=0," ",IF(AEP24=16," ",VLOOKUP(AEP24,PROTOKOL!$A:$E,2)*AEQ24))/7.5*(7.5-AEU24),"")</f>
        <v/>
      </c>
      <c r="AES24" s="151"/>
      <c r="AET24" s="152" t="str">
        <f>IF(AEP24=0," ",IF(AEP24=16," ",(AEO24-AER24-AES24)*VLOOKUP(AEP24,PROTOKOL!$A:$E,5)))</f>
        <v xml:space="preserve"> </v>
      </c>
      <c r="AEU24" s="153"/>
      <c r="AEV24" s="144" t="str">
        <f t="shared" si="286"/>
        <v xml:space="preserve"> </v>
      </c>
      <c r="AEW24" s="145" t="str">
        <f t="shared" si="287"/>
        <v xml:space="preserve"> </v>
      </c>
      <c r="AEX24" s="149"/>
      <c r="AEY24" s="150"/>
      <c r="AEZ24" s="150" t="str">
        <f t="shared" si="131"/>
        <v xml:space="preserve"> </v>
      </c>
      <c r="AFA24" s="154" t="str">
        <f>IF(AEY24=0," ",IF(AEY24=16," ",VLOOKUP(AEY24,PROTOKOL!$A:$E,2)*AEZ24))</f>
        <v xml:space="preserve"> </v>
      </c>
      <c r="AFB24" s="151"/>
      <c r="AFC24" s="152" t="str">
        <f>IF(AEY24=0," ",IF(AEY24=16," ",(AEX24-AFA24-AFB24)*VLOOKUP(AEY24,PROTOKOL!$A:$E,5)))</f>
        <v xml:space="preserve"> </v>
      </c>
      <c r="AFD24" s="155"/>
      <c r="AFE24" s="156" t="str">
        <f t="shared" si="132"/>
        <v xml:space="preserve"> </v>
      </c>
      <c r="AFF24" s="103"/>
      <c r="AFG24" s="138">
        <v>11</v>
      </c>
      <c r="AFH24" s="149">
        <v>7.79</v>
      </c>
      <c r="AFI24" s="150">
        <v>3</v>
      </c>
      <c r="AFJ24" s="150">
        <f t="shared" si="133"/>
        <v>7.5</v>
      </c>
      <c r="AFK24" s="150">
        <f>IFERROR(IF(AFI24=0," ",IF(AFI24=16," ",VLOOKUP(AFI24,PROTOKOL!$A:$E,2)*AFJ24))/7.5*(7.5-AFN24),"")</f>
        <v>4.5</v>
      </c>
      <c r="AFL24" s="151">
        <v>0.30399999999999999</v>
      </c>
      <c r="AFM24" s="152">
        <f>IF(AFI24=0," ",IF(AFI24=16," ",(AFH24-AFK24-AFL24)*VLOOKUP(AFI24,PROTOKOL!$A:$E,5)))</f>
        <v>21.190679844444443</v>
      </c>
      <c r="AFN24" s="153"/>
      <c r="AFO24" s="144">
        <f t="shared" si="288"/>
        <v>7.5</v>
      </c>
      <c r="AFP24" s="145">
        <f t="shared" si="289"/>
        <v>21.190679844444443</v>
      </c>
      <c r="AFQ24" s="149"/>
      <c r="AFR24" s="150"/>
      <c r="AFS24" s="150" t="str">
        <f t="shared" si="134"/>
        <v xml:space="preserve"> </v>
      </c>
      <c r="AFT24" s="154" t="str">
        <f>IF(AFR24=0," ",IF(AFR24=16," ",VLOOKUP(AFR24,PROTOKOL!$A:$E,2)*AFS24))</f>
        <v xml:space="preserve"> </v>
      </c>
      <c r="AFU24" s="151"/>
      <c r="AFV24" s="152" t="str">
        <f>IF(AFR24=0," ",IF(AFR24=16," ",(AFQ24-AFT24-AFU24)*VLOOKUP(AFR24,PROTOKOL!$A:$E,5)))</f>
        <v xml:space="preserve"> </v>
      </c>
      <c r="AFW24" s="155"/>
      <c r="AFX24" s="156" t="str">
        <f t="shared" si="135"/>
        <v xml:space="preserve"> </v>
      </c>
      <c r="AFY24" s="103"/>
      <c r="AFZ24" s="138">
        <v>11</v>
      </c>
      <c r="AGA24" s="149">
        <v>6.7</v>
      </c>
      <c r="AGB24" s="150">
        <v>1</v>
      </c>
      <c r="AGC24" s="150">
        <f t="shared" si="136"/>
        <v>7.5</v>
      </c>
      <c r="AGD24" s="150">
        <f>IFERROR(IF(AGB24=0," ",IF(AGB24=16," ",VLOOKUP(AGB24,PROTOKOL!$A:$E,2)*AGC24))/7.5*(7.5-AGG24),"")</f>
        <v>4.5</v>
      </c>
      <c r="AGE24" s="151">
        <v>0.20300000000000001</v>
      </c>
      <c r="AGF24" s="152">
        <f>IF(AGB24=0," ",IF(AGB24=16," ",(AGA24-AGD24-AGE24)*VLOOKUP(AGB24,PROTOKOL!$A:$E,5)))</f>
        <v>20.245807888888887</v>
      </c>
      <c r="AGG24" s="153"/>
      <c r="AGH24" s="144">
        <f t="shared" si="290"/>
        <v>7.5</v>
      </c>
      <c r="AGI24" s="145">
        <f t="shared" si="291"/>
        <v>20.245807888888887</v>
      </c>
      <c r="AGJ24" s="149"/>
      <c r="AGK24" s="150"/>
      <c r="AGL24" s="150" t="str">
        <f t="shared" si="137"/>
        <v xml:space="preserve"> </v>
      </c>
      <c r="AGM24" s="154" t="str">
        <f>IF(AGK24=0," ",IF(AGK24=16," ",VLOOKUP(AGK24,PROTOKOL!$A:$E,2)*AGL24))</f>
        <v xml:space="preserve"> </v>
      </c>
      <c r="AGN24" s="151"/>
      <c r="AGO24" s="152" t="str">
        <f>IF(AGK24=0," ",IF(AGK24=16," ",(AGJ24-AGM24-AGN24)*VLOOKUP(AGK24,PROTOKOL!$A:$E,5)))</f>
        <v xml:space="preserve"> </v>
      </c>
      <c r="AGP24" s="155"/>
      <c r="AGQ24" s="156" t="str">
        <f t="shared" si="138"/>
        <v xml:space="preserve"> </v>
      </c>
      <c r="AGR24" s="103"/>
      <c r="AGS24" s="138">
        <v>11</v>
      </c>
      <c r="AGT24" s="149">
        <v>6.7</v>
      </c>
      <c r="AGU24" s="150">
        <v>1</v>
      </c>
      <c r="AGV24" s="150">
        <f t="shared" si="139"/>
        <v>7.5</v>
      </c>
      <c r="AGW24" s="150">
        <f>IFERROR(IF(AGU24=0," ",IF(AGU24=16," ",VLOOKUP(AGU24,PROTOKOL!$A:$E,2)*AGV24))/7.5*(7.5-AGZ24),"")</f>
        <v>4.5</v>
      </c>
      <c r="AGX24" s="151">
        <v>0.20300000000000001</v>
      </c>
      <c r="AGY24" s="152">
        <f>IF(AGU24=0," ",IF(AGU24=16," ",(AGT24-AGW24-AGX24)*VLOOKUP(AGU24,PROTOKOL!$A:$E,5)))</f>
        <v>20.245807888888887</v>
      </c>
      <c r="AGZ24" s="153"/>
      <c r="AHA24" s="144">
        <f t="shared" si="292"/>
        <v>7.5</v>
      </c>
      <c r="AHB24" s="145">
        <f t="shared" si="293"/>
        <v>20.245807888888887</v>
      </c>
      <c r="AHC24" s="149"/>
      <c r="AHD24" s="150"/>
      <c r="AHE24" s="150" t="str">
        <f t="shared" si="140"/>
        <v xml:space="preserve"> </v>
      </c>
      <c r="AHF24" s="154" t="str">
        <f>IF(AHD24=0," ",IF(AHD24=16," ",VLOOKUP(AHD24,PROTOKOL!$A:$E,2)*AHE24))</f>
        <v xml:space="preserve"> </v>
      </c>
      <c r="AHG24" s="151"/>
      <c r="AHH24" s="152" t="str">
        <f>IF(AHD24=0," ",IF(AHD24=16," ",(AHC24-AHF24-AHG24)*VLOOKUP(AHD24,PROTOKOL!$A:$E,5)))</f>
        <v xml:space="preserve"> </v>
      </c>
      <c r="AHI24" s="155"/>
      <c r="AHJ24" s="156" t="str">
        <f t="shared" si="141"/>
        <v xml:space="preserve"> </v>
      </c>
      <c r="AHK24" s="103"/>
      <c r="AHL24" s="138">
        <v>11</v>
      </c>
      <c r="AHM24" s="149">
        <v>1</v>
      </c>
      <c r="AHN24" s="150">
        <v>5</v>
      </c>
      <c r="AHO24" s="150">
        <f t="shared" si="142"/>
        <v>7.5</v>
      </c>
      <c r="AHP24" s="150">
        <f>IFERROR(IF(AHN24=0," ",IF(AHN24=16," ",VLOOKUP(AHN24,PROTOKOL!$A:$E,2)*AHO24))/7.5*(7.5-AHS24),"")</f>
        <v>0</v>
      </c>
      <c r="AHQ24" s="151"/>
      <c r="AHR24" s="152">
        <f>IF(AHN24=0," ",IF(AHN24=16," ",(AHM24-AHP24-AHQ24)*VLOOKUP(AHN24,PROTOKOL!$A:$E,5)))</f>
        <v>17.262634133205204</v>
      </c>
      <c r="AHS24" s="153"/>
      <c r="AHT24" s="144" t="str">
        <f t="shared" si="294"/>
        <v xml:space="preserve"> </v>
      </c>
      <c r="AHU24" s="145" t="str">
        <f t="shared" si="295"/>
        <v xml:space="preserve"> </v>
      </c>
      <c r="AHV24" s="149"/>
      <c r="AHW24" s="150"/>
      <c r="AHX24" s="150" t="str">
        <f t="shared" si="143"/>
        <v xml:space="preserve"> </v>
      </c>
      <c r="AHY24" s="154" t="str">
        <f>IF(AHW24=0," ",IF(AHW24=16," ",VLOOKUP(AHW24,PROTOKOL!$A:$E,2)*AHX24))</f>
        <v xml:space="preserve"> </v>
      </c>
      <c r="AHZ24" s="151"/>
      <c r="AIA24" s="152" t="str">
        <f>IF(AHW24=0," ",IF(AHW24=16," ",(AHV24-AHY24-AHZ24)*VLOOKUP(AHW24,PROTOKOL!$A:$E,5)))</f>
        <v xml:space="preserve"> </v>
      </c>
      <c r="AIB24" s="155"/>
      <c r="AIC24" s="156" t="str">
        <f t="shared" si="144"/>
        <v xml:space="preserve"> </v>
      </c>
      <c r="AID24" s="103"/>
      <c r="AIE24" s="138">
        <v>11</v>
      </c>
      <c r="AIF24" s="149">
        <v>5.64</v>
      </c>
      <c r="AIG24" s="150">
        <v>1</v>
      </c>
      <c r="AIH24" s="150">
        <f t="shared" si="145"/>
        <v>7.5</v>
      </c>
      <c r="AII24" s="150">
        <f>IFERROR(IF(AIG24=0," ",IF(AIG24=16," ",VLOOKUP(AIG24,PROTOKOL!$A:$E,2)*AIH24))/7.5*(7.5-AIL24),"")</f>
        <v>4.5</v>
      </c>
      <c r="AIJ24" s="151">
        <v>0.20100000000000001</v>
      </c>
      <c r="AIK24" s="152">
        <f>IF(AIG24=0," ",IF(AIG24=16," ",(AIF24-AII24-AIJ24)*VLOOKUP(AIG24,PROTOKOL!$A:$E,5)))</f>
        <v>9.519686333333329</v>
      </c>
      <c r="AIL24" s="153"/>
      <c r="AIM24" s="144">
        <f t="shared" si="296"/>
        <v>7.5</v>
      </c>
      <c r="AIN24" s="145">
        <f t="shared" si="297"/>
        <v>9.519686333333329</v>
      </c>
      <c r="AIO24" s="149"/>
      <c r="AIP24" s="150"/>
      <c r="AIQ24" s="150" t="str">
        <f t="shared" si="146"/>
        <v xml:space="preserve"> </v>
      </c>
      <c r="AIR24" s="154" t="str">
        <f>IF(AIP24=0," ",IF(AIP24=16," ",VLOOKUP(AIP24,PROTOKOL!$A:$E,2)*AIQ24))</f>
        <v xml:space="preserve"> </v>
      </c>
      <c r="AIS24" s="151"/>
      <c r="AIT24" s="152" t="str">
        <f>IF(AIP24=0," ",IF(AIP24=16," ",(AIO24-AIR24-AIS24)*VLOOKUP(AIP24,PROTOKOL!$A:$E,5)))</f>
        <v xml:space="preserve"> </v>
      </c>
      <c r="AIU24" s="155"/>
      <c r="AIV24" s="156" t="str">
        <f t="shared" si="147"/>
        <v xml:space="preserve"> </v>
      </c>
      <c r="AIW24" s="103"/>
      <c r="AIX24" s="138">
        <v>11</v>
      </c>
      <c r="AIY24" s="149">
        <v>6.83</v>
      </c>
      <c r="AIZ24" s="150">
        <v>1</v>
      </c>
      <c r="AJA24" s="150">
        <f t="shared" si="148"/>
        <v>7.5</v>
      </c>
      <c r="AJB24" s="150">
        <f>IFERROR(IF(AIZ24=0," ",IF(AIZ24=16," ",VLOOKUP(AIZ24,PROTOKOL!$A:$E,2)*AJA24))/7.5*(7.5-AJE24),"")</f>
        <v>4.5</v>
      </c>
      <c r="AJC24" s="151">
        <v>0.215</v>
      </c>
      <c r="AJD24" s="152">
        <f>IF(AIZ24=0," ",IF(AIZ24=16," ",(AIY24-AJB24-AJC24)*VLOOKUP(AIZ24,PROTOKOL!$A:$E,5)))</f>
        <v>21.442104999999998</v>
      </c>
      <c r="AJE24" s="153"/>
      <c r="AJF24" s="144">
        <f t="shared" si="298"/>
        <v>7.5</v>
      </c>
      <c r="AJG24" s="145">
        <f t="shared" si="299"/>
        <v>21.442104999999998</v>
      </c>
      <c r="AJH24" s="149"/>
      <c r="AJI24" s="150"/>
      <c r="AJJ24" s="150" t="str">
        <f t="shared" si="149"/>
        <v xml:space="preserve"> </v>
      </c>
      <c r="AJK24" s="154" t="str">
        <f>IF(AJI24=0," ",IF(AJI24=16," ",VLOOKUP(AJI24,PROTOKOL!$A:$E,2)*AJJ24))</f>
        <v xml:space="preserve"> </v>
      </c>
      <c r="AJL24" s="151"/>
      <c r="AJM24" s="152" t="str">
        <f>IF(AJI24=0," ",IF(AJI24=16," ",(AJH24-AJK24-AJL24)*VLOOKUP(AJI24,PROTOKOL!$A:$E,5)))</f>
        <v xml:space="preserve"> </v>
      </c>
      <c r="AJN24" s="155"/>
      <c r="AJO24" s="156" t="str">
        <f t="shared" si="150"/>
        <v xml:space="preserve"> </v>
      </c>
      <c r="AJP24" s="103"/>
      <c r="AJQ24" s="138">
        <v>11</v>
      </c>
      <c r="AJR24" s="149" t="s">
        <v>26</v>
      </c>
      <c r="AJS24" s="150"/>
      <c r="AJT24" s="150" t="str">
        <f t="shared" si="151"/>
        <v xml:space="preserve"> </v>
      </c>
      <c r="AJU24" s="150" t="str">
        <f>IFERROR(IF(AJS24=0," ",IF(AJS24=16," ",VLOOKUP(AJS24,PROTOKOL!$A:$E,2)*AJT24))/7.5*(7.5-AJX24),"")</f>
        <v/>
      </c>
      <c r="AJV24" s="151"/>
      <c r="AJW24" s="152" t="str">
        <f>IF(AJS24=0," ",IF(AJS24=16," ",(AJR24-AJU24-AJV24)*VLOOKUP(AJS24,PROTOKOL!$A:$E,5)))</f>
        <v xml:space="preserve"> </v>
      </c>
      <c r="AJX24" s="153"/>
      <c r="AJY24" s="144" t="str">
        <f t="shared" si="300"/>
        <v xml:space="preserve"> </v>
      </c>
      <c r="AJZ24" s="145" t="str">
        <f t="shared" si="301"/>
        <v xml:space="preserve"> </v>
      </c>
      <c r="AKA24" s="149"/>
      <c r="AKB24" s="150"/>
      <c r="AKC24" s="150" t="str">
        <f t="shared" si="152"/>
        <v xml:space="preserve"> </v>
      </c>
      <c r="AKD24" s="154" t="str">
        <f>IF(AKB24=0," ",IF(AKB24=16," ",VLOOKUP(AKB24,PROTOKOL!$A:$E,2)*AKC24))</f>
        <v xml:space="preserve"> </v>
      </c>
      <c r="AKE24" s="151"/>
      <c r="AKF24" s="152" t="str">
        <f>IF(AKB24=0," ",IF(AKB24=16," ",(AKA24-AKD24-AKE24)*VLOOKUP(AKB24,PROTOKOL!$A:$E,5)))</f>
        <v xml:space="preserve"> </v>
      </c>
      <c r="AKG24" s="155"/>
      <c r="AKH24" s="156" t="str">
        <f t="shared" si="153"/>
        <v xml:space="preserve"> </v>
      </c>
      <c r="AKI24" s="103"/>
      <c r="AKJ24" s="138">
        <v>11</v>
      </c>
      <c r="AKK24" s="149">
        <v>7.26</v>
      </c>
      <c r="AKL24" s="150">
        <v>1</v>
      </c>
      <c r="AKM24" s="150">
        <f t="shared" si="154"/>
        <v>7.5</v>
      </c>
      <c r="AKN24" s="150">
        <f>IFERROR(IF(AKL24=0," ",IF(AKL24=16," ",VLOOKUP(AKL24,PROTOKOL!$A:$E,2)*AKM24))/7.5*(7.5-AKQ24),"")</f>
        <v>4.5</v>
      </c>
      <c r="AKO24" s="151">
        <v>0.254</v>
      </c>
      <c r="AKP24" s="152">
        <f>IF(AKL24=0," ",IF(AKL24=16," ",(AKK24-AKN24-AKO24)*VLOOKUP(AKL24,PROTOKOL!$A:$E,5)))</f>
        <v>25.40610644444444</v>
      </c>
      <c r="AKQ24" s="153"/>
      <c r="AKR24" s="144">
        <f t="shared" si="302"/>
        <v>7.5</v>
      </c>
      <c r="AKS24" s="145">
        <f t="shared" si="303"/>
        <v>25.40610644444444</v>
      </c>
      <c r="AKT24" s="149"/>
      <c r="AKU24" s="150"/>
      <c r="AKV24" s="150" t="str">
        <f t="shared" si="155"/>
        <v xml:space="preserve"> </v>
      </c>
      <c r="AKW24" s="154" t="str">
        <f>IF(AKU24=0," ",IF(AKU24=16," ",VLOOKUP(AKU24,PROTOKOL!$A:$E,2)*AKV24))</f>
        <v xml:space="preserve"> </v>
      </c>
      <c r="AKX24" s="151"/>
      <c r="AKY24" s="152" t="str">
        <f>IF(AKU24=0," ",IF(AKU24=16," ",(AKT24-AKW24-AKX24)*VLOOKUP(AKU24,PROTOKOL!$A:$E,5)))</f>
        <v xml:space="preserve"> </v>
      </c>
      <c r="AKZ24" s="155"/>
      <c r="ALA24" s="156" t="str">
        <f t="shared" si="156"/>
        <v xml:space="preserve"> </v>
      </c>
      <c r="ALB24" s="103"/>
      <c r="ALC24" s="138">
        <v>11</v>
      </c>
      <c r="ALD24" s="149">
        <v>6.74</v>
      </c>
      <c r="ALE24" s="150">
        <v>1</v>
      </c>
      <c r="ALF24" s="150">
        <f t="shared" si="157"/>
        <v>7.5</v>
      </c>
      <c r="ALG24" s="150">
        <f>IFERROR(IF(ALE24=0," ",IF(ALE24=16," ",VLOOKUP(ALE24,PROTOKOL!$A:$E,2)*ALF24))/7.5*(7.5-ALJ24),"")</f>
        <v>4.5</v>
      </c>
      <c r="ALH24" s="151">
        <v>0.151</v>
      </c>
      <c r="ALI24" s="152">
        <f>IF(ALE24=0," ",IF(ALE24=16," ",(ALD24-ALG24-ALH24)*VLOOKUP(ALE24,PROTOKOL!$A:$E,5)))</f>
        <v>21.178514111111113</v>
      </c>
      <c r="ALJ24" s="153"/>
      <c r="ALK24" s="144">
        <f t="shared" si="304"/>
        <v>7.5</v>
      </c>
      <c r="ALL24" s="145">
        <f t="shared" si="305"/>
        <v>21.178514111111113</v>
      </c>
      <c r="ALM24" s="149"/>
      <c r="ALN24" s="150"/>
      <c r="ALO24" s="150" t="str">
        <f t="shared" si="158"/>
        <v xml:space="preserve"> </v>
      </c>
      <c r="ALP24" s="154" t="str">
        <f>IF(ALN24=0," ",IF(ALN24=16," ",VLOOKUP(ALN24,PROTOKOL!$A:$E,2)*ALO24))</f>
        <v xml:space="preserve"> </v>
      </c>
      <c r="ALQ24" s="151"/>
      <c r="ALR24" s="152" t="str">
        <f>IF(ALN24=0," ",IF(ALN24=16," ",(ALM24-ALP24-ALQ24)*VLOOKUP(ALN24,PROTOKOL!$A:$E,5)))</f>
        <v xml:space="preserve"> </v>
      </c>
      <c r="ALS24" s="155"/>
      <c r="ALT24" s="156" t="str">
        <f t="shared" si="159"/>
        <v xml:space="preserve"> </v>
      </c>
      <c r="ALU24" s="103"/>
      <c r="ALV24" s="138">
        <v>11</v>
      </c>
      <c r="ALW24" s="149">
        <v>6.72</v>
      </c>
      <c r="ALX24" s="150">
        <v>1</v>
      </c>
      <c r="ALY24" s="150">
        <f t="shared" si="160"/>
        <v>7.5</v>
      </c>
      <c r="ALZ24" s="150">
        <f>IFERROR(IF(ALX24=0," ",IF(ALX24=16," ",VLOOKUP(ALX24,PROTOKOL!$A:$E,2)*ALY24))/7.5*(7.5-AMC24),"")</f>
        <v>4.5</v>
      </c>
      <c r="AMA24" s="151">
        <v>0.29799999999999999</v>
      </c>
      <c r="AMB24" s="152">
        <f>IF(ALX24=0," ",IF(ALX24=16," ",(ALW24-ALZ24-AMA24)*VLOOKUP(ALX24,PROTOKOL!$A:$E,5)))</f>
        <v>19.485449555555551</v>
      </c>
      <c r="AMC24" s="153"/>
      <c r="AMD24" s="144">
        <f t="shared" si="306"/>
        <v>7.5</v>
      </c>
      <c r="AME24" s="145">
        <f t="shared" si="307"/>
        <v>19.485449555555551</v>
      </c>
      <c r="AMF24" s="149"/>
      <c r="AMG24" s="150"/>
      <c r="AMH24" s="150" t="str">
        <f t="shared" si="161"/>
        <v xml:space="preserve"> </v>
      </c>
      <c r="AMI24" s="154" t="str">
        <f>IF(AMG24=0," ",IF(AMG24=16," ",VLOOKUP(AMG24,PROTOKOL!$A:$E,2)*AMH24))</f>
        <v xml:space="preserve"> </v>
      </c>
      <c r="AMJ24" s="151"/>
      <c r="AMK24" s="152" t="str">
        <f>IF(AMG24=0," ",IF(AMG24=16," ",(AMF24-AMI24-AMJ24)*VLOOKUP(AMG24,PROTOKOL!$A:$E,5)))</f>
        <v xml:space="preserve"> </v>
      </c>
      <c r="AML24" s="155"/>
      <c r="AMM24" s="156" t="str">
        <f t="shared" si="162"/>
        <v xml:space="preserve"> </v>
      </c>
      <c r="AMN24" s="103"/>
      <c r="AMO24" s="138">
        <v>11</v>
      </c>
      <c r="AMP24" s="149">
        <v>7.28</v>
      </c>
      <c r="AMQ24" s="150">
        <v>1</v>
      </c>
      <c r="AMR24" s="150">
        <f t="shared" si="163"/>
        <v>7.5</v>
      </c>
      <c r="AMS24" s="150">
        <f>IFERROR(IF(AMQ24=0," ",IF(AMQ24=16," ",VLOOKUP(AMQ24,PROTOKOL!$A:$E,2)*AMR24))/7.5*(7.5-AMV24),"")</f>
        <v>4.5</v>
      </c>
      <c r="AMT24" s="151">
        <v>0.21199999999999999</v>
      </c>
      <c r="AMU24" s="152">
        <f>IF(AMQ24=0," ",IF(AMQ24=16," ",(AMP24-AMS24-AMT24)*VLOOKUP(AMQ24,PROTOKOL!$A:$E,5)))</f>
        <v>26.03466933333333</v>
      </c>
      <c r="AMV24" s="153"/>
      <c r="AMW24" s="144">
        <f t="shared" si="308"/>
        <v>7.5</v>
      </c>
      <c r="AMX24" s="145">
        <f t="shared" si="309"/>
        <v>26.03466933333333</v>
      </c>
      <c r="AMY24" s="149"/>
      <c r="AMZ24" s="150"/>
      <c r="ANA24" s="150" t="str">
        <f t="shared" si="164"/>
        <v xml:space="preserve"> </v>
      </c>
      <c r="ANB24" s="154" t="str">
        <f>IF(AMZ24=0," ",IF(AMZ24=16," ",VLOOKUP(AMZ24,PROTOKOL!$A:$E,2)*ANA24))</f>
        <v xml:space="preserve"> </v>
      </c>
      <c r="ANC24" s="151"/>
      <c r="AND24" s="152" t="str">
        <f>IF(AMZ24=0," ",IF(AMZ24=16," ",(AMY24-ANB24-ANC24)*VLOOKUP(AMZ24,PROTOKOL!$A:$E,5)))</f>
        <v xml:space="preserve"> </v>
      </c>
      <c r="ANE24" s="155"/>
      <c r="ANF24" s="156" t="str">
        <f t="shared" si="165"/>
        <v xml:space="preserve"> </v>
      </c>
      <c r="ANG24" s="103"/>
      <c r="ANH24" s="138">
        <v>11</v>
      </c>
      <c r="ANI24" s="149" t="s">
        <v>26</v>
      </c>
      <c r="ANJ24" s="150"/>
      <c r="ANK24" s="150" t="str">
        <f t="shared" si="166"/>
        <v xml:space="preserve"> </v>
      </c>
      <c r="ANL24" s="150" t="str">
        <f>IFERROR(IF(ANJ24=0," ",IF(ANJ24=16," ",VLOOKUP(ANJ24,PROTOKOL!$A:$E,2)*ANK24))/7.5*(7.5-ANO24),"")</f>
        <v/>
      </c>
      <c r="ANM24" s="151"/>
      <c r="ANN24" s="152" t="str">
        <f>IF(ANJ24=0," ",IF(ANJ24=16," ",(ANI24-ANL24-ANM24)*VLOOKUP(ANJ24,PROTOKOL!$A:$E,5)))</f>
        <v xml:space="preserve"> </v>
      </c>
      <c r="ANO24" s="153"/>
      <c r="ANP24" s="144" t="str">
        <f t="shared" si="310"/>
        <v xml:space="preserve"> </v>
      </c>
      <c r="ANQ24" s="145" t="str">
        <f t="shared" si="311"/>
        <v xml:space="preserve"> </v>
      </c>
      <c r="ANR24" s="149"/>
      <c r="ANS24" s="150"/>
      <c r="ANT24" s="150" t="str">
        <f t="shared" si="167"/>
        <v xml:space="preserve"> </v>
      </c>
      <c r="ANU24" s="154" t="str">
        <f>IF(ANS24=0," ",IF(ANS24=16," ",VLOOKUP(ANS24,PROTOKOL!$A:$E,2)*ANT24))</f>
        <v xml:space="preserve"> </v>
      </c>
      <c r="ANV24" s="151"/>
      <c r="ANW24" s="152" t="str">
        <f>IF(ANS24=0," ",IF(ANS24=16," ",(ANR24-ANU24-ANV24)*VLOOKUP(ANS24,PROTOKOL!$A:$E,5)))</f>
        <v xml:space="preserve"> </v>
      </c>
      <c r="ANX24" s="155"/>
      <c r="ANY24" s="156" t="str">
        <f t="shared" si="168"/>
        <v xml:space="preserve"> </v>
      </c>
      <c r="ANZ24" s="103"/>
      <c r="AOA24" s="138">
        <v>11</v>
      </c>
      <c r="AOB24" s="149">
        <v>7.13</v>
      </c>
      <c r="AOC24" s="150">
        <v>1</v>
      </c>
      <c r="AOD24" s="150">
        <f t="shared" si="169"/>
        <v>7.5</v>
      </c>
      <c r="AOE24" s="150">
        <f>IFERROR(IF(AOC24=0," ",IF(AOC24=16," ",VLOOKUP(AOC24,PROTOKOL!$A:$E,2)*AOD24))/7.5*(7.5-AOH24),"")</f>
        <v>4.5</v>
      </c>
      <c r="AOF24" s="151">
        <v>0.32900000000000001</v>
      </c>
      <c r="AOG24" s="152">
        <f>IF(AOC24=0," ",IF(AOC24=16," ",(AOB24-AOE24-AOF24)*VLOOKUP(AOC24,PROTOKOL!$A:$E,5)))</f>
        <v>23.327793666666661</v>
      </c>
      <c r="AOH24" s="153"/>
      <c r="AOI24" s="144">
        <f t="shared" si="312"/>
        <v>7.5</v>
      </c>
      <c r="AOJ24" s="145">
        <f t="shared" si="313"/>
        <v>23.327793666666661</v>
      </c>
      <c r="AOK24" s="149"/>
      <c r="AOL24" s="150"/>
      <c r="AOM24" s="150" t="str">
        <f t="shared" si="170"/>
        <v xml:space="preserve"> </v>
      </c>
      <c r="AON24" s="154" t="str">
        <f>IF(AOL24=0," ",IF(AOL24=16," ",VLOOKUP(AOL24,PROTOKOL!$A:$E,2)*AOM24))</f>
        <v xml:space="preserve"> </v>
      </c>
      <c r="AOO24" s="151"/>
      <c r="AOP24" s="152" t="str">
        <f>IF(AOL24=0," ",IF(AOL24=16," ",(AOK24-AON24-AOO24)*VLOOKUP(AOL24,PROTOKOL!$A:$E,5)))</f>
        <v xml:space="preserve"> </v>
      </c>
      <c r="AOQ24" s="155"/>
      <c r="AOR24" s="156" t="str">
        <f t="shared" si="171"/>
        <v xml:space="preserve"> </v>
      </c>
      <c r="AOS24" s="103"/>
      <c r="AOT24" s="138">
        <v>11</v>
      </c>
      <c r="AOU24" s="149" t="s">
        <v>29</v>
      </c>
      <c r="AOV24" s="150"/>
      <c r="AOW24" s="150" t="str">
        <f t="shared" si="172"/>
        <v xml:space="preserve"> </v>
      </c>
      <c r="AOX24" s="150" t="str">
        <f>IFERROR(IF(AOV24=0," ",IF(AOV24=16," ",VLOOKUP(AOV24,PROTOKOL!$A:$E,2)*AOW24))/7.5*(7.5-APA24),"")</f>
        <v/>
      </c>
      <c r="AOY24" s="151"/>
      <c r="AOZ24" s="152" t="str">
        <f>IF(AOV24=0," ",IF(AOV24=16," ",(AOU24-AOX24-AOY24)*VLOOKUP(AOV24,PROTOKOL!$A:$E,5)))</f>
        <v xml:space="preserve"> </v>
      </c>
      <c r="APA24" s="153"/>
      <c r="APB24" s="144" t="str">
        <f t="shared" si="314"/>
        <v xml:space="preserve"> </v>
      </c>
      <c r="APC24" s="145" t="str">
        <f t="shared" si="315"/>
        <v xml:space="preserve"> </v>
      </c>
      <c r="APD24" s="149"/>
      <c r="APE24" s="150"/>
      <c r="APF24" s="150" t="str">
        <f t="shared" si="173"/>
        <v xml:space="preserve"> </v>
      </c>
      <c r="APG24" s="154" t="str">
        <f>IF(APE24=0," ",IF(APE24=16," ",VLOOKUP(APE24,PROTOKOL!$A:$E,2)*APF24))</f>
        <v xml:space="preserve"> </v>
      </c>
      <c r="APH24" s="151"/>
      <c r="API24" s="152" t="str">
        <f>IF(APE24=0," ",IF(APE24=16," ",(APD24-APG24-APH24)*VLOOKUP(APE24,PROTOKOL!$A:$E,5)))</f>
        <v xml:space="preserve"> </v>
      </c>
      <c r="APJ24" s="155"/>
      <c r="APK24" s="156" t="str">
        <f t="shared" si="174"/>
        <v xml:space="preserve"> </v>
      </c>
      <c r="APL24" s="103"/>
      <c r="APM24" s="138">
        <v>11</v>
      </c>
      <c r="APN24" s="149">
        <v>7.28</v>
      </c>
      <c r="APO24" s="150">
        <v>1</v>
      </c>
      <c r="APP24" s="150">
        <f t="shared" si="175"/>
        <v>7.5</v>
      </c>
      <c r="APQ24" s="150">
        <f>IFERROR(IF(APO24=0," ",IF(APO24=16," ",VLOOKUP(APO24,PROTOKOL!$A:$E,2)*APP24))/7.5*(7.5-APT24),"")</f>
        <v>4.5</v>
      </c>
      <c r="APR24" s="151">
        <v>0.21199999999999999</v>
      </c>
      <c r="APS24" s="152">
        <f>IF(APO24=0," ",IF(APO24=16," ",(APN24-APQ24-APR24)*VLOOKUP(APO24,PROTOKOL!$A:$E,5)))</f>
        <v>26.03466933333333</v>
      </c>
      <c r="APT24" s="153"/>
      <c r="APU24" s="144">
        <f t="shared" si="316"/>
        <v>7.5</v>
      </c>
      <c r="APV24" s="145">
        <f t="shared" si="317"/>
        <v>26.03466933333333</v>
      </c>
      <c r="APW24" s="149"/>
      <c r="APX24" s="150"/>
      <c r="APY24" s="150" t="str">
        <f t="shared" si="176"/>
        <v xml:space="preserve"> </v>
      </c>
      <c r="APZ24" s="154" t="str">
        <f>IF(APX24=0," ",IF(APX24=16," ",VLOOKUP(APX24,PROTOKOL!$A:$E,2)*APY24))</f>
        <v xml:space="preserve"> </v>
      </c>
      <c r="AQA24" s="151"/>
      <c r="AQB24" s="152" t="str">
        <f>IF(APX24=0," ",IF(APX24=16," ",(APW24-APZ24-AQA24)*VLOOKUP(APX24,PROTOKOL!$A:$E,5)))</f>
        <v xml:space="preserve"> </v>
      </c>
      <c r="AQC24" s="155"/>
      <c r="AQD24" s="156" t="str">
        <f t="shared" si="177"/>
        <v xml:space="preserve"> </v>
      </c>
      <c r="AQE24" s="103"/>
      <c r="AQF24" s="138">
        <v>11</v>
      </c>
      <c r="AQG24" s="149">
        <v>6.31</v>
      </c>
      <c r="AQH24" s="150">
        <v>1</v>
      </c>
      <c r="AQI24" s="150">
        <f t="shared" si="178"/>
        <v>7.5</v>
      </c>
      <c r="AQJ24" s="150">
        <f>IFERROR(IF(AQH24=0," ",IF(AQH24=16," ",VLOOKUP(AQH24,PROTOKOL!$A:$E,2)*AQI24))/7.5*(7.5-AQM24),"")</f>
        <v>4.5</v>
      </c>
      <c r="AQK24" s="151">
        <v>0.26700000000000002</v>
      </c>
      <c r="AQL24" s="152">
        <f>IF(AQH24=0," ",IF(AQH24=16," ",(AQG24-AQJ24-AQK24)*VLOOKUP(AQH24,PROTOKOL!$A:$E,5)))</f>
        <v>15.643105444444439</v>
      </c>
      <c r="AQM24" s="153"/>
      <c r="AQN24" s="144">
        <f t="shared" si="318"/>
        <v>7.5</v>
      </c>
      <c r="AQO24" s="145">
        <f t="shared" si="319"/>
        <v>15.643105444444439</v>
      </c>
      <c r="AQP24" s="149"/>
      <c r="AQQ24" s="150"/>
      <c r="AQR24" s="150" t="str">
        <f t="shared" si="179"/>
        <v xml:space="preserve"> </v>
      </c>
      <c r="AQS24" s="154" t="str">
        <f>IF(AQQ24=0," ",IF(AQQ24=16," ",VLOOKUP(AQQ24,PROTOKOL!$A:$E,2)*AQR24))</f>
        <v xml:space="preserve"> </v>
      </c>
      <c r="AQT24" s="151"/>
      <c r="AQU24" s="152" t="str">
        <f>IF(AQQ24=0," ",IF(AQQ24=16," ",(AQP24-AQS24-AQT24)*VLOOKUP(AQQ24,PROTOKOL!$A:$E,5)))</f>
        <v xml:space="preserve"> </v>
      </c>
      <c r="AQV24" s="155"/>
      <c r="AQW24" s="156" t="str">
        <f t="shared" si="180"/>
        <v xml:space="preserve"> </v>
      </c>
      <c r="AQX24" s="103"/>
      <c r="AQY24" s="138">
        <v>11</v>
      </c>
      <c r="AQZ24" s="149">
        <v>7.13</v>
      </c>
      <c r="ARA24" s="150">
        <v>1</v>
      </c>
      <c r="ARB24" s="150">
        <f t="shared" si="181"/>
        <v>7.5</v>
      </c>
      <c r="ARC24" s="150">
        <f>IFERROR(IF(ARA24=0," ",IF(ARA24=16," ",VLOOKUP(ARA24,PROTOKOL!$A:$E,2)*ARB24))/7.5*(7.5-ARF24),"")</f>
        <v>4.5</v>
      </c>
      <c r="ARD24" s="151">
        <v>0.32900000000000001</v>
      </c>
      <c r="ARE24" s="152">
        <f>IF(ARA24=0," ",IF(ARA24=16," ",(AQZ24-ARC24-ARD24)*VLOOKUP(ARA24,PROTOKOL!$A:$E,5)))</f>
        <v>23.327793666666661</v>
      </c>
      <c r="ARF24" s="153"/>
      <c r="ARG24" s="144">
        <f t="shared" si="320"/>
        <v>7.5</v>
      </c>
      <c r="ARH24" s="145">
        <f t="shared" si="321"/>
        <v>23.327793666666661</v>
      </c>
      <c r="ARI24" s="149"/>
      <c r="ARJ24" s="150"/>
      <c r="ARK24" s="150" t="str">
        <f t="shared" si="182"/>
        <v xml:space="preserve"> </v>
      </c>
      <c r="ARL24" s="154" t="str">
        <f>IF(ARJ24=0," ",IF(ARJ24=16," ",VLOOKUP(ARJ24,PROTOKOL!$A:$E,2)*ARK24))</f>
        <v xml:space="preserve"> </v>
      </c>
      <c r="ARM24" s="151"/>
      <c r="ARN24" s="152" t="str">
        <f>IF(ARJ24=0," ",IF(ARJ24=16," ",(ARI24-ARL24-ARM24)*VLOOKUP(ARJ24,PROTOKOL!$A:$E,5)))</f>
        <v xml:space="preserve"> </v>
      </c>
      <c r="ARO24" s="155"/>
      <c r="ARP24" s="156" t="str">
        <f t="shared" si="183"/>
        <v xml:space="preserve"> </v>
      </c>
      <c r="ARQ24" s="103"/>
      <c r="ARR24" s="138">
        <v>11</v>
      </c>
      <c r="ARS24" s="149">
        <v>5.0599999999999996</v>
      </c>
      <c r="ART24" s="150">
        <v>1</v>
      </c>
      <c r="ARU24" s="150">
        <f t="shared" si="184"/>
        <v>7.5</v>
      </c>
      <c r="ARV24" s="150">
        <f>IFERROR(IF(ART24=0," ",IF(ART24=16," ",VLOOKUP(ART24,PROTOKOL!$A:$E,2)*ARU24))/7.5*(7.5-ARY24),"")</f>
        <v>4.26</v>
      </c>
      <c r="ARW24" s="151">
        <v>0.122</v>
      </c>
      <c r="ARX24" s="152">
        <f>IF(ART24=0," ",IF(ART24=16," ",(ARS24-ARV24-ARW24)*VLOOKUP(ART24,PROTOKOL!$A:$E,5)))</f>
        <v>6.8736393333333305</v>
      </c>
      <c r="ARY24" s="153">
        <v>0.4</v>
      </c>
      <c r="ARZ24" s="144">
        <f t="shared" si="322"/>
        <v>7.5</v>
      </c>
      <c r="ASA24" s="145">
        <f t="shared" si="323"/>
        <v>6.8736393333333305</v>
      </c>
      <c r="ASB24" s="149"/>
      <c r="ASC24" s="150"/>
      <c r="ASD24" s="150" t="str">
        <f t="shared" si="185"/>
        <v xml:space="preserve"> </v>
      </c>
      <c r="ASE24" s="154" t="str">
        <f>IF(ASC24=0," ",IF(ASC24=16," ",VLOOKUP(ASC24,PROTOKOL!$A:$E,2)*ASD24))</f>
        <v xml:space="preserve"> </v>
      </c>
      <c r="ASF24" s="151"/>
      <c r="ASG24" s="152" t="str">
        <f>IF(ASC24=0," ",IF(ASC24=16," ",(ASB24-ASE24-ASF24)*VLOOKUP(ASC24,PROTOKOL!$A:$E,5)))</f>
        <v xml:space="preserve"> </v>
      </c>
      <c r="ASH24" s="155"/>
      <c r="ASI24" s="156" t="str">
        <f t="shared" si="186"/>
        <v xml:space="preserve"> </v>
      </c>
      <c r="ASJ24" s="103"/>
      <c r="ASK24" s="138">
        <v>11</v>
      </c>
      <c r="ASL24" s="149">
        <v>4.72</v>
      </c>
      <c r="ASM24" s="150">
        <v>1</v>
      </c>
      <c r="ASN24" s="150">
        <f t="shared" si="187"/>
        <v>7.5</v>
      </c>
      <c r="ASO24" s="150">
        <f>IFERROR(IF(ASM24=0," ",IF(ASM24=16," ",VLOOKUP(ASM24,PROTOKOL!$A:$E,2)*ASN24))/7.5*(7.5-ASR24),"")</f>
        <v>4.5</v>
      </c>
      <c r="ASP24" s="151">
        <v>0.157</v>
      </c>
      <c r="ASQ24" s="152">
        <f>IF(ASM24=0," ",IF(ASM24=16," ",(ASL24-ASO24-ASP24)*VLOOKUP(ASM24,PROTOKOL!$A:$E,5)))</f>
        <v>0.63870099999999741</v>
      </c>
      <c r="ASR24" s="153"/>
      <c r="ASS24" s="144">
        <f t="shared" si="324"/>
        <v>7.5</v>
      </c>
      <c r="AST24" s="145">
        <f t="shared" si="325"/>
        <v>0.63870099999999741</v>
      </c>
      <c r="ASU24" s="149"/>
      <c r="ASV24" s="150"/>
      <c r="ASW24" s="150" t="str">
        <f t="shared" si="188"/>
        <v xml:space="preserve"> </v>
      </c>
      <c r="ASX24" s="154" t="str">
        <f>IF(ASV24=0," ",IF(ASV24=16," ",VLOOKUP(ASV24,PROTOKOL!$A:$E,2)*ASW24))</f>
        <v xml:space="preserve"> </v>
      </c>
      <c r="ASY24" s="151"/>
      <c r="ASZ24" s="152" t="str">
        <f>IF(ASV24=0," ",IF(ASV24=16," ",(ASU24-ASX24-ASY24)*VLOOKUP(ASV24,PROTOKOL!$A:$E,5)))</f>
        <v xml:space="preserve"> </v>
      </c>
      <c r="ATA24" s="155"/>
      <c r="ATB24" s="156" t="str">
        <f t="shared" si="189"/>
        <v xml:space="preserve"> </v>
      </c>
      <c r="ATC24" s="103"/>
      <c r="ATD24" s="138">
        <v>11</v>
      </c>
      <c r="ATE24" s="149">
        <v>3.37</v>
      </c>
      <c r="ATF24" s="150">
        <v>1</v>
      </c>
      <c r="ATG24" s="150">
        <f t="shared" si="190"/>
        <v>7.5</v>
      </c>
      <c r="ATH24" s="150">
        <f>IFERROR(IF(ATF24=0," ",IF(ATF24=16," ",VLOOKUP(ATF24,PROTOKOL!$A:$E,2)*ATG24))/7.5*(7.5-ATK24),"")</f>
        <v>2.1</v>
      </c>
      <c r="ATI24" s="151">
        <v>0.22689999999999999</v>
      </c>
      <c r="ATJ24" s="152">
        <f>IF(ATF24=0," ",IF(ATF24=16," ",(ATE24-ATH24-ATI24)*VLOOKUP(ATF24,PROTOKOL!$A:$E,5)))</f>
        <v>10.575063699999998</v>
      </c>
      <c r="ATK24" s="153">
        <v>4</v>
      </c>
      <c r="ATL24" s="144">
        <f t="shared" si="326"/>
        <v>7.5</v>
      </c>
      <c r="ATM24" s="145">
        <f t="shared" si="327"/>
        <v>10.575063699999998</v>
      </c>
      <c r="ATN24" s="149"/>
      <c r="ATO24" s="150"/>
      <c r="ATP24" s="150" t="str">
        <f t="shared" si="191"/>
        <v xml:space="preserve"> </v>
      </c>
      <c r="ATQ24" s="154" t="str">
        <f>IF(ATO24=0," ",IF(ATO24=16," ",VLOOKUP(ATO24,PROTOKOL!$A:$E,2)*ATP24))</f>
        <v xml:space="preserve"> </v>
      </c>
      <c r="ATR24" s="151"/>
      <c r="ATS24" s="152" t="str">
        <f>IF(ATO24=0," ",IF(ATO24=16," ",(ATN24-ATQ24-ATR24)*VLOOKUP(ATO24,PROTOKOL!$A:$E,5)))</f>
        <v xml:space="preserve"> </v>
      </c>
      <c r="ATT24" s="155"/>
      <c r="ATU24" s="156" t="str">
        <f t="shared" si="192"/>
        <v xml:space="preserve"> </v>
      </c>
      <c r="ATV24" s="103"/>
      <c r="ATW24" s="138">
        <v>11</v>
      </c>
      <c r="ATX24" s="149">
        <v>6.02</v>
      </c>
      <c r="ATY24" s="150">
        <v>1</v>
      </c>
      <c r="ATZ24" s="150">
        <f t="shared" si="193"/>
        <v>7.5</v>
      </c>
      <c r="AUA24" s="150">
        <f>IFERROR(IF(ATY24=0," ",IF(ATY24=16," ",VLOOKUP(ATY24,PROTOKOL!$A:$E,2)*ATZ24))/7.5*(7.5-AUD24),"")</f>
        <v>4.5</v>
      </c>
      <c r="AUB24" s="151">
        <v>0.245</v>
      </c>
      <c r="AUC24" s="152">
        <f>IF(ATY24=0," ",IF(ATY24=16," ",(ATX24-AUA24-AUB24)*VLOOKUP(ATY24,PROTOKOL!$A:$E,5)))</f>
        <v>12.926091666666659</v>
      </c>
      <c r="AUD24" s="153"/>
      <c r="AUE24" s="144">
        <f t="shared" si="328"/>
        <v>7.5</v>
      </c>
      <c r="AUF24" s="145">
        <f t="shared" si="329"/>
        <v>12.926091666666659</v>
      </c>
      <c r="AUG24" s="149"/>
      <c r="AUH24" s="150"/>
      <c r="AUI24" s="150" t="str">
        <f t="shared" si="194"/>
        <v xml:space="preserve"> </v>
      </c>
      <c r="AUJ24" s="154" t="str">
        <f>IF(AUH24=0," ",IF(AUH24=16," ",VLOOKUP(AUH24,PROTOKOL!$A:$E,2)*AUI24))</f>
        <v xml:space="preserve"> </v>
      </c>
      <c r="AUK24" s="151"/>
      <c r="AUL24" s="152" t="str">
        <f>IF(AUH24=0," ",IF(AUH24=16," ",(AUG24-AUJ24-AUK24)*VLOOKUP(AUH24,PROTOKOL!$A:$E,5)))</f>
        <v xml:space="preserve"> </v>
      </c>
      <c r="AUM24" s="155"/>
      <c r="AUN24" s="156" t="str">
        <f t="shared" si="195"/>
        <v xml:space="preserve"> </v>
      </c>
      <c r="AUO24" s="103"/>
      <c r="AUP24" s="138">
        <v>11</v>
      </c>
      <c r="AUQ24" s="149">
        <v>6.49</v>
      </c>
      <c r="AUR24" s="150">
        <v>1</v>
      </c>
      <c r="AUS24" s="150">
        <f t="shared" si="196"/>
        <v>7.5</v>
      </c>
      <c r="AUT24" s="150">
        <f>IFERROR(IF(AUR24=0," ",IF(AUR24=16," ",VLOOKUP(AUR24,PROTOKOL!$A:$E,2)*AUS24))/7.5*(7.5-AUW24),"")</f>
        <v>4.5</v>
      </c>
      <c r="AUU24" s="151">
        <v>0.26400000000000001</v>
      </c>
      <c r="AUV24" s="152">
        <f>IF(AUR24=0," ",IF(AUR24=16," ",(AUQ24-AUT24-AUU24)*VLOOKUP(AUR24,PROTOKOL!$A:$E,5)))</f>
        <v>17.498379777777778</v>
      </c>
      <c r="AUW24" s="153"/>
      <c r="AUX24" s="144">
        <f t="shared" si="330"/>
        <v>7.5</v>
      </c>
      <c r="AUY24" s="145">
        <f t="shared" si="331"/>
        <v>17.498379777777778</v>
      </c>
      <c r="AUZ24" s="149"/>
      <c r="AVA24" s="150"/>
      <c r="AVB24" s="150" t="str">
        <f t="shared" si="197"/>
        <v xml:space="preserve"> </v>
      </c>
      <c r="AVC24" s="154" t="str">
        <f>IF(AVA24=0," ",IF(AVA24=16," ",VLOOKUP(AVA24,PROTOKOL!$A:$E,2)*AVB24))</f>
        <v xml:space="preserve"> </v>
      </c>
      <c r="AVD24" s="151"/>
      <c r="AVE24" s="152" t="str">
        <f>IF(AVA24=0," ",IF(AVA24=16," ",(AUZ24-AVC24-AVD24)*VLOOKUP(AVA24,PROTOKOL!$A:$E,5)))</f>
        <v xml:space="preserve"> </v>
      </c>
      <c r="AVF24" s="155"/>
      <c r="AVG24" s="156" t="str">
        <f t="shared" si="198"/>
        <v xml:space="preserve"> </v>
      </c>
    </row>
    <row r="25" spans="1:1255" ht="15" thickBot="1" x14ac:dyDescent="0.35">
      <c r="A25" s="103"/>
      <c r="B25" s="138">
        <v>12</v>
      </c>
      <c r="C25" s="149" t="s">
        <v>26</v>
      </c>
      <c r="D25" s="150"/>
      <c r="E25" s="150" t="str">
        <f t="shared" si="334"/>
        <v xml:space="preserve"> </v>
      </c>
      <c r="F25" s="150" t="str">
        <f>IFERROR(IF(D25=0," ",IF(D25=16," ",VLOOKUP(D25,PROTOKOL!$A:$E,2)*E25))/7.5*(7.5-I25),"")</f>
        <v/>
      </c>
      <c r="G25" s="151"/>
      <c r="H25" s="152" t="str">
        <f>IF(D25=0," ",IF(D25=16," ",(C25-F25-G25)*VLOOKUP(D25,PROTOKOL!$A:$E,5)))</f>
        <v xml:space="preserve"> </v>
      </c>
      <c r="I25" s="153"/>
      <c r="J25" s="144" t="str">
        <f t="shared" si="199"/>
        <v xml:space="preserve"> </v>
      </c>
      <c r="K25" s="145" t="str">
        <f t="shared" si="200"/>
        <v xml:space="preserve"> </v>
      </c>
      <c r="L25" s="149"/>
      <c r="M25" s="150"/>
      <c r="N25" s="150" t="str">
        <f t="shared" si="3"/>
        <v xml:space="preserve"> </v>
      </c>
      <c r="O25" s="154" t="str">
        <f>IF(M25=0," ",IF(M25=16," ",VLOOKUP(M25,PROTOKOL!$A:$E,2)*N25))</f>
        <v xml:space="preserve"> </v>
      </c>
      <c r="P25" s="151"/>
      <c r="Q25" s="152" t="str">
        <f>IF(M25=0," ",IF(M25=16," ",(L25-O25-P25)*VLOOKUP(M25,PROTOKOL!$A:$E,5)))</f>
        <v xml:space="preserve"> </v>
      </c>
      <c r="R25" s="155"/>
      <c r="S25" s="156" t="str">
        <f t="shared" si="4"/>
        <v xml:space="preserve"> </v>
      </c>
      <c r="T25" s="103"/>
      <c r="U25" s="370">
        <v>12</v>
      </c>
      <c r="V25" s="422"/>
      <c r="W25" s="381"/>
      <c r="X25" s="376"/>
      <c r="Y25" s="372" t="str">
        <f t="shared" si="5"/>
        <v xml:space="preserve"> </v>
      </c>
      <c r="Z25" s="372" t="str">
        <f>IFERROR(IF(X25=0," ",IF(X25=16," ",VLOOKUP(X25,PROTOKOL!$A:$E,2)*Y25))/7.5*(7.5-AC25),"")</f>
        <v/>
      </c>
      <c r="AA25" s="382"/>
      <c r="AB25" s="374" t="str">
        <f>IF(X25=0," ",IF(X25=16," ",(W25-Z25-AA25)*VLOOKUP(X25,PROTOKOL!$A:$E,5)))</f>
        <v xml:space="preserve"> </v>
      </c>
      <c r="AC25" s="383"/>
      <c r="AD25" s="376" t="str">
        <f t="shared" si="6"/>
        <v xml:space="preserve"> </v>
      </c>
      <c r="AE25" s="377" t="str">
        <f t="shared" si="7"/>
        <v xml:space="preserve"> </v>
      </c>
      <c r="AF25" s="381"/>
      <c r="AG25" s="376"/>
      <c r="AH25" s="372" t="str">
        <f t="shared" si="8"/>
        <v xml:space="preserve"> </v>
      </c>
      <c r="AI25" s="378" t="str">
        <f>IF(AG25=0," ",IF(AG25=16," ",VLOOKUP(AG25,PROTOKOL!$A:$E,2)*AH25))</f>
        <v xml:space="preserve"> </v>
      </c>
      <c r="AJ25" s="382"/>
      <c r="AK25" s="374" t="str">
        <f>IF(AG25=0," ",IF(AG25=16," ",(AF25-AI25-AJ25)*VLOOKUP(AG25,PROTOKOL!$A:$E,5)))</f>
        <v xml:space="preserve"> </v>
      </c>
      <c r="AL25" s="384"/>
      <c r="AM25" s="380" t="str">
        <f t="shared" si="9"/>
        <v xml:space="preserve"> </v>
      </c>
      <c r="AN25" s="103"/>
      <c r="AO25" s="138">
        <v>12</v>
      </c>
      <c r="AP25" s="149">
        <v>1</v>
      </c>
      <c r="AQ25" s="150">
        <v>7</v>
      </c>
      <c r="AR25" s="150">
        <f t="shared" si="335"/>
        <v>7.5</v>
      </c>
      <c r="AS25" s="150">
        <f>IFERROR(IF(AQ25=0," ",IF(AQ25=16," ",VLOOKUP(AQ25,PROTOKOL!$A:$E,2)*AR25))/7.5*(7.5-AV25),"")</f>
        <v>0</v>
      </c>
      <c r="AT25" s="151"/>
      <c r="AU25" s="152">
        <f>IF(AQ25=0," ",IF(AQ25=16," ",(AP25-AS25-AT25)*VLOOKUP(AQ25,PROTOKOL!$A:$E,5)))</f>
        <v>19.180704592450226</v>
      </c>
      <c r="AV25" s="153"/>
      <c r="AW25" s="144" t="str">
        <f t="shared" si="336"/>
        <v xml:space="preserve"> </v>
      </c>
      <c r="AX25" s="145" t="str">
        <f t="shared" si="337"/>
        <v xml:space="preserve"> </v>
      </c>
      <c r="AY25" s="149"/>
      <c r="AZ25" s="150"/>
      <c r="BA25" s="150" t="str">
        <f t="shared" si="338"/>
        <v xml:space="preserve"> </v>
      </c>
      <c r="BB25" s="154" t="str">
        <f>IF(AZ25=0," ",IF(AZ25=16," ",VLOOKUP(AZ25,PROTOKOL!$A:$E,2)*BA25))</f>
        <v xml:space="preserve"> </v>
      </c>
      <c r="BC25" s="151"/>
      <c r="BD25" s="152" t="str">
        <f>IF(AZ25=0," ",IF(AZ25=16," ",(AY25-BB25-BC25)*VLOOKUP(AZ25,PROTOKOL!$A:$E,5)))</f>
        <v xml:space="preserve"> </v>
      </c>
      <c r="BE25" s="155"/>
      <c r="BF25" s="156" t="str">
        <f t="shared" si="339"/>
        <v xml:space="preserve"> </v>
      </c>
      <c r="BG25" s="103"/>
      <c r="BH25" s="138">
        <v>12</v>
      </c>
      <c r="BI25" s="149">
        <v>1</v>
      </c>
      <c r="BJ25" s="150">
        <v>7</v>
      </c>
      <c r="BK25" s="150">
        <f t="shared" si="13"/>
        <v>7.5</v>
      </c>
      <c r="BL25" s="150">
        <f>IFERROR(IF(BJ25=0," ",IF(BJ25=16," ",VLOOKUP(BJ25,PROTOKOL!$A:$E,2)*BK25))/7.5*(7.5-BO25),"")</f>
        <v>0</v>
      </c>
      <c r="BM25" s="151"/>
      <c r="BN25" s="152">
        <f>IF(BJ25=0," ",IF(BJ25=16," ",(BI25-BL25-BM25)*VLOOKUP(BJ25,PROTOKOL!$A:$E,5)))</f>
        <v>19.180704592450226</v>
      </c>
      <c r="BO25" s="153"/>
      <c r="BP25" s="144" t="str">
        <f t="shared" si="203"/>
        <v xml:space="preserve"> </v>
      </c>
      <c r="BQ25" s="145" t="str">
        <f t="shared" si="204"/>
        <v xml:space="preserve"> </v>
      </c>
      <c r="BR25" s="149"/>
      <c r="BS25" s="150"/>
      <c r="BT25" s="150" t="str">
        <f t="shared" si="14"/>
        <v xml:space="preserve"> </v>
      </c>
      <c r="BU25" s="154" t="str">
        <f>IF(BS25=0," ",IF(BS25=16," ",VLOOKUP(BS25,PROTOKOL!$A:$E,2)*BT25))</f>
        <v xml:space="preserve"> </v>
      </c>
      <c r="BV25" s="151"/>
      <c r="BW25" s="152" t="str">
        <f>IF(BS25=0," ",IF(BS25=16," ",(BR25-BU25-BV25)*VLOOKUP(BS25,PROTOKOL!$A:$E,5)))</f>
        <v xml:space="preserve"> </v>
      </c>
      <c r="BX25" s="155"/>
      <c r="BY25" s="156" t="str">
        <f t="shared" si="15"/>
        <v xml:space="preserve"> </v>
      </c>
      <c r="BZ25" s="103"/>
      <c r="CA25" s="138">
        <v>12</v>
      </c>
      <c r="CB25" s="149">
        <v>7.74</v>
      </c>
      <c r="CC25" s="150">
        <v>3</v>
      </c>
      <c r="CD25" s="150">
        <f t="shared" si="16"/>
        <v>7.5</v>
      </c>
      <c r="CE25" s="150">
        <f>IFERROR(IF(CC25=0," ",IF(CC25=16," ",VLOOKUP(CC25,PROTOKOL!$A:$E,2)*CD25))/7.5*(7.5-CH25),"")</f>
        <v>4.5</v>
      </c>
      <c r="CF25" s="151">
        <v>0.16500000000000001</v>
      </c>
      <c r="CG25" s="152">
        <f>IF(CC25=0," ",IF(CC25=16," ",(CB25-CE25-CF25)*VLOOKUP(CC25,PROTOKOL!$A:$E,5)))</f>
        <v>21.822284166666666</v>
      </c>
      <c r="CH25" s="153"/>
      <c r="CI25" s="144">
        <f t="shared" si="205"/>
        <v>7.5</v>
      </c>
      <c r="CJ25" s="145">
        <f t="shared" si="206"/>
        <v>21.822284166666666</v>
      </c>
      <c r="CK25" s="149"/>
      <c r="CL25" s="150"/>
      <c r="CM25" s="150"/>
      <c r="CN25" s="154" t="str">
        <f>IF(CL25=0," ",IF(CL25=16," ",VLOOKUP(CL25,PROTOKOL!$A:$E,2)*CM25))</f>
        <v xml:space="preserve"> </v>
      </c>
      <c r="CO25" s="151"/>
      <c r="CP25" s="152" t="str">
        <f>IF(CL25=0," ",IF(CL25=16," ",(CK25-CN25-CO25)*VLOOKUP(CL25,PROTOKOL!$A:$E,5)))</f>
        <v xml:space="preserve"> </v>
      </c>
      <c r="CQ25" s="155"/>
      <c r="CR25" s="156" t="str">
        <f t="shared" si="17"/>
        <v xml:space="preserve"> </v>
      </c>
      <c r="CS25" s="103"/>
      <c r="CT25" s="138">
        <v>12</v>
      </c>
      <c r="CU25" s="149">
        <v>1</v>
      </c>
      <c r="CV25" s="150">
        <v>5</v>
      </c>
      <c r="CW25" s="150">
        <f t="shared" si="18"/>
        <v>7.5</v>
      </c>
      <c r="CX25" s="150">
        <f>IFERROR(IF(CV25=0," ",IF(CV25=16," ",VLOOKUP(CV25,PROTOKOL!$A:$E,2)*CW25))/7.5*(7.5-DA25),"")</f>
        <v>0</v>
      </c>
      <c r="CY25" s="151"/>
      <c r="CZ25" s="152">
        <f>IF(CV25=0," ",IF(CV25=16," ",(CU25-CX25-CY25)*VLOOKUP(CV25,PROTOKOL!$A:$E,5)))</f>
        <v>17.262634133205204</v>
      </c>
      <c r="DA25" s="153"/>
      <c r="DB25" s="144" t="str">
        <f t="shared" si="207"/>
        <v xml:space="preserve"> </v>
      </c>
      <c r="DC25" s="145" t="str">
        <f t="shared" si="208"/>
        <v xml:space="preserve"> </v>
      </c>
      <c r="DD25" s="149"/>
      <c r="DE25" s="150"/>
      <c r="DF25" s="150" t="str">
        <f t="shared" si="209"/>
        <v xml:space="preserve"> </v>
      </c>
      <c r="DG25" s="154" t="str">
        <f>IF(DE25=0," ",IF(DE25=16," ",VLOOKUP(DE25,PROTOKOL!$A:$E,2)*DF25))</f>
        <v xml:space="preserve"> </v>
      </c>
      <c r="DH25" s="151"/>
      <c r="DI25" s="152" t="str">
        <f>IF(DE25=0," ",IF(DE25=16," ",(DD25-DG25-DH25)*VLOOKUP(DE25,PROTOKOL!$A:$E,5)))</f>
        <v xml:space="preserve"> </v>
      </c>
      <c r="DJ25" s="155"/>
      <c r="DK25" s="156" t="str">
        <f t="shared" si="19"/>
        <v xml:space="preserve"> </v>
      </c>
      <c r="DL25" s="103"/>
      <c r="DM25" s="138">
        <v>12</v>
      </c>
      <c r="DN25" s="149"/>
      <c r="DO25" s="150" t="s">
        <v>140</v>
      </c>
      <c r="DP25" s="150">
        <f t="shared" si="20"/>
        <v>7.5</v>
      </c>
      <c r="DQ25" s="150" t="str">
        <f>IFERROR(IF(DO25=0," ",IF(DO25=16," ",VLOOKUP(DO25,PROTOKOL!$A:$E,2)*DP25))/7.5*(7.5-DT25),"")</f>
        <v/>
      </c>
      <c r="DR25" s="151"/>
      <c r="DS25" s="152">
        <f t="shared" ref="DS25" si="361">$DY$53*DP25</f>
        <v>46.666666666666664</v>
      </c>
      <c r="DT25" s="153"/>
      <c r="DU25" s="144" t="str">
        <f t="shared" si="211"/>
        <v xml:space="preserve"> </v>
      </c>
      <c r="DV25" s="145" t="str">
        <f t="shared" si="212"/>
        <v xml:space="preserve"> </v>
      </c>
      <c r="DW25" s="149"/>
      <c r="DX25" s="150" t="s">
        <v>140</v>
      </c>
      <c r="DY25" s="150">
        <v>3.5</v>
      </c>
      <c r="DZ25" s="150" t="str">
        <f>IFERROR(IF(DX25=0," ",IF(DX25=16," ",VLOOKUP(DX25,PROTOKOL!$A:$E,2)*DY25))/7.5*(7.5-EC25),"")</f>
        <v/>
      </c>
      <c r="EA25" s="151"/>
      <c r="EB25" s="152">
        <f t="shared" si="360"/>
        <v>21.777777777777779</v>
      </c>
      <c r="EC25" s="155">
        <v>7</v>
      </c>
      <c r="ED25" s="156">
        <f t="shared" si="21"/>
        <v>43.555555555555557</v>
      </c>
      <c r="EE25" s="103"/>
      <c r="EF25" s="138">
        <v>12</v>
      </c>
      <c r="EG25" s="149" t="s">
        <v>29</v>
      </c>
      <c r="EH25" s="150"/>
      <c r="EI25" s="150" t="str">
        <f t="shared" si="22"/>
        <v xml:space="preserve"> </v>
      </c>
      <c r="EJ25" s="150" t="str">
        <f>IFERROR(IF(EH25=0," ",IF(EH25=16," ",VLOOKUP(EH25,PROTOKOL!$A:$E,2)*EI25))/7.5*(7.5-EM25),"")</f>
        <v/>
      </c>
      <c r="EK25" s="151"/>
      <c r="EL25" s="152" t="str">
        <f>IF(EH25=0," ",IF(EH25=16," ",(EG25-EJ25-EK25)*VLOOKUP(EH25,PROTOKOL!$A:$E,5)))</f>
        <v xml:space="preserve"> </v>
      </c>
      <c r="EM25" s="153"/>
      <c r="EN25" s="144" t="str">
        <f t="shared" si="214"/>
        <v xml:space="preserve"> </v>
      </c>
      <c r="EO25" s="145" t="str">
        <f t="shared" si="215"/>
        <v xml:space="preserve"> </v>
      </c>
      <c r="EP25" s="149"/>
      <c r="EQ25" s="150"/>
      <c r="ER25" s="150" t="str">
        <f t="shared" si="23"/>
        <v xml:space="preserve"> </v>
      </c>
      <c r="ES25" s="154" t="str">
        <f>IF(EQ25=0," ",IF(EQ25=16," ",VLOOKUP(EQ25,PROTOKOL!$A:$E,2)*ER25))</f>
        <v xml:space="preserve"> </v>
      </c>
      <c r="ET25" s="151"/>
      <c r="EU25" s="152" t="str">
        <f>IF(EQ25=0," ",IF(EQ25=16," ",(EP25-ES25-ET25)*VLOOKUP(EQ25,PROTOKOL!$A:$E,5)))</f>
        <v xml:space="preserve"> </v>
      </c>
      <c r="EV25" s="155"/>
      <c r="EW25" s="156" t="str">
        <f t="shared" si="24"/>
        <v xml:space="preserve"> </v>
      </c>
      <c r="EX25" s="103"/>
      <c r="EY25" s="138">
        <v>12</v>
      </c>
      <c r="EZ25" s="149" t="s">
        <v>26</v>
      </c>
      <c r="FA25" s="150"/>
      <c r="FB25" s="150" t="str">
        <f t="shared" si="25"/>
        <v xml:space="preserve"> </v>
      </c>
      <c r="FC25" s="150" t="str">
        <f>IFERROR(IF(FA25=0," ",IF(FA25=16," ",VLOOKUP(FA25,PROTOKOL!$A:$E,2)*FB25))/7.5*(7.5-FF25),"")</f>
        <v/>
      </c>
      <c r="FD25" s="151"/>
      <c r="FE25" s="152" t="str">
        <f>IF(FA25=0," ",IF(FA25=16," ",(EZ25-FC25-FD25)*VLOOKUP(FA25,PROTOKOL!$A:$E,5)))</f>
        <v xml:space="preserve"> </v>
      </c>
      <c r="FF25" s="153"/>
      <c r="FG25" s="144" t="str">
        <f t="shared" si="216"/>
        <v xml:space="preserve"> </v>
      </c>
      <c r="FH25" s="145" t="str">
        <f t="shared" si="217"/>
        <v xml:space="preserve"> </v>
      </c>
      <c r="FI25" s="149"/>
      <c r="FJ25" s="150"/>
      <c r="FK25" s="150" t="str">
        <f t="shared" si="26"/>
        <v xml:space="preserve"> </v>
      </c>
      <c r="FL25" s="154" t="str">
        <f>IF(FJ25=0," ",IF(FJ25=16," ",VLOOKUP(FJ25,PROTOKOL!$A:$E,2)*FK25))</f>
        <v xml:space="preserve"> </v>
      </c>
      <c r="FM25" s="151"/>
      <c r="FN25" s="152" t="str">
        <f>IF(FJ25=0," ",IF(FJ25=16," ",(FI25-FL25-FM25)*VLOOKUP(FJ25,PROTOKOL!$A:$E,5)))</f>
        <v xml:space="preserve"> </v>
      </c>
      <c r="FO25" s="155"/>
      <c r="FP25" s="156" t="str">
        <f t="shared" si="27"/>
        <v xml:space="preserve"> </v>
      </c>
      <c r="FQ25" s="103"/>
      <c r="FR25" s="138">
        <v>12</v>
      </c>
      <c r="FS25" s="149" t="s">
        <v>26</v>
      </c>
      <c r="FT25" s="150"/>
      <c r="FU25" s="150" t="str">
        <f t="shared" si="28"/>
        <v xml:space="preserve"> </v>
      </c>
      <c r="FV25" s="150" t="str">
        <f>IFERROR(IF(FT25=0," ",IF(FT25=16," ",VLOOKUP(FT25,PROTOKOL!$A:$E,2)*FU25))/7.5*(7.5-FY25),"")</f>
        <v/>
      </c>
      <c r="FW25" s="151"/>
      <c r="FX25" s="152" t="str">
        <f>IF(FT25=0," ",IF(FT25=16," ",(FS25-FV25-FW25)*VLOOKUP(FT25,PROTOKOL!$A:$E,5)))</f>
        <v xml:space="preserve"> </v>
      </c>
      <c r="FY25" s="153"/>
      <c r="FZ25" s="144" t="str">
        <f t="shared" si="218"/>
        <v xml:space="preserve"> </v>
      </c>
      <c r="GA25" s="145" t="str">
        <f t="shared" si="219"/>
        <v xml:space="preserve"> </v>
      </c>
      <c r="GB25" s="149"/>
      <c r="GC25" s="150"/>
      <c r="GD25" s="150" t="str">
        <f t="shared" si="29"/>
        <v xml:space="preserve"> </v>
      </c>
      <c r="GE25" s="154" t="str">
        <f>IF(GC25=0," ",IF(GC25=16," ",VLOOKUP(GC25,PROTOKOL!$A:$E,2)*GD25))</f>
        <v xml:space="preserve"> </v>
      </c>
      <c r="GF25" s="151"/>
      <c r="GG25" s="152" t="str">
        <f>IF(GC25=0," ",IF(GC25=16," ",(GB25-GE25-GF25)*VLOOKUP(GC25,PROTOKOL!$A:$E,5)))</f>
        <v xml:space="preserve"> </v>
      </c>
      <c r="GH25" s="155"/>
      <c r="GI25" s="156" t="str">
        <f t="shared" si="30"/>
        <v xml:space="preserve"> </v>
      </c>
      <c r="GJ25" s="103"/>
      <c r="GK25" s="138">
        <v>12</v>
      </c>
      <c r="GL25" s="149">
        <v>1</v>
      </c>
      <c r="GM25" s="150">
        <v>5</v>
      </c>
      <c r="GN25" s="150">
        <f t="shared" si="31"/>
        <v>7.5</v>
      </c>
      <c r="GO25" s="150">
        <f>IFERROR(IF(GM25=0," ",IF(GM25=16," ",VLOOKUP(GM25,PROTOKOL!$A:$E,2)*GN25))/7.5*(7.5-GR25),"")</f>
        <v>0</v>
      </c>
      <c r="GP25" s="151"/>
      <c r="GQ25" s="152">
        <f>IF(GM25=0," ",IF(GM25=16," ",(GL25-GO25-GP25)*VLOOKUP(GM25,PROTOKOL!$A:$E,5)))</f>
        <v>17.262634133205204</v>
      </c>
      <c r="GR25" s="153"/>
      <c r="GS25" s="144" t="str">
        <f t="shared" si="220"/>
        <v xml:space="preserve"> </v>
      </c>
      <c r="GT25" s="145" t="str">
        <f t="shared" si="221"/>
        <v xml:space="preserve"> </v>
      </c>
      <c r="GU25" s="149"/>
      <c r="GV25" s="150"/>
      <c r="GW25" s="150" t="str">
        <f t="shared" si="32"/>
        <v xml:space="preserve"> </v>
      </c>
      <c r="GX25" s="154" t="str">
        <f>IF(GV25=0," ",IF(GV25=16," ",VLOOKUP(GV25,PROTOKOL!$A:$E,2)*GW25))</f>
        <v xml:space="preserve"> </v>
      </c>
      <c r="GY25" s="151"/>
      <c r="GZ25" s="152" t="str">
        <f>IF(GV25=0," ",IF(GV25=16," ",(GU25-GX25-GY25)*VLOOKUP(GV25,PROTOKOL!$A:$E,5)))</f>
        <v xml:space="preserve"> </v>
      </c>
      <c r="HA25" s="155"/>
      <c r="HB25" s="156" t="str">
        <f t="shared" si="33"/>
        <v xml:space="preserve"> </v>
      </c>
      <c r="HC25" s="103"/>
      <c r="HD25" s="138">
        <v>12</v>
      </c>
      <c r="HE25" s="149">
        <v>1</v>
      </c>
      <c r="HF25" s="150">
        <v>5</v>
      </c>
      <c r="HG25" s="150">
        <f t="shared" si="34"/>
        <v>7.5</v>
      </c>
      <c r="HH25" s="150">
        <f>IFERROR(IF(HF25=0," ",IF(HF25=16," ",VLOOKUP(HF25,PROTOKOL!$A:$E,2)*HG25))/7.5*(7.5-HK25),"")</f>
        <v>0</v>
      </c>
      <c r="HI25" s="151"/>
      <c r="HJ25" s="152">
        <f>IF(HF25=0," ",IF(HF25=16," ",(HE25-HH25-HI25)*VLOOKUP(HF25,PROTOKOL!$A:$E,5)))</f>
        <v>17.262634133205204</v>
      </c>
      <c r="HK25" s="153"/>
      <c r="HL25" s="144" t="str">
        <f t="shared" si="222"/>
        <v xml:space="preserve"> </v>
      </c>
      <c r="HM25" s="145" t="str">
        <f t="shared" si="223"/>
        <v xml:space="preserve"> </v>
      </c>
      <c r="HN25" s="149"/>
      <c r="HO25" s="150"/>
      <c r="HP25" s="150" t="str">
        <f t="shared" si="35"/>
        <v xml:space="preserve"> </v>
      </c>
      <c r="HQ25" s="154" t="str">
        <f>IF(HO25=0," ",IF(HO25=16," ",VLOOKUP(HO25,PROTOKOL!$A:$E,2)*HP25))</f>
        <v xml:space="preserve"> </v>
      </c>
      <c r="HR25" s="151"/>
      <c r="HS25" s="152" t="str">
        <f>IF(HO25=0," ",IF(HO25=16," ",(HN25-HQ25-HR25)*VLOOKUP(HO25,PROTOKOL!$A:$E,5)))</f>
        <v xml:space="preserve"> </v>
      </c>
      <c r="HT25" s="155"/>
      <c r="HU25" s="156" t="str">
        <f t="shared" si="36"/>
        <v xml:space="preserve"> </v>
      </c>
      <c r="HV25" s="103"/>
      <c r="HW25" s="138">
        <v>12</v>
      </c>
      <c r="HX25" s="149">
        <v>9.27</v>
      </c>
      <c r="HY25" s="150">
        <v>3</v>
      </c>
      <c r="HZ25" s="150">
        <f t="shared" si="37"/>
        <v>7.5</v>
      </c>
      <c r="IA25" s="150">
        <f>IFERROR(IF(HY25=0," ",IF(HY25=16," ",VLOOKUP(HY25,PROTOKOL!$A:$E,2)*HZ25))/7.5*(7.5-ID25),"")</f>
        <v>4.5</v>
      </c>
      <c r="IB25" s="151">
        <v>0.13200000000000001</v>
      </c>
      <c r="IC25" s="152">
        <f>IF(HY25=0," ",IF(HY25=16," ",(HX25-IA25-IB25)*VLOOKUP(HY25,PROTOKOL!$A:$E,5)))</f>
        <v>32.91439153333333</v>
      </c>
      <c r="ID25" s="153"/>
      <c r="IE25" s="144">
        <f t="shared" si="224"/>
        <v>7.5</v>
      </c>
      <c r="IF25" s="145">
        <f t="shared" si="225"/>
        <v>32.91439153333333</v>
      </c>
      <c r="IG25" s="149"/>
      <c r="IH25" s="150"/>
      <c r="II25" s="150" t="str">
        <f t="shared" si="38"/>
        <v xml:space="preserve"> </v>
      </c>
      <c r="IJ25" s="154" t="str">
        <f>IF(IH25=0," ",IF(IH25=16," ",VLOOKUP(IH25,PROTOKOL!$A:$E,2)*II25))</f>
        <v xml:space="preserve"> </v>
      </c>
      <c r="IK25" s="151"/>
      <c r="IL25" s="152" t="str">
        <f>IF(IH25=0," ",IF(IH25=16," ",(IG25-IJ25-IK25)*VLOOKUP(IH25,PROTOKOL!$A:$E,5)))</f>
        <v xml:space="preserve"> </v>
      </c>
      <c r="IM25" s="155"/>
      <c r="IN25" s="156" t="str">
        <f t="shared" si="39"/>
        <v xml:space="preserve"> </v>
      </c>
      <c r="IO25" s="103"/>
      <c r="IP25" s="138">
        <v>12</v>
      </c>
      <c r="IQ25" s="149">
        <v>6.13</v>
      </c>
      <c r="IR25" s="150">
        <v>1</v>
      </c>
      <c r="IS25" s="150">
        <f t="shared" si="40"/>
        <v>7.5</v>
      </c>
      <c r="IT25" s="150">
        <f>IFERROR(IF(IR25=0," ",IF(IR25=16," ",VLOOKUP(IR25,PROTOKOL!$A:$E,2)*IS25))/7.5*(7.5-IW25),"")</f>
        <v>4.5</v>
      </c>
      <c r="IU25" s="151">
        <v>9.8000000000000004E-2</v>
      </c>
      <c r="IV25" s="152">
        <f>IF(IR25=0," ",IF(IR25=16," ",(IQ25-IT25-IU25)*VLOOKUP(IR25,PROTOKOL!$A:$E,5)))</f>
        <v>15.531586222222218</v>
      </c>
      <c r="IW25" s="153"/>
      <c r="IX25" s="144">
        <f t="shared" si="226"/>
        <v>7.5</v>
      </c>
      <c r="IY25" s="145">
        <f t="shared" si="227"/>
        <v>15.531586222222218</v>
      </c>
      <c r="IZ25" s="149"/>
      <c r="JA25" s="150"/>
      <c r="JB25" s="150" t="str">
        <f t="shared" si="41"/>
        <v xml:space="preserve"> </v>
      </c>
      <c r="JC25" s="154" t="str">
        <f>IF(JA25=0," ",IF(JA25=16," ",VLOOKUP(JA25,PROTOKOL!$A:$E,2)*JB25))</f>
        <v xml:space="preserve"> </v>
      </c>
      <c r="JD25" s="151"/>
      <c r="JE25" s="152" t="str">
        <f>IF(JA25=0," ",IF(JA25=16," ",(IZ25-JC25-JD25)*VLOOKUP(JA25,PROTOKOL!$A:$E,5)))</f>
        <v xml:space="preserve"> </v>
      </c>
      <c r="JF25" s="155"/>
      <c r="JG25" s="156" t="str">
        <f t="shared" si="42"/>
        <v xml:space="preserve"> </v>
      </c>
      <c r="JH25" s="103"/>
      <c r="JI25" s="138">
        <v>12</v>
      </c>
      <c r="JJ25" s="149">
        <v>1</v>
      </c>
      <c r="JK25" s="150">
        <v>5</v>
      </c>
      <c r="JL25" s="150">
        <f t="shared" si="43"/>
        <v>7.5</v>
      </c>
      <c r="JM25" s="150">
        <f>IFERROR(IF(JK25=0," ",IF(JK25=16," ",VLOOKUP(JK25,PROTOKOL!$A:$E,2)*JL25))/7.5*(7.5-JP25),"")</f>
        <v>0</v>
      </c>
      <c r="JN25" s="151"/>
      <c r="JO25" s="152">
        <f>IF(JK25=0," ",IF(JK25=16," ",(JJ25-JM25-JN25)*VLOOKUP(JK25,PROTOKOL!$A:$E,5)))</f>
        <v>17.262634133205204</v>
      </c>
      <c r="JP25" s="153"/>
      <c r="JQ25" s="144" t="str">
        <f t="shared" si="228"/>
        <v xml:space="preserve"> </v>
      </c>
      <c r="JR25" s="145" t="str">
        <f t="shared" si="229"/>
        <v xml:space="preserve"> </v>
      </c>
      <c r="JS25" s="149"/>
      <c r="JT25" s="150"/>
      <c r="JU25" s="150" t="str">
        <f t="shared" si="44"/>
        <v xml:space="preserve"> </v>
      </c>
      <c r="JV25" s="154" t="str">
        <f>IF(JT25=0," ",IF(JT25=16," ",VLOOKUP(JT25,PROTOKOL!$A:$E,2)*JU25))</f>
        <v xml:space="preserve"> </v>
      </c>
      <c r="JW25" s="151"/>
      <c r="JX25" s="152" t="str">
        <f>IF(JT25=0," ",IF(JT25=16," ",(JS25-JV25-JW25)*VLOOKUP(JT25,PROTOKOL!$A:$E,5)))</f>
        <v xml:space="preserve"> </v>
      </c>
      <c r="JY25" s="155"/>
      <c r="JZ25" s="156" t="str">
        <f t="shared" si="45"/>
        <v xml:space="preserve"> </v>
      </c>
      <c r="KA25" s="103"/>
      <c r="KB25" s="138">
        <v>12</v>
      </c>
      <c r="KC25" s="149" t="s">
        <v>26</v>
      </c>
      <c r="KD25" s="150"/>
      <c r="KE25" s="150" t="str">
        <f t="shared" si="46"/>
        <v xml:space="preserve"> </v>
      </c>
      <c r="KF25" s="150" t="str">
        <f>IFERROR(IF(KD25=0," ",IF(KD25=16," ",VLOOKUP(KD25,PROTOKOL!$A:$E,2)*KE25))/7.5*(7.5-KI25),"")</f>
        <v/>
      </c>
      <c r="KG25" s="151"/>
      <c r="KH25" s="152" t="str">
        <f>IF(KD25=0," ",IF(KD25=16," ",(KC25-KF25-KG25)*VLOOKUP(KD25,PROTOKOL!$A:$E,5)))</f>
        <v xml:space="preserve"> </v>
      </c>
      <c r="KI25" s="153"/>
      <c r="KJ25" s="144" t="str">
        <f t="shared" si="230"/>
        <v xml:space="preserve"> </v>
      </c>
      <c r="KK25" s="145" t="str">
        <f t="shared" si="231"/>
        <v xml:space="preserve"> </v>
      </c>
      <c r="KL25" s="149"/>
      <c r="KM25" s="150"/>
      <c r="KN25" s="150" t="str">
        <f t="shared" si="47"/>
        <v xml:space="preserve"> </v>
      </c>
      <c r="KO25" s="154" t="str">
        <f>IF(KM25=0," ",IF(KM25=16," ",VLOOKUP(KM25,PROTOKOL!$A:$E,2)*KN25))</f>
        <v xml:space="preserve"> </v>
      </c>
      <c r="KP25" s="151"/>
      <c r="KQ25" s="152" t="str">
        <f>IF(KM25=0," ",IF(KM25=16," ",(KL25-KO25-KP25)*VLOOKUP(KM25,PROTOKOL!$A:$E,5)))</f>
        <v xml:space="preserve"> </v>
      </c>
      <c r="KR25" s="155"/>
      <c r="KS25" s="156" t="str">
        <f t="shared" si="48"/>
        <v xml:space="preserve"> </v>
      </c>
      <c r="KT25" s="103"/>
      <c r="KU25" s="138">
        <v>12</v>
      </c>
      <c r="KV25" s="149" t="s">
        <v>29</v>
      </c>
      <c r="KW25" s="150"/>
      <c r="KX25" s="150" t="str">
        <f t="shared" si="49"/>
        <v xml:space="preserve"> </v>
      </c>
      <c r="KY25" s="150" t="str">
        <f>IFERROR(IF(KW25=0," ",IF(KW25=16," ",VLOOKUP(KW25,PROTOKOL!$A:$E,2)*KX25))/7.5*(7.5-LB25),"")</f>
        <v/>
      </c>
      <c r="KZ25" s="151"/>
      <c r="LA25" s="152" t="str">
        <f>IF(KW25=0," ",IF(KW25=16," ",(KV25-KY25-KZ25)*VLOOKUP(KW25,PROTOKOL!$A:$E,5)))</f>
        <v xml:space="preserve"> </v>
      </c>
      <c r="LB25" s="153"/>
      <c r="LC25" s="144" t="str">
        <f t="shared" si="232"/>
        <v xml:space="preserve"> </v>
      </c>
      <c r="LD25" s="145" t="str">
        <f t="shared" si="233"/>
        <v xml:space="preserve"> </v>
      </c>
      <c r="LE25" s="149"/>
      <c r="LF25" s="150"/>
      <c r="LG25" s="150" t="str">
        <f t="shared" si="50"/>
        <v xml:space="preserve"> </v>
      </c>
      <c r="LH25" s="154" t="str">
        <f>IF(LF25=0," ",IF(LF25=16," ",VLOOKUP(LF25,PROTOKOL!$A:$E,2)*LG25))</f>
        <v xml:space="preserve"> </v>
      </c>
      <c r="LI25" s="151"/>
      <c r="LJ25" s="152" t="str">
        <f>IF(LF25=0," ",IF(LF25=16," ",(LE25-LH25-LI25)*VLOOKUP(LF25,PROTOKOL!$A:$E,5)))</f>
        <v xml:space="preserve"> </v>
      </c>
      <c r="LK25" s="155"/>
      <c r="LL25" s="156" t="str">
        <f t="shared" si="51"/>
        <v xml:space="preserve"> </v>
      </c>
      <c r="LM25" s="103"/>
      <c r="LN25" s="138">
        <v>12</v>
      </c>
      <c r="LO25" s="149">
        <v>9.11</v>
      </c>
      <c r="LP25" s="150">
        <v>3</v>
      </c>
      <c r="LQ25" s="150">
        <f t="shared" si="52"/>
        <v>7.5</v>
      </c>
      <c r="LR25" s="150">
        <f>IFERROR(IF(LP25=0," ",IF(LP25=16," ",VLOOKUP(LP25,PROTOKOL!$A:$E,2)*LQ25))/7.5*(7.5-LU25),"")</f>
        <v>4.5</v>
      </c>
      <c r="LS25" s="151">
        <v>0.123</v>
      </c>
      <c r="LT25" s="152">
        <f>IF(LP25=0," ",IF(LP25=16," ",(LO25-LR25-LS25)*VLOOKUP(LP25,PROTOKOL!$A:$E,5)))</f>
        <v>31.84279318888888</v>
      </c>
      <c r="LU25" s="153"/>
      <c r="LV25" s="144">
        <f t="shared" si="234"/>
        <v>7.5</v>
      </c>
      <c r="LW25" s="145">
        <f t="shared" si="235"/>
        <v>31.84279318888888</v>
      </c>
      <c r="LX25" s="149"/>
      <c r="LY25" s="150"/>
      <c r="LZ25" s="150" t="str">
        <f t="shared" si="53"/>
        <v xml:space="preserve"> </v>
      </c>
      <c r="MA25" s="154" t="str">
        <f>IF(LY25=0," ",IF(LY25=16," ",VLOOKUP(LY25,PROTOKOL!$A:$E,2)*LZ25))</f>
        <v xml:space="preserve"> </v>
      </c>
      <c r="MB25" s="151"/>
      <c r="MC25" s="152" t="str">
        <f>IF(LY25=0," ",IF(LY25=16," ",(LX25-MA25-MB25)*VLOOKUP(LY25,PROTOKOL!$A:$E,5)))</f>
        <v xml:space="preserve"> </v>
      </c>
      <c r="MD25" s="155"/>
      <c r="ME25" s="156" t="str">
        <f t="shared" si="54"/>
        <v xml:space="preserve"> </v>
      </c>
      <c r="MF25" s="103"/>
      <c r="MG25" s="138">
        <v>12</v>
      </c>
      <c r="MH25" s="149">
        <v>9.27</v>
      </c>
      <c r="MI25" s="150">
        <v>3</v>
      </c>
      <c r="MJ25" s="150">
        <f t="shared" si="55"/>
        <v>7.5</v>
      </c>
      <c r="MK25" s="150">
        <f>IFERROR(IF(MI25=0," ",IF(MI25=16," ",VLOOKUP(MI25,PROTOKOL!$A:$E,2)*MJ25))/7.5*(7.5-MN25),"")</f>
        <v>4.5</v>
      </c>
      <c r="ML25" s="151">
        <v>0.13200000000000001</v>
      </c>
      <c r="MM25" s="152">
        <f>IF(MI25=0," ",IF(MI25=16," ",(MH25-MK25-ML25)*VLOOKUP(MI25,PROTOKOL!$A:$E,5)))</f>
        <v>32.91439153333333</v>
      </c>
      <c r="MN25" s="153"/>
      <c r="MO25" s="144">
        <f t="shared" si="236"/>
        <v>7.5</v>
      </c>
      <c r="MP25" s="145">
        <f t="shared" si="237"/>
        <v>32.91439153333333</v>
      </c>
      <c r="MQ25" s="149"/>
      <c r="MR25" s="150"/>
      <c r="MS25" s="150" t="str">
        <f t="shared" si="56"/>
        <v xml:space="preserve"> </v>
      </c>
      <c r="MT25" s="154" t="str">
        <f>IF(MR25=0," ",IF(MR25=16," ",VLOOKUP(MR25,PROTOKOL!$A:$E,2)*MS25))</f>
        <v xml:space="preserve"> </v>
      </c>
      <c r="MU25" s="151"/>
      <c r="MV25" s="152" t="str">
        <f>IF(MR25=0," ",IF(MR25=16," ",(MQ25-MT25-MU25)*VLOOKUP(MR25,PROTOKOL!$A:$E,5)))</f>
        <v xml:space="preserve"> </v>
      </c>
      <c r="MW25" s="155"/>
      <c r="MX25" s="156" t="str">
        <f t="shared" si="57"/>
        <v xml:space="preserve"> </v>
      </c>
      <c r="MY25" s="103"/>
      <c r="MZ25" s="138">
        <v>12</v>
      </c>
      <c r="NA25" s="149" t="s">
        <v>26</v>
      </c>
      <c r="NB25" s="150"/>
      <c r="NC25" s="150" t="str">
        <f t="shared" si="58"/>
        <v xml:space="preserve"> </v>
      </c>
      <c r="ND25" s="150" t="str">
        <f>IFERROR(IF(NB25=0," ",IF(NB25=16," ",VLOOKUP(NB25,PROTOKOL!$A:$E,2)*NC25))/7.5*(7.5-NG25),"")</f>
        <v/>
      </c>
      <c r="NE25" s="151"/>
      <c r="NF25" s="152" t="str">
        <f>IF(NB25=0," ",IF(NB25=16," ",(NA25-ND25-NE25)*VLOOKUP(NB25,PROTOKOL!$A:$E,5)))</f>
        <v xml:space="preserve"> </v>
      </c>
      <c r="NG25" s="153"/>
      <c r="NH25" s="144" t="str">
        <f t="shared" si="238"/>
        <v xml:space="preserve"> </v>
      </c>
      <c r="NI25" s="145" t="str">
        <f t="shared" si="239"/>
        <v xml:space="preserve"> </v>
      </c>
      <c r="NJ25" s="149"/>
      <c r="NK25" s="150"/>
      <c r="NL25" s="150" t="str">
        <f t="shared" si="59"/>
        <v xml:space="preserve"> </v>
      </c>
      <c r="NM25" s="154" t="str">
        <f>IF(NK25=0," ",IF(NK25=16," ",VLOOKUP(NK25,PROTOKOL!$A:$E,2)*NL25))</f>
        <v xml:space="preserve"> </v>
      </c>
      <c r="NN25" s="151"/>
      <c r="NO25" s="152" t="str">
        <f>IF(NK25=0," ",IF(NK25=16," ",(NJ25-NM25-NN25)*VLOOKUP(NK25,PROTOKOL!$A:$E,5)))</f>
        <v xml:space="preserve"> </v>
      </c>
      <c r="NP25" s="155"/>
      <c r="NQ25" s="156" t="str">
        <f t="shared" si="60"/>
        <v xml:space="preserve"> </v>
      </c>
      <c r="NR25" s="103"/>
      <c r="NS25" s="138">
        <v>12</v>
      </c>
      <c r="NT25" s="149">
        <v>9.11</v>
      </c>
      <c r="NU25" s="150">
        <v>3</v>
      </c>
      <c r="NV25" s="150">
        <f t="shared" si="61"/>
        <v>7.5</v>
      </c>
      <c r="NW25" s="150">
        <f>IFERROR(IF(NU25=0," ",IF(NU25=16," ",VLOOKUP(NU25,PROTOKOL!$A:$E,2)*NV25))/7.5*(7.5-NZ25),"")</f>
        <v>4.5</v>
      </c>
      <c r="NX25" s="151">
        <v>0.123</v>
      </c>
      <c r="NY25" s="152">
        <f>IF(NU25=0," ",IF(NU25=16," ",(NT25-NW25-NX25)*VLOOKUP(NU25,PROTOKOL!$A:$E,5)))</f>
        <v>31.84279318888888</v>
      </c>
      <c r="NZ25" s="153"/>
      <c r="OA25" s="144">
        <f t="shared" si="240"/>
        <v>7.5</v>
      </c>
      <c r="OB25" s="145">
        <f t="shared" si="241"/>
        <v>31.84279318888888</v>
      </c>
      <c r="OC25" s="149"/>
      <c r="OD25" s="150"/>
      <c r="OE25" s="150" t="str">
        <f t="shared" si="62"/>
        <v xml:space="preserve"> </v>
      </c>
      <c r="OF25" s="154" t="str">
        <f>IF(OD25=0," ",IF(OD25=16," ",VLOOKUP(OD25,PROTOKOL!$A:$E,2)*OE25))</f>
        <v xml:space="preserve"> </v>
      </c>
      <c r="OG25" s="151"/>
      <c r="OH25" s="152" t="str">
        <f>IF(OD25=0," ",IF(OD25=16," ",(OC25-OF25-OG25)*VLOOKUP(OD25,PROTOKOL!$A:$E,5)))</f>
        <v xml:space="preserve"> </v>
      </c>
      <c r="OI25" s="155"/>
      <c r="OJ25" s="156" t="str">
        <f t="shared" si="63"/>
        <v xml:space="preserve"> </v>
      </c>
      <c r="OK25" s="103"/>
      <c r="OL25" s="138">
        <v>12</v>
      </c>
      <c r="OM25" s="149">
        <v>7.77</v>
      </c>
      <c r="ON25" s="150">
        <v>3</v>
      </c>
      <c r="OO25" s="150">
        <f t="shared" si="64"/>
        <v>7.5</v>
      </c>
      <c r="OP25" s="150">
        <f>IFERROR(IF(ON25=0," ",IF(ON25=16," ",VLOOKUP(ON25,PROTOKOL!$A:$E,2)*OO25))/7.5*(7.5-OS25),"")</f>
        <v>4.5</v>
      </c>
      <c r="OQ25" s="151">
        <v>0.06</v>
      </c>
      <c r="OR25" s="152">
        <f>IF(ON25=0," ",IF(ON25=16," ",(OM25-OP25-OQ25)*VLOOKUP(ON25,PROTOKOL!$A:$E,5)))</f>
        <v>22.780335666666662</v>
      </c>
      <c r="OS25" s="153"/>
      <c r="OT25" s="144">
        <f t="shared" si="242"/>
        <v>7.5</v>
      </c>
      <c r="OU25" s="145">
        <f t="shared" si="243"/>
        <v>22.780335666666662</v>
      </c>
      <c r="OV25" s="149"/>
      <c r="OW25" s="150"/>
      <c r="OX25" s="150" t="str">
        <f t="shared" si="65"/>
        <v xml:space="preserve"> </v>
      </c>
      <c r="OY25" s="154" t="str">
        <f>IF(OW25=0," ",IF(OW25=16," ",VLOOKUP(OW25,PROTOKOL!$A:$E,2)*OX25))</f>
        <v xml:space="preserve"> </v>
      </c>
      <c r="OZ25" s="151"/>
      <c r="PA25" s="152" t="str">
        <f>IF(OW25=0," ",IF(OW25=16," ",(OV25-OY25-OZ25)*VLOOKUP(OW25,PROTOKOL!$A:$E,5)))</f>
        <v xml:space="preserve"> </v>
      </c>
      <c r="PB25" s="155"/>
      <c r="PC25" s="156" t="str">
        <f t="shared" si="66"/>
        <v xml:space="preserve"> </v>
      </c>
      <c r="PD25" s="103"/>
      <c r="PE25" s="138">
        <v>12</v>
      </c>
      <c r="PF25" s="149" t="s">
        <v>26</v>
      </c>
      <c r="PG25" s="150"/>
      <c r="PH25" s="150" t="str">
        <f t="shared" si="67"/>
        <v xml:space="preserve"> </v>
      </c>
      <c r="PI25" s="150" t="str">
        <f>IFERROR(IF(PG25=0," ",IF(PG25=16," ",VLOOKUP(PG25,PROTOKOL!$A:$E,2)*PH25))/7.5*(7.5-PL25),"")</f>
        <v/>
      </c>
      <c r="PJ25" s="151"/>
      <c r="PK25" s="152" t="str">
        <f>IF(PG25=0," ",IF(PG25=16," ",(PF25-PI25-PJ25)*VLOOKUP(PG25,PROTOKOL!$A:$E,5)))</f>
        <v xml:space="preserve"> </v>
      </c>
      <c r="PL25" s="153"/>
      <c r="PM25" s="144" t="str">
        <f t="shared" si="244"/>
        <v xml:space="preserve"> </v>
      </c>
      <c r="PN25" s="145" t="str">
        <f t="shared" si="245"/>
        <v xml:space="preserve"> </v>
      </c>
      <c r="PO25" s="149"/>
      <c r="PP25" s="150"/>
      <c r="PQ25" s="150" t="str">
        <f t="shared" si="68"/>
        <v xml:space="preserve"> </v>
      </c>
      <c r="PR25" s="154" t="str">
        <f>IF(PP25=0," ",IF(PP25=16," ",VLOOKUP(PP25,PROTOKOL!$A:$E,2)*PQ25))</f>
        <v xml:space="preserve"> </v>
      </c>
      <c r="PS25" s="151"/>
      <c r="PT25" s="152" t="str">
        <f>IF(PP25=0," ",IF(PP25=16," ",(PO25-PR25-PS25)*VLOOKUP(PP25,PROTOKOL!$A:$E,5)))</f>
        <v xml:space="preserve"> </v>
      </c>
      <c r="PU25" s="155"/>
      <c r="PV25" s="156" t="str">
        <f t="shared" si="69"/>
        <v xml:space="preserve"> </v>
      </c>
      <c r="PW25" s="103"/>
      <c r="PX25" s="138">
        <v>12</v>
      </c>
      <c r="PY25" s="149">
        <v>4.54</v>
      </c>
      <c r="PZ25" s="150">
        <v>1</v>
      </c>
      <c r="QA25" s="150">
        <f t="shared" si="70"/>
        <v>7.5</v>
      </c>
      <c r="QB25" s="150">
        <f>IFERROR(IF(PZ25=0," ",IF(PZ25=16," ",VLOOKUP(PZ25,PROTOKOL!$A:$E,2)*QA25))/7.5*(7.5-QE25),"")</f>
        <v>4.5</v>
      </c>
      <c r="QC25" s="151">
        <v>0.38300000000000001</v>
      </c>
      <c r="QD25" s="152">
        <v>0</v>
      </c>
      <c r="QE25" s="153"/>
      <c r="QF25" s="144">
        <f t="shared" si="246"/>
        <v>7.5</v>
      </c>
      <c r="QG25" s="145">
        <f t="shared" si="247"/>
        <v>0</v>
      </c>
      <c r="QH25" s="149"/>
      <c r="QI25" s="150"/>
      <c r="QJ25" s="150" t="str">
        <f t="shared" si="71"/>
        <v xml:space="preserve"> </v>
      </c>
      <c r="QK25" s="154" t="str">
        <f>IF(QI25=0," ",IF(QI25=16," ",VLOOKUP(QI25,PROTOKOL!$A:$E,2)*QJ25))</f>
        <v xml:space="preserve"> </v>
      </c>
      <c r="QL25" s="151"/>
      <c r="QM25" s="152" t="str">
        <f>IF(QI25=0," ",IF(QI25=16," ",(QH25-QK25-QL25)*VLOOKUP(QI25,PROTOKOL!$A:$E,5)))</f>
        <v xml:space="preserve"> </v>
      </c>
      <c r="QN25" s="155"/>
      <c r="QO25" s="156" t="str">
        <f t="shared" si="72"/>
        <v xml:space="preserve"> </v>
      </c>
      <c r="QP25" s="103"/>
      <c r="QQ25" s="138">
        <v>12</v>
      </c>
      <c r="QR25" s="149">
        <v>7.77</v>
      </c>
      <c r="QS25" s="150">
        <v>3</v>
      </c>
      <c r="QT25" s="150">
        <f t="shared" si="73"/>
        <v>7.5</v>
      </c>
      <c r="QU25" s="150">
        <f>IFERROR(IF(QS25=0," ",IF(QS25=16," ",VLOOKUP(QS25,PROTOKOL!$A:$E,2)*QT25))/7.5*(7.5-QX25),"")</f>
        <v>4.5</v>
      </c>
      <c r="QV25" s="151">
        <v>0.06</v>
      </c>
      <c r="QW25" s="152">
        <f>IF(QS25=0," ",IF(QS25=16," ",(QR25-QU25-QV25)*VLOOKUP(QS25,PROTOKOL!$A:$E,5)))</f>
        <v>22.780335666666662</v>
      </c>
      <c r="QX25" s="153"/>
      <c r="QY25" s="144">
        <f t="shared" si="248"/>
        <v>7.5</v>
      </c>
      <c r="QZ25" s="145">
        <f t="shared" si="249"/>
        <v>22.780335666666662</v>
      </c>
      <c r="RA25" s="149"/>
      <c r="RB25" s="150"/>
      <c r="RC25" s="150" t="str">
        <f t="shared" si="74"/>
        <v xml:space="preserve"> </v>
      </c>
      <c r="RD25" s="154" t="str">
        <f>IF(RB25=0," ",IF(RB25=16," ",VLOOKUP(RB25,PROTOKOL!$A:$E,2)*RC25))</f>
        <v xml:space="preserve"> </v>
      </c>
      <c r="RE25" s="151"/>
      <c r="RF25" s="152" t="str">
        <f>IF(RB25=0," ",IF(RB25=16," ",(RA25-RD25-RE25)*VLOOKUP(RB25,PROTOKOL!$A:$E,5)))</f>
        <v xml:space="preserve"> </v>
      </c>
      <c r="RG25" s="155"/>
      <c r="RH25" s="156" t="str">
        <f t="shared" si="75"/>
        <v xml:space="preserve"> </v>
      </c>
      <c r="RI25" s="103"/>
      <c r="RJ25" s="138">
        <v>12</v>
      </c>
      <c r="RK25" s="149">
        <v>5.56</v>
      </c>
      <c r="RL25" s="150">
        <v>1</v>
      </c>
      <c r="RM25" s="150">
        <f t="shared" si="76"/>
        <v>7.5</v>
      </c>
      <c r="RN25" s="150">
        <f>IFERROR(IF(RL25=0," ",IF(RL25=16," ",VLOOKUP(RL25,PROTOKOL!$A:$E,2)*RM25))/7.5*(7.5-RQ25),"")</f>
        <v>4.5</v>
      </c>
      <c r="RO25" s="151">
        <v>0.13400000000000001</v>
      </c>
      <c r="RP25" s="152">
        <f>IF(RL25=0," ",IF(RL25=16," ",(RK25-RN25-RO25)*VLOOKUP(RL25,PROTOKOL!$A:$E,5)))</f>
        <v>9.387890888888883</v>
      </c>
      <c r="RQ25" s="153"/>
      <c r="RR25" s="144">
        <f t="shared" si="250"/>
        <v>7.5</v>
      </c>
      <c r="RS25" s="145">
        <f t="shared" si="251"/>
        <v>9.387890888888883</v>
      </c>
      <c r="RT25" s="149"/>
      <c r="RU25" s="150"/>
      <c r="RV25" s="150" t="str">
        <f t="shared" si="77"/>
        <v xml:space="preserve"> </v>
      </c>
      <c r="RW25" s="154" t="str">
        <f>IF(RU25=0," ",IF(RU25=16," ",VLOOKUP(RU25,PROTOKOL!$A:$E,2)*RV25))</f>
        <v xml:space="preserve"> </v>
      </c>
      <c r="RX25" s="151"/>
      <c r="RY25" s="152" t="str">
        <f>IF(RU25=0," ",IF(RU25=16," ",(RT25-RW25-RX25)*VLOOKUP(RU25,PROTOKOL!$A:$E,5)))</f>
        <v xml:space="preserve"> </v>
      </c>
      <c r="RZ25" s="155"/>
      <c r="SA25" s="156" t="str">
        <f t="shared" si="78"/>
        <v xml:space="preserve"> </v>
      </c>
      <c r="SB25" s="103"/>
      <c r="SC25" s="138">
        <v>12</v>
      </c>
      <c r="SD25" s="149" t="s">
        <v>26</v>
      </c>
      <c r="SE25" s="150"/>
      <c r="SF25" s="150" t="str">
        <f t="shared" si="79"/>
        <v xml:space="preserve"> </v>
      </c>
      <c r="SG25" s="150" t="str">
        <f>IFERROR(IF(SE25=0," ",IF(SE25=16," ",VLOOKUP(SE25,PROTOKOL!$A:$E,2)*SF25))/7.5*(7.5-SJ25),"")</f>
        <v/>
      </c>
      <c r="SH25" s="151"/>
      <c r="SI25" s="152" t="str">
        <f>IF(SE25=0," ",IF(SE25=16," ",(SD25-SG25-SH25)*VLOOKUP(SE25,PROTOKOL!$A:$E,5)))</f>
        <v xml:space="preserve"> </v>
      </c>
      <c r="SJ25" s="153"/>
      <c r="SK25" s="144" t="str">
        <f t="shared" si="252"/>
        <v xml:space="preserve"> </v>
      </c>
      <c r="SL25" s="145" t="str">
        <f t="shared" si="253"/>
        <v xml:space="preserve"> </v>
      </c>
      <c r="SM25" s="149"/>
      <c r="SN25" s="150"/>
      <c r="SO25" s="150" t="str">
        <f t="shared" si="80"/>
        <v xml:space="preserve"> </v>
      </c>
      <c r="SP25" s="154" t="str">
        <f>IF(SN25=0," ",IF(SN25=16," ",VLOOKUP(SN25,PROTOKOL!$A:$E,2)*SO25))</f>
        <v xml:space="preserve"> </v>
      </c>
      <c r="SQ25" s="151"/>
      <c r="SR25" s="152" t="str">
        <f>IF(SN25=0," ",IF(SN25=16," ",(SM25-SP25-SQ25)*VLOOKUP(SN25,PROTOKOL!$A:$E,5)))</f>
        <v xml:space="preserve"> </v>
      </c>
      <c r="SS25" s="155"/>
      <c r="ST25" s="156" t="str">
        <f t="shared" si="81"/>
        <v xml:space="preserve"> </v>
      </c>
      <c r="SU25" s="103"/>
      <c r="SV25" s="138">
        <v>12</v>
      </c>
      <c r="SW25" s="149">
        <v>1</v>
      </c>
      <c r="SX25" s="150">
        <v>5</v>
      </c>
      <c r="SY25" s="150">
        <f t="shared" si="82"/>
        <v>7.5</v>
      </c>
      <c r="SZ25" s="150">
        <f>IFERROR(IF(SX25=0," ",IF(SX25=16," ",VLOOKUP(SX25,PROTOKOL!$A:$E,2)*SY25))/7.5*(7.5-TC25),"")</f>
        <v>0</v>
      </c>
      <c r="TA25" s="151"/>
      <c r="TB25" s="152">
        <f>IF(SX25=0," ",IF(SX25=16," ",(SW25-SZ25-TA25)*VLOOKUP(SX25,PROTOKOL!$A:$E,5)))</f>
        <v>17.262634133205204</v>
      </c>
      <c r="TC25" s="153"/>
      <c r="TD25" s="144" t="str">
        <f t="shared" si="254"/>
        <v xml:space="preserve"> </v>
      </c>
      <c r="TE25" s="145" t="str">
        <f t="shared" si="255"/>
        <v xml:space="preserve"> </v>
      </c>
      <c r="TF25" s="149"/>
      <c r="TG25" s="150"/>
      <c r="TH25" s="150" t="str">
        <f t="shared" si="83"/>
        <v xml:space="preserve"> </v>
      </c>
      <c r="TI25" s="154" t="str">
        <f>IF(TG25=0," ",IF(TG25=16," ",VLOOKUP(TG25,PROTOKOL!$A:$E,2)*TH25))</f>
        <v xml:space="preserve"> </v>
      </c>
      <c r="TJ25" s="151"/>
      <c r="TK25" s="152" t="str">
        <f>IF(TG25=0," ",IF(TG25=16," ",(TF25-TI25-TJ25)*VLOOKUP(TG25,PROTOKOL!$A:$E,5)))</f>
        <v xml:space="preserve"> </v>
      </c>
      <c r="TL25" s="155"/>
      <c r="TM25" s="156" t="str">
        <f t="shared" si="84"/>
        <v xml:space="preserve"> </v>
      </c>
      <c r="TN25" s="103"/>
      <c r="TO25" s="138">
        <v>12</v>
      </c>
      <c r="TP25" s="149">
        <v>6.1</v>
      </c>
      <c r="TQ25" s="150">
        <v>1</v>
      </c>
      <c r="TR25" s="150">
        <f t="shared" si="85"/>
        <v>7.5</v>
      </c>
      <c r="TS25" s="150">
        <f>IFERROR(IF(TQ25=0," ",IF(TQ25=16," ",VLOOKUP(TQ25,PROTOKOL!$A:$E,2)*TR25))/7.5*(7.5-TV25),"")</f>
        <v>4.5</v>
      </c>
      <c r="TT25" s="151">
        <v>0.19400000000000001</v>
      </c>
      <c r="TU25" s="152">
        <f>IF(TQ25=0," ",IF(TQ25=16," ",(TP25-TS25-TT25)*VLOOKUP(TQ25,PROTOKOL!$A:$E,5)))</f>
        <v>14.254184222222218</v>
      </c>
      <c r="TV25" s="153"/>
      <c r="TW25" s="144">
        <f t="shared" si="256"/>
        <v>7.5</v>
      </c>
      <c r="TX25" s="145">
        <f t="shared" si="257"/>
        <v>14.254184222222218</v>
      </c>
      <c r="TY25" s="149"/>
      <c r="TZ25" s="150"/>
      <c r="UA25" s="150" t="str">
        <f t="shared" si="86"/>
        <v xml:space="preserve"> </v>
      </c>
      <c r="UB25" s="154" t="str">
        <f>IF(TZ25=0," ",IF(TZ25=16," ",VLOOKUP(TZ25,PROTOKOL!$A:$E,2)*UA25))</f>
        <v xml:space="preserve"> </v>
      </c>
      <c r="UC25" s="151"/>
      <c r="UD25" s="152" t="str">
        <f>IF(TZ25=0," ",IF(TZ25=16," ",(TY25-UB25-UC25)*VLOOKUP(TZ25,PROTOKOL!$A:$E,5)))</f>
        <v xml:space="preserve"> </v>
      </c>
      <c r="UE25" s="155"/>
      <c r="UF25" s="156" t="str">
        <f t="shared" si="87"/>
        <v xml:space="preserve"> </v>
      </c>
      <c r="UG25" s="103"/>
      <c r="UH25" s="138">
        <v>12</v>
      </c>
      <c r="UI25" s="149">
        <v>4.54</v>
      </c>
      <c r="UJ25" s="150">
        <v>1</v>
      </c>
      <c r="UK25" s="150">
        <f t="shared" si="88"/>
        <v>7.5</v>
      </c>
      <c r="UL25" s="150">
        <f>IFERROR(IF(UJ25=0," ",IF(UJ25=16," ",VLOOKUP(UJ25,PROTOKOL!$A:$E,2)*UK25))/7.5*(7.5-UO25),"")</f>
        <v>4.5</v>
      </c>
      <c r="UM25" s="151">
        <v>0.38300000000000001</v>
      </c>
      <c r="UN25" s="152">
        <v>0</v>
      </c>
      <c r="UO25" s="153"/>
      <c r="UP25" s="144">
        <f t="shared" si="258"/>
        <v>7.5</v>
      </c>
      <c r="UQ25" s="145">
        <f t="shared" si="259"/>
        <v>0</v>
      </c>
      <c r="UR25" s="149"/>
      <c r="US25" s="150"/>
      <c r="UT25" s="150" t="str">
        <f t="shared" si="89"/>
        <v xml:space="preserve"> </v>
      </c>
      <c r="UU25" s="154" t="str">
        <f>IF(US25=0," ",IF(US25=16," ",VLOOKUP(US25,PROTOKOL!$A:$E,2)*UT25))</f>
        <v xml:space="preserve"> </v>
      </c>
      <c r="UV25" s="151"/>
      <c r="UW25" s="152" t="str">
        <f>IF(US25=0," ",IF(US25=16," ",(UR25-UU25-UV25)*VLOOKUP(US25,PROTOKOL!$A:$E,5)))</f>
        <v xml:space="preserve"> </v>
      </c>
      <c r="UX25" s="155"/>
      <c r="UY25" s="156" t="str">
        <f t="shared" si="90"/>
        <v xml:space="preserve"> </v>
      </c>
      <c r="UZ25" s="103"/>
      <c r="VA25" s="138">
        <v>12</v>
      </c>
      <c r="VB25" s="149">
        <v>6</v>
      </c>
      <c r="VC25" s="150">
        <v>1</v>
      </c>
      <c r="VD25" s="150">
        <f t="shared" si="91"/>
        <v>7.5</v>
      </c>
      <c r="VE25" s="150">
        <f>IFERROR(IF(VC25=0," ",IF(VC25=16," ",VLOOKUP(VC25,PROTOKOL!$A:$E,2)*VD25))/7.5*(7.5-VH25),"")</f>
        <v>4.5</v>
      </c>
      <c r="VF25" s="151">
        <v>9.8000000000000004E-2</v>
      </c>
      <c r="VG25" s="152">
        <f>IF(VC25=0," ",IF(VC25=16," ",(VB25-VE25-VF25)*VLOOKUP(VC25,PROTOKOL!$A:$E,5)))</f>
        <v>14.213631777777776</v>
      </c>
      <c r="VH25" s="153"/>
      <c r="VI25" s="144">
        <f t="shared" si="260"/>
        <v>7.5</v>
      </c>
      <c r="VJ25" s="145">
        <f t="shared" si="261"/>
        <v>14.213631777777776</v>
      </c>
      <c r="VK25" s="149"/>
      <c r="VL25" s="150"/>
      <c r="VM25" s="150" t="str">
        <f t="shared" si="92"/>
        <v xml:space="preserve"> </v>
      </c>
      <c r="VN25" s="154" t="str">
        <f>IF(VL25=0," ",IF(VL25=16," ",VLOOKUP(VL25,PROTOKOL!$A:$E,2)*VM25))</f>
        <v xml:space="preserve"> </v>
      </c>
      <c r="VO25" s="151"/>
      <c r="VP25" s="152" t="str">
        <f>IF(VL25=0," ",IF(VL25=16," ",(VK25-VN25-VO25)*VLOOKUP(VL25,PROTOKOL!$A:$E,5)))</f>
        <v xml:space="preserve"> </v>
      </c>
      <c r="VQ25" s="155"/>
      <c r="VR25" s="156" t="str">
        <f t="shared" si="93"/>
        <v xml:space="preserve"> </v>
      </c>
      <c r="VS25" s="103"/>
      <c r="VT25" s="138">
        <v>12</v>
      </c>
      <c r="VU25" s="149" t="s">
        <v>26</v>
      </c>
      <c r="VV25" s="150"/>
      <c r="VW25" s="150" t="str">
        <f t="shared" si="94"/>
        <v xml:space="preserve"> </v>
      </c>
      <c r="VX25" s="150" t="str">
        <f>IFERROR(IF(VV25=0," ",IF(VV25=16," ",VLOOKUP(VV25,PROTOKOL!$A:$E,2)*VW25))/7.5*(7.5-WA25),"")</f>
        <v/>
      </c>
      <c r="VY25" s="151"/>
      <c r="VZ25" s="152" t="str">
        <f>IF(VV25=0," ",IF(VV25=16," ",(VU25-VX25-VY25)*VLOOKUP(VV25,PROTOKOL!$A:$E,5)))</f>
        <v xml:space="preserve"> </v>
      </c>
      <c r="WA25" s="153"/>
      <c r="WB25" s="144" t="str">
        <f t="shared" si="262"/>
        <v xml:space="preserve"> </v>
      </c>
      <c r="WC25" s="145" t="str">
        <f t="shared" si="263"/>
        <v xml:space="preserve"> </v>
      </c>
      <c r="WD25" s="149"/>
      <c r="WE25" s="150"/>
      <c r="WF25" s="150" t="str">
        <f t="shared" si="95"/>
        <v xml:space="preserve"> </v>
      </c>
      <c r="WG25" s="154" t="str">
        <f>IF(WE25=0," ",IF(WE25=16," ",VLOOKUP(WE25,PROTOKOL!$A:$E,2)*WF25))</f>
        <v xml:space="preserve"> </v>
      </c>
      <c r="WH25" s="151"/>
      <c r="WI25" s="152" t="str">
        <f>IF(WE25=0," ",IF(WE25=16," ",(WD25-WG25-WH25)*VLOOKUP(WE25,PROTOKOL!$A:$E,5)))</f>
        <v xml:space="preserve"> </v>
      </c>
      <c r="WJ25" s="155"/>
      <c r="WK25" s="156" t="str">
        <f t="shared" si="96"/>
        <v xml:space="preserve"> </v>
      </c>
      <c r="WL25" s="103"/>
      <c r="WM25" s="138">
        <v>12</v>
      </c>
      <c r="WN25" s="149">
        <v>7.02</v>
      </c>
      <c r="WO25" s="150">
        <v>1</v>
      </c>
      <c r="WP25" s="150">
        <f t="shared" si="97"/>
        <v>7.5</v>
      </c>
      <c r="WQ25" s="150">
        <f>IFERROR(IF(WO25=0," ",IF(WO25=16," ",VLOOKUP(WO25,PROTOKOL!$A:$E,2)*WP25))/7.5*(7.5-WT25),"")</f>
        <v>4.5</v>
      </c>
      <c r="WR25" s="151">
        <v>8.8999999999999996E-2</v>
      </c>
      <c r="WS25" s="152">
        <f>IF(WO25=0," ",IF(WO25=16," ",(WN25-WQ25-WR25)*VLOOKUP(WO25,PROTOKOL!$A:$E,5)))</f>
        <v>24.645748111111104</v>
      </c>
      <c r="WT25" s="153"/>
      <c r="WU25" s="144">
        <f t="shared" si="264"/>
        <v>7.5</v>
      </c>
      <c r="WV25" s="145">
        <f t="shared" si="265"/>
        <v>24.645748111111104</v>
      </c>
      <c r="WW25" s="149"/>
      <c r="WX25" s="150"/>
      <c r="WY25" s="150" t="str">
        <f t="shared" si="98"/>
        <v xml:space="preserve"> </v>
      </c>
      <c r="WZ25" s="154" t="str">
        <f>IF(WX25=0," ",IF(WX25=16," ",VLOOKUP(WX25,PROTOKOL!$A:$E,2)*WY25))</f>
        <v xml:space="preserve"> </v>
      </c>
      <c r="XA25" s="151"/>
      <c r="XB25" s="152" t="str">
        <f>IF(WX25=0," ",IF(WX25=16," ",(WW25-WZ25-XA25)*VLOOKUP(WX25,PROTOKOL!$A:$E,5)))</f>
        <v xml:space="preserve"> </v>
      </c>
      <c r="XC25" s="155"/>
      <c r="XD25" s="156" t="str">
        <f t="shared" si="99"/>
        <v xml:space="preserve"> </v>
      </c>
      <c r="XE25" s="103"/>
      <c r="XF25" s="138">
        <v>12</v>
      </c>
      <c r="XG25" s="149" t="s">
        <v>26</v>
      </c>
      <c r="XH25" s="150"/>
      <c r="XI25" s="150" t="str">
        <f t="shared" si="100"/>
        <v xml:space="preserve"> </v>
      </c>
      <c r="XJ25" s="150" t="str">
        <f>IFERROR(IF(XH25=0," ",IF(XH25=16," ",VLOOKUP(XH25,PROTOKOL!$A:$E,2)*XI25))/7.5*(7.5-XM25),"")</f>
        <v/>
      </c>
      <c r="XK25" s="151"/>
      <c r="XL25" s="152" t="str">
        <f>IF(XH25=0," ",IF(XH25=16," ",(XG25-XJ25-XK25)*VLOOKUP(XH25,PROTOKOL!$A:$E,5)))</f>
        <v xml:space="preserve"> </v>
      </c>
      <c r="XM25" s="153"/>
      <c r="XN25" s="144" t="str">
        <f t="shared" si="266"/>
        <v xml:space="preserve"> </v>
      </c>
      <c r="XO25" s="145" t="str">
        <f t="shared" si="267"/>
        <v xml:space="preserve"> </v>
      </c>
      <c r="XP25" s="149"/>
      <c r="XQ25" s="150"/>
      <c r="XR25" s="150" t="str">
        <f t="shared" si="101"/>
        <v xml:space="preserve"> </v>
      </c>
      <c r="XS25" s="154" t="str">
        <f>IF(XQ25=0," ",IF(XQ25=16," ",VLOOKUP(XQ25,PROTOKOL!$A:$E,2)*XR25))</f>
        <v xml:space="preserve"> </v>
      </c>
      <c r="XT25" s="151"/>
      <c r="XU25" s="152" t="str">
        <f>IF(XQ25=0," ",IF(XQ25=16," ",(XP25-XS25-XT25)*VLOOKUP(XQ25,PROTOKOL!$A:$E,5)))</f>
        <v xml:space="preserve"> </v>
      </c>
      <c r="XV25" s="155"/>
      <c r="XW25" s="156" t="str">
        <f t="shared" si="102"/>
        <v xml:space="preserve"> </v>
      </c>
      <c r="XX25" s="103"/>
      <c r="XY25" s="138">
        <v>12</v>
      </c>
      <c r="XZ25" s="149">
        <v>7.24</v>
      </c>
      <c r="YA25" s="150">
        <v>1</v>
      </c>
      <c r="YB25" s="150">
        <f t="shared" si="103"/>
        <v>7.5</v>
      </c>
      <c r="YC25" s="150">
        <f>IFERROR(IF(YA25=0," ",IF(YA25=16," ",VLOOKUP(YA25,PROTOKOL!$A:$E,2)*YB25))/7.5*(7.5-YF25),"")</f>
        <v>4.5</v>
      </c>
      <c r="YD25" s="151">
        <v>7.0999999999999994E-2</v>
      </c>
      <c r="YE25" s="152">
        <f>IF(YA25=0," ",IF(YA25=16," ",(XZ25-YC25-YD25)*VLOOKUP(YA25,PROTOKOL!$A:$E,5)))</f>
        <v>27.058618555555555</v>
      </c>
      <c r="YF25" s="153"/>
      <c r="YG25" s="144">
        <f t="shared" si="268"/>
        <v>7.5</v>
      </c>
      <c r="YH25" s="145">
        <f t="shared" si="269"/>
        <v>27.058618555555555</v>
      </c>
      <c r="YI25" s="149"/>
      <c r="YJ25" s="150"/>
      <c r="YK25" s="150" t="str">
        <f t="shared" si="104"/>
        <v xml:space="preserve"> </v>
      </c>
      <c r="YL25" s="154" t="str">
        <f>IF(YJ25=0," ",IF(YJ25=16," ",VLOOKUP(YJ25,PROTOKOL!$A:$E,2)*YK25))</f>
        <v xml:space="preserve"> </v>
      </c>
      <c r="YM25" s="151"/>
      <c r="YN25" s="152" t="str">
        <f>IF(YJ25=0," ",IF(YJ25=16," ",(YI25-YL25-YM25)*VLOOKUP(YJ25,PROTOKOL!$A:$E,5)))</f>
        <v xml:space="preserve"> </v>
      </c>
      <c r="YO25" s="155"/>
      <c r="YP25" s="156" t="str">
        <f t="shared" si="105"/>
        <v xml:space="preserve"> </v>
      </c>
      <c r="YQ25" s="103"/>
      <c r="YR25" s="138">
        <v>12</v>
      </c>
      <c r="YS25" s="149">
        <v>7.24</v>
      </c>
      <c r="YT25" s="150">
        <v>1</v>
      </c>
      <c r="YU25" s="150">
        <f t="shared" si="106"/>
        <v>7.5</v>
      </c>
      <c r="YV25" s="150">
        <f>IFERROR(IF(YT25=0," ",IF(YT25=16," ",VLOOKUP(YT25,PROTOKOL!$A:$E,2)*YU25))/7.5*(7.5-YY25),"")</f>
        <v>4.5</v>
      </c>
      <c r="YW25" s="151">
        <v>7.0999999999999994E-2</v>
      </c>
      <c r="YX25" s="152">
        <f>IF(YT25=0," ",IF(YT25=16," ",(YS25-YV25-YW25)*VLOOKUP(YT25,PROTOKOL!$A:$E,5)))</f>
        <v>27.058618555555555</v>
      </c>
      <c r="YY25" s="153"/>
      <c r="YZ25" s="144">
        <f t="shared" si="270"/>
        <v>7.5</v>
      </c>
      <c r="ZA25" s="145">
        <f t="shared" si="271"/>
        <v>27.058618555555555</v>
      </c>
      <c r="ZB25" s="149"/>
      <c r="ZC25" s="150"/>
      <c r="ZD25" s="150" t="str">
        <f t="shared" si="107"/>
        <v xml:space="preserve"> </v>
      </c>
      <c r="ZE25" s="154" t="str">
        <f>IF(ZC25=0," ",IF(ZC25=16," ",VLOOKUP(ZC25,PROTOKOL!$A:$E,2)*ZD25))</f>
        <v xml:space="preserve"> </v>
      </c>
      <c r="ZF25" s="151"/>
      <c r="ZG25" s="152" t="str">
        <f>IF(ZC25=0," ",IF(ZC25=16," ",(ZB25-ZE25-ZF25)*VLOOKUP(ZC25,PROTOKOL!$A:$E,5)))</f>
        <v xml:space="preserve"> </v>
      </c>
      <c r="ZH25" s="155"/>
      <c r="ZI25" s="156" t="str">
        <f t="shared" si="108"/>
        <v xml:space="preserve"> </v>
      </c>
      <c r="ZJ25" s="103"/>
      <c r="ZK25" s="138">
        <v>12</v>
      </c>
      <c r="ZL25" s="149">
        <v>6.1</v>
      </c>
      <c r="ZM25" s="150">
        <v>1</v>
      </c>
      <c r="ZN25" s="150">
        <f t="shared" si="109"/>
        <v>7.5</v>
      </c>
      <c r="ZO25" s="150">
        <f>IFERROR(IF(ZM25=0," ",IF(ZM25=16," ",VLOOKUP(ZM25,PROTOKOL!$A:$E,2)*ZN25))/7.5*(7.5-ZR25),"")</f>
        <v>4.5</v>
      </c>
      <c r="ZP25" s="151">
        <v>0.19400000000000001</v>
      </c>
      <c r="ZQ25" s="152">
        <f>IF(ZM25=0," ",IF(ZM25=16," ",(ZL25-ZO25-ZP25)*VLOOKUP(ZM25,PROTOKOL!$A:$E,5)))</f>
        <v>14.254184222222218</v>
      </c>
      <c r="ZR25" s="153"/>
      <c r="ZS25" s="144">
        <f t="shared" si="272"/>
        <v>7.5</v>
      </c>
      <c r="ZT25" s="145">
        <f t="shared" si="273"/>
        <v>14.254184222222218</v>
      </c>
      <c r="ZU25" s="149"/>
      <c r="ZV25" s="150"/>
      <c r="ZW25" s="150" t="str">
        <f t="shared" si="110"/>
        <v xml:space="preserve"> </v>
      </c>
      <c r="ZX25" s="154" t="str">
        <f>IF(ZV25=0," ",IF(ZV25=16," ",VLOOKUP(ZV25,PROTOKOL!$A:$E,2)*ZW25))</f>
        <v xml:space="preserve"> </v>
      </c>
      <c r="ZY25" s="151"/>
      <c r="ZZ25" s="152" t="str">
        <f>IF(ZV25=0," ",IF(ZV25=16," ",(ZU25-ZX25-ZY25)*VLOOKUP(ZV25,PROTOKOL!$A:$E,5)))</f>
        <v xml:space="preserve"> </v>
      </c>
      <c r="AAA25" s="155"/>
      <c r="AAB25" s="156" t="str">
        <f t="shared" si="111"/>
        <v xml:space="preserve"> </v>
      </c>
      <c r="AAC25" s="103"/>
      <c r="AAD25" s="138">
        <v>12</v>
      </c>
      <c r="AAE25" s="149">
        <v>4.72</v>
      </c>
      <c r="AAF25" s="150">
        <v>1</v>
      </c>
      <c r="AAG25" s="150">
        <f t="shared" si="112"/>
        <v>7.5</v>
      </c>
      <c r="AAH25" s="150">
        <f>IFERROR(IF(AAF25=0," ",IF(AAF25=16," ",VLOOKUP(AAF25,PROTOKOL!$A:$E,2)*AAG25))/7.5*(7.5-AAK25),"")</f>
        <v>4.5</v>
      </c>
      <c r="AAI25" s="151">
        <v>4.4999999999999998E-2</v>
      </c>
      <c r="AAJ25" s="152">
        <f>IF(AAF25=0," ",IF(AAF25=16," ",(AAE25-AAH25-AAI25)*VLOOKUP(AAF25,PROTOKOL!$A:$E,5)))</f>
        <v>1.7741694444444418</v>
      </c>
      <c r="AAK25" s="153"/>
      <c r="AAL25" s="144">
        <f t="shared" si="274"/>
        <v>7.5</v>
      </c>
      <c r="AAM25" s="145">
        <f t="shared" si="275"/>
        <v>1.7741694444444418</v>
      </c>
      <c r="AAN25" s="149"/>
      <c r="AAO25" s="150"/>
      <c r="AAP25" s="150" t="str">
        <f t="shared" si="113"/>
        <v xml:space="preserve"> </v>
      </c>
      <c r="AAQ25" s="154" t="str">
        <f>IF(AAO25=0," ",IF(AAO25=16," ",VLOOKUP(AAO25,PROTOKOL!$A:$E,2)*AAP25))</f>
        <v xml:space="preserve"> </v>
      </c>
      <c r="AAR25" s="151"/>
      <c r="AAS25" s="152" t="str">
        <f>IF(AAO25=0," ",IF(AAO25=16," ",(AAN25-AAQ25-AAR25)*VLOOKUP(AAO25,PROTOKOL!$A:$E,5)))</f>
        <v xml:space="preserve"> </v>
      </c>
      <c r="AAT25" s="155"/>
      <c r="AAU25" s="156" t="str">
        <f t="shared" si="114"/>
        <v xml:space="preserve"> </v>
      </c>
      <c r="AAV25" s="103"/>
      <c r="AAW25" s="138">
        <v>12</v>
      </c>
      <c r="AAX25" s="149">
        <v>5.56</v>
      </c>
      <c r="AAY25" s="150">
        <v>1</v>
      </c>
      <c r="AAZ25" s="150">
        <f t="shared" si="115"/>
        <v>7.5</v>
      </c>
      <c r="ABA25" s="150">
        <f>IFERROR(IF(AAY25=0," ",IF(AAY25=16," ",VLOOKUP(AAY25,PROTOKOL!$A:$E,2)*AAZ25))/7.5*(7.5-ABD25),"")</f>
        <v>4.5</v>
      </c>
      <c r="ABB25" s="151">
        <v>0.13400000000000001</v>
      </c>
      <c r="ABC25" s="152">
        <f>IF(AAY25=0," ",IF(AAY25=16," ",(AAX25-ABA25-ABB25)*VLOOKUP(AAY25,PROTOKOL!$A:$E,5)))</f>
        <v>9.387890888888883</v>
      </c>
      <c r="ABD25" s="153"/>
      <c r="ABE25" s="144">
        <f t="shared" si="276"/>
        <v>7.5</v>
      </c>
      <c r="ABF25" s="145">
        <f t="shared" si="277"/>
        <v>9.387890888888883</v>
      </c>
      <c r="ABG25" s="149"/>
      <c r="ABH25" s="150"/>
      <c r="ABI25" s="150" t="str">
        <f t="shared" si="116"/>
        <v xml:space="preserve"> </v>
      </c>
      <c r="ABJ25" s="154" t="str">
        <f>IF(ABH25=0," ",IF(ABH25=16," ",VLOOKUP(ABH25,PROTOKOL!$A:$E,2)*ABI25))</f>
        <v xml:space="preserve"> </v>
      </c>
      <c r="ABK25" s="151"/>
      <c r="ABL25" s="152" t="str">
        <f>IF(ABH25=0," ",IF(ABH25=16," ",(ABG25-ABJ25-ABK25)*VLOOKUP(ABH25,PROTOKOL!$A:$E,5)))</f>
        <v xml:space="preserve"> </v>
      </c>
      <c r="ABM25" s="155"/>
      <c r="ABN25" s="156" t="str">
        <f t="shared" si="117"/>
        <v xml:space="preserve"> </v>
      </c>
      <c r="ABO25" s="103"/>
      <c r="ABP25" s="138">
        <v>12</v>
      </c>
      <c r="ABQ25" s="149" t="s">
        <v>26</v>
      </c>
      <c r="ABR25" s="150"/>
      <c r="ABS25" s="150" t="str">
        <f t="shared" si="118"/>
        <v xml:space="preserve"> </v>
      </c>
      <c r="ABT25" s="150" t="str">
        <f>IFERROR(IF(ABR25=0," ",IF(ABR25=16," ",VLOOKUP(ABR25,PROTOKOL!$A:$E,2)*ABS25))/7.5*(7.5-ABW25),"")</f>
        <v/>
      </c>
      <c r="ABU25" s="151"/>
      <c r="ABV25" s="152" t="str">
        <f>IF(ABR25=0," ",IF(ABR25=16," ",(ABQ25-ABT25-ABU25)*VLOOKUP(ABR25,PROTOKOL!$A:$E,5)))</f>
        <v xml:space="preserve"> </v>
      </c>
      <c r="ABW25" s="153"/>
      <c r="ABX25" s="144" t="str">
        <f t="shared" si="278"/>
        <v xml:space="preserve"> </v>
      </c>
      <c r="ABY25" s="145" t="str">
        <f t="shared" si="279"/>
        <v xml:space="preserve"> </v>
      </c>
      <c r="ABZ25" s="149"/>
      <c r="ACA25" s="150"/>
      <c r="ACB25" s="150" t="str">
        <f t="shared" si="119"/>
        <v xml:space="preserve"> </v>
      </c>
      <c r="ACC25" s="154" t="str">
        <f>IF(ACA25=0," ",IF(ACA25=16," ",VLOOKUP(ACA25,PROTOKOL!$A:$E,2)*ACB25))</f>
        <v xml:space="preserve"> </v>
      </c>
      <c r="ACD25" s="151"/>
      <c r="ACE25" s="152" t="str">
        <f>IF(ACA25=0," ",IF(ACA25=16," ",(ABZ25-ACC25-ACD25)*VLOOKUP(ACA25,PROTOKOL!$A:$E,5)))</f>
        <v xml:space="preserve"> </v>
      </c>
      <c r="ACF25" s="155"/>
      <c r="ACG25" s="156" t="str">
        <f t="shared" si="120"/>
        <v xml:space="preserve"> </v>
      </c>
      <c r="ACH25" s="103"/>
      <c r="ACI25" s="138">
        <v>12</v>
      </c>
      <c r="ACJ25" s="149">
        <v>5.4</v>
      </c>
      <c r="ACK25" s="150">
        <v>1</v>
      </c>
      <c r="ACL25" s="150">
        <f t="shared" si="121"/>
        <v>7.5</v>
      </c>
      <c r="ACM25" s="150">
        <f>IFERROR(IF(ACK25=0," ",IF(ACK25=16," ",VLOOKUP(ACK25,PROTOKOL!$A:$E,2)*ACL25))/7.5*(7.5-ACP25),"")</f>
        <v>4.5</v>
      </c>
      <c r="ACN25" s="151">
        <v>0.06</v>
      </c>
      <c r="ACO25" s="152">
        <f>IF(ACK25=0," ",IF(ACK25=16," ",(ACJ25-ACM25-ACN25)*VLOOKUP(ACK25,PROTOKOL!$A:$E,5)))</f>
        <v>8.5160133333333352</v>
      </c>
      <c r="ACP25" s="153"/>
      <c r="ACQ25" s="144">
        <f t="shared" si="280"/>
        <v>7.5</v>
      </c>
      <c r="ACR25" s="145">
        <f t="shared" si="281"/>
        <v>8.5160133333333352</v>
      </c>
      <c r="ACS25" s="149"/>
      <c r="ACT25" s="150"/>
      <c r="ACU25" s="150" t="str">
        <f t="shared" si="122"/>
        <v xml:space="preserve"> </v>
      </c>
      <c r="ACV25" s="154" t="str">
        <f>IF(ACT25=0," ",IF(ACT25=16," ",VLOOKUP(ACT25,PROTOKOL!$A:$E,2)*ACU25))</f>
        <v xml:space="preserve"> </v>
      </c>
      <c r="ACW25" s="151"/>
      <c r="ACX25" s="152" t="str">
        <f>IF(ACT25=0," ",IF(ACT25=16," ",(ACS25-ACV25-ACW25)*VLOOKUP(ACT25,PROTOKOL!$A:$E,5)))</f>
        <v xml:space="preserve"> </v>
      </c>
      <c r="ACY25" s="155"/>
      <c r="ACZ25" s="156" t="str">
        <f t="shared" si="123"/>
        <v xml:space="preserve"> </v>
      </c>
      <c r="ADA25" s="103"/>
      <c r="ADB25" s="138">
        <v>12</v>
      </c>
      <c r="ADC25" s="149">
        <v>6.67</v>
      </c>
      <c r="ADD25" s="150">
        <v>1</v>
      </c>
      <c r="ADE25" s="150">
        <f t="shared" si="124"/>
        <v>7.5</v>
      </c>
      <c r="ADF25" s="150">
        <f>IFERROR(IF(ADD25=0," ",IF(ADD25=16," ",VLOOKUP(ADD25,PROTOKOL!$A:$E,2)*ADE25))/7.5*(7.5-ADI25),"")</f>
        <v>4.5</v>
      </c>
      <c r="ADG25" s="151">
        <v>0.11600000000000001</v>
      </c>
      <c r="ADH25" s="152">
        <f>IF(ADD25=0," ",IF(ADD25=16," ",(ADC25-ADF25-ADG25)*VLOOKUP(ADD25,PROTOKOL!$A:$E,5)))</f>
        <v>20.823680222222219</v>
      </c>
      <c r="ADI25" s="153"/>
      <c r="ADJ25" s="144">
        <f t="shared" si="282"/>
        <v>7.5</v>
      </c>
      <c r="ADK25" s="145">
        <f t="shared" si="283"/>
        <v>20.823680222222219</v>
      </c>
      <c r="ADL25" s="149"/>
      <c r="ADM25" s="150"/>
      <c r="ADN25" s="150" t="str">
        <f t="shared" si="125"/>
        <v xml:space="preserve"> </v>
      </c>
      <c r="ADO25" s="154" t="str">
        <f>IF(ADM25=0," ",IF(ADM25=16," ",VLOOKUP(ADM25,PROTOKOL!$A:$E,2)*ADN25))</f>
        <v xml:space="preserve"> </v>
      </c>
      <c r="ADP25" s="151"/>
      <c r="ADQ25" s="152" t="str">
        <f>IF(ADM25=0," ",IF(ADM25=16," ",(ADL25-ADO25-ADP25)*VLOOKUP(ADM25,PROTOKOL!$A:$E,5)))</f>
        <v xml:space="preserve"> </v>
      </c>
      <c r="ADR25" s="155"/>
      <c r="ADS25" s="156" t="str">
        <f t="shared" si="126"/>
        <v xml:space="preserve"> </v>
      </c>
      <c r="ADT25" s="103"/>
      <c r="ADU25" s="138">
        <v>12</v>
      </c>
      <c r="ADV25" s="149">
        <v>6.74</v>
      </c>
      <c r="ADW25" s="150">
        <v>1</v>
      </c>
      <c r="ADX25" s="150">
        <f t="shared" si="127"/>
        <v>7.5</v>
      </c>
      <c r="ADY25" s="150">
        <f>IFERROR(IF(ADW25=0," ",IF(ADW25=16," ",VLOOKUP(ADW25,PROTOKOL!$A:$E,2)*ADX25))/7.5*(7.5-AEB25),"")</f>
        <v>4.5</v>
      </c>
      <c r="ADZ25" s="151">
        <v>5.7000000000000002E-2</v>
      </c>
      <c r="AEA25" s="152">
        <f>IF(ADW25=0," ",IF(ADW25=16," ",(ADV25-ADY25-ADZ25)*VLOOKUP(ADW25,PROTOKOL!$A:$E,5)))</f>
        <v>22.131496555555557</v>
      </c>
      <c r="AEB25" s="153"/>
      <c r="AEC25" s="144">
        <f t="shared" si="284"/>
        <v>7.5</v>
      </c>
      <c r="AED25" s="145">
        <f t="shared" si="285"/>
        <v>22.131496555555557</v>
      </c>
      <c r="AEE25" s="149"/>
      <c r="AEF25" s="150"/>
      <c r="AEG25" s="150" t="str">
        <f t="shared" si="128"/>
        <v xml:space="preserve"> </v>
      </c>
      <c r="AEH25" s="154" t="str">
        <f>IF(AEF25=0," ",IF(AEF25=16," ",VLOOKUP(AEF25,PROTOKOL!$A:$E,2)*AEG25))</f>
        <v xml:space="preserve"> </v>
      </c>
      <c r="AEI25" s="151"/>
      <c r="AEJ25" s="152" t="str">
        <f>IF(AEF25=0," ",IF(AEF25=16," ",(AEE25-AEH25-AEI25)*VLOOKUP(AEF25,PROTOKOL!$A:$E,5)))</f>
        <v xml:space="preserve"> </v>
      </c>
      <c r="AEK25" s="155"/>
      <c r="AEL25" s="156" t="str">
        <f t="shared" si="129"/>
        <v xml:space="preserve"> </v>
      </c>
      <c r="AEM25" s="103"/>
      <c r="AEN25" s="138">
        <v>12</v>
      </c>
      <c r="AEO25" s="149">
        <v>7.27</v>
      </c>
      <c r="AEP25" s="150">
        <v>1</v>
      </c>
      <c r="AEQ25" s="150">
        <f t="shared" si="130"/>
        <v>7.5</v>
      </c>
      <c r="AER25" s="150">
        <f>IFERROR(IF(AEP25=0," ",IF(AEP25=16," ",VLOOKUP(AEP25,PROTOKOL!$A:$E,2)*AEQ25))/7.5*(7.5-AEU25),"")</f>
        <v>4.5</v>
      </c>
      <c r="AES25" s="151">
        <v>0.60399999999999998</v>
      </c>
      <c r="AET25" s="152">
        <f>IF(AEP25=0," ",IF(AEP25=16," ",(AEO25-AER25-AES25)*VLOOKUP(AEP25,PROTOKOL!$A:$E,5)))</f>
        <v>21.95914866666666</v>
      </c>
      <c r="AEU25" s="153"/>
      <c r="AEV25" s="144">
        <f t="shared" si="286"/>
        <v>7.5</v>
      </c>
      <c r="AEW25" s="145">
        <f t="shared" si="287"/>
        <v>21.95914866666666</v>
      </c>
      <c r="AEX25" s="149"/>
      <c r="AEY25" s="150"/>
      <c r="AEZ25" s="150" t="str">
        <f t="shared" si="131"/>
        <v xml:space="preserve"> </v>
      </c>
      <c r="AFA25" s="154" t="str">
        <f>IF(AEY25=0," ",IF(AEY25=16," ",VLOOKUP(AEY25,PROTOKOL!$A:$E,2)*AEZ25))</f>
        <v xml:space="preserve"> </v>
      </c>
      <c r="AFB25" s="151"/>
      <c r="AFC25" s="152" t="str">
        <f>IF(AEY25=0," ",IF(AEY25=16," ",(AEX25-AFA25-AFB25)*VLOOKUP(AEY25,PROTOKOL!$A:$E,5)))</f>
        <v xml:space="preserve"> </v>
      </c>
      <c r="AFD25" s="155"/>
      <c r="AFE25" s="156" t="str">
        <f t="shared" si="132"/>
        <v xml:space="preserve"> </v>
      </c>
      <c r="AFF25" s="103"/>
      <c r="AFG25" s="138">
        <v>12</v>
      </c>
      <c r="AFH25" s="149">
        <v>7.74</v>
      </c>
      <c r="AFI25" s="150">
        <v>3</v>
      </c>
      <c r="AFJ25" s="150">
        <f t="shared" si="133"/>
        <v>7.5</v>
      </c>
      <c r="AFK25" s="150">
        <f>IFERROR(IF(AFI25=0," ",IF(AFI25=16," ",VLOOKUP(AFI25,PROTOKOL!$A:$E,2)*AFJ25))/7.5*(7.5-AFN25),"")</f>
        <v>4.5</v>
      </c>
      <c r="AFL25" s="151">
        <v>0.16500000000000001</v>
      </c>
      <c r="AFM25" s="152">
        <f>IF(AFI25=0," ",IF(AFI25=16," ",(AFH25-AFK25-AFL25)*VLOOKUP(AFI25,PROTOKOL!$A:$E,5)))</f>
        <v>21.822284166666666</v>
      </c>
      <c r="AFN25" s="153"/>
      <c r="AFO25" s="144">
        <f t="shared" si="288"/>
        <v>7.5</v>
      </c>
      <c r="AFP25" s="145">
        <f t="shared" si="289"/>
        <v>21.822284166666666</v>
      </c>
      <c r="AFQ25" s="149"/>
      <c r="AFR25" s="150"/>
      <c r="AFS25" s="150" t="str">
        <f t="shared" si="134"/>
        <v xml:space="preserve"> </v>
      </c>
      <c r="AFT25" s="154" t="str">
        <f>IF(AFR25=0," ",IF(AFR25=16," ",VLOOKUP(AFR25,PROTOKOL!$A:$E,2)*AFS25))</f>
        <v xml:space="preserve"> </v>
      </c>
      <c r="AFU25" s="151"/>
      <c r="AFV25" s="152" t="str">
        <f>IF(AFR25=0," ",IF(AFR25=16," ",(AFQ25-AFT25-AFU25)*VLOOKUP(AFR25,PROTOKOL!$A:$E,5)))</f>
        <v xml:space="preserve"> </v>
      </c>
      <c r="AFW25" s="155"/>
      <c r="AFX25" s="156" t="str">
        <f t="shared" si="135"/>
        <v xml:space="preserve"> </v>
      </c>
      <c r="AFY25" s="103"/>
      <c r="AFZ25" s="138">
        <v>12</v>
      </c>
      <c r="AGA25" s="149">
        <v>6.88</v>
      </c>
      <c r="AGB25" s="150">
        <v>1</v>
      </c>
      <c r="AGC25" s="150">
        <f t="shared" si="136"/>
        <v>7.5</v>
      </c>
      <c r="AGD25" s="150">
        <f>IFERROR(IF(AGB25=0," ",IF(AGB25=16," ",VLOOKUP(AGB25,PROTOKOL!$A:$E,2)*AGC25))/7.5*(7.5-AGG25),"")</f>
        <v>4.5</v>
      </c>
      <c r="AGE25" s="151">
        <v>0.188</v>
      </c>
      <c r="AGF25" s="152">
        <f>IF(AGB25=0," ",IF(AGB25=16," ",(AGA25-AGD25-AGE25)*VLOOKUP(AGB25,PROTOKOL!$A:$E,5)))</f>
        <v>22.222739555555549</v>
      </c>
      <c r="AGG25" s="153"/>
      <c r="AGH25" s="144">
        <f t="shared" si="290"/>
        <v>7.5</v>
      </c>
      <c r="AGI25" s="145">
        <f t="shared" si="291"/>
        <v>22.222739555555549</v>
      </c>
      <c r="AGJ25" s="149"/>
      <c r="AGK25" s="150"/>
      <c r="AGL25" s="150" t="str">
        <f t="shared" si="137"/>
        <v xml:space="preserve"> </v>
      </c>
      <c r="AGM25" s="154" t="str">
        <f>IF(AGK25=0," ",IF(AGK25=16," ",VLOOKUP(AGK25,PROTOKOL!$A:$E,2)*AGL25))</f>
        <v xml:space="preserve"> </v>
      </c>
      <c r="AGN25" s="151"/>
      <c r="AGO25" s="152" t="str">
        <f>IF(AGK25=0," ",IF(AGK25=16," ",(AGJ25-AGM25-AGN25)*VLOOKUP(AGK25,PROTOKOL!$A:$E,5)))</f>
        <v xml:space="preserve"> </v>
      </c>
      <c r="AGP25" s="155"/>
      <c r="AGQ25" s="156" t="str">
        <f t="shared" si="138"/>
        <v xml:space="preserve"> </v>
      </c>
      <c r="AGR25" s="103"/>
      <c r="AGS25" s="138">
        <v>12</v>
      </c>
      <c r="AGT25" s="149">
        <v>7.23</v>
      </c>
      <c r="AGU25" s="150">
        <v>1</v>
      </c>
      <c r="AGV25" s="150">
        <f t="shared" si="139"/>
        <v>7.5</v>
      </c>
      <c r="AGW25" s="150">
        <f>IFERROR(IF(AGU25=0," ",IF(AGU25=16," ",VLOOKUP(AGU25,PROTOKOL!$A:$E,2)*AGV25))/7.5*(7.5-AGZ25),"")</f>
        <v>4.5</v>
      </c>
      <c r="AGX25" s="151">
        <v>0.20599999999999999</v>
      </c>
      <c r="AGY25" s="152">
        <f>IF(AGU25=0," ",IF(AGU25=16," ",(AGT25-AGW25-AGX25)*VLOOKUP(AGU25,PROTOKOL!$A:$E,5)))</f>
        <v>25.588592444444448</v>
      </c>
      <c r="AGZ25" s="153"/>
      <c r="AHA25" s="144">
        <f t="shared" si="292"/>
        <v>7.5</v>
      </c>
      <c r="AHB25" s="145">
        <f t="shared" si="293"/>
        <v>25.588592444444448</v>
      </c>
      <c r="AHC25" s="149"/>
      <c r="AHD25" s="150"/>
      <c r="AHE25" s="150" t="str">
        <f t="shared" si="140"/>
        <v xml:space="preserve"> </v>
      </c>
      <c r="AHF25" s="154" t="str">
        <f>IF(AHD25=0," ",IF(AHD25=16," ",VLOOKUP(AHD25,PROTOKOL!$A:$E,2)*AHE25))</f>
        <v xml:space="preserve"> </v>
      </c>
      <c r="AHG25" s="151"/>
      <c r="AHH25" s="152" t="str">
        <f>IF(AHD25=0," ",IF(AHD25=16," ",(AHC25-AHF25-AHG25)*VLOOKUP(AHD25,PROTOKOL!$A:$E,5)))</f>
        <v xml:space="preserve"> </v>
      </c>
      <c r="AHI25" s="155"/>
      <c r="AHJ25" s="156" t="str">
        <f t="shared" si="141"/>
        <v xml:space="preserve"> </v>
      </c>
      <c r="AHK25" s="103"/>
      <c r="AHL25" s="138">
        <v>12</v>
      </c>
      <c r="AHM25" s="149">
        <v>7.24</v>
      </c>
      <c r="AHN25" s="150">
        <v>1</v>
      </c>
      <c r="AHO25" s="150">
        <f t="shared" si="142"/>
        <v>7.5</v>
      </c>
      <c r="AHP25" s="150">
        <f>IFERROR(IF(AHN25=0," ",IF(AHN25=16," ",VLOOKUP(AHN25,PROTOKOL!$A:$E,2)*AHO25))/7.5*(7.5-AHS25),"")</f>
        <v>4.5</v>
      </c>
      <c r="AHQ25" s="151">
        <v>0.13800000000000001</v>
      </c>
      <c r="AHR25" s="152">
        <f>IF(AHN25=0," ",IF(AHN25=16," ",(AHM25-AHP25-AHQ25)*VLOOKUP(AHN25,PROTOKOL!$A:$E,5)))</f>
        <v>26.37936511111111</v>
      </c>
      <c r="AHS25" s="153"/>
      <c r="AHT25" s="144">
        <f t="shared" si="294"/>
        <v>7.5</v>
      </c>
      <c r="AHU25" s="145">
        <f t="shared" si="295"/>
        <v>26.37936511111111</v>
      </c>
      <c r="AHV25" s="149"/>
      <c r="AHW25" s="150"/>
      <c r="AHX25" s="150" t="str">
        <f t="shared" si="143"/>
        <v xml:space="preserve"> </v>
      </c>
      <c r="AHY25" s="154" t="str">
        <f>IF(AHW25=0," ",IF(AHW25=16," ",VLOOKUP(AHW25,PROTOKOL!$A:$E,2)*AHX25))</f>
        <v xml:space="preserve"> </v>
      </c>
      <c r="AHZ25" s="151"/>
      <c r="AIA25" s="152" t="str">
        <f>IF(AHW25=0," ",IF(AHW25=16," ",(AHV25-AHY25-AHZ25)*VLOOKUP(AHW25,PROTOKOL!$A:$E,5)))</f>
        <v xml:space="preserve"> </v>
      </c>
      <c r="AIB25" s="155"/>
      <c r="AIC25" s="156" t="str">
        <f t="shared" si="144"/>
        <v xml:space="preserve"> </v>
      </c>
      <c r="AID25" s="103"/>
      <c r="AIE25" s="138">
        <v>12</v>
      </c>
      <c r="AIF25" s="149">
        <v>1</v>
      </c>
      <c r="AIG25" s="150">
        <v>5</v>
      </c>
      <c r="AIH25" s="150">
        <f t="shared" si="145"/>
        <v>7.5</v>
      </c>
      <c r="AII25" s="150">
        <f>IFERROR(IF(AIG25=0," ",IF(AIG25=16," ",VLOOKUP(AIG25,PROTOKOL!$A:$E,2)*AIH25))/7.5*(7.5-AIL25),"")</f>
        <v>0</v>
      </c>
      <c r="AIJ25" s="151"/>
      <c r="AIK25" s="152">
        <f>IF(AIG25=0," ",IF(AIG25=16," ",(AIF25-AII25-AIJ25)*VLOOKUP(AIG25,PROTOKOL!$A:$E,5)))</f>
        <v>17.262634133205204</v>
      </c>
      <c r="AIL25" s="153"/>
      <c r="AIM25" s="144" t="str">
        <f t="shared" si="296"/>
        <v xml:space="preserve"> </v>
      </c>
      <c r="AIN25" s="145" t="str">
        <f t="shared" si="297"/>
        <v xml:space="preserve"> </v>
      </c>
      <c r="AIO25" s="149"/>
      <c r="AIP25" s="150"/>
      <c r="AIQ25" s="150" t="str">
        <f t="shared" si="146"/>
        <v xml:space="preserve"> </v>
      </c>
      <c r="AIR25" s="154" t="str">
        <f>IF(AIP25=0," ",IF(AIP25=16," ",VLOOKUP(AIP25,PROTOKOL!$A:$E,2)*AIQ25))</f>
        <v xml:space="preserve"> </v>
      </c>
      <c r="AIS25" s="151"/>
      <c r="AIT25" s="152" t="str">
        <f>IF(AIP25=0," ",IF(AIP25=16," ",(AIO25-AIR25-AIS25)*VLOOKUP(AIP25,PROTOKOL!$A:$E,5)))</f>
        <v xml:space="preserve"> </v>
      </c>
      <c r="AIU25" s="155"/>
      <c r="AIV25" s="156" t="str">
        <f t="shared" si="147"/>
        <v xml:space="preserve"> </v>
      </c>
      <c r="AIW25" s="103"/>
      <c r="AIX25" s="138">
        <v>12</v>
      </c>
      <c r="AIY25" s="149" t="s">
        <v>26</v>
      </c>
      <c r="AIZ25" s="150"/>
      <c r="AJA25" s="150" t="str">
        <f t="shared" si="148"/>
        <v xml:space="preserve"> </v>
      </c>
      <c r="AJB25" s="150" t="str">
        <f>IFERROR(IF(AIZ25=0," ",IF(AIZ25=16," ",VLOOKUP(AIZ25,PROTOKOL!$A:$E,2)*AJA25))/7.5*(7.5-AJE25),"")</f>
        <v/>
      </c>
      <c r="AJC25" s="151"/>
      <c r="AJD25" s="152" t="str">
        <f>IF(AIZ25=0," ",IF(AIZ25=16," ",(AIY25-AJB25-AJC25)*VLOOKUP(AIZ25,PROTOKOL!$A:$E,5)))</f>
        <v xml:space="preserve"> </v>
      </c>
      <c r="AJE25" s="153"/>
      <c r="AJF25" s="144" t="str">
        <f t="shared" si="298"/>
        <v xml:space="preserve"> </v>
      </c>
      <c r="AJG25" s="145" t="str">
        <f t="shared" si="299"/>
        <v xml:space="preserve"> </v>
      </c>
      <c r="AJH25" s="149"/>
      <c r="AJI25" s="150"/>
      <c r="AJJ25" s="150" t="str">
        <f t="shared" si="149"/>
        <v xml:space="preserve"> </v>
      </c>
      <c r="AJK25" s="154" t="str">
        <f>IF(AJI25=0," ",IF(AJI25=16," ",VLOOKUP(AJI25,PROTOKOL!$A:$E,2)*AJJ25))</f>
        <v xml:space="preserve"> </v>
      </c>
      <c r="AJL25" s="151"/>
      <c r="AJM25" s="152" t="str">
        <f>IF(AJI25=0," ",IF(AJI25=16," ",(AJH25-AJK25-AJL25)*VLOOKUP(AJI25,PROTOKOL!$A:$E,5)))</f>
        <v xml:space="preserve"> </v>
      </c>
      <c r="AJN25" s="155"/>
      <c r="AJO25" s="156" t="str">
        <f t="shared" si="150"/>
        <v xml:space="preserve"> </v>
      </c>
      <c r="AJP25" s="103"/>
      <c r="AJQ25" s="138">
        <v>12</v>
      </c>
      <c r="AJR25" s="149">
        <v>7.96</v>
      </c>
      <c r="AJS25" s="150">
        <v>1</v>
      </c>
      <c r="AJT25" s="150">
        <f t="shared" si="151"/>
        <v>7.5</v>
      </c>
      <c r="AJU25" s="150">
        <f>IFERROR(IF(AJS25=0," ",IF(AJS25=16," ",VLOOKUP(AJS25,PROTOKOL!$A:$E,2)*AJT25))/7.5*(7.5-AJX25),"")</f>
        <v>4.5</v>
      </c>
      <c r="AJV25" s="151">
        <v>0.32400000000000001</v>
      </c>
      <c r="AJW25" s="152">
        <f>IF(AJS25=0," ",IF(AJS25=16," ",(AJR25-AJU25-AJV25)*VLOOKUP(AJS25,PROTOKOL!$A:$E,5)))</f>
        <v>31.793116444444443</v>
      </c>
      <c r="AJX25" s="153"/>
      <c r="AJY25" s="144">
        <f t="shared" si="300"/>
        <v>7.5</v>
      </c>
      <c r="AJZ25" s="145">
        <f t="shared" si="301"/>
        <v>31.793116444444443</v>
      </c>
      <c r="AKA25" s="149"/>
      <c r="AKB25" s="150"/>
      <c r="AKC25" s="150" t="str">
        <f t="shared" si="152"/>
        <v xml:space="preserve"> </v>
      </c>
      <c r="AKD25" s="154" t="str">
        <f>IF(AKB25=0," ",IF(AKB25=16," ",VLOOKUP(AKB25,PROTOKOL!$A:$E,2)*AKC25))</f>
        <v xml:space="preserve"> </v>
      </c>
      <c r="AKE25" s="151"/>
      <c r="AKF25" s="152" t="str">
        <f>IF(AKB25=0," ",IF(AKB25=16," ",(AKA25-AKD25-AKE25)*VLOOKUP(AKB25,PROTOKOL!$A:$E,5)))</f>
        <v xml:space="preserve"> </v>
      </c>
      <c r="AKG25" s="155"/>
      <c r="AKH25" s="156" t="str">
        <f t="shared" si="153"/>
        <v xml:space="preserve"> </v>
      </c>
      <c r="AKI25" s="103"/>
      <c r="AKJ25" s="138">
        <v>12</v>
      </c>
      <c r="AKK25" s="149">
        <v>6.71</v>
      </c>
      <c r="AKL25" s="150">
        <v>1</v>
      </c>
      <c r="AKM25" s="150">
        <f t="shared" si="154"/>
        <v>7.5</v>
      </c>
      <c r="AKN25" s="150">
        <f>IFERROR(IF(AKL25=0," ",IF(AKL25=16," ",VLOOKUP(AKL25,PROTOKOL!$A:$E,2)*AKM25))/7.5*(7.5-AKQ25),"")</f>
        <v>4.5</v>
      </c>
      <c r="AKO25" s="151">
        <v>0.13300000000000001</v>
      </c>
      <c r="AKP25" s="152">
        <f>IF(AKL25=0," ",IF(AKL25=16," ",(AKK25-AKN25-AKO25)*VLOOKUP(AKL25,PROTOKOL!$A:$E,5)))</f>
        <v>21.056856777777774</v>
      </c>
      <c r="AKQ25" s="153"/>
      <c r="AKR25" s="144">
        <f t="shared" si="302"/>
        <v>7.5</v>
      </c>
      <c r="AKS25" s="145">
        <f t="shared" si="303"/>
        <v>21.056856777777774</v>
      </c>
      <c r="AKT25" s="149"/>
      <c r="AKU25" s="150"/>
      <c r="AKV25" s="150" t="str">
        <f t="shared" si="155"/>
        <v xml:space="preserve"> </v>
      </c>
      <c r="AKW25" s="154" t="str">
        <f>IF(AKU25=0," ",IF(AKU25=16," ",VLOOKUP(AKU25,PROTOKOL!$A:$E,2)*AKV25))</f>
        <v xml:space="preserve"> </v>
      </c>
      <c r="AKX25" s="151"/>
      <c r="AKY25" s="152" t="str">
        <f>IF(AKU25=0," ",IF(AKU25=16," ",(AKT25-AKW25-AKX25)*VLOOKUP(AKU25,PROTOKOL!$A:$E,5)))</f>
        <v xml:space="preserve"> </v>
      </c>
      <c r="AKZ25" s="155"/>
      <c r="ALA25" s="156" t="str">
        <f t="shared" si="156"/>
        <v xml:space="preserve"> </v>
      </c>
      <c r="ALB25" s="103"/>
      <c r="ALC25" s="138">
        <v>12</v>
      </c>
      <c r="ALD25" s="149">
        <v>7.21</v>
      </c>
      <c r="ALE25" s="150">
        <v>1</v>
      </c>
      <c r="ALF25" s="150">
        <f t="shared" si="157"/>
        <v>7.5</v>
      </c>
      <c r="ALG25" s="150">
        <f>IFERROR(IF(ALE25=0," ",IF(ALE25=16," ",VLOOKUP(ALE25,PROTOKOL!$A:$E,2)*ALF25))/7.5*(7.5-ALJ25),"")</f>
        <v>4.5</v>
      </c>
      <c r="ALH25" s="151">
        <v>0.13400000000000001</v>
      </c>
      <c r="ALI25" s="152">
        <f>IF(ALE25=0," ",IF(ALE25=16," ",(ALD25-ALG25-ALH25)*VLOOKUP(ALE25,PROTOKOL!$A:$E,5)))</f>
        <v>26.115774222222221</v>
      </c>
      <c r="ALJ25" s="153"/>
      <c r="ALK25" s="144">
        <f t="shared" si="304"/>
        <v>7.5</v>
      </c>
      <c r="ALL25" s="145">
        <f t="shared" si="305"/>
        <v>26.115774222222221</v>
      </c>
      <c r="ALM25" s="149"/>
      <c r="ALN25" s="150"/>
      <c r="ALO25" s="150" t="str">
        <f t="shared" si="158"/>
        <v xml:space="preserve"> </v>
      </c>
      <c r="ALP25" s="154" t="str">
        <f>IF(ALN25=0," ",IF(ALN25=16," ",VLOOKUP(ALN25,PROTOKOL!$A:$E,2)*ALO25))</f>
        <v xml:space="preserve"> </v>
      </c>
      <c r="ALQ25" s="151"/>
      <c r="ALR25" s="152" t="str">
        <f>IF(ALN25=0," ",IF(ALN25=16," ",(ALM25-ALP25-ALQ25)*VLOOKUP(ALN25,PROTOKOL!$A:$E,5)))</f>
        <v xml:space="preserve"> </v>
      </c>
      <c r="ALS25" s="155"/>
      <c r="ALT25" s="156" t="str">
        <f t="shared" si="159"/>
        <v xml:space="preserve"> </v>
      </c>
      <c r="ALU25" s="103"/>
      <c r="ALV25" s="138">
        <v>12</v>
      </c>
      <c r="ALW25" s="149">
        <v>6.98</v>
      </c>
      <c r="ALX25" s="150">
        <v>1</v>
      </c>
      <c r="ALY25" s="150">
        <f t="shared" si="160"/>
        <v>7.5</v>
      </c>
      <c r="ALZ25" s="150">
        <f>IFERROR(IF(ALX25=0," ",IF(ALX25=16," ",VLOOKUP(ALX25,PROTOKOL!$A:$E,2)*ALY25))/7.5*(7.5-AMC25),"")</f>
        <v>4.5</v>
      </c>
      <c r="AMA25" s="151">
        <v>9.5000000000000001E-2</v>
      </c>
      <c r="AMB25" s="152">
        <f>IF(ALX25=0," ",IF(ALX25=16," ",(ALW25-ALZ25-AMA25)*VLOOKUP(ALX25,PROTOKOL!$A:$E,5)))</f>
        <v>24.179395</v>
      </c>
      <c r="AMC25" s="153"/>
      <c r="AMD25" s="144">
        <f t="shared" si="306"/>
        <v>7.5</v>
      </c>
      <c r="AME25" s="145">
        <f t="shared" si="307"/>
        <v>24.179395</v>
      </c>
      <c r="AMF25" s="149"/>
      <c r="AMG25" s="150"/>
      <c r="AMH25" s="150" t="str">
        <f t="shared" si="161"/>
        <v xml:space="preserve"> </v>
      </c>
      <c r="AMI25" s="154" t="str">
        <f>IF(AMG25=0," ",IF(AMG25=16," ",VLOOKUP(AMG25,PROTOKOL!$A:$E,2)*AMH25))</f>
        <v xml:space="preserve"> </v>
      </c>
      <c r="AMJ25" s="151"/>
      <c r="AMK25" s="152" t="str">
        <f>IF(AMG25=0," ",IF(AMG25=16," ",(AMF25-AMI25-AMJ25)*VLOOKUP(AMG25,PROTOKOL!$A:$E,5)))</f>
        <v xml:space="preserve"> </v>
      </c>
      <c r="AML25" s="155"/>
      <c r="AMM25" s="156" t="str">
        <f t="shared" si="162"/>
        <v xml:space="preserve"> </v>
      </c>
      <c r="AMN25" s="103"/>
      <c r="AMO25" s="138">
        <v>12</v>
      </c>
      <c r="AMP25" s="149">
        <v>6.52</v>
      </c>
      <c r="AMQ25" s="150">
        <v>1</v>
      </c>
      <c r="AMR25" s="150">
        <f t="shared" si="163"/>
        <v>7.5</v>
      </c>
      <c r="AMS25" s="150">
        <f>IFERROR(IF(AMQ25=0," ",IF(AMQ25=16," ",VLOOKUP(AMQ25,PROTOKOL!$A:$E,2)*AMR25))/7.5*(7.5-AMV25),"")</f>
        <v>4.5</v>
      </c>
      <c r="AMT25" s="151">
        <v>0.17100000000000001</v>
      </c>
      <c r="AMU25" s="152">
        <f>IF(AMQ25=0," ",IF(AMQ25=16," ",(AMP25-AMS25-AMT25)*VLOOKUP(AMQ25,PROTOKOL!$A:$E,5)))</f>
        <v>18.745367444444437</v>
      </c>
      <c r="AMV25" s="153"/>
      <c r="AMW25" s="144">
        <f t="shared" si="308"/>
        <v>7.5</v>
      </c>
      <c r="AMX25" s="145">
        <f t="shared" si="309"/>
        <v>18.745367444444437</v>
      </c>
      <c r="AMY25" s="149"/>
      <c r="AMZ25" s="150"/>
      <c r="ANA25" s="150" t="str">
        <f t="shared" si="164"/>
        <v xml:space="preserve"> </v>
      </c>
      <c r="ANB25" s="154" t="str">
        <f>IF(AMZ25=0," ",IF(AMZ25=16," ",VLOOKUP(AMZ25,PROTOKOL!$A:$E,2)*ANA25))</f>
        <v xml:space="preserve"> </v>
      </c>
      <c r="ANC25" s="151"/>
      <c r="AND25" s="152" t="str">
        <f>IF(AMZ25=0," ",IF(AMZ25=16," ",(AMY25-ANB25-ANC25)*VLOOKUP(AMZ25,PROTOKOL!$A:$E,5)))</f>
        <v xml:space="preserve"> </v>
      </c>
      <c r="ANE25" s="155"/>
      <c r="ANF25" s="156" t="str">
        <f t="shared" si="165"/>
        <v xml:space="preserve"> </v>
      </c>
      <c r="ANG25" s="103"/>
      <c r="ANH25" s="138">
        <v>12</v>
      </c>
      <c r="ANI25" s="149">
        <v>6.79</v>
      </c>
      <c r="ANJ25" s="150">
        <v>1</v>
      </c>
      <c r="ANK25" s="150">
        <f t="shared" si="166"/>
        <v>7.5</v>
      </c>
      <c r="ANL25" s="150">
        <f>IFERROR(IF(ANJ25=0," ",IF(ANJ25=16," ",VLOOKUP(ANJ25,PROTOKOL!$A:$E,2)*ANK25))/7.5*(7.5-ANO25),"")</f>
        <v>4.5</v>
      </c>
      <c r="ANM25" s="151">
        <v>0.38</v>
      </c>
      <c r="ANN25" s="152">
        <f>IF(ANJ25=0," ",IF(ANJ25=16," ",(ANI25-ANL25-ANM25)*VLOOKUP(ANJ25,PROTOKOL!$A:$E,5)))</f>
        <v>19.363792222222223</v>
      </c>
      <c r="ANO25" s="153"/>
      <c r="ANP25" s="144">
        <f t="shared" si="310"/>
        <v>7.5</v>
      </c>
      <c r="ANQ25" s="145">
        <f t="shared" si="311"/>
        <v>19.363792222222223</v>
      </c>
      <c r="ANR25" s="149"/>
      <c r="ANS25" s="150"/>
      <c r="ANT25" s="150" t="str">
        <f t="shared" si="167"/>
        <v xml:space="preserve"> </v>
      </c>
      <c r="ANU25" s="154" t="str">
        <f>IF(ANS25=0," ",IF(ANS25=16," ",VLOOKUP(ANS25,PROTOKOL!$A:$E,2)*ANT25))</f>
        <v xml:space="preserve"> </v>
      </c>
      <c r="ANV25" s="151"/>
      <c r="ANW25" s="152" t="str">
        <f>IF(ANS25=0," ",IF(ANS25=16," ",(ANR25-ANU25-ANV25)*VLOOKUP(ANS25,PROTOKOL!$A:$E,5)))</f>
        <v xml:space="preserve"> </v>
      </c>
      <c r="ANX25" s="155"/>
      <c r="ANY25" s="156" t="str">
        <f t="shared" si="168"/>
        <v xml:space="preserve"> </v>
      </c>
      <c r="ANZ25" s="103"/>
      <c r="AOA25" s="138">
        <v>12</v>
      </c>
      <c r="AOB25" s="149">
        <v>6.4</v>
      </c>
      <c r="AOC25" s="150">
        <v>1</v>
      </c>
      <c r="AOD25" s="150">
        <f t="shared" si="169"/>
        <v>7.5</v>
      </c>
      <c r="AOE25" s="150">
        <f>IFERROR(IF(AOC25=0," ",IF(AOC25=16," ",VLOOKUP(AOC25,PROTOKOL!$A:$E,2)*AOD25))/7.5*(7.5-AOH25),"")</f>
        <v>4.5</v>
      </c>
      <c r="AOF25" s="151">
        <v>0.17699999999999999</v>
      </c>
      <c r="AOG25" s="152">
        <f>IF(AOC25=0," ",IF(AOC25=16," ",(AOB25-AOE25-AOF25)*VLOOKUP(AOC25,PROTOKOL!$A:$E,5)))</f>
        <v>17.467965444444445</v>
      </c>
      <c r="AOH25" s="153"/>
      <c r="AOI25" s="144">
        <f t="shared" si="312"/>
        <v>7.5</v>
      </c>
      <c r="AOJ25" s="145">
        <f t="shared" si="313"/>
        <v>17.467965444444445</v>
      </c>
      <c r="AOK25" s="149"/>
      <c r="AOL25" s="150"/>
      <c r="AOM25" s="150" t="str">
        <f t="shared" si="170"/>
        <v xml:space="preserve"> </v>
      </c>
      <c r="AON25" s="154" t="str">
        <f>IF(AOL25=0," ",IF(AOL25=16," ",VLOOKUP(AOL25,PROTOKOL!$A:$E,2)*AOM25))</f>
        <v xml:space="preserve"> </v>
      </c>
      <c r="AOO25" s="151"/>
      <c r="AOP25" s="152" t="str">
        <f>IF(AOL25=0," ",IF(AOL25=16," ",(AOK25-AON25-AOO25)*VLOOKUP(AOL25,PROTOKOL!$A:$E,5)))</f>
        <v xml:space="preserve"> </v>
      </c>
      <c r="AOQ25" s="155"/>
      <c r="AOR25" s="156" t="str">
        <f t="shared" si="171"/>
        <v xml:space="preserve"> </v>
      </c>
      <c r="AOS25" s="103"/>
      <c r="AOT25" s="138">
        <v>12</v>
      </c>
      <c r="AOU25" s="149">
        <v>7.27</v>
      </c>
      <c r="AOV25" s="150">
        <v>1</v>
      </c>
      <c r="AOW25" s="150">
        <f t="shared" si="172"/>
        <v>7.5</v>
      </c>
      <c r="AOX25" s="150">
        <f>IFERROR(IF(AOV25=0," ",IF(AOV25=16," ",VLOOKUP(AOV25,PROTOKOL!$A:$E,2)*AOW25))/7.5*(7.5-APA25),"")</f>
        <v>4.5</v>
      </c>
      <c r="AOY25" s="151">
        <v>0.60399999999999998</v>
      </c>
      <c r="AOZ25" s="152">
        <f>IF(AOV25=0," ",IF(AOV25=16," ",(AOU25-AOX25-AOY25)*VLOOKUP(AOV25,PROTOKOL!$A:$E,5)))</f>
        <v>21.95914866666666</v>
      </c>
      <c r="APA25" s="153"/>
      <c r="APB25" s="144">
        <f t="shared" si="314"/>
        <v>7.5</v>
      </c>
      <c r="APC25" s="145">
        <f t="shared" si="315"/>
        <v>21.95914866666666</v>
      </c>
      <c r="APD25" s="149"/>
      <c r="APE25" s="150"/>
      <c r="APF25" s="150" t="str">
        <f t="shared" si="173"/>
        <v xml:space="preserve"> </v>
      </c>
      <c r="APG25" s="154" t="str">
        <f>IF(APE25=0," ",IF(APE25=16," ",VLOOKUP(APE25,PROTOKOL!$A:$E,2)*APF25))</f>
        <v xml:space="preserve"> </v>
      </c>
      <c r="APH25" s="151"/>
      <c r="API25" s="152" t="str">
        <f>IF(APE25=0," ",IF(APE25=16," ",(APD25-APG25-APH25)*VLOOKUP(APE25,PROTOKOL!$A:$E,5)))</f>
        <v xml:space="preserve"> </v>
      </c>
      <c r="APJ25" s="155"/>
      <c r="APK25" s="156" t="str">
        <f t="shared" si="174"/>
        <v xml:space="preserve"> </v>
      </c>
      <c r="APL25" s="103"/>
      <c r="APM25" s="138">
        <v>12</v>
      </c>
      <c r="APN25" s="149">
        <v>6.42</v>
      </c>
      <c r="APO25" s="150">
        <v>1</v>
      </c>
      <c r="APP25" s="150">
        <f t="shared" si="175"/>
        <v>7.5</v>
      </c>
      <c r="APQ25" s="150">
        <f>IFERROR(IF(APO25=0," ",IF(APO25=16," ",VLOOKUP(APO25,PROTOKOL!$A:$E,2)*APP25))/7.5*(7.5-APT25),"")</f>
        <v>4.5</v>
      </c>
      <c r="APR25" s="151">
        <v>0.36899999999999999</v>
      </c>
      <c r="APS25" s="152">
        <f>IF(APO25=0," ",IF(APO25=16," ",(APN25-APQ25-APR25)*VLOOKUP(APO25,PROTOKOL!$A:$E,5)))</f>
        <v>15.72421033333333</v>
      </c>
      <c r="APT25" s="153"/>
      <c r="APU25" s="144">
        <f t="shared" si="316"/>
        <v>7.5</v>
      </c>
      <c r="APV25" s="145">
        <f t="shared" si="317"/>
        <v>15.72421033333333</v>
      </c>
      <c r="APW25" s="149"/>
      <c r="APX25" s="150"/>
      <c r="APY25" s="150" t="str">
        <f t="shared" si="176"/>
        <v xml:space="preserve"> </v>
      </c>
      <c r="APZ25" s="154" t="str">
        <f>IF(APX25=0," ",IF(APX25=16," ",VLOOKUP(APX25,PROTOKOL!$A:$E,2)*APY25))</f>
        <v xml:space="preserve"> </v>
      </c>
      <c r="AQA25" s="151"/>
      <c r="AQB25" s="152" t="str">
        <f>IF(APX25=0," ",IF(APX25=16," ",(APW25-APZ25-AQA25)*VLOOKUP(APX25,PROTOKOL!$A:$E,5)))</f>
        <v xml:space="preserve"> </v>
      </c>
      <c r="AQC25" s="155"/>
      <c r="AQD25" s="156" t="str">
        <f t="shared" si="177"/>
        <v xml:space="preserve"> </v>
      </c>
      <c r="AQE25" s="103"/>
      <c r="AQF25" s="138">
        <v>12</v>
      </c>
      <c r="AQG25" s="149">
        <v>6.85</v>
      </c>
      <c r="AQH25" s="150">
        <v>1</v>
      </c>
      <c r="AQI25" s="150">
        <f t="shared" si="178"/>
        <v>7.5</v>
      </c>
      <c r="AQJ25" s="150">
        <f>IFERROR(IF(AQH25=0," ",IF(AQH25=16," ",VLOOKUP(AQH25,PROTOKOL!$A:$E,2)*AQI25))/7.5*(7.5-AQM25),"")</f>
        <v>4.5</v>
      </c>
      <c r="AQK25" s="151">
        <v>6.4000000000000001E-2</v>
      </c>
      <c r="AQL25" s="152">
        <f>IF(AQH25=0," ",IF(AQH25=16," ",(AQG25-AQJ25-AQK25)*VLOOKUP(AQH25,PROTOKOL!$A:$E,5)))</f>
        <v>23.175721999999993</v>
      </c>
      <c r="AQM25" s="153"/>
      <c r="AQN25" s="144">
        <f t="shared" si="318"/>
        <v>7.5</v>
      </c>
      <c r="AQO25" s="145">
        <f t="shared" si="319"/>
        <v>23.175721999999993</v>
      </c>
      <c r="AQP25" s="149"/>
      <c r="AQQ25" s="150"/>
      <c r="AQR25" s="150" t="str">
        <f t="shared" si="179"/>
        <v xml:space="preserve"> </v>
      </c>
      <c r="AQS25" s="154" t="str">
        <f>IF(AQQ25=0," ",IF(AQQ25=16," ",VLOOKUP(AQQ25,PROTOKOL!$A:$E,2)*AQR25))</f>
        <v xml:space="preserve"> </v>
      </c>
      <c r="AQT25" s="151"/>
      <c r="AQU25" s="152" t="str">
        <f>IF(AQQ25=0," ",IF(AQQ25=16," ",(AQP25-AQS25-AQT25)*VLOOKUP(AQQ25,PROTOKOL!$A:$E,5)))</f>
        <v xml:space="preserve"> </v>
      </c>
      <c r="AQV25" s="155"/>
      <c r="AQW25" s="156" t="str">
        <f t="shared" si="180"/>
        <v xml:space="preserve"> </v>
      </c>
      <c r="AQX25" s="103"/>
      <c r="AQY25" s="138">
        <v>12</v>
      </c>
      <c r="AQZ25" s="149">
        <v>6.4</v>
      </c>
      <c r="ARA25" s="150">
        <v>1</v>
      </c>
      <c r="ARB25" s="150">
        <f t="shared" si="181"/>
        <v>7.5</v>
      </c>
      <c r="ARC25" s="150">
        <f>IFERROR(IF(ARA25=0," ",IF(ARA25=16," ",VLOOKUP(ARA25,PROTOKOL!$A:$E,2)*ARB25))/7.5*(7.5-ARF25),"")</f>
        <v>4.5</v>
      </c>
      <c r="ARD25" s="151">
        <v>0.17699999999999999</v>
      </c>
      <c r="ARE25" s="152">
        <f>IF(ARA25=0," ",IF(ARA25=16," ",(AQZ25-ARC25-ARD25)*VLOOKUP(ARA25,PROTOKOL!$A:$E,5)))</f>
        <v>17.467965444444445</v>
      </c>
      <c r="ARF25" s="153"/>
      <c r="ARG25" s="144">
        <f t="shared" si="320"/>
        <v>7.5</v>
      </c>
      <c r="ARH25" s="145">
        <f t="shared" si="321"/>
        <v>17.467965444444445</v>
      </c>
      <c r="ARI25" s="149"/>
      <c r="ARJ25" s="150"/>
      <c r="ARK25" s="150" t="str">
        <f t="shared" si="182"/>
        <v xml:space="preserve"> </v>
      </c>
      <c r="ARL25" s="154" t="str">
        <f>IF(ARJ25=0," ",IF(ARJ25=16," ",VLOOKUP(ARJ25,PROTOKOL!$A:$E,2)*ARK25))</f>
        <v xml:space="preserve"> </v>
      </c>
      <c r="ARM25" s="151"/>
      <c r="ARN25" s="152" t="str">
        <f>IF(ARJ25=0," ",IF(ARJ25=16," ",(ARI25-ARL25-ARM25)*VLOOKUP(ARJ25,PROTOKOL!$A:$E,5)))</f>
        <v xml:space="preserve"> </v>
      </c>
      <c r="ARO25" s="155"/>
      <c r="ARP25" s="156" t="str">
        <f t="shared" si="183"/>
        <v xml:space="preserve"> </v>
      </c>
      <c r="ARQ25" s="103"/>
      <c r="ARR25" s="138">
        <v>12</v>
      </c>
      <c r="ARS25" s="149">
        <v>4.63</v>
      </c>
      <c r="ART25" s="150">
        <v>1</v>
      </c>
      <c r="ARU25" s="150">
        <f t="shared" si="184"/>
        <v>7.5</v>
      </c>
      <c r="ARV25" s="150">
        <f>IFERROR(IF(ART25=0," ",IF(ART25=16," ",VLOOKUP(ART25,PROTOKOL!$A:$E,2)*ARU25))/7.5*(7.5-ARY25),"")</f>
        <v>4.5</v>
      </c>
      <c r="ARW25" s="151">
        <v>0.214</v>
      </c>
      <c r="ARX25" s="152">
        <v>0</v>
      </c>
      <c r="ARY25" s="153"/>
      <c r="ARZ25" s="144">
        <f t="shared" si="322"/>
        <v>7.5</v>
      </c>
      <c r="ASA25" s="145">
        <f t="shared" si="323"/>
        <v>0</v>
      </c>
      <c r="ASB25" s="149"/>
      <c r="ASC25" s="150"/>
      <c r="ASD25" s="150" t="str">
        <f t="shared" si="185"/>
        <v xml:space="preserve"> </v>
      </c>
      <c r="ASE25" s="154" t="str">
        <f>IF(ASC25=0," ",IF(ASC25=16," ",VLOOKUP(ASC25,PROTOKOL!$A:$E,2)*ASD25))</f>
        <v xml:space="preserve"> </v>
      </c>
      <c r="ASF25" s="151"/>
      <c r="ASG25" s="152" t="str">
        <f>IF(ASC25=0," ",IF(ASC25=16," ",(ASB25-ASE25-ASF25)*VLOOKUP(ASC25,PROTOKOL!$A:$E,5)))</f>
        <v xml:space="preserve"> </v>
      </c>
      <c r="ASH25" s="155"/>
      <c r="ASI25" s="156" t="str">
        <f t="shared" si="186"/>
        <v xml:space="preserve"> </v>
      </c>
      <c r="ASJ25" s="103"/>
      <c r="ASK25" s="138">
        <v>12</v>
      </c>
      <c r="ASL25" s="149">
        <v>6.63</v>
      </c>
      <c r="ASM25" s="150">
        <v>1</v>
      </c>
      <c r="ASN25" s="150">
        <f t="shared" si="187"/>
        <v>7.5</v>
      </c>
      <c r="ASO25" s="150">
        <f>IFERROR(IF(ASM25=0," ",IF(ASM25=16," ",VLOOKUP(ASM25,PROTOKOL!$A:$E,2)*ASN25))/7.5*(7.5-ASR25),"")</f>
        <v>4.5</v>
      </c>
      <c r="ASP25" s="151">
        <v>0.12</v>
      </c>
      <c r="ASQ25" s="152">
        <f>IF(ASM25=0," ",IF(ASM25=16," ",(ASL25-ASO25-ASP25)*VLOOKUP(ASM25,PROTOKOL!$A:$E,5)))</f>
        <v>20.37760333333333</v>
      </c>
      <c r="ASR25" s="153"/>
      <c r="ASS25" s="144">
        <f t="shared" si="324"/>
        <v>7.5</v>
      </c>
      <c r="AST25" s="145">
        <f t="shared" si="325"/>
        <v>20.37760333333333</v>
      </c>
      <c r="ASU25" s="149"/>
      <c r="ASV25" s="150"/>
      <c r="ASW25" s="150" t="str">
        <f t="shared" si="188"/>
        <v xml:space="preserve"> </v>
      </c>
      <c r="ASX25" s="154" t="str">
        <f>IF(ASV25=0," ",IF(ASV25=16," ",VLOOKUP(ASV25,PROTOKOL!$A:$E,2)*ASW25))</f>
        <v xml:space="preserve"> </v>
      </c>
      <c r="ASY25" s="151"/>
      <c r="ASZ25" s="152" t="str">
        <f>IF(ASV25=0," ",IF(ASV25=16," ",(ASU25-ASX25-ASY25)*VLOOKUP(ASV25,PROTOKOL!$A:$E,5)))</f>
        <v xml:space="preserve"> </v>
      </c>
      <c r="ATA25" s="155"/>
      <c r="ATB25" s="156" t="str">
        <f t="shared" si="189"/>
        <v xml:space="preserve"> </v>
      </c>
      <c r="ATC25" s="103"/>
      <c r="ATD25" s="138">
        <v>12</v>
      </c>
      <c r="ATE25" s="149">
        <v>6.74</v>
      </c>
      <c r="ATF25" s="150">
        <v>1</v>
      </c>
      <c r="ATG25" s="150">
        <f t="shared" si="190"/>
        <v>7.5</v>
      </c>
      <c r="ATH25" s="150">
        <f>IFERROR(IF(ATF25=0," ",IF(ATF25=16," ",VLOOKUP(ATF25,PROTOKOL!$A:$E,2)*ATG25))/7.5*(7.5-ATK25),"")</f>
        <v>4.5</v>
      </c>
      <c r="ATI25" s="151">
        <v>5.7000000000000002E-2</v>
      </c>
      <c r="ATJ25" s="152">
        <f>IF(ATF25=0," ",IF(ATF25=16," ",(ATE25-ATH25-ATI25)*VLOOKUP(ATF25,PROTOKOL!$A:$E,5)))</f>
        <v>22.131496555555557</v>
      </c>
      <c r="ATK25" s="153"/>
      <c r="ATL25" s="144">
        <f t="shared" si="326"/>
        <v>7.5</v>
      </c>
      <c r="ATM25" s="145">
        <f t="shared" si="327"/>
        <v>22.131496555555557</v>
      </c>
      <c r="ATN25" s="149"/>
      <c r="ATO25" s="150"/>
      <c r="ATP25" s="150" t="str">
        <f t="shared" si="191"/>
        <v xml:space="preserve"> </v>
      </c>
      <c r="ATQ25" s="154" t="str">
        <f>IF(ATO25=0," ",IF(ATO25=16," ",VLOOKUP(ATO25,PROTOKOL!$A:$E,2)*ATP25))</f>
        <v xml:space="preserve"> </v>
      </c>
      <c r="ATR25" s="151"/>
      <c r="ATS25" s="152" t="str">
        <f>IF(ATO25=0," ",IF(ATO25=16," ",(ATN25-ATQ25-ATR25)*VLOOKUP(ATO25,PROTOKOL!$A:$E,5)))</f>
        <v xml:space="preserve"> </v>
      </c>
      <c r="ATT25" s="155"/>
      <c r="ATU25" s="156" t="str">
        <f t="shared" si="192"/>
        <v xml:space="preserve"> </v>
      </c>
      <c r="ATV25" s="103"/>
      <c r="ATW25" s="138">
        <v>12</v>
      </c>
      <c r="ATX25" s="149">
        <v>6.98</v>
      </c>
      <c r="ATY25" s="150">
        <v>1</v>
      </c>
      <c r="ATZ25" s="150">
        <f t="shared" si="193"/>
        <v>7.5</v>
      </c>
      <c r="AUA25" s="150">
        <f>IFERROR(IF(ATY25=0," ",IF(ATY25=16," ",VLOOKUP(ATY25,PROTOKOL!$A:$E,2)*ATZ25))/7.5*(7.5-AUD25),"")</f>
        <v>4.5</v>
      </c>
      <c r="AUB25" s="151">
        <v>0.21099999999999999</v>
      </c>
      <c r="AUC25" s="152">
        <f>IF(ATY25=0," ",IF(ATY25=16," ",(ATX25-AUA25-AUB25)*VLOOKUP(ATY25,PROTOKOL!$A:$E,5)))</f>
        <v>23.003374111111114</v>
      </c>
      <c r="AUD25" s="153"/>
      <c r="AUE25" s="144">
        <f t="shared" si="328"/>
        <v>7.5</v>
      </c>
      <c r="AUF25" s="145">
        <f t="shared" si="329"/>
        <v>23.003374111111114</v>
      </c>
      <c r="AUG25" s="149"/>
      <c r="AUH25" s="150"/>
      <c r="AUI25" s="150" t="str">
        <f t="shared" si="194"/>
        <v xml:space="preserve"> </v>
      </c>
      <c r="AUJ25" s="154" t="str">
        <f>IF(AUH25=0," ",IF(AUH25=16," ",VLOOKUP(AUH25,PROTOKOL!$A:$E,2)*AUI25))</f>
        <v xml:space="preserve"> </v>
      </c>
      <c r="AUK25" s="151"/>
      <c r="AUL25" s="152" t="str">
        <f>IF(AUH25=0," ",IF(AUH25=16," ",(AUG25-AUJ25-AUK25)*VLOOKUP(AUH25,PROTOKOL!$A:$E,5)))</f>
        <v xml:space="preserve"> </v>
      </c>
      <c r="AUM25" s="155"/>
      <c r="AUN25" s="156" t="str">
        <f t="shared" si="195"/>
        <v xml:space="preserve"> </v>
      </c>
      <c r="AUO25" s="103"/>
      <c r="AUP25" s="138">
        <v>12</v>
      </c>
      <c r="AUQ25" s="149">
        <v>7.96</v>
      </c>
      <c r="AUR25" s="150">
        <v>1</v>
      </c>
      <c r="AUS25" s="150">
        <f t="shared" si="196"/>
        <v>7.5</v>
      </c>
      <c r="AUT25" s="150">
        <f>IFERROR(IF(AUR25=0," ",IF(AUR25=16," ",VLOOKUP(AUR25,PROTOKOL!$A:$E,2)*AUS25))/7.5*(7.5-AUW25),"")</f>
        <v>4.5</v>
      </c>
      <c r="AUU25" s="151">
        <v>0.32400000000000001</v>
      </c>
      <c r="AUV25" s="152">
        <f>IF(AUR25=0," ",IF(AUR25=16," ",(AUQ25-AUT25-AUU25)*VLOOKUP(AUR25,PROTOKOL!$A:$E,5)))</f>
        <v>31.793116444444443</v>
      </c>
      <c r="AUW25" s="153"/>
      <c r="AUX25" s="144">
        <f t="shared" si="330"/>
        <v>7.5</v>
      </c>
      <c r="AUY25" s="145">
        <f t="shared" si="331"/>
        <v>31.793116444444443</v>
      </c>
      <c r="AUZ25" s="149"/>
      <c r="AVA25" s="150"/>
      <c r="AVB25" s="150" t="str">
        <f t="shared" si="197"/>
        <v xml:space="preserve"> </v>
      </c>
      <c r="AVC25" s="154" t="str">
        <f>IF(AVA25=0," ",IF(AVA25=16," ",VLOOKUP(AVA25,PROTOKOL!$A:$E,2)*AVB25))</f>
        <v xml:space="preserve"> </v>
      </c>
      <c r="AVD25" s="151"/>
      <c r="AVE25" s="152" t="str">
        <f>IF(AVA25=0," ",IF(AVA25=16," ",(AUZ25-AVC25-AVD25)*VLOOKUP(AVA25,PROTOKOL!$A:$E,5)))</f>
        <v xml:space="preserve"> </v>
      </c>
      <c r="AVF25" s="155"/>
      <c r="AVG25" s="156" t="str">
        <f t="shared" si="198"/>
        <v xml:space="preserve"> </v>
      </c>
    </row>
    <row r="26" spans="1:1255" ht="15" thickBot="1" x14ac:dyDescent="0.35">
      <c r="A26" s="103"/>
      <c r="B26" s="138">
        <v>13</v>
      </c>
      <c r="C26" s="149">
        <v>1</v>
      </c>
      <c r="D26" s="150">
        <v>7</v>
      </c>
      <c r="E26" s="150">
        <f t="shared" si="334"/>
        <v>7.5</v>
      </c>
      <c r="F26" s="150">
        <f>IFERROR(IF(D26=0," ",IF(D26=16," ",VLOOKUP(D26,PROTOKOL!$A:$E,2)*E26))/7.5*(7.5-I26),"")</f>
        <v>0</v>
      </c>
      <c r="G26" s="151"/>
      <c r="H26" s="152">
        <f>IF(D26=0," ",IF(D26=16," ",(C26-F26-G26)*VLOOKUP(D26,PROTOKOL!$A:$E,5)))</f>
        <v>19.180704592450226</v>
      </c>
      <c r="I26" s="153"/>
      <c r="J26" s="144" t="str">
        <f t="shared" si="199"/>
        <v xml:space="preserve"> </v>
      </c>
      <c r="K26" s="145" t="str">
        <f t="shared" si="200"/>
        <v xml:space="preserve"> </v>
      </c>
      <c r="L26" s="149"/>
      <c r="M26" s="150"/>
      <c r="N26" s="150" t="str">
        <f t="shared" si="3"/>
        <v xml:space="preserve"> </v>
      </c>
      <c r="O26" s="154" t="str">
        <f>IF(M26=0," ",IF(M26=16," ",VLOOKUP(M26,PROTOKOL!$A:$E,2)*N26))</f>
        <v xml:space="preserve"> </v>
      </c>
      <c r="P26" s="151"/>
      <c r="Q26" s="152" t="str">
        <f>IF(M26=0," ",IF(M26=16," ",(L26-O26-P26)*VLOOKUP(M26,PROTOKOL!$A:$E,5)))</f>
        <v xml:space="preserve"> </v>
      </c>
      <c r="R26" s="155"/>
      <c r="S26" s="156" t="str">
        <f t="shared" si="4"/>
        <v xml:space="preserve"> </v>
      </c>
      <c r="T26" s="103"/>
      <c r="U26" s="370">
        <v>13</v>
      </c>
      <c r="V26" s="422"/>
      <c r="W26" s="381"/>
      <c r="X26" s="376"/>
      <c r="Y26" s="372" t="str">
        <f t="shared" si="5"/>
        <v xml:space="preserve"> </v>
      </c>
      <c r="Z26" s="372" t="str">
        <f>IFERROR(IF(X26=0," ",IF(X26=16," ",VLOOKUP(X26,PROTOKOL!$A:$E,2)*Y26))/7.5*(7.5-AC26),"")</f>
        <v/>
      </c>
      <c r="AA26" s="382"/>
      <c r="AB26" s="374" t="str">
        <f>IF(X26=0," ",IF(X26=16," ",(W26-Z26-AA26)*VLOOKUP(X26,PROTOKOL!$A:$E,5)))</f>
        <v xml:space="preserve"> </v>
      </c>
      <c r="AC26" s="383"/>
      <c r="AD26" s="376" t="str">
        <f t="shared" si="6"/>
        <v xml:space="preserve"> </v>
      </c>
      <c r="AE26" s="377" t="str">
        <f t="shared" si="7"/>
        <v xml:space="preserve"> </v>
      </c>
      <c r="AF26" s="381"/>
      <c r="AG26" s="376"/>
      <c r="AH26" s="372" t="str">
        <f t="shared" si="8"/>
        <v xml:space="preserve"> </v>
      </c>
      <c r="AI26" s="378" t="str">
        <f>IF(AG26=0," ",IF(AG26=16," ",VLOOKUP(AG26,PROTOKOL!$A:$E,2)*AH26))</f>
        <v xml:space="preserve"> </v>
      </c>
      <c r="AJ26" s="382"/>
      <c r="AK26" s="374" t="str">
        <f>IF(AG26=0," ",IF(AG26=16," ",(AF26-AI26-AJ26)*VLOOKUP(AG26,PROTOKOL!$A:$E,5)))</f>
        <v xml:space="preserve"> </v>
      </c>
      <c r="AL26" s="384"/>
      <c r="AM26" s="380" t="str">
        <f t="shared" si="9"/>
        <v xml:space="preserve"> </v>
      </c>
      <c r="AN26" s="103"/>
      <c r="AO26" s="138">
        <v>13</v>
      </c>
      <c r="AP26" s="149">
        <v>7.82</v>
      </c>
      <c r="AQ26" s="150">
        <v>1</v>
      </c>
      <c r="AR26" s="150">
        <f t="shared" si="335"/>
        <v>7.5</v>
      </c>
      <c r="AS26" s="150">
        <f>IFERROR(IF(AQ26=0," ",IF(AQ26=16," ",VLOOKUP(AQ26,PROTOKOL!$A:$E,2)*AR26))/7.5*(7.5-AV26),"")</f>
        <v>4.5</v>
      </c>
      <c r="AT26" s="151">
        <v>0.4</v>
      </c>
      <c r="AU26" s="152">
        <f>IF(AQ26=0," ",IF(AQ26=16," ",(AP26-AS26-AT26)*VLOOKUP(AQ26,PROTOKOL!$A:$E,5)))</f>
        <v>29.603284444444444</v>
      </c>
      <c r="AV26" s="153"/>
      <c r="AW26" s="144">
        <f t="shared" si="336"/>
        <v>7.5</v>
      </c>
      <c r="AX26" s="145">
        <f t="shared" si="337"/>
        <v>29.603284444444444</v>
      </c>
      <c r="AY26" s="149"/>
      <c r="AZ26" s="150"/>
      <c r="BA26" s="150" t="str">
        <f t="shared" si="338"/>
        <v xml:space="preserve"> </v>
      </c>
      <c r="BB26" s="154" t="str">
        <f>IF(AZ26=0," ",IF(AZ26=16," ",VLOOKUP(AZ26,PROTOKOL!$A:$E,2)*BA26))</f>
        <v xml:space="preserve"> </v>
      </c>
      <c r="BC26" s="151"/>
      <c r="BD26" s="152" t="str">
        <f>IF(AZ26=0," ",IF(AZ26=16," ",(AY26-BB26-BC26)*VLOOKUP(AZ26,PROTOKOL!$A:$E,5)))</f>
        <v xml:space="preserve"> </v>
      </c>
      <c r="BE26" s="155"/>
      <c r="BF26" s="156" t="str">
        <f t="shared" si="339"/>
        <v xml:space="preserve"> </v>
      </c>
      <c r="BG26" s="103"/>
      <c r="BH26" s="138">
        <v>13</v>
      </c>
      <c r="BI26" s="149">
        <v>6.15</v>
      </c>
      <c r="BJ26" s="150">
        <v>1</v>
      </c>
      <c r="BK26" s="150">
        <f t="shared" si="13"/>
        <v>7.5</v>
      </c>
      <c r="BL26" s="150">
        <f>IFERROR(IF(BJ26=0," ",IF(BJ26=16," ",VLOOKUP(BJ26,PROTOKOL!$A:$E,2)*BK26))/7.5*(7.5-BO26),"")</f>
        <v>4.5</v>
      </c>
      <c r="BM26" s="151">
        <v>9.7000000000000003E-2</v>
      </c>
      <c r="BN26" s="152">
        <f>IF(BJ26=0," ",IF(BJ26=16," ",(BI26-BL26-BM26)*VLOOKUP(BJ26,PROTOKOL!$A:$E,5)))</f>
        <v>15.744486555555557</v>
      </c>
      <c r="BO26" s="153"/>
      <c r="BP26" s="144">
        <f t="shared" si="203"/>
        <v>7.5</v>
      </c>
      <c r="BQ26" s="145">
        <f t="shared" si="204"/>
        <v>15.744486555555557</v>
      </c>
      <c r="BR26" s="149"/>
      <c r="BS26" s="150"/>
      <c r="BT26" s="150" t="str">
        <f t="shared" si="14"/>
        <v xml:space="preserve"> </v>
      </c>
      <c r="BU26" s="154" t="str">
        <f>IF(BS26=0," ",IF(BS26=16," ",VLOOKUP(BS26,PROTOKOL!$A:$E,2)*BT26))</f>
        <v xml:space="preserve"> </v>
      </c>
      <c r="BV26" s="151"/>
      <c r="BW26" s="152" t="str">
        <f>IF(BS26=0," ",IF(BS26=16," ",(BR26-BU26-BV26)*VLOOKUP(BS26,PROTOKOL!$A:$E,5)))</f>
        <v xml:space="preserve"> </v>
      </c>
      <c r="BX26" s="155"/>
      <c r="BY26" s="156" t="str">
        <f t="shared" si="15"/>
        <v xml:space="preserve"> </v>
      </c>
      <c r="BZ26" s="103"/>
      <c r="CA26" s="138">
        <v>13</v>
      </c>
      <c r="CB26" s="149">
        <v>6.78</v>
      </c>
      <c r="CC26" s="150">
        <v>1</v>
      </c>
      <c r="CD26" s="150">
        <f t="shared" si="16"/>
        <v>7.5</v>
      </c>
      <c r="CE26" s="150">
        <f>IFERROR(IF(CC26=0," ",IF(CC26=16," ",VLOOKUP(CC26,PROTOKOL!$A:$E,2)*CD26))/7.5*(7.5-CH26),"")</f>
        <v>4.5</v>
      </c>
      <c r="CF26" s="151">
        <v>0.17799999999999999</v>
      </c>
      <c r="CG26" s="152">
        <f>IF(CC26=0," ",IF(CC26=16," ",(CB26-CE26-CF26)*VLOOKUP(CC26,PROTOKOL!$A:$E,5)))</f>
        <v>21.310309555555556</v>
      </c>
      <c r="CH26" s="153"/>
      <c r="CI26" s="144">
        <f t="shared" si="205"/>
        <v>7.5</v>
      </c>
      <c r="CJ26" s="145">
        <f t="shared" si="206"/>
        <v>21.310309555555556</v>
      </c>
      <c r="CK26" s="149"/>
      <c r="CL26" s="150"/>
      <c r="CM26" s="150"/>
      <c r="CN26" s="154" t="str">
        <f>IF(CL26=0," ",IF(CL26=16," ",VLOOKUP(CL26,PROTOKOL!$A:$E,2)*CM26))</f>
        <v xml:space="preserve"> </v>
      </c>
      <c r="CO26" s="151"/>
      <c r="CP26" s="152" t="str">
        <f>IF(CL26=0," ",IF(CL26=16," ",(CK26-CN26-CO26)*VLOOKUP(CL26,PROTOKOL!$A:$E,5)))</f>
        <v xml:space="preserve"> </v>
      </c>
      <c r="CQ26" s="155"/>
      <c r="CR26" s="156" t="str">
        <f t="shared" si="17"/>
        <v xml:space="preserve"> </v>
      </c>
      <c r="CS26" s="103"/>
      <c r="CT26" s="138">
        <v>13</v>
      </c>
      <c r="CU26" s="149" t="s">
        <v>26</v>
      </c>
      <c r="CV26" s="150"/>
      <c r="CW26" s="150" t="str">
        <f t="shared" si="18"/>
        <v xml:space="preserve"> </v>
      </c>
      <c r="CX26" s="150" t="str">
        <f>IFERROR(IF(CV26=0," ",IF(CV26=16," ",VLOOKUP(CV26,PROTOKOL!$A:$E,2)*CW26))/7.5*(7.5-DA26),"")</f>
        <v/>
      </c>
      <c r="CY26" s="151"/>
      <c r="CZ26" s="152" t="str">
        <f>IF(CV26=0," ",IF(CV26=16," ",(CU26-CX26-CY26)*VLOOKUP(CV26,PROTOKOL!$A:$E,5)))</f>
        <v xml:space="preserve"> </v>
      </c>
      <c r="DA26" s="153"/>
      <c r="DB26" s="144" t="str">
        <f t="shared" si="207"/>
        <v xml:space="preserve"> </v>
      </c>
      <c r="DC26" s="145" t="str">
        <f t="shared" si="208"/>
        <v xml:space="preserve"> </v>
      </c>
      <c r="DD26" s="149"/>
      <c r="DE26" s="150"/>
      <c r="DF26" s="150" t="str">
        <f t="shared" si="209"/>
        <v xml:space="preserve"> </v>
      </c>
      <c r="DG26" s="154" t="str">
        <f>IF(DE26=0," ",IF(DE26=16," ",VLOOKUP(DE26,PROTOKOL!$A:$E,2)*DF26))</f>
        <v xml:space="preserve"> </v>
      </c>
      <c r="DH26" s="151"/>
      <c r="DI26" s="152" t="str">
        <f>IF(DE26=0," ",IF(DE26=16," ",(DD26-DG26-DH26)*VLOOKUP(DE26,PROTOKOL!$A:$E,5)))</f>
        <v xml:space="preserve"> </v>
      </c>
      <c r="DJ26" s="155"/>
      <c r="DK26" s="156" t="str">
        <f t="shared" si="19"/>
        <v xml:space="preserve"> </v>
      </c>
      <c r="DL26" s="103"/>
      <c r="DM26" s="138">
        <v>13</v>
      </c>
      <c r="DN26" s="149"/>
      <c r="DO26" s="150" t="s">
        <v>140</v>
      </c>
      <c r="DP26" s="150">
        <f t="shared" ref="DP26" si="362">IF(DO26=0," ",(7.5))</f>
        <v>7.5</v>
      </c>
      <c r="DQ26" s="150" t="str">
        <f>IFERROR(IF(DO26=0," ",IF(DO26=16," ",VLOOKUP(DO26,PROTOKOL!$A:$E,2)*DP26))/7.5*(7.5-DT26),"")</f>
        <v/>
      </c>
      <c r="DR26" s="151"/>
      <c r="DS26" s="152">
        <f t="shared" ref="DS26" si="363">$DY$53*DP26</f>
        <v>46.666666666666664</v>
      </c>
      <c r="DT26" s="153"/>
      <c r="DU26" s="144" t="str">
        <f t="shared" si="211"/>
        <v xml:space="preserve"> </v>
      </c>
      <c r="DV26" s="145" t="str">
        <f t="shared" si="212"/>
        <v xml:space="preserve"> </v>
      </c>
      <c r="DW26" s="149"/>
      <c r="DX26" s="150" t="s">
        <v>140</v>
      </c>
      <c r="DY26" s="150">
        <v>3.5</v>
      </c>
      <c r="DZ26" s="150" t="str">
        <f>IFERROR(IF(DX26=0," ",IF(DX26=16," ",VLOOKUP(DX26,PROTOKOL!$A:$E,2)*DY26))/7.5*(7.5-EC26),"")</f>
        <v/>
      </c>
      <c r="EA26" s="151"/>
      <c r="EB26" s="152">
        <f t="shared" si="360"/>
        <v>21.777777777777779</v>
      </c>
      <c r="EC26" s="155">
        <v>7</v>
      </c>
      <c r="ED26" s="156">
        <f t="shared" si="21"/>
        <v>43.555555555555557</v>
      </c>
      <c r="EE26" s="103"/>
      <c r="EF26" s="138">
        <v>13</v>
      </c>
      <c r="EG26" s="149">
        <v>6.68</v>
      </c>
      <c r="EH26" s="150">
        <v>1</v>
      </c>
      <c r="EI26" s="150">
        <f t="shared" si="22"/>
        <v>7.5</v>
      </c>
      <c r="EJ26" s="150">
        <f>IFERROR(IF(EH26=0," ",IF(EH26=16," ",VLOOKUP(EH26,PROTOKOL!$A:$E,2)*EI26))/7.5*(7.5-EM26),"")</f>
        <v>4.5</v>
      </c>
      <c r="EK26" s="151">
        <v>0.17799999999999999</v>
      </c>
      <c r="EL26" s="152">
        <f>IF(EH26=0," ",IF(EH26=16," ",(EG26-EJ26-EK26)*VLOOKUP(EH26,PROTOKOL!$A:$E,5)))</f>
        <v>20.296498444444438</v>
      </c>
      <c r="EM26" s="153"/>
      <c r="EN26" s="144">
        <f t="shared" si="214"/>
        <v>7.5</v>
      </c>
      <c r="EO26" s="145">
        <f t="shared" si="215"/>
        <v>20.296498444444438</v>
      </c>
      <c r="EP26" s="149"/>
      <c r="EQ26" s="150"/>
      <c r="ER26" s="150" t="str">
        <f t="shared" si="23"/>
        <v xml:space="preserve"> </v>
      </c>
      <c r="ES26" s="154" t="str">
        <f>IF(EQ26=0," ",IF(EQ26=16," ",VLOOKUP(EQ26,PROTOKOL!$A:$E,2)*ER26))</f>
        <v xml:space="preserve"> </v>
      </c>
      <c r="ET26" s="151"/>
      <c r="EU26" s="152" t="str">
        <f>IF(EQ26=0," ",IF(EQ26=16," ",(EP26-ES26-ET26)*VLOOKUP(EQ26,PROTOKOL!$A:$E,5)))</f>
        <v xml:space="preserve"> </v>
      </c>
      <c r="EV26" s="155"/>
      <c r="EW26" s="156" t="str">
        <f t="shared" si="24"/>
        <v xml:space="preserve"> </v>
      </c>
      <c r="EX26" s="103"/>
      <c r="EY26" s="138">
        <v>13</v>
      </c>
      <c r="EZ26" s="149">
        <v>1</v>
      </c>
      <c r="FA26" s="150">
        <v>5</v>
      </c>
      <c r="FB26" s="150">
        <f t="shared" si="25"/>
        <v>7.5</v>
      </c>
      <c r="FC26" s="150">
        <f>IFERROR(IF(FA26=0," ",IF(FA26=16," ",VLOOKUP(FA26,PROTOKOL!$A:$E,2)*FB26))/7.5*(7.5-FF26),"")</f>
        <v>0</v>
      </c>
      <c r="FD26" s="151"/>
      <c r="FE26" s="152">
        <f>IF(FA26=0," ",IF(FA26=16," ",(EZ26-FC26-FD26)*VLOOKUP(FA26,PROTOKOL!$A:$E,5)))</f>
        <v>17.262634133205204</v>
      </c>
      <c r="FF26" s="153"/>
      <c r="FG26" s="144" t="str">
        <f t="shared" si="216"/>
        <v xml:space="preserve"> </v>
      </c>
      <c r="FH26" s="145" t="str">
        <f t="shared" si="217"/>
        <v xml:space="preserve"> </v>
      </c>
      <c r="FI26" s="149"/>
      <c r="FJ26" s="150"/>
      <c r="FK26" s="150" t="str">
        <f t="shared" si="26"/>
        <v xml:space="preserve"> </v>
      </c>
      <c r="FL26" s="154" t="str">
        <f>IF(FJ26=0," ",IF(FJ26=16," ",VLOOKUP(FJ26,PROTOKOL!$A:$E,2)*FK26))</f>
        <v xml:space="preserve"> </v>
      </c>
      <c r="FM26" s="151"/>
      <c r="FN26" s="152" t="str">
        <f>IF(FJ26=0," ",IF(FJ26=16," ",(FI26-FL26-FM26)*VLOOKUP(FJ26,PROTOKOL!$A:$E,5)))</f>
        <v xml:space="preserve"> </v>
      </c>
      <c r="FO26" s="155"/>
      <c r="FP26" s="156" t="str">
        <f t="shared" si="27"/>
        <v xml:space="preserve"> </v>
      </c>
      <c r="FQ26" s="103"/>
      <c r="FR26" s="138">
        <v>13</v>
      </c>
      <c r="FS26" s="149" t="s">
        <v>29</v>
      </c>
      <c r="FT26" s="150"/>
      <c r="FU26" s="150" t="str">
        <f t="shared" si="28"/>
        <v xml:space="preserve"> </v>
      </c>
      <c r="FV26" s="150" t="str">
        <f>IFERROR(IF(FT26=0," ",IF(FT26=16," ",VLOOKUP(FT26,PROTOKOL!$A:$E,2)*FU26))/7.5*(7.5-FY26),"")</f>
        <v/>
      </c>
      <c r="FW26" s="151"/>
      <c r="FX26" s="152" t="str">
        <f>IF(FT26=0," ",IF(FT26=16," ",(FS26-FV26-FW26)*VLOOKUP(FT26,PROTOKOL!$A:$E,5)))</f>
        <v xml:space="preserve"> </v>
      </c>
      <c r="FY26" s="153"/>
      <c r="FZ26" s="144" t="str">
        <f t="shared" si="218"/>
        <v xml:space="preserve"> </v>
      </c>
      <c r="GA26" s="145" t="str">
        <f t="shared" si="219"/>
        <v xml:space="preserve"> </v>
      </c>
      <c r="GB26" s="149"/>
      <c r="GC26" s="150"/>
      <c r="GD26" s="150" t="str">
        <f t="shared" si="29"/>
        <v xml:space="preserve"> </v>
      </c>
      <c r="GE26" s="154" t="str">
        <f>IF(GC26=0," ",IF(GC26=16," ",VLOOKUP(GC26,PROTOKOL!$A:$E,2)*GD26))</f>
        <v xml:space="preserve"> </v>
      </c>
      <c r="GF26" s="151"/>
      <c r="GG26" s="152" t="str">
        <f>IF(GC26=0," ",IF(GC26=16," ",(GB26-GE26-GF26)*VLOOKUP(GC26,PROTOKOL!$A:$E,5)))</f>
        <v xml:space="preserve"> </v>
      </c>
      <c r="GH26" s="155"/>
      <c r="GI26" s="156" t="str">
        <f t="shared" si="30"/>
        <v xml:space="preserve"> </v>
      </c>
      <c r="GJ26" s="103"/>
      <c r="GK26" s="138">
        <v>13</v>
      </c>
      <c r="GL26" s="149">
        <v>1</v>
      </c>
      <c r="GM26" s="150">
        <v>5</v>
      </c>
      <c r="GN26" s="150">
        <f t="shared" si="31"/>
        <v>7.5</v>
      </c>
      <c r="GO26" s="150">
        <f>IFERROR(IF(GM26=0," ",IF(GM26=16," ",VLOOKUP(GM26,PROTOKOL!$A:$E,2)*GN26))/7.5*(7.5-GR26),"")</f>
        <v>0</v>
      </c>
      <c r="GP26" s="151"/>
      <c r="GQ26" s="152">
        <f>IF(GM26=0," ",IF(GM26=16," ",(GL26-GO26-GP26)*VLOOKUP(GM26,PROTOKOL!$A:$E,5)))</f>
        <v>17.262634133205204</v>
      </c>
      <c r="GR26" s="153"/>
      <c r="GS26" s="144" t="str">
        <f t="shared" si="220"/>
        <v xml:space="preserve"> </v>
      </c>
      <c r="GT26" s="145" t="str">
        <f t="shared" si="221"/>
        <v xml:space="preserve"> </v>
      </c>
      <c r="GU26" s="149"/>
      <c r="GV26" s="150"/>
      <c r="GW26" s="150" t="str">
        <f t="shared" si="32"/>
        <v xml:space="preserve"> </v>
      </c>
      <c r="GX26" s="154" t="str">
        <f>IF(GV26=0," ",IF(GV26=16," ",VLOOKUP(GV26,PROTOKOL!$A:$E,2)*GW26))</f>
        <v xml:space="preserve"> </v>
      </c>
      <c r="GY26" s="151"/>
      <c r="GZ26" s="152" t="str">
        <f>IF(GV26=0," ",IF(GV26=16," ",(GU26-GX26-GY26)*VLOOKUP(GV26,PROTOKOL!$A:$E,5)))</f>
        <v xml:space="preserve"> </v>
      </c>
      <c r="HA26" s="155"/>
      <c r="HB26" s="156" t="str">
        <f t="shared" si="33"/>
        <v xml:space="preserve"> </v>
      </c>
      <c r="HC26" s="103"/>
      <c r="HD26" s="138">
        <v>13</v>
      </c>
      <c r="HE26" s="149" t="s">
        <v>29</v>
      </c>
      <c r="HF26" s="150"/>
      <c r="HG26" s="150" t="str">
        <f t="shared" si="34"/>
        <v xml:space="preserve"> </v>
      </c>
      <c r="HH26" s="150" t="str">
        <f>IFERROR(IF(HF26=0," ",IF(HF26=16," ",VLOOKUP(HF26,PROTOKOL!$A:$E,2)*HG26))/7.5*(7.5-HK26),"")</f>
        <v/>
      </c>
      <c r="HI26" s="151"/>
      <c r="HJ26" s="152" t="str">
        <f>IF(HF26=0," ",IF(HF26=16," ",(HE26-HH26-HI26)*VLOOKUP(HF26,PROTOKOL!$A:$E,5)))</f>
        <v xml:space="preserve"> </v>
      </c>
      <c r="HK26" s="153"/>
      <c r="HL26" s="144" t="str">
        <f t="shared" si="222"/>
        <v xml:space="preserve"> </v>
      </c>
      <c r="HM26" s="145" t="str">
        <f t="shared" si="223"/>
        <v xml:space="preserve"> </v>
      </c>
      <c r="HN26" s="149"/>
      <c r="HO26" s="150"/>
      <c r="HP26" s="150" t="str">
        <f t="shared" si="35"/>
        <v xml:space="preserve"> </v>
      </c>
      <c r="HQ26" s="154" t="str">
        <f>IF(HO26=0," ",IF(HO26=16," ",VLOOKUP(HO26,PROTOKOL!$A:$E,2)*HP26))</f>
        <v xml:space="preserve"> </v>
      </c>
      <c r="HR26" s="151"/>
      <c r="HS26" s="152" t="str">
        <f>IF(HO26=0," ",IF(HO26=16," ",(HN26-HQ26-HR26)*VLOOKUP(HO26,PROTOKOL!$A:$E,5)))</f>
        <v xml:space="preserve"> </v>
      </c>
      <c r="HT26" s="155"/>
      <c r="HU26" s="156" t="str">
        <f t="shared" si="36"/>
        <v xml:space="preserve"> </v>
      </c>
      <c r="HV26" s="103"/>
      <c r="HW26" s="138">
        <v>13</v>
      </c>
      <c r="HX26" s="149" t="s">
        <v>29</v>
      </c>
      <c r="HY26" s="150"/>
      <c r="HZ26" s="150" t="str">
        <f t="shared" si="37"/>
        <v xml:space="preserve"> </v>
      </c>
      <c r="IA26" s="150" t="str">
        <f>IFERROR(IF(HY26=0," ",IF(HY26=16," ",VLOOKUP(HY26,PROTOKOL!$A:$E,2)*HZ26))/7.5*(7.5-ID26),"")</f>
        <v/>
      </c>
      <c r="IB26" s="151"/>
      <c r="IC26" s="152" t="str">
        <f>IF(HY26=0," ",IF(HY26=16," ",(HX26-IA26-IB26)*VLOOKUP(HY26,PROTOKOL!$A:$E,5)))</f>
        <v xml:space="preserve"> </v>
      </c>
      <c r="ID26" s="153"/>
      <c r="IE26" s="144" t="str">
        <f t="shared" si="224"/>
        <v xml:space="preserve"> </v>
      </c>
      <c r="IF26" s="145" t="str">
        <f t="shared" si="225"/>
        <v xml:space="preserve"> </v>
      </c>
      <c r="IG26" s="149"/>
      <c r="IH26" s="150"/>
      <c r="II26" s="150" t="str">
        <f t="shared" si="38"/>
        <v xml:space="preserve"> </v>
      </c>
      <c r="IJ26" s="154" t="str">
        <f>IF(IH26=0," ",IF(IH26=16," ",VLOOKUP(IH26,PROTOKOL!$A:$E,2)*II26))</f>
        <v xml:space="preserve"> </v>
      </c>
      <c r="IK26" s="151"/>
      <c r="IL26" s="152" t="str">
        <f>IF(IH26=0," ",IF(IH26=16," ",(IG26-IJ26-IK26)*VLOOKUP(IH26,PROTOKOL!$A:$E,5)))</f>
        <v xml:space="preserve"> </v>
      </c>
      <c r="IM26" s="155"/>
      <c r="IN26" s="156" t="str">
        <f t="shared" si="39"/>
        <v xml:space="preserve"> </v>
      </c>
      <c r="IO26" s="103"/>
      <c r="IP26" s="138">
        <v>13</v>
      </c>
      <c r="IQ26" s="149">
        <v>6.01</v>
      </c>
      <c r="IR26" s="150">
        <v>1</v>
      </c>
      <c r="IS26" s="150">
        <f t="shared" si="40"/>
        <v>7.5</v>
      </c>
      <c r="IT26" s="150">
        <f>IFERROR(IF(IR26=0," ",IF(IR26=16," ",VLOOKUP(IR26,PROTOKOL!$A:$E,2)*IS26))/7.5*(7.5-IW26),"")</f>
        <v>4.5</v>
      </c>
      <c r="IU26" s="151">
        <v>0.109</v>
      </c>
      <c r="IV26" s="152">
        <f>IF(IR26=0," ",IF(IR26=16," ",(IQ26-IT26-IU26)*VLOOKUP(IR26,PROTOKOL!$A:$E,5)))</f>
        <v>14.203493666666663</v>
      </c>
      <c r="IW26" s="153"/>
      <c r="IX26" s="144">
        <f t="shared" si="226"/>
        <v>7.5</v>
      </c>
      <c r="IY26" s="145">
        <f t="shared" si="227"/>
        <v>14.203493666666663</v>
      </c>
      <c r="IZ26" s="149"/>
      <c r="JA26" s="150"/>
      <c r="JB26" s="150" t="str">
        <f t="shared" si="41"/>
        <v xml:space="preserve"> </v>
      </c>
      <c r="JC26" s="154" t="str">
        <f>IF(JA26=0," ",IF(JA26=16," ",VLOOKUP(JA26,PROTOKOL!$A:$E,2)*JB26))</f>
        <v xml:space="preserve"> </v>
      </c>
      <c r="JD26" s="151"/>
      <c r="JE26" s="152" t="str">
        <f>IF(JA26=0," ",IF(JA26=16," ",(IZ26-JC26-JD26)*VLOOKUP(JA26,PROTOKOL!$A:$E,5)))</f>
        <v xml:space="preserve"> </v>
      </c>
      <c r="JF26" s="155"/>
      <c r="JG26" s="156" t="str">
        <f t="shared" si="42"/>
        <v xml:space="preserve"> </v>
      </c>
      <c r="JH26" s="103"/>
      <c r="JI26" s="138">
        <v>13</v>
      </c>
      <c r="JJ26" s="149">
        <v>1</v>
      </c>
      <c r="JK26" s="150">
        <v>5</v>
      </c>
      <c r="JL26" s="150">
        <f t="shared" si="43"/>
        <v>7.5</v>
      </c>
      <c r="JM26" s="150">
        <f>IFERROR(IF(JK26=0," ",IF(JK26=16," ",VLOOKUP(JK26,PROTOKOL!$A:$E,2)*JL26))/7.5*(7.5-JP26),"")</f>
        <v>0</v>
      </c>
      <c r="JN26" s="151"/>
      <c r="JO26" s="152">
        <f>IF(JK26=0," ",IF(JK26=16," ",(JJ26-JM26-JN26)*VLOOKUP(JK26,PROTOKOL!$A:$E,5)))</f>
        <v>17.262634133205204</v>
      </c>
      <c r="JP26" s="153"/>
      <c r="JQ26" s="144" t="str">
        <f t="shared" si="228"/>
        <v xml:space="preserve"> </v>
      </c>
      <c r="JR26" s="145" t="str">
        <f t="shared" si="229"/>
        <v xml:space="preserve"> </v>
      </c>
      <c r="JS26" s="149"/>
      <c r="JT26" s="150"/>
      <c r="JU26" s="150" t="str">
        <f t="shared" si="44"/>
        <v xml:space="preserve"> </v>
      </c>
      <c r="JV26" s="154" t="str">
        <f>IF(JT26=0," ",IF(JT26=16," ",VLOOKUP(JT26,PROTOKOL!$A:$E,2)*JU26))</f>
        <v xml:space="preserve"> </v>
      </c>
      <c r="JW26" s="151"/>
      <c r="JX26" s="152" t="str">
        <f>IF(JT26=0," ",IF(JT26=16," ",(JS26-JV26-JW26)*VLOOKUP(JT26,PROTOKOL!$A:$E,5)))</f>
        <v xml:space="preserve"> </v>
      </c>
      <c r="JY26" s="155"/>
      <c r="JZ26" s="156" t="str">
        <f t="shared" si="45"/>
        <v xml:space="preserve"> </v>
      </c>
      <c r="KA26" s="103"/>
      <c r="KB26" s="138">
        <v>13</v>
      </c>
      <c r="KC26" s="149">
        <v>6.51</v>
      </c>
      <c r="KD26" s="150">
        <v>1</v>
      </c>
      <c r="KE26" s="150">
        <f t="shared" si="46"/>
        <v>7.5</v>
      </c>
      <c r="KF26" s="150">
        <f>IFERROR(IF(KD26=0," ",IF(KD26=16," ",VLOOKUP(KD26,PROTOKOL!$A:$E,2)*KE26))/7.5*(7.5-KI26),"")</f>
        <v>4.5</v>
      </c>
      <c r="KG26" s="151">
        <v>0.17</v>
      </c>
      <c r="KH26" s="152">
        <f>IF(KD26=0," ",IF(KD26=16," ",(KC26-KF26-KG26)*VLOOKUP(KD26,PROTOKOL!$A:$E,5)))</f>
        <v>18.654124444444442</v>
      </c>
      <c r="KI26" s="153"/>
      <c r="KJ26" s="144">
        <f t="shared" si="230"/>
        <v>7.5</v>
      </c>
      <c r="KK26" s="145">
        <f t="shared" si="231"/>
        <v>18.654124444444442</v>
      </c>
      <c r="KL26" s="149"/>
      <c r="KM26" s="150"/>
      <c r="KN26" s="150" t="str">
        <f t="shared" si="47"/>
        <v xml:space="preserve"> </v>
      </c>
      <c r="KO26" s="154" t="str">
        <f>IF(KM26=0," ",IF(KM26=16," ",VLOOKUP(KM26,PROTOKOL!$A:$E,2)*KN26))</f>
        <v xml:space="preserve"> </v>
      </c>
      <c r="KP26" s="151"/>
      <c r="KQ26" s="152" t="str">
        <f>IF(KM26=0," ",IF(KM26=16," ",(KL26-KO26-KP26)*VLOOKUP(KM26,PROTOKOL!$A:$E,5)))</f>
        <v xml:space="preserve"> </v>
      </c>
      <c r="KR26" s="155"/>
      <c r="KS26" s="156" t="str">
        <f t="shared" si="48"/>
        <v xml:space="preserve"> </v>
      </c>
      <c r="KT26" s="103"/>
      <c r="KU26" s="138">
        <v>13</v>
      </c>
      <c r="KV26" s="149" t="s">
        <v>29</v>
      </c>
      <c r="KW26" s="150"/>
      <c r="KX26" s="150" t="str">
        <f t="shared" si="49"/>
        <v xml:space="preserve"> </v>
      </c>
      <c r="KY26" s="150" t="str">
        <f>IFERROR(IF(KW26=0," ",IF(KW26=16," ",VLOOKUP(KW26,PROTOKOL!$A:$E,2)*KX26))/7.5*(7.5-LB26),"")</f>
        <v/>
      </c>
      <c r="KZ26" s="151"/>
      <c r="LA26" s="152" t="str">
        <f>IF(KW26=0," ",IF(KW26=16," ",(KV26-KY26-KZ26)*VLOOKUP(KW26,PROTOKOL!$A:$E,5)))</f>
        <v xml:space="preserve"> </v>
      </c>
      <c r="LB26" s="153"/>
      <c r="LC26" s="144" t="str">
        <f t="shared" si="232"/>
        <v xml:space="preserve"> </v>
      </c>
      <c r="LD26" s="145" t="str">
        <f t="shared" si="233"/>
        <v xml:space="preserve"> </v>
      </c>
      <c r="LE26" s="149"/>
      <c r="LF26" s="150"/>
      <c r="LG26" s="150" t="str">
        <f t="shared" si="50"/>
        <v xml:space="preserve"> </v>
      </c>
      <c r="LH26" s="154" t="str">
        <f>IF(LF26=0," ",IF(LF26=16," ",VLOOKUP(LF26,PROTOKOL!$A:$E,2)*LG26))</f>
        <v xml:space="preserve"> </v>
      </c>
      <c r="LI26" s="151"/>
      <c r="LJ26" s="152" t="str">
        <f>IF(LF26=0," ",IF(LF26=16," ",(LE26-LH26-LI26)*VLOOKUP(LF26,PROTOKOL!$A:$E,5)))</f>
        <v xml:space="preserve"> </v>
      </c>
      <c r="LK26" s="155"/>
      <c r="LL26" s="156" t="str">
        <f t="shared" si="51"/>
        <v xml:space="preserve"> </v>
      </c>
      <c r="LM26" s="103"/>
      <c r="LN26" s="138">
        <v>13</v>
      </c>
      <c r="LO26" s="149">
        <v>9.24</v>
      </c>
      <c r="LP26" s="150">
        <v>3</v>
      </c>
      <c r="LQ26" s="150">
        <f t="shared" si="52"/>
        <v>7.5</v>
      </c>
      <c r="LR26" s="150">
        <f>IFERROR(IF(LP26=0," ",IF(LP26=16," ",VLOOKUP(LP26,PROTOKOL!$A:$E,2)*LQ26))/7.5*(7.5-LU26),"")</f>
        <v>4.5</v>
      </c>
      <c r="LS26" s="151">
        <v>0.17899999999999999</v>
      </c>
      <c r="LT26" s="152">
        <f>IF(LP26=0," ",IF(LP26=16," ",(LO26-LR26-LS26)*VLOOKUP(LP26,PROTOKOL!$A:$E,5)))</f>
        <v>32.367947344444438</v>
      </c>
      <c r="LU26" s="153"/>
      <c r="LV26" s="144">
        <f t="shared" si="234"/>
        <v>7.5</v>
      </c>
      <c r="LW26" s="145">
        <f t="shared" si="235"/>
        <v>32.367947344444438</v>
      </c>
      <c r="LX26" s="149"/>
      <c r="LY26" s="150"/>
      <c r="LZ26" s="150" t="str">
        <f t="shared" si="53"/>
        <v xml:space="preserve"> </v>
      </c>
      <c r="MA26" s="154" t="str">
        <f>IF(LY26=0," ",IF(LY26=16," ",VLOOKUP(LY26,PROTOKOL!$A:$E,2)*LZ26))</f>
        <v xml:space="preserve"> </v>
      </c>
      <c r="MB26" s="151"/>
      <c r="MC26" s="152" t="str">
        <f>IF(LY26=0," ",IF(LY26=16," ",(LX26-MA26-MB26)*VLOOKUP(LY26,PROTOKOL!$A:$E,5)))</f>
        <v xml:space="preserve"> </v>
      </c>
      <c r="MD26" s="155"/>
      <c r="ME26" s="156" t="str">
        <f t="shared" si="54"/>
        <v xml:space="preserve"> </v>
      </c>
      <c r="MF26" s="103"/>
      <c r="MG26" s="138">
        <v>13</v>
      </c>
      <c r="MH26" s="149">
        <v>8.76</v>
      </c>
      <c r="MI26" s="150">
        <v>3</v>
      </c>
      <c r="MJ26" s="150">
        <f t="shared" si="55"/>
        <v>7.5</v>
      </c>
      <c r="MK26" s="150">
        <f>IFERROR(IF(MI26=0," ",IF(MI26=16," ",VLOOKUP(MI26,PROTOKOL!$A:$E,2)*MJ26))/7.5*(7.5-MN26),"")</f>
        <v>4.5</v>
      </c>
      <c r="ML26" s="151">
        <v>0.19</v>
      </c>
      <c r="MM26" s="152">
        <f>IF(MI26=0," ",IF(MI26=16," ",(MH26-MK26-ML26)*VLOOKUP(MI26,PROTOKOL!$A:$E,5)))</f>
        <v>28.883478555555548</v>
      </c>
      <c r="MN26" s="153"/>
      <c r="MO26" s="144">
        <f t="shared" si="236"/>
        <v>7.5</v>
      </c>
      <c r="MP26" s="145">
        <f t="shared" si="237"/>
        <v>28.883478555555548</v>
      </c>
      <c r="MQ26" s="149"/>
      <c r="MR26" s="150"/>
      <c r="MS26" s="150" t="str">
        <f t="shared" si="56"/>
        <v xml:space="preserve"> </v>
      </c>
      <c r="MT26" s="154" t="str">
        <f>IF(MR26=0," ",IF(MR26=16," ",VLOOKUP(MR26,PROTOKOL!$A:$E,2)*MS26))</f>
        <v xml:space="preserve"> </v>
      </c>
      <c r="MU26" s="151"/>
      <c r="MV26" s="152" t="str">
        <f>IF(MR26=0," ",IF(MR26=16," ",(MQ26-MT26-MU26)*VLOOKUP(MR26,PROTOKOL!$A:$E,5)))</f>
        <v xml:space="preserve"> </v>
      </c>
      <c r="MW26" s="155"/>
      <c r="MX26" s="156" t="str">
        <f t="shared" si="57"/>
        <v xml:space="preserve"> </v>
      </c>
      <c r="MY26" s="103"/>
      <c r="MZ26" s="138">
        <v>13</v>
      </c>
      <c r="NA26" s="149">
        <v>6.68</v>
      </c>
      <c r="NB26" s="150">
        <v>3</v>
      </c>
      <c r="NC26" s="150">
        <f t="shared" si="58"/>
        <v>7.5</v>
      </c>
      <c r="ND26" s="150">
        <f>IFERROR(IF(NB26=0," ",IF(NB26=16," ",VLOOKUP(NB26,PROTOKOL!$A:$E,2)*NC26))/7.5*(7.5-NG26),"")</f>
        <v>4.5</v>
      </c>
      <c r="NE26" s="151">
        <v>0.17799999999999999</v>
      </c>
      <c r="NF26" s="152">
        <f>IF(NB26=0," ",IF(NB26=16," ",(NA26-ND26-NE26)*VLOOKUP(NB26,PROTOKOL!$A:$E,5)))</f>
        <v>14.207548911111108</v>
      </c>
      <c r="NG26" s="153"/>
      <c r="NH26" s="144">
        <f t="shared" si="238"/>
        <v>7.5</v>
      </c>
      <c r="NI26" s="145">
        <f t="shared" si="239"/>
        <v>14.207548911111108</v>
      </c>
      <c r="NJ26" s="149"/>
      <c r="NK26" s="150"/>
      <c r="NL26" s="150" t="str">
        <f t="shared" si="59"/>
        <v xml:space="preserve"> </v>
      </c>
      <c r="NM26" s="154" t="str">
        <f>IF(NK26=0," ",IF(NK26=16," ",VLOOKUP(NK26,PROTOKOL!$A:$E,2)*NL26))</f>
        <v xml:space="preserve"> </v>
      </c>
      <c r="NN26" s="151"/>
      <c r="NO26" s="152" t="str">
        <f>IF(NK26=0," ",IF(NK26=16," ",(NJ26-NM26-NN26)*VLOOKUP(NK26,PROTOKOL!$A:$E,5)))</f>
        <v xml:space="preserve"> </v>
      </c>
      <c r="NP26" s="155"/>
      <c r="NQ26" s="156" t="str">
        <f t="shared" si="60"/>
        <v xml:space="preserve"> </v>
      </c>
      <c r="NR26" s="103"/>
      <c r="NS26" s="138">
        <v>13</v>
      </c>
      <c r="NT26" s="149">
        <v>9.24</v>
      </c>
      <c r="NU26" s="150">
        <v>3</v>
      </c>
      <c r="NV26" s="150">
        <f t="shared" si="61"/>
        <v>7.5</v>
      </c>
      <c r="NW26" s="150">
        <f>IFERROR(IF(NU26=0," ",IF(NU26=16," ",VLOOKUP(NU26,PROTOKOL!$A:$E,2)*NV26))/7.5*(7.5-NZ26),"")</f>
        <v>4.5</v>
      </c>
      <c r="NX26" s="151">
        <v>0.17899999999999999</v>
      </c>
      <c r="NY26" s="152">
        <f>IF(NU26=0," ",IF(NU26=16," ",(NT26-NW26-NX26)*VLOOKUP(NU26,PROTOKOL!$A:$E,5)))</f>
        <v>32.367947344444438</v>
      </c>
      <c r="NZ26" s="153"/>
      <c r="OA26" s="144">
        <f t="shared" si="240"/>
        <v>7.5</v>
      </c>
      <c r="OB26" s="145">
        <f t="shared" si="241"/>
        <v>32.367947344444438</v>
      </c>
      <c r="OC26" s="149"/>
      <c r="OD26" s="150"/>
      <c r="OE26" s="150" t="str">
        <f t="shared" si="62"/>
        <v xml:space="preserve"> </v>
      </c>
      <c r="OF26" s="154" t="str">
        <f>IF(OD26=0," ",IF(OD26=16," ",VLOOKUP(OD26,PROTOKOL!$A:$E,2)*OE26))</f>
        <v xml:space="preserve"> </v>
      </c>
      <c r="OG26" s="151"/>
      <c r="OH26" s="152" t="str">
        <f>IF(OD26=0," ",IF(OD26=16," ",(OC26-OF26-OG26)*VLOOKUP(OD26,PROTOKOL!$A:$E,5)))</f>
        <v xml:space="preserve"> </v>
      </c>
      <c r="OI26" s="155"/>
      <c r="OJ26" s="156" t="str">
        <f t="shared" si="63"/>
        <v xml:space="preserve"> </v>
      </c>
      <c r="OK26" s="103"/>
      <c r="OL26" s="138">
        <v>13</v>
      </c>
      <c r="OM26" s="149">
        <v>6.17</v>
      </c>
      <c r="ON26" s="150">
        <v>1</v>
      </c>
      <c r="OO26" s="150">
        <f t="shared" si="64"/>
        <v>7.5</v>
      </c>
      <c r="OP26" s="150">
        <f>IFERROR(IF(ON26=0," ",IF(ON26=16," ",VLOOKUP(ON26,PROTOKOL!$A:$E,2)*OO26))/7.5*(7.5-OS26),"")</f>
        <v>4.5</v>
      </c>
      <c r="OQ26" s="151">
        <v>0.109</v>
      </c>
      <c r="OR26" s="152">
        <f>IF(ON26=0," ",IF(ON26=16," ",(OM26-OP26-OQ26)*VLOOKUP(ON26,PROTOKOL!$A:$E,5)))</f>
        <v>15.825591444444441</v>
      </c>
      <c r="OS26" s="153"/>
      <c r="OT26" s="144">
        <f t="shared" si="242"/>
        <v>7.5</v>
      </c>
      <c r="OU26" s="145">
        <f t="shared" si="243"/>
        <v>15.825591444444441</v>
      </c>
      <c r="OV26" s="149"/>
      <c r="OW26" s="150"/>
      <c r="OX26" s="150" t="str">
        <f t="shared" si="65"/>
        <v xml:space="preserve"> </v>
      </c>
      <c r="OY26" s="154" t="str">
        <f>IF(OW26=0," ",IF(OW26=16," ",VLOOKUP(OW26,PROTOKOL!$A:$E,2)*OX26))</f>
        <v xml:space="preserve"> </v>
      </c>
      <c r="OZ26" s="151"/>
      <c r="PA26" s="152" t="str">
        <f>IF(OW26=0," ",IF(OW26=16," ",(OV26-OY26-OZ26)*VLOOKUP(OW26,PROTOKOL!$A:$E,5)))</f>
        <v xml:space="preserve"> </v>
      </c>
      <c r="PB26" s="155"/>
      <c r="PC26" s="156" t="str">
        <f t="shared" si="66"/>
        <v xml:space="preserve"> </v>
      </c>
      <c r="PD26" s="103"/>
      <c r="PE26" s="138">
        <v>13</v>
      </c>
      <c r="PF26" s="149">
        <v>8.76</v>
      </c>
      <c r="PG26" s="150">
        <v>3</v>
      </c>
      <c r="PH26" s="150">
        <f t="shared" si="67"/>
        <v>7.5</v>
      </c>
      <c r="PI26" s="150">
        <f>IFERROR(IF(PG26=0," ",IF(PG26=16," ",VLOOKUP(PG26,PROTOKOL!$A:$E,2)*PH26))/7.5*(7.5-PL26),"")</f>
        <v>4.5</v>
      </c>
      <c r="PJ26" s="151">
        <v>0.19</v>
      </c>
      <c r="PK26" s="152">
        <f>IF(PG26=0," ",IF(PG26=16," ",(PF26-PI26-PJ26)*VLOOKUP(PG26,PROTOKOL!$A:$E,5)))</f>
        <v>28.883478555555548</v>
      </c>
      <c r="PL26" s="153"/>
      <c r="PM26" s="144">
        <f t="shared" si="244"/>
        <v>7.5</v>
      </c>
      <c r="PN26" s="145">
        <f t="shared" si="245"/>
        <v>28.883478555555548</v>
      </c>
      <c r="PO26" s="149"/>
      <c r="PP26" s="150"/>
      <c r="PQ26" s="150" t="str">
        <f t="shared" si="68"/>
        <v xml:space="preserve"> </v>
      </c>
      <c r="PR26" s="154" t="str">
        <f>IF(PP26=0," ",IF(PP26=16," ",VLOOKUP(PP26,PROTOKOL!$A:$E,2)*PQ26))</f>
        <v xml:space="preserve"> </v>
      </c>
      <c r="PS26" s="151"/>
      <c r="PT26" s="152" t="str">
        <f>IF(PP26=0," ",IF(PP26=16," ",(PO26-PR26-PS26)*VLOOKUP(PP26,PROTOKOL!$A:$E,5)))</f>
        <v xml:space="preserve"> </v>
      </c>
      <c r="PU26" s="155"/>
      <c r="PV26" s="156" t="str">
        <f t="shared" si="69"/>
        <v xml:space="preserve"> </v>
      </c>
      <c r="PW26" s="103"/>
      <c r="PX26" s="138">
        <v>13</v>
      </c>
      <c r="PY26" s="149">
        <v>6.5</v>
      </c>
      <c r="PZ26" s="150">
        <v>1</v>
      </c>
      <c r="QA26" s="150">
        <f t="shared" si="70"/>
        <v>7.5</v>
      </c>
      <c r="QB26" s="150">
        <f>IFERROR(IF(PZ26=0," ",IF(PZ26=16," ",VLOOKUP(PZ26,PROTOKOL!$A:$E,2)*QA26))/7.5*(7.5-QE26),"")</f>
        <v>4.5</v>
      </c>
      <c r="QC26" s="151">
        <v>0.19800000000000001</v>
      </c>
      <c r="QD26" s="152">
        <f>IF(PZ26=0," ",IF(PZ26=16," ",(PY26-QB26-QC26)*VLOOKUP(PZ26,PROTOKOL!$A:$E,5)))</f>
        <v>18.268876222222222</v>
      </c>
      <c r="QE26" s="153"/>
      <c r="QF26" s="144">
        <f t="shared" si="246"/>
        <v>7.5</v>
      </c>
      <c r="QG26" s="145">
        <f t="shared" si="247"/>
        <v>18.268876222222222</v>
      </c>
      <c r="QH26" s="149"/>
      <c r="QI26" s="150"/>
      <c r="QJ26" s="150" t="str">
        <f t="shared" si="71"/>
        <v xml:space="preserve"> </v>
      </c>
      <c r="QK26" s="154" t="str">
        <f>IF(QI26=0," ",IF(QI26=16," ",VLOOKUP(QI26,PROTOKOL!$A:$E,2)*QJ26))</f>
        <v xml:space="preserve"> </v>
      </c>
      <c r="QL26" s="151"/>
      <c r="QM26" s="152" t="str">
        <f>IF(QI26=0," ",IF(QI26=16," ",(QH26-QK26-QL26)*VLOOKUP(QI26,PROTOKOL!$A:$E,5)))</f>
        <v xml:space="preserve"> </v>
      </c>
      <c r="QN26" s="155"/>
      <c r="QO26" s="156" t="str">
        <f t="shared" si="72"/>
        <v xml:space="preserve"> </v>
      </c>
      <c r="QP26" s="103"/>
      <c r="QQ26" s="138">
        <v>13</v>
      </c>
      <c r="QR26" s="149">
        <v>1</v>
      </c>
      <c r="QS26" s="150">
        <v>5</v>
      </c>
      <c r="QT26" s="150">
        <f t="shared" si="73"/>
        <v>7.5</v>
      </c>
      <c r="QU26" s="150">
        <f>IFERROR(IF(QS26=0," ",IF(QS26=16," ",VLOOKUP(QS26,PROTOKOL!$A:$E,2)*QT26))/7.5*(7.5-QX26),"")</f>
        <v>0</v>
      </c>
      <c r="QV26" s="151"/>
      <c r="QW26" s="152">
        <f>IF(QS26=0," ",IF(QS26=16," ",(QR26-QU26-QV26)*VLOOKUP(QS26,PROTOKOL!$A:$E,5)))</f>
        <v>17.262634133205204</v>
      </c>
      <c r="QX26" s="153"/>
      <c r="QY26" s="144" t="str">
        <f t="shared" si="248"/>
        <v xml:space="preserve"> </v>
      </c>
      <c r="QZ26" s="145" t="str">
        <f t="shared" si="249"/>
        <v xml:space="preserve"> </v>
      </c>
      <c r="RA26" s="149"/>
      <c r="RB26" s="150"/>
      <c r="RC26" s="150" t="str">
        <f t="shared" si="74"/>
        <v xml:space="preserve"> </v>
      </c>
      <c r="RD26" s="154" t="str">
        <f>IF(RB26=0," ",IF(RB26=16," ",VLOOKUP(RB26,PROTOKOL!$A:$E,2)*RC26))</f>
        <v xml:space="preserve"> </v>
      </c>
      <c r="RE26" s="151"/>
      <c r="RF26" s="152" t="str">
        <f>IF(RB26=0," ",IF(RB26=16," ",(RA26-RD26-RE26)*VLOOKUP(RB26,PROTOKOL!$A:$E,5)))</f>
        <v xml:space="preserve"> </v>
      </c>
      <c r="RG26" s="155"/>
      <c r="RH26" s="156" t="str">
        <f t="shared" si="75"/>
        <v xml:space="preserve"> </v>
      </c>
      <c r="RI26" s="103"/>
      <c r="RJ26" s="138">
        <v>13</v>
      </c>
      <c r="RK26" s="149">
        <v>6.51</v>
      </c>
      <c r="RL26" s="150">
        <v>1</v>
      </c>
      <c r="RM26" s="150">
        <f t="shared" si="76"/>
        <v>7.5</v>
      </c>
      <c r="RN26" s="150">
        <f>IFERROR(IF(RL26=0," ",IF(RL26=16," ",VLOOKUP(RL26,PROTOKOL!$A:$E,2)*RM26))/7.5*(7.5-RQ26),"")</f>
        <v>4.5</v>
      </c>
      <c r="RO26" s="151">
        <v>0.17</v>
      </c>
      <c r="RP26" s="152">
        <f>IF(RL26=0," ",IF(RL26=16," ",(RK26-RN26-RO26)*VLOOKUP(RL26,PROTOKOL!$A:$E,5)))</f>
        <v>18.654124444444442</v>
      </c>
      <c r="RQ26" s="153"/>
      <c r="RR26" s="144">
        <f t="shared" si="250"/>
        <v>7.5</v>
      </c>
      <c r="RS26" s="145">
        <f t="shared" si="251"/>
        <v>18.654124444444442</v>
      </c>
      <c r="RT26" s="149"/>
      <c r="RU26" s="150"/>
      <c r="RV26" s="150" t="str">
        <f t="shared" si="77"/>
        <v xml:space="preserve"> </v>
      </c>
      <c r="RW26" s="154" t="str">
        <f>IF(RU26=0," ",IF(RU26=16," ",VLOOKUP(RU26,PROTOKOL!$A:$E,2)*RV26))</f>
        <v xml:space="preserve"> </v>
      </c>
      <c r="RX26" s="151"/>
      <c r="RY26" s="152" t="str">
        <f>IF(RU26=0," ",IF(RU26=16," ",(RT26-RW26-RX26)*VLOOKUP(RU26,PROTOKOL!$A:$E,5)))</f>
        <v xml:space="preserve"> </v>
      </c>
      <c r="RZ26" s="155"/>
      <c r="SA26" s="156" t="str">
        <f t="shared" si="78"/>
        <v xml:space="preserve"> </v>
      </c>
      <c r="SB26" s="103"/>
      <c r="SC26" s="138">
        <v>13</v>
      </c>
      <c r="SD26" s="149">
        <v>5.2</v>
      </c>
      <c r="SE26" s="150">
        <v>1</v>
      </c>
      <c r="SF26" s="150">
        <f t="shared" si="79"/>
        <v>7.5</v>
      </c>
      <c r="SG26" s="150">
        <f>IFERROR(IF(SE26=0," ",IF(SE26=16," ",VLOOKUP(SE26,PROTOKOL!$A:$E,2)*SF26))/7.5*(7.5-SJ26),"")</f>
        <v>4.5</v>
      </c>
      <c r="SH26" s="151">
        <v>0.20399999999999999</v>
      </c>
      <c r="SI26" s="152">
        <f>IF(SE26=0," ",IF(SE26=16," ",(SD26-SG26-SH26)*VLOOKUP(SE26,PROTOKOL!$A:$E,5)))</f>
        <v>5.0285031111111129</v>
      </c>
      <c r="SJ26" s="153"/>
      <c r="SK26" s="144">
        <f t="shared" si="252"/>
        <v>7.5</v>
      </c>
      <c r="SL26" s="145">
        <f t="shared" si="253"/>
        <v>5.0285031111111129</v>
      </c>
      <c r="SM26" s="149"/>
      <c r="SN26" s="150"/>
      <c r="SO26" s="150" t="str">
        <f t="shared" si="80"/>
        <v xml:space="preserve"> </v>
      </c>
      <c r="SP26" s="154" t="str">
        <f>IF(SN26=0," ",IF(SN26=16," ",VLOOKUP(SN26,PROTOKOL!$A:$E,2)*SO26))</f>
        <v xml:space="preserve"> </v>
      </c>
      <c r="SQ26" s="151"/>
      <c r="SR26" s="152" t="str">
        <f>IF(SN26=0," ",IF(SN26=16," ",(SM26-SP26-SQ26)*VLOOKUP(SN26,PROTOKOL!$A:$E,5)))</f>
        <v xml:space="preserve"> </v>
      </c>
      <c r="SS26" s="155"/>
      <c r="ST26" s="156" t="str">
        <f t="shared" si="81"/>
        <v xml:space="preserve"> </v>
      </c>
      <c r="SU26" s="103"/>
      <c r="SV26" s="138">
        <v>13</v>
      </c>
      <c r="SW26" s="149">
        <v>1</v>
      </c>
      <c r="SX26" s="150">
        <v>5</v>
      </c>
      <c r="SY26" s="150">
        <f t="shared" si="82"/>
        <v>7.5</v>
      </c>
      <c r="SZ26" s="150">
        <f>IFERROR(IF(SX26=0," ",IF(SX26=16," ",VLOOKUP(SX26,PROTOKOL!$A:$E,2)*SY26))/7.5*(7.5-TC26),"")</f>
        <v>0</v>
      </c>
      <c r="TA26" s="151"/>
      <c r="TB26" s="152">
        <f>IF(SX26=0," ",IF(SX26=16," ",(SW26-SZ26-TA26)*VLOOKUP(SX26,PROTOKOL!$A:$E,5)))</f>
        <v>17.262634133205204</v>
      </c>
      <c r="TC26" s="153"/>
      <c r="TD26" s="144" t="str">
        <f t="shared" si="254"/>
        <v xml:space="preserve"> </v>
      </c>
      <c r="TE26" s="145" t="str">
        <f t="shared" si="255"/>
        <v xml:space="preserve"> </v>
      </c>
      <c r="TF26" s="149"/>
      <c r="TG26" s="150"/>
      <c r="TH26" s="150" t="str">
        <f t="shared" si="83"/>
        <v xml:space="preserve"> </v>
      </c>
      <c r="TI26" s="154" t="str">
        <f>IF(TG26=0," ",IF(TG26=16," ",VLOOKUP(TG26,PROTOKOL!$A:$E,2)*TH26))</f>
        <v xml:space="preserve"> </v>
      </c>
      <c r="TJ26" s="151"/>
      <c r="TK26" s="152" t="str">
        <f>IF(TG26=0," ",IF(TG26=16," ",(TF26-TI26-TJ26)*VLOOKUP(TG26,PROTOKOL!$A:$E,5)))</f>
        <v xml:space="preserve"> </v>
      </c>
      <c r="TL26" s="155"/>
      <c r="TM26" s="156" t="str">
        <f t="shared" si="84"/>
        <v xml:space="preserve"> </v>
      </c>
      <c r="TN26" s="103"/>
      <c r="TO26" s="138">
        <v>13</v>
      </c>
      <c r="TP26" s="149">
        <v>5.68</v>
      </c>
      <c r="TQ26" s="150">
        <v>1</v>
      </c>
      <c r="TR26" s="150">
        <f t="shared" si="85"/>
        <v>7.5</v>
      </c>
      <c r="TS26" s="150">
        <f>IFERROR(IF(TQ26=0," ",IF(TQ26=16," ",VLOOKUP(TQ26,PROTOKOL!$A:$E,2)*TR26))/7.5*(7.5-TV26),"")</f>
        <v>4.5</v>
      </c>
      <c r="TT26" s="151">
        <v>0.36</v>
      </c>
      <c r="TU26" s="152">
        <f>IF(TQ26=0," ",IF(TQ26=16," ",(TP26-TS26-TT26)*VLOOKUP(TQ26,PROTOKOL!$A:$E,5)))</f>
        <v>8.3132511111111072</v>
      </c>
      <c r="TV26" s="153"/>
      <c r="TW26" s="144">
        <f t="shared" si="256"/>
        <v>7.5</v>
      </c>
      <c r="TX26" s="145">
        <f t="shared" si="257"/>
        <v>8.3132511111111072</v>
      </c>
      <c r="TY26" s="149"/>
      <c r="TZ26" s="150"/>
      <c r="UA26" s="150" t="str">
        <f t="shared" si="86"/>
        <v xml:space="preserve"> </v>
      </c>
      <c r="UB26" s="154" t="str">
        <f>IF(TZ26=0," ",IF(TZ26=16," ",VLOOKUP(TZ26,PROTOKOL!$A:$E,2)*UA26))</f>
        <v xml:space="preserve"> </v>
      </c>
      <c r="UC26" s="151"/>
      <c r="UD26" s="152" t="str">
        <f>IF(TZ26=0," ",IF(TZ26=16," ",(TY26-UB26-UC26)*VLOOKUP(TZ26,PROTOKOL!$A:$E,5)))</f>
        <v xml:space="preserve"> </v>
      </c>
      <c r="UE26" s="155"/>
      <c r="UF26" s="156" t="str">
        <f t="shared" si="87"/>
        <v xml:space="preserve"> </v>
      </c>
      <c r="UG26" s="103"/>
      <c r="UH26" s="138">
        <v>13</v>
      </c>
      <c r="UI26" s="149" t="s">
        <v>26</v>
      </c>
      <c r="UJ26" s="150"/>
      <c r="UK26" s="150" t="str">
        <f t="shared" si="88"/>
        <v xml:space="preserve"> </v>
      </c>
      <c r="UL26" s="150" t="str">
        <f>IFERROR(IF(UJ26=0," ",IF(UJ26=16," ",VLOOKUP(UJ26,PROTOKOL!$A:$E,2)*UK26))/7.5*(7.5-UO26),"")</f>
        <v/>
      </c>
      <c r="UM26" s="151"/>
      <c r="UN26" s="152" t="str">
        <f>IF(UJ26=0," ",IF(UJ26=16," ",(UI26-UL26-UM26)*VLOOKUP(UJ26,PROTOKOL!$A:$E,5)))</f>
        <v xml:space="preserve"> </v>
      </c>
      <c r="UO26" s="153"/>
      <c r="UP26" s="144" t="str">
        <f t="shared" si="258"/>
        <v xml:space="preserve"> </v>
      </c>
      <c r="UQ26" s="145" t="str">
        <f t="shared" si="259"/>
        <v xml:space="preserve"> </v>
      </c>
      <c r="UR26" s="149"/>
      <c r="US26" s="150"/>
      <c r="UT26" s="150" t="str">
        <f t="shared" si="89"/>
        <v xml:space="preserve"> </v>
      </c>
      <c r="UU26" s="154" t="str">
        <f>IF(US26=0," ",IF(US26=16," ",VLOOKUP(US26,PROTOKOL!$A:$E,2)*UT26))</f>
        <v xml:space="preserve"> </v>
      </c>
      <c r="UV26" s="151"/>
      <c r="UW26" s="152" t="str">
        <f>IF(US26=0," ",IF(US26=16," ",(UR26-UU26-UV26)*VLOOKUP(US26,PROTOKOL!$A:$E,5)))</f>
        <v xml:space="preserve"> </v>
      </c>
      <c r="UX26" s="155"/>
      <c r="UY26" s="156" t="str">
        <f t="shared" si="90"/>
        <v xml:space="preserve"> </v>
      </c>
      <c r="UZ26" s="103"/>
      <c r="VA26" s="138">
        <v>13</v>
      </c>
      <c r="VB26" s="149">
        <v>6.46</v>
      </c>
      <c r="VC26" s="150">
        <v>3</v>
      </c>
      <c r="VD26" s="150">
        <f t="shared" si="91"/>
        <v>7.5</v>
      </c>
      <c r="VE26" s="150">
        <f>IFERROR(IF(VC26=0," ",IF(VC26=16," ",VLOOKUP(VC26,PROTOKOL!$A:$E,2)*VD26))/7.5*(7.5-VH26),"")</f>
        <v>4.5</v>
      </c>
      <c r="VF26" s="151">
        <v>0.15</v>
      </c>
      <c r="VG26" s="152">
        <f>IF(VC26=0," ",IF(VC26=16," ",(VB26-VE26-VF26)*VLOOKUP(VC26,PROTOKOL!$A:$E,5)))</f>
        <v>12.844986777777777</v>
      </c>
      <c r="VH26" s="153"/>
      <c r="VI26" s="144">
        <f t="shared" si="260"/>
        <v>7.5</v>
      </c>
      <c r="VJ26" s="145">
        <f t="shared" si="261"/>
        <v>12.844986777777777</v>
      </c>
      <c r="VK26" s="149"/>
      <c r="VL26" s="150"/>
      <c r="VM26" s="150" t="str">
        <f t="shared" si="92"/>
        <v xml:space="preserve"> </v>
      </c>
      <c r="VN26" s="154" t="str">
        <f>IF(VL26=0," ",IF(VL26=16," ",VLOOKUP(VL26,PROTOKOL!$A:$E,2)*VM26))</f>
        <v xml:space="preserve"> </v>
      </c>
      <c r="VO26" s="151"/>
      <c r="VP26" s="152" t="str">
        <f>IF(VL26=0," ",IF(VL26=16," ",(VK26-VN26-VO26)*VLOOKUP(VL26,PROTOKOL!$A:$E,5)))</f>
        <v xml:space="preserve"> </v>
      </c>
      <c r="VQ26" s="155"/>
      <c r="VR26" s="156" t="str">
        <f t="shared" si="93"/>
        <v xml:space="preserve"> </v>
      </c>
      <c r="VS26" s="103"/>
      <c r="VT26" s="138">
        <v>13</v>
      </c>
      <c r="VU26" s="149">
        <v>6.46</v>
      </c>
      <c r="VV26" s="150">
        <v>3</v>
      </c>
      <c r="VW26" s="150">
        <f t="shared" si="94"/>
        <v>7.5</v>
      </c>
      <c r="VX26" s="150">
        <f>IFERROR(IF(VV26=0," ",IF(VV26=16," ",VLOOKUP(VV26,PROTOKOL!$A:$E,2)*VW26))/7.5*(7.5-WA26),"")</f>
        <v>4.5</v>
      </c>
      <c r="VY26" s="151">
        <v>0.15</v>
      </c>
      <c r="VZ26" s="152">
        <f>IF(VV26=0," ",IF(VV26=16," ",(VU26-VX26-VY26)*VLOOKUP(VV26,PROTOKOL!$A:$E,5)))</f>
        <v>12.844986777777777</v>
      </c>
      <c r="WA26" s="153"/>
      <c r="WB26" s="144">
        <f t="shared" si="262"/>
        <v>7.5</v>
      </c>
      <c r="WC26" s="145">
        <f t="shared" si="263"/>
        <v>12.844986777777777</v>
      </c>
      <c r="WD26" s="149"/>
      <c r="WE26" s="150"/>
      <c r="WF26" s="150" t="str">
        <f t="shared" si="95"/>
        <v xml:space="preserve"> </v>
      </c>
      <c r="WG26" s="154" t="str">
        <f>IF(WE26=0," ",IF(WE26=16," ",VLOOKUP(WE26,PROTOKOL!$A:$E,2)*WF26))</f>
        <v xml:space="preserve"> </v>
      </c>
      <c r="WH26" s="151"/>
      <c r="WI26" s="152" t="str">
        <f>IF(WE26=0," ",IF(WE26=16," ",(WD26-WG26-WH26)*VLOOKUP(WE26,PROTOKOL!$A:$E,5)))</f>
        <v xml:space="preserve"> </v>
      </c>
      <c r="WJ26" s="155"/>
      <c r="WK26" s="156" t="str">
        <f t="shared" si="96"/>
        <v xml:space="preserve"> </v>
      </c>
      <c r="WL26" s="103"/>
      <c r="WM26" s="138">
        <v>13</v>
      </c>
      <c r="WN26" s="149">
        <v>6.4</v>
      </c>
      <c r="WO26" s="150">
        <v>1</v>
      </c>
      <c r="WP26" s="150">
        <f t="shared" si="97"/>
        <v>7.5</v>
      </c>
      <c r="WQ26" s="150">
        <f>IFERROR(IF(WO26=0," ",IF(WO26=16," ",VLOOKUP(WO26,PROTOKOL!$A:$E,2)*WP26))/7.5*(7.5-WT26),"")</f>
        <v>4.5</v>
      </c>
      <c r="WR26" s="151">
        <v>0.308</v>
      </c>
      <c r="WS26" s="152">
        <f>IF(WO26=0," ",IF(WO26=16," ",(WN26-WQ26-WR26)*VLOOKUP(WO26,PROTOKOL!$A:$E,5)))</f>
        <v>16.139872888888892</v>
      </c>
      <c r="WT26" s="153"/>
      <c r="WU26" s="144">
        <f t="shared" si="264"/>
        <v>7.5</v>
      </c>
      <c r="WV26" s="145">
        <f t="shared" si="265"/>
        <v>16.139872888888892</v>
      </c>
      <c r="WW26" s="149"/>
      <c r="WX26" s="150"/>
      <c r="WY26" s="150" t="str">
        <f t="shared" si="98"/>
        <v xml:space="preserve"> </v>
      </c>
      <c r="WZ26" s="154" t="str">
        <f>IF(WX26=0," ",IF(WX26=16," ",VLOOKUP(WX26,PROTOKOL!$A:$E,2)*WY26))</f>
        <v xml:space="preserve"> </v>
      </c>
      <c r="XA26" s="151"/>
      <c r="XB26" s="152" t="str">
        <f>IF(WX26=0," ",IF(WX26=16," ",(WW26-WZ26-XA26)*VLOOKUP(WX26,PROTOKOL!$A:$E,5)))</f>
        <v xml:space="preserve"> </v>
      </c>
      <c r="XC26" s="155"/>
      <c r="XD26" s="156" t="str">
        <f t="shared" si="99"/>
        <v xml:space="preserve"> </v>
      </c>
      <c r="XE26" s="103"/>
      <c r="XF26" s="138">
        <v>13</v>
      </c>
      <c r="XG26" s="149">
        <v>5.84</v>
      </c>
      <c r="XH26" s="150">
        <v>1</v>
      </c>
      <c r="XI26" s="150">
        <f t="shared" si="100"/>
        <v>7.5</v>
      </c>
      <c r="XJ26" s="150">
        <f>IFERROR(IF(XH26=0," ",IF(XH26=16," ",VLOOKUP(XH26,PROTOKOL!$A:$E,2)*XI26))/7.5*(7.5-XM26),"")</f>
        <v>4.5</v>
      </c>
      <c r="XK26" s="151">
        <v>0.182</v>
      </c>
      <c r="XL26" s="152">
        <f>IF(XH26=0," ",IF(XH26=16," ",(XG26-XJ26-XK26)*VLOOKUP(XH26,PROTOKOL!$A:$E,5)))</f>
        <v>11.739932666666665</v>
      </c>
      <c r="XM26" s="153"/>
      <c r="XN26" s="144">
        <f t="shared" si="266"/>
        <v>7.5</v>
      </c>
      <c r="XO26" s="145">
        <f t="shared" si="267"/>
        <v>11.739932666666665</v>
      </c>
      <c r="XP26" s="149"/>
      <c r="XQ26" s="150"/>
      <c r="XR26" s="150" t="str">
        <f t="shared" si="101"/>
        <v xml:space="preserve"> </v>
      </c>
      <c r="XS26" s="154" t="str">
        <f>IF(XQ26=0," ",IF(XQ26=16," ",VLOOKUP(XQ26,PROTOKOL!$A:$E,2)*XR26))</f>
        <v xml:space="preserve"> </v>
      </c>
      <c r="XT26" s="151"/>
      <c r="XU26" s="152" t="str">
        <f>IF(XQ26=0," ",IF(XQ26=16," ",(XP26-XS26-XT26)*VLOOKUP(XQ26,PROTOKOL!$A:$E,5)))</f>
        <v xml:space="preserve"> </v>
      </c>
      <c r="XV26" s="155"/>
      <c r="XW26" s="156" t="str">
        <f t="shared" si="102"/>
        <v xml:space="preserve"> </v>
      </c>
      <c r="XX26" s="103"/>
      <c r="XY26" s="138">
        <v>13</v>
      </c>
      <c r="XZ26" s="149">
        <v>5.68</v>
      </c>
      <c r="YA26" s="150">
        <v>1</v>
      </c>
      <c r="YB26" s="150">
        <f t="shared" si="103"/>
        <v>7.5</v>
      </c>
      <c r="YC26" s="150">
        <f>IFERROR(IF(YA26=0," ",IF(YA26=16," ",VLOOKUP(YA26,PROTOKOL!$A:$E,2)*YB26))/7.5*(7.5-YF26),"")</f>
        <v>4.5</v>
      </c>
      <c r="YD26" s="151">
        <v>0.36</v>
      </c>
      <c r="YE26" s="152">
        <f>IF(YA26=0," ",IF(YA26=16," ",(XZ26-YC26-YD26)*VLOOKUP(YA26,PROTOKOL!$A:$E,5)))</f>
        <v>8.3132511111111072</v>
      </c>
      <c r="YF26" s="153"/>
      <c r="YG26" s="144">
        <f t="shared" si="268"/>
        <v>7.5</v>
      </c>
      <c r="YH26" s="145">
        <f t="shared" si="269"/>
        <v>8.3132511111111072</v>
      </c>
      <c r="YI26" s="149"/>
      <c r="YJ26" s="150"/>
      <c r="YK26" s="150" t="str">
        <f t="shared" si="104"/>
        <v xml:space="preserve"> </v>
      </c>
      <c r="YL26" s="154" t="str">
        <f>IF(YJ26=0," ",IF(YJ26=16," ",VLOOKUP(YJ26,PROTOKOL!$A:$E,2)*YK26))</f>
        <v xml:space="preserve"> </v>
      </c>
      <c r="YM26" s="151"/>
      <c r="YN26" s="152" t="str">
        <f>IF(YJ26=0," ",IF(YJ26=16," ",(YI26-YL26-YM26)*VLOOKUP(YJ26,PROTOKOL!$A:$E,5)))</f>
        <v xml:space="preserve"> </v>
      </c>
      <c r="YO26" s="155"/>
      <c r="YP26" s="156" t="str">
        <f t="shared" si="105"/>
        <v xml:space="preserve"> </v>
      </c>
      <c r="YQ26" s="103"/>
      <c r="YR26" s="138">
        <v>13</v>
      </c>
      <c r="YS26" s="149">
        <v>7.37</v>
      </c>
      <c r="YT26" s="150">
        <v>1</v>
      </c>
      <c r="YU26" s="150">
        <f t="shared" si="106"/>
        <v>7.5</v>
      </c>
      <c r="YV26" s="150">
        <f>IFERROR(IF(YT26=0," ",IF(YT26=16," ",VLOOKUP(YT26,PROTOKOL!$A:$E,2)*YU26))/7.5*(7.5-YY26),"")</f>
        <v>4.5</v>
      </c>
      <c r="YW26" s="151">
        <v>0.35399999999999998</v>
      </c>
      <c r="YX26" s="152">
        <f>IF(YT26=0," ",IF(YT26=16," ",(YS26-YV26-YW26)*VLOOKUP(YT26,PROTOKOL!$A:$E,5)))</f>
        <v>25.507487555555553</v>
      </c>
      <c r="YY26" s="153"/>
      <c r="YZ26" s="144">
        <f t="shared" si="270"/>
        <v>7.5</v>
      </c>
      <c r="ZA26" s="145">
        <f t="shared" si="271"/>
        <v>25.507487555555553</v>
      </c>
      <c r="ZB26" s="149"/>
      <c r="ZC26" s="150"/>
      <c r="ZD26" s="150" t="str">
        <f t="shared" si="107"/>
        <v xml:space="preserve"> </v>
      </c>
      <c r="ZE26" s="154" t="str">
        <f>IF(ZC26=0," ",IF(ZC26=16," ",VLOOKUP(ZC26,PROTOKOL!$A:$E,2)*ZD26))</f>
        <v xml:space="preserve"> </v>
      </c>
      <c r="ZF26" s="151"/>
      <c r="ZG26" s="152" t="str">
        <f>IF(ZC26=0," ",IF(ZC26=16," ",(ZB26-ZE26-ZF26)*VLOOKUP(ZC26,PROTOKOL!$A:$E,5)))</f>
        <v xml:space="preserve"> </v>
      </c>
      <c r="ZH26" s="155"/>
      <c r="ZI26" s="156" t="str">
        <f t="shared" si="108"/>
        <v xml:space="preserve"> </v>
      </c>
      <c r="ZJ26" s="103"/>
      <c r="ZK26" s="138">
        <v>13</v>
      </c>
      <c r="ZL26" s="149" t="s">
        <v>26</v>
      </c>
      <c r="ZM26" s="150"/>
      <c r="ZN26" s="150" t="str">
        <f t="shared" si="109"/>
        <v xml:space="preserve"> </v>
      </c>
      <c r="ZO26" s="150" t="str">
        <f>IFERROR(IF(ZM26=0," ",IF(ZM26=16," ",VLOOKUP(ZM26,PROTOKOL!$A:$E,2)*ZN26))/7.5*(7.5-ZR26),"")</f>
        <v/>
      </c>
      <c r="ZP26" s="151"/>
      <c r="ZQ26" s="152" t="str">
        <f>IF(ZM26=0," ",IF(ZM26=16," ",(ZL26-ZO26-ZP26)*VLOOKUP(ZM26,PROTOKOL!$A:$E,5)))</f>
        <v xml:space="preserve"> </v>
      </c>
      <c r="ZR26" s="153"/>
      <c r="ZS26" s="144" t="str">
        <f t="shared" si="272"/>
        <v xml:space="preserve"> </v>
      </c>
      <c r="ZT26" s="145" t="str">
        <f t="shared" si="273"/>
        <v xml:space="preserve"> </v>
      </c>
      <c r="ZU26" s="149"/>
      <c r="ZV26" s="150"/>
      <c r="ZW26" s="150" t="str">
        <f t="shared" si="110"/>
        <v xml:space="preserve"> </v>
      </c>
      <c r="ZX26" s="154" t="str">
        <f>IF(ZV26=0," ",IF(ZV26=16," ",VLOOKUP(ZV26,PROTOKOL!$A:$E,2)*ZW26))</f>
        <v xml:space="preserve"> </v>
      </c>
      <c r="ZY26" s="151"/>
      <c r="ZZ26" s="152" t="str">
        <f>IF(ZV26=0," ",IF(ZV26=16," ",(ZU26-ZX26-ZY26)*VLOOKUP(ZV26,PROTOKOL!$A:$E,5)))</f>
        <v xml:space="preserve"> </v>
      </c>
      <c r="AAA26" s="155"/>
      <c r="AAB26" s="156" t="str">
        <f t="shared" si="111"/>
        <v xml:space="preserve"> </v>
      </c>
      <c r="AAC26" s="103"/>
      <c r="AAD26" s="138">
        <v>13</v>
      </c>
      <c r="AAE26" s="149">
        <v>4.8899999999999997</v>
      </c>
      <c r="AAF26" s="150">
        <v>1</v>
      </c>
      <c r="AAG26" s="150">
        <f t="shared" si="112"/>
        <v>7.5</v>
      </c>
      <c r="AAH26" s="150">
        <f>IFERROR(IF(AAF26=0," ",IF(AAF26=16," ",VLOOKUP(AAF26,PROTOKOL!$A:$E,2)*AAG26))/7.5*(7.5-AAK26),"")</f>
        <v>4.5</v>
      </c>
      <c r="AAI26" s="151">
        <v>0.10199999999999999</v>
      </c>
      <c r="AAJ26" s="152">
        <f>IF(AAF26=0," ",IF(AAF26=16," ",(AAE26-AAH26-AAI26)*VLOOKUP(AAF26,PROTOKOL!$A:$E,5)))</f>
        <v>2.9197759999999966</v>
      </c>
      <c r="AAK26" s="153"/>
      <c r="AAL26" s="144">
        <f t="shared" si="274"/>
        <v>7.5</v>
      </c>
      <c r="AAM26" s="145">
        <f t="shared" si="275"/>
        <v>2.9197759999999966</v>
      </c>
      <c r="AAN26" s="149"/>
      <c r="AAO26" s="150"/>
      <c r="AAP26" s="150" t="str">
        <f t="shared" si="113"/>
        <v xml:space="preserve"> </v>
      </c>
      <c r="AAQ26" s="154" t="str">
        <f>IF(AAO26=0," ",IF(AAO26=16," ",VLOOKUP(AAO26,PROTOKOL!$A:$E,2)*AAP26))</f>
        <v xml:space="preserve"> </v>
      </c>
      <c r="AAR26" s="151"/>
      <c r="AAS26" s="152" t="str">
        <f>IF(AAO26=0," ",IF(AAO26=16," ",(AAN26-AAQ26-AAR26)*VLOOKUP(AAO26,PROTOKOL!$A:$E,5)))</f>
        <v xml:space="preserve"> </v>
      </c>
      <c r="AAT26" s="155"/>
      <c r="AAU26" s="156" t="str">
        <f t="shared" si="114"/>
        <v xml:space="preserve"> </v>
      </c>
      <c r="AAV26" s="103"/>
      <c r="AAW26" s="138">
        <v>13</v>
      </c>
      <c r="AAX26" s="149">
        <v>6.5</v>
      </c>
      <c r="AAY26" s="150">
        <v>1</v>
      </c>
      <c r="AAZ26" s="150">
        <f t="shared" si="115"/>
        <v>7.5</v>
      </c>
      <c r="ABA26" s="150">
        <f>IFERROR(IF(AAY26=0," ",IF(AAY26=16," ",VLOOKUP(AAY26,PROTOKOL!$A:$E,2)*AAZ26))/7.5*(7.5-ABD26),"")</f>
        <v>4.5</v>
      </c>
      <c r="ABB26" s="151">
        <v>0.19800000000000001</v>
      </c>
      <c r="ABC26" s="152">
        <f>IF(AAY26=0," ",IF(AAY26=16," ",(AAX26-ABA26-ABB26)*VLOOKUP(AAY26,PROTOKOL!$A:$E,5)))</f>
        <v>18.268876222222222</v>
      </c>
      <c r="ABD26" s="153"/>
      <c r="ABE26" s="144">
        <f t="shared" si="276"/>
        <v>7.5</v>
      </c>
      <c r="ABF26" s="145">
        <f t="shared" si="277"/>
        <v>18.268876222222222</v>
      </c>
      <c r="ABG26" s="149"/>
      <c r="ABH26" s="150"/>
      <c r="ABI26" s="150" t="str">
        <f t="shared" si="116"/>
        <v xml:space="preserve"> </v>
      </c>
      <c r="ABJ26" s="154" t="str">
        <f>IF(ABH26=0," ",IF(ABH26=16," ",VLOOKUP(ABH26,PROTOKOL!$A:$E,2)*ABI26))</f>
        <v xml:space="preserve"> </v>
      </c>
      <c r="ABK26" s="151"/>
      <c r="ABL26" s="152" t="str">
        <f>IF(ABH26=0," ",IF(ABH26=16," ",(ABG26-ABJ26-ABK26)*VLOOKUP(ABH26,PROTOKOL!$A:$E,5)))</f>
        <v xml:space="preserve"> </v>
      </c>
      <c r="ABM26" s="155"/>
      <c r="ABN26" s="156" t="str">
        <f t="shared" si="117"/>
        <v xml:space="preserve"> </v>
      </c>
      <c r="ABO26" s="103"/>
      <c r="ABP26" s="138">
        <v>13</v>
      </c>
      <c r="ABQ26" s="149">
        <v>1</v>
      </c>
      <c r="ABR26" s="150">
        <v>5</v>
      </c>
      <c r="ABS26" s="150">
        <f t="shared" si="118"/>
        <v>7.5</v>
      </c>
      <c r="ABT26" s="150">
        <f>IFERROR(IF(ABR26=0," ",IF(ABR26=16," ",VLOOKUP(ABR26,PROTOKOL!$A:$E,2)*ABS26))/7.5*(7.5-ABW26),"")</f>
        <v>0</v>
      </c>
      <c r="ABU26" s="151"/>
      <c r="ABV26" s="152">
        <f>IF(ABR26=0," ",IF(ABR26=16," ",(ABQ26-ABT26-ABU26)*VLOOKUP(ABR26,PROTOKOL!$A:$E,5)))</f>
        <v>17.262634133205204</v>
      </c>
      <c r="ABW26" s="153"/>
      <c r="ABX26" s="144" t="str">
        <f t="shared" si="278"/>
        <v xml:space="preserve"> </v>
      </c>
      <c r="ABY26" s="145" t="str">
        <f t="shared" si="279"/>
        <v xml:space="preserve"> </v>
      </c>
      <c r="ABZ26" s="149"/>
      <c r="ACA26" s="150"/>
      <c r="ACB26" s="150" t="str">
        <f t="shared" si="119"/>
        <v xml:space="preserve"> </v>
      </c>
      <c r="ACC26" s="154" t="str">
        <f>IF(ACA26=0," ",IF(ACA26=16," ",VLOOKUP(ACA26,PROTOKOL!$A:$E,2)*ACB26))</f>
        <v xml:space="preserve"> </v>
      </c>
      <c r="ACD26" s="151"/>
      <c r="ACE26" s="152" t="str">
        <f>IF(ACA26=0," ",IF(ACA26=16," ",(ABZ26-ACC26-ACD26)*VLOOKUP(ACA26,PROTOKOL!$A:$E,5)))</f>
        <v xml:space="preserve"> </v>
      </c>
      <c r="ACF26" s="155"/>
      <c r="ACG26" s="156" t="str">
        <f t="shared" si="120"/>
        <v xml:space="preserve"> </v>
      </c>
      <c r="ACH26" s="103"/>
      <c r="ACI26" s="138">
        <v>13</v>
      </c>
      <c r="ACJ26" s="149">
        <v>7.04</v>
      </c>
      <c r="ACK26" s="150">
        <v>1</v>
      </c>
      <c r="ACL26" s="150">
        <f t="shared" si="121"/>
        <v>7.5</v>
      </c>
      <c r="ACM26" s="150">
        <f>IFERROR(IF(ACK26=0," ",IF(ACK26=16," ",VLOOKUP(ACK26,PROTOKOL!$A:$E,2)*ACL26))/7.5*(7.5-ACP26),"")</f>
        <v>4.5</v>
      </c>
      <c r="ACN26" s="151">
        <v>0.17699999999999999</v>
      </c>
      <c r="ACO26" s="152">
        <f>IF(ACK26=0," ",IF(ACK26=16," ",(ACJ26-ACM26-ACN26)*VLOOKUP(ACK26,PROTOKOL!$A:$E,5)))</f>
        <v>23.956356555555551</v>
      </c>
      <c r="ACP26" s="153"/>
      <c r="ACQ26" s="144">
        <f t="shared" si="280"/>
        <v>7.5</v>
      </c>
      <c r="ACR26" s="145">
        <f t="shared" si="281"/>
        <v>23.956356555555551</v>
      </c>
      <c r="ACS26" s="149"/>
      <c r="ACT26" s="150"/>
      <c r="ACU26" s="150" t="str">
        <f t="shared" si="122"/>
        <v xml:space="preserve"> </v>
      </c>
      <c r="ACV26" s="154" t="str">
        <f>IF(ACT26=0," ",IF(ACT26=16," ",VLOOKUP(ACT26,PROTOKOL!$A:$E,2)*ACU26))</f>
        <v xml:space="preserve"> </v>
      </c>
      <c r="ACW26" s="151"/>
      <c r="ACX26" s="152" t="str">
        <f>IF(ACT26=0," ",IF(ACT26=16," ",(ACS26-ACV26-ACW26)*VLOOKUP(ACT26,PROTOKOL!$A:$E,5)))</f>
        <v xml:space="preserve"> </v>
      </c>
      <c r="ACY26" s="155"/>
      <c r="ACZ26" s="156" t="str">
        <f t="shared" si="123"/>
        <v xml:space="preserve"> </v>
      </c>
      <c r="ADA26" s="103"/>
      <c r="ADB26" s="138">
        <v>13</v>
      </c>
      <c r="ADC26" s="149">
        <v>6.12</v>
      </c>
      <c r="ADD26" s="150">
        <v>1</v>
      </c>
      <c r="ADE26" s="150">
        <f t="shared" si="124"/>
        <v>7.5</v>
      </c>
      <c r="ADF26" s="150">
        <f>IFERROR(IF(ADD26=0," ",IF(ADD26=16," ",VLOOKUP(ADD26,PROTOKOL!$A:$E,2)*ADE26))/7.5*(7.5-ADI26),"")</f>
        <v>4.5</v>
      </c>
      <c r="ADG26" s="151">
        <v>0.17299999999999999</v>
      </c>
      <c r="ADH26" s="152">
        <f>IF(ADD26=0," ",IF(ADD26=16," ",(ADC26-ADF26-ADG26)*VLOOKUP(ADD26,PROTOKOL!$A:$E,5)))</f>
        <v>14.669846777777776</v>
      </c>
      <c r="ADI26" s="153"/>
      <c r="ADJ26" s="144">
        <f t="shared" si="282"/>
        <v>7.5</v>
      </c>
      <c r="ADK26" s="145">
        <f t="shared" si="283"/>
        <v>14.669846777777776</v>
      </c>
      <c r="ADL26" s="149"/>
      <c r="ADM26" s="150"/>
      <c r="ADN26" s="150" t="str">
        <f t="shared" si="125"/>
        <v xml:space="preserve"> </v>
      </c>
      <c r="ADO26" s="154" t="str">
        <f>IF(ADM26=0," ",IF(ADM26=16," ",VLOOKUP(ADM26,PROTOKOL!$A:$E,2)*ADN26))</f>
        <v xml:space="preserve"> </v>
      </c>
      <c r="ADP26" s="151"/>
      <c r="ADQ26" s="152" t="str">
        <f>IF(ADM26=0," ",IF(ADM26=16," ",(ADL26-ADO26-ADP26)*VLOOKUP(ADM26,PROTOKOL!$A:$E,5)))</f>
        <v xml:space="preserve"> </v>
      </c>
      <c r="ADR26" s="155"/>
      <c r="ADS26" s="156" t="str">
        <f t="shared" si="126"/>
        <v xml:space="preserve"> </v>
      </c>
      <c r="ADT26" s="103"/>
      <c r="ADU26" s="138">
        <v>13</v>
      </c>
      <c r="ADV26" s="149">
        <v>7.04</v>
      </c>
      <c r="ADW26" s="150">
        <v>1</v>
      </c>
      <c r="ADX26" s="150">
        <f t="shared" si="127"/>
        <v>7.5</v>
      </c>
      <c r="ADY26" s="150">
        <f>IFERROR(IF(ADW26=0," ",IF(ADW26=16," ",VLOOKUP(ADW26,PROTOKOL!$A:$E,2)*ADX26))/7.5*(7.5-AEB26),"")</f>
        <v>4.5</v>
      </c>
      <c r="ADZ26" s="151">
        <v>0.309</v>
      </c>
      <c r="AEA26" s="152">
        <f>IF(ADW26=0," ",IF(ADW26=16," ",(ADV26-ADY26-ADZ26)*VLOOKUP(ADW26,PROTOKOL!$A:$E,5)))</f>
        <v>22.618125888888883</v>
      </c>
      <c r="AEB26" s="153"/>
      <c r="AEC26" s="144">
        <f t="shared" si="284"/>
        <v>7.5</v>
      </c>
      <c r="AED26" s="145">
        <f t="shared" si="285"/>
        <v>22.618125888888883</v>
      </c>
      <c r="AEE26" s="149"/>
      <c r="AEF26" s="150"/>
      <c r="AEG26" s="150" t="str">
        <f t="shared" si="128"/>
        <v xml:space="preserve"> </v>
      </c>
      <c r="AEH26" s="154" t="str">
        <f>IF(AEF26=0," ",IF(AEF26=16," ",VLOOKUP(AEF26,PROTOKOL!$A:$E,2)*AEG26))</f>
        <v xml:space="preserve"> </v>
      </c>
      <c r="AEI26" s="151"/>
      <c r="AEJ26" s="152" t="str">
        <f>IF(AEF26=0," ",IF(AEF26=16," ",(AEE26-AEH26-AEI26)*VLOOKUP(AEF26,PROTOKOL!$A:$E,5)))</f>
        <v xml:space="preserve"> </v>
      </c>
      <c r="AEK26" s="155"/>
      <c r="AEL26" s="156" t="str">
        <f t="shared" si="129"/>
        <v xml:space="preserve"> </v>
      </c>
      <c r="AEM26" s="103"/>
      <c r="AEN26" s="138">
        <v>13</v>
      </c>
      <c r="AEO26" s="149">
        <v>7.37</v>
      </c>
      <c r="AEP26" s="150">
        <v>1</v>
      </c>
      <c r="AEQ26" s="150">
        <f t="shared" si="130"/>
        <v>7.5</v>
      </c>
      <c r="AER26" s="150">
        <f>IFERROR(IF(AEP26=0," ",IF(AEP26=16," ",VLOOKUP(AEP26,PROTOKOL!$A:$E,2)*AEQ26))/7.5*(7.5-AEU26),"")</f>
        <v>4.5</v>
      </c>
      <c r="AES26" s="151">
        <v>0.35399999999999998</v>
      </c>
      <c r="AET26" s="152">
        <f>IF(AEP26=0," ",IF(AEP26=16," ",(AEO26-AER26-AES26)*VLOOKUP(AEP26,PROTOKOL!$A:$E,5)))</f>
        <v>25.507487555555553</v>
      </c>
      <c r="AEU26" s="153"/>
      <c r="AEV26" s="144">
        <f t="shared" si="286"/>
        <v>7.5</v>
      </c>
      <c r="AEW26" s="145">
        <f t="shared" si="287"/>
        <v>25.507487555555553</v>
      </c>
      <c r="AEX26" s="149"/>
      <c r="AEY26" s="150"/>
      <c r="AEZ26" s="150" t="str">
        <f t="shared" si="131"/>
        <v xml:space="preserve"> </v>
      </c>
      <c r="AFA26" s="154" t="str">
        <f>IF(AEY26=0," ",IF(AEY26=16," ",VLOOKUP(AEY26,PROTOKOL!$A:$E,2)*AEZ26))</f>
        <v xml:space="preserve"> </v>
      </c>
      <c r="AFB26" s="151"/>
      <c r="AFC26" s="152" t="str">
        <f>IF(AEY26=0," ",IF(AEY26=16," ",(AEX26-AFA26-AFB26)*VLOOKUP(AEY26,PROTOKOL!$A:$E,5)))</f>
        <v xml:space="preserve"> </v>
      </c>
      <c r="AFD26" s="155"/>
      <c r="AFE26" s="156" t="str">
        <f t="shared" si="132"/>
        <v xml:space="preserve"> </v>
      </c>
      <c r="AFF26" s="103"/>
      <c r="AFG26" s="138">
        <v>13</v>
      </c>
      <c r="AFH26" s="149">
        <v>1</v>
      </c>
      <c r="AFI26" s="150">
        <v>5</v>
      </c>
      <c r="AFJ26" s="150">
        <f t="shared" si="133"/>
        <v>7.5</v>
      </c>
      <c r="AFK26" s="150">
        <f>IFERROR(IF(AFI26=0," ",IF(AFI26=16," ",VLOOKUP(AFI26,PROTOKOL!$A:$E,2)*AFJ26))/7.5*(7.5-AFN26),"")</f>
        <v>0</v>
      </c>
      <c r="AFL26" s="151"/>
      <c r="AFM26" s="152">
        <f>IF(AFI26=0," ",IF(AFI26=16," ",(AFH26-AFK26-AFL26)*VLOOKUP(AFI26,PROTOKOL!$A:$E,5)))</f>
        <v>17.262634133205204</v>
      </c>
      <c r="AFN26" s="153"/>
      <c r="AFO26" s="144" t="str">
        <f t="shared" si="288"/>
        <v xml:space="preserve"> </v>
      </c>
      <c r="AFP26" s="145" t="str">
        <f t="shared" si="289"/>
        <v xml:space="preserve"> </v>
      </c>
      <c r="AFQ26" s="149"/>
      <c r="AFR26" s="150"/>
      <c r="AFS26" s="150" t="str">
        <f t="shared" si="134"/>
        <v xml:space="preserve"> </v>
      </c>
      <c r="AFT26" s="154" t="str">
        <f>IF(AFR26=0," ",IF(AFR26=16," ",VLOOKUP(AFR26,PROTOKOL!$A:$E,2)*AFS26))</f>
        <v xml:space="preserve"> </v>
      </c>
      <c r="AFU26" s="151"/>
      <c r="AFV26" s="152" t="str">
        <f>IF(AFR26=0," ",IF(AFR26=16," ",(AFQ26-AFT26-AFU26)*VLOOKUP(AFR26,PROTOKOL!$A:$E,5)))</f>
        <v xml:space="preserve"> </v>
      </c>
      <c r="AFW26" s="155"/>
      <c r="AFX26" s="156" t="str">
        <f t="shared" si="135"/>
        <v xml:space="preserve"> </v>
      </c>
      <c r="AFY26" s="103"/>
      <c r="AFZ26" s="138">
        <v>13</v>
      </c>
      <c r="AGA26" s="149">
        <v>5.7</v>
      </c>
      <c r="AGB26" s="150">
        <v>1</v>
      </c>
      <c r="AGC26" s="150">
        <f t="shared" si="136"/>
        <v>7.5</v>
      </c>
      <c r="AGD26" s="150">
        <f>IFERROR(IF(AGB26=0," ",IF(AGB26=16," ",VLOOKUP(AGB26,PROTOKOL!$A:$E,2)*AGC26))/7.5*(7.5-AGG26),"")</f>
        <v>4.5</v>
      </c>
      <c r="AGE26" s="151">
        <v>0.15</v>
      </c>
      <c r="AGF26" s="152">
        <f>IF(AGB26=0," ",IF(AGB26=16," ",(AGA26-AGD26-AGE26)*VLOOKUP(AGB26,PROTOKOL!$A:$E,5)))</f>
        <v>10.645016666666669</v>
      </c>
      <c r="AGG26" s="153"/>
      <c r="AGH26" s="144">
        <f t="shared" si="290"/>
        <v>7.5</v>
      </c>
      <c r="AGI26" s="145">
        <f t="shared" si="291"/>
        <v>10.645016666666669</v>
      </c>
      <c r="AGJ26" s="149"/>
      <c r="AGK26" s="150"/>
      <c r="AGL26" s="150" t="str">
        <f t="shared" si="137"/>
        <v xml:space="preserve"> </v>
      </c>
      <c r="AGM26" s="154" t="str">
        <f>IF(AGK26=0," ",IF(AGK26=16," ",VLOOKUP(AGK26,PROTOKOL!$A:$E,2)*AGL26))</f>
        <v xml:space="preserve"> </v>
      </c>
      <c r="AGN26" s="151"/>
      <c r="AGO26" s="152" t="str">
        <f>IF(AGK26=0," ",IF(AGK26=16," ",(AGJ26-AGM26-AGN26)*VLOOKUP(AGK26,PROTOKOL!$A:$E,5)))</f>
        <v xml:space="preserve"> </v>
      </c>
      <c r="AGP26" s="155"/>
      <c r="AGQ26" s="156" t="str">
        <f t="shared" si="138"/>
        <v xml:space="preserve"> </v>
      </c>
      <c r="AGR26" s="103"/>
      <c r="AGS26" s="138">
        <v>13</v>
      </c>
      <c r="AGT26" s="149">
        <v>6.15</v>
      </c>
      <c r="AGU26" s="150">
        <v>1</v>
      </c>
      <c r="AGV26" s="150">
        <f t="shared" si="139"/>
        <v>7.5</v>
      </c>
      <c r="AGW26" s="150">
        <f>IFERROR(IF(AGU26=0," ",IF(AGU26=16," ",VLOOKUP(AGU26,PROTOKOL!$A:$E,2)*AGV26))/7.5*(7.5-AGZ26),"")</f>
        <v>4.5</v>
      </c>
      <c r="AGX26" s="151">
        <v>9.7000000000000003E-2</v>
      </c>
      <c r="AGY26" s="152">
        <f>IF(AGU26=0," ",IF(AGU26=16," ",(AGT26-AGW26-AGX26)*VLOOKUP(AGU26,PROTOKOL!$A:$E,5)))</f>
        <v>15.744486555555557</v>
      </c>
      <c r="AGZ26" s="153"/>
      <c r="AHA26" s="144">
        <f t="shared" si="292"/>
        <v>7.5</v>
      </c>
      <c r="AHB26" s="145">
        <f t="shared" si="293"/>
        <v>15.744486555555557</v>
      </c>
      <c r="AHC26" s="149"/>
      <c r="AHD26" s="150"/>
      <c r="AHE26" s="150" t="str">
        <f t="shared" si="140"/>
        <v xml:space="preserve"> </v>
      </c>
      <c r="AHF26" s="154" t="str">
        <f>IF(AHD26=0," ",IF(AHD26=16," ",VLOOKUP(AHD26,PROTOKOL!$A:$E,2)*AHE26))</f>
        <v xml:space="preserve"> </v>
      </c>
      <c r="AHG26" s="151"/>
      <c r="AHH26" s="152" t="str">
        <f>IF(AHD26=0," ",IF(AHD26=16," ",(AHC26-AHF26-AHG26)*VLOOKUP(AHD26,PROTOKOL!$A:$E,5)))</f>
        <v xml:space="preserve"> </v>
      </c>
      <c r="AHI26" s="155"/>
      <c r="AHJ26" s="156" t="str">
        <f t="shared" si="141"/>
        <v xml:space="preserve"> </v>
      </c>
      <c r="AHK26" s="103"/>
      <c r="AHL26" s="138">
        <v>13</v>
      </c>
      <c r="AHM26" s="149" t="s">
        <v>26</v>
      </c>
      <c r="AHN26" s="150"/>
      <c r="AHO26" s="150" t="str">
        <f t="shared" si="142"/>
        <v xml:space="preserve"> </v>
      </c>
      <c r="AHP26" s="150" t="str">
        <f>IFERROR(IF(AHN26=0," ",IF(AHN26=16," ",VLOOKUP(AHN26,PROTOKOL!$A:$E,2)*AHO26))/7.5*(7.5-AHS26),"")</f>
        <v/>
      </c>
      <c r="AHQ26" s="151"/>
      <c r="AHR26" s="152" t="str">
        <f>IF(AHN26=0," ",IF(AHN26=16," ",(AHM26-AHP26-AHQ26)*VLOOKUP(AHN26,PROTOKOL!$A:$E,5)))</f>
        <v xml:space="preserve"> </v>
      </c>
      <c r="AHS26" s="153"/>
      <c r="AHT26" s="144" t="str">
        <f t="shared" si="294"/>
        <v xml:space="preserve"> </v>
      </c>
      <c r="AHU26" s="145" t="str">
        <f t="shared" si="295"/>
        <v xml:space="preserve"> </v>
      </c>
      <c r="AHV26" s="149"/>
      <c r="AHW26" s="150"/>
      <c r="AHX26" s="150" t="str">
        <f t="shared" si="143"/>
        <v xml:space="preserve"> </v>
      </c>
      <c r="AHY26" s="154" t="str">
        <f>IF(AHW26=0," ",IF(AHW26=16," ",VLOOKUP(AHW26,PROTOKOL!$A:$E,2)*AHX26))</f>
        <v xml:space="preserve"> </v>
      </c>
      <c r="AHZ26" s="151"/>
      <c r="AIA26" s="152" t="str">
        <f>IF(AHW26=0," ",IF(AHW26=16," ",(AHV26-AHY26-AHZ26)*VLOOKUP(AHW26,PROTOKOL!$A:$E,5)))</f>
        <v xml:space="preserve"> </v>
      </c>
      <c r="AIB26" s="155"/>
      <c r="AIC26" s="156" t="str">
        <f t="shared" si="144"/>
        <v xml:space="preserve"> </v>
      </c>
      <c r="AID26" s="103"/>
      <c r="AIE26" s="138">
        <v>13</v>
      </c>
      <c r="AIF26" s="149">
        <v>5.2</v>
      </c>
      <c r="AIG26" s="150">
        <v>1</v>
      </c>
      <c r="AIH26" s="150">
        <f t="shared" si="145"/>
        <v>7.5</v>
      </c>
      <c r="AII26" s="150">
        <f>IFERROR(IF(AIG26=0," ",IF(AIG26=16," ",VLOOKUP(AIG26,PROTOKOL!$A:$E,2)*AIH26))/7.5*(7.5-AIL26),"")</f>
        <v>4.5</v>
      </c>
      <c r="AIJ26" s="151">
        <v>0.16900000000000001</v>
      </c>
      <c r="AIK26" s="152">
        <f>IF(AIG26=0," ",IF(AIG26=16," ",(AIF26-AII26-AIJ26)*VLOOKUP(AIG26,PROTOKOL!$A:$E,5)))</f>
        <v>5.3833370000000009</v>
      </c>
      <c r="AIL26" s="153"/>
      <c r="AIM26" s="144">
        <f t="shared" si="296"/>
        <v>7.5</v>
      </c>
      <c r="AIN26" s="145">
        <f t="shared" si="297"/>
        <v>5.3833370000000009</v>
      </c>
      <c r="AIO26" s="149"/>
      <c r="AIP26" s="150"/>
      <c r="AIQ26" s="150" t="str">
        <f t="shared" si="146"/>
        <v xml:space="preserve"> </v>
      </c>
      <c r="AIR26" s="154" t="str">
        <f>IF(AIP26=0," ",IF(AIP26=16," ",VLOOKUP(AIP26,PROTOKOL!$A:$E,2)*AIQ26))</f>
        <v xml:space="preserve"> </v>
      </c>
      <c r="AIS26" s="151"/>
      <c r="AIT26" s="152" t="str">
        <f>IF(AIP26=0," ",IF(AIP26=16," ",(AIO26-AIR26-AIS26)*VLOOKUP(AIP26,PROTOKOL!$A:$E,5)))</f>
        <v xml:space="preserve"> </v>
      </c>
      <c r="AIU26" s="155"/>
      <c r="AIV26" s="156" t="str">
        <f t="shared" si="147"/>
        <v xml:space="preserve"> </v>
      </c>
      <c r="AIW26" s="103"/>
      <c r="AIX26" s="138">
        <v>13</v>
      </c>
      <c r="AIY26" s="149">
        <v>5.61</v>
      </c>
      <c r="AIZ26" s="150">
        <v>1</v>
      </c>
      <c r="AJA26" s="150">
        <f t="shared" si="148"/>
        <v>7.5</v>
      </c>
      <c r="AJB26" s="150">
        <f>IFERROR(IF(AIZ26=0," ",IF(AIZ26=16," ",VLOOKUP(AIZ26,PROTOKOL!$A:$E,2)*AJA26))/7.5*(7.5-AJE26),"")</f>
        <v>4.5</v>
      </c>
      <c r="AJC26" s="151">
        <v>0.13900000000000001</v>
      </c>
      <c r="AJD26" s="152">
        <f>IF(AIZ26=0," ",IF(AIZ26=16," ",(AIY26-AJB26-AJC26)*VLOOKUP(AIZ26,PROTOKOL!$A:$E,5)))</f>
        <v>9.8441058888888904</v>
      </c>
      <c r="AJE26" s="153"/>
      <c r="AJF26" s="144">
        <f t="shared" si="298"/>
        <v>7.5</v>
      </c>
      <c r="AJG26" s="145">
        <f t="shared" si="299"/>
        <v>9.8441058888888904</v>
      </c>
      <c r="AJH26" s="149"/>
      <c r="AJI26" s="150"/>
      <c r="AJJ26" s="150" t="str">
        <f t="shared" si="149"/>
        <v xml:space="preserve"> </v>
      </c>
      <c r="AJK26" s="154" t="str">
        <f>IF(AJI26=0," ",IF(AJI26=16," ",VLOOKUP(AJI26,PROTOKOL!$A:$E,2)*AJJ26))</f>
        <v xml:space="preserve"> </v>
      </c>
      <c r="AJL26" s="151"/>
      <c r="AJM26" s="152" t="str">
        <f>IF(AJI26=0," ",IF(AJI26=16," ",(AJH26-AJK26-AJL26)*VLOOKUP(AJI26,PROTOKOL!$A:$E,5)))</f>
        <v xml:space="preserve"> </v>
      </c>
      <c r="AJN26" s="155"/>
      <c r="AJO26" s="156" t="str">
        <f t="shared" si="150"/>
        <v xml:space="preserve"> </v>
      </c>
      <c r="AJP26" s="103"/>
      <c r="AJQ26" s="138">
        <v>13</v>
      </c>
      <c r="AJR26" s="149">
        <v>7.82</v>
      </c>
      <c r="AJS26" s="150">
        <v>1</v>
      </c>
      <c r="AJT26" s="150">
        <f t="shared" si="151"/>
        <v>7.5</v>
      </c>
      <c r="AJU26" s="150">
        <f>IFERROR(IF(AJS26=0," ",IF(AJS26=16," ",VLOOKUP(AJS26,PROTOKOL!$A:$E,2)*AJT26))/7.5*(7.5-AJX26),"")</f>
        <v>4.5</v>
      </c>
      <c r="AJV26" s="151">
        <v>0.4</v>
      </c>
      <c r="AJW26" s="152">
        <f>IF(AJS26=0," ",IF(AJS26=16," ",(AJR26-AJU26-AJV26)*VLOOKUP(AJS26,PROTOKOL!$A:$E,5)))</f>
        <v>29.603284444444444</v>
      </c>
      <c r="AJX26" s="153"/>
      <c r="AJY26" s="144">
        <f t="shared" si="300"/>
        <v>7.5</v>
      </c>
      <c r="AJZ26" s="145">
        <f t="shared" si="301"/>
        <v>29.603284444444444</v>
      </c>
      <c r="AKA26" s="149"/>
      <c r="AKB26" s="150"/>
      <c r="AKC26" s="150" t="str">
        <f t="shared" si="152"/>
        <v xml:space="preserve"> </v>
      </c>
      <c r="AKD26" s="154" t="str">
        <f>IF(AKB26=0," ",IF(AKB26=16," ",VLOOKUP(AKB26,PROTOKOL!$A:$E,2)*AKC26))</f>
        <v xml:space="preserve"> </v>
      </c>
      <c r="AKE26" s="151"/>
      <c r="AKF26" s="152" t="str">
        <f>IF(AKB26=0," ",IF(AKB26=16," ",(AKA26-AKD26-AKE26)*VLOOKUP(AKB26,PROTOKOL!$A:$E,5)))</f>
        <v xml:space="preserve"> </v>
      </c>
      <c r="AKG26" s="155"/>
      <c r="AKH26" s="156" t="str">
        <f t="shared" si="153"/>
        <v xml:space="preserve"> </v>
      </c>
      <c r="AKI26" s="103"/>
      <c r="AKJ26" s="138">
        <v>13</v>
      </c>
      <c r="AKK26" s="149" t="s">
        <v>26</v>
      </c>
      <c r="AKL26" s="150"/>
      <c r="AKM26" s="150" t="str">
        <f t="shared" si="154"/>
        <v xml:space="preserve"> </v>
      </c>
      <c r="AKN26" s="150" t="str">
        <f>IFERROR(IF(AKL26=0," ",IF(AKL26=16," ",VLOOKUP(AKL26,PROTOKOL!$A:$E,2)*AKM26))/7.5*(7.5-AKQ26),"")</f>
        <v/>
      </c>
      <c r="AKO26" s="151"/>
      <c r="AKP26" s="152" t="str">
        <f>IF(AKL26=0," ",IF(AKL26=16," ",(AKK26-AKN26-AKO26)*VLOOKUP(AKL26,PROTOKOL!$A:$E,5)))</f>
        <v xml:space="preserve"> </v>
      </c>
      <c r="AKQ26" s="153"/>
      <c r="AKR26" s="144" t="str">
        <f t="shared" si="302"/>
        <v xml:space="preserve"> </v>
      </c>
      <c r="AKS26" s="145" t="str">
        <f t="shared" si="303"/>
        <v xml:space="preserve"> </v>
      </c>
      <c r="AKT26" s="149"/>
      <c r="AKU26" s="150"/>
      <c r="AKV26" s="150" t="str">
        <f t="shared" si="155"/>
        <v xml:space="preserve"> </v>
      </c>
      <c r="AKW26" s="154" t="str">
        <f>IF(AKU26=0," ",IF(AKU26=16," ",VLOOKUP(AKU26,PROTOKOL!$A:$E,2)*AKV26))</f>
        <v xml:space="preserve"> </v>
      </c>
      <c r="AKX26" s="151"/>
      <c r="AKY26" s="152" t="str">
        <f>IF(AKU26=0," ",IF(AKU26=16," ",(AKT26-AKW26-AKX26)*VLOOKUP(AKU26,PROTOKOL!$A:$E,5)))</f>
        <v xml:space="preserve"> </v>
      </c>
      <c r="AKZ26" s="155"/>
      <c r="ALA26" s="156" t="str">
        <f t="shared" si="156"/>
        <v xml:space="preserve"> </v>
      </c>
      <c r="ALB26" s="103"/>
      <c r="ALC26" s="138">
        <v>13</v>
      </c>
      <c r="ALD26" s="149" t="s">
        <v>26</v>
      </c>
      <c r="ALE26" s="150"/>
      <c r="ALF26" s="150" t="str">
        <f t="shared" si="157"/>
        <v xml:space="preserve"> </v>
      </c>
      <c r="ALG26" s="150" t="str">
        <f>IFERROR(IF(ALE26=0," ",IF(ALE26=16," ",VLOOKUP(ALE26,PROTOKOL!$A:$E,2)*ALF26))/7.5*(7.5-ALJ26),"")</f>
        <v/>
      </c>
      <c r="ALH26" s="151"/>
      <c r="ALI26" s="152" t="str">
        <f>IF(ALE26=0," ",IF(ALE26=16," ",(ALD26-ALG26-ALH26)*VLOOKUP(ALE26,PROTOKOL!$A:$E,5)))</f>
        <v xml:space="preserve"> </v>
      </c>
      <c r="ALJ26" s="153"/>
      <c r="ALK26" s="144" t="str">
        <f t="shared" si="304"/>
        <v xml:space="preserve"> </v>
      </c>
      <c r="ALL26" s="145" t="str">
        <f t="shared" si="305"/>
        <v xml:space="preserve"> </v>
      </c>
      <c r="ALM26" s="149"/>
      <c r="ALN26" s="150"/>
      <c r="ALO26" s="150" t="str">
        <f t="shared" si="158"/>
        <v xml:space="preserve"> </v>
      </c>
      <c r="ALP26" s="154" t="str">
        <f>IF(ALN26=0," ",IF(ALN26=16," ",VLOOKUP(ALN26,PROTOKOL!$A:$E,2)*ALO26))</f>
        <v xml:space="preserve"> </v>
      </c>
      <c r="ALQ26" s="151"/>
      <c r="ALR26" s="152" t="str">
        <f>IF(ALN26=0," ",IF(ALN26=16," ",(ALM26-ALP26-ALQ26)*VLOOKUP(ALN26,PROTOKOL!$A:$E,5)))</f>
        <v xml:space="preserve"> </v>
      </c>
      <c r="ALS26" s="155"/>
      <c r="ALT26" s="156" t="str">
        <f t="shared" si="159"/>
        <v xml:space="preserve"> </v>
      </c>
      <c r="ALU26" s="103"/>
      <c r="ALV26" s="138">
        <v>13</v>
      </c>
      <c r="ALW26" s="149">
        <v>6.28</v>
      </c>
      <c r="ALX26" s="150">
        <v>1</v>
      </c>
      <c r="ALY26" s="150">
        <f t="shared" si="160"/>
        <v>7.5</v>
      </c>
      <c r="ALZ26" s="150">
        <f>IFERROR(IF(ALX26=0," ",IF(ALX26=16," ",VLOOKUP(ALX26,PROTOKOL!$A:$E,2)*ALY26))/7.5*(7.5-AMC26),"")</f>
        <v>4.5</v>
      </c>
      <c r="AMA26" s="151">
        <v>0.24199999999999999</v>
      </c>
      <c r="AMB26" s="152">
        <f>IF(ALX26=0," ",IF(ALX26=16," ",(ALW26-ALZ26-AMA26)*VLOOKUP(ALX26,PROTOKOL!$A:$E,5)))</f>
        <v>15.592414888888889</v>
      </c>
      <c r="AMC26" s="153"/>
      <c r="AMD26" s="144">
        <f t="shared" si="306"/>
        <v>7.5</v>
      </c>
      <c r="AME26" s="145">
        <f t="shared" si="307"/>
        <v>15.592414888888889</v>
      </c>
      <c r="AMF26" s="149"/>
      <c r="AMG26" s="150"/>
      <c r="AMH26" s="150" t="str">
        <f t="shared" si="161"/>
        <v xml:space="preserve"> </v>
      </c>
      <c r="AMI26" s="154" t="str">
        <f>IF(AMG26=0," ",IF(AMG26=16," ",VLOOKUP(AMG26,PROTOKOL!$A:$E,2)*AMH26))</f>
        <v xml:space="preserve"> </v>
      </c>
      <c r="AMJ26" s="151"/>
      <c r="AMK26" s="152" t="str">
        <f>IF(AMG26=0," ",IF(AMG26=16," ",(AMF26-AMI26-AMJ26)*VLOOKUP(AMG26,PROTOKOL!$A:$E,5)))</f>
        <v xml:space="preserve"> </v>
      </c>
      <c r="AML26" s="155"/>
      <c r="AMM26" s="156" t="str">
        <f t="shared" si="162"/>
        <v xml:space="preserve"> </v>
      </c>
      <c r="AMN26" s="103"/>
      <c r="AMO26" s="138">
        <v>13</v>
      </c>
      <c r="AMP26" s="149">
        <v>5.92</v>
      </c>
      <c r="AMQ26" s="150">
        <v>1</v>
      </c>
      <c r="AMR26" s="150">
        <f t="shared" si="163"/>
        <v>7.5</v>
      </c>
      <c r="AMS26" s="150">
        <f>IFERROR(IF(AMQ26=0," ",IF(AMQ26=16," ",VLOOKUP(AMQ26,PROTOKOL!$A:$E,2)*AMR26))/7.5*(7.5-AMV26),"")</f>
        <v>4.5</v>
      </c>
      <c r="AMT26" s="151">
        <v>0.19600000000000001</v>
      </c>
      <c r="AMU26" s="152">
        <f>IF(AMQ26=0," ",IF(AMQ26=16," ",(AMP26-AMS26-AMT26)*VLOOKUP(AMQ26,PROTOKOL!$A:$E,5)))</f>
        <v>12.409047999999999</v>
      </c>
      <c r="AMV26" s="153"/>
      <c r="AMW26" s="144">
        <f t="shared" si="308"/>
        <v>7.5</v>
      </c>
      <c r="AMX26" s="145">
        <f t="shared" si="309"/>
        <v>12.409047999999999</v>
      </c>
      <c r="AMY26" s="149"/>
      <c r="AMZ26" s="150"/>
      <c r="ANA26" s="150" t="str">
        <f t="shared" si="164"/>
        <v xml:space="preserve"> </v>
      </c>
      <c r="ANB26" s="154" t="str">
        <f>IF(AMZ26=0," ",IF(AMZ26=16," ",VLOOKUP(AMZ26,PROTOKOL!$A:$E,2)*ANA26))</f>
        <v xml:space="preserve"> </v>
      </c>
      <c r="ANC26" s="151"/>
      <c r="AND26" s="152" t="str">
        <f>IF(AMZ26=0," ",IF(AMZ26=16," ",(AMY26-ANB26-ANC26)*VLOOKUP(AMZ26,PROTOKOL!$A:$E,5)))</f>
        <v xml:space="preserve"> </v>
      </c>
      <c r="ANE26" s="155"/>
      <c r="ANF26" s="156" t="str">
        <f t="shared" si="165"/>
        <v xml:space="preserve"> </v>
      </c>
      <c r="ANG26" s="103"/>
      <c r="ANH26" s="138">
        <v>13</v>
      </c>
      <c r="ANI26" s="149">
        <v>6.23</v>
      </c>
      <c r="ANJ26" s="150">
        <v>1</v>
      </c>
      <c r="ANK26" s="150">
        <f t="shared" si="166"/>
        <v>7.5</v>
      </c>
      <c r="ANL26" s="150">
        <f>IFERROR(IF(ANJ26=0," ",IF(ANJ26=16," ",VLOOKUP(ANJ26,PROTOKOL!$A:$E,2)*ANK26))/7.5*(7.5-ANO26),"")</f>
        <v>4.5</v>
      </c>
      <c r="ANM26" s="151">
        <v>0.26900000000000002</v>
      </c>
      <c r="ANN26" s="152">
        <f>IF(ANJ26=0," ",IF(ANJ26=16," ",(ANI26-ANL26-ANM26)*VLOOKUP(ANJ26,PROTOKOL!$A:$E,5)))</f>
        <v>14.811780333333335</v>
      </c>
      <c r="ANO26" s="153"/>
      <c r="ANP26" s="144">
        <f t="shared" si="310"/>
        <v>7.5</v>
      </c>
      <c r="ANQ26" s="145">
        <f t="shared" si="311"/>
        <v>14.811780333333335</v>
      </c>
      <c r="ANR26" s="149"/>
      <c r="ANS26" s="150"/>
      <c r="ANT26" s="150" t="str">
        <f t="shared" si="167"/>
        <v xml:space="preserve"> </v>
      </c>
      <c r="ANU26" s="154" t="str">
        <f>IF(ANS26=0," ",IF(ANS26=16," ",VLOOKUP(ANS26,PROTOKOL!$A:$E,2)*ANT26))</f>
        <v xml:space="preserve"> </v>
      </c>
      <c r="ANV26" s="151"/>
      <c r="ANW26" s="152" t="str">
        <f>IF(ANS26=0," ",IF(ANS26=16," ",(ANR26-ANU26-ANV26)*VLOOKUP(ANS26,PROTOKOL!$A:$E,5)))</f>
        <v xml:space="preserve"> </v>
      </c>
      <c r="ANX26" s="155"/>
      <c r="ANY26" s="156" t="str">
        <f t="shared" si="168"/>
        <v xml:space="preserve"> </v>
      </c>
      <c r="ANZ26" s="103"/>
      <c r="AOA26" s="138">
        <v>13</v>
      </c>
      <c r="AOB26" s="149" t="s">
        <v>26</v>
      </c>
      <c r="AOC26" s="150"/>
      <c r="AOD26" s="150" t="str">
        <f t="shared" si="169"/>
        <v xml:space="preserve"> </v>
      </c>
      <c r="AOE26" s="150" t="str">
        <f>IFERROR(IF(AOC26=0," ",IF(AOC26=16," ",VLOOKUP(AOC26,PROTOKOL!$A:$E,2)*AOD26))/7.5*(7.5-AOH26),"")</f>
        <v/>
      </c>
      <c r="AOF26" s="151"/>
      <c r="AOG26" s="152" t="str">
        <f>IF(AOC26=0," ",IF(AOC26=16," ",(AOB26-AOE26-AOF26)*VLOOKUP(AOC26,PROTOKOL!$A:$E,5)))</f>
        <v xml:space="preserve"> </v>
      </c>
      <c r="AOH26" s="153"/>
      <c r="AOI26" s="144" t="str">
        <f t="shared" si="312"/>
        <v xml:space="preserve"> </v>
      </c>
      <c r="AOJ26" s="145" t="str">
        <f t="shared" si="313"/>
        <v xml:space="preserve"> </v>
      </c>
      <c r="AOK26" s="149"/>
      <c r="AOL26" s="150"/>
      <c r="AOM26" s="150" t="str">
        <f t="shared" si="170"/>
        <v xml:space="preserve"> </v>
      </c>
      <c r="AON26" s="154" t="str">
        <f>IF(AOL26=0," ",IF(AOL26=16," ",VLOOKUP(AOL26,PROTOKOL!$A:$E,2)*AOM26))</f>
        <v xml:space="preserve"> </v>
      </c>
      <c r="AOO26" s="151"/>
      <c r="AOP26" s="152" t="str">
        <f>IF(AOL26=0," ",IF(AOL26=16," ",(AOK26-AON26-AOO26)*VLOOKUP(AOL26,PROTOKOL!$A:$E,5)))</f>
        <v xml:space="preserve"> </v>
      </c>
      <c r="AOQ26" s="155"/>
      <c r="AOR26" s="156" t="str">
        <f t="shared" si="171"/>
        <v xml:space="preserve"> </v>
      </c>
      <c r="AOS26" s="103"/>
      <c r="AOT26" s="138">
        <v>13</v>
      </c>
      <c r="AOU26" s="149" t="s">
        <v>26</v>
      </c>
      <c r="AOV26" s="150"/>
      <c r="AOW26" s="150" t="str">
        <f t="shared" si="172"/>
        <v xml:space="preserve"> </v>
      </c>
      <c r="AOX26" s="150" t="str">
        <f>IFERROR(IF(AOV26=0," ",IF(AOV26=16," ",VLOOKUP(AOV26,PROTOKOL!$A:$E,2)*AOW26))/7.5*(7.5-APA26),"")</f>
        <v/>
      </c>
      <c r="AOY26" s="151"/>
      <c r="AOZ26" s="152" t="str">
        <f>IF(AOV26=0," ",IF(AOV26=16," ",(AOU26-AOX26-AOY26)*VLOOKUP(AOV26,PROTOKOL!$A:$E,5)))</f>
        <v xml:space="preserve"> </v>
      </c>
      <c r="APA26" s="153"/>
      <c r="APB26" s="144" t="str">
        <f t="shared" si="314"/>
        <v xml:space="preserve"> </v>
      </c>
      <c r="APC26" s="145" t="str">
        <f t="shared" si="315"/>
        <v xml:space="preserve"> </v>
      </c>
      <c r="APD26" s="149"/>
      <c r="APE26" s="150"/>
      <c r="APF26" s="150" t="str">
        <f t="shared" si="173"/>
        <v xml:space="preserve"> </v>
      </c>
      <c r="APG26" s="154" t="str">
        <f>IF(APE26=0," ",IF(APE26=16," ",VLOOKUP(APE26,PROTOKOL!$A:$E,2)*APF26))</f>
        <v xml:space="preserve"> </v>
      </c>
      <c r="APH26" s="151"/>
      <c r="API26" s="152" t="str">
        <f>IF(APE26=0," ",IF(APE26=16," ",(APD26-APG26-APH26)*VLOOKUP(APE26,PROTOKOL!$A:$E,5)))</f>
        <v xml:space="preserve"> </v>
      </c>
      <c r="APJ26" s="155"/>
      <c r="APK26" s="156" t="str">
        <f t="shared" si="174"/>
        <v xml:space="preserve"> </v>
      </c>
      <c r="APL26" s="103"/>
      <c r="APM26" s="138">
        <v>13</v>
      </c>
      <c r="APN26" s="149" t="s">
        <v>26</v>
      </c>
      <c r="APO26" s="150"/>
      <c r="APP26" s="150" t="str">
        <f t="shared" si="175"/>
        <v xml:space="preserve"> </v>
      </c>
      <c r="APQ26" s="150" t="str">
        <f>IFERROR(IF(APO26=0," ",IF(APO26=16," ",VLOOKUP(APO26,PROTOKOL!$A:$E,2)*APP26))/7.5*(7.5-APT26),"")</f>
        <v/>
      </c>
      <c r="APR26" s="151"/>
      <c r="APS26" s="152" t="str">
        <f>IF(APO26=0," ",IF(APO26=16," ",(APN26-APQ26-APR26)*VLOOKUP(APO26,PROTOKOL!$A:$E,5)))</f>
        <v xml:space="preserve"> </v>
      </c>
      <c r="APT26" s="153"/>
      <c r="APU26" s="144" t="str">
        <f t="shared" si="316"/>
        <v xml:space="preserve"> </v>
      </c>
      <c r="APV26" s="145" t="str">
        <f t="shared" si="317"/>
        <v xml:space="preserve"> </v>
      </c>
      <c r="APW26" s="149"/>
      <c r="APX26" s="150"/>
      <c r="APY26" s="150" t="str">
        <f t="shared" si="176"/>
        <v xml:space="preserve"> </v>
      </c>
      <c r="APZ26" s="154" t="str">
        <f>IF(APX26=0," ",IF(APX26=16," ",VLOOKUP(APX26,PROTOKOL!$A:$E,2)*APY26))</f>
        <v xml:space="preserve"> </v>
      </c>
      <c r="AQA26" s="151"/>
      <c r="AQB26" s="152" t="str">
        <f>IF(APX26=0," ",IF(APX26=16," ",(APW26-APZ26-AQA26)*VLOOKUP(APX26,PROTOKOL!$A:$E,5)))</f>
        <v xml:space="preserve"> </v>
      </c>
      <c r="AQC26" s="155"/>
      <c r="AQD26" s="156" t="str">
        <f t="shared" si="177"/>
        <v xml:space="preserve"> </v>
      </c>
      <c r="AQE26" s="103"/>
      <c r="AQF26" s="138">
        <v>13</v>
      </c>
      <c r="AQG26" s="149">
        <v>5.52</v>
      </c>
      <c r="AQH26" s="150">
        <v>1</v>
      </c>
      <c r="AQI26" s="150">
        <f t="shared" si="178"/>
        <v>7.5</v>
      </c>
      <c r="AQJ26" s="150">
        <f>IFERROR(IF(AQH26=0," ",IF(AQH26=16," ",VLOOKUP(AQH26,PROTOKOL!$A:$E,2)*AQI26))/7.5*(7.5-AQM26),"")</f>
        <v>4.5</v>
      </c>
      <c r="AQK26" s="151">
        <v>0.17599999999999999</v>
      </c>
      <c r="AQL26" s="152">
        <f>IF(AQH26=0," ",IF(AQH26=16," ",(AQG26-AQJ26-AQK26)*VLOOKUP(AQH26,PROTOKOL!$A:$E,5)))</f>
        <v>8.5565657777777737</v>
      </c>
      <c r="AQM26" s="153"/>
      <c r="AQN26" s="144">
        <f t="shared" si="318"/>
        <v>7.5</v>
      </c>
      <c r="AQO26" s="145">
        <f t="shared" si="319"/>
        <v>8.5565657777777737</v>
      </c>
      <c r="AQP26" s="149"/>
      <c r="AQQ26" s="150"/>
      <c r="AQR26" s="150" t="str">
        <f t="shared" si="179"/>
        <v xml:space="preserve"> </v>
      </c>
      <c r="AQS26" s="154" t="str">
        <f>IF(AQQ26=0," ",IF(AQQ26=16," ",VLOOKUP(AQQ26,PROTOKOL!$A:$E,2)*AQR26))</f>
        <v xml:space="preserve"> </v>
      </c>
      <c r="AQT26" s="151"/>
      <c r="AQU26" s="152" t="str">
        <f>IF(AQQ26=0," ",IF(AQQ26=16," ",(AQP26-AQS26-AQT26)*VLOOKUP(AQQ26,PROTOKOL!$A:$E,5)))</f>
        <v xml:space="preserve"> </v>
      </c>
      <c r="AQV26" s="155"/>
      <c r="AQW26" s="156" t="str">
        <f t="shared" si="180"/>
        <v xml:space="preserve"> </v>
      </c>
      <c r="AQX26" s="103"/>
      <c r="AQY26" s="138">
        <v>13</v>
      </c>
      <c r="AQZ26" s="149">
        <v>7.04</v>
      </c>
      <c r="ARA26" s="150">
        <v>1</v>
      </c>
      <c r="ARB26" s="150">
        <f t="shared" si="181"/>
        <v>7.5</v>
      </c>
      <c r="ARC26" s="150">
        <f>IFERROR(IF(ARA26=0," ",IF(ARA26=16," ",VLOOKUP(ARA26,PROTOKOL!$A:$E,2)*ARB26))/7.5*(7.5-ARF26),"")</f>
        <v>4.5</v>
      </c>
      <c r="ARD26" s="151">
        <v>0.309</v>
      </c>
      <c r="ARE26" s="152">
        <f>IF(ARA26=0," ",IF(ARA26=16," ",(AQZ26-ARC26-ARD26)*VLOOKUP(ARA26,PROTOKOL!$A:$E,5)))</f>
        <v>22.618125888888883</v>
      </c>
      <c r="ARF26" s="153"/>
      <c r="ARG26" s="144">
        <f t="shared" si="320"/>
        <v>7.5</v>
      </c>
      <c r="ARH26" s="145">
        <f t="shared" si="321"/>
        <v>22.618125888888883</v>
      </c>
      <c r="ARI26" s="149"/>
      <c r="ARJ26" s="150"/>
      <c r="ARK26" s="150" t="str">
        <f t="shared" si="182"/>
        <v xml:space="preserve"> </v>
      </c>
      <c r="ARL26" s="154" t="str">
        <f>IF(ARJ26=0," ",IF(ARJ26=16," ",VLOOKUP(ARJ26,PROTOKOL!$A:$E,2)*ARK26))</f>
        <v xml:space="preserve"> </v>
      </c>
      <c r="ARM26" s="151"/>
      <c r="ARN26" s="152" t="str">
        <f>IF(ARJ26=0," ",IF(ARJ26=16," ",(ARI26-ARL26-ARM26)*VLOOKUP(ARJ26,PROTOKOL!$A:$E,5)))</f>
        <v xml:space="preserve"> </v>
      </c>
      <c r="ARO26" s="155"/>
      <c r="ARP26" s="156" t="str">
        <f t="shared" si="183"/>
        <v xml:space="preserve"> </v>
      </c>
      <c r="ARQ26" s="103"/>
      <c r="ARR26" s="138">
        <v>13</v>
      </c>
      <c r="ARS26" s="149">
        <v>6.1</v>
      </c>
      <c r="ART26" s="150">
        <v>1</v>
      </c>
      <c r="ARU26" s="150">
        <f t="shared" si="184"/>
        <v>7.5</v>
      </c>
      <c r="ARV26" s="150">
        <f>IFERROR(IF(ART26=0," ",IF(ART26=16," ",VLOOKUP(ART26,PROTOKOL!$A:$E,2)*ARU26))/7.5*(7.5-ARY26),"")</f>
        <v>4.5</v>
      </c>
      <c r="ARW26" s="151">
        <v>0.26500000000000001</v>
      </c>
      <c r="ARX26" s="152">
        <f>IF(ART26=0," ",IF(ART26=16," ",(ARS26-ARV26-ARW26)*VLOOKUP(ART26,PROTOKOL!$A:$E,5)))</f>
        <v>13.534378333333327</v>
      </c>
      <c r="ARY26" s="153"/>
      <c r="ARZ26" s="144">
        <f t="shared" si="322"/>
        <v>7.5</v>
      </c>
      <c r="ASA26" s="145">
        <f t="shared" si="323"/>
        <v>13.534378333333327</v>
      </c>
      <c r="ASB26" s="149"/>
      <c r="ASC26" s="150"/>
      <c r="ASD26" s="150" t="str">
        <f t="shared" si="185"/>
        <v xml:space="preserve"> </v>
      </c>
      <c r="ASE26" s="154" t="str">
        <f>IF(ASC26=0," ",IF(ASC26=16," ",VLOOKUP(ASC26,PROTOKOL!$A:$E,2)*ASD26))</f>
        <v xml:space="preserve"> </v>
      </c>
      <c r="ASF26" s="151"/>
      <c r="ASG26" s="152" t="str">
        <f>IF(ASC26=0," ",IF(ASC26=16," ",(ASB26-ASE26-ASF26)*VLOOKUP(ASC26,PROTOKOL!$A:$E,5)))</f>
        <v xml:space="preserve"> </v>
      </c>
      <c r="ASH26" s="155"/>
      <c r="ASI26" s="156" t="str">
        <f t="shared" si="186"/>
        <v xml:space="preserve"> </v>
      </c>
      <c r="ASJ26" s="103"/>
      <c r="ASK26" s="138">
        <v>13</v>
      </c>
      <c r="ASL26" s="149">
        <v>6.72</v>
      </c>
      <c r="ASM26" s="150">
        <v>1</v>
      </c>
      <c r="ASN26" s="150">
        <f t="shared" si="187"/>
        <v>7.5</v>
      </c>
      <c r="ASO26" s="150">
        <f>IFERROR(IF(ASM26=0," ",IF(ASM26=16," ",VLOOKUP(ASM26,PROTOKOL!$A:$E,2)*ASN26))/7.5*(7.5-ASR26),"")</f>
        <v>4.5</v>
      </c>
      <c r="ASP26" s="151">
        <v>0.308</v>
      </c>
      <c r="ASQ26" s="152">
        <f>IF(ASM26=0," ",IF(ASM26=16," ",(ASL26-ASO26-ASP26)*VLOOKUP(ASM26,PROTOKOL!$A:$E,5)))</f>
        <v>19.384068444444438</v>
      </c>
      <c r="ASR26" s="153"/>
      <c r="ASS26" s="144">
        <f t="shared" si="324"/>
        <v>7.5</v>
      </c>
      <c r="AST26" s="145">
        <f t="shared" si="325"/>
        <v>19.384068444444438</v>
      </c>
      <c r="ASU26" s="149"/>
      <c r="ASV26" s="150"/>
      <c r="ASW26" s="150" t="str">
        <f t="shared" si="188"/>
        <v xml:space="preserve"> </v>
      </c>
      <c r="ASX26" s="154" t="str">
        <f>IF(ASV26=0," ",IF(ASV26=16," ",VLOOKUP(ASV26,PROTOKOL!$A:$E,2)*ASW26))</f>
        <v xml:space="preserve"> </v>
      </c>
      <c r="ASY26" s="151"/>
      <c r="ASZ26" s="152" t="str">
        <f>IF(ASV26=0," ",IF(ASV26=16," ",(ASU26-ASX26-ASY26)*VLOOKUP(ASV26,PROTOKOL!$A:$E,5)))</f>
        <v xml:space="preserve"> </v>
      </c>
      <c r="ATA26" s="155"/>
      <c r="ATB26" s="156" t="str">
        <f t="shared" si="189"/>
        <v xml:space="preserve"> </v>
      </c>
      <c r="ATC26" s="103"/>
      <c r="ATD26" s="138">
        <v>13</v>
      </c>
      <c r="ATE26" s="149">
        <v>7.04</v>
      </c>
      <c r="ATF26" s="150">
        <v>1</v>
      </c>
      <c r="ATG26" s="150">
        <f t="shared" si="190"/>
        <v>7.5</v>
      </c>
      <c r="ATH26" s="150">
        <f>IFERROR(IF(ATF26=0," ",IF(ATF26=16," ",VLOOKUP(ATF26,PROTOKOL!$A:$E,2)*ATG26))/7.5*(7.5-ATK26),"")</f>
        <v>4.5</v>
      </c>
      <c r="ATI26" s="151">
        <v>0.17699999999999999</v>
      </c>
      <c r="ATJ26" s="152">
        <f>IF(ATF26=0," ",IF(ATF26=16," ",(ATE26-ATH26-ATI26)*VLOOKUP(ATF26,PROTOKOL!$A:$E,5)))</f>
        <v>23.956356555555551</v>
      </c>
      <c r="ATK26" s="153"/>
      <c r="ATL26" s="144">
        <f t="shared" si="326"/>
        <v>7.5</v>
      </c>
      <c r="ATM26" s="145">
        <f t="shared" si="327"/>
        <v>23.956356555555551</v>
      </c>
      <c r="ATN26" s="149"/>
      <c r="ATO26" s="150"/>
      <c r="ATP26" s="150" t="str">
        <f t="shared" si="191"/>
        <v xml:space="preserve"> </v>
      </c>
      <c r="ATQ26" s="154" t="str">
        <f>IF(ATO26=0," ",IF(ATO26=16," ",VLOOKUP(ATO26,PROTOKOL!$A:$E,2)*ATP26))</f>
        <v xml:space="preserve"> </v>
      </c>
      <c r="ATR26" s="151"/>
      <c r="ATS26" s="152" t="str">
        <f>IF(ATO26=0," ",IF(ATO26=16," ",(ATN26-ATQ26-ATR26)*VLOOKUP(ATO26,PROTOKOL!$A:$E,5)))</f>
        <v xml:space="preserve"> </v>
      </c>
      <c r="ATT26" s="155"/>
      <c r="ATU26" s="156" t="str">
        <f t="shared" si="192"/>
        <v xml:space="preserve"> </v>
      </c>
      <c r="ATV26" s="103"/>
      <c r="ATW26" s="138">
        <v>13</v>
      </c>
      <c r="ATX26" s="149">
        <v>6.51</v>
      </c>
      <c r="ATY26" s="150">
        <v>1</v>
      </c>
      <c r="ATZ26" s="150">
        <f t="shared" si="193"/>
        <v>7.5</v>
      </c>
      <c r="AUA26" s="150">
        <f>IFERROR(IF(ATY26=0," ",IF(ATY26=16," ",VLOOKUP(ATY26,PROTOKOL!$A:$E,2)*ATZ26))/7.5*(7.5-AUD26),"")</f>
        <v>4.5</v>
      </c>
      <c r="AUB26" s="151">
        <v>0.30199999999999999</v>
      </c>
      <c r="AUC26" s="152">
        <f>IF(ATY26=0," ",IF(ATY26=16," ",(ATX26-AUA26-AUB26)*VLOOKUP(ATY26,PROTOKOL!$A:$E,5)))</f>
        <v>17.315893777777774</v>
      </c>
      <c r="AUD26" s="153"/>
      <c r="AUE26" s="144">
        <f t="shared" si="328"/>
        <v>7.5</v>
      </c>
      <c r="AUF26" s="145">
        <f t="shared" si="329"/>
        <v>17.315893777777774</v>
      </c>
      <c r="AUG26" s="149"/>
      <c r="AUH26" s="150"/>
      <c r="AUI26" s="150" t="str">
        <f t="shared" si="194"/>
        <v xml:space="preserve"> </v>
      </c>
      <c r="AUJ26" s="154" t="str">
        <f>IF(AUH26=0," ",IF(AUH26=16," ",VLOOKUP(AUH26,PROTOKOL!$A:$E,2)*AUI26))</f>
        <v xml:space="preserve"> </v>
      </c>
      <c r="AUK26" s="151"/>
      <c r="AUL26" s="152" t="str">
        <f>IF(AUH26=0," ",IF(AUH26=16," ",(AUG26-AUJ26-AUK26)*VLOOKUP(AUH26,PROTOKOL!$A:$E,5)))</f>
        <v xml:space="preserve"> </v>
      </c>
      <c r="AUM26" s="155"/>
      <c r="AUN26" s="156" t="str">
        <f t="shared" si="195"/>
        <v xml:space="preserve"> </v>
      </c>
      <c r="AUO26" s="103"/>
      <c r="AUP26" s="138">
        <v>13</v>
      </c>
      <c r="AUQ26" s="149" t="s">
        <v>26</v>
      </c>
      <c r="AUR26" s="150"/>
      <c r="AUS26" s="150" t="str">
        <f t="shared" si="196"/>
        <v xml:space="preserve"> </v>
      </c>
      <c r="AUT26" s="150" t="str">
        <f>IFERROR(IF(AUR26=0," ",IF(AUR26=16," ",VLOOKUP(AUR26,PROTOKOL!$A:$E,2)*AUS26))/7.5*(7.5-AUW26),"")</f>
        <v/>
      </c>
      <c r="AUU26" s="151"/>
      <c r="AUV26" s="152" t="str">
        <f>IF(AUR26=0," ",IF(AUR26=16," ",(AUQ26-AUT26-AUU26)*VLOOKUP(AUR26,PROTOKOL!$A:$E,5)))</f>
        <v xml:space="preserve"> </v>
      </c>
      <c r="AUW26" s="153"/>
      <c r="AUX26" s="144" t="str">
        <f t="shared" si="330"/>
        <v xml:space="preserve"> </v>
      </c>
      <c r="AUY26" s="145" t="str">
        <f t="shared" si="331"/>
        <v xml:space="preserve"> </v>
      </c>
      <c r="AUZ26" s="149"/>
      <c r="AVA26" s="150"/>
      <c r="AVB26" s="150" t="str">
        <f t="shared" si="197"/>
        <v xml:space="preserve"> </v>
      </c>
      <c r="AVC26" s="154" t="str">
        <f>IF(AVA26=0," ",IF(AVA26=16," ",VLOOKUP(AVA26,PROTOKOL!$A:$E,2)*AVB26))</f>
        <v xml:space="preserve"> </v>
      </c>
      <c r="AVD26" s="151"/>
      <c r="AVE26" s="152" t="str">
        <f>IF(AVA26=0," ",IF(AVA26=16," ",(AUZ26-AVC26-AVD26)*VLOOKUP(AVA26,PROTOKOL!$A:$E,5)))</f>
        <v xml:space="preserve"> </v>
      </c>
      <c r="AVF26" s="155"/>
      <c r="AVG26" s="156" t="str">
        <f t="shared" si="198"/>
        <v xml:space="preserve"> </v>
      </c>
    </row>
    <row r="27" spans="1:1255" ht="15" thickBot="1" x14ac:dyDescent="0.35">
      <c r="A27" s="103"/>
      <c r="B27" s="138">
        <v>14</v>
      </c>
      <c r="C27" s="149">
        <v>1</v>
      </c>
      <c r="D27" s="150">
        <v>7</v>
      </c>
      <c r="E27" s="150">
        <f t="shared" si="334"/>
        <v>7.5</v>
      </c>
      <c r="F27" s="150">
        <f>IFERROR(IF(D27=0," ",IF(D27=16," ",VLOOKUP(D27,PROTOKOL!$A:$E,2)*E27))/7.5*(7.5-I27),"")</f>
        <v>0</v>
      </c>
      <c r="G27" s="151"/>
      <c r="H27" s="152">
        <f>IF(D27=0," ",IF(D27=16," ",(C27-F27-G27)*VLOOKUP(D27,PROTOKOL!$A:$E,5)))</f>
        <v>19.180704592450226</v>
      </c>
      <c r="I27" s="153"/>
      <c r="J27" s="144" t="str">
        <f t="shared" si="199"/>
        <v xml:space="preserve"> </v>
      </c>
      <c r="K27" s="145" t="str">
        <f t="shared" si="200"/>
        <v xml:space="preserve"> </v>
      </c>
      <c r="L27" s="149"/>
      <c r="M27" s="150"/>
      <c r="N27" s="150" t="str">
        <f t="shared" si="3"/>
        <v xml:space="preserve"> </v>
      </c>
      <c r="O27" s="154" t="str">
        <f>IF(M27=0," ",IF(M27=16," ",VLOOKUP(M27,PROTOKOL!$A:$E,2)*N27))</f>
        <v xml:space="preserve"> </v>
      </c>
      <c r="P27" s="151"/>
      <c r="Q27" s="152" t="str">
        <f>IF(M27=0," ",IF(M27=16," ",(L27-O27-P27)*VLOOKUP(M27,PROTOKOL!$A:$E,5)))</f>
        <v xml:space="preserve"> </v>
      </c>
      <c r="R27" s="155"/>
      <c r="S27" s="156" t="str">
        <f t="shared" si="4"/>
        <v xml:space="preserve"> </v>
      </c>
      <c r="T27" s="103"/>
      <c r="U27" s="370">
        <v>14</v>
      </c>
      <c r="V27" s="422"/>
      <c r="W27" s="381"/>
      <c r="X27" s="376"/>
      <c r="Y27" s="372" t="str">
        <f t="shared" si="5"/>
        <v xml:space="preserve"> </v>
      </c>
      <c r="Z27" s="372" t="str">
        <f>IFERROR(IF(X27=0," ",IF(X27=16," ",VLOOKUP(X27,PROTOKOL!$A:$E,2)*Y27))/7.5*(7.5-AC27),"")</f>
        <v/>
      </c>
      <c r="AA27" s="382"/>
      <c r="AB27" s="374" t="str">
        <f>IF(X27=0," ",IF(X27=16," ",(W27-Z27-AA27)*VLOOKUP(X27,PROTOKOL!$A:$E,5)))</f>
        <v xml:space="preserve"> </v>
      </c>
      <c r="AC27" s="383"/>
      <c r="AD27" s="376" t="str">
        <f t="shared" si="6"/>
        <v xml:space="preserve"> </v>
      </c>
      <c r="AE27" s="377" t="str">
        <f t="shared" si="7"/>
        <v xml:space="preserve"> </v>
      </c>
      <c r="AF27" s="381"/>
      <c r="AG27" s="376"/>
      <c r="AH27" s="372" t="str">
        <f t="shared" si="8"/>
        <v xml:space="preserve"> </v>
      </c>
      <c r="AI27" s="378" t="str">
        <f>IF(AG27=0," ",IF(AG27=16," ",VLOOKUP(AG27,PROTOKOL!$A:$E,2)*AH27))</f>
        <v xml:space="preserve"> </v>
      </c>
      <c r="AJ27" s="382"/>
      <c r="AK27" s="374" t="str">
        <f>IF(AG27=0," ",IF(AG27=16," ",(AF27-AI27-AJ27)*VLOOKUP(AG27,PROTOKOL!$A:$E,5)))</f>
        <v xml:space="preserve"> </v>
      </c>
      <c r="AL27" s="384"/>
      <c r="AM27" s="380" t="str">
        <f t="shared" si="9"/>
        <v xml:space="preserve"> </v>
      </c>
      <c r="AN27" s="103"/>
      <c r="AO27" s="138">
        <v>14</v>
      </c>
      <c r="AP27" s="149">
        <v>5.37</v>
      </c>
      <c r="AQ27" s="150">
        <v>1</v>
      </c>
      <c r="AR27" s="150">
        <f t="shared" si="335"/>
        <v>7.5</v>
      </c>
      <c r="AS27" s="150">
        <f>IFERROR(IF(AQ27=0," ",IF(AQ27=16," ",VLOOKUP(AQ27,PROTOKOL!$A:$E,2)*AR27))/7.5*(7.5-AV27),"")</f>
        <v>4.5</v>
      </c>
      <c r="AT27" s="151">
        <v>0.17599999999999999</v>
      </c>
      <c r="AU27" s="152">
        <f>IF(AQ27=0," ",IF(AQ27=16," ",(AP27-AS27-AT27)*VLOOKUP(AQ27,PROTOKOL!$A:$E,5)))</f>
        <v>7.0358491111111121</v>
      </c>
      <c r="AV27" s="153"/>
      <c r="AW27" s="144">
        <f t="shared" si="336"/>
        <v>7.5</v>
      </c>
      <c r="AX27" s="145">
        <f t="shared" si="337"/>
        <v>7.0358491111111121</v>
      </c>
      <c r="AY27" s="149"/>
      <c r="AZ27" s="150"/>
      <c r="BA27" s="150" t="str">
        <f t="shared" si="338"/>
        <v xml:space="preserve"> </v>
      </c>
      <c r="BB27" s="154" t="str">
        <f>IF(AZ27=0," ",IF(AZ27=16," ",VLOOKUP(AZ27,PROTOKOL!$A:$E,2)*BA27))</f>
        <v xml:space="preserve"> </v>
      </c>
      <c r="BC27" s="151"/>
      <c r="BD27" s="152" t="str">
        <f>IF(AZ27=0," ",IF(AZ27=16," ",(AY27-BB27-BC27)*VLOOKUP(AZ27,PROTOKOL!$A:$E,5)))</f>
        <v xml:space="preserve"> </v>
      </c>
      <c r="BE27" s="155"/>
      <c r="BF27" s="156" t="str">
        <f t="shared" si="339"/>
        <v xml:space="preserve"> </v>
      </c>
      <c r="BG27" s="103"/>
      <c r="BH27" s="138">
        <v>14</v>
      </c>
      <c r="BI27" s="149">
        <v>5.47</v>
      </c>
      <c r="BJ27" s="150">
        <v>1</v>
      </c>
      <c r="BK27" s="150">
        <f t="shared" si="13"/>
        <v>7.5</v>
      </c>
      <c r="BL27" s="150">
        <f>IFERROR(IF(BJ27=0," ",IF(BJ27=16," ",VLOOKUP(BJ27,PROTOKOL!$A:$E,2)*BK27))/7.5*(7.5-BO27),"")</f>
        <v>4.5</v>
      </c>
      <c r="BM27" s="151">
        <v>0.217</v>
      </c>
      <c r="BN27" s="152">
        <f>IF(BJ27=0," ",IF(BJ27=16," ",(BI27-BL27-BM27)*VLOOKUP(BJ27,PROTOKOL!$A:$E,5)))</f>
        <v>7.633997666666664</v>
      </c>
      <c r="BO27" s="153"/>
      <c r="BP27" s="144">
        <f t="shared" si="203"/>
        <v>7.5</v>
      </c>
      <c r="BQ27" s="145">
        <f t="shared" si="204"/>
        <v>7.633997666666664</v>
      </c>
      <c r="BR27" s="149"/>
      <c r="BS27" s="150"/>
      <c r="BT27" s="150" t="str">
        <f t="shared" si="14"/>
        <v xml:space="preserve"> </v>
      </c>
      <c r="BU27" s="154" t="str">
        <f>IF(BS27=0," ",IF(BS27=16," ",VLOOKUP(BS27,PROTOKOL!$A:$E,2)*BT27))</f>
        <v xml:space="preserve"> </v>
      </c>
      <c r="BV27" s="151"/>
      <c r="BW27" s="152" t="str">
        <f>IF(BS27=0," ",IF(BS27=16," ",(BR27-BU27-BV27)*VLOOKUP(BS27,PROTOKOL!$A:$E,5)))</f>
        <v xml:space="preserve"> </v>
      </c>
      <c r="BX27" s="155"/>
      <c r="BY27" s="156" t="str">
        <f t="shared" si="15"/>
        <v xml:space="preserve"> </v>
      </c>
      <c r="BZ27" s="103"/>
      <c r="CA27" s="138">
        <v>14</v>
      </c>
      <c r="CB27" s="149">
        <v>7.26</v>
      </c>
      <c r="CC27" s="150">
        <v>1</v>
      </c>
      <c r="CD27" s="150">
        <f t="shared" si="16"/>
        <v>7.5</v>
      </c>
      <c r="CE27" s="150">
        <f>IFERROR(IF(CC27=0," ",IF(CC27=16," ",VLOOKUP(CC27,PROTOKOL!$A:$E,2)*CD27))/7.5*(7.5-CH27),"")</f>
        <v>4.5</v>
      </c>
      <c r="CF27" s="151">
        <v>7.9000000000000001E-2</v>
      </c>
      <c r="CG27" s="152">
        <f>IF(CC27=0," ",IF(CC27=16," ",(CB27-CE27-CF27)*VLOOKUP(CC27,PROTOKOL!$A:$E,5)))</f>
        <v>27.180275888888882</v>
      </c>
      <c r="CH27" s="153"/>
      <c r="CI27" s="144">
        <f t="shared" si="205"/>
        <v>7.5</v>
      </c>
      <c r="CJ27" s="145">
        <f t="shared" si="206"/>
        <v>27.180275888888882</v>
      </c>
      <c r="CK27" s="149"/>
      <c r="CL27" s="150"/>
      <c r="CM27" s="150"/>
      <c r="CN27" s="154" t="str">
        <f>IF(CL27=0," ",IF(CL27=16," ",VLOOKUP(CL27,PROTOKOL!$A:$E,2)*CM27))</f>
        <v xml:space="preserve"> </v>
      </c>
      <c r="CO27" s="151"/>
      <c r="CP27" s="152" t="str">
        <f>IF(CL27=0," ",IF(CL27=16," ",(CK27-CN27-CO27)*VLOOKUP(CL27,PROTOKOL!$A:$E,5)))</f>
        <v xml:space="preserve"> </v>
      </c>
      <c r="CQ27" s="155"/>
      <c r="CR27" s="156" t="str">
        <f t="shared" si="17"/>
        <v xml:space="preserve"> </v>
      </c>
      <c r="CS27" s="103"/>
      <c r="CT27" s="138">
        <v>14</v>
      </c>
      <c r="CU27" s="149">
        <v>1</v>
      </c>
      <c r="CV27" s="150">
        <v>5</v>
      </c>
      <c r="CW27" s="150">
        <f t="shared" si="18"/>
        <v>7.5</v>
      </c>
      <c r="CX27" s="150">
        <f>IFERROR(IF(CV27=0," ",IF(CV27=16," ",VLOOKUP(CV27,PROTOKOL!$A:$E,2)*CW27))/7.5*(7.5-DA27),"")</f>
        <v>0</v>
      </c>
      <c r="CY27" s="151"/>
      <c r="CZ27" s="152">
        <f>IF(CV27=0," ",IF(CV27=16," ",(CU27-CX27-CY27)*VLOOKUP(CV27,PROTOKOL!$A:$E,5)))</f>
        <v>17.262634133205204</v>
      </c>
      <c r="DA27" s="153"/>
      <c r="DB27" s="144" t="str">
        <f t="shared" si="207"/>
        <v xml:space="preserve"> </v>
      </c>
      <c r="DC27" s="145" t="str">
        <f t="shared" si="208"/>
        <v xml:space="preserve"> </v>
      </c>
      <c r="DD27" s="149"/>
      <c r="DE27" s="150"/>
      <c r="DF27" s="150" t="str">
        <f t="shared" si="209"/>
        <v xml:space="preserve"> </v>
      </c>
      <c r="DG27" s="154" t="str">
        <f>IF(DE27=0," ",IF(DE27=16," ",VLOOKUP(DE27,PROTOKOL!$A:$E,2)*DF27))</f>
        <v xml:space="preserve"> </v>
      </c>
      <c r="DH27" s="151"/>
      <c r="DI27" s="152" t="str">
        <f>IF(DE27=0," ",IF(DE27=16," ",(DD27-DG27-DH27)*VLOOKUP(DE27,PROTOKOL!$A:$E,5)))</f>
        <v xml:space="preserve"> </v>
      </c>
      <c r="DJ27" s="155"/>
      <c r="DK27" s="156" t="str">
        <f t="shared" si="19"/>
        <v xml:space="preserve"> </v>
      </c>
      <c r="DL27" s="103"/>
      <c r="DM27" s="138">
        <v>14</v>
      </c>
      <c r="DN27" s="149"/>
      <c r="DO27" s="150" t="s">
        <v>140</v>
      </c>
      <c r="DP27" s="150">
        <f t="shared" ref="DP27" si="364">IF(DO27=0," ",(7.5))</f>
        <v>7.5</v>
      </c>
      <c r="DQ27" s="150" t="str">
        <f>IFERROR(IF(DO27=0," ",IF(DO27=16," ",VLOOKUP(DO27,PROTOKOL!$A:$E,2)*DP27))/7.5*(7.5-DT27),"")</f>
        <v/>
      </c>
      <c r="DR27" s="151"/>
      <c r="DS27" s="152">
        <f t="shared" ref="DS27" si="365">$DY$53*DP27</f>
        <v>46.666666666666664</v>
      </c>
      <c r="DT27" s="153"/>
      <c r="DU27" s="144" t="str">
        <f t="shared" si="211"/>
        <v xml:space="preserve"> </v>
      </c>
      <c r="DV27" s="145" t="str">
        <f t="shared" si="212"/>
        <v xml:space="preserve"> </v>
      </c>
      <c r="DW27" s="149"/>
      <c r="DX27" s="150"/>
      <c r="DY27" s="150" t="str">
        <f t="shared" si="213"/>
        <v xml:space="preserve"> </v>
      </c>
      <c r="DZ27" s="154" t="str">
        <f>IF(DX27=0," ",IF(DX27=16," ",VLOOKUP(DX27,PROTOKOL!$A:$E,2)*DY27))</f>
        <v xml:space="preserve"> </v>
      </c>
      <c r="EA27" s="151"/>
      <c r="EB27" s="152" t="str">
        <f>IF(DX27=0," ",IF(DX27=16," ",(DW27-DZ27-EA27)*VLOOKUP(DX27,PROTOKOL!$A:$E,5)))</f>
        <v xml:space="preserve"> </v>
      </c>
      <c r="EC27" s="155"/>
      <c r="ED27" s="156" t="str">
        <f t="shared" si="21"/>
        <v xml:space="preserve"> </v>
      </c>
      <c r="EE27" s="103"/>
      <c r="EF27" s="138">
        <v>14</v>
      </c>
      <c r="EG27" s="149">
        <v>1</v>
      </c>
      <c r="EH27" s="150">
        <v>5</v>
      </c>
      <c r="EI27" s="150">
        <f t="shared" si="22"/>
        <v>7.5</v>
      </c>
      <c r="EJ27" s="150">
        <f>IFERROR(IF(EH27=0," ",IF(EH27=16," ",VLOOKUP(EH27,PROTOKOL!$A:$E,2)*EI27))/7.5*(7.5-EM27),"")</f>
        <v>0</v>
      </c>
      <c r="EK27" s="151"/>
      <c r="EL27" s="152">
        <f>IF(EH27=0," ",IF(EH27=16," ",(EG27-EJ27-EK27)*VLOOKUP(EH27,PROTOKOL!$A:$E,5)))</f>
        <v>17.262634133205204</v>
      </c>
      <c r="EM27" s="153"/>
      <c r="EN27" s="144" t="str">
        <f t="shared" si="214"/>
        <v xml:space="preserve"> </v>
      </c>
      <c r="EO27" s="145" t="str">
        <f t="shared" si="215"/>
        <v xml:space="preserve"> </v>
      </c>
      <c r="EP27" s="149"/>
      <c r="EQ27" s="150"/>
      <c r="ER27" s="150" t="str">
        <f t="shared" si="23"/>
        <v xml:space="preserve"> </v>
      </c>
      <c r="ES27" s="154" t="str">
        <f>IF(EQ27=0," ",IF(EQ27=16," ",VLOOKUP(EQ27,PROTOKOL!$A:$E,2)*ER27))</f>
        <v xml:space="preserve"> </v>
      </c>
      <c r="ET27" s="151"/>
      <c r="EU27" s="152" t="str">
        <f>IF(EQ27=0," ",IF(EQ27=16," ",(EP27-ES27-ET27)*VLOOKUP(EQ27,PROTOKOL!$A:$E,5)))</f>
        <v xml:space="preserve"> </v>
      </c>
      <c r="EV27" s="155"/>
      <c r="EW27" s="156" t="str">
        <f t="shared" si="24"/>
        <v xml:space="preserve"> </v>
      </c>
      <c r="EX27" s="103"/>
      <c r="EY27" s="138">
        <v>14</v>
      </c>
      <c r="EZ27" s="149">
        <v>1</v>
      </c>
      <c r="FA27" s="150">
        <v>5</v>
      </c>
      <c r="FB27" s="150">
        <f t="shared" si="25"/>
        <v>7.5</v>
      </c>
      <c r="FC27" s="150">
        <f>IFERROR(IF(FA27=0," ",IF(FA27=16," ",VLOOKUP(FA27,PROTOKOL!$A:$E,2)*FB27))/7.5*(7.5-FF27),"")</f>
        <v>0</v>
      </c>
      <c r="FD27" s="151"/>
      <c r="FE27" s="152">
        <f>IF(FA27=0," ",IF(FA27=16," ",(EZ27-FC27-FD27)*VLOOKUP(FA27,PROTOKOL!$A:$E,5)))</f>
        <v>17.262634133205204</v>
      </c>
      <c r="FF27" s="153"/>
      <c r="FG27" s="144" t="str">
        <f t="shared" si="216"/>
        <v xml:space="preserve"> </v>
      </c>
      <c r="FH27" s="145" t="str">
        <f t="shared" si="217"/>
        <v xml:space="preserve"> </v>
      </c>
      <c r="FI27" s="149"/>
      <c r="FJ27" s="150"/>
      <c r="FK27" s="150" t="str">
        <f t="shared" si="26"/>
        <v xml:space="preserve"> </v>
      </c>
      <c r="FL27" s="154" t="str">
        <f>IF(FJ27=0," ",IF(FJ27=16," ",VLOOKUP(FJ27,PROTOKOL!$A:$E,2)*FK27))</f>
        <v xml:space="preserve"> </v>
      </c>
      <c r="FM27" s="151"/>
      <c r="FN27" s="152" t="str">
        <f>IF(FJ27=0," ",IF(FJ27=16," ",(FI27-FL27-FM27)*VLOOKUP(FJ27,PROTOKOL!$A:$E,5)))</f>
        <v xml:space="preserve"> </v>
      </c>
      <c r="FO27" s="155"/>
      <c r="FP27" s="156" t="str">
        <f t="shared" si="27"/>
        <v xml:space="preserve"> </v>
      </c>
      <c r="FQ27" s="103"/>
      <c r="FR27" s="138">
        <v>14</v>
      </c>
      <c r="FS27" s="149">
        <v>1</v>
      </c>
      <c r="FT27" s="150">
        <v>5</v>
      </c>
      <c r="FU27" s="150">
        <f t="shared" si="28"/>
        <v>7.5</v>
      </c>
      <c r="FV27" s="150">
        <f>IFERROR(IF(FT27=0," ",IF(FT27=16," ",VLOOKUP(FT27,PROTOKOL!$A:$E,2)*FU27))/7.5*(7.5-FY27),"")</f>
        <v>0</v>
      </c>
      <c r="FW27" s="151"/>
      <c r="FX27" s="152">
        <f>IF(FT27=0," ",IF(FT27=16," ",(FS27-FV27-FW27)*VLOOKUP(FT27,PROTOKOL!$A:$E,5)))</f>
        <v>17.262634133205204</v>
      </c>
      <c r="FY27" s="153"/>
      <c r="FZ27" s="144" t="str">
        <f t="shared" si="218"/>
        <v xml:space="preserve"> </v>
      </c>
      <c r="GA27" s="145" t="str">
        <f t="shared" si="219"/>
        <v xml:space="preserve"> </v>
      </c>
      <c r="GB27" s="149"/>
      <c r="GC27" s="150"/>
      <c r="GD27" s="150" t="str">
        <f t="shared" si="29"/>
        <v xml:space="preserve"> </v>
      </c>
      <c r="GE27" s="154" t="str">
        <f>IF(GC27=0," ",IF(GC27=16," ",VLOOKUP(GC27,PROTOKOL!$A:$E,2)*GD27))</f>
        <v xml:space="preserve"> </v>
      </c>
      <c r="GF27" s="151"/>
      <c r="GG27" s="152" t="str">
        <f>IF(GC27=0," ",IF(GC27=16," ",(GB27-GE27-GF27)*VLOOKUP(GC27,PROTOKOL!$A:$E,5)))</f>
        <v xml:space="preserve"> </v>
      </c>
      <c r="GH27" s="155"/>
      <c r="GI27" s="156" t="str">
        <f t="shared" si="30"/>
        <v xml:space="preserve"> </v>
      </c>
      <c r="GJ27" s="103"/>
      <c r="GK27" s="138">
        <v>14</v>
      </c>
      <c r="GL27" s="149">
        <v>1</v>
      </c>
      <c r="GM27" s="150">
        <v>5</v>
      </c>
      <c r="GN27" s="150">
        <f t="shared" si="31"/>
        <v>7.5</v>
      </c>
      <c r="GO27" s="150">
        <f>IFERROR(IF(GM27=0," ",IF(GM27=16," ",VLOOKUP(GM27,PROTOKOL!$A:$E,2)*GN27))/7.5*(7.5-GR27),"")</f>
        <v>0</v>
      </c>
      <c r="GP27" s="151"/>
      <c r="GQ27" s="152">
        <f>IF(GM27=0," ",IF(GM27=16," ",(GL27-GO27-GP27)*VLOOKUP(GM27,PROTOKOL!$A:$E,5)))</f>
        <v>17.262634133205204</v>
      </c>
      <c r="GR27" s="153"/>
      <c r="GS27" s="144" t="str">
        <f t="shared" si="220"/>
        <v xml:space="preserve"> </v>
      </c>
      <c r="GT27" s="145" t="str">
        <f t="shared" si="221"/>
        <v xml:space="preserve"> </v>
      </c>
      <c r="GU27" s="149"/>
      <c r="GV27" s="150"/>
      <c r="GW27" s="150" t="str">
        <f t="shared" si="32"/>
        <v xml:space="preserve"> </v>
      </c>
      <c r="GX27" s="154" t="str">
        <f>IF(GV27=0," ",IF(GV27=16," ",VLOOKUP(GV27,PROTOKOL!$A:$E,2)*GW27))</f>
        <v xml:space="preserve"> </v>
      </c>
      <c r="GY27" s="151"/>
      <c r="GZ27" s="152" t="str">
        <f>IF(GV27=0," ",IF(GV27=16," ",(GU27-GX27-GY27)*VLOOKUP(GV27,PROTOKOL!$A:$E,5)))</f>
        <v xml:space="preserve"> </v>
      </c>
      <c r="HA27" s="155"/>
      <c r="HB27" s="156" t="str">
        <f t="shared" si="33"/>
        <v xml:space="preserve"> </v>
      </c>
      <c r="HC27" s="103"/>
      <c r="HD27" s="138">
        <v>14</v>
      </c>
      <c r="HE27" s="149" t="s">
        <v>26</v>
      </c>
      <c r="HF27" s="150"/>
      <c r="HG27" s="150" t="str">
        <f t="shared" si="34"/>
        <v xml:space="preserve"> </v>
      </c>
      <c r="HH27" s="150" t="str">
        <f>IFERROR(IF(HF27=0," ",IF(HF27=16," ",VLOOKUP(HF27,PROTOKOL!$A:$E,2)*HG27))/7.5*(7.5-HK27),"")</f>
        <v/>
      </c>
      <c r="HI27" s="151"/>
      <c r="HJ27" s="152" t="str">
        <f>IF(HF27=0," ",IF(HF27=16," ",(HE27-HH27-HI27)*VLOOKUP(HF27,PROTOKOL!$A:$E,5)))</f>
        <v xml:space="preserve"> </v>
      </c>
      <c r="HK27" s="153"/>
      <c r="HL27" s="144" t="str">
        <f t="shared" si="222"/>
        <v xml:space="preserve"> </v>
      </c>
      <c r="HM27" s="145" t="str">
        <f t="shared" si="223"/>
        <v xml:space="preserve"> </v>
      </c>
      <c r="HN27" s="149"/>
      <c r="HO27" s="150"/>
      <c r="HP27" s="150" t="str">
        <f t="shared" si="35"/>
        <v xml:space="preserve"> </v>
      </c>
      <c r="HQ27" s="154" t="str">
        <f>IF(HO27=0," ",IF(HO27=16," ",VLOOKUP(HO27,PROTOKOL!$A:$E,2)*HP27))</f>
        <v xml:space="preserve"> </v>
      </c>
      <c r="HR27" s="151"/>
      <c r="HS27" s="152" t="str">
        <f>IF(HO27=0," ",IF(HO27=16," ",(HN27-HQ27-HR27)*VLOOKUP(HO27,PROTOKOL!$A:$E,5)))</f>
        <v xml:space="preserve"> </v>
      </c>
      <c r="HT27" s="155"/>
      <c r="HU27" s="156" t="str">
        <f t="shared" si="36"/>
        <v xml:space="preserve"> </v>
      </c>
      <c r="HV27" s="103"/>
      <c r="HW27" s="138">
        <v>14</v>
      </c>
      <c r="HX27" s="149">
        <v>8.93</v>
      </c>
      <c r="HY27" s="150">
        <v>3</v>
      </c>
      <c r="HZ27" s="150">
        <f t="shared" si="37"/>
        <v>7.5</v>
      </c>
      <c r="IA27" s="150">
        <f>IFERROR(IF(HY27=0," ",IF(HY27=16," ",VLOOKUP(HY27,PROTOKOL!$A:$E,2)*HZ27))/7.5*(7.5-ID27),"")</f>
        <v>4.5</v>
      </c>
      <c r="IB27" s="151">
        <v>0.08</v>
      </c>
      <c r="IC27" s="152">
        <f>IF(HY27=0," ",IF(HY27=16," ",(HX27-IA27-IB27)*VLOOKUP(HY27,PROTOKOL!$A:$E,5)))</f>
        <v>30.870548333333328</v>
      </c>
      <c r="ID27" s="153"/>
      <c r="IE27" s="144">
        <f t="shared" si="224"/>
        <v>7.5</v>
      </c>
      <c r="IF27" s="145">
        <f t="shared" si="225"/>
        <v>30.870548333333328</v>
      </c>
      <c r="IG27" s="149"/>
      <c r="IH27" s="150"/>
      <c r="II27" s="150" t="str">
        <f t="shared" si="38"/>
        <v xml:space="preserve"> </v>
      </c>
      <c r="IJ27" s="154" t="str">
        <f>IF(IH27=0," ",IF(IH27=16," ",VLOOKUP(IH27,PROTOKOL!$A:$E,2)*II27))</f>
        <v xml:space="preserve"> </v>
      </c>
      <c r="IK27" s="151"/>
      <c r="IL27" s="152" t="str">
        <f>IF(IH27=0," ",IF(IH27=16," ",(IG27-IJ27-IK27)*VLOOKUP(IH27,PROTOKOL!$A:$E,5)))</f>
        <v xml:space="preserve"> </v>
      </c>
      <c r="IM27" s="155"/>
      <c r="IN27" s="156" t="str">
        <f t="shared" si="39"/>
        <v xml:space="preserve"> </v>
      </c>
      <c r="IO27" s="103"/>
      <c r="IP27" s="138">
        <v>14</v>
      </c>
      <c r="IQ27" s="149">
        <v>5.91</v>
      </c>
      <c r="IR27" s="150">
        <v>1</v>
      </c>
      <c r="IS27" s="150">
        <f t="shared" si="40"/>
        <v>7.5</v>
      </c>
      <c r="IT27" s="150">
        <f>IFERROR(IF(IR27=0," ",IF(IR27=16," ",VLOOKUP(IR27,PROTOKOL!$A:$E,2)*IS27))/7.5*(7.5-IW27),"")</f>
        <v>4.5</v>
      </c>
      <c r="IU27" s="151">
        <v>6.7000000000000004E-2</v>
      </c>
      <c r="IV27" s="152">
        <f>IF(IR27=0," ",IF(IR27=16," ",(IQ27-IT27-IU27)*VLOOKUP(IR27,PROTOKOL!$A:$E,5)))</f>
        <v>13.615483222222222</v>
      </c>
      <c r="IW27" s="153"/>
      <c r="IX27" s="144">
        <f t="shared" si="226"/>
        <v>7.5</v>
      </c>
      <c r="IY27" s="145">
        <f t="shared" si="227"/>
        <v>13.615483222222222</v>
      </c>
      <c r="IZ27" s="149"/>
      <c r="JA27" s="150"/>
      <c r="JB27" s="150" t="str">
        <f t="shared" si="41"/>
        <v xml:space="preserve"> </v>
      </c>
      <c r="JC27" s="154" t="str">
        <f>IF(JA27=0," ",IF(JA27=16," ",VLOOKUP(JA27,PROTOKOL!$A:$E,2)*JB27))</f>
        <v xml:space="preserve"> </v>
      </c>
      <c r="JD27" s="151"/>
      <c r="JE27" s="152" t="str">
        <f>IF(JA27=0," ",IF(JA27=16," ",(IZ27-JC27-JD27)*VLOOKUP(JA27,PROTOKOL!$A:$E,5)))</f>
        <v xml:space="preserve"> </v>
      </c>
      <c r="JF27" s="155"/>
      <c r="JG27" s="156" t="str">
        <f t="shared" si="42"/>
        <v xml:space="preserve"> </v>
      </c>
      <c r="JH27" s="103"/>
      <c r="JI27" s="138">
        <v>14</v>
      </c>
      <c r="JJ27" s="149">
        <v>1</v>
      </c>
      <c r="JK27" s="150">
        <v>5</v>
      </c>
      <c r="JL27" s="150">
        <f t="shared" si="43"/>
        <v>7.5</v>
      </c>
      <c r="JM27" s="150">
        <f>IFERROR(IF(JK27=0," ",IF(JK27=16," ",VLOOKUP(JK27,PROTOKOL!$A:$E,2)*JL27))/7.5*(7.5-JP27),"")</f>
        <v>0</v>
      </c>
      <c r="JN27" s="151"/>
      <c r="JO27" s="152">
        <f>IF(JK27=0," ",IF(JK27=16," ",(JJ27-JM27-JN27)*VLOOKUP(JK27,PROTOKOL!$A:$E,5)))</f>
        <v>17.262634133205204</v>
      </c>
      <c r="JP27" s="153"/>
      <c r="JQ27" s="144" t="str">
        <f t="shared" si="228"/>
        <v xml:space="preserve"> </v>
      </c>
      <c r="JR27" s="145" t="str">
        <f t="shared" si="229"/>
        <v xml:space="preserve"> </v>
      </c>
      <c r="JS27" s="149"/>
      <c r="JT27" s="150"/>
      <c r="JU27" s="150" t="str">
        <f t="shared" si="44"/>
        <v xml:space="preserve"> </v>
      </c>
      <c r="JV27" s="154" t="str">
        <f>IF(JT27=0," ",IF(JT27=16," ",VLOOKUP(JT27,PROTOKOL!$A:$E,2)*JU27))</f>
        <v xml:space="preserve"> </v>
      </c>
      <c r="JW27" s="151"/>
      <c r="JX27" s="152" t="str">
        <f>IF(JT27=0," ",IF(JT27=16," ",(JS27-JV27-JW27)*VLOOKUP(JT27,PROTOKOL!$A:$E,5)))</f>
        <v xml:space="preserve"> </v>
      </c>
      <c r="JY27" s="155"/>
      <c r="JZ27" s="156" t="str">
        <f t="shared" si="45"/>
        <v xml:space="preserve"> </v>
      </c>
      <c r="KA27" s="103"/>
      <c r="KB27" s="138">
        <v>14</v>
      </c>
      <c r="KC27" s="149">
        <v>6.17</v>
      </c>
      <c r="KD27" s="150">
        <v>1</v>
      </c>
      <c r="KE27" s="150">
        <f t="shared" si="46"/>
        <v>7.5</v>
      </c>
      <c r="KF27" s="150">
        <f>IFERROR(IF(KD27=0," ",IF(KD27=16," ",VLOOKUP(KD27,PROTOKOL!$A:$E,2)*KE27))/7.5*(7.5-KI27),"")</f>
        <v>4.5</v>
      </c>
      <c r="KG27" s="151">
        <v>0.127</v>
      </c>
      <c r="KH27" s="152">
        <f>IF(KD27=0," ",IF(KD27=16," ",(KC27-KF27-KG27)*VLOOKUP(KD27,PROTOKOL!$A:$E,5)))</f>
        <v>15.643105444444442</v>
      </c>
      <c r="KI27" s="153"/>
      <c r="KJ27" s="144">
        <f t="shared" si="230"/>
        <v>7.5</v>
      </c>
      <c r="KK27" s="145">
        <f t="shared" si="231"/>
        <v>15.643105444444442</v>
      </c>
      <c r="KL27" s="149"/>
      <c r="KM27" s="150"/>
      <c r="KN27" s="150" t="str">
        <f t="shared" si="47"/>
        <v xml:space="preserve"> </v>
      </c>
      <c r="KO27" s="154" t="str">
        <f>IF(KM27=0," ",IF(KM27=16," ",VLOOKUP(KM27,PROTOKOL!$A:$E,2)*KN27))</f>
        <v xml:space="preserve"> </v>
      </c>
      <c r="KP27" s="151"/>
      <c r="KQ27" s="152" t="str">
        <f>IF(KM27=0," ",IF(KM27=16," ",(KL27-KO27-KP27)*VLOOKUP(KM27,PROTOKOL!$A:$E,5)))</f>
        <v xml:space="preserve"> </v>
      </c>
      <c r="KR27" s="155"/>
      <c r="KS27" s="156" t="str">
        <f t="shared" si="48"/>
        <v xml:space="preserve"> </v>
      </c>
      <c r="KT27" s="103"/>
      <c r="KU27" s="138">
        <v>14</v>
      </c>
      <c r="KV27" s="149" t="s">
        <v>29</v>
      </c>
      <c r="KW27" s="150"/>
      <c r="KX27" s="150" t="str">
        <f t="shared" si="49"/>
        <v xml:space="preserve"> </v>
      </c>
      <c r="KY27" s="150" t="str">
        <f>IFERROR(IF(KW27=0," ",IF(KW27=16," ",VLOOKUP(KW27,PROTOKOL!$A:$E,2)*KX27))/7.5*(7.5-LB27),"")</f>
        <v/>
      </c>
      <c r="KZ27" s="151"/>
      <c r="LA27" s="152" t="str">
        <f>IF(KW27=0," ",IF(KW27=16," ",(KV27-KY27-KZ27)*VLOOKUP(KW27,PROTOKOL!$A:$E,5)))</f>
        <v xml:space="preserve"> </v>
      </c>
      <c r="LB27" s="153"/>
      <c r="LC27" s="144" t="str">
        <f t="shared" si="232"/>
        <v xml:space="preserve"> </v>
      </c>
      <c r="LD27" s="145" t="str">
        <f t="shared" si="233"/>
        <v xml:space="preserve"> </v>
      </c>
      <c r="LE27" s="149"/>
      <c r="LF27" s="150"/>
      <c r="LG27" s="150" t="str">
        <f t="shared" si="50"/>
        <v xml:space="preserve"> </v>
      </c>
      <c r="LH27" s="154" t="str">
        <f>IF(LF27=0," ",IF(LF27=16," ",VLOOKUP(LF27,PROTOKOL!$A:$E,2)*LG27))</f>
        <v xml:space="preserve"> </v>
      </c>
      <c r="LI27" s="151"/>
      <c r="LJ27" s="152" t="str">
        <f>IF(LF27=0," ",IF(LF27=16," ",(LE27-LH27-LI27)*VLOOKUP(LF27,PROTOKOL!$A:$E,5)))</f>
        <v xml:space="preserve"> </v>
      </c>
      <c r="LK27" s="155"/>
      <c r="LL27" s="156" t="str">
        <f t="shared" si="51"/>
        <v xml:space="preserve"> </v>
      </c>
      <c r="LM27" s="103"/>
      <c r="LN27" s="138">
        <v>14</v>
      </c>
      <c r="LO27" s="149">
        <v>8.57</v>
      </c>
      <c r="LP27" s="150">
        <v>3</v>
      </c>
      <c r="LQ27" s="150">
        <f t="shared" si="52"/>
        <v>7.5</v>
      </c>
      <c r="LR27" s="150">
        <f>IFERROR(IF(LP27=0," ",IF(LP27=16," ",VLOOKUP(LP27,PROTOKOL!$A:$E,2)*LQ27))/7.5*(7.5-LU27),"")</f>
        <v>4.5</v>
      </c>
      <c r="LS27" s="151">
        <v>0.154</v>
      </c>
      <c r="LT27" s="152">
        <f>IF(LP27=0," ",IF(LP27=16," ",(LO27-LR27-LS27)*VLOOKUP(LP27,PROTOKOL!$A:$E,5)))</f>
        <v>27.790590177777776</v>
      </c>
      <c r="LU27" s="153"/>
      <c r="LV27" s="144">
        <f t="shared" si="234"/>
        <v>7.5</v>
      </c>
      <c r="LW27" s="145">
        <f t="shared" si="235"/>
        <v>27.790590177777776</v>
      </c>
      <c r="LX27" s="149"/>
      <c r="LY27" s="150"/>
      <c r="LZ27" s="150" t="str">
        <f t="shared" si="53"/>
        <v xml:space="preserve"> </v>
      </c>
      <c r="MA27" s="154" t="str">
        <f>IF(LY27=0," ",IF(LY27=16," ",VLOOKUP(LY27,PROTOKOL!$A:$E,2)*LZ27))</f>
        <v xml:space="preserve"> </v>
      </c>
      <c r="MB27" s="151"/>
      <c r="MC27" s="152" t="str">
        <f>IF(LY27=0," ",IF(LY27=16," ",(LX27-MA27-MB27)*VLOOKUP(LY27,PROTOKOL!$A:$E,5)))</f>
        <v xml:space="preserve"> </v>
      </c>
      <c r="MD27" s="155"/>
      <c r="ME27" s="156" t="str">
        <f t="shared" si="54"/>
        <v xml:space="preserve"> </v>
      </c>
      <c r="MF27" s="103"/>
      <c r="MG27" s="138">
        <v>14</v>
      </c>
      <c r="MH27" s="149">
        <v>8.93</v>
      </c>
      <c r="MI27" s="150">
        <v>3</v>
      </c>
      <c r="MJ27" s="150">
        <f t="shared" si="55"/>
        <v>7.5</v>
      </c>
      <c r="MK27" s="150">
        <f>IFERROR(IF(MI27=0," ",IF(MI27=16," ",VLOOKUP(MI27,PROTOKOL!$A:$E,2)*MJ27))/7.5*(7.5-MN27),"")</f>
        <v>4.5</v>
      </c>
      <c r="ML27" s="151">
        <v>0.08</v>
      </c>
      <c r="MM27" s="152">
        <f>IF(MI27=0," ",IF(MI27=16," ",(MH27-MK27-ML27)*VLOOKUP(MI27,PROTOKOL!$A:$E,5)))</f>
        <v>30.870548333333328</v>
      </c>
      <c r="MN27" s="153"/>
      <c r="MO27" s="144">
        <f t="shared" si="236"/>
        <v>7.5</v>
      </c>
      <c r="MP27" s="145">
        <f t="shared" si="237"/>
        <v>30.870548333333328</v>
      </c>
      <c r="MQ27" s="149"/>
      <c r="MR27" s="150"/>
      <c r="MS27" s="150" t="str">
        <f t="shared" si="56"/>
        <v xml:space="preserve"> </v>
      </c>
      <c r="MT27" s="154" t="str">
        <f>IF(MR27=0," ",IF(MR27=16," ",VLOOKUP(MR27,PROTOKOL!$A:$E,2)*MS27))</f>
        <v xml:space="preserve"> </v>
      </c>
      <c r="MU27" s="151"/>
      <c r="MV27" s="152" t="str">
        <f>IF(MR27=0," ",IF(MR27=16," ",(MQ27-MT27-MU27)*VLOOKUP(MR27,PROTOKOL!$A:$E,5)))</f>
        <v xml:space="preserve"> </v>
      </c>
      <c r="MW27" s="155"/>
      <c r="MX27" s="156" t="str">
        <f t="shared" si="57"/>
        <v xml:space="preserve"> </v>
      </c>
      <c r="MY27" s="103"/>
      <c r="MZ27" s="138">
        <v>14</v>
      </c>
      <c r="NA27" s="149">
        <v>6.7</v>
      </c>
      <c r="NB27" s="150">
        <v>3</v>
      </c>
      <c r="NC27" s="150">
        <f t="shared" si="58"/>
        <v>7.5</v>
      </c>
      <c r="ND27" s="150">
        <f>IFERROR(IF(NB27=0," ",IF(NB27=16," ",VLOOKUP(NB27,PROTOKOL!$A:$E,2)*NC27))/7.5*(7.5-NG27),"")</f>
        <v>4.5</v>
      </c>
      <c r="NE27" s="151">
        <v>0.14299999999999999</v>
      </c>
      <c r="NF27" s="152">
        <f>IF(NB27=0," ",IF(NB27=16," ",(NA27-ND27-NE27)*VLOOKUP(NB27,PROTOKOL!$A:$E,5)))</f>
        <v>14.59786618888889</v>
      </c>
      <c r="NG27" s="153"/>
      <c r="NH27" s="144">
        <f t="shared" si="238"/>
        <v>7.5</v>
      </c>
      <c r="NI27" s="145">
        <f t="shared" si="239"/>
        <v>14.59786618888889</v>
      </c>
      <c r="NJ27" s="149"/>
      <c r="NK27" s="150"/>
      <c r="NL27" s="150" t="str">
        <f t="shared" si="59"/>
        <v xml:space="preserve"> </v>
      </c>
      <c r="NM27" s="154" t="str">
        <f>IF(NK27=0," ",IF(NK27=16," ",VLOOKUP(NK27,PROTOKOL!$A:$E,2)*NL27))</f>
        <v xml:space="preserve"> </v>
      </c>
      <c r="NN27" s="151"/>
      <c r="NO27" s="152" t="str">
        <f>IF(NK27=0," ",IF(NK27=16," ",(NJ27-NM27-NN27)*VLOOKUP(NK27,PROTOKOL!$A:$E,5)))</f>
        <v xml:space="preserve"> </v>
      </c>
      <c r="NP27" s="155"/>
      <c r="NQ27" s="156" t="str">
        <f t="shared" si="60"/>
        <v xml:space="preserve"> </v>
      </c>
      <c r="NR27" s="103"/>
      <c r="NS27" s="138">
        <v>14</v>
      </c>
      <c r="NT27" s="149">
        <v>6.97</v>
      </c>
      <c r="NU27" s="150">
        <v>3</v>
      </c>
      <c r="NV27" s="150">
        <f t="shared" si="61"/>
        <v>7.5</v>
      </c>
      <c r="NW27" s="150">
        <f>IFERROR(IF(NU27=0," ",IF(NU27=16," ",VLOOKUP(NU27,PROTOKOL!$A:$E,2)*NV27))/7.5*(7.5-NZ27),"")</f>
        <v>4.5</v>
      </c>
      <c r="NX27" s="151">
        <v>0.19900000000000001</v>
      </c>
      <c r="NY27" s="152">
        <f>IF(NU27=0," ",IF(NU27=16," ",(NT27-NW27-NX27)*VLOOKUP(NU27,PROTOKOL!$A:$E,5)))</f>
        <v>16.11655523333333</v>
      </c>
      <c r="NZ27" s="153"/>
      <c r="OA27" s="144">
        <f t="shared" si="240"/>
        <v>7.5</v>
      </c>
      <c r="OB27" s="145">
        <f t="shared" si="241"/>
        <v>16.11655523333333</v>
      </c>
      <c r="OC27" s="149"/>
      <c r="OD27" s="150"/>
      <c r="OE27" s="150" t="str">
        <f t="shared" si="62"/>
        <v xml:space="preserve"> </v>
      </c>
      <c r="OF27" s="154" t="str">
        <f>IF(OD27=0," ",IF(OD27=16," ",VLOOKUP(OD27,PROTOKOL!$A:$E,2)*OE27))</f>
        <v xml:space="preserve"> </v>
      </c>
      <c r="OG27" s="151"/>
      <c r="OH27" s="152" t="str">
        <f>IF(OD27=0," ",IF(OD27=16," ",(OC27-OF27-OG27)*VLOOKUP(OD27,PROTOKOL!$A:$E,5)))</f>
        <v xml:space="preserve"> </v>
      </c>
      <c r="OI27" s="155"/>
      <c r="OJ27" s="156" t="str">
        <f t="shared" si="63"/>
        <v xml:space="preserve"> </v>
      </c>
      <c r="OK27" s="103"/>
      <c r="OL27" s="138">
        <v>14</v>
      </c>
      <c r="OM27" s="149">
        <v>6.82</v>
      </c>
      <c r="ON27" s="150">
        <v>1</v>
      </c>
      <c r="OO27" s="150">
        <f t="shared" si="64"/>
        <v>7.5</v>
      </c>
      <c r="OP27" s="150">
        <f>IFERROR(IF(ON27=0," ",IF(ON27=16," ",VLOOKUP(ON27,PROTOKOL!$A:$E,2)*OO27))/7.5*(7.5-OS27),"")</f>
        <v>4.5</v>
      </c>
      <c r="OQ27" s="151">
        <v>0.19700000000000001</v>
      </c>
      <c r="OR27" s="152">
        <f>IF(ON27=0," ",IF(ON27=16," ",(OM27-OP27-OQ27)*VLOOKUP(ON27,PROTOKOL!$A:$E,5)))</f>
        <v>21.523209888888889</v>
      </c>
      <c r="OS27" s="153"/>
      <c r="OT27" s="144">
        <f t="shared" si="242"/>
        <v>7.5</v>
      </c>
      <c r="OU27" s="145">
        <f t="shared" si="243"/>
        <v>21.523209888888889</v>
      </c>
      <c r="OV27" s="149"/>
      <c r="OW27" s="150"/>
      <c r="OX27" s="150" t="str">
        <f t="shared" si="65"/>
        <v xml:space="preserve"> </v>
      </c>
      <c r="OY27" s="154" t="str">
        <f>IF(OW27=0," ",IF(OW27=16," ",VLOOKUP(OW27,PROTOKOL!$A:$E,2)*OX27))</f>
        <v xml:space="preserve"> </v>
      </c>
      <c r="OZ27" s="151"/>
      <c r="PA27" s="152" t="str">
        <f>IF(OW27=0," ",IF(OW27=16," ",(OV27-OY27-OZ27)*VLOOKUP(OW27,PROTOKOL!$A:$E,5)))</f>
        <v xml:space="preserve"> </v>
      </c>
      <c r="PB27" s="155"/>
      <c r="PC27" s="156" t="str">
        <f t="shared" si="66"/>
        <v xml:space="preserve"> </v>
      </c>
      <c r="PD27" s="103"/>
      <c r="PE27" s="138">
        <v>14</v>
      </c>
      <c r="PF27" s="149">
        <v>1</v>
      </c>
      <c r="PG27" s="150">
        <v>5</v>
      </c>
      <c r="PH27" s="150">
        <f t="shared" si="67"/>
        <v>7.5</v>
      </c>
      <c r="PI27" s="150">
        <f>IFERROR(IF(PG27=0," ",IF(PG27=16," ",VLOOKUP(PG27,PROTOKOL!$A:$E,2)*PH27))/7.5*(7.5-PL27),"")</f>
        <v>0</v>
      </c>
      <c r="PJ27" s="151"/>
      <c r="PK27" s="152">
        <f>IF(PG27=0," ",IF(PG27=16," ",(PF27-PI27-PJ27)*VLOOKUP(PG27,PROTOKOL!$A:$E,5)))</f>
        <v>17.262634133205204</v>
      </c>
      <c r="PL27" s="153"/>
      <c r="PM27" s="144" t="str">
        <f t="shared" si="244"/>
        <v xml:space="preserve"> </v>
      </c>
      <c r="PN27" s="145" t="str">
        <f t="shared" si="245"/>
        <v xml:space="preserve"> </v>
      </c>
      <c r="PO27" s="149"/>
      <c r="PP27" s="150"/>
      <c r="PQ27" s="150" t="str">
        <f t="shared" si="68"/>
        <v xml:space="preserve"> </v>
      </c>
      <c r="PR27" s="154" t="str">
        <f>IF(PP27=0," ",IF(PP27=16," ",VLOOKUP(PP27,PROTOKOL!$A:$E,2)*PQ27))</f>
        <v xml:space="preserve"> </v>
      </c>
      <c r="PS27" s="151"/>
      <c r="PT27" s="152" t="str">
        <f>IF(PP27=0," ",IF(PP27=16," ",(PO27-PR27-PS27)*VLOOKUP(PP27,PROTOKOL!$A:$E,5)))</f>
        <v xml:space="preserve"> </v>
      </c>
      <c r="PU27" s="155"/>
      <c r="PV27" s="156" t="str">
        <f t="shared" si="69"/>
        <v xml:space="preserve"> </v>
      </c>
      <c r="PW27" s="103"/>
      <c r="PX27" s="138">
        <v>14</v>
      </c>
      <c r="PY27" s="149" t="s">
        <v>26</v>
      </c>
      <c r="PZ27" s="150"/>
      <c r="QA27" s="150" t="str">
        <f t="shared" si="70"/>
        <v xml:space="preserve"> </v>
      </c>
      <c r="QB27" s="150" t="str">
        <f>IFERROR(IF(PZ27=0," ",IF(PZ27=16," ",VLOOKUP(PZ27,PROTOKOL!$A:$E,2)*QA27))/7.5*(7.5-QE27),"")</f>
        <v/>
      </c>
      <c r="QC27" s="151"/>
      <c r="QD27" s="152" t="str">
        <f>IF(PZ27=0," ",IF(PZ27=16," ",(PY27-QB27-QC27)*VLOOKUP(PZ27,PROTOKOL!$A:$E,5)))</f>
        <v xml:space="preserve"> </v>
      </c>
      <c r="QE27" s="153"/>
      <c r="QF27" s="144" t="str">
        <f t="shared" si="246"/>
        <v xml:space="preserve"> </v>
      </c>
      <c r="QG27" s="145" t="str">
        <f t="shared" si="247"/>
        <v xml:space="preserve"> </v>
      </c>
      <c r="QH27" s="149"/>
      <c r="QI27" s="150"/>
      <c r="QJ27" s="150" t="str">
        <f t="shared" si="71"/>
        <v xml:space="preserve"> </v>
      </c>
      <c r="QK27" s="154" t="str">
        <f>IF(QI27=0," ",IF(QI27=16," ",VLOOKUP(QI27,PROTOKOL!$A:$E,2)*QJ27))</f>
        <v xml:space="preserve"> </v>
      </c>
      <c r="QL27" s="151"/>
      <c r="QM27" s="152" t="str">
        <f>IF(QI27=0," ",IF(QI27=16," ",(QH27-QK27-QL27)*VLOOKUP(QI27,PROTOKOL!$A:$E,5)))</f>
        <v xml:space="preserve"> </v>
      </c>
      <c r="QN27" s="155"/>
      <c r="QO27" s="156" t="str">
        <f t="shared" si="72"/>
        <v xml:space="preserve"> </v>
      </c>
      <c r="QP27" s="103"/>
      <c r="QQ27" s="138">
        <v>14</v>
      </c>
      <c r="QR27" s="149">
        <v>5.87</v>
      </c>
      <c r="QS27" s="150">
        <v>3</v>
      </c>
      <c r="QT27" s="150">
        <f t="shared" si="73"/>
        <v>7.5</v>
      </c>
      <c r="QU27" s="150">
        <f>IFERROR(IF(QS27=0," ",IF(QS27=16," ",VLOOKUP(QS27,PROTOKOL!$A:$E,2)*QT27))/7.5*(7.5-QX27),"")</f>
        <v>4.5</v>
      </c>
      <c r="QV27" s="151">
        <v>0.154</v>
      </c>
      <c r="QW27" s="152">
        <f>IF(QS27=0," ",IF(QS27=16," ",(QR27-QU27-QV27)*VLOOKUP(QS27,PROTOKOL!$A:$E,5)))</f>
        <v>8.629560177777778</v>
      </c>
      <c r="QX27" s="153"/>
      <c r="QY27" s="144">
        <f t="shared" si="248"/>
        <v>7.5</v>
      </c>
      <c r="QZ27" s="145">
        <f t="shared" si="249"/>
        <v>8.629560177777778</v>
      </c>
      <c r="RA27" s="149"/>
      <c r="RB27" s="150"/>
      <c r="RC27" s="150" t="str">
        <f t="shared" si="74"/>
        <v xml:space="preserve"> </v>
      </c>
      <c r="RD27" s="154" t="str">
        <f>IF(RB27=0," ",IF(RB27=16," ",VLOOKUP(RB27,PROTOKOL!$A:$E,2)*RC27))</f>
        <v xml:space="preserve"> </v>
      </c>
      <c r="RE27" s="151"/>
      <c r="RF27" s="152" t="str">
        <f>IF(RB27=0," ",IF(RB27=16," ",(RA27-RD27-RE27)*VLOOKUP(RB27,PROTOKOL!$A:$E,5)))</f>
        <v xml:space="preserve"> </v>
      </c>
      <c r="RG27" s="155"/>
      <c r="RH27" s="156" t="str">
        <f t="shared" si="75"/>
        <v xml:space="preserve"> </v>
      </c>
      <c r="RI27" s="103"/>
      <c r="RJ27" s="138">
        <v>14</v>
      </c>
      <c r="RK27" s="149">
        <v>6.2</v>
      </c>
      <c r="RL27" s="150">
        <v>1</v>
      </c>
      <c r="RM27" s="150">
        <f t="shared" si="76"/>
        <v>7.5</v>
      </c>
      <c r="RN27" s="150">
        <f>IFERROR(IF(RL27=0," ",IF(RL27=16," ",VLOOKUP(RL27,PROTOKOL!$A:$E,2)*RM27))/7.5*(7.5-RQ27),"")</f>
        <v>4.5</v>
      </c>
      <c r="RO27" s="151">
        <v>0.30399999999999999</v>
      </c>
      <c r="RP27" s="152">
        <f>IF(RL27=0," ",IF(RL27=16," ",(RK27-RN27-RO27)*VLOOKUP(RL27,PROTOKOL!$A:$E,5)))</f>
        <v>14.15280311111111</v>
      </c>
      <c r="RQ27" s="153"/>
      <c r="RR27" s="144">
        <f t="shared" si="250"/>
        <v>7.5</v>
      </c>
      <c r="RS27" s="145">
        <f t="shared" si="251"/>
        <v>14.15280311111111</v>
      </c>
      <c r="RT27" s="149"/>
      <c r="RU27" s="150"/>
      <c r="RV27" s="150" t="str">
        <f t="shared" si="77"/>
        <v xml:space="preserve"> </v>
      </c>
      <c r="RW27" s="154" t="str">
        <f>IF(RU27=0," ",IF(RU27=16," ",VLOOKUP(RU27,PROTOKOL!$A:$E,2)*RV27))</f>
        <v xml:space="preserve"> </v>
      </c>
      <c r="RX27" s="151"/>
      <c r="RY27" s="152" t="str">
        <f>IF(RU27=0," ",IF(RU27=16," ",(RT27-RW27-RX27)*VLOOKUP(RU27,PROTOKOL!$A:$E,5)))</f>
        <v xml:space="preserve"> </v>
      </c>
      <c r="RZ27" s="155"/>
      <c r="SA27" s="156" t="str">
        <f t="shared" si="78"/>
        <v xml:space="preserve"> </v>
      </c>
      <c r="SB27" s="103"/>
      <c r="SC27" s="138">
        <v>14</v>
      </c>
      <c r="SD27" s="149">
        <v>5.88</v>
      </c>
      <c r="SE27" s="150">
        <v>1</v>
      </c>
      <c r="SF27" s="150">
        <f t="shared" si="79"/>
        <v>7.5</v>
      </c>
      <c r="SG27" s="150">
        <f>IFERROR(IF(SE27=0," ",IF(SE27=16," ",VLOOKUP(SE27,PROTOKOL!$A:$E,2)*SF27))/7.5*(7.5-SJ27),"")</f>
        <v>4.5</v>
      </c>
      <c r="SH27" s="151">
        <v>5.3999999999999999E-2</v>
      </c>
      <c r="SI27" s="152">
        <f>IF(SE27=0," ",IF(SE27=16," ",(SD27-SG27-SH27)*VLOOKUP(SE27,PROTOKOL!$A:$E,5)))</f>
        <v>13.443135333333331</v>
      </c>
      <c r="SJ27" s="153"/>
      <c r="SK27" s="144">
        <f t="shared" si="252"/>
        <v>7.5</v>
      </c>
      <c r="SL27" s="145">
        <f t="shared" si="253"/>
        <v>13.443135333333331</v>
      </c>
      <c r="SM27" s="149"/>
      <c r="SN27" s="150"/>
      <c r="SO27" s="150" t="str">
        <f t="shared" si="80"/>
        <v xml:space="preserve"> </v>
      </c>
      <c r="SP27" s="154" t="str">
        <f>IF(SN27=0," ",IF(SN27=16," ",VLOOKUP(SN27,PROTOKOL!$A:$E,2)*SO27))</f>
        <v xml:space="preserve"> </v>
      </c>
      <c r="SQ27" s="151"/>
      <c r="SR27" s="152" t="str">
        <f>IF(SN27=0," ",IF(SN27=16," ",(SM27-SP27-SQ27)*VLOOKUP(SN27,PROTOKOL!$A:$E,5)))</f>
        <v xml:space="preserve"> </v>
      </c>
      <c r="SS27" s="155"/>
      <c r="ST27" s="156" t="str">
        <f t="shared" si="81"/>
        <v xml:space="preserve"> </v>
      </c>
      <c r="SU27" s="103"/>
      <c r="SV27" s="138">
        <v>14</v>
      </c>
      <c r="SW27" s="149" t="s">
        <v>26</v>
      </c>
      <c r="SX27" s="150"/>
      <c r="SY27" s="150" t="str">
        <f t="shared" si="82"/>
        <v xml:space="preserve"> </v>
      </c>
      <c r="SZ27" s="150" t="str">
        <f>IFERROR(IF(SX27=0," ",IF(SX27=16," ",VLOOKUP(SX27,PROTOKOL!$A:$E,2)*SY27))/7.5*(7.5-TC27),"")</f>
        <v/>
      </c>
      <c r="TA27" s="151"/>
      <c r="TB27" s="152" t="str">
        <f>IF(SX27=0," ",IF(SX27=16," ",(SW27-SZ27-TA27)*VLOOKUP(SX27,PROTOKOL!$A:$E,5)))</f>
        <v xml:space="preserve"> </v>
      </c>
      <c r="TC27" s="153"/>
      <c r="TD27" s="144" t="str">
        <f t="shared" si="254"/>
        <v xml:space="preserve"> </v>
      </c>
      <c r="TE27" s="145" t="str">
        <f t="shared" si="255"/>
        <v xml:space="preserve"> </v>
      </c>
      <c r="TF27" s="149"/>
      <c r="TG27" s="150"/>
      <c r="TH27" s="150" t="str">
        <f t="shared" si="83"/>
        <v xml:space="preserve"> </v>
      </c>
      <c r="TI27" s="154" t="str">
        <f>IF(TG27=0," ",IF(TG27=16," ",VLOOKUP(TG27,PROTOKOL!$A:$E,2)*TH27))</f>
        <v xml:space="preserve"> </v>
      </c>
      <c r="TJ27" s="151"/>
      <c r="TK27" s="152" t="str">
        <f>IF(TG27=0," ",IF(TG27=16," ",(TF27-TI27-TJ27)*VLOOKUP(TG27,PROTOKOL!$A:$E,5)))</f>
        <v xml:space="preserve"> </v>
      </c>
      <c r="TL27" s="155"/>
      <c r="TM27" s="156" t="str">
        <f t="shared" si="84"/>
        <v xml:space="preserve"> </v>
      </c>
      <c r="TN27" s="103"/>
      <c r="TO27" s="138">
        <v>14</v>
      </c>
      <c r="TP27" s="149">
        <v>6.46</v>
      </c>
      <c r="TQ27" s="150">
        <v>1</v>
      </c>
      <c r="TR27" s="150">
        <f t="shared" si="85"/>
        <v>7.5</v>
      </c>
      <c r="TS27" s="150">
        <f>IFERROR(IF(TQ27=0," ",IF(TQ27=16," ",VLOOKUP(TQ27,PROTOKOL!$A:$E,2)*TR27))/7.5*(7.5-TV27),"")</f>
        <v>4.5</v>
      </c>
      <c r="TT27" s="151">
        <v>0.34899999999999998</v>
      </c>
      <c r="TU27" s="152">
        <f>IF(TQ27=0," ",IF(TQ27=16," ",(TP27-TS27-TT27)*VLOOKUP(TQ27,PROTOKOL!$A:$E,5)))</f>
        <v>16.332496999999996</v>
      </c>
      <c r="TV27" s="153"/>
      <c r="TW27" s="144">
        <f t="shared" si="256"/>
        <v>7.5</v>
      </c>
      <c r="TX27" s="145">
        <f t="shared" si="257"/>
        <v>16.332496999999996</v>
      </c>
      <c r="TY27" s="149"/>
      <c r="TZ27" s="150"/>
      <c r="UA27" s="150" t="str">
        <f t="shared" si="86"/>
        <v xml:space="preserve"> </v>
      </c>
      <c r="UB27" s="154" t="str">
        <f>IF(TZ27=0," ",IF(TZ27=16," ",VLOOKUP(TZ27,PROTOKOL!$A:$E,2)*UA27))</f>
        <v xml:space="preserve"> </v>
      </c>
      <c r="UC27" s="151"/>
      <c r="UD27" s="152" t="str">
        <f>IF(TZ27=0," ",IF(TZ27=16," ",(TY27-UB27-UC27)*VLOOKUP(TZ27,PROTOKOL!$A:$E,5)))</f>
        <v xml:space="preserve"> </v>
      </c>
      <c r="UE27" s="155"/>
      <c r="UF27" s="156" t="str">
        <f t="shared" si="87"/>
        <v xml:space="preserve"> </v>
      </c>
      <c r="UG27" s="103"/>
      <c r="UH27" s="138">
        <v>14</v>
      </c>
      <c r="UI27" s="149">
        <v>6.2</v>
      </c>
      <c r="UJ27" s="150">
        <v>1</v>
      </c>
      <c r="UK27" s="150">
        <f t="shared" si="88"/>
        <v>7.5</v>
      </c>
      <c r="UL27" s="150">
        <f>IFERROR(IF(UJ27=0," ",IF(UJ27=16," ",VLOOKUP(UJ27,PROTOKOL!$A:$E,2)*UK27))/7.5*(7.5-UO27),"")</f>
        <v>4.5</v>
      </c>
      <c r="UM27" s="151">
        <v>0.26900000000000002</v>
      </c>
      <c r="UN27" s="152">
        <f>IF(UJ27=0," ",IF(UJ27=16," ",(UI27-UL27-UM27)*VLOOKUP(UJ27,PROTOKOL!$A:$E,5)))</f>
        <v>14.507636999999999</v>
      </c>
      <c r="UO27" s="153"/>
      <c r="UP27" s="144">
        <f t="shared" si="258"/>
        <v>7.5</v>
      </c>
      <c r="UQ27" s="145">
        <f t="shared" si="259"/>
        <v>14.507636999999999</v>
      </c>
      <c r="UR27" s="149"/>
      <c r="US27" s="150"/>
      <c r="UT27" s="150" t="str">
        <f t="shared" si="89"/>
        <v xml:space="preserve"> </v>
      </c>
      <c r="UU27" s="154" t="str">
        <f>IF(US27=0," ",IF(US27=16," ",VLOOKUP(US27,PROTOKOL!$A:$E,2)*UT27))</f>
        <v xml:space="preserve"> </v>
      </c>
      <c r="UV27" s="151"/>
      <c r="UW27" s="152" t="str">
        <f>IF(US27=0," ",IF(US27=16," ",(UR27-UU27-UV27)*VLOOKUP(US27,PROTOKOL!$A:$E,5)))</f>
        <v xml:space="preserve"> </v>
      </c>
      <c r="UX27" s="155"/>
      <c r="UY27" s="156" t="str">
        <f t="shared" si="90"/>
        <v xml:space="preserve"> </v>
      </c>
      <c r="UZ27" s="103"/>
      <c r="VA27" s="138">
        <v>14</v>
      </c>
      <c r="VB27" s="149">
        <v>6.6</v>
      </c>
      <c r="VC27" s="150">
        <v>1</v>
      </c>
      <c r="VD27" s="150">
        <f t="shared" si="91"/>
        <v>7.5</v>
      </c>
      <c r="VE27" s="150">
        <f>IFERROR(IF(VC27=0," ",IF(VC27=16," ",VLOOKUP(VC27,PROTOKOL!$A:$E,2)*VD27))/7.5*(7.5-VH27),"")</f>
        <v>4.5</v>
      </c>
      <c r="VF27" s="151">
        <v>0.115</v>
      </c>
      <c r="VG27" s="152">
        <f>IF(VC27=0," ",IF(VC27=16," ",(VB27-VE27-VF27)*VLOOKUP(VC27,PROTOKOL!$A:$E,5)))</f>
        <v>20.124150555555548</v>
      </c>
      <c r="VH27" s="153"/>
      <c r="VI27" s="144">
        <f t="shared" si="260"/>
        <v>7.5</v>
      </c>
      <c r="VJ27" s="145">
        <f t="shared" si="261"/>
        <v>20.124150555555548</v>
      </c>
      <c r="VK27" s="149"/>
      <c r="VL27" s="150"/>
      <c r="VM27" s="150" t="str">
        <f t="shared" si="92"/>
        <v xml:space="preserve"> </v>
      </c>
      <c r="VN27" s="154" t="str">
        <f>IF(VL27=0," ",IF(VL27=16," ",VLOOKUP(VL27,PROTOKOL!$A:$E,2)*VM27))</f>
        <v xml:space="preserve"> </v>
      </c>
      <c r="VO27" s="151"/>
      <c r="VP27" s="152" t="str">
        <f>IF(VL27=0," ",IF(VL27=16," ",(VK27-VN27-VO27)*VLOOKUP(VL27,PROTOKOL!$A:$E,5)))</f>
        <v xml:space="preserve"> </v>
      </c>
      <c r="VQ27" s="155"/>
      <c r="VR27" s="156" t="str">
        <f t="shared" si="93"/>
        <v xml:space="preserve"> </v>
      </c>
      <c r="VS27" s="103"/>
      <c r="VT27" s="138">
        <v>14</v>
      </c>
      <c r="VU27" s="149">
        <v>6.09</v>
      </c>
      <c r="VV27" s="150">
        <v>1</v>
      </c>
      <c r="VW27" s="150">
        <f t="shared" si="94"/>
        <v>7.5</v>
      </c>
      <c r="VX27" s="150">
        <f>IFERROR(IF(VV27=0," ",IF(VV27=16," ",VLOOKUP(VV27,PROTOKOL!$A:$E,2)*VW27))/7.5*(7.5-WA27),"")</f>
        <v>4.5</v>
      </c>
      <c r="VY27" s="151">
        <v>0.11799999999999999</v>
      </c>
      <c r="VZ27" s="152">
        <f>IF(VV27=0," ",IF(VV27=16," ",(VU27-VX27-VY27)*VLOOKUP(VV27,PROTOKOL!$A:$E,5)))</f>
        <v>14.923299555555554</v>
      </c>
      <c r="WA27" s="153"/>
      <c r="WB27" s="144">
        <f t="shared" si="262"/>
        <v>7.5</v>
      </c>
      <c r="WC27" s="145">
        <f t="shared" si="263"/>
        <v>14.923299555555554</v>
      </c>
      <c r="WD27" s="149"/>
      <c r="WE27" s="150"/>
      <c r="WF27" s="150" t="str">
        <f t="shared" si="95"/>
        <v xml:space="preserve"> </v>
      </c>
      <c r="WG27" s="154" t="str">
        <f>IF(WE27=0," ",IF(WE27=16," ",VLOOKUP(WE27,PROTOKOL!$A:$E,2)*WF27))</f>
        <v xml:space="preserve"> </v>
      </c>
      <c r="WH27" s="151"/>
      <c r="WI27" s="152" t="str">
        <f>IF(WE27=0," ",IF(WE27=16," ",(WD27-WG27-WH27)*VLOOKUP(WE27,PROTOKOL!$A:$E,5)))</f>
        <v xml:space="preserve"> </v>
      </c>
      <c r="WJ27" s="155"/>
      <c r="WK27" s="156" t="str">
        <f t="shared" si="96"/>
        <v xml:space="preserve"> </v>
      </c>
      <c r="WL27" s="103"/>
      <c r="WM27" s="138">
        <v>14</v>
      </c>
      <c r="WN27" s="149">
        <v>5.68</v>
      </c>
      <c r="WO27" s="150">
        <v>1</v>
      </c>
      <c r="WP27" s="150">
        <f t="shared" si="97"/>
        <v>7.5</v>
      </c>
      <c r="WQ27" s="150">
        <f>IFERROR(IF(WO27=0," ",IF(WO27=16," ",VLOOKUP(WO27,PROTOKOL!$A:$E,2)*WP27))/7.5*(7.5-WT27),"")</f>
        <v>4.5</v>
      </c>
      <c r="WR27" s="151">
        <v>0.13400000000000001</v>
      </c>
      <c r="WS27" s="152">
        <f>IF(WO27=0," ",IF(WO27=16," ",(WN27-WQ27-WR27)*VLOOKUP(WO27,PROTOKOL!$A:$E,5)))</f>
        <v>10.604464222222219</v>
      </c>
      <c r="WT27" s="153"/>
      <c r="WU27" s="144">
        <f t="shared" si="264"/>
        <v>7.5</v>
      </c>
      <c r="WV27" s="145">
        <f t="shared" si="265"/>
        <v>10.604464222222219</v>
      </c>
      <c r="WW27" s="149"/>
      <c r="WX27" s="150"/>
      <c r="WY27" s="150" t="str">
        <f t="shared" si="98"/>
        <v xml:space="preserve"> </v>
      </c>
      <c r="WZ27" s="154" t="str">
        <f>IF(WX27=0," ",IF(WX27=16," ",VLOOKUP(WX27,PROTOKOL!$A:$E,2)*WY27))</f>
        <v xml:space="preserve"> </v>
      </c>
      <c r="XA27" s="151"/>
      <c r="XB27" s="152" t="str">
        <f>IF(WX27=0," ",IF(WX27=16," ",(WW27-WZ27-XA27)*VLOOKUP(WX27,PROTOKOL!$A:$E,5)))</f>
        <v xml:space="preserve"> </v>
      </c>
      <c r="XC27" s="155"/>
      <c r="XD27" s="156" t="str">
        <f t="shared" si="99"/>
        <v xml:space="preserve"> </v>
      </c>
      <c r="XE27" s="103"/>
      <c r="XF27" s="138">
        <v>14</v>
      </c>
      <c r="XG27" s="149">
        <v>6.76</v>
      </c>
      <c r="XH27" s="150">
        <v>1</v>
      </c>
      <c r="XI27" s="150">
        <f t="shared" si="100"/>
        <v>7.5</v>
      </c>
      <c r="XJ27" s="150">
        <f>IFERROR(IF(XH27=0," ",IF(XH27=16," ",VLOOKUP(XH27,PROTOKOL!$A:$E,2)*XI27))/7.5*(7.5-XM27),"")</f>
        <v>4.5</v>
      </c>
      <c r="XK27" s="151">
        <v>9.4E-2</v>
      </c>
      <c r="XL27" s="152">
        <f>IF(XH27=0," ",IF(XH27=16," ",(XG27-XJ27-XK27)*VLOOKUP(XH27,PROTOKOL!$A:$E,5)))</f>
        <v>21.959148666666664</v>
      </c>
      <c r="XM27" s="153"/>
      <c r="XN27" s="144">
        <f t="shared" si="266"/>
        <v>7.5</v>
      </c>
      <c r="XO27" s="145">
        <f t="shared" si="267"/>
        <v>21.959148666666664</v>
      </c>
      <c r="XP27" s="149"/>
      <c r="XQ27" s="150"/>
      <c r="XR27" s="150" t="str">
        <f t="shared" si="101"/>
        <v xml:space="preserve"> </v>
      </c>
      <c r="XS27" s="154" t="str">
        <f>IF(XQ27=0," ",IF(XQ27=16," ",VLOOKUP(XQ27,PROTOKOL!$A:$E,2)*XR27))</f>
        <v xml:space="preserve"> </v>
      </c>
      <c r="XT27" s="151"/>
      <c r="XU27" s="152" t="str">
        <f>IF(XQ27=0," ",IF(XQ27=16," ",(XP27-XS27-XT27)*VLOOKUP(XQ27,PROTOKOL!$A:$E,5)))</f>
        <v xml:space="preserve"> </v>
      </c>
      <c r="XV27" s="155"/>
      <c r="XW27" s="156" t="str">
        <f t="shared" si="102"/>
        <v xml:space="preserve"> </v>
      </c>
      <c r="XX27" s="103"/>
      <c r="XY27" s="138">
        <v>14</v>
      </c>
      <c r="XZ27" s="149">
        <v>5.77</v>
      </c>
      <c r="YA27" s="150">
        <v>1</v>
      </c>
      <c r="YB27" s="150">
        <f t="shared" si="103"/>
        <v>7.5</v>
      </c>
      <c r="YC27" s="150">
        <f>IFERROR(IF(YA27=0," ",IF(YA27=16," ",VLOOKUP(YA27,PROTOKOL!$A:$E,2)*YB27))/7.5*(7.5-YF27),"")</f>
        <v>4.5</v>
      </c>
      <c r="YD27" s="151">
        <v>0.38200000000000001</v>
      </c>
      <c r="YE27" s="152">
        <f>IF(YA27=0," ",IF(YA27=16," ",(XZ27-YC27-YD27)*VLOOKUP(YA27,PROTOKOL!$A:$E,5)))</f>
        <v>9.0026426666666612</v>
      </c>
      <c r="YF27" s="153"/>
      <c r="YG27" s="144">
        <f t="shared" si="268"/>
        <v>7.5</v>
      </c>
      <c r="YH27" s="145">
        <f t="shared" si="269"/>
        <v>9.0026426666666612</v>
      </c>
      <c r="YI27" s="149"/>
      <c r="YJ27" s="150"/>
      <c r="YK27" s="150" t="str">
        <f t="shared" si="104"/>
        <v xml:space="preserve"> </v>
      </c>
      <c r="YL27" s="154" t="str">
        <f>IF(YJ27=0," ",IF(YJ27=16," ",VLOOKUP(YJ27,PROTOKOL!$A:$E,2)*YK27))</f>
        <v xml:space="preserve"> </v>
      </c>
      <c r="YM27" s="151"/>
      <c r="YN27" s="152" t="str">
        <f>IF(YJ27=0," ",IF(YJ27=16," ",(YI27-YL27-YM27)*VLOOKUP(YJ27,PROTOKOL!$A:$E,5)))</f>
        <v xml:space="preserve"> </v>
      </c>
      <c r="YO27" s="155"/>
      <c r="YP27" s="156" t="str">
        <f t="shared" si="105"/>
        <v xml:space="preserve"> </v>
      </c>
      <c r="YQ27" s="103"/>
      <c r="YR27" s="138">
        <v>14</v>
      </c>
      <c r="YS27" s="149">
        <v>6.2</v>
      </c>
      <c r="YT27" s="150">
        <v>1</v>
      </c>
      <c r="YU27" s="150">
        <f t="shared" si="106"/>
        <v>7.5</v>
      </c>
      <c r="YV27" s="150">
        <f>IFERROR(IF(YT27=0," ",IF(YT27=16," ",VLOOKUP(YT27,PROTOKOL!$A:$E,2)*YU27))/7.5*(7.5-YY27),"")</f>
        <v>4.5</v>
      </c>
      <c r="YW27" s="151">
        <v>0.30399999999999999</v>
      </c>
      <c r="YX27" s="152">
        <f>IF(YT27=0," ",IF(YT27=16," ",(YS27-YV27-YW27)*VLOOKUP(YT27,PROTOKOL!$A:$E,5)))</f>
        <v>14.15280311111111</v>
      </c>
      <c r="YY27" s="153"/>
      <c r="YZ27" s="144">
        <f t="shared" si="270"/>
        <v>7.5</v>
      </c>
      <c r="ZA27" s="145">
        <f t="shared" si="271"/>
        <v>14.15280311111111</v>
      </c>
      <c r="ZB27" s="149"/>
      <c r="ZC27" s="150"/>
      <c r="ZD27" s="150" t="str">
        <f t="shared" si="107"/>
        <v xml:space="preserve"> </v>
      </c>
      <c r="ZE27" s="154" t="str">
        <f>IF(ZC27=0," ",IF(ZC27=16," ",VLOOKUP(ZC27,PROTOKOL!$A:$E,2)*ZD27))</f>
        <v xml:space="preserve"> </v>
      </c>
      <c r="ZF27" s="151"/>
      <c r="ZG27" s="152" t="str">
        <f>IF(ZC27=0," ",IF(ZC27=16," ",(ZB27-ZE27-ZF27)*VLOOKUP(ZC27,PROTOKOL!$A:$E,5)))</f>
        <v xml:space="preserve"> </v>
      </c>
      <c r="ZH27" s="155"/>
      <c r="ZI27" s="156" t="str">
        <f t="shared" si="108"/>
        <v xml:space="preserve"> </v>
      </c>
      <c r="ZJ27" s="103"/>
      <c r="ZK27" s="138">
        <v>14</v>
      </c>
      <c r="ZL27" s="149">
        <v>6.97</v>
      </c>
      <c r="ZM27" s="150">
        <v>1</v>
      </c>
      <c r="ZN27" s="150">
        <f t="shared" si="109"/>
        <v>7.5</v>
      </c>
      <c r="ZO27" s="150">
        <f>IFERROR(IF(ZM27=0," ",IF(ZM27=16," ",VLOOKUP(ZM27,PROTOKOL!$A:$E,2)*ZN27))/7.5*(7.5-ZR27),"")</f>
        <v>4.5</v>
      </c>
      <c r="ZP27" s="151">
        <v>0.19900000000000001</v>
      </c>
      <c r="ZQ27" s="152">
        <f>IF(ZM27=0," ",IF(ZM27=16," ",(ZL27-ZO27-ZP27)*VLOOKUP(ZM27,PROTOKOL!$A:$E,5)))</f>
        <v>23.023650333333329</v>
      </c>
      <c r="ZR27" s="153"/>
      <c r="ZS27" s="144">
        <f t="shared" si="272"/>
        <v>7.5</v>
      </c>
      <c r="ZT27" s="145">
        <f t="shared" si="273"/>
        <v>23.023650333333329</v>
      </c>
      <c r="ZU27" s="149"/>
      <c r="ZV27" s="150"/>
      <c r="ZW27" s="150" t="str">
        <f t="shared" si="110"/>
        <v xml:space="preserve"> </v>
      </c>
      <c r="ZX27" s="154" t="str">
        <f>IF(ZV27=0," ",IF(ZV27=16," ",VLOOKUP(ZV27,PROTOKOL!$A:$E,2)*ZW27))</f>
        <v xml:space="preserve"> </v>
      </c>
      <c r="ZY27" s="151"/>
      <c r="ZZ27" s="152" t="str">
        <f>IF(ZV27=0," ",IF(ZV27=16," ",(ZU27-ZX27-ZY27)*VLOOKUP(ZV27,PROTOKOL!$A:$E,5)))</f>
        <v xml:space="preserve"> </v>
      </c>
      <c r="AAA27" s="155"/>
      <c r="AAB27" s="156" t="str">
        <f t="shared" si="111"/>
        <v xml:space="preserve"> </v>
      </c>
      <c r="AAC27" s="103"/>
      <c r="AAD27" s="138">
        <v>14</v>
      </c>
      <c r="AAE27" s="149">
        <v>6.46</v>
      </c>
      <c r="AAF27" s="150">
        <v>1</v>
      </c>
      <c r="AAG27" s="150">
        <f t="shared" si="112"/>
        <v>7.5</v>
      </c>
      <c r="AAH27" s="150">
        <f>IFERROR(IF(AAF27=0," ",IF(AAF27=16," ",VLOOKUP(AAF27,PROTOKOL!$A:$E,2)*AAG27))/7.5*(7.5-AAK27),"")</f>
        <v>4.5</v>
      </c>
      <c r="AAI27" s="151">
        <v>0.17</v>
      </c>
      <c r="AAJ27" s="152">
        <f>IF(AAF27=0," ",IF(AAF27=16," ",(AAE27-AAH27-AAI27)*VLOOKUP(AAF27,PROTOKOL!$A:$E,5)))</f>
        <v>18.147218888888887</v>
      </c>
      <c r="AAK27" s="153"/>
      <c r="AAL27" s="144">
        <f t="shared" si="274"/>
        <v>7.5</v>
      </c>
      <c r="AAM27" s="145">
        <f t="shared" si="275"/>
        <v>18.147218888888887</v>
      </c>
      <c r="AAN27" s="149"/>
      <c r="AAO27" s="150"/>
      <c r="AAP27" s="150" t="str">
        <f t="shared" si="113"/>
        <v xml:space="preserve"> </v>
      </c>
      <c r="AAQ27" s="154" t="str">
        <f>IF(AAO27=0," ",IF(AAO27=16," ",VLOOKUP(AAO27,PROTOKOL!$A:$E,2)*AAP27))</f>
        <v xml:space="preserve"> </v>
      </c>
      <c r="AAR27" s="151"/>
      <c r="AAS27" s="152" t="str">
        <f>IF(AAO27=0," ",IF(AAO27=16," ",(AAN27-AAQ27-AAR27)*VLOOKUP(AAO27,PROTOKOL!$A:$E,5)))</f>
        <v xml:space="preserve"> </v>
      </c>
      <c r="AAT27" s="155"/>
      <c r="AAU27" s="156" t="str">
        <f t="shared" si="114"/>
        <v xml:space="preserve"> </v>
      </c>
      <c r="AAV27" s="103"/>
      <c r="AAW27" s="138">
        <v>14</v>
      </c>
      <c r="AAX27" s="149">
        <v>5.77</v>
      </c>
      <c r="AAY27" s="150">
        <v>1</v>
      </c>
      <c r="AAZ27" s="150">
        <f t="shared" si="115"/>
        <v>7.5</v>
      </c>
      <c r="ABA27" s="150">
        <f>IFERROR(IF(AAY27=0," ",IF(AAY27=16," ",VLOOKUP(AAY27,PROTOKOL!$A:$E,2)*AAZ27))/7.5*(7.5-ABD27),"")</f>
        <v>4.5</v>
      </c>
      <c r="ABB27" s="151">
        <v>0.38200000000000001</v>
      </c>
      <c r="ABC27" s="152">
        <f>IF(AAY27=0," ",IF(AAY27=16," ",(AAX27-ABA27-ABB27)*VLOOKUP(AAY27,PROTOKOL!$A:$E,5)))</f>
        <v>9.0026426666666612</v>
      </c>
      <c r="ABD27" s="153"/>
      <c r="ABE27" s="144">
        <f t="shared" si="276"/>
        <v>7.5</v>
      </c>
      <c r="ABF27" s="145">
        <f t="shared" si="277"/>
        <v>9.0026426666666612</v>
      </c>
      <c r="ABG27" s="149"/>
      <c r="ABH27" s="150"/>
      <c r="ABI27" s="150" t="str">
        <f t="shared" si="116"/>
        <v xml:space="preserve"> </v>
      </c>
      <c r="ABJ27" s="154" t="str">
        <f>IF(ABH27=0," ",IF(ABH27=16," ",VLOOKUP(ABH27,PROTOKOL!$A:$E,2)*ABI27))</f>
        <v xml:space="preserve"> </v>
      </c>
      <c r="ABK27" s="151"/>
      <c r="ABL27" s="152" t="str">
        <f>IF(ABH27=0," ",IF(ABH27=16," ",(ABG27-ABJ27-ABK27)*VLOOKUP(ABH27,PROTOKOL!$A:$E,5)))</f>
        <v xml:space="preserve"> </v>
      </c>
      <c r="ABM27" s="155"/>
      <c r="ABN27" s="156" t="str">
        <f t="shared" si="117"/>
        <v xml:space="preserve"> </v>
      </c>
      <c r="ABO27" s="103"/>
      <c r="ABP27" s="138">
        <v>14</v>
      </c>
      <c r="ABQ27" s="149">
        <v>1</v>
      </c>
      <c r="ABR27" s="150">
        <v>5</v>
      </c>
      <c r="ABS27" s="150">
        <f t="shared" si="118"/>
        <v>7.5</v>
      </c>
      <c r="ABT27" s="150">
        <f>IFERROR(IF(ABR27=0," ",IF(ABR27=16," ",VLOOKUP(ABR27,PROTOKOL!$A:$E,2)*ABS27))/7.5*(7.5-ABW27),"")</f>
        <v>0</v>
      </c>
      <c r="ABU27" s="151"/>
      <c r="ABV27" s="152">
        <f>IF(ABR27=0," ",IF(ABR27=16," ",(ABQ27-ABT27-ABU27)*VLOOKUP(ABR27,PROTOKOL!$A:$E,5)))</f>
        <v>17.262634133205204</v>
      </c>
      <c r="ABW27" s="153"/>
      <c r="ABX27" s="144" t="str">
        <f t="shared" si="278"/>
        <v xml:space="preserve"> </v>
      </c>
      <c r="ABY27" s="145" t="str">
        <f t="shared" si="279"/>
        <v xml:space="preserve"> </v>
      </c>
      <c r="ABZ27" s="149"/>
      <c r="ACA27" s="150"/>
      <c r="ACB27" s="150" t="str">
        <f t="shared" si="119"/>
        <v xml:space="preserve"> </v>
      </c>
      <c r="ACC27" s="154" t="str">
        <f>IF(ACA27=0," ",IF(ACA27=16," ",VLOOKUP(ACA27,PROTOKOL!$A:$E,2)*ACB27))</f>
        <v xml:space="preserve"> </v>
      </c>
      <c r="ACD27" s="151"/>
      <c r="ACE27" s="152" t="str">
        <f>IF(ACA27=0," ",IF(ACA27=16," ",(ABZ27-ACC27-ACD27)*VLOOKUP(ACA27,PROTOKOL!$A:$E,5)))</f>
        <v xml:space="preserve"> </v>
      </c>
      <c r="ACF27" s="155"/>
      <c r="ACG27" s="156" t="str">
        <f t="shared" si="120"/>
        <v xml:space="preserve"> </v>
      </c>
      <c r="ACH27" s="103"/>
      <c r="ACI27" s="138">
        <v>14</v>
      </c>
      <c r="ACJ27" s="149" t="s">
        <v>26</v>
      </c>
      <c r="ACK27" s="150"/>
      <c r="ACL27" s="150" t="str">
        <f t="shared" si="121"/>
        <v xml:space="preserve"> </v>
      </c>
      <c r="ACM27" s="150" t="str">
        <f>IFERROR(IF(ACK27=0," ",IF(ACK27=16," ",VLOOKUP(ACK27,PROTOKOL!$A:$E,2)*ACL27))/7.5*(7.5-ACP27),"")</f>
        <v/>
      </c>
      <c r="ACN27" s="151"/>
      <c r="ACO27" s="152" t="str">
        <f>IF(ACK27=0," ",IF(ACK27=16," ",(ACJ27-ACM27-ACN27)*VLOOKUP(ACK27,PROTOKOL!$A:$E,5)))</f>
        <v xml:space="preserve"> </v>
      </c>
      <c r="ACP27" s="153"/>
      <c r="ACQ27" s="144" t="str">
        <f t="shared" si="280"/>
        <v xml:space="preserve"> </v>
      </c>
      <c r="ACR27" s="145" t="str">
        <f t="shared" si="281"/>
        <v xml:space="preserve"> </v>
      </c>
      <c r="ACS27" s="149"/>
      <c r="ACT27" s="150"/>
      <c r="ACU27" s="150" t="str">
        <f t="shared" si="122"/>
        <v xml:space="preserve"> </v>
      </c>
      <c r="ACV27" s="154" t="str">
        <f>IF(ACT27=0," ",IF(ACT27=16," ",VLOOKUP(ACT27,PROTOKOL!$A:$E,2)*ACU27))</f>
        <v xml:space="preserve"> </v>
      </c>
      <c r="ACW27" s="151"/>
      <c r="ACX27" s="152" t="str">
        <f>IF(ACT27=0," ",IF(ACT27=16," ",(ACS27-ACV27-ACW27)*VLOOKUP(ACT27,PROTOKOL!$A:$E,5)))</f>
        <v xml:space="preserve"> </v>
      </c>
      <c r="ACY27" s="155"/>
      <c r="ACZ27" s="156" t="str">
        <f t="shared" si="123"/>
        <v xml:space="preserve"> </v>
      </c>
      <c r="ADA27" s="103"/>
      <c r="ADB27" s="138">
        <v>14</v>
      </c>
      <c r="ADC27" s="149" t="s">
        <v>26</v>
      </c>
      <c r="ADD27" s="150"/>
      <c r="ADE27" s="150" t="str">
        <f t="shared" si="124"/>
        <v xml:space="preserve"> </v>
      </c>
      <c r="ADF27" s="150" t="str">
        <f>IFERROR(IF(ADD27=0," ",IF(ADD27=16," ",VLOOKUP(ADD27,PROTOKOL!$A:$E,2)*ADE27))/7.5*(7.5-ADI27),"")</f>
        <v/>
      </c>
      <c r="ADG27" s="151"/>
      <c r="ADH27" s="152" t="str">
        <f>IF(ADD27=0," ",IF(ADD27=16," ",(ADC27-ADF27-ADG27)*VLOOKUP(ADD27,PROTOKOL!$A:$E,5)))</f>
        <v xml:space="preserve"> </v>
      </c>
      <c r="ADI27" s="153"/>
      <c r="ADJ27" s="144" t="str">
        <f t="shared" si="282"/>
        <v xml:space="preserve"> </v>
      </c>
      <c r="ADK27" s="145" t="str">
        <f t="shared" si="283"/>
        <v xml:space="preserve"> </v>
      </c>
      <c r="ADL27" s="149"/>
      <c r="ADM27" s="150"/>
      <c r="ADN27" s="150" t="str">
        <f t="shared" si="125"/>
        <v xml:space="preserve"> </v>
      </c>
      <c r="ADO27" s="154" t="str">
        <f>IF(ADM27=0," ",IF(ADM27=16," ",VLOOKUP(ADM27,PROTOKOL!$A:$E,2)*ADN27))</f>
        <v xml:space="preserve"> </v>
      </c>
      <c r="ADP27" s="151"/>
      <c r="ADQ27" s="152" t="str">
        <f>IF(ADM27=0," ",IF(ADM27=16," ",(ADL27-ADO27-ADP27)*VLOOKUP(ADM27,PROTOKOL!$A:$E,5)))</f>
        <v xml:space="preserve"> </v>
      </c>
      <c r="ADR27" s="155"/>
      <c r="ADS27" s="156" t="str">
        <f t="shared" si="126"/>
        <v xml:space="preserve"> </v>
      </c>
      <c r="ADT27" s="103"/>
      <c r="ADU27" s="138">
        <v>14</v>
      </c>
      <c r="ADV27" s="149" t="s">
        <v>26</v>
      </c>
      <c r="ADW27" s="150"/>
      <c r="ADX27" s="150" t="str">
        <f t="shared" si="127"/>
        <v xml:space="preserve"> </v>
      </c>
      <c r="ADY27" s="150" t="str">
        <f>IFERROR(IF(ADW27=0," ",IF(ADW27=16," ",VLOOKUP(ADW27,PROTOKOL!$A:$E,2)*ADX27))/7.5*(7.5-AEB27),"")</f>
        <v/>
      </c>
      <c r="ADZ27" s="151"/>
      <c r="AEA27" s="152" t="str">
        <f>IF(ADW27=0," ",IF(ADW27=16," ",(ADV27-ADY27-ADZ27)*VLOOKUP(ADW27,PROTOKOL!$A:$E,5)))</f>
        <v xml:space="preserve"> </v>
      </c>
      <c r="AEB27" s="153"/>
      <c r="AEC27" s="144" t="str">
        <f t="shared" si="284"/>
        <v xml:space="preserve"> </v>
      </c>
      <c r="AED27" s="145" t="str">
        <f t="shared" si="285"/>
        <v xml:space="preserve"> </v>
      </c>
      <c r="AEE27" s="149"/>
      <c r="AEF27" s="150"/>
      <c r="AEG27" s="150" t="str">
        <f t="shared" si="128"/>
        <v xml:space="preserve"> </v>
      </c>
      <c r="AEH27" s="154" t="str">
        <f>IF(AEF27=0," ",IF(AEF27=16," ",VLOOKUP(AEF27,PROTOKOL!$A:$E,2)*AEG27))</f>
        <v xml:space="preserve"> </v>
      </c>
      <c r="AEI27" s="151"/>
      <c r="AEJ27" s="152" t="str">
        <f>IF(AEF27=0," ",IF(AEF27=16," ",(AEE27-AEH27-AEI27)*VLOOKUP(AEF27,PROTOKOL!$A:$E,5)))</f>
        <v xml:space="preserve"> </v>
      </c>
      <c r="AEK27" s="155"/>
      <c r="AEL27" s="156" t="str">
        <f t="shared" si="129"/>
        <v xml:space="preserve"> </v>
      </c>
      <c r="AEM27" s="103"/>
      <c r="AEN27" s="138">
        <v>14</v>
      </c>
      <c r="AEO27" s="149">
        <v>5.69</v>
      </c>
      <c r="AEP27" s="150">
        <v>1</v>
      </c>
      <c r="AEQ27" s="150">
        <f t="shared" si="130"/>
        <v>7.5</v>
      </c>
      <c r="AER27" s="150">
        <f>IFERROR(IF(AEP27=0," ",IF(AEP27=16," ",VLOOKUP(AEP27,PROTOKOL!$A:$E,2)*AEQ27))/7.5*(7.5-AEU27),"")</f>
        <v>4.5</v>
      </c>
      <c r="AES27" s="151">
        <v>0.40899999999999997</v>
      </c>
      <c r="AET27" s="152">
        <f>IF(AEP27=0," ",IF(AEP27=16," ",(AEO27-AER27-AES27)*VLOOKUP(AEP27,PROTOKOL!$A:$E,5)))</f>
        <v>7.9178647777777806</v>
      </c>
      <c r="AEU27" s="153"/>
      <c r="AEV27" s="144">
        <f t="shared" si="286"/>
        <v>7.5</v>
      </c>
      <c r="AEW27" s="145">
        <f t="shared" si="287"/>
        <v>7.9178647777777806</v>
      </c>
      <c r="AEX27" s="149"/>
      <c r="AEY27" s="150"/>
      <c r="AEZ27" s="150" t="str">
        <f t="shared" si="131"/>
        <v xml:space="preserve"> </v>
      </c>
      <c r="AFA27" s="154" t="str">
        <f>IF(AEY27=0," ",IF(AEY27=16," ",VLOOKUP(AEY27,PROTOKOL!$A:$E,2)*AEZ27))</f>
        <v xml:space="preserve"> </v>
      </c>
      <c r="AFB27" s="151"/>
      <c r="AFC27" s="152" t="str">
        <f>IF(AEY27=0," ",IF(AEY27=16," ",(AEX27-AFA27-AFB27)*VLOOKUP(AEY27,PROTOKOL!$A:$E,5)))</f>
        <v xml:space="preserve"> </v>
      </c>
      <c r="AFD27" s="155"/>
      <c r="AFE27" s="156" t="str">
        <f t="shared" si="132"/>
        <v xml:space="preserve"> </v>
      </c>
      <c r="AFF27" s="103"/>
      <c r="AFG27" s="138">
        <v>14</v>
      </c>
      <c r="AFH27" s="149" t="s">
        <v>26</v>
      </c>
      <c r="AFI27" s="150"/>
      <c r="AFJ27" s="150" t="str">
        <f t="shared" si="133"/>
        <v xml:space="preserve"> </v>
      </c>
      <c r="AFK27" s="150" t="str">
        <f>IFERROR(IF(AFI27=0," ",IF(AFI27=16," ",VLOOKUP(AFI27,PROTOKOL!$A:$E,2)*AFJ27))/7.5*(7.5-AFN27),"")</f>
        <v/>
      </c>
      <c r="AFL27" s="151"/>
      <c r="AFM27" s="152" t="str">
        <f>IF(AFI27=0," ",IF(AFI27=16," ",(AFH27-AFK27-AFL27)*VLOOKUP(AFI27,PROTOKOL!$A:$E,5)))</f>
        <v xml:space="preserve"> </v>
      </c>
      <c r="AFN27" s="153"/>
      <c r="AFO27" s="144" t="str">
        <f t="shared" si="288"/>
        <v xml:space="preserve"> </v>
      </c>
      <c r="AFP27" s="145" t="str">
        <f t="shared" si="289"/>
        <v xml:space="preserve"> </v>
      </c>
      <c r="AFQ27" s="149"/>
      <c r="AFR27" s="150"/>
      <c r="AFS27" s="150" t="str">
        <f t="shared" si="134"/>
        <v xml:space="preserve"> </v>
      </c>
      <c r="AFT27" s="154" t="str">
        <f>IF(AFR27=0," ",IF(AFR27=16," ",VLOOKUP(AFR27,PROTOKOL!$A:$E,2)*AFS27))</f>
        <v xml:space="preserve"> </v>
      </c>
      <c r="AFU27" s="151"/>
      <c r="AFV27" s="152" t="str">
        <f>IF(AFR27=0," ",IF(AFR27=16," ",(AFQ27-AFT27-AFU27)*VLOOKUP(AFR27,PROTOKOL!$A:$E,5)))</f>
        <v xml:space="preserve"> </v>
      </c>
      <c r="AFW27" s="155"/>
      <c r="AFX27" s="156" t="str">
        <f t="shared" si="135"/>
        <v xml:space="preserve"> </v>
      </c>
      <c r="AFY27" s="103"/>
      <c r="AFZ27" s="138">
        <v>14</v>
      </c>
      <c r="AGA27" s="149">
        <v>6.7</v>
      </c>
      <c r="AGB27" s="150">
        <v>1</v>
      </c>
      <c r="AGC27" s="150">
        <f t="shared" si="136"/>
        <v>7.5</v>
      </c>
      <c r="AGD27" s="150">
        <f>IFERROR(IF(AGB27=0," ",IF(AGB27=16," ",VLOOKUP(AGB27,PROTOKOL!$A:$E,2)*AGC27))/7.5*(7.5-AGG27),"")</f>
        <v>4.5</v>
      </c>
      <c r="AGE27" s="151">
        <v>0.14299999999999999</v>
      </c>
      <c r="AGF27" s="152">
        <f>IF(AGB27=0," ",IF(AGB27=16," ",(AGA27-AGD27-AGE27)*VLOOKUP(AGB27,PROTOKOL!$A:$E,5)))</f>
        <v>20.854094555555559</v>
      </c>
      <c r="AGG27" s="153"/>
      <c r="AGH27" s="144">
        <f t="shared" si="290"/>
        <v>7.5</v>
      </c>
      <c r="AGI27" s="145">
        <f t="shared" si="291"/>
        <v>20.854094555555559</v>
      </c>
      <c r="AGJ27" s="149"/>
      <c r="AGK27" s="150"/>
      <c r="AGL27" s="150" t="str">
        <f t="shared" si="137"/>
        <v xml:space="preserve"> </v>
      </c>
      <c r="AGM27" s="154" t="str">
        <f>IF(AGK27=0," ",IF(AGK27=16," ",VLOOKUP(AGK27,PROTOKOL!$A:$E,2)*AGL27))</f>
        <v xml:space="preserve"> </v>
      </c>
      <c r="AGN27" s="151"/>
      <c r="AGO27" s="152" t="str">
        <f>IF(AGK27=0," ",IF(AGK27=16," ",(AGJ27-AGM27-AGN27)*VLOOKUP(AGK27,PROTOKOL!$A:$E,5)))</f>
        <v xml:space="preserve"> </v>
      </c>
      <c r="AGP27" s="155"/>
      <c r="AGQ27" s="156" t="str">
        <f t="shared" si="138"/>
        <v xml:space="preserve"> </v>
      </c>
      <c r="AGR27" s="103"/>
      <c r="AGS27" s="138">
        <v>14</v>
      </c>
      <c r="AGT27" s="149" t="s">
        <v>26</v>
      </c>
      <c r="AGU27" s="150"/>
      <c r="AGV27" s="150" t="str">
        <f t="shared" si="139"/>
        <v xml:space="preserve"> </v>
      </c>
      <c r="AGW27" s="150" t="str">
        <f>IFERROR(IF(AGU27=0," ",IF(AGU27=16," ",VLOOKUP(AGU27,PROTOKOL!$A:$E,2)*AGV27))/7.5*(7.5-AGZ27),"")</f>
        <v/>
      </c>
      <c r="AGX27" s="151"/>
      <c r="AGY27" s="152" t="str">
        <f>IF(AGU27=0," ",IF(AGU27=16," ",(AGT27-AGW27-AGX27)*VLOOKUP(AGU27,PROTOKOL!$A:$E,5)))</f>
        <v xml:space="preserve"> </v>
      </c>
      <c r="AGZ27" s="153"/>
      <c r="AHA27" s="144" t="str">
        <f t="shared" si="292"/>
        <v xml:space="preserve"> </v>
      </c>
      <c r="AHB27" s="145" t="str">
        <f t="shared" si="293"/>
        <v xml:space="preserve"> </v>
      </c>
      <c r="AHC27" s="149"/>
      <c r="AHD27" s="150"/>
      <c r="AHE27" s="150" t="str">
        <f t="shared" si="140"/>
        <v xml:space="preserve"> </v>
      </c>
      <c r="AHF27" s="154" t="str">
        <f>IF(AHD27=0," ",IF(AHD27=16," ",VLOOKUP(AHD27,PROTOKOL!$A:$E,2)*AHE27))</f>
        <v xml:space="preserve"> </v>
      </c>
      <c r="AHG27" s="151"/>
      <c r="AHH27" s="152" t="str">
        <f>IF(AHD27=0," ",IF(AHD27=16," ",(AHC27-AHF27-AHG27)*VLOOKUP(AHD27,PROTOKOL!$A:$E,5)))</f>
        <v xml:space="preserve"> </v>
      </c>
      <c r="AHI27" s="155"/>
      <c r="AHJ27" s="156" t="str">
        <f t="shared" si="141"/>
        <v xml:space="preserve"> </v>
      </c>
      <c r="AHK27" s="103"/>
      <c r="AHL27" s="138">
        <v>14</v>
      </c>
      <c r="AHM27" s="149" t="s">
        <v>29</v>
      </c>
      <c r="AHN27" s="150"/>
      <c r="AHO27" s="150" t="str">
        <f t="shared" si="142"/>
        <v xml:space="preserve"> </v>
      </c>
      <c r="AHP27" s="150" t="str">
        <f>IFERROR(IF(AHN27=0," ",IF(AHN27=16," ",VLOOKUP(AHN27,PROTOKOL!$A:$E,2)*AHO27))/7.5*(7.5-AHS27),"")</f>
        <v/>
      </c>
      <c r="AHQ27" s="151"/>
      <c r="AHR27" s="152" t="str">
        <f>IF(AHN27=0," ",IF(AHN27=16," ",(AHM27-AHP27-AHQ27)*VLOOKUP(AHN27,PROTOKOL!$A:$E,5)))</f>
        <v xml:space="preserve"> </v>
      </c>
      <c r="AHS27" s="153"/>
      <c r="AHT27" s="144" t="str">
        <f t="shared" si="294"/>
        <v xml:space="preserve"> </v>
      </c>
      <c r="AHU27" s="145" t="str">
        <f t="shared" si="295"/>
        <v xml:space="preserve"> </v>
      </c>
      <c r="AHV27" s="149"/>
      <c r="AHW27" s="150"/>
      <c r="AHX27" s="150" t="str">
        <f t="shared" si="143"/>
        <v xml:space="preserve"> </v>
      </c>
      <c r="AHY27" s="154" t="str">
        <f>IF(AHW27=0," ",IF(AHW27=16," ",VLOOKUP(AHW27,PROTOKOL!$A:$E,2)*AHX27))</f>
        <v xml:space="preserve"> </v>
      </c>
      <c r="AHZ27" s="151"/>
      <c r="AIA27" s="152" t="str">
        <f>IF(AHW27=0," ",IF(AHW27=16," ",(AHV27-AHY27-AHZ27)*VLOOKUP(AHW27,PROTOKOL!$A:$E,5)))</f>
        <v xml:space="preserve"> </v>
      </c>
      <c r="AIB27" s="155"/>
      <c r="AIC27" s="156" t="str">
        <f t="shared" si="144"/>
        <v xml:space="preserve"> </v>
      </c>
      <c r="AID27" s="103"/>
      <c r="AIE27" s="138">
        <v>14</v>
      </c>
      <c r="AIF27" s="149">
        <v>6.27</v>
      </c>
      <c r="AIG27" s="150">
        <v>1</v>
      </c>
      <c r="AIH27" s="150">
        <f t="shared" si="145"/>
        <v>7.5</v>
      </c>
      <c r="AII27" s="150">
        <f>IFERROR(IF(AIG27=0," ",IF(AIG27=16," ",VLOOKUP(AIG27,PROTOKOL!$A:$E,2)*AIH27))/7.5*(7.5-AIL27),"")</f>
        <v>4.5</v>
      </c>
      <c r="AIJ27" s="151">
        <v>0.16900000000000001</v>
      </c>
      <c r="AIK27" s="152">
        <f>IF(AIG27=0," ",IF(AIG27=16," ",(AIF27-AII27-AIJ27)*VLOOKUP(AIG27,PROTOKOL!$A:$E,5)))</f>
        <v>16.231115888888883</v>
      </c>
      <c r="AIL27" s="153"/>
      <c r="AIM27" s="144">
        <f t="shared" si="296"/>
        <v>7.5</v>
      </c>
      <c r="AIN27" s="145">
        <f t="shared" si="297"/>
        <v>16.231115888888883</v>
      </c>
      <c r="AIO27" s="149"/>
      <c r="AIP27" s="150"/>
      <c r="AIQ27" s="150" t="str">
        <f t="shared" si="146"/>
        <v xml:space="preserve"> </v>
      </c>
      <c r="AIR27" s="154" t="str">
        <f>IF(AIP27=0," ",IF(AIP27=16," ",VLOOKUP(AIP27,PROTOKOL!$A:$E,2)*AIQ27))</f>
        <v xml:space="preserve"> </v>
      </c>
      <c r="AIS27" s="151"/>
      <c r="AIT27" s="152" t="str">
        <f>IF(AIP27=0," ",IF(AIP27=16," ",(AIO27-AIR27-AIS27)*VLOOKUP(AIP27,PROTOKOL!$A:$E,5)))</f>
        <v xml:space="preserve"> </v>
      </c>
      <c r="AIU27" s="155"/>
      <c r="AIV27" s="156" t="str">
        <f t="shared" si="147"/>
        <v xml:space="preserve"> </v>
      </c>
      <c r="AIW27" s="103"/>
      <c r="AIX27" s="138">
        <v>14</v>
      </c>
      <c r="AIY27" s="149">
        <v>6.25</v>
      </c>
      <c r="AIZ27" s="150">
        <v>1</v>
      </c>
      <c r="AJA27" s="150">
        <f t="shared" si="148"/>
        <v>7.5</v>
      </c>
      <c r="AJB27" s="150">
        <f>IFERROR(IF(AIZ27=0," ",IF(AIZ27=16," ",VLOOKUP(AIZ27,PROTOKOL!$A:$E,2)*AJA27))/7.5*(7.5-AJE27),"")</f>
        <v>4.5</v>
      </c>
      <c r="AJC27" s="151">
        <v>0.16500000000000001</v>
      </c>
      <c r="AJD27" s="152">
        <f>IF(AIZ27=0," ",IF(AIZ27=16," ",(AIY27-AJB27-AJC27)*VLOOKUP(AIZ27,PROTOKOL!$A:$E,5)))</f>
        <v>16.068906111111108</v>
      </c>
      <c r="AJE27" s="153"/>
      <c r="AJF27" s="144">
        <f t="shared" si="298"/>
        <v>7.5</v>
      </c>
      <c r="AJG27" s="145">
        <f t="shared" si="299"/>
        <v>16.068906111111108</v>
      </c>
      <c r="AJH27" s="149"/>
      <c r="AJI27" s="150"/>
      <c r="AJJ27" s="150" t="str">
        <f t="shared" si="149"/>
        <v xml:space="preserve"> </v>
      </c>
      <c r="AJK27" s="154" t="str">
        <f>IF(AJI27=0," ",IF(AJI27=16," ",VLOOKUP(AJI27,PROTOKOL!$A:$E,2)*AJJ27))</f>
        <v xml:space="preserve"> </v>
      </c>
      <c r="AJL27" s="151"/>
      <c r="AJM27" s="152" t="str">
        <f>IF(AJI27=0," ",IF(AJI27=16," ",(AJH27-AJK27-AJL27)*VLOOKUP(AJI27,PROTOKOL!$A:$E,5)))</f>
        <v xml:space="preserve"> </v>
      </c>
      <c r="AJN27" s="155"/>
      <c r="AJO27" s="156" t="str">
        <f t="shared" si="150"/>
        <v xml:space="preserve"> </v>
      </c>
      <c r="AJP27" s="103"/>
      <c r="AJQ27" s="138">
        <v>14</v>
      </c>
      <c r="AJR27" s="149">
        <v>6.2</v>
      </c>
      <c r="AJS27" s="150">
        <v>1</v>
      </c>
      <c r="AJT27" s="150">
        <f t="shared" si="151"/>
        <v>7.5</v>
      </c>
      <c r="AJU27" s="150">
        <f>IFERROR(IF(AJS27=0," ",IF(AJS27=16," ",VLOOKUP(AJS27,PROTOKOL!$A:$E,2)*AJT27))/7.5*(7.5-AJX27),"")</f>
        <v>4.5</v>
      </c>
      <c r="AJV27" s="151">
        <v>0.26900000000000002</v>
      </c>
      <c r="AJW27" s="152">
        <f>IF(AJS27=0," ",IF(AJS27=16," ",(AJR27-AJU27-AJV27)*VLOOKUP(AJS27,PROTOKOL!$A:$E,5)))</f>
        <v>14.507636999999999</v>
      </c>
      <c r="AJX27" s="153"/>
      <c r="AJY27" s="144">
        <f t="shared" si="300"/>
        <v>7.5</v>
      </c>
      <c r="AJZ27" s="145">
        <f t="shared" si="301"/>
        <v>14.507636999999999</v>
      </c>
      <c r="AKA27" s="149"/>
      <c r="AKB27" s="150"/>
      <c r="AKC27" s="150" t="str">
        <f t="shared" si="152"/>
        <v xml:space="preserve"> </v>
      </c>
      <c r="AKD27" s="154" t="str">
        <f>IF(AKB27=0," ",IF(AKB27=16," ",VLOOKUP(AKB27,PROTOKOL!$A:$E,2)*AKC27))</f>
        <v xml:space="preserve"> </v>
      </c>
      <c r="AKE27" s="151"/>
      <c r="AKF27" s="152" t="str">
        <f>IF(AKB27=0," ",IF(AKB27=16," ",(AKA27-AKD27-AKE27)*VLOOKUP(AKB27,PROTOKOL!$A:$E,5)))</f>
        <v xml:space="preserve"> </v>
      </c>
      <c r="AKG27" s="155"/>
      <c r="AKH27" s="156" t="str">
        <f t="shared" si="153"/>
        <v xml:space="preserve"> </v>
      </c>
      <c r="AKI27" s="103"/>
      <c r="AKJ27" s="138">
        <v>14</v>
      </c>
      <c r="AKK27" s="149">
        <v>6.08</v>
      </c>
      <c r="AKL27" s="150">
        <v>1</v>
      </c>
      <c r="AKM27" s="150">
        <f t="shared" si="154"/>
        <v>7.5</v>
      </c>
      <c r="AKN27" s="150">
        <f>IFERROR(IF(AKL27=0," ",IF(AKL27=16," ",VLOOKUP(AKL27,PROTOKOL!$A:$E,2)*AKM27))/7.5*(7.5-AKQ27),"")</f>
        <v>4.5</v>
      </c>
      <c r="AKO27" s="151">
        <v>0.28899999999999998</v>
      </c>
      <c r="AKP27" s="152">
        <f>IF(AKL27=0," ",IF(AKL27=16," ",(AKK27-AKN27-AKO27)*VLOOKUP(AKL27,PROTOKOL!$A:$E,5)))</f>
        <v>13.088301444444445</v>
      </c>
      <c r="AKQ27" s="153"/>
      <c r="AKR27" s="144">
        <f t="shared" si="302"/>
        <v>7.5</v>
      </c>
      <c r="AKS27" s="145">
        <f t="shared" si="303"/>
        <v>13.088301444444445</v>
      </c>
      <c r="AKT27" s="149"/>
      <c r="AKU27" s="150"/>
      <c r="AKV27" s="150" t="str">
        <f t="shared" si="155"/>
        <v xml:space="preserve"> </v>
      </c>
      <c r="AKW27" s="154" t="str">
        <f>IF(AKU27=0," ",IF(AKU27=16," ",VLOOKUP(AKU27,PROTOKOL!$A:$E,2)*AKV27))</f>
        <v xml:space="preserve"> </v>
      </c>
      <c r="AKX27" s="151"/>
      <c r="AKY27" s="152" t="str">
        <f>IF(AKU27=0," ",IF(AKU27=16," ",(AKT27-AKW27-AKX27)*VLOOKUP(AKU27,PROTOKOL!$A:$E,5)))</f>
        <v xml:space="preserve"> </v>
      </c>
      <c r="AKZ27" s="155"/>
      <c r="ALA27" s="156" t="str">
        <f t="shared" si="156"/>
        <v xml:space="preserve"> </v>
      </c>
      <c r="ALB27" s="103"/>
      <c r="ALC27" s="138">
        <v>14</v>
      </c>
      <c r="ALD27" s="149">
        <v>5.69</v>
      </c>
      <c r="ALE27" s="150">
        <v>1</v>
      </c>
      <c r="ALF27" s="150">
        <f t="shared" si="157"/>
        <v>7.5</v>
      </c>
      <c r="ALG27" s="150">
        <f>IFERROR(IF(ALE27=0," ",IF(ALE27=16," ",VLOOKUP(ALE27,PROTOKOL!$A:$E,2)*ALF27))/7.5*(7.5-ALJ27),"")</f>
        <v>4.5</v>
      </c>
      <c r="ALH27" s="151">
        <v>0.40899999999999997</v>
      </c>
      <c r="ALI27" s="152">
        <f>IF(ALE27=0," ",IF(ALE27=16," ",(ALD27-ALG27-ALH27)*VLOOKUP(ALE27,PROTOKOL!$A:$E,5)))</f>
        <v>7.9178647777777806</v>
      </c>
      <c r="ALJ27" s="153"/>
      <c r="ALK27" s="144">
        <f t="shared" si="304"/>
        <v>7.5</v>
      </c>
      <c r="ALL27" s="145">
        <f t="shared" si="305"/>
        <v>7.9178647777777806</v>
      </c>
      <c r="ALM27" s="149"/>
      <c r="ALN27" s="150"/>
      <c r="ALO27" s="150" t="str">
        <f t="shared" si="158"/>
        <v xml:space="preserve"> </v>
      </c>
      <c r="ALP27" s="154" t="str">
        <f>IF(ALN27=0," ",IF(ALN27=16," ",VLOOKUP(ALN27,PROTOKOL!$A:$E,2)*ALO27))</f>
        <v xml:space="preserve"> </v>
      </c>
      <c r="ALQ27" s="151"/>
      <c r="ALR27" s="152" t="str">
        <f>IF(ALN27=0," ",IF(ALN27=16," ",(ALM27-ALP27-ALQ27)*VLOOKUP(ALN27,PROTOKOL!$A:$E,5)))</f>
        <v xml:space="preserve"> </v>
      </c>
      <c r="ALS27" s="155"/>
      <c r="ALT27" s="156" t="str">
        <f t="shared" si="159"/>
        <v xml:space="preserve"> </v>
      </c>
      <c r="ALU27" s="103"/>
      <c r="ALV27" s="138">
        <v>14</v>
      </c>
      <c r="ALW27" s="149">
        <v>6.1</v>
      </c>
      <c r="ALX27" s="150">
        <v>1</v>
      </c>
      <c r="ALY27" s="150">
        <f t="shared" si="160"/>
        <v>7.5</v>
      </c>
      <c r="ALZ27" s="150">
        <f>IFERROR(IF(ALX27=0," ",IF(ALX27=16," ",VLOOKUP(ALX27,PROTOKOL!$A:$E,2)*ALY27))/7.5*(7.5-AMC27),"")</f>
        <v>4.5</v>
      </c>
      <c r="AMA27" s="151">
        <v>0.186</v>
      </c>
      <c r="AMB27" s="152">
        <f>IF(ALX27=0," ",IF(ALX27=16," ",(ALW27-ALZ27-AMA27)*VLOOKUP(ALX27,PROTOKOL!$A:$E,5)))</f>
        <v>14.335289111111106</v>
      </c>
      <c r="AMC27" s="153"/>
      <c r="AMD27" s="144">
        <f t="shared" si="306"/>
        <v>7.5</v>
      </c>
      <c r="AME27" s="145">
        <f t="shared" si="307"/>
        <v>14.335289111111106</v>
      </c>
      <c r="AMF27" s="149"/>
      <c r="AMG27" s="150"/>
      <c r="AMH27" s="150" t="str">
        <f t="shared" si="161"/>
        <v xml:space="preserve"> </v>
      </c>
      <c r="AMI27" s="154" t="str">
        <f>IF(AMG27=0," ",IF(AMG27=16," ",VLOOKUP(AMG27,PROTOKOL!$A:$E,2)*AMH27))</f>
        <v xml:space="preserve"> </v>
      </c>
      <c r="AMJ27" s="151"/>
      <c r="AMK27" s="152" t="str">
        <f>IF(AMG27=0," ",IF(AMG27=16," ",(AMF27-AMI27-AMJ27)*VLOOKUP(AMG27,PROTOKOL!$A:$E,5)))</f>
        <v xml:space="preserve"> </v>
      </c>
      <c r="AML27" s="155"/>
      <c r="AMM27" s="156" t="str">
        <f t="shared" si="162"/>
        <v xml:space="preserve"> </v>
      </c>
      <c r="AMN27" s="103"/>
      <c r="AMO27" s="138">
        <v>14</v>
      </c>
      <c r="AMP27" s="149">
        <v>6.25</v>
      </c>
      <c r="AMQ27" s="150">
        <v>1</v>
      </c>
      <c r="AMR27" s="150">
        <f t="shared" si="163"/>
        <v>7.5</v>
      </c>
      <c r="AMS27" s="150">
        <f>IFERROR(IF(AMQ27=0," ",IF(AMQ27=16," ",VLOOKUP(AMQ27,PROTOKOL!$A:$E,2)*AMR27))/7.5*(7.5-AMV27),"")</f>
        <v>4.5</v>
      </c>
      <c r="AMT27" s="151">
        <v>0.11</v>
      </c>
      <c r="AMU27" s="152">
        <f>IF(AMQ27=0," ",IF(AMQ27=16," ",(AMP27-AMS27-AMT27)*VLOOKUP(AMQ27,PROTOKOL!$A:$E,5)))</f>
        <v>16.626502222222218</v>
      </c>
      <c r="AMV27" s="153"/>
      <c r="AMW27" s="144">
        <f t="shared" si="308"/>
        <v>7.5</v>
      </c>
      <c r="AMX27" s="145">
        <f t="shared" si="309"/>
        <v>16.626502222222218</v>
      </c>
      <c r="AMY27" s="149"/>
      <c r="AMZ27" s="150"/>
      <c r="ANA27" s="150" t="str">
        <f t="shared" si="164"/>
        <v xml:space="preserve"> </v>
      </c>
      <c r="ANB27" s="154" t="str">
        <f>IF(AMZ27=0," ",IF(AMZ27=16," ",VLOOKUP(AMZ27,PROTOKOL!$A:$E,2)*ANA27))</f>
        <v xml:space="preserve"> </v>
      </c>
      <c r="ANC27" s="151"/>
      <c r="AND27" s="152" t="str">
        <f>IF(AMZ27=0," ",IF(AMZ27=16," ",(AMY27-ANB27-ANC27)*VLOOKUP(AMZ27,PROTOKOL!$A:$E,5)))</f>
        <v xml:space="preserve"> </v>
      </c>
      <c r="ANE27" s="155"/>
      <c r="ANF27" s="156" t="str">
        <f t="shared" si="165"/>
        <v xml:space="preserve"> </v>
      </c>
      <c r="ANG27" s="103"/>
      <c r="ANH27" s="138">
        <v>14</v>
      </c>
      <c r="ANI27" s="149">
        <v>6.31</v>
      </c>
      <c r="ANJ27" s="150">
        <v>1</v>
      </c>
      <c r="ANK27" s="150">
        <f t="shared" si="166"/>
        <v>7.5</v>
      </c>
      <c r="ANL27" s="150">
        <f>IFERROR(IF(ANJ27=0," ",IF(ANJ27=16," ",VLOOKUP(ANJ27,PROTOKOL!$A:$E,2)*ANK27))/7.5*(7.5-ANO27),"")</f>
        <v>4.5</v>
      </c>
      <c r="ANM27" s="151">
        <v>0.26700000000000002</v>
      </c>
      <c r="ANN27" s="152">
        <f>IF(ANJ27=0," ",IF(ANJ27=16," ",(ANI27-ANL27-ANM27)*VLOOKUP(ANJ27,PROTOKOL!$A:$E,5)))</f>
        <v>15.643105444444439</v>
      </c>
      <c r="ANO27" s="153"/>
      <c r="ANP27" s="144">
        <f t="shared" si="310"/>
        <v>7.5</v>
      </c>
      <c r="ANQ27" s="145">
        <f t="shared" si="311"/>
        <v>15.643105444444439</v>
      </c>
      <c r="ANR27" s="149"/>
      <c r="ANS27" s="150"/>
      <c r="ANT27" s="150" t="str">
        <f t="shared" si="167"/>
        <v xml:space="preserve"> </v>
      </c>
      <c r="ANU27" s="154" t="str">
        <f>IF(ANS27=0," ",IF(ANS27=16," ",VLOOKUP(ANS27,PROTOKOL!$A:$E,2)*ANT27))</f>
        <v xml:space="preserve"> </v>
      </c>
      <c r="ANV27" s="151"/>
      <c r="ANW27" s="152" t="str">
        <f>IF(ANS27=0," ",IF(ANS27=16," ",(ANR27-ANU27-ANV27)*VLOOKUP(ANS27,PROTOKOL!$A:$E,5)))</f>
        <v xml:space="preserve"> </v>
      </c>
      <c r="ANX27" s="155"/>
      <c r="ANY27" s="156" t="str">
        <f t="shared" si="168"/>
        <v xml:space="preserve"> </v>
      </c>
      <c r="ANZ27" s="103"/>
      <c r="AOA27" s="138">
        <v>14</v>
      </c>
      <c r="AOB27" s="149">
        <v>7.14</v>
      </c>
      <c r="AOC27" s="150">
        <v>1</v>
      </c>
      <c r="AOD27" s="150">
        <f t="shared" si="169"/>
        <v>7.5</v>
      </c>
      <c r="AOE27" s="150">
        <f>IFERROR(IF(AOC27=0," ",IF(AOC27=16," ",VLOOKUP(AOC27,PROTOKOL!$A:$E,2)*AOD27))/7.5*(7.5-AOH27),"")</f>
        <v>4.5</v>
      </c>
      <c r="AOF27" s="151">
        <v>0.317</v>
      </c>
      <c r="AOG27" s="152">
        <f>IF(AOC27=0," ",IF(AOC27=16," ",(AOB27-AOE27-AOF27)*VLOOKUP(AOC27,PROTOKOL!$A:$E,5)))</f>
        <v>23.550832111111102</v>
      </c>
      <c r="AOH27" s="153"/>
      <c r="AOI27" s="144">
        <f t="shared" si="312"/>
        <v>7.5</v>
      </c>
      <c r="AOJ27" s="145">
        <f t="shared" si="313"/>
        <v>23.550832111111102</v>
      </c>
      <c r="AOK27" s="149"/>
      <c r="AOL27" s="150"/>
      <c r="AOM27" s="150" t="str">
        <f t="shared" si="170"/>
        <v xml:space="preserve"> </v>
      </c>
      <c r="AON27" s="154" t="str">
        <f>IF(AOL27=0," ",IF(AOL27=16," ",VLOOKUP(AOL27,PROTOKOL!$A:$E,2)*AOM27))</f>
        <v xml:space="preserve"> </v>
      </c>
      <c r="AOO27" s="151"/>
      <c r="AOP27" s="152" t="str">
        <f>IF(AOL27=0," ",IF(AOL27=16," ",(AOK27-AON27-AOO27)*VLOOKUP(AOL27,PROTOKOL!$A:$E,5)))</f>
        <v xml:space="preserve"> </v>
      </c>
      <c r="AOQ27" s="155"/>
      <c r="AOR27" s="156" t="str">
        <f t="shared" si="171"/>
        <v xml:space="preserve"> </v>
      </c>
      <c r="AOS27" s="103"/>
      <c r="AOT27" s="138">
        <v>14</v>
      </c>
      <c r="AOU27" s="149">
        <v>7.14</v>
      </c>
      <c r="AOV27" s="150">
        <v>1</v>
      </c>
      <c r="AOW27" s="150">
        <f t="shared" si="172"/>
        <v>7.5</v>
      </c>
      <c r="AOX27" s="150">
        <f>IFERROR(IF(AOV27=0," ",IF(AOV27=16," ",VLOOKUP(AOV27,PROTOKOL!$A:$E,2)*AOW27))/7.5*(7.5-APA27),"")</f>
        <v>4.5</v>
      </c>
      <c r="AOY27" s="151">
        <v>0.317</v>
      </c>
      <c r="AOZ27" s="152">
        <f>IF(AOV27=0," ",IF(AOV27=16," ",(AOU27-AOX27-AOY27)*VLOOKUP(AOV27,PROTOKOL!$A:$E,5)))</f>
        <v>23.550832111111102</v>
      </c>
      <c r="APA27" s="153"/>
      <c r="APB27" s="144">
        <f t="shared" si="314"/>
        <v>7.5</v>
      </c>
      <c r="APC27" s="145">
        <f t="shared" si="315"/>
        <v>23.550832111111102</v>
      </c>
      <c r="APD27" s="149"/>
      <c r="APE27" s="150"/>
      <c r="APF27" s="150" t="str">
        <f t="shared" si="173"/>
        <v xml:space="preserve"> </v>
      </c>
      <c r="APG27" s="154" t="str">
        <f>IF(APE27=0," ",IF(APE27=16," ",VLOOKUP(APE27,PROTOKOL!$A:$E,2)*APF27))</f>
        <v xml:space="preserve"> </v>
      </c>
      <c r="APH27" s="151"/>
      <c r="API27" s="152" t="str">
        <f>IF(APE27=0," ",IF(APE27=16," ",(APD27-APG27-APH27)*VLOOKUP(APE27,PROTOKOL!$A:$E,5)))</f>
        <v xml:space="preserve"> </v>
      </c>
      <c r="APJ27" s="155"/>
      <c r="APK27" s="156" t="str">
        <f t="shared" si="174"/>
        <v xml:space="preserve"> </v>
      </c>
      <c r="APL27" s="103"/>
      <c r="APM27" s="138">
        <v>14</v>
      </c>
      <c r="APN27" s="149">
        <v>6.4</v>
      </c>
      <c r="APO27" s="150">
        <v>1</v>
      </c>
      <c r="APP27" s="150">
        <f t="shared" si="175"/>
        <v>7.5</v>
      </c>
      <c r="APQ27" s="150">
        <f>IFERROR(IF(APO27=0," ",IF(APO27=16," ",VLOOKUP(APO27,PROTOKOL!$A:$E,2)*APP27))/7.5*(7.5-APT27),"")</f>
        <v>4.5</v>
      </c>
      <c r="APR27" s="151">
        <v>0.192</v>
      </c>
      <c r="APS27" s="152">
        <f>IF(APO27=0," ",IF(APO27=16," ",(APN27-APQ27-APR27)*VLOOKUP(APO27,PROTOKOL!$A:$E,5)))</f>
        <v>17.315893777777781</v>
      </c>
      <c r="APT27" s="153"/>
      <c r="APU27" s="144">
        <f t="shared" si="316"/>
        <v>7.5</v>
      </c>
      <c r="APV27" s="145">
        <f t="shared" si="317"/>
        <v>17.315893777777781</v>
      </c>
      <c r="APW27" s="149"/>
      <c r="APX27" s="150"/>
      <c r="APY27" s="150" t="str">
        <f t="shared" si="176"/>
        <v xml:space="preserve"> </v>
      </c>
      <c r="APZ27" s="154" t="str">
        <f>IF(APX27=0," ",IF(APX27=16," ",VLOOKUP(APX27,PROTOKOL!$A:$E,2)*APY27))</f>
        <v xml:space="preserve"> </v>
      </c>
      <c r="AQA27" s="151"/>
      <c r="AQB27" s="152" t="str">
        <f>IF(APX27=0," ",IF(APX27=16," ",(APW27-APZ27-AQA27)*VLOOKUP(APX27,PROTOKOL!$A:$E,5)))</f>
        <v xml:space="preserve"> </v>
      </c>
      <c r="AQC27" s="155"/>
      <c r="AQD27" s="156" t="str">
        <f t="shared" si="177"/>
        <v xml:space="preserve"> </v>
      </c>
      <c r="AQE27" s="103"/>
      <c r="AQF27" s="138">
        <v>14</v>
      </c>
      <c r="AQG27" s="149">
        <v>7.05</v>
      </c>
      <c r="AQH27" s="150">
        <v>1</v>
      </c>
      <c r="AQI27" s="150">
        <f t="shared" si="178"/>
        <v>7.5</v>
      </c>
      <c r="AQJ27" s="150">
        <f>IFERROR(IF(AQH27=0," ",IF(AQH27=16," ",VLOOKUP(AQH27,PROTOKOL!$A:$E,2)*AQI27))/7.5*(7.5-AQM27),"")</f>
        <v>4.5</v>
      </c>
      <c r="AQK27" s="151">
        <v>0.39600000000000002</v>
      </c>
      <c r="AQL27" s="152">
        <f>IF(AQH27=0," ",IF(AQH27=16," ",(AQG27-AQJ27-AQK27)*VLOOKUP(AQH27,PROTOKOL!$A:$E,5)))</f>
        <v>21.837491333333329</v>
      </c>
      <c r="AQM27" s="153"/>
      <c r="AQN27" s="144">
        <f t="shared" si="318"/>
        <v>7.5</v>
      </c>
      <c r="AQO27" s="145">
        <f t="shared" si="319"/>
        <v>21.837491333333329</v>
      </c>
      <c r="AQP27" s="149"/>
      <c r="AQQ27" s="150"/>
      <c r="AQR27" s="150" t="str">
        <f t="shared" si="179"/>
        <v xml:space="preserve"> </v>
      </c>
      <c r="AQS27" s="154" t="str">
        <f>IF(AQQ27=0," ",IF(AQQ27=16," ",VLOOKUP(AQQ27,PROTOKOL!$A:$E,2)*AQR27))</f>
        <v xml:space="preserve"> </v>
      </c>
      <c r="AQT27" s="151"/>
      <c r="AQU27" s="152" t="str">
        <f>IF(AQQ27=0," ",IF(AQQ27=16," ",(AQP27-AQS27-AQT27)*VLOOKUP(AQQ27,PROTOKOL!$A:$E,5)))</f>
        <v xml:space="preserve"> </v>
      </c>
      <c r="AQV27" s="155"/>
      <c r="AQW27" s="156" t="str">
        <f t="shared" si="180"/>
        <v xml:space="preserve"> </v>
      </c>
      <c r="AQX27" s="103"/>
      <c r="AQY27" s="138">
        <v>14</v>
      </c>
      <c r="AQZ27" s="149">
        <v>6.82</v>
      </c>
      <c r="ARA27" s="150">
        <v>1</v>
      </c>
      <c r="ARB27" s="150">
        <f t="shared" si="181"/>
        <v>7.5</v>
      </c>
      <c r="ARC27" s="150">
        <f>IFERROR(IF(ARA27=0," ",IF(ARA27=16," ",VLOOKUP(ARA27,PROTOKOL!$A:$E,2)*ARB27))/7.5*(7.5-ARF27),"")</f>
        <v>4.5</v>
      </c>
      <c r="ARD27" s="151">
        <v>0.19700000000000001</v>
      </c>
      <c r="ARE27" s="152">
        <f>IF(ARA27=0," ",IF(ARA27=16," ",(AQZ27-ARC27-ARD27)*VLOOKUP(ARA27,PROTOKOL!$A:$E,5)))</f>
        <v>21.523209888888889</v>
      </c>
      <c r="ARF27" s="153"/>
      <c r="ARG27" s="144">
        <f t="shared" si="320"/>
        <v>7.5</v>
      </c>
      <c r="ARH27" s="145">
        <f t="shared" si="321"/>
        <v>21.523209888888889</v>
      </c>
      <c r="ARI27" s="149"/>
      <c r="ARJ27" s="150"/>
      <c r="ARK27" s="150" t="str">
        <f t="shared" si="182"/>
        <v xml:space="preserve"> </v>
      </c>
      <c r="ARL27" s="154" t="str">
        <f>IF(ARJ27=0," ",IF(ARJ27=16," ",VLOOKUP(ARJ27,PROTOKOL!$A:$E,2)*ARK27))</f>
        <v xml:space="preserve"> </v>
      </c>
      <c r="ARM27" s="151"/>
      <c r="ARN27" s="152" t="str">
        <f>IF(ARJ27=0," ",IF(ARJ27=16," ",(ARI27-ARL27-ARM27)*VLOOKUP(ARJ27,PROTOKOL!$A:$E,5)))</f>
        <v xml:space="preserve"> </v>
      </c>
      <c r="ARO27" s="155"/>
      <c r="ARP27" s="156" t="str">
        <f t="shared" si="183"/>
        <v xml:space="preserve"> </v>
      </c>
      <c r="ARQ27" s="103"/>
      <c r="ARR27" s="138">
        <v>14</v>
      </c>
      <c r="ARS27" s="149">
        <v>6.73</v>
      </c>
      <c r="ART27" s="150">
        <v>1</v>
      </c>
      <c r="ARU27" s="150">
        <f t="shared" si="184"/>
        <v>7.5</v>
      </c>
      <c r="ARV27" s="150">
        <f>IFERROR(IF(ART27=0," ",IF(ART27=16," ",VLOOKUP(ART27,PROTOKOL!$A:$E,2)*ARU27))/7.5*(7.5-ARY27),"")</f>
        <v>4.5</v>
      </c>
      <c r="ARW27" s="151">
        <v>0.191</v>
      </c>
      <c r="ARX27" s="152">
        <f>IF(ART27=0," ",IF(ART27=16," ",(ARS27-ARV27-ARW27)*VLOOKUP(ART27,PROTOKOL!$A:$E,5)))</f>
        <v>20.671608555555558</v>
      </c>
      <c r="ARY27" s="153"/>
      <c r="ARZ27" s="144">
        <f t="shared" si="322"/>
        <v>7.5</v>
      </c>
      <c r="ASA27" s="145">
        <f t="shared" si="323"/>
        <v>20.671608555555558</v>
      </c>
      <c r="ASB27" s="149"/>
      <c r="ASC27" s="150"/>
      <c r="ASD27" s="150" t="str">
        <f t="shared" si="185"/>
        <v xml:space="preserve"> </v>
      </c>
      <c r="ASE27" s="154" t="str">
        <f>IF(ASC27=0," ",IF(ASC27=16," ",VLOOKUP(ASC27,PROTOKOL!$A:$E,2)*ASD27))</f>
        <v xml:space="preserve"> </v>
      </c>
      <c r="ASF27" s="151"/>
      <c r="ASG27" s="152" t="str">
        <f>IF(ASC27=0," ",IF(ASC27=16," ",(ASB27-ASE27-ASF27)*VLOOKUP(ASC27,PROTOKOL!$A:$E,5)))</f>
        <v xml:space="preserve"> </v>
      </c>
      <c r="ASH27" s="155"/>
      <c r="ASI27" s="156" t="str">
        <f t="shared" si="186"/>
        <v xml:space="preserve"> </v>
      </c>
      <c r="ASJ27" s="103"/>
      <c r="ASK27" s="138">
        <v>14</v>
      </c>
      <c r="ASL27" s="149">
        <v>6.66</v>
      </c>
      <c r="ASM27" s="150">
        <v>1</v>
      </c>
      <c r="ASN27" s="150">
        <f t="shared" si="187"/>
        <v>7.5</v>
      </c>
      <c r="ASO27" s="150">
        <f>IFERROR(IF(ASM27=0," ",IF(ASM27=16," ",VLOOKUP(ASM27,PROTOKOL!$A:$E,2)*ASN27))/7.5*(7.5-ASR27),"")</f>
        <v>4.5</v>
      </c>
      <c r="ASP27" s="151">
        <v>0.28199999999999997</v>
      </c>
      <c r="ASQ27" s="152">
        <f>IF(ASM27=0," ",IF(ASM27=16," ",(ASL27-ASO27-ASP27)*VLOOKUP(ASM27,PROTOKOL!$A:$E,5)))</f>
        <v>19.039372666666665</v>
      </c>
      <c r="ASR27" s="153"/>
      <c r="ASS27" s="144">
        <f t="shared" si="324"/>
        <v>7.5</v>
      </c>
      <c r="AST27" s="145">
        <f t="shared" si="325"/>
        <v>19.039372666666665</v>
      </c>
      <c r="ASU27" s="149"/>
      <c r="ASV27" s="150"/>
      <c r="ASW27" s="150" t="str">
        <f t="shared" si="188"/>
        <v xml:space="preserve"> </v>
      </c>
      <c r="ASX27" s="154" t="str">
        <f>IF(ASV27=0," ",IF(ASV27=16," ",VLOOKUP(ASV27,PROTOKOL!$A:$E,2)*ASW27))</f>
        <v xml:space="preserve"> </v>
      </c>
      <c r="ASY27" s="151"/>
      <c r="ASZ27" s="152" t="str">
        <f>IF(ASV27=0," ",IF(ASV27=16," ",(ASU27-ASX27-ASY27)*VLOOKUP(ASV27,PROTOKOL!$A:$E,5)))</f>
        <v xml:space="preserve"> </v>
      </c>
      <c r="ATA27" s="155"/>
      <c r="ATB27" s="156" t="str">
        <f t="shared" si="189"/>
        <v xml:space="preserve"> </v>
      </c>
      <c r="ATC27" s="103"/>
      <c r="ATD27" s="138">
        <v>14</v>
      </c>
      <c r="ATE27" s="149">
        <v>7.05</v>
      </c>
      <c r="ATF27" s="150">
        <v>1</v>
      </c>
      <c r="ATG27" s="150">
        <f t="shared" si="190"/>
        <v>7.5</v>
      </c>
      <c r="ATH27" s="150">
        <f>IFERROR(IF(ATF27=0," ",IF(ATF27=16," ",VLOOKUP(ATF27,PROTOKOL!$A:$E,2)*ATG27))/7.5*(7.5-ATK27),"")</f>
        <v>4.5</v>
      </c>
      <c r="ATI27" s="151">
        <v>0.39600000000000002</v>
      </c>
      <c r="ATJ27" s="152">
        <f>IF(ATF27=0," ",IF(ATF27=16," ",(ATE27-ATH27-ATI27)*VLOOKUP(ATF27,PROTOKOL!$A:$E,5)))</f>
        <v>21.837491333333329</v>
      </c>
      <c r="ATK27" s="153"/>
      <c r="ATL27" s="144">
        <f t="shared" si="326"/>
        <v>7.5</v>
      </c>
      <c r="ATM27" s="145">
        <f t="shared" si="327"/>
        <v>21.837491333333329</v>
      </c>
      <c r="ATN27" s="149"/>
      <c r="ATO27" s="150"/>
      <c r="ATP27" s="150" t="str">
        <f t="shared" si="191"/>
        <v xml:space="preserve"> </v>
      </c>
      <c r="ATQ27" s="154" t="str">
        <f>IF(ATO27=0," ",IF(ATO27=16," ",VLOOKUP(ATO27,PROTOKOL!$A:$E,2)*ATP27))</f>
        <v xml:space="preserve"> </v>
      </c>
      <c r="ATR27" s="151"/>
      <c r="ATS27" s="152" t="str">
        <f>IF(ATO27=0," ",IF(ATO27=16," ",(ATN27-ATQ27-ATR27)*VLOOKUP(ATO27,PROTOKOL!$A:$E,5)))</f>
        <v xml:space="preserve"> </v>
      </c>
      <c r="ATT27" s="155"/>
      <c r="ATU27" s="156" t="str">
        <f t="shared" si="192"/>
        <v xml:space="preserve"> </v>
      </c>
      <c r="ATV27" s="103"/>
      <c r="ATW27" s="138">
        <v>14</v>
      </c>
      <c r="ATX27" s="149" t="s">
        <v>26</v>
      </c>
      <c r="ATY27" s="150"/>
      <c r="ATZ27" s="150" t="str">
        <f t="shared" si="193"/>
        <v xml:space="preserve"> </v>
      </c>
      <c r="AUA27" s="150" t="str">
        <f>IFERROR(IF(ATY27=0," ",IF(ATY27=16," ",VLOOKUP(ATY27,PROTOKOL!$A:$E,2)*ATZ27))/7.5*(7.5-AUD27),"")</f>
        <v/>
      </c>
      <c r="AUB27" s="151"/>
      <c r="AUC27" s="152" t="str">
        <f>IF(ATY27=0," ",IF(ATY27=16," ",(ATX27-AUA27-AUB27)*VLOOKUP(ATY27,PROTOKOL!$A:$E,5)))</f>
        <v xml:space="preserve"> </v>
      </c>
      <c r="AUD27" s="153"/>
      <c r="AUE27" s="144" t="str">
        <f t="shared" si="328"/>
        <v xml:space="preserve"> </v>
      </c>
      <c r="AUF27" s="145" t="str">
        <f t="shared" si="329"/>
        <v xml:space="preserve"> </v>
      </c>
      <c r="AUG27" s="149"/>
      <c r="AUH27" s="150"/>
      <c r="AUI27" s="150" t="str">
        <f t="shared" si="194"/>
        <v xml:space="preserve"> </v>
      </c>
      <c r="AUJ27" s="154" t="str">
        <f>IF(AUH27=0," ",IF(AUH27=16," ",VLOOKUP(AUH27,PROTOKOL!$A:$E,2)*AUI27))</f>
        <v xml:space="preserve"> </v>
      </c>
      <c r="AUK27" s="151"/>
      <c r="AUL27" s="152" t="str">
        <f>IF(AUH27=0," ",IF(AUH27=16," ",(AUG27-AUJ27-AUK27)*VLOOKUP(AUH27,PROTOKOL!$A:$E,5)))</f>
        <v xml:space="preserve"> </v>
      </c>
      <c r="AUM27" s="155"/>
      <c r="AUN27" s="156" t="str">
        <f t="shared" si="195"/>
        <v xml:space="preserve"> </v>
      </c>
      <c r="AUO27" s="103"/>
      <c r="AUP27" s="138">
        <v>14</v>
      </c>
      <c r="AUQ27" s="149"/>
      <c r="AUR27" s="150" t="s">
        <v>162</v>
      </c>
      <c r="AUS27" s="150">
        <f t="shared" si="196"/>
        <v>7.5</v>
      </c>
      <c r="AUT27" s="150" t="str">
        <f>IFERROR(IF(AUR27=0," ",IF(AUR27=16," ",VLOOKUP(AUR27,PROTOKOL!$A:$E,2)*AUS27))/7.5*(7.5-AUW27),"")</f>
        <v/>
      </c>
      <c r="AUU27" s="151"/>
      <c r="AUV27" s="152">
        <v>0</v>
      </c>
      <c r="AUW27" s="153"/>
      <c r="AUX27" s="144" t="str">
        <f t="shared" si="330"/>
        <v xml:space="preserve"> </v>
      </c>
      <c r="AUY27" s="145" t="str">
        <f t="shared" si="331"/>
        <v xml:space="preserve"> </v>
      </c>
      <c r="AUZ27" s="149"/>
      <c r="AVA27" s="150"/>
      <c r="AVB27" s="150" t="str">
        <f t="shared" si="197"/>
        <v xml:space="preserve"> </v>
      </c>
      <c r="AVC27" s="154" t="str">
        <f>IF(AVA27=0," ",IF(AVA27=16," ",VLOOKUP(AVA27,PROTOKOL!$A:$E,2)*AVB27))</f>
        <v xml:space="preserve"> </v>
      </c>
      <c r="AVD27" s="151"/>
      <c r="AVE27" s="152" t="str">
        <f>IF(AVA27=0," ",IF(AVA27=16," ",(AUZ27-AVC27-AVD27)*VLOOKUP(AVA27,PROTOKOL!$A:$E,5)))</f>
        <v xml:space="preserve"> </v>
      </c>
      <c r="AVF27" s="155"/>
      <c r="AVG27" s="156" t="str">
        <f t="shared" si="198"/>
        <v xml:space="preserve"> </v>
      </c>
    </row>
    <row r="28" spans="1:1255" ht="15" thickBot="1" x14ac:dyDescent="0.35">
      <c r="A28" s="103"/>
      <c r="B28" s="138">
        <v>15</v>
      </c>
      <c r="C28" s="149" t="s">
        <v>163</v>
      </c>
      <c r="D28" s="150"/>
      <c r="E28" s="150" t="str">
        <f t="shared" si="334"/>
        <v xml:space="preserve"> </v>
      </c>
      <c r="F28" s="150" t="str">
        <f>IFERROR(IF(D28=0," ",IF(D28=16," ",VLOOKUP(D28,PROTOKOL!$A:$E,2)*E28))/7.5*(7.5-I28),"")</f>
        <v/>
      </c>
      <c r="G28" s="151"/>
      <c r="H28" s="152" t="str">
        <f>IF(D28=0," ",IF(D28=16," ",(C28-F28-G28)*VLOOKUP(D28,PROTOKOL!$A:$E,5)))</f>
        <v xml:space="preserve"> </v>
      </c>
      <c r="I28" s="153"/>
      <c r="J28" s="144" t="str">
        <f t="shared" si="199"/>
        <v xml:space="preserve"> </v>
      </c>
      <c r="K28" s="145" t="str">
        <f t="shared" si="200"/>
        <v xml:space="preserve"> </v>
      </c>
      <c r="L28" s="428">
        <v>5.27</v>
      </c>
      <c r="M28" s="429">
        <v>1</v>
      </c>
      <c r="N28" s="429">
        <f t="shared" si="3"/>
        <v>7.5</v>
      </c>
      <c r="O28" s="154">
        <f>IF(M28=0," ",IF(M28=16," ",VLOOKUP(M28,PROTOKOL!$A:$E,2)*N28))</f>
        <v>4.5</v>
      </c>
      <c r="P28" s="430">
        <v>8.5000000000000006E-2</v>
      </c>
      <c r="Q28" s="152">
        <f>IF(M28=0," ",IF(M28=16," ",(L28-O28-P28)*VLOOKUP(M28,PROTOKOL!$A:$E,5)))</f>
        <v>6.9446061111111064</v>
      </c>
      <c r="R28" s="155">
        <v>15</v>
      </c>
      <c r="S28" s="156">
        <f t="shared" si="4"/>
        <v>13.889212222222213</v>
      </c>
      <c r="T28" s="103"/>
      <c r="U28" s="370">
        <v>15</v>
      </c>
      <c r="V28" s="422"/>
      <c r="W28" s="381"/>
      <c r="X28" s="376"/>
      <c r="Y28" s="372" t="str">
        <f t="shared" si="5"/>
        <v xml:space="preserve"> </v>
      </c>
      <c r="Z28" s="372" t="str">
        <f>IFERROR(IF(X28=0," ",IF(X28=16," ",VLOOKUP(X28,PROTOKOL!$A:$E,2)*Y28))/7.5*(7.5-AC28),"")</f>
        <v/>
      </c>
      <c r="AA28" s="382"/>
      <c r="AB28" s="374" t="str">
        <f>IF(X28=0," ",IF(X28=16," ",(W28-Z28-AA28)*VLOOKUP(X28,PROTOKOL!$A:$E,5)))</f>
        <v xml:space="preserve"> </v>
      </c>
      <c r="AC28" s="383"/>
      <c r="AD28" s="376" t="str">
        <f t="shared" si="6"/>
        <v xml:space="preserve"> </v>
      </c>
      <c r="AE28" s="377" t="str">
        <f t="shared" si="7"/>
        <v xml:space="preserve"> </v>
      </c>
      <c r="AF28" s="381"/>
      <c r="AG28" s="376"/>
      <c r="AH28" s="372" t="str">
        <f t="shared" si="8"/>
        <v xml:space="preserve"> </v>
      </c>
      <c r="AI28" s="378" t="str">
        <f>IF(AG28=0," ",IF(AG28=16," ",VLOOKUP(AG28,PROTOKOL!$A:$E,2)*AH28))</f>
        <v xml:space="preserve"> </v>
      </c>
      <c r="AJ28" s="382"/>
      <c r="AK28" s="374" t="str">
        <f>IF(AG28=0," ",IF(AG28=16," ",(AF28-AI28-AJ28)*VLOOKUP(AG28,PROTOKOL!$A:$E,5)))</f>
        <v xml:space="preserve"> </v>
      </c>
      <c r="AL28" s="384"/>
      <c r="AM28" s="380" t="str">
        <f t="shared" si="9"/>
        <v xml:space="preserve"> </v>
      </c>
      <c r="AN28" s="103"/>
      <c r="AO28" s="138">
        <v>15</v>
      </c>
      <c r="AP28" s="149" t="s">
        <v>163</v>
      </c>
      <c r="AQ28" s="150"/>
      <c r="AR28" s="150" t="str">
        <f t="shared" si="335"/>
        <v xml:space="preserve"> </v>
      </c>
      <c r="AS28" s="150" t="str">
        <f>IFERROR(IF(AQ28=0," ",IF(AQ28=16," ",VLOOKUP(AQ28,PROTOKOL!$A:$E,2)*AR28))/7.5*(7.5-AV28),"")</f>
        <v/>
      </c>
      <c r="AT28" s="151"/>
      <c r="AU28" s="152" t="str">
        <f>IF(AQ28=0," ",IF(AQ28=16," ",(AP28-AS28-AT28)*VLOOKUP(AQ28,PROTOKOL!$A:$E,5)))</f>
        <v xml:space="preserve"> </v>
      </c>
      <c r="AV28" s="153"/>
      <c r="AW28" s="144" t="str">
        <f t="shared" si="336"/>
        <v xml:space="preserve"> </v>
      </c>
      <c r="AX28" s="145" t="str">
        <f t="shared" si="337"/>
        <v xml:space="preserve"> </v>
      </c>
      <c r="AY28" s="149">
        <v>5.27</v>
      </c>
      <c r="AZ28" s="150">
        <v>1</v>
      </c>
      <c r="BA28" s="150">
        <f t="shared" si="338"/>
        <v>7.5</v>
      </c>
      <c r="BB28" s="154">
        <f>IF(AZ28=0," ",IF(AZ28=16," ",VLOOKUP(AZ28,PROTOKOL!$A:$E,2)*BA28))</f>
        <v>4.5</v>
      </c>
      <c r="BC28" s="151">
        <v>8.5000000000000006E-2</v>
      </c>
      <c r="BD28" s="152">
        <f>IF(AZ28=0," ",IF(AZ28=16," ",(AY28-BB28-BC28)*VLOOKUP(AZ28,PROTOKOL!$A:$E,5)))</f>
        <v>6.9446061111111064</v>
      </c>
      <c r="BE28" s="155">
        <v>15</v>
      </c>
      <c r="BF28" s="156">
        <f t="shared" si="339"/>
        <v>13.889212222222213</v>
      </c>
      <c r="BG28" s="103"/>
      <c r="BH28" s="138">
        <v>15</v>
      </c>
      <c r="BI28" s="149" t="s">
        <v>163</v>
      </c>
      <c r="BJ28" s="150"/>
      <c r="BK28" s="150" t="str">
        <f t="shared" si="13"/>
        <v xml:space="preserve"> </v>
      </c>
      <c r="BL28" s="150" t="str">
        <f>IFERROR(IF(BJ28=0," ",IF(BJ28=16," ",VLOOKUP(BJ28,PROTOKOL!$A:$E,2)*BK28))/7.5*(7.5-BO28),"")</f>
        <v/>
      </c>
      <c r="BM28" s="151"/>
      <c r="BN28" s="152" t="str">
        <f>IF(BJ28=0," ",IF(BJ28=16," ",(BI28-BL28-BM28)*VLOOKUP(BJ28,PROTOKOL!$A:$E,5)))</f>
        <v xml:space="preserve"> </v>
      </c>
      <c r="BO28" s="153"/>
      <c r="BP28" s="144" t="str">
        <f t="shared" si="203"/>
        <v xml:space="preserve"> </v>
      </c>
      <c r="BQ28" s="145" t="str">
        <f t="shared" si="204"/>
        <v xml:space="preserve"> </v>
      </c>
      <c r="BR28" s="149">
        <v>5.88</v>
      </c>
      <c r="BS28" s="150">
        <v>1</v>
      </c>
      <c r="BT28" s="150">
        <f t="shared" si="14"/>
        <v>7.5</v>
      </c>
      <c r="BU28" s="154">
        <f>IF(BS28=0," ",IF(BS28=16," ",VLOOKUP(BS28,PROTOKOL!$A:$E,2)*BT28))</f>
        <v>4.5</v>
      </c>
      <c r="BV28" s="151">
        <v>0.17799999999999999</v>
      </c>
      <c r="BW28" s="152">
        <f>IF(BS28=0," ",IF(BS28=16," ",(BR28-BU28-BV28)*VLOOKUP(BS28,PROTOKOL!$A:$E,5)))</f>
        <v>12.186009555555554</v>
      </c>
      <c r="BX28" s="155">
        <v>15</v>
      </c>
      <c r="BY28" s="156">
        <f t="shared" si="15"/>
        <v>24.372019111111108</v>
      </c>
      <c r="BZ28" s="103"/>
      <c r="CA28" s="138">
        <v>15</v>
      </c>
      <c r="CB28" s="149" t="s">
        <v>163</v>
      </c>
      <c r="CC28" s="150"/>
      <c r="CD28" s="150" t="str">
        <f t="shared" si="16"/>
        <v xml:space="preserve"> </v>
      </c>
      <c r="CE28" s="150" t="str">
        <f>IFERROR(IF(CC28=0," ",IF(CC28=16," ",VLOOKUP(CC28,PROTOKOL!$A:$E,2)*CD28))/7.5*(7.5-CH28),"")</f>
        <v/>
      </c>
      <c r="CF28" s="151"/>
      <c r="CG28" s="152" t="str">
        <f>IF(CC28=0," ",IF(CC28=16," ",(CB28-CE28-CF28)*VLOOKUP(CC28,PROTOKOL!$A:$E,5)))</f>
        <v xml:space="preserve"> </v>
      </c>
      <c r="CH28" s="153"/>
      <c r="CI28" s="144" t="str">
        <f t="shared" si="205"/>
        <v xml:space="preserve"> </v>
      </c>
      <c r="CJ28" s="145" t="str">
        <f t="shared" si="206"/>
        <v xml:space="preserve"> </v>
      </c>
      <c r="CK28" s="149">
        <v>6.77</v>
      </c>
      <c r="CL28" s="150">
        <v>1</v>
      </c>
      <c r="CM28" s="150">
        <v>7.5</v>
      </c>
      <c r="CN28" s="154">
        <f>IF(CL28=0," ",IF(CL28=16," ",VLOOKUP(CL28,PROTOKOL!$A:$E,2)*CM28))</f>
        <v>4.5</v>
      </c>
      <c r="CO28" s="151">
        <v>0.13700000000000001</v>
      </c>
      <c r="CP28" s="152">
        <f>IF(CL28=0," ",IF(CL28=16," ",(CK28-CN28-CO28)*VLOOKUP(CL28,PROTOKOL!$A:$E,5)))</f>
        <v>21.624590999999992</v>
      </c>
      <c r="CQ28" s="155">
        <v>15</v>
      </c>
      <c r="CR28" s="156">
        <f t="shared" si="17"/>
        <v>43.249181999999983</v>
      </c>
      <c r="CS28" s="103"/>
      <c r="CT28" s="138">
        <v>15</v>
      </c>
      <c r="CU28" s="149" t="s">
        <v>163</v>
      </c>
      <c r="CV28" s="150"/>
      <c r="CW28" s="150" t="str">
        <f t="shared" si="18"/>
        <v xml:space="preserve"> </v>
      </c>
      <c r="CX28" s="150" t="str">
        <f>IFERROR(IF(CV28=0," ",IF(CV28=16," ",VLOOKUP(CV28,PROTOKOL!$A:$E,2)*CW28))/7.5*(7.5-DA28),"")</f>
        <v/>
      </c>
      <c r="CY28" s="151"/>
      <c r="CZ28" s="152" t="str">
        <f>IF(CV28=0," ",IF(CV28=16," ",(CU28-CX28-CY28)*VLOOKUP(CV28,PROTOKOL!$A:$E,5)))</f>
        <v xml:space="preserve"> </v>
      </c>
      <c r="DA28" s="153"/>
      <c r="DB28" s="144" t="str">
        <f t="shared" si="207"/>
        <v xml:space="preserve"> </v>
      </c>
      <c r="DC28" s="145" t="str">
        <f t="shared" si="208"/>
        <v xml:space="preserve"> </v>
      </c>
      <c r="DD28" s="149">
        <v>1</v>
      </c>
      <c r="DE28" s="150">
        <v>5</v>
      </c>
      <c r="DF28" s="150">
        <f t="shared" si="209"/>
        <v>7.5</v>
      </c>
      <c r="DG28" s="154">
        <f>IF(DE28=0," ",IF(DE28=16," ",VLOOKUP(DE28,PROTOKOL!$A:$E,2)*DF28))</f>
        <v>0</v>
      </c>
      <c r="DH28" s="151"/>
      <c r="DI28" s="152">
        <f>IF(DE28=0," ",IF(DE28=16," ",(DD28-DG28-DH28)*VLOOKUP(DE28,PROTOKOL!$A:$E,5)))</f>
        <v>17.262634133205204</v>
      </c>
      <c r="DJ28" s="155">
        <v>15</v>
      </c>
      <c r="DK28" s="156">
        <f t="shared" si="19"/>
        <v>34.525268266410407</v>
      </c>
      <c r="DL28" s="103"/>
      <c r="DM28" s="138">
        <v>15</v>
      </c>
      <c r="DN28" s="149" t="s">
        <v>163</v>
      </c>
      <c r="DO28" s="150"/>
      <c r="DP28" s="150" t="str">
        <f t="shared" ref="DP28:DP29" si="366">IF(DO28=0," ",(7.5))</f>
        <v xml:space="preserve"> </v>
      </c>
      <c r="DQ28" s="150" t="str">
        <f>IFERROR(IF(DO28=0," ",IF(DO28=16," ",VLOOKUP(DO28,PROTOKOL!$A:$E,2)*DP28))/7.5*(7.5-DT28),"")</f>
        <v/>
      </c>
      <c r="DR28" s="151"/>
      <c r="DS28" s="152"/>
      <c r="DT28" s="153"/>
      <c r="DU28" s="144" t="str">
        <f t="shared" si="211"/>
        <v xml:space="preserve"> </v>
      </c>
      <c r="DV28" s="145" t="str">
        <f t="shared" si="212"/>
        <v xml:space="preserve"> </v>
      </c>
      <c r="DW28" s="149"/>
      <c r="DX28" s="150" t="s">
        <v>140</v>
      </c>
      <c r="DY28" s="150">
        <f t="shared" si="213"/>
        <v>7.5</v>
      </c>
      <c r="DZ28" s="150" t="str">
        <f>IFERROR(IF(DX28=0," ",IF(DX28=16," ",VLOOKUP(DX28,PROTOKOL!$A:$E,2)*DY28))/7.5*(7.5-EC28),"")</f>
        <v/>
      </c>
      <c r="EA28" s="151"/>
      <c r="EB28" s="152">
        <f t="shared" ref="EB28" si="367">$DY$53*DY28</f>
        <v>46.666666666666664</v>
      </c>
      <c r="EC28" s="155">
        <v>15</v>
      </c>
      <c r="ED28" s="156">
        <f t="shared" si="21"/>
        <v>93.333333333333329</v>
      </c>
      <c r="EE28" s="103"/>
      <c r="EF28" s="138">
        <v>15</v>
      </c>
      <c r="EG28" s="149" t="s">
        <v>163</v>
      </c>
      <c r="EH28" s="150"/>
      <c r="EI28" s="150" t="str">
        <f t="shared" si="22"/>
        <v xml:space="preserve"> </v>
      </c>
      <c r="EJ28" s="150" t="str">
        <f>IFERROR(IF(EH28=0," ",IF(EH28=16," ",VLOOKUP(EH28,PROTOKOL!$A:$E,2)*EI28))/7.5*(7.5-EM28),"")</f>
        <v/>
      </c>
      <c r="EK28" s="151"/>
      <c r="EL28" s="152" t="str">
        <f>IF(EH28=0," ",IF(EH28=16," ",(EG28-EJ28-EK28)*VLOOKUP(EH28,PROTOKOL!$A:$E,5)))</f>
        <v xml:space="preserve"> </v>
      </c>
      <c r="EM28" s="153"/>
      <c r="EN28" s="144" t="str">
        <f t="shared" si="214"/>
        <v xml:space="preserve"> </v>
      </c>
      <c r="EO28" s="145" t="str">
        <f t="shared" si="215"/>
        <v xml:space="preserve"> </v>
      </c>
      <c r="EP28" s="149">
        <v>6.44</v>
      </c>
      <c r="EQ28" s="150">
        <v>1</v>
      </c>
      <c r="ER28" s="150">
        <f t="shared" si="23"/>
        <v>7.5</v>
      </c>
      <c r="ES28" s="154">
        <f>IF(EQ28=0," ",IF(EQ28=16," ",VLOOKUP(EQ28,PROTOKOL!$A:$E,2)*ER28))</f>
        <v>4.5</v>
      </c>
      <c r="ET28" s="151">
        <v>0.13600000000000001</v>
      </c>
      <c r="EU28" s="152">
        <f>IF(EQ28=0," ",IF(EQ28=16," ",(EP28-ES28-ET28)*VLOOKUP(EQ28,PROTOKOL!$A:$E,5)))</f>
        <v>18.289152444444444</v>
      </c>
      <c r="EV28" s="155">
        <v>15</v>
      </c>
      <c r="EW28" s="156">
        <f t="shared" si="24"/>
        <v>36.578304888888887</v>
      </c>
      <c r="EX28" s="103"/>
      <c r="EY28" s="138">
        <v>15</v>
      </c>
      <c r="EZ28" s="149" t="s">
        <v>163</v>
      </c>
      <c r="FA28" s="150"/>
      <c r="FB28" s="150" t="str">
        <f t="shared" si="25"/>
        <v xml:space="preserve"> </v>
      </c>
      <c r="FC28" s="150" t="str">
        <f>IFERROR(IF(FA28=0," ",IF(FA28=16," ",VLOOKUP(FA28,PROTOKOL!$A:$E,2)*FB28))/7.5*(7.5-FF28),"")</f>
        <v/>
      </c>
      <c r="FD28" s="151"/>
      <c r="FE28" s="152" t="str">
        <f>IF(FA28=0," ",IF(FA28=16," ",(EZ28-FC28-FD28)*VLOOKUP(FA28,PROTOKOL!$A:$E,5)))</f>
        <v xml:space="preserve"> </v>
      </c>
      <c r="FF28" s="153"/>
      <c r="FG28" s="144" t="str">
        <f t="shared" si="216"/>
        <v xml:space="preserve"> </v>
      </c>
      <c r="FH28" s="145" t="str">
        <f t="shared" si="217"/>
        <v xml:space="preserve"> </v>
      </c>
      <c r="FI28" s="149">
        <v>1</v>
      </c>
      <c r="FJ28" s="150">
        <v>5</v>
      </c>
      <c r="FK28" s="150">
        <f t="shared" si="26"/>
        <v>7.5</v>
      </c>
      <c r="FL28" s="154">
        <f>IF(FJ28=0," ",IF(FJ28=16," ",VLOOKUP(FJ28,PROTOKOL!$A:$E,2)*FK28))</f>
        <v>0</v>
      </c>
      <c r="FM28" s="151"/>
      <c r="FN28" s="152">
        <f>IF(FJ28=0," ",IF(FJ28=16," ",(FI28-FL28-FM28)*VLOOKUP(FJ28,PROTOKOL!$A:$E,5)))</f>
        <v>17.262634133205204</v>
      </c>
      <c r="FO28" s="155">
        <v>15</v>
      </c>
      <c r="FP28" s="156">
        <f t="shared" si="27"/>
        <v>34.525268266410407</v>
      </c>
      <c r="FQ28" s="103"/>
      <c r="FR28" s="138">
        <v>15</v>
      </c>
      <c r="FS28" s="149" t="s">
        <v>163</v>
      </c>
      <c r="FT28" s="150"/>
      <c r="FU28" s="150" t="str">
        <f t="shared" si="28"/>
        <v xml:space="preserve"> </v>
      </c>
      <c r="FV28" s="150" t="str">
        <f>IFERROR(IF(FT28=0," ",IF(FT28=16," ",VLOOKUP(FT28,PROTOKOL!$A:$E,2)*FU28))/7.5*(7.5-FY28),"")</f>
        <v/>
      </c>
      <c r="FW28" s="151"/>
      <c r="FX28" s="152" t="str">
        <f>IF(FT28=0," ",IF(FT28=16," ",(FS28-FV28-FW28)*VLOOKUP(FT28,PROTOKOL!$A:$E,5)))</f>
        <v xml:space="preserve"> </v>
      </c>
      <c r="FY28" s="153"/>
      <c r="FZ28" s="144" t="str">
        <f t="shared" si="218"/>
        <v xml:space="preserve"> </v>
      </c>
      <c r="GA28" s="145" t="str">
        <f t="shared" si="219"/>
        <v xml:space="preserve"> </v>
      </c>
      <c r="GB28" s="149">
        <v>1</v>
      </c>
      <c r="GC28" s="150">
        <v>5</v>
      </c>
      <c r="GD28" s="150">
        <f t="shared" si="29"/>
        <v>7.5</v>
      </c>
      <c r="GE28" s="154">
        <f>IF(GC28=0," ",IF(GC28=16," ",VLOOKUP(GC28,PROTOKOL!$A:$E,2)*GD28))</f>
        <v>0</v>
      </c>
      <c r="GF28" s="151"/>
      <c r="GG28" s="152">
        <f>IF(GC28=0," ",IF(GC28=16," ",(GB28-GE28-GF28)*VLOOKUP(GC28,PROTOKOL!$A:$E,5)))</f>
        <v>17.262634133205204</v>
      </c>
      <c r="GH28" s="155">
        <v>15</v>
      </c>
      <c r="GI28" s="156">
        <f t="shared" si="30"/>
        <v>34.525268266410407</v>
      </c>
      <c r="GJ28" s="103"/>
      <c r="GK28" s="138">
        <v>15</v>
      </c>
      <c r="GL28" s="149" t="s">
        <v>163</v>
      </c>
      <c r="GM28" s="150"/>
      <c r="GN28" s="150" t="str">
        <f t="shared" si="31"/>
        <v xml:space="preserve"> </v>
      </c>
      <c r="GO28" s="150" t="str">
        <f>IFERROR(IF(GM28=0," ",IF(GM28=16," ",VLOOKUP(GM28,PROTOKOL!$A:$E,2)*GN28))/7.5*(7.5-GR28),"")</f>
        <v/>
      </c>
      <c r="GP28" s="151"/>
      <c r="GQ28" s="152" t="str">
        <f>IF(GM28=0," ",IF(GM28=16," ",(GL28-GO28-GP28)*VLOOKUP(GM28,PROTOKOL!$A:$E,5)))</f>
        <v xml:space="preserve"> </v>
      </c>
      <c r="GR28" s="153"/>
      <c r="GS28" s="144" t="str">
        <f t="shared" si="220"/>
        <v xml:space="preserve"> </v>
      </c>
      <c r="GT28" s="145" t="str">
        <f t="shared" si="221"/>
        <v xml:space="preserve"> </v>
      </c>
      <c r="GU28" s="149">
        <v>7.74</v>
      </c>
      <c r="GV28" s="150">
        <v>1</v>
      </c>
      <c r="GW28" s="150">
        <f t="shared" si="32"/>
        <v>7.5</v>
      </c>
      <c r="GX28" s="154">
        <f>IF(GV28=0," ",IF(GV28=16," ",VLOOKUP(GV28,PROTOKOL!$A:$E,2)*GW28))</f>
        <v>4.5</v>
      </c>
      <c r="GY28" s="151">
        <v>0.28499999999999998</v>
      </c>
      <c r="GZ28" s="152">
        <f>IF(GV28=0," ",IF(GV28=16," ",(GU28-GX28-GY28)*VLOOKUP(GV28,PROTOKOL!$A:$E,5)))</f>
        <v>29.958118333333331</v>
      </c>
      <c r="HA28" s="155">
        <v>15</v>
      </c>
      <c r="HB28" s="156">
        <f t="shared" si="33"/>
        <v>59.916236666666663</v>
      </c>
      <c r="HC28" s="103"/>
      <c r="HD28" s="138">
        <v>15</v>
      </c>
      <c r="HE28" s="149" t="s">
        <v>163</v>
      </c>
      <c r="HF28" s="150"/>
      <c r="HG28" s="150" t="str">
        <f t="shared" si="34"/>
        <v xml:space="preserve"> </v>
      </c>
      <c r="HH28" s="150" t="str">
        <f>IFERROR(IF(HF28=0," ",IF(HF28=16," ",VLOOKUP(HF28,PROTOKOL!$A:$E,2)*HG28))/7.5*(7.5-HK28),"")</f>
        <v/>
      </c>
      <c r="HI28" s="151"/>
      <c r="HJ28" s="152" t="str">
        <f>IF(HF28=0," ",IF(HF28=16," ",(HE28-HH28-HI28)*VLOOKUP(HF28,PROTOKOL!$A:$E,5)))</f>
        <v xml:space="preserve"> </v>
      </c>
      <c r="HK28" s="153"/>
      <c r="HL28" s="144" t="str">
        <f t="shared" si="222"/>
        <v xml:space="preserve"> </v>
      </c>
      <c r="HM28" s="145" t="str">
        <f t="shared" si="223"/>
        <v xml:space="preserve"> </v>
      </c>
      <c r="HN28" s="149">
        <v>1</v>
      </c>
      <c r="HO28" s="150">
        <v>5</v>
      </c>
      <c r="HP28" s="150">
        <f t="shared" si="35"/>
        <v>7.5</v>
      </c>
      <c r="HQ28" s="154">
        <f>IF(HO28=0," ",IF(HO28=16," ",VLOOKUP(HO28,PROTOKOL!$A:$E,2)*HP28))</f>
        <v>0</v>
      </c>
      <c r="HR28" s="151"/>
      <c r="HS28" s="152">
        <f>IF(HO28=0," ",IF(HO28=16," ",(HN28-HQ28-HR28)*VLOOKUP(HO28,PROTOKOL!$A:$E,5)))</f>
        <v>17.262634133205204</v>
      </c>
      <c r="HT28" s="155">
        <v>15</v>
      </c>
      <c r="HU28" s="156">
        <f t="shared" si="36"/>
        <v>34.525268266410407</v>
      </c>
      <c r="HV28" s="103"/>
      <c r="HW28" s="138">
        <v>15</v>
      </c>
      <c r="HX28" s="149" t="s">
        <v>163</v>
      </c>
      <c r="HY28" s="150"/>
      <c r="HZ28" s="150" t="str">
        <f t="shared" si="37"/>
        <v xml:space="preserve"> </v>
      </c>
      <c r="IA28" s="150" t="str">
        <f>IFERROR(IF(HY28=0," ",IF(HY28=16," ",VLOOKUP(HY28,PROTOKOL!$A:$E,2)*HZ28))/7.5*(7.5-ID28),"")</f>
        <v/>
      </c>
      <c r="IB28" s="151"/>
      <c r="IC28" s="152" t="str">
        <f>IF(HY28=0," ",IF(HY28=16," ",(HX28-IA28-IB28)*VLOOKUP(HY28,PROTOKOL!$A:$E,5)))</f>
        <v xml:space="preserve"> </v>
      </c>
      <c r="ID28" s="153"/>
      <c r="IE28" s="144" t="str">
        <f t="shared" si="224"/>
        <v xml:space="preserve"> </v>
      </c>
      <c r="IF28" s="145" t="str">
        <f t="shared" si="225"/>
        <v xml:space="preserve"> </v>
      </c>
      <c r="IG28" s="149">
        <v>8.75</v>
      </c>
      <c r="IH28" s="150">
        <v>3</v>
      </c>
      <c r="II28" s="150">
        <f t="shared" si="38"/>
        <v>7.5</v>
      </c>
      <c r="IJ28" s="154">
        <f>IF(IH28=0," ",IF(IH28=16," ",VLOOKUP(IH28,PROTOKOL!$A:$E,2)*II28))</f>
        <v>4.5</v>
      </c>
      <c r="IK28" s="151">
        <v>0.14299999999999999</v>
      </c>
      <c r="IL28" s="152">
        <f>IF(IH28=0," ",IF(IH28=16," ",(IG28-IJ28-IK28)*VLOOKUP(IH28,PROTOKOL!$A:$E,5)))</f>
        <v>29.146055633333333</v>
      </c>
      <c r="IM28" s="155">
        <v>15</v>
      </c>
      <c r="IN28" s="156">
        <f t="shared" si="39"/>
        <v>58.292111266666666</v>
      </c>
      <c r="IO28" s="103"/>
      <c r="IP28" s="138">
        <v>15</v>
      </c>
      <c r="IQ28" s="149" t="s">
        <v>26</v>
      </c>
      <c r="IR28" s="150"/>
      <c r="IS28" s="150" t="str">
        <f t="shared" si="40"/>
        <v xml:space="preserve"> </v>
      </c>
      <c r="IT28" s="150" t="str">
        <f>IFERROR(IF(IR28=0," ",IF(IR28=16," ",VLOOKUP(IR28,PROTOKOL!$A:$E,2)*IS28))/7.5*(7.5-IW28),"")</f>
        <v/>
      </c>
      <c r="IU28" s="151"/>
      <c r="IV28" s="152" t="str">
        <f>IF(IR28=0," ",IF(IR28=16," ",(IQ28-IT28-IU28)*VLOOKUP(IR28,PROTOKOL!$A:$E,5)))</f>
        <v xml:space="preserve"> </v>
      </c>
      <c r="IW28" s="153"/>
      <c r="IX28" s="144" t="str">
        <f t="shared" si="226"/>
        <v xml:space="preserve"> </v>
      </c>
      <c r="IY28" s="145" t="str">
        <f t="shared" si="227"/>
        <v xml:space="preserve"> </v>
      </c>
      <c r="IZ28" s="149">
        <v>5.76</v>
      </c>
      <c r="JA28" s="150">
        <v>1</v>
      </c>
      <c r="JB28" s="150">
        <f t="shared" si="41"/>
        <v>7.5</v>
      </c>
      <c r="JC28" s="154">
        <f>IF(JA28=0," ",IF(JA28=16," ",VLOOKUP(JA28,PROTOKOL!$A:$E,2)*JB28))</f>
        <v>4.5</v>
      </c>
      <c r="JD28" s="151">
        <v>0.14299999999999999</v>
      </c>
      <c r="JE28" s="152">
        <f>IF(JA28=0," ",IF(JA28=16," ",(IZ28-JC28-JD28)*VLOOKUP(JA28,PROTOKOL!$A:$E,5)))</f>
        <v>11.324270111111108</v>
      </c>
      <c r="JF28" s="155">
        <v>15</v>
      </c>
      <c r="JG28" s="156">
        <f t="shared" si="42"/>
        <v>22.648540222222216</v>
      </c>
      <c r="JH28" s="103"/>
      <c r="JI28" s="138">
        <v>15</v>
      </c>
      <c r="JJ28" s="149" t="s">
        <v>26</v>
      </c>
      <c r="JK28" s="150"/>
      <c r="JL28" s="150" t="str">
        <f t="shared" si="43"/>
        <v xml:space="preserve"> </v>
      </c>
      <c r="JM28" s="150" t="str">
        <f>IFERROR(IF(JK28=0," ",IF(JK28=16," ",VLOOKUP(JK28,PROTOKOL!$A:$E,2)*JL28))/7.5*(7.5-JP28),"")</f>
        <v/>
      </c>
      <c r="JN28" s="151"/>
      <c r="JO28" s="152" t="str">
        <f>IF(JK28=0," ",IF(JK28=16," ",(JJ28-JM28-JN28)*VLOOKUP(JK28,PROTOKOL!$A:$E,5)))</f>
        <v xml:space="preserve"> </v>
      </c>
      <c r="JP28" s="153"/>
      <c r="JQ28" s="144" t="str">
        <f t="shared" si="228"/>
        <v xml:space="preserve"> </v>
      </c>
      <c r="JR28" s="145" t="str">
        <f t="shared" si="229"/>
        <v xml:space="preserve"> </v>
      </c>
      <c r="JS28" s="149">
        <v>1</v>
      </c>
      <c r="JT28" s="150">
        <v>5</v>
      </c>
      <c r="JU28" s="150">
        <f t="shared" si="44"/>
        <v>7.5</v>
      </c>
      <c r="JV28" s="154">
        <f>IF(JT28=0," ",IF(JT28=16," ",VLOOKUP(JT28,PROTOKOL!$A:$E,2)*JU28))</f>
        <v>0</v>
      </c>
      <c r="JW28" s="151"/>
      <c r="JX28" s="152">
        <f>IF(JT28=0," ",IF(JT28=16," ",(JS28-JV28-JW28)*VLOOKUP(JT28,PROTOKOL!$A:$E,5)))</f>
        <v>17.262634133205204</v>
      </c>
      <c r="JY28" s="155"/>
      <c r="JZ28" s="156">
        <f t="shared" si="45"/>
        <v>0</v>
      </c>
      <c r="KA28" s="103"/>
      <c r="KB28" s="138">
        <v>15</v>
      </c>
      <c r="KC28" s="149" t="s">
        <v>163</v>
      </c>
      <c r="KD28" s="150"/>
      <c r="KE28" s="150" t="str">
        <f t="shared" si="46"/>
        <v xml:space="preserve"> </v>
      </c>
      <c r="KF28" s="150" t="str">
        <f>IFERROR(IF(KD28=0," ",IF(KD28=16," ",VLOOKUP(KD28,PROTOKOL!$A:$E,2)*KE28))/7.5*(7.5-KI28),"")</f>
        <v/>
      </c>
      <c r="KG28" s="151"/>
      <c r="KH28" s="152" t="str">
        <f>IF(KD28=0," ",IF(KD28=16," ",(KC28-KF28-KG28)*VLOOKUP(KD28,PROTOKOL!$A:$E,5)))</f>
        <v xml:space="preserve"> </v>
      </c>
      <c r="KI28" s="153"/>
      <c r="KJ28" s="144" t="str">
        <f t="shared" si="230"/>
        <v xml:space="preserve"> </v>
      </c>
      <c r="KK28" s="145" t="str">
        <f t="shared" si="231"/>
        <v xml:space="preserve"> </v>
      </c>
      <c r="KL28" s="149">
        <v>6.15</v>
      </c>
      <c r="KM28" s="150">
        <v>1</v>
      </c>
      <c r="KN28" s="150">
        <f t="shared" si="47"/>
        <v>7.5</v>
      </c>
      <c r="KO28" s="154">
        <f>IF(KM28=0," ",IF(KM28=16," ",VLOOKUP(KM28,PROTOKOL!$A:$E,2)*KN28))</f>
        <v>4.5</v>
      </c>
      <c r="KP28" s="151">
        <v>0.115</v>
      </c>
      <c r="KQ28" s="152">
        <f>IF(KM28=0," ",IF(KM28=16," ",(KL28-KO28-KP28)*VLOOKUP(KM28,PROTOKOL!$A:$E,5)))</f>
        <v>15.562000555555558</v>
      </c>
      <c r="KR28" s="155">
        <v>15</v>
      </c>
      <c r="KS28" s="156">
        <f t="shared" si="48"/>
        <v>31.12400111111112</v>
      </c>
      <c r="KT28" s="103"/>
      <c r="KU28" s="138">
        <v>15</v>
      </c>
      <c r="KV28" s="149" t="s">
        <v>163</v>
      </c>
      <c r="KW28" s="150"/>
      <c r="KX28" s="150" t="str">
        <f t="shared" si="49"/>
        <v xml:space="preserve"> </v>
      </c>
      <c r="KY28" s="150" t="str">
        <f>IFERROR(IF(KW28=0," ",IF(KW28=16," ",VLOOKUP(KW28,PROTOKOL!$A:$E,2)*KX28))/7.5*(7.5-LB28),"")</f>
        <v/>
      </c>
      <c r="KZ28" s="151"/>
      <c r="LA28" s="152" t="str">
        <f>IF(KW28=0," ",IF(KW28=16," ",(KV28-KY28-KZ28)*VLOOKUP(KW28,PROTOKOL!$A:$E,5)))</f>
        <v xml:space="preserve"> </v>
      </c>
      <c r="LB28" s="153"/>
      <c r="LC28" s="144" t="str">
        <f t="shared" si="232"/>
        <v xml:space="preserve"> </v>
      </c>
      <c r="LD28" s="145" t="str">
        <f t="shared" si="233"/>
        <v xml:space="preserve"> </v>
      </c>
      <c r="LE28" s="149"/>
      <c r="LF28" s="150"/>
      <c r="LG28" s="150" t="str">
        <f t="shared" si="50"/>
        <v xml:space="preserve"> </v>
      </c>
      <c r="LH28" s="154" t="str">
        <f>IF(LF28=0," ",IF(LF28=16," ",VLOOKUP(LF28,PROTOKOL!$A:$E,2)*LG28))</f>
        <v xml:space="preserve"> </v>
      </c>
      <c r="LI28" s="151"/>
      <c r="LJ28" s="152" t="str">
        <f>IF(LF28=0," ",IF(LF28=16," ",(LE28-LH28-LI28)*VLOOKUP(LF28,PROTOKOL!$A:$E,5)))</f>
        <v xml:space="preserve"> </v>
      </c>
      <c r="LK28" s="155"/>
      <c r="LL28" s="156" t="str">
        <f t="shared" si="51"/>
        <v xml:space="preserve"> </v>
      </c>
      <c r="LM28" s="103"/>
      <c r="LN28" s="138">
        <v>15</v>
      </c>
      <c r="LO28" s="149" t="s">
        <v>163</v>
      </c>
      <c r="LP28" s="150"/>
      <c r="LQ28" s="150" t="str">
        <f t="shared" si="52"/>
        <v xml:space="preserve"> </v>
      </c>
      <c r="LR28" s="150" t="str">
        <f>IFERROR(IF(LP28=0," ",IF(LP28=16," ",VLOOKUP(LP28,PROTOKOL!$A:$E,2)*LQ28))/7.5*(7.5-LU28),"")</f>
        <v/>
      </c>
      <c r="LS28" s="151"/>
      <c r="LT28" s="152" t="str">
        <f>IF(LP28=0," ",IF(LP28=16," ",(LO28-LR28-LS28)*VLOOKUP(LP28,PROTOKOL!$A:$E,5)))</f>
        <v xml:space="preserve"> </v>
      </c>
      <c r="LU28" s="153"/>
      <c r="LV28" s="144" t="str">
        <f t="shared" si="234"/>
        <v xml:space="preserve"> </v>
      </c>
      <c r="LW28" s="145" t="str">
        <f t="shared" si="235"/>
        <v xml:space="preserve"> </v>
      </c>
      <c r="LX28" s="149">
        <v>9.17</v>
      </c>
      <c r="LY28" s="150">
        <v>3</v>
      </c>
      <c r="LZ28" s="150">
        <f t="shared" si="53"/>
        <v>7.5</v>
      </c>
      <c r="MA28" s="154">
        <f>IF(LY28=0," ",IF(LY28=16," ",VLOOKUP(LY28,PROTOKOL!$A:$E,2)*LZ28))</f>
        <v>4.5</v>
      </c>
      <c r="MB28" s="151">
        <v>0.23400000000000001</v>
      </c>
      <c r="MC28" s="152">
        <f>IF(LY28=0," ",IF(LY28=16," ",(LX28-MA28-MB28)*VLOOKUP(LY28,PROTOKOL!$A:$E,5)))</f>
        <v>31.480862622222219</v>
      </c>
      <c r="MD28" s="155">
        <v>15</v>
      </c>
      <c r="ME28" s="156">
        <f t="shared" si="54"/>
        <v>62.96172524444443</v>
      </c>
      <c r="MF28" s="103"/>
      <c r="MG28" s="138">
        <v>15</v>
      </c>
      <c r="MH28" s="149" t="s">
        <v>163</v>
      </c>
      <c r="MI28" s="150"/>
      <c r="MJ28" s="150" t="str">
        <f t="shared" si="55"/>
        <v xml:space="preserve"> </v>
      </c>
      <c r="MK28" s="150" t="str">
        <f>IFERROR(IF(MI28=0," ",IF(MI28=16," ",VLOOKUP(MI28,PROTOKOL!$A:$E,2)*MJ28))/7.5*(7.5-MN28),"")</f>
        <v/>
      </c>
      <c r="ML28" s="151"/>
      <c r="MM28" s="152" t="str">
        <f>IF(MI28=0," ",IF(MI28=16," ",(MH28-MK28-ML28)*VLOOKUP(MI28,PROTOKOL!$A:$E,5)))</f>
        <v xml:space="preserve"> </v>
      </c>
      <c r="MN28" s="153"/>
      <c r="MO28" s="144" t="str">
        <f t="shared" si="236"/>
        <v xml:space="preserve"> </v>
      </c>
      <c r="MP28" s="145" t="str">
        <f t="shared" si="237"/>
        <v xml:space="preserve"> </v>
      </c>
      <c r="MQ28" s="149">
        <v>8.75</v>
      </c>
      <c r="MR28" s="150">
        <v>3</v>
      </c>
      <c r="MS28" s="150">
        <f t="shared" si="56"/>
        <v>7.5</v>
      </c>
      <c r="MT28" s="154">
        <f>IF(MR28=0," ",IF(MR28=16," ",VLOOKUP(MR28,PROTOKOL!$A:$E,2)*MS28))</f>
        <v>4.5</v>
      </c>
      <c r="MU28" s="151">
        <v>0.14299999999999999</v>
      </c>
      <c r="MV28" s="152">
        <f>IF(MR28=0," ",IF(MR28=16," ",(MQ28-MT28-MU28)*VLOOKUP(MR28,PROTOKOL!$A:$E,5)))</f>
        <v>29.146055633333333</v>
      </c>
      <c r="MW28" s="155">
        <v>15</v>
      </c>
      <c r="MX28" s="156">
        <f t="shared" si="57"/>
        <v>58.292111266666666</v>
      </c>
      <c r="MY28" s="103"/>
      <c r="MZ28" s="138">
        <v>15</v>
      </c>
      <c r="NA28" s="149" t="s">
        <v>163</v>
      </c>
      <c r="NB28" s="150"/>
      <c r="NC28" s="150" t="str">
        <f t="shared" si="58"/>
        <v xml:space="preserve"> </v>
      </c>
      <c r="ND28" s="150" t="str">
        <f>IFERROR(IF(NB28=0," ",IF(NB28=16," ",VLOOKUP(NB28,PROTOKOL!$A:$E,2)*NC28))/7.5*(7.5-NG28),"")</f>
        <v/>
      </c>
      <c r="NE28" s="151"/>
      <c r="NF28" s="152" t="str">
        <f>IF(NB28=0," ",IF(NB28=16," ",(NA28-ND28-NE28)*VLOOKUP(NB28,PROTOKOL!$A:$E,5)))</f>
        <v xml:space="preserve"> </v>
      </c>
      <c r="NG28" s="153"/>
      <c r="NH28" s="144" t="str">
        <f t="shared" si="238"/>
        <v xml:space="preserve"> </v>
      </c>
      <c r="NI28" s="145" t="str">
        <f t="shared" si="239"/>
        <v xml:space="preserve"> </v>
      </c>
      <c r="NJ28" s="149">
        <v>6.44</v>
      </c>
      <c r="NK28" s="150">
        <v>3</v>
      </c>
      <c r="NL28" s="150">
        <f t="shared" si="59"/>
        <v>7.5</v>
      </c>
      <c r="NM28" s="154">
        <f>IF(NK28=0," ",IF(NK28=16," ",VLOOKUP(NK28,PROTOKOL!$A:$E,2)*NL28))</f>
        <v>4.5</v>
      </c>
      <c r="NN28" s="151">
        <v>0.13600000000000001</v>
      </c>
      <c r="NO28" s="152">
        <f>IF(NK28=0," ",IF(NK28=16," ",(NJ28-NM28-NN28)*VLOOKUP(NK28,PROTOKOL!$A:$E,5)))</f>
        <v>12.802406711111111</v>
      </c>
      <c r="NP28" s="155">
        <v>15</v>
      </c>
      <c r="NQ28" s="156">
        <f t="shared" si="60"/>
        <v>25.604813422222222</v>
      </c>
      <c r="NR28" s="103"/>
      <c r="NS28" s="138">
        <v>15</v>
      </c>
      <c r="NT28" s="149" t="s">
        <v>163</v>
      </c>
      <c r="NU28" s="150"/>
      <c r="NV28" s="150" t="str">
        <f t="shared" si="61"/>
        <v xml:space="preserve"> </v>
      </c>
      <c r="NW28" s="150" t="str">
        <f>IFERROR(IF(NU28=0," ",IF(NU28=16," ",VLOOKUP(NU28,PROTOKOL!$A:$E,2)*NV28))/7.5*(7.5-NZ28),"")</f>
        <v/>
      </c>
      <c r="NX28" s="151"/>
      <c r="NY28" s="152" t="str">
        <f>IF(NU28=0," ",IF(NU28=16," ",(NT28-NW28-NX28)*VLOOKUP(NU28,PROTOKOL!$A:$E,5)))</f>
        <v xml:space="preserve"> </v>
      </c>
      <c r="NZ28" s="153"/>
      <c r="OA28" s="144" t="str">
        <f t="shared" si="240"/>
        <v xml:space="preserve"> </v>
      </c>
      <c r="OB28" s="145" t="str">
        <f t="shared" si="241"/>
        <v xml:space="preserve"> </v>
      </c>
      <c r="OC28" s="149">
        <v>6.51</v>
      </c>
      <c r="OD28" s="150">
        <v>3</v>
      </c>
      <c r="OE28" s="150">
        <f t="shared" si="62"/>
        <v>7.5</v>
      </c>
      <c r="OF28" s="154">
        <f>IF(OD28=0," ",IF(OD28=16," ",VLOOKUP(OD28,PROTOKOL!$A:$E,2)*OE28))</f>
        <v>4.5</v>
      </c>
      <c r="OG28" s="151">
        <v>0.115</v>
      </c>
      <c r="OH28" s="152">
        <f>IF(OD28=0," ",IF(OD28=16," ",(OC28-OF28-OG28)*VLOOKUP(OD28,PROTOKOL!$A:$E,5)))</f>
        <v>13.448204388888886</v>
      </c>
      <c r="OI28" s="155">
        <v>15</v>
      </c>
      <c r="OJ28" s="156">
        <f t="shared" si="63"/>
        <v>26.896408777777772</v>
      </c>
      <c r="OK28" s="103"/>
      <c r="OL28" s="138">
        <v>15</v>
      </c>
      <c r="OM28" s="149" t="s">
        <v>163</v>
      </c>
      <c r="ON28" s="150"/>
      <c r="OO28" s="150" t="str">
        <f t="shared" si="64"/>
        <v xml:space="preserve"> </v>
      </c>
      <c r="OP28" s="150" t="str">
        <f>IFERROR(IF(ON28=0," ",IF(ON28=16," ",VLOOKUP(ON28,PROTOKOL!$A:$E,2)*OO28))/7.5*(7.5-OS28),"")</f>
        <v/>
      </c>
      <c r="OQ28" s="151"/>
      <c r="OR28" s="152" t="str">
        <f>IF(ON28=0," ",IF(ON28=16," ",(OM28-OP28-OQ28)*VLOOKUP(ON28,PROTOKOL!$A:$E,5)))</f>
        <v xml:space="preserve"> </v>
      </c>
      <c r="OS28" s="153"/>
      <c r="OT28" s="144" t="str">
        <f t="shared" si="242"/>
        <v xml:space="preserve"> </v>
      </c>
      <c r="OU28" s="145" t="str">
        <f t="shared" si="243"/>
        <v xml:space="preserve"> </v>
      </c>
      <c r="OV28" s="149">
        <v>6.51</v>
      </c>
      <c r="OW28" s="150">
        <v>1</v>
      </c>
      <c r="OX28" s="150">
        <f t="shared" si="65"/>
        <v>7.5</v>
      </c>
      <c r="OY28" s="154">
        <f>IF(OW28=0," ",IF(OW28=16," ",VLOOKUP(OW28,PROTOKOL!$A:$E,2)*OX28))</f>
        <v>4.5</v>
      </c>
      <c r="OZ28" s="151">
        <v>0.115</v>
      </c>
      <c r="PA28" s="152">
        <f>IF(OW28=0," ",IF(OW28=16," ",(OV28-OY28-OZ28)*VLOOKUP(OW28,PROTOKOL!$A:$E,5)))</f>
        <v>19.211720555555551</v>
      </c>
      <c r="PB28" s="155">
        <v>15</v>
      </c>
      <c r="PC28" s="156">
        <f t="shared" si="66"/>
        <v>38.423441111111103</v>
      </c>
      <c r="PD28" s="103"/>
      <c r="PE28" s="138">
        <v>15</v>
      </c>
      <c r="PF28" s="149" t="s">
        <v>163</v>
      </c>
      <c r="PG28" s="150"/>
      <c r="PH28" s="150" t="str">
        <f t="shared" si="67"/>
        <v xml:space="preserve"> </v>
      </c>
      <c r="PI28" s="150" t="str">
        <f>IFERROR(IF(PG28=0," ",IF(PG28=16," ",VLOOKUP(PG28,PROTOKOL!$A:$E,2)*PH28))/7.5*(7.5-PL28),"")</f>
        <v/>
      </c>
      <c r="PJ28" s="151"/>
      <c r="PK28" s="152" t="str">
        <f>IF(PG28=0," ",IF(PG28=16," ",(PF28-PI28-PJ28)*VLOOKUP(PG28,PROTOKOL!$A:$E,5)))</f>
        <v xml:space="preserve"> </v>
      </c>
      <c r="PL28" s="153"/>
      <c r="PM28" s="144" t="str">
        <f t="shared" si="244"/>
        <v xml:space="preserve"> </v>
      </c>
      <c r="PN28" s="145" t="str">
        <f t="shared" si="245"/>
        <v xml:space="preserve"> </v>
      </c>
      <c r="PO28" s="149"/>
      <c r="PP28" s="150"/>
      <c r="PQ28" s="150" t="str">
        <f t="shared" si="68"/>
        <v xml:space="preserve"> </v>
      </c>
      <c r="PR28" s="154" t="str">
        <f>IF(PP28=0," ",IF(PP28=16," ",VLOOKUP(PP28,PROTOKOL!$A:$E,2)*PQ28))</f>
        <v xml:space="preserve"> </v>
      </c>
      <c r="PS28" s="151"/>
      <c r="PT28" s="152" t="str">
        <f>IF(PP28=0," ",IF(PP28=16," ",(PO28-PR28-PS28)*VLOOKUP(PP28,PROTOKOL!$A:$E,5)))</f>
        <v xml:space="preserve"> </v>
      </c>
      <c r="PU28" s="155"/>
      <c r="PV28" s="156" t="str">
        <f t="shared" si="69"/>
        <v xml:space="preserve"> </v>
      </c>
      <c r="PW28" s="103"/>
      <c r="PX28" s="138">
        <v>15</v>
      </c>
      <c r="PY28" s="149" t="s">
        <v>163</v>
      </c>
      <c r="PZ28" s="150"/>
      <c r="QA28" s="150" t="str">
        <f t="shared" si="70"/>
        <v xml:space="preserve"> </v>
      </c>
      <c r="QB28" s="150" t="str">
        <f>IFERROR(IF(PZ28=0," ",IF(PZ28=16," ",VLOOKUP(PZ28,PROTOKOL!$A:$E,2)*QA28))/7.5*(7.5-QE28),"")</f>
        <v/>
      </c>
      <c r="QC28" s="151"/>
      <c r="QD28" s="152" t="str">
        <f>IF(PZ28=0," ",IF(PZ28=16," ",(PY28-QB28-QC28)*VLOOKUP(PZ28,PROTOKOL!$A:$E,5)))</f>
        <v xml:space="preserve"> </v>
      </c>
      <c r="QE28" s="153"/>
      <c r="QF28" s="144" t="str">
        <f t="shared" si="246"/>
        <v xml:space="preserve"> </v>
      </c>
      <c r="QG28" s="145" t="str">
        <f t="shared" si="247"/>
        <v xml:space="preserve"> </v>
      </c>
      <c r="QH28" s="149">
        <v>6.53</v>
      </c>
      <c r="QI28" s="150">
        <v>1</v>
      </c>
      <c r="QJ28" s="150">
        <f t="shared" si="71"/>
        <v>7.5</v>
      </c>
      <c r="QK28" s="154">
        <f>IF(QI28=0," ",IF(QI28=16," ",VLOOKUP(QI28,PROTOKOL!$A:$E,2)*QJ28))</f>
        <v>4.5</v>
      </c>
      <c r="QL28" s="151">
        <v>0.27600000000000002</v>
      </c>
      <c r="QM28" s="152">
        <f>IF(QI28=0," ",IF(QI28=16," ",(QH28-QK28-QL28)*VLOOKUP(QI28,PROTOKOL!$A:$E,5)))</f>
        <v>17.782246888888888</v>
      </c>
      <c r="QN28" s="155">
        <v>15</v>
      </c>
      <c r="QO28" s="156">
        <f t="shared" si="72"/>
        <v>35.564493777777777</v>
      </c>
      <c r="QP28" s="103"/>
      <c r="QQ28" s="138">
        <v>15</v>
      </c>
      <c r="QR28" s="149" t="s">
        <v>163</v>
      </c>
      <c r="QS28" s="150"/>
      <c r="QT28" s="150" t="str">
        <f t="shared" si="73"/>
        <v xml:space="preserve"> </v>
      </c>
      <c r="QU28" s="150" t="str">
        <f>IFERROR(IF(QS28=0," ",IF(QS28=16," ",VLOOKUP(QS28,PROTOKOL!$A:$E,2)*QT28))/7.5*(7.5-QX28),"")</f>
        <v/>
      </c>
      <c r="QV28" s="151"/>
      <c r="QW28" s="152" t="str">
        <f>IF(QS28=0," ",IF(QS28=16," ",(QR28-QU28-QV28)*VLOOKUP(QS28,PROTOKOL!$A:$E,5)))</f>
        <v xml:space="preserve"> </v>
      </c>
      <c r="QX28" s="153"/>
      <c r="QY28" s="144" t="str">
        <f t="shared" si="248"/>
        <v xml:space="preserve"> </v>
      </c>
      <c r="QZ28" s="145" t="str">
        <f t="shared" si="249"/>
        <v xml:space="preserve"> </v>
      </c>
      <c r="RA28" s="149">
        <v>9.17</v>
      </c>
      <c r="RB28" s="150">
        <v>3</v>
      </c>
      <c r="RC28" s="150">
        <f t="shared" si="74"/>
        <v>7.5</v>
      </c>
      <c r="RD28" s="154">
        <f>IF(RB28=0," ",IF(RB28=16," ",VLOOKUP(RB28,PROTOKOL!$A:$E,2)*RC28))</f>
        <v>4.5</v>
      </c>
      <c r="RE28" s="151">
        <v>0.23400000000000001</v>
      </c>
      <c r="RF28" s="152">
        <f>IF(RB28=0," ",IF(RB28=16," ",(RA28-RD28-RE28)*VLOOKUP(RB28,PROTOKOL!$A:$E,5)))</f>
        <v>31.480862622222219</v>
      </c>
      <c r="RG28" s="155">
        <v>15</v>
      </c>
      <c r="RH28" s="156">
        <f t="shared" si="75"/>
        <v>62.96172524444443</v>
      </c>
      <c r="RI28" s="103"/>
      <c r="RJ28" s="138">
        <v>15</v>
      </c>
      <c r="RK28" s="149" t="s">
        <v>163</v>
      </c>
      <c r="RL28" s="150"/>
      <c r="RM28" s="150" t="str">
        <f t="shared" si="76"/>
        <v xml:space="preserve"> </v>
      </c>
      <c r="RN28" s="150" t="str">
        <f>IFERROR(IF(RL28=0," ",IF(RL28=16," ",VLOOKUP(RL28,PROTOKOL!$A:$E,2)*RM28))/7.5*(7.5-RQ28),"")</f>
        <v/>
      </c>
      <c r="RO28" s="151"/>
      <c r="RP28" s="152" t="str">
        <f>IF(RL28=0," ",IF(RL28=16," ",(RK28-RN28-RO28)*VLOOKUP(RL28,PROTOKOL!$A:$E,5)))</f>
        <v xml:space="preserve"> </v>
      </c>
      <c r="RQ28" s="153"/>
      <c r="RR28" s="144" t="str">
        <f t="shared" si="250"/>
        <v xml:space="preserve"> </v>
      </c>
      <c r="RS28" s="145" t="str">
        <f t="shared" si="251"/>
        <v xml:space="preserve"> </v>
      </c>
      <c r="RT28" s="149"/>
      <c r="RU28" s="150"/>
      <c r="RV28" s="150" t="str">
        <f t="shared" si="77"/>
        <v xml:space="preserve"> </v>
      </c>
      <c r="RW28" s="154" t="str">
        <f>IF(RU28=0," ",IF(RU28=16," ",VLOOKUP(RU28,PROTOKOL!$A:$E,2)*RV28))</f>
        <v xml:space="preserve"> </v>
      </c>
      <c r="RX28" s="151"/>
      <c r="RY28" s="152" t="str">
        <f>IF(RU28=0," ",IF(RU28=16," ",(RT28-RW28-RX28)*VLOOKUP(RU28,PROTOKOL!$A:$E,5)))</f>
        <v xml:space="preserve"> </v>
      </c>
      <c r="RZ28" s="155"/>
      <c r="SA28" s="156" t="str">
        <f t="shared" si="78"/>
        <v xml:space="preserve"> </v>
      </c>
      <c r="SB28" s="103"/>
      <c r="SC28" s="138">
        <v>15</v>
      </c>
      <c r="SD28" s="149" t="s">
        <v>163</v>
      </c>
      <c r="SE28" s="150"/>
      <c r="SF28" s="150" t="str">
        <f t="shared" si="79"/>
        <v xml:space="preserve"> </v>
      </c>
      <c r="SG28" s="150" t="str">
        <f>IFERROR(IF(SE28=0," ",IF(SE28=16," ",VLOOKUP(SE28,PROTOKOL!$A:$E,2)*SF28))/7.5*(7.5-SJ28),"")</f>
        <v/>
      </c>
      <c r="SH28" s="151"/>
      <c r="SI28" s="152" t="str">
        <f>IF(SE28=0," ",IF(SE28=16," ",(SD28-SG28-SH28)*VLOOKUP(SE28,PROTOKOL!$A:$E,5)))</f>
        <v xml:space="preserve"> </v>
      </c>
      <c r="SJ28" s="153"/>
      <c r="SK28" s="144" t="str">
        <f t="shared" si="252"/>
        <v xml:space="preserve"> </v>
      </c>
      <c r="SL28" s="145" t="str">
        <f t="shared" si="253"/>
        <v xml:space="preserve"> </v>
      </c>
      <c r="SM28" s="149">
        <v>6.29</v>
      </c>
      <c r="SN28" s="150">
        <v>1</v>
      </c>
      <c r="SO28" s="150">
        <f t="shared" si="80"/>
        <v>7.5</v>
      </c>
      <c r="SP28" s="154">
        <f>IF(SN28=0," ",IF(SN28=16," ",VLOOKUP(SN28,PROTOKOL!$A:$E,2)*SO28))</f>
        <v>4.5</v>
      </c>
      <c r="SQ28" s="151">
        <v>0.17299999999999999</v>
      </c>
      <c r="SR28" s="152">
        <f>IF(SN28=0," ",IF(SN28=16," ",(SM28-SP28-SQ28)*VLOOKUP(SN28,PROTOKOL!$A:$E,5)))</f>
        <v>16.393325666666666</v>
      </c>
      <c r="SS28" s="155">
        <v>15</v>
      </c>
      <c r="ST28" s="156">
        <f t="shared" si="81"/>
        <v>32.786651333333332</v>
      </c>
      <c r="SU28" s="103"/>
      <c r="SV28" s="138">
        <v>15</v>
      </c>
      <c r="SW28" s="149" t="s">
        <v>163</v>
      </c>
      <c r="SX28" s="150"/>
      <c r="SY28" s="150" t="str">
        <f t="shared" si="82"/>
        <v xml:space="preserve"> </v>
      </c>
      <c r="SZ28" s="150" t="str">
        <f>IFERROR(IF(SX28=0," ",IF(SX28=16," ",VLOOKUP(SX28,PROTOKOL!$A:$E,2)*SY28))/7.5*(7.5-TC28),"")</f>
        <v/>
      </c>
      <c r="TA28" s="151"/>
      <c r="TB28" s="152" t="str">
        <f>IF(SX28=0," ",IF(SX28=16," ",(SW28-SZ28-TA28)*VLOOKUP(SX28,PROTOKOL!$A:$E,5)))</f>
        <v xml:space="preserve"> </v>
      </c>
      <c r="TC28" s="153"/>
      <c r="TD28" s="144" t="str">
        <f t="shared" si="254"/>
        <v xml:space="preserve"> </v>
      </c>
      <c r="TE28" s="145" t="str">
        <f t="shared" si="255"/>
        <v xml:space="preserve"> </v>
      </c>
      <c r="TF28" s="149">
        <v>1</v>
      </c>
      <c r="TG28" s="150">
        <v>5</v>
      </c>
      <c r="TH28" s="150">
        <f t="shared" si="83"/>
        <v>7.5</v>
      </c>
      <c r="TI28" s="154">
        <f>IF(TG28=0," ",IF(TG28=16," ",VLOOKUP(TG28,PROTOKOL!$A:$E,2)*TH28))</f>
        <v>0</v>
      </c>
      <c r="TJ28" s="151"/>
      <c r="TK28" s="152">
        <f>IF(TG28=0," ",IF(TG28=16," ",(TF28-TI28-TJ28)*VLOOKUP(TG28,PROTOKOL!$A:$E,5)))</f>
        <v>17.262634133205204</v>
      </c>
      <c r="TL28" s="155">
        <v>15</v>
      </c>
      <c r="TM28" s="156">
        <f t="shared" si="84"/>
        <v>34.525268266410407</v>
      </c>
      <c r="TN28" s="103"/>
      <c r="TO28" s="138">
        <v>15</v>
      </c>
      <c r="TP28" s="149" t="s">
        <v>163</v>
      </c>
      <c r="TQ28" s="150"/>
      <c r="TR28" s="150" t="str">
        <f t="shared" si="85"/>
        <v xml:space="preserve"> </v>
      </c>
      <c r="TS28" s="150" t="str">
        <f>IFERROR(IF(TQ28=0," ",IF(TQ28=16," ",VLOOKUP(TQ28,PROTOKOL!$A:$E,2)*TR28))/7.5*(7.5-TV28),"")</f>
        <v/>
      </c>
      <c r="TT28" s="151"/>
      <c r="TU28" s="152" t="str">
        <f>IF(TQ28=0," ",IF(TQ28=16," ",(TP28-TS28-TT28)*VLOOKUP(TQ28,PROTOKOL!$A:$E,5)))</f>
        <v xml:space="preserve"> </v>
      </c>
      <c r="TV28" s="153"/>
      <c r="TW28" s="144" t="str">
        <f t="shared" si="256"/>
        <v xml:space="preserve"> </v>
      </c>
      <c r="TX28" s="145" t="str">
        <f t="shared" si="257"/>
        <v xml:space="preserve"> </v>
      </c>
      <c r="TY28" s="149">
        <v>6.58</v>
      </c>
      <c r="TZ28" s="150">
        <v>1</v>
      </c>
      <c r="UA28" s="150">
        <f t="shared" si="86"/>
        <v>7.5</v>
      </c>
      <c r="UB28" s="154">
        <f>IF(TZ28=0," ",IF(TZ28=16," ",VLOOKUP(TZ28,PROTOKOL!$A:$E,2)*UA28))</f>
        <v>4.5</v>
      </c>
      <c r="UC28" s="151">
        <v>0.24299999999999999</v>
      </c>
      <c r="UD28" s="152">
        <f>IF(TZ28=0," ",IF(TZ28=16," ",(TY28-UB28-UC28)*VLOOKUP(TZ28,PROTOKOL!$A:$E,5)))</f>
        <v>18.623710111111112</v>
      </c>
      <c r="UE28" s="155">
        <v>15</v>
      </c>
      <c r="UF28" s="156">
        <f t="shared" si="87"/>
        <v>37.247420222222225</v>
      </c>
      <c r="UG28" s="103"/>
      <c r="UH28" s="138">
        <v>15</v>
      </c>
      <c r="UI28" s="149" t="s">
        <v>163</v>
      </c>
      <c r="UJ28" s="150"/>
      <c r="UK28" s="150" t="str">
        <f t="shared" si="88"/>
        <v xml:space="preserve"> </v>
      </c>
      <c r="UL28" s="150" t="str">
        <f>IFERROR(IF(UJ28=0," ",IF(UJ28=16," ",VLOOKUP(UJ28,PROTOKOL!$A:$E,2)*UK28))/7.5*(7.5-UO28),"")</f>
        <v/>
      </c>
      <c r="UM28" s="151"/>
      <c r="UN28" s="152" t="str">
        <f>IF(UJ28=0," ",IF(UJ28=16," ",(UI28-UL28-UM28)*VLOOKUP(UJ28,PROTOKOL!$A:$E,5)))</f>
        <v xml:space="preserve"> </v>
      </c>
      <c r="UO28" s="153"/>
      <c r="UP28" s="144" t="str">
        <f t="shared" si="258"/>
        <v xml:space="preserve"> </v>
      </c>
      <c r="UQ28" s="145" t="str">
        <f t="shared" si="259"/>
        <v xml:space="preserve"> </v>
      </c>
      <c r="UR28" s="149">
        <v>7.53</v>
      </c>
      <c r="US28" s="150">
        <v>1</v>
      </c>
      <c r="UT28" s="150">
        <f t="shared" si="89"/>
        <v>7.5</v>
      </c>
      <c r="UU28" s="154">
        <f>IF(US28=0," ",IF(US28=16," ",VLOOKUP(US28,PROTOKOL!$A:$E,2)*UT28))</f>
        <v>4.5</v>
      </c>
      <c r="UV28" s="151">
        <v>0.45300000000000001</v>
      </c>
      <c r="UW28" s="152">
        <f>IF(US28=0," ",IF(US28=16," ",(UR28-UU28-UV28)*VLOOKUP(US28,PROTOKOL!$A:$E,5)))</f>
        <v>26.125912333333336</v>
      </c>
      <c r="UX28" s="155">
        <v>15</v>
      </c>
      <c r="UY28" s="156">
        <f t="shared" si="90"/>
        <v>52.251824666666671</v>
      </c>
      <c r="UZ28" s="103"/>
      <c r="VA28" s="138">
        <v>15</v>
      </c>
      <c r="VB28" s="149" t="s">
        <v>163</v>
      </c>
      <c r="VC28" s="150"/>
      <c r="VD28" s="150" t="str">
        <f t="shared" si="91"/>
        <v xml:space="preserve"> </v>
      </c>
      <c r="VE28" s="150" t="str">
        <f>IFERROR(IF(VC28=0," ",IF(VC28=16," ",VLOOKUP(VC28,PROTOKOL!$A:$E,2)*VD28))/7.5*(7.5-VH28),"")</f>
        <v/>
      </c>
      <c r="VF28" s="151"/>
      <c r="VG28" s="152" t="str">
        <f>IF(VC28=0," ",IF(VC28=16," ",(VB28-VE28-VF28)*VLOOKUP(VC28,PROTOKOL!$A:$E,5)))</f>
        <v xml:space="preserve"> </v>
      </c>
      <c r="VH28" s="153"/>
      <c r="VI28" s="144" t="str">
        <f t="shared" si="260"/>
        <v xml:space="preserve"> </v>
      </c>
      <c r="VJ28" s="145" t="str">
        <f t="shared" si="261"/>
        <v xml:space="preserve"> </v>
      </c>
      <c r="VK28" s="149"/>
      <c r="VL28" s="150"/>
      <c r="VM28" s="150"/>
      <c r="VN28" s="154"/>
      <c r="VO28" s="151"/>
      <c r="VP28" s="152"/>
      <c r="VQ28" s="155"/>
      <c r="VR28" s="156" t="str">
        <f t="shared" si="93"/>
        <v xml:space="preserve"> </v>
      </c>
      <c r="VS28" s="103"/>
      <c r="VT28" s="138">
        <v>15</v>
      </c>
      <c r="VU28" s="149" t="s">
        <v>163</v>
      </c>
      <c r="VV28" s="150"/>
      <c r="VW28" s="150" t="str">
        <f t="shared" si="94"/>
        <v xml:space="preserve"> </v>
      </c>
      <c r="VX28" s="150" t="str">
        <f>IFERROR(IF(VV28=0," ",IF(VV28=16," ",VLOOKUP(VV28,PROTOKOL!$A:$E,2)*VW28))/7.5*(7.5-WA28),"")</f>
        <v/>
      </c>
      <c r="VY28" s="151"/>
      <c r="VZ28" s="152" t="str">
        <f>IF(VV28=0," ",IF(VV28=16," ",(VU28-VX28-VY28)*VLOOKUP(VV28,PROTOKOL!$A:$E,5)))</f>
        <v xml:space="preserve"> </v>
      </c>
      <c r="WA28" s="153"/>
      <c r="WB28" s="144" t="str">
        <f t="shared" si="262"/>
        <v xml:space="preserve"> </v>
      </c>
      <c r="WC28" s="145" t="str">
        <f t="shared" si="263"/>
        <v xml:space="preserve"> </v>
      </c>
      <c r="WD28" s="149">
        <v>5.83</v>
      </c>
      <c r="WE28" s="150">
        <v>1</v>
      </c>
      <c r="WF28" s="150">
        <f t="shared" si="95"/>
        <v>7.5</v>
      </c>
      <c r="WG28" s="154">
        <f>IF(WE28=0," ",IF(WE28=16," ",VLOOKUP(WE28,PROTOKOL!$A:$E,2)*WF28))</f>
        <v>4.5</v>
      </c>
      <c r="WH28" s="151">
        <v>0.126</v>
      </c>
      <c r="WI28" s="152">
        <f>IF(WE28=0," ",IF(WE28=16," ",(WD28-WG28-WH28)*VLOOKUP(WE28,PROTOKOL!$A:$E,5)))</f>
        <v>12.206285777777778</v>
      </c>
      <c r="WJ28" s="155">
        <v>15</v>
      </c>
      <c r="WK28" s="156">
        <f t="shared" si="96"/>
        <v>24.412571555555555</v>
      </c>
      <c r="WL28" s="103"/>
      <c r="WM28" s="138">
        <v>15</v>
      </c>
      <c r="WN28" s="149" t="s">
        <v>163</v>
      </c>
      <c r="WO28" s="150"/>
      <c r="WP28" s="150" t="str">
        <f t="shared" si="97"/>
        <v xml:space="preserve"> </v>
      </c>
      <c r="WQ28" s="150" t="str">
        <f>IFERROR(IF(WO28=0," ",IF(WO28=16," ",VLOOKUP(WO28,PROTOKOL!$A:$E,2)*WP28))/7.5*(7.5-WT28),"")</f>
        <v/>
      </c>
      <c r="WR28" s="151"/>
      <c r="WS28" s="152" t="str">
        <f>IF(WO28=0," ",IF(WO28=16," ",(WN28-WQ28-WR28)*VLOOKUP(WO28,PROTOKOL!$A:$E,5)))</f>
        <v xml:space="preserve"> </v>
      </c>
      <c r="WT28" s="153"/>
      <c r="WU28" s="144" t="str">
        <f t="shared" si="264"/>
        <v xml:space="preserve"> </v>
      </c>
      <c r="WV28" s="145" t="str">
        <f t="shared" si="265"/>
        <v xml:space="preserve"> </v>
      </c>
      <c r="WW28" s="149">
        <v>4.8899999999999997</v>
      </c>
      <c r="WX28" s="150">
        <v>1</v>
      </c>
      <c r="WY28" s="150">
        <f t="shared" si="98"/>
        <v>7.5</v>
      </c>
      <c r="WZ28" s="154">
        <f>IF(WX28=0," ",IF(WX28=16," ",VLOOKUP(WX28,PROTOKOL!$A:$E,2)*WY28))</f>
        <v>4.5</v>
      </c>
      <c r="XA28" s="151">
        <v>0.13200000000000001</v>
      </c>
      <c r="XB28" s="152">
        <f>IF(WX28=0," ",IF(WX28=16," ",(WW28-WZ28-XA28)*VLOOKUP(WX28,PROTOKOL!$A:$E,5)))</f>
        <v>2.6156326666666629</v>
      </c>
      <c r="XC28" s="155">
        <v>15</v>
      </c>
      <c r="XD28" s="156">
        <f t="shared" si="99"/>
        <v>5.2312653333333259</v>
      </c>
      <c r="XE28" s="103"/>
      <c r="XF28" s="138">
        <v>15</v>
      </c>
      <c r="XG28" s="149" t="s">
        <v>163</v>
      </c>
      <c r="XH28" s="150"/>
      <c r="XI28" s="150" t="str">
        <f t="shared" si="100"/>
        <v xml:space="preserve"> </v>
      </c>
      <c r="XJ28" s="150" t="str">
        <f>IFERROR(IF(XH28=0," ",IF(XH28=16," ",VLOOKUP(XH28,PROTOKOL!$A:$E,2)*XI28))/7.5*(7.5-XM28),"")</f>
        <v/>
      </c>
      <c r="XK28" s="151"/>
      <c r="XL28" s="152" t="str">
        <f>IF(XH28=0," ",IF(XH28=16," ",(XG28-XJ28-XK28)*VLOOKUP(XH28,PROTOKOL!$A:$E,5)))</f>
        <v xml:space="preserve"> </v>
      </c>
      <c r="XM28" s="153"/>
      <c r="XN28" s="144" t="str">
        <f t="shared" si="266"/>
        <v xml:space="preserve"> </v>
      </c>
      <c r="XO28" s="145" t="str">
        <f t="shared" si="267"/>
        <v xml:space="preserve"> </v>
      </c>
      <c r="XP28" s="149">
        <v>6.75</v>
      </c>
      <c r="XQ28" s="150">
        <v>1</v>
      </c>
      <c r="XR28" s="150">
        <f t="shared" si="101"/>
        <v>7.5</v>
      </c>
      <c r="XS28" s="154">
        <f>IF(XQ28=0," ",IF(XQ28=16," ",VLOOKUP(XQ28,PROTOKOL!$A:$E,2)*XR28))</f>
        <v>4.5</v>
      </c>
      <c r="XT28" s="151">
        <v>0.13700000000000001</v>
      </c>
      <c r="XU28" s="152">
        <f>IF(XQ28=0," ",IF(XQ28=16," ",(XP28-XS28-XT28)*VLOOKUP(XQ28,PROTOKOL!$A:$E,5)))</f>
        <v>21.421828777777776</v>
      </c>
      <c r="XV28" s="155">
        <v>15</v>
      </c>
      <c r="XW28" s="156">
        <f t="shared" si="102"/>
        <v>42.843657555555552</v>
      </c>
      <c r="XX28" s="103"/>
      <c r="XY28" s="138">
        <v>15</v>
      </c>
      <c r="XZ28" s="149" t="s">
        <v>163</v>
      </c>
      <c r="YA28" s="150"/>
      <c r="YB28" s="150" t="str">
        <f t="shared" si="103"/>
        <v xml:space="preserve"> </v>
      </c>
      <c r="YC28" s="150" t="str">
        <f>IFERROR(IF(YA28=0," ",IF(YA28=16," ",VLOOKUP(YA28,PROTOKOL!$A:$E,2)*YB28))/7.5*(7.5-YF28),"")</f>
        <v/>
      </c>
      <c r="YD28" s="151"/>
      <c r="YE28" s="152" t="str">
        <f>IF(YA28=0," ",IF(YA28=16," ",(XZ28-YC28-YD28)*VLOOKUP(YA28,PROTOKOL!$A:$E,5)))</f>
        <v xml:space="preserve"> </v>
      </c>
      <c r="YF28" s="153"/>
      <c r="YG28" s="144" t="str">
        <f t="shared" si="268"/>
        <v xml:space="preserve"> </v>
      </c>
      <c r="YH28" s="145" t="str">
        <f t="shared" si="269"/>
        <v xml:space="preserve"> </v>
      </c>
      <c r="YI28" s="149">
        <v>6.71</v>
      </c>
      <c r="YJ28" s="150">
        <v>1</v>
      </c>
      <c r="YK28" s="150">
        <f t="shared" si="104"/>
        <v>7.5</v>
      </c>
      <c r="YL28" s="154">
        <f>IF(YJ28=0," ",IF(YJ28=16," ",VLOOKUP(YJ28,PROTOKOL!$A:$E,2)*YK28))</f>
        <v>4.5</v>
      </c>
      <c r="YM28" s="151">
        <v>0.17599999999999999</v>
      </c>
      <c r="YN28" s="152">
        <f>IF(YJ28=0," ",IF(YJ28=16," ",(YI28-YL28-YM28)*VLOOKUP(YJ28,PROTOKOL!$A:$E,5)))</f>
        <v>20.620917999999996</v>
      </c>
      <c r="YO28" s="155">
        <v>15</v>
      </c>
      <c r="YP28" s="156">
        <f t="shared" si="105"/>
        <v>41.241835999999992</v>
      </c>
      <c r="YQ28" s="103"/>
      <c r="YR28" s="138">
        <v>15</v>
      </c>
      <c r="YS28" s="149" t="s">
        <v>163</v>
      </c>
      <c r="YT28" s="150"/>
      <c r="YU28" s="150" t="str">
        <f t="shared" si="106"/>
        <v xml:space="preserve"> </v>
      </c>
      <c r="YV28" s="150" t="str">
        <f>IFERROR(IF(YT28=0," ",IF(YT28=16," ",VLOOKUP(YT28,PROTOKOL!$A:$E,2)*YU28))/7.5*(7.5-YY28),"")</f>
        <v/>
      </c>
      <c r="YW28" s="151"/>
      <c r="YX28" s="152" t="str">
        <f>IF(YT28=0," ",IF(YT28=16," ",(YS28-YV28-YW28)*VLOOKUP(YT28,PROTOKOL!$A:$E,5)))</f>
        <v xml:space="preserve"> </v>
      </c>
      <c r="YY28" s="153"/>
      <c r="YZ28" s="144" t="str">
        <f t="shared" si="270"/>
        <v xml:space="preserve"> </v>
      </c>
      <c r="ZA28" s="145" t="str">
        <f t="shared" si="271"/>
        <v xml:space="preserve"> </v>
      </c>
      <c r="ZB28" s="149">
        <v>5.88</v>
      </c>
      <c r="ZC28" s="150">
        <v>1</v>
      </c>
      <c r="ZD28" s="150">
        <f t="shared" si="107"/>
        <v>7.5</v>
      </c>
      <c r="ZE28" s="154">
        <f>IF(ZC28=0," ",IF(ZC28=16," ",VLOOKUP(ZC28,PROTOKOL!$A:$E,2)*ZD28))</f>
        <v>4.5</v>
      </c>
      <c r="ZF28" s="151">
        <v>0.28999999999999998</v>
      </c>
      <c r="ZG28" s="152">
        <f>IF(ZC28=0," ",IF(ZC28=16," ",(ZB28-ZE28-ZF28)*VLOOKUP(ZC28,PROTOKOL!$A:$E,5)))</f>
        <v>11.050541111111109</v>
      </c>
      <c r="ZH28" s="155">
        <v>15</v>
      </c>
      <c r="ZI28" s="156">
        <f t="shared" si="108"/>
        <v>22.101082222222217</v>
      </c>
      <c r="ZJ28" s="103"/>
      <c r="ZK28" s="138">
        <v>15</v>
      </c>
      <c r="ZL28" s="149" t="s">
        <v>163</v>
      </c>
      <c r="ZM28" s="150"/>
      <c r="ZN28" s="150" t="str">
        <f t="shared" si="109"/>
        <v xml:space="preserve"> </v>
      </c>
      <c r="ZO28" s="150" t="str">
        <f>IFERROR(IF(ZM28=0," ",IF(ZM28=16," ",VLOOKUP(ZM28,PROTOKOL!$A:$E,2)*ZN28))/7.5*(7.5-ZR28),"")</f>
        <v/>
      </c>
      <c r="ZP28" s="151"/>
      <c r="ZQ28" s="152" t="str">
        <f>IF(ZM28=0," ",IF(ZM28=16," ",(ZL28-ZO28-ZP28)*VLOOKUP(ZM28,PROTOKOL!$A:$E,5)))</f>
        <v xml:space="preserve"> </v>
      </c>
      <c r="ZR28" s="153"/>
      <c r="ZS28" s="144" t="str">
        <f t="shared" si="272"/>
        <v xml:space="preserve"> </v>
      </c>
      <c r="ZT28" s="145" t="str">
        <f t="shared" si="273"/>
        <v xml:space="preserve"> </v>
      </c>
      <c r="ZU28" s="149">
        <v>7.53</v>
      </c>
      <c r="ZV28" s="150">
        <v>1</v>
      </c>
      <c r="ZW28" s="150">
        <f t="shared" si="110"/>
        <v>7.5</v>
      </c>
      <c r="ZX28" s="154">
        <f>IF(ZV28=0," ",IF(ZV28=16," ",VLOOKUP(ZV28,PROTOKOL!$A:$E,2)*ZW28))</f>
        <v>4.5</v>
      </c>
      <c r="ZY28" s="151">
        <v>0.45300000000000001</v>
      </c>
      <c r="ZZ28" s="152">
        <f>IF(ZV28=0," ",IF(ZV28=16," ",(ZU28-ZX28-ZY28)*VLOOKUP(ZV28,PROTOKOL!$A:$E,5)))</f>
        <v>26.125912333333336</v>
      </c>
      <c r="AAA28" s="155">
        <v>15</v>
      </c>
      <c r="AAB28" s="156">
        <f t="shared" si="111"/>
        <v>52.251824666666671</v>
      </c>
      <c r="AAC28" s="103"/>
      <c r="AAD28" s="138">
        <v>15</v>
      </c>
      <c r="AAE28" s="149" t="s">
        <v>163</v>
      </c>
      <c r="AAF28" s="150"/>
      <c r="AAG28" s="150" t="str">
        <f t="shared" si="112"/>
        <v xml:space="preserve"> </v>
      </c>
      <c r="AAH28" s="150" t="str">
        <f>IFERROR(IF(AAF28=0," ",IF(AAF28=16," ",VLOOKUP(AAF28,PROTOKOL!$A:$E,2)*AAG28))/7.5*(7.5-AAK28),"")</f>
        <v/>
      </c>
      <c r="AAI28" s="151"/>
      <c r="AAJ28" s="152" t="str">
        <f>IF(AAF28=0," ",IF(AAF28=16," ",(AAE28-AAH28-AAI28)*VLOOKUP(AAF28,PROTOKOL!$A:$E,5)))</f>
        <v xml:space="preserve"> </v>
      </c>
      <c r="AAK28" s="153"/>
      <c r="AAL28" s="144" t="str">
        <f t="shared" si="274"/>
        <v xml:space="preserve"> </v>
      </c>
      <c r="AAM28" s="145" t="str">
        <f t="shared" si="275"/>
        <v xml:space="preserve"> </v>
      </c>
      <c r="AAN28" s="149"/>
      <c r="AAO28" s="150"/>
      <c r="AAP28" s="150" t="str">
        <f t="shared" si="113"/>
        <v xml:space="preserve"> </v>
      </c>
      <c r="AAQ28" s="154" t="str">
        <f>IF(AAO28=0," ",IF(AAO28=16," ",VLOOKUP(AAO28,PROTOKOL!$A:$E,2)*AAP28))</f>
        <v xml:space="preserve"> </v>
      </c>
      <c r="AAR28" s="151"/>
      <c r="AAS28" s="152" t="str">
        <f>IF(AAO28=0," ",IF(AAO28=16," ",(AAN28-AAQ28-AAR28)*VLOOKUP(AAO28,PROTOKOL!$A:$E,5)))</f>
        <v xml:space="preserve"> </v>
      </c>
      <c r="AAT28" s="155"/>
      <c r="AAU28" s="156" t="str">
        <f t="shared" si="114"/>
        <v xml:space="preserve"> </v>
      </c>
      <c r="AAV28" s="103"/>
      <c r="AAW28" s="138">
        <v>15</v>
      </c>
      <c r="AAX28" s="149" t="s">
        <v>163</v>
      </c>
      <c r="AAY28" s="150"/>
      <c r="AAZ28" s="150" t="str">
        <f t="shared" si="115"/>
        <v xml:space="preserve"> </v>
      </c>
      <c r="ABA28" s="150" t="str">
        <f>IFERROR(IF(AAY28=0," ",IF(AAY28=16," ",VLOOKUP(AAY28,PROTOKOL!$A:$E,2)*AAZ28))/7.5*(7.5-ABD28),"")</f>
        <v/>
      </c>
      <c r="ABB28" s="151"/>
      <c r="ABC28" s="152" t="str">
        <f>IF(AAY28=0," ",IF(AAY28=16," ",(AAX28-ABA28-ABB28)*VLOOKUP(AAY28,PROTOKOL!$A:$E,5)))</f>
        <v xml:space="preserve"> </v>
      </c>
      <c r="ABD28" s="153"/>
      <c r="ABE28" s="144" t="str">
        <f t="shared" si="276"/>
        <v xml:space="preserve"> </v>
      </c>
      <c r="ABF28" s="145" t="str">
        <f t="shared" si="277"/>
        <v xml:space="preserve"> </v>
      </c>
      <c r="ABG28" s="149">
        <v>6.71</v>
      </c>
      <c r="ABH28" s="150">
        <v>1</v>
      </c>
      <c r="ABI28" s="150">
        <f t="shared" si="116"/>
        <v>7.5</v>
      </c>
      <c r="ABJ28" s="154">
        <f>IF(ABH28=0," ",IF(ABH28=16," ",VLOOKUP(ABH28,PROTOKOL!$A:$E,2)*ABI28))</f>
        <v>4.5</v>
      </c>
      <c r="ABK28" s="151">
        <v>0.17599999999999999</v>
      </c>
      <c r="ABL28" s="152">
        <f>IF(ABH28=0," ",IF(ABH28=16," ",(ABG28-ABJ28-ABK28)*VLOOKUP(ABH28,PROTOKOL!$A:$E,5)))</f>
        <v>20.620917999999996</v>
      </c>
      <c r="ABM28" s="155">
        <v>15</v>
      </c>
      <c r="ABN28" s="156">
        <f t="shared" si="117"/>
        <v>41.241835999999992</v>
      </c>
      <c r="ABO28" s="103"/>
      <c r="ABP28" s="138">
        <v>15</v>
      </c>
      <c r="ABQ28" s="149" t="s">
        <v>163</v>
      </c>
      <c r="ABR28" s="150"/>
      <c r="ABS28" s="150" t="str">
        <f t="shared" si="118"/>
        <v xml:space="preserve"> </v>
      </c>
      <c r="ABT28" s="150" t="str">
        <f>IFERROR(IF(ABR28=0," ",IF(ABR28=16," ",VLOOKUP(ABR28,PROTOKOL!$A:$E,2)*ABS28))/7.5*(7.5-ABW28),"")</f>
        <v/>
      </c>
      <c r="ABU28" s="151"/>
      <c r="ABV28" s="152" t="str">
        <f>IF(ABR28=0," ",IF(ABR28=16," ",(ABQ28-ABT28-ABU28)*VLOOKUP(ABR28,PROTOKOL!$A:$E,5)))</f>
        <v xml:space="preserve"> </v>
      </c>
      <c r="ABW28" s="153"/>
      <c r="ABX28" s="144" t="str">
        <f t="shared" si="278"/>
        <v xml:space="preserve"> </v>
      </c>
      <c r="ABY28" s="145" t="str">
        <f t="shared" si="279"/>
        <v xml:space="preserve"> </v>
      </c>
      <c r="ABZ28" s="149">
        <v>1</v>
      </c>
      <c r="ACA28" s="150">
        <v>5</v>
      </c>
      <c r="ACB28" s="150">
        <f t="shared" si="119"/>
        <v>7.5</v>
      </c>
      <c r="ACC28" s="154">
        <f>IF(ACA28=0," ",IF(ACA28=16," ",VLOOKUP(ACA28,PROTOKOL!$A:$E,2)*ACB28))</f>
        <v>0</v>
      </c>
      <c r="ACD28" s="151"/>
      <c r="ACE28" s="152">
        <f>IF(ACA28=0," ",IF(ACA28=16," ",(ABZ28-ACC28-ACD28)*VLOOKUP(ACA28,PROTOKOL!$A:$E,5)))</f>
        <v>17.262634133205204</v>
      </c>
      <c r="ACF28" s="155">
        <v>15</v>
      </c>
      <c r="ACG28" s="156">
        <f t="shared" si="120"/>
        <v>34.525268266410407</v>
      </c>
      <c r="ACH28" s="103"/>
      <c r="ACI28" s="138">
        <v>15</v>
      </c>
      <c r="ACJ28" s="149" t="s">
        <v>163</v>
      </c>
      <c r="ACK28" s="150"/>
      <c r="ACL28" s="150" t="str">
        <f t="shared" si="121"/>
        <v xml:space="preserve"> </v>
      </c>
      <c r="ACM28" s="150" t="str">
        <f>IFERROR(IF(ACK28=0," ",IF(ACK28=16," ",VLOOKUP(ACK28,PROTOKOL!$A:$E,2)*ACL28))/7.5*(7.5-ACP28),"")</f>
        <v/>
      </c>
      <c r="ACN28" s="151"/>
      <c r="ACO28" s="152" t="str">
        <f>IF(ACK28=0," ",IF(ACK28=16," ",(ACJ28-ACM28-ACN28)*VLOOKUP(ACK28,PROTOKOL!$A:$E,5)))</f>
        <v xml:space="preserve"> </v>
      </c>
      <c r="ACP28" s="153"/>
      <c r="ACQ28" s="144" t="str">
        <f t="shared" si="280"/>
        <v xml:space="preserve"> </v>
      </c>
      <c r="ACR28" s="145" t="str">
        <f t="shared" si="281"/>
        <v xml:space="preserve"> </v>
      </c>
      <c r="ACS28" s="149">
        <v>6.9</v>
      </c>
      <c r="ACT28" s="150">
        <v>1</v>
      </c>
      <c r="ACU28" s="150">
        <f t="shared" si="122"/>
        <v>7.5</v>
      </c>
      <c r="ACV28" s="154">
        <f>IF(ACT28=0," ",IF(ACT28=16," ",VLOOKUP(ACT28,PROTOKOL!$A:$E,2)*ACU28))</f>
        <v>4.5</v>
      </c>
      <c r="ACW28" s="151">
        <v>0.19400000000000001</v>
      </c>
      <c r="ACX28" s="152">
        <f>IF(ACT28=0," ",IF(ACT28=16," ",(ACS28-ACV28-ACW28)*VLOOKUP(ACT28,PROTOKOL!$A:$E,5)))</f>
        <v>22.364673111111113</v>
      </c>
      <c r="ACY28" s="155">
        <v>15</v>
      </c>
      <c r="ACZ28" s="156">
        <f t="shared" si="123"/>
        <v>44.729346222222226</v>
      </c>
      <c r="ADA28" s="103"/>
      <c r="ADB28" s="138">
        <v>15</v>
      </c>
      <c r="ADC28" s="149" t="s">
        <v>163</v>
      </c>
      <c r="ADD28" s="150"/>
      <c r="ADE28" s="150" t="str">
        <f t="shared" si="124"/>
        <v xml:space="preserve"> </v>
      </c>
      <c r="ADF28" s="150" t="str">
        <f>IFERROR(IF(ADD28=0," ",IF(ADD28=16," ",VLOOKUP(ADD28,PROTOKOL!$A:$E,2)*ADE28))/7.5*(7.5-ADI28),"")</f>
        <v/>
      </c>
      <c r="ADG28" s="151"/>
      <c r="ADH28" s="152" t="str">
        <f>IF(ADD28=0," ",IF(ADD28=16," ",(ADC28-ADF28-ADG28)*VLOOKUP(ADD28,PROTOKOL!$A:$E,5)))</f>
        <v xml:space="preserve"> </v>
      </c>
      <c r="ADI28" s="153"/>
      <c r="ADJ28" s="144" t="str">
        <f t="shared" si="282"/>
        <v xml:space="preserve"> </v>
      </c>
      <c r="ADK28" s="145" t="str">
        <f t="shared" si="283"/>
        <v xml:space="preserve"> </v>
      </c>
      <c r="ADL28" s="149">
        <v>1</v>
      </c>
      <c r="ADM28" s="150">
        <v>5</v>
      </c>
      <c r="ADN28" s="150">
        <f t="shared" si="125"/>
        <v>7.5</v>
      </c>
      <c r="ADO28" s="154">
        <f>IF(ADM28=0," ",IF(ADM28=16," ",VLOOKUP(ADM28,PROTOKOL!$A:$E,2)*ADN28))</f>
        <v>0</v>
      </c>
      <c r="ADP28" s="151"/>
      <c r="ADQ28" s="152">
        <f>IF(ADM28=0," ",IF(ADM28=16," ",(ADL28-ADO28-ADP28)*VLOOKUP(ADM28,PROTOKOL!$A:$E,5)))</f>
        <v>17.262634133205204</v>
      </c>
      <c r="ADR28" s="155">
        <v>15</v>
      </c>
      <c r="ADS28" s="156">
        <f t="shared" si="126"/>
        <v>34.525268266410407</v>
      </c>
      <c r="ADT28" s="103"/>
      <c r="ADU28" s="138">
        <v>15</v>
      </c>
      <c r="ADV28" s="149" t="s">
        <v>163</v>
      </c>
      <c r="ADW28" s="150"/>
      <c r="ADX28" s="150" t="str">
        <f t="shared" si="127"/>
        <v xml:space="preserve"> </v>
      </c>
      <c r="ADY28" s="150" t="str">
        <f>IFERROR(IF(ADW28=0," ",IF(ADW28=16," ",VLOOKUP(ADW28,PROTOKOL!$A:$E,2)*ADX28))/7.5*(7.5-AEB28),"")</f>
        <v/>
      </c>
      <c r="ADZ28" s="151"/>
      <c r="AEA28" s="152" t="str">
        <f>IF(ADW28=0," ",IF(ADW28=16," ",(ADV28-ADY28-ADZ28)*VLOOKUP(ADW28,PROTOKOL!$A:$E,5)))</f>
        <v xml:space="preserve"> </v>
      </c>
      <c r="AEB28" s="153"/>
      <c r="AEC28" s="144" t="str">
        <f t="shared" si="284"/>
        <v xml:space="preserve"> </v>
      </c>
      <c r="AED28" s="145" t="str">
        <f t="shared" si="285"/>
        <v xml:space="preserve"> </v>
      </c>
      <c r="AEE28" s="149">
        <v>5.88</v>
      </c>
      <c r="AEF28" s="150">
        <v>1</v>
      </c>
      <c r="AEG28" s="150">
        <f t="shared" si="128"/>
        <v>7.5</v>
      </c>
      <c r="AEH28" s="154">
        <f>IF(AEF28=0," ",IF(AEF28=16," ",VLOOKUP(AEF28,PROTOKOL!$A:$E,2)*AEG28))</f>
        <v>4.5</v>
      </c>
      <c r="AEI28" s="151">
        <v>0.28999999999999998</v>
      </c>
      <c r="AEJ28" s="152">
        <f>IF(AEF28=0," ",IF(AEF28=16," ",(AEE28-AEH28-AEI28)*VLOOKUP(AEF28,PROTOKOL!$A:$E,5)))</f>
        <v>11.050541111111109</v>
      </c>
      <c r="AEK28" s="155">
        <v>15</v>
      </c>
      <c r="AEL28" s="156">
        <f t="shared" si="129"/>
        <v>22.101082222222217</v>
      </c>
      <c r="AEM28" s="103"/>
      <c r="AEN28" s="138">
        <v>15</v>
      </c>
      <c r="AEO28" s="149" t="s">
        <v>163</v>
      </c>
      <c r="AEP28" s="150"/>
      <c r="AEQ28" s="150" t="str">
        <f t="shared" si="130"/>
        <v xml:space="preserve"> </v>
      </c>
      <c r="AER28" s="150" t="str">
        <f>IFERROR(IF(AEP28=0," ",IF(AEP28=16," ",VLOOKUP(AEP28,PROTOKOL!$A:$E,2)*AEQ28))/7.5*(7.5-AEU28),"")</f>
        <v/>
      </c>
      <c r="AES28" s="151"/>
      <c r="AET28" s="152" t="str">
        <f>IF(AEP28=0," ",IF(AEP28=16," ",(AEO28-AER28-AES28)*VLOOKUP(AEP28,PROTOKOL!$A:$E,5)))</f>
        <v xml:space="preserve"> </v>
      </c>
      <c r="AEU28" s="153"/>
      <c r="AEV28" s="144" t="str">
        <f t="shared" si="286"/>
        <v xml:space="preserve"> </v>
      </c>
      <c r="AEW28" s="145" t="str">
        <f t="shared" si="287"/>
        <v xml:space="preserve"> </v>
      </c>
      <c r="AEX28" s="149">
        <v>7.37</v>
      </c>
      <c r="AEY28" s="150">
        <v>1</v>
      </c>
      <c r="AEZ28" s="150">
        <f t="shared" si="131"/>
        <v>7.5</v>
      </c>
      <c r="AFA28" s="154">
        <f>IF(AEY28=0," ",IF(AEY28=16," ",VLOOKUP(AEY28,PROTOKOL!$A:$E,2)*AEZ28))</f>
        <v>4.5</v>
      </c>
      <c r="AFB28" s="151">
        <v>0.28999999999999998</v>
      </c>
      <c r="AFC28" s="152">
        <f>IF(AEY28=0," ",IF(AEY28=16," ",(AEX28-AFA28-AFB28)*VLOOKUP(AEY28,PROTOKOL!$A:$E,5)))</f>
        <v>26.156326666666665</v>
      </c>
      <c r="AFD28" s="155">
        <v>15</v>
      </c>
      <c r="AFE28" s="156">
        <f t="shared" si="132"/>
        <v>52.31265333333333</v>
      </c>
      <c r="AFF28" s="103"/>
      <c r="AFG28" s="138">
        <v>15</v>
      </c>
      <c r="AFH28" s="149" t="s">
        <v>163</v>
      </c>
      <c r="AFI28" s="150"/>
      <c r="AFJ28" s="150" t="str">
        <f t="shared" si="133"/>
        <v xml:space="preserve"> </v>
      </c>
      <c r="AFK28" s="150" t="str">
        <f>IFERROR(IF(AFI28=0," ",IF(AFI28=16," ",VLOOKUP(AFI28,PROTOKOL!$A:$E,2)*AFJ28))/7.5*(7.5-AFN28),"")</f>
        <v/>
      </c>
      <c r="AFL28" s="151"/>
      <c r="AFM28" s="152" t="str">
        <f>IF(AFI28=0," ",IF(AFI28=16," ",(AFH28-AFK28-AFL28)*VLOOKUP(AFI28,PROTOKOL!$A:$E,5)))</f>
        <v xml:space="preserve"> </v>
      </c>
      <c r="AFN28" s="153"/>
      <c r="AFO28" s="144" t="str">
        <f t="shared" si="288"/>
        <v xml:space="preserve"> </v>
      </c>
      <c r="AFP28" s="145" t="str">
        <f t="shared" si="289"/>
        <v xml:space="preserve"> </v>
      </c>
      <c r="AFQ28" s="149"/>
      <c r="AFR28" s="150"/>
      <c r="AFS28" s="150" t="str">
        <f t="shared" si="134"/>
        <v xml:space="preserve"> </v>
      </c>
      <c r="AFT28" s="154" t="str">
        <f>IF(AFR28=0," ",IF(AFR28=16," ",VLOOKUP(AFR28,PROTOKOL!$A:$E,2)*AFS28))</f>
        <v xml:space="preserve"> </v>
      </c>
      <c r="AFU28" s="151"/>
      <c r="AFV28" s="152" t="str">
        <f>IF(AFR28=0," ",IF(AFR28=16," ",(AFQ28-AFT28-AFU28)*VLOOKUP(AFR28,PROTOKOL!$A:$E,5)))</f>
        <v xml:space="preserve"> </v>
      </c>
      <c r="AFW28" s="155"/>
      <c r="AFX28" s="156" t="str">
        <f t="shared" si="135"/>
        <v xml:space="preserve"> </v>
      </c>
      <c r="AFY28" s="103"/>
      <c r="AFZ28" s="138">
        <v>15</v>
      </c>
      <c r="AGA28" s="149" t="s">
        <v>163</v>
      </c>
      <c r="AGB28" s="150"/>
      <c r="AGC28" s="150" t="str">
        <f t="shared" si="136"/>
        <v xml:space="preserve"> </v>
      </c>
      <c r="AGD28" s="150" t="str">
        <f>IFERROR(IF(AGB28=0," ",IF(AGB28=16," ",VLOOKUP(AGB28,PROTOKOL!$A:$E,2)*AGC28))/7.5*(7.5-AGG28),"")</f>
        <v/>
      </c>
      <c r="AGE28" s="151"/>
      <c r="AGF28" s="152" t="str">
        <f>IF(AGB28=0," ",IF(AGB28=16," ",(AGA28-AGD28-AGE28)*VLOOKUP(AGB28,PROTOKOL!$A:$E,5)))</f>
        <v xml:space="preserve"> </v>
      </c>
      <c r="AGG28" s="153"/>
      <c r="AGH28" s="144" t="str">
        <f t="shared" si="290"/>
        <v xml:space="preserve"> </v>
      </c>
      <c r="AGI28" s="145" t="str">
        <f t="shared" si="291"/>
        <v xml:space="preserve"> </v>
      </c>
      <c r="AGJ28" s="149"/>
      <c r="AGK28" s="150"/>
      <c r="AGL28" s="150"/>
      <c r="AGM28" s="154"/>
      <c r="AGN28" s="151"/>
      <c r="AGO28" s="152"/>
      <c r="AGP28" s="155"/>
      <c r="AGQ28" s="156" t="str">
        <f t="shared" si="138"/>
        <v xml:space="preserve"> </v>
      </c>
      <c r="AGR28" s="103"/>
      <c r="AGS28" s="138">
        <v>15</v>
      </c>
      <c r="AGT28" s="149" t="s">
        <v>163</v>
      </c>
      <c r="AGU28" s="150"/>
      <c r="AGV28" s="150" t="str">
        <f t="shared" si="139"/>
        <v xml:space="preserve"> </v>
      </c>
      <c r="AGW28" s="150" t="str">
        <f>IFERROR(IF(AGU28=0," ",IF(AGU28=16," ",VLOOKUP(AGU28,PROTOKOL!$A:$E,2)*AGV28))/7.5*(7.5-AGZ28),"")</f>
        <v/>
      </c>
      <c r="AGX28" s="151"/>
      <c r="AGY28" s="152" t="str">
        <f>IF(AGU28=0," ",IF(AGU28=16," ",(AGT28-AGW28-AGX28)*VLOOKUP(AGU28,PROTOKOL!$A:$E,5)))</f>
        <v xml:space="preserve"> </v>
      </c>
      <c r="AGZ28" s="153"/>
      <c r="AHA28" s="144" t="str">
        <f t="shared" si="292"/>
        <v xml:space="preserve"> </v>
      </c>
      <c r="AHB28" s="145" t="str">
        <f t="shared" si="293"/>
        <v xml:space="preserve"> </v>
      </c>
      <c r="AHC28" s="149">
        <v>5.9</v>
      </c>
      <c r="AHD28" s="150">
        <v>1</v>
      </c>
      <c r="AHE28" s="150">
        <f t="shared" si="140"/>
        <v>7.5</v>
      </c>
      <c r="AHF28" s="154">
        <f>IF(AHD28=0," ",IF(AHD28=16," ",VLOOKUP(AHD28,PROTOKOL!$A:$E,2)*AHE28))</f>
        <v>4.5</v>
      </c>
      <c r="AHG28" s="151">
        <v>0.109</v>
      </c>
      <c r="AHH28" s="152">
        <f>IF(AHD28=0," ",IF(AHD28=16," ",(AHC28-AHF28-AHG28)*VLOOKUP(AHD28,PROTOKOL!$A:$E,5)))</f>
        <v>13.088301444444447</v>
      </c>
      <c r="AHI28" s="155">
        <v>15</v>
      </c>
      <c r="AHJ28" s="156">
        <f t="shared" si="141"/>
        <v>26.176602888888894</v>
      </c>
      <c r="AHK28" s="103"/>
      <c r="AHL28" s="138">
        <v>15</v>
      </c>
      <c r="AHM28" s="149" t="s">
        <v>163</v>
      </c>
      <c r="AHN28" s="150"/>
      <c r="AHO28" s="150" t="str">
        <f t="shared" si="142"/>
        <v xml:space="preserve"> </v>
      </c>
      <c r="AHP28" s="150" t="str">
        <f>IFERROR(IF(AHN28=0," ",IF(AHN28=16," ",VLOOKUP(AHN28,PROTOKOL!$A:$E,2)*AHO28))/7.5*(7.5-AHS28),"")</f>
        <v/>
      </c>
      <c r="AHQ28" s="151"/>
      <c r="AHR28" s="152" t="str">
        <f>IF(AHN28=0," ",IF(AHN28=16," ",(AHM28-AHP28-AHQ28)*VLOOKUP(AHN28,PROTOKOL!$A:$E,5)))</f>
        <v xml:space="preserve"> </v>
      </c>
      <c r="AHS28" s="153"/>
      <c r="AHT28" s="144" t="str">
        <f t="shared" si="294"/>
        <v xml:space="preserve"> </v>
      </c>
      <c r="AHU28" s="145" t="str">
        <f t="shared" si="295"/>
        <v xml:space="preserve"> </v>
      </c>
      <c r="AHV28" s="149"/>
      <c r="AHW28" s="150"/>
      <c r="AHX28" s="150" t="str">
        <f t="shared" si="143"/>
        <v xml:space="preserve"> </v>
      </c>
      <c r="AHY28" s="154" t="str">
        <f>IF(AHW28=0," ",IF(AHW28=16," ",VLOOKUP(AHW28,PROTOKOL!$A:$E,2)*AHX28))</f>
        <v xml:space="preserve"> </v>
      </c>
      <c r="AHZ28" s="151"/>
      <c r="AIA28" s="152" t="str">
        <f>IF(AHW28=0," ",IF(AHW28=16," ",(AHV28-AHY28-AHZ28)*VLOOKUP(AHW28,PROTOKOL!$A:$E,5)))</f>
        <v xml:space="preserve"> </v>
      </c>
      <c r="AIB28" s="155"/>
      <c r="AIC28" s="156" t="str">
        <f t="shared" si="144"/>
        <v xml:space="preserve"> </v>
      </c>
      <c r="AID28" s="103"/>
      <c r="AIE28" s="138">
        <v>15</v>
      </c>
      <c r="AIF28" s="149" t="s">
        <v>163</v>
      </c>
      <c r="AIG28" s="150"/>
      <c r="AIH28" s="150" t="str">
        <f t="shared" si="145"/>
        <v xml:space="preserve"> </v>
      </c>
      <c r="AII28" s="150" t="str">
        <f>IFERROR(IF(AIG28=0," ",IF(AIG28=16," ",VLOOKUP(AIG28,PROTOKOL!$A:$E,2)*AIH28))/7.5*(7.5-AIL28),"")</f>
        <v/>
      </c>
      <c r="AIJ28" s="151"/>
      <c r="AIK28" s="152" t="str">
        <f>IF(AIG28=0," ",IF(AIG28=16," ",(AIF28-AII28-AIJ28)*VLOOKUP(AIG28,PROTOKOL!$A:$E,5)))</f>
        <v xml:space="preserve"> </v>
      </c>
      <c r="AIL28" s="153"/>
      <c r="AIM28" s="144" t="str">
        <f t="shared" si="296"/>
        <v xml:space="preserve"> </v>
      </c>
      <c r="AIN28" s="145" t="str">
        <f t="shared" si="297"/>
        <v xml:space="preserve"> </v>
      </c>
      <c r="AIO28" s="149">
        <v>7.02</v>
      </c>
      <c r="AIP28" s="150">
        <v>1</v>
      </c>
      <c r="AIQ28" s="150">
        <f t="shared" si="146"/>
        <v>7.5</v>
      </c>
      <c r="AIR28" s="154">
        <f>IF(AIP28=0," ",IF(AIP28=16," ",VLOOKUP(AIP28,PROTOKOL!$A:$E,2)*AIQ28))</f>
        <v>4.5</v>
      </c>
      <c r="AIS28" s="151">
        <v>0.22900000000000001</v>
      </c>
      <c r="AIT28" s="152">
        <f>IF(AIP28=0," ",IF(AIP28=16," ",(AIO28-AIR28-AIS28)*VLOOKUP(AIP28,PROTOKOL!$A:$E,5)))</f>
        <v>23.226412555555548</v>
      </c>
      <c r="AIU28" s="155">
        <v>15</v>
      </c>
      <c r="AIV28" s="156">
        <f t="shared" si="147"/>
        <v>46.452825111111096</v>
      </c>
      <c r="AIW28" s="103"/>
      <c r="AIX28" s="138">
        <v>15</v>
      </c>
      <c r="AIY28" s="149" t="s">
        <v>163</v>
      </c>
      <c r="AIZ28" s="150"/>
      <c r="AJA28" s="150" t="str">
        <f t="shared" si="148"/>
        <v xml:space="preserve"> </v>
      </c>
      <c r="AJB28" s="150" t="str">
        <f>IFERROR(IF(AIZ28=0," ",IF(AIZ28=16," ",VLOOKUP(AIZ28,PROTOKOL!$A:$E,2)*AJA28))/7.5*(7.5-AJE28),"")</f>
        <v/>
      </c>
      <c r="AJC28" s="151"/>
      <c r="AJD28" s="152" t="str">
        <f>IF(AIZ28=0," ",IF(AIZ28=16," ",(AIY28-AJB28-AJC28)*VLOOKUP(AIZ28,PROTOKOL!$A:$E,5)))</f>
        <v xml:space="preserve"> </v>
      </c>
      <c r="AJE28" s="153"/>
      <c r="AJF28" s="144" t="str">
        <f t="shared" si="298"/>
        <v xml:space="preserve"> </v>
      </c>
      <c r="AJG28" s="145" t="str">
        <f t="shared" si="299"/>
        <v xml:space="preserve"> </v>
      </c>
      <c r="AJH28" s="149">
        <v>5.71</v>
      </c>
      <c r="AJI28" s="150">
        <v>1</v>
      </c>
      <c r="AJJ28" s="150">
        <f t="shared" si="149"/>
        <v>7.5</v>
      </c>
      <c r="AJK28" s="154">
        <f>IF(AJI28=0," ",IF(AJI28=16," ",VLOOKUP(AJI28,PROTOKOL!$A:$E,2)*AJJ28))</f>
        <v>4.5</v>
      </c>
      <c r="AJL28" s="151">
        <v>0.20399999999999999</v>
      </c>
      <c r="AJM28" s="152">
        <f>IF(AJI28=0," ",IF(AJI28=16," ",(AJH28-AJK28-AJL28)*VLOOKUP(AJI28,PROTOKOL!$A:$E,5)))</f>
        <v>10.198939777777777</v>
      </c>
      <c r="AJN28" s="155">
        <v>15</v>
      </c>
      <c r="AJO28" s="156">
        <f t="shared" si="150"/>
        <v>20.397879555555555</v>
      </c>
      <c r="AJP28" s="103"/>
      <c r="AJQ28" s="138">
        <v>15</v>
      </c>
      <c r="AJR28" s="149" t="s">
        <v>26</v>
      </c>
      <c r="AJS28" s="150"/>
      <c r="AJT28" s="150" t="str">
        <f t="shared" si="151"/>
        <v xml:space="preserve"> </v>
      </c>
      <c r="AJU28" s="150" t="str">
        <f>IFERROR(IF(AJS28=0," ",IF(AJS28=16," ",VLOOKUP(AJS28,PROTOKOL!$A:$E,2)*AJT28))/7.5*(7.5-AJX28),"")</f>
        <v/>
      </c>
      <c r="AJV28" s="151"/>
      <c r="AJW28" s="152" t="str">
        <f>IF(AJS28=0," ",IF(AJS28=16," ",(AJR28-AJU28-AJV28)*VLOOKUP(AJS28,PROTOKOL!$A:$E,5)))</f>
        <v xml:space="preserve"> </v>
      </c>
      <c r="AJX28" s="153"/>
      <c r="AJY28" s="144" t="str">
        <f t="shared" si="300"/>
        <v xml:space="preserve"> </v>
      </c>
      <c r="AJZ28" s="145" t="str">
        <f t="shared" si="301"/>
        <v xml:space="preserve"> </v>
      </c>
      <c r="AKA28" s="149">
        <v>7.74</v>
      </c>
      <c r="AKB28" s="150">
        <v>1</v>
      </c>
      <c r="AKC28" s="150">
        <f t="shared" si="152"/>
        <v>7.5</v>
      </c>
      <c r="AKD28" s="154">
        <f>IF(AKB28=0," ",IF(AKB28=16," ",VLOOKUP(AKB28,PROTOKOL!$A:$E,2)*AKC28))</f>
        <v>4.5</v>
      </c>
      <c r="AKE28" s="151">
        <v>0.28499999999999998</v>
      </c>
      <c r="AKF28" s="152">
        <f>IF(AKB28=0," ",IF(AKB28=16," ",(AKA28-AKD28-AKE28)*VLOOKUP(AKB28,PROTOKOL!$A:$E,5)))</f>
        <v>29.958118333333331</v>
      </c>
      <c r="AKG28" s="155">
        <v>15</v>
      </c>
      <c r="AKH28" s="156">
        <f t="shared" si="153"/>
        <v>59.916236666666663</v>
      </c>
      <c r="AKI28" s="103"/>
      <c r="AKJ28" s="138">
        <v>15</v>
      </c>
      <c r="AKK28" s="149" t="s">
        <v>163</v>
      </c>
      <c r="AKL28" s="150"/>
      <c r="AKM28" s="150" t="str">
        <f t="shared" si="154"/>
        <v xml:space="preserve"> </v>
      </c>
      <c r="AKN28" s="150" t="str">
        <f>IFERROR(IF(AKL28=0," ",IF(AKL28=16," ",VLOOKUP(AKL28,PROTOKOL!$A:$E,2)*AKM28))/7.5*(7.5-AKQ28),"")</f>
        <v/>
      </c>
      <c r="AKO28" s="151"/>
      <c r="AKP28" s="152" t="str">
        <f>IF(AKL28=0," ",IF(AKL28=16," ",(AKK28-AKN28-AKO28)*VLOOKUP(AKL28,PROTOKOL!$A:$E,5)))</f>
        <v xml:space="preserve"> </v>
      </c>
      <c r="AKQ28" s="153"/>
      <c r="AKR28" s="144" t="str">
        <f t="shared" si="302"/>
        <v xml:space="preserve"> </v>
      </c>
      <c r="AKS28" s="145" t="str">
        <f t="shared" si="303"/>
        <v xml:space="preserve"> </v>
      </c>
      <c r="AKT28" s="149">
        <v>1</v>
      </c>
      <c r="AKU28" s="150">
        <v>5</v>
      </c>
      <c r="AKV28" s="150">
        <f t="shared" si="155"/>
        <v>7.5</v>
      </c>
      <c r="AKW28" s="154">
        <f>IF(AKU28=0," ",IF(AKU28=16," ",VLOOKUP(AKU28,PROTOKOL!$A:$E,2)*AKV28))</f>
        <v>0</v>
      </c>
      <c r="AKX28" s="151"/>
      <c r="AKY28" s="152">
        <f>IF(AKU28=0," ",IF(AKU28=16," ",(AKT28-AKW28-AKX28)*VLOOKUP(AKU28,PROTOKOL!$A:$E,5)))</f>
        <v>17.262634133205204</v>
      </c>
      <c r="AKZ28" s="155">
        <v>15</v>
      </c>
      <c r="ALA28" s="156">
        <f t="shared" si="156"/>
        <v>34.525268266410407</v>
      </c>
      <c r="ALB28" s="103"/>
      <c r="ALC28" s="138">
        <v>15</v>
      </c>
      <c r="ALD28" s="149" t="s">
        <v>163</v>
      </c>
      <c r="ALE28" s="150"/>
      <c r="ALF28" s="150" t="str">
        <f t="shared" si="157"/>
        <v xml:space="preserve"> </v>
      </c>
      <c r="ALG28" s="150" t="str">
        <f>IFERROR(IF(ALE28=0," ",IF(ALE28=16," ",VLOOKUP(ALE28,PROTOKOL!$A:$E,2)*ALF28))/7.5*(7.5-ALJ28),"")</f>
        <v/>
      </c>
      <c r="ALH28" s="151"/>
      <c r="ALI28" s="152" t="str">
        <f>IF(ALE28=0," ",IF(ALE28=16," ",(ALD28-ALG28-ALH28)*VLOOKUP(ALE28,PROTOKOL!$A:$E,5)))</f>
        <v xml:space="preserve"> </v>
      </c>
      <c r="ALJ28" s="153"/>
      <c r="ALK28" s="144" t="str">
        <f t="shared" si="304"/>
        <v xml:space="preserve"> </v>
      </c>
      <c r="ALL28" s="145" t="str">
        <f t="shared" si="305"/>
        <v xml:space="preserve"> </v>
      </c>
      <c r="ALM28" s="149">
        <v>6.44</v>
      </c>
      <c r="ALN28" s="150">
        <v>1</v>
      </c>
      <c r="ALO28" s="150">
        <f t="shared" si="158"/>
        <v>7.5</v>
      </c>
      <c r="ALP28" s="154">
        <f>IF(ALN28=0," ",IF(ALN28=16," ",VLOOKUP(ALN28,PROTOKOL!$A:$E,2)*ALO28))</f>
        <v>4.5</v>
      </c>
      <c r="ALQ28" s="151">
        <v>0.31</v>
      </c>
      <c r="ALR28" s="152">
        <f>IF(ALN28=0," ",IF(ALN28=16," ",(ALM28-ALP28-ALQ28)*VLOOKUP(ALN28,PROTOKOL!$A:$E,5)))</f>
        <v>16.525121111111112</v>
      </c>
      <c r="ALS28" s="155">
        <v>15</v>
      </c>
      <c r="ALT28" s="156">
        <f t="shared" si="159"/>
        <v>33.050242222222224</v>
      </c>
      <c r="ALU28" s="103"/>
      <c r="ALV28" s="138">
        <v>15</v>
      </c>
      <c r="ALW28" s="149" t="s">
        <v>163</v>
      </c>
      <c r="ALX28" s="150"/>
      <c r="ALY28" s="150" t="str">
        <f t="shared" si="160"/>
        <v xml:space="preserve"> </v>
      </c>
      <c r="ALZ28" s="150" t="str">
        <f>IFERROR(IF(ALX28=0," ",IF(ALX28=16," ",VLOOKUP(ALX28,PROTOKOL!$A:$E,2)*ALY28))/7.5*(7.5-AMC28),"")</f>
        <v/>
      </c>
      <c r="AMA28" s="151"/>
      <c r="AMB28" s="152" t="str">
        <f>IF(ALX28=0," ",IF(ALX28=16," ",(ALW28-ALZ28-AMA28)*VLOOKUP(ALX28,PROTOKOL!$A:$E,5)))</f>
        <v xml:space="preserve"> </v>
      </c>
      <c r="AMC28" s="153"/>
      <c r="AMD28" s="144" t="str">
        <f t="shared" si="306"/>
        <v xml:space="preserve"> </v>
      </c>
      <c r="AME28" s="145" t="str">
        <f t="shared" si="307"/>
        <v xml:space="preserve"> </v>
      </c>
      <c r="AMF28" s="149"/>
      <c r="AMG28" s="150"/>
      <c r="AMH28" s="150"/>
      <c r="AMI28" s="154"/>
      <c r="AMJ28" s="151"/>
      <c r="AMK28" s="152"/>
      <c r="AML28" s="155"/>
      <c r="AMM28" s="156" t="str">
        <f t="shared" si="162"/>
        <v xml:space="preserve"> </v>
      </c>
      <c r="AMN28" s="103"/>
      <c r="AMO28" s="138">
        <v>15</v>
      </c>
      <c r="AMP28" s="149" t="s">
        <v>163</v>
      </c>
      <c r="AMQ28" s="150"/>
      <c r="AMR28" s="150" t="str">
        <f t="shared" si="163"/>
        <v xml:space="preserve"> </v>
      </c>
      <c r="AMS28" s="150" t="str">
        <f>IFERROR(IF(AMQ28=0," ",IF(AMQ28=16," ",VLOOKUP(AMQ28,PROTOKOL!$A:$E,2)*AMR28))/7.5*(7.5-AMV28),"")</f>
        <v/>
      </c>
      <c r="AMT28" s="151"/>
      <c r="AMU28" s="152" t="str">
        <f>IF(AMQ28=0," ",IF(AMQ28=16," ",(AMP28-AMS28-AMT28)*VLOOKUP(AMQ28,PROTOKOL!$A:$E,5)))</f>
        <v xml:space="preserve"> </v>
      </c>
      <c r="AMV28" s="153"/>
      <c r="AMW28" s="144" t="str">
        <f t="shared" si="308"/>
        <v xml:space="preserve"> </v>
      </c>
      <c r="AMX28" s="145" t="str">
        <f t="shared" si="309"/>
        <v xml:space="preserve"> </v>
      </c>
      <c r="AMY28" s="149">
        <v>6.59</v>
      </c>
      <c r="AMZ28" s="150">
        <v>1</v>
      </c>
      <c r="ANA28" s="150">
        <f t="shared" si="164"/>
        <v>7.5</v>
      </c>
      <c r="ANB28" s="154">
        <f>IF(AMZ28=0," ",IF(AMZ28=16," ",VLOOKUP(AMZ28,PROTOKOL!$A:$E,2)*ANA28))</f>
        <v>4.5</v>
      </c>
      <c r="ANC28" s="151">
        <v>8.1000000000000003E-2</v>
      </c>
      <c r="AND28" s="152">
        <f>IF(AMZ28=0," ",IF(AMZ28=16," ",(AMY28-ANB28-ANC28)*VLOOKUP(AMZ28,PROTOKOL!$A:$E,5)))</f>
        <v>20.367465222222219</v>
      </c>
      <c r="ANE28" s="155">
        <v>15</v>
      </c>
      <c r="ANF28" s="156">
        <f t="shared" si="165"/>
        <v>40.734930444444437</v>
      </c>
      <c r="ANG28" s="103"/>
      <c r="ANH28" s="138">
        <v>15</v>
      </c>
      <c r="ANI28" s="149" t="s">
        <v>163</v>
      </c>
      <c r="ANJ28" s="150"/>
      <c r="ANK28" s="150" t="str">
        <f t="shared" si="166"/>
        <v xml:space="preserve"> </v>
      </c>
      <c r="ANL28" s="150" t="str">
        <f>IFERROR(IF(ANJ28=0," ",IF(ANJ28=16," ",VLOOKUP(ANJ28,PROTOKOL!$A:$E,2)*ANK28))/7.5*(7.5-ANO28),"")</f>
        <v/>
      </c>
      <c r="ANM28" s="151"/>
      <c r="ANN28" s="152" t="str">
        <f>IF(ANJ28=0," ",IF(ANJ28=16," ",(ANI28-ANL28-ANM28)*VLOOKUP(ANJ28,PROTOKOL!$A:$E,5)))</f>
        <v xml:space="preserve"> </v>
      </c>
      <c r="ANO28" s="153"/>
      <c r="ANP28" s="144" t="str">
        <f t="shared" si="310"/>
        <v xml:space="preserve"> </v>
      </c>
      <c r="ANQ28" s="145" t="str">
        <f t="shared" si="311"/>
        <v xml:space="preserve"> </v>
      </c>
      <c r="ANR28" s="149">
        <v>6.16</v>
      </c>
      <c r="ANS28" s="150">
        <v>1</v>
      </c>
      <c r="ANT28" s="150">
        <f t="shared" si="167"/>
        <v>7.5</v>
      </c>
      <c r="ANU28" s="154">
        <f>IF(ANS28=0," ",IF(ANS28=16," ",VLOOKUP(ANS28,PROTOKOL!$A:$E,2)*ANT28))</f>
        <v>4.5</v>
      </c>
      <c r="ANV28" s="151">
        <v>0.24399999999999999</v>
      </c>
      <c r="ANW28" s="152">
        <f>IF(ANS28=0," ",IF(ANS28=16," ",(ANR28-ANU28-ANV28)*VLOOKUP(ANS28,PROTOKOL!$A:$E,5)))</f>
        <v>14.355565333333333</v>
      </c>
      <c r="ANX28" s="155"/>
      <c r="ANY28" s="156">
        <f t="shared" si="168"/>
        <v>0</v>
      </c>
      <c r="ANZ28" s="103"/>
      <c r="AOA28" s="138">
        <v>15</v>
      </c>
      <c r="AOB28" s="149" t="s">
        <v>163</v>
      </c>
      <c r="AOC28" s="150"/>
      <c r="AOD28" s="150" t="str">
        <f t="shared" si="169"/>
        <v xml:space="preserve"> </v>
      </c>
      <c r="AOE28" s="150" t="str">
        <f>IFERROR(IF(AOC28=0," ",IF(AOC28=16," ",VLOOKUP(AOC28,PROTOKOL!$A:$E,2)*AOD28))/7.5*(7.5-AOH28),"")</f>
        <v/>
      </c>
      <c r="AOF28" s="151"/>
      <c r="AOG28" s="152" t="str">
        <f>IF(AOC28=0," ",IF(AOC28=16," ",(AOB28-AOE28-AOF28)*VLOOKUP(AOC28,PROTOKOL!$A:$E,5)))</f>
        <v xml:space="preserve"> </v>
      </c>
      <c r="AOH28" s="153"/>
      <c r="AOI28" s="144" t="str">
        <f t="shared" si="312"/>
        <v xml:space="preserve"> </v>
      </c>
      <c r="AOJ28" s="145" t="str">
        <f t="shared" si="313"/>
        <v xml:space="preserve"> </v>
      </c>
      <c r="AOK28" s="149">
        <v>6.44</v>
      </c>
      <c r="AOL28" s="150">
        <v>1</v>
      </c>
      <c r="AOM28" s="150">
        <f t="shared" si="170"/>
        <v>7.5</v>
      </c>
      <c r="AON28" s="154">
        <f>IF(AOL28=0," ",IF(AOL28=16," ",VLOOKUP(AOL28,PROTOKOL!$A:$E,2)*AOM28))</f>
        <v>4.5</v>
      </c>
      <c r="AOO28" s="151">
        <v>0.31</v>
      </c>
      <c r="AOP28" s="152">
        <f>IF(AOL28=0," ",IF(AOL28=16," ",(AOK28-AON28-AOO28)*VLOOKUP(AOL28,PROTOKOL!$A:$E,5)))</f>
        <v>16.525121111111112</v>
      </c>
      <c r="AOQ28" s="155">
        <v>15</v>
      </c>
      <c r="AOR28" s="156">
        <f t="shared" si="171"/>
        <v>33.050242222222224</v>
      </c>
      <c r="AOS28" s="103"/>
      <c r="AOT28" s="138">
        <v>15</v>
      </c>
      <c r="AOU28" s="149" t="s">
        <v>163</v>
      </c>
      <c r="AOV28" s="150"/>
      <c r="AOW28" s="150" t="str">
        <f t="shared" si="172"/>
        <v xml:space="preserve"> </v>
      </c>
      <c r="AOX28" s="150" t="str">
        <f>IFERROR(IF(AOV28=0," ",IF(AOV28=16," ",VLOOKUP(AOV28,PROTOKOL!$A:$E,2)*AOW28))/7.5*(7.5-APA28),"")</f>
        <v/>
      </c>
      <c r="AOY28" s="151"/>
      <c r="AOZ28" s="152" t="str">
        <f>IF(AOV28=0," ",IF(AOV28=16," ",(AOU28-AOX28-AOY28)*VLOOKUP(AOV28,PROTOKOL!$A:$E,5)))</f>
        <v xml:space="preserve"> </v>
      </c>
      <c r="APA28" s="153"/>
      <c r="APB28" s="144" t="str">
        <f t="shared" si="314"/>
        <v xml:space="preserve"> </v>
      </c>
      <c r="APC28" s="145" t="str">
        <f t="shared" si="315"/>
        <v xml:space="preserve"> </v>
      </c>
      <c r="APD28" s="149"/>
      <c r="APE28" s="150"/>
      <c r="APF28" s="150" t="str">
        <f t="shared" si="173"/>
        <v xml:space="preserve"> </v>
      </c>
      <c r="APG28" s="154" t="str">
        <f>IF(APE28=0," ",IF(APE28=16," ",VLOOKUP(APE28,PROTOKOL!$A:$E,2)*APF28))</f>
        <v xml:space="preserve"> </v>
      </c>
      <c r="APH28" s="151"/>
      <c r="API28" s="152" t="str">
        <f>IF(APE28=0," ",IF(APE28=16," ",(APD28-APG28-APH28)*VLOOKUP(APE28,PROTOKOL!$A:$E,5)))</f>
        <v xml:space="preserve"> </v>
      </c>
      <c r="APJ28" s="155"/>
      <c r="APK28" s="156" t="str">
        <f t="shared" si="174"/>
        <v xml:space="preserve"> </v>
      </c>
      <c r="APL28" s="103"/>
      <c r="APM28" s="138">
        <v>15</v>
      </c>
      <c r="APN28" s="149" t="s">
        <v>163</v>
      </c>
      <c r="APO28" s="150"/>
      <c r="APP28" s="150" t="str">
        <f t="shared" si="175"/>
        <v xml:space="preserve"> </v>
      </c>
      <c r="APQ28" s="150" t="str">
        <f>IFERROR(IF(APO28=0," ",IF(APO28=16," ",VLOOKUP(APO28,PROTOKOL!$A:$E,2)*APP28))/7.5*(7.5-APT28),"")</f>
        <v/>
      </c>
      <c r="APR28" s="151"/>
      <c r="APS28" s="152" t="str">
        <f>IF(APO28=0," ",IF(APO28=16," ",(APN28-APQ28-APR28)*VLOOKUP(APO28,PROTOKOL!$A:$E,5)))</f>
        <v xml:space="preserve"> </v>
      </c>
      <c r="APT28" s="153"/>
      <c r="APU28" s="144" t="str">
        <f t="shared" si="316"/>
        <v xml:space="preserve"> </v>
      </c>
      <c r="APV28" s="145" t="str">
        <f t="shared" si="317"/>
        <v xml:space="preserve"> </v>
      </c>
      <c r="APW28" s="149">
        <v>6.72</v>
      </c>
      <c r="APX28" s="150">
        <v>1</v>
      </c>
      <c r="APY28" s="150">
        <f t="shared" si="176"/>
        <v>7.5</v>
      </c>
      <c r="APZ28" s="154">
        <f>IF(APX28=0," ",IF(APX28=16," ",VLOOKUP(APX28,PROTOKOL!$A:$E,2)*APY28))</f>
        <v>4.5</v>
      </c>
      <c r="AQA28" s="151">
        <v>0.28100000000000003</v>
      </c>
      <c r="AQB28" s="152">
        <f>IF(APX28=0," ",IF(APX28=16," ",(APW28-APZ28-AQA28)*VLOOKUP(APX28,PROTOKOL!$A:$E,5)))</f>
        <v>19.657797444444437</v>
      </c>
      <c r="AQC28" s="155">
        <v>15</v>
      </c>
      <c r="AQD28" s="156">
        <f t="shared" si="177"/>
        <v>39.315594888888874</v>
      </c>
      <c r="AQE28" s="103"/>
      <c r="AQF28" s="138">
        <v>15</v>
      </c>
      <c r="AQG28" s="149" t="s">
        <v>163</v>
      </c>
      <c r="AQH28" s="150"/>
      <c r="AQI28" s="150" t="str">
        <f t="shared" si="178"/>
        <v xml:space="preserve"> </v>
      </c>
      <c r="AQJ28" s="150" t="str">
        <f>IFERROR(IF(AQH28=0," ",IF(AQH28=16," ",VLOOKUP(AQH28,PROTOKOL!$A:$E,2)*AQI28))/7.5*(7.5-AQM28),"")</f>
        <v/>
      </c>
      <c r="AQK28" s="151"/>
      <c r="AQL28" s="152" t="str">
        <f>IF(AQH28=0," ",IF(AQH28=16," ",(AQG28-AQJ28-AQK28)*VLOOKUP(AQH28,PROTOKOL!$A:$E,5)))</f>
        <v xml:space="preserve"> </v>
      </c>
      <c r="AQM28" s="153"/>
      <c r="AQN28" s="144" t="str">
        <f t="shared" si="318"/>
        <v xml:space="preserve"> </v>
      </c>
      <c r="AQO28" s="145" t="str">
        <f t="shared" si="319"/>
        <v xml:space="preserve"> </v>
      </c>
      <c r="AQP28" s="149">
        <v>6.7</v>
      </c>
      <c r="AQQ28" s="150">
        <v>1</v>
      </c>
      <c r="AQR28" s="150">
        <f t="shared" si="179"/>
        <v>7.5</v>
      </c>
      <c r="AQS28" s="154">
        <f>IF(AQQ28=0," ",IF(AQQ28=16," ",VLOOKUP(AQQ28,PROTOKOL!$A:$E,2)*AQR28))</f>
        <v>4.5</v>
      </c>
      <c r="AQT28" s="151">
        <v>8.2000000000000003E-2</v>
      </c>
      <c r="AQU28" s="152">
        <f>IF(AQQ28=0," ",IF(AQQ28=16," ",(AQP28-AQS28-AQT28)*VLOOKUP(AQQ28,PROTOKOL!$A:$E,5)))</f>
        <v>21.472519333333334</v>
      </c>
      <c r="AQV28" s="155">
        <v>15</v>
      </c>
      <c r="AQW28" s="156">
        <f t="shared" si="180"/>
        <v>42.945038666666669</v>
      </c>
      <c r="AQX28" s="103"/>
      <c r="AQY28" s="138">
        <v>15</v>
      </c>
      <c r="AQZ28" s="149" t="s">
        <v>163</v>
      </c>
      <c r="ARA28" s="150"/>
      <c r="ARB28" s="150" t="str">
        <f t="shared" si="181"/>
        <v xml:space="preserve"> </v>
      </c>
      <c r="ARC28" s="150" t="str">
        <f>IFERROR(IF(ARA28=0," ",IF(ARA28=16," ",VLOOKUP(ARA28,PROTOKOL!$A:$E,2)*ARB28))/7.5*(7.5-ARF28),"")</f>
        <v/>
      </c>
      <c r="ARD28" s="151"/>
      <c r="ARE28" s="152" t="str">
        <f>IF(ARA28=0," ",IF(ARA28=16," ",(AQZ28-ARC28-ARD28)*VLOOKUP(ARA28,PROTOKOL!$A:$E,5)))</f>
        <v xml:space="preserve"> </v>
      </c>
      <c r="ARF28" s="153"/>
      <c r="ARG28" s="144" t="str">
        <f t="shared" si="320"/>
        <v xml:space="preserve"> </v>
      </c>
      <c r="ARH28" s="145" t="str">
        <f t="shared" si="321"/>
        <v xml:space="preserve"> </v>
      </c>
      <c r="ARI28" s="149"/>
      <c r="ARJ28" s="150"/>
      <c r="ARK28" s="150" t="str">
        <f t="shared" si="182"/>
        <v xml:space="preserve"> </v>
      </c>
      <c r="ARL28" s="154" t="str">
        <f>IF(ARJ28=0," ",IF(ARJ28=16," ",VLOOKUP(ARJ28,PROTOKOL!$A:$E,2)*ARK28))</f>
        <v xml:space="preserve"> </v>
      </c>
      <c r="ARM28" s="151"/>
      <c r="ARN28" s="152" t="str">
        <f>IF(ARJ28=0," ",IF(ARJ28=16," ",(ARI28-ARL28-ARM28)*VLOOKUP(ARJ28,PROTOKOL!$A:$E,5)))</f>
        <v xml:space="preserve"> </v>
      </c>
      <c r="ARO28" s="155"/>
      <c r="ARP28" s="156" t="str">
        <f t="shared" si="183"/>
        <v xml:space="preserve"> </v>
      </c>
      <c r="ARQ28" s="103"/>
      <c r="ARR28" s="138">
        <v>15</v>
      </c>
      <c r="ARS28" s="149" t="s">
        <v>163</v>
      </c>
      <c r="ART28" s="150"/>
      <c r="ARU28" s="150" t="str">
        <f t="shared" si="184"/>
        <v xml:space="preserve"> </v>
      </c>
      <c r="ARV28" s="150" t="str">
        <f>IFERROR(IF(ART28=0," ",IF(ART28=16," ",VLOOKUP(ART28,PROTOKOL!$A:$E,2)*ARU28))/7.5*(7.5-ARY28),"")</f>
        <v/>
      </c>
      <c r="ARW28" s="151"/>
      <c r="ARX28" s="152" t="str">
        <f>IF(ART28=0," ",IF(ART28=16," ",(ARS28-ARV28-ARW28)*VLOOKUP(ART28,PROTOKOL!$A:$E,5)))</f>
        <v xml:space="preserve"> </v>
      </c>
      <c r="ARY28" s="153"/>
      <c r="ARZ28" s="144" t="str">
        <f t="shared" si="322"/>
        <v xml:space="preserve"> </v>
      </c>
      <c r="ASA28" s="145" t="str">
        <f t="shared" si="323"/>
        <v xml:space="preserve"> </v>
      </c>
      <c r="ASB28" s="149">
        <v>6.39</v>
      </c>
      <c r="ASC28" s="150">
        <v>1</v>
      </c>
      <c r="ASD28" s="150">
        <f t="shared" si="185"/>
        <v>7.5</v>
      </c>
      <c r="ASE28" s="154">
        <f>IF(ASC28=0," ",IF(ASC28=16," ",VLOOKUP(ASC28,PROTOKOL!$A:$E,2)*ASD28))</f>
        <v>4.5</v>
      </c>
      <c r="ASF28" s="151">
        <v>0.24199999999999999</v>
      </c>
      <c r="ASG28" s="152">
        <f>IF(ASC28=0," ",IF(ASC28=16," ",(ASB28-ASE28-ASF28)*VLOOKUP(ASC28,PROTOKOL!$A:$E,5)))</f>
        <v>16.707607111111106</v>
      </c>
      <c r="ASH28" s="155">
        <v>15</v>
      </c>
      <c r="ASI28" s="156">
        <f t="shared" si="186"/>
        <v>33.415214222222211</v>
      </c>
      <c r="ASJ28" s="103"/>
      <c r="ASK28" s="138">
        <v>15</v>
      </c>
      <c r="ASL28" s="149" t="s">
        <v>163</v>
      </c>
      <c r="ASM28" s="150"/>
      <c r="ASN28" s="150" t="str">
        <f t="shared" si="187"/>
        <v xml:space="preserve"> </v>
      </c>
      <c r="ASO28" s="150" t="str">
        <f>IFERROR(IF(ASM28=0," ",IF(ASM28=16," ",VLOOKUP(ASM28,PROTOKOL!$A:$E,2)*ASN28))/7.5*(7.5-ASR28),"")</f>
        <v/>
      </c>
      <c r="ASP28" s="151"/>
      <c r="ASQ28" s="152" t="str">
        <f>IF(ASM28=0," ",IF(ASM28=16," ",(ASL28-ASO28-ASP28)*VLOOKUP(ASM28,PROTOKOL!$A:$E,5)))</f>
        <v xml:space="preserve"> </v>
      </c>
      <c r="ASR28" s="153"/>
      <c r="ASS28" s="144" t="str">
        <f t="shared" si="324"/>
        <v xml:space="preserve"> </v>
      </c>
      <c r="AST28" s="145" t="str">
        <f t="shared" si="325"/>
        <v xml:space="preserve"> </v>
      </c>
      <c r="ASU28" s="149"/>
      <c r="ASV28" s="150"/>
      <c r="ASW28" s="150" t="str">
        <f t="shared" si="188"/>
        <v xml:space="preserve"> </v>
      </c>
      <c r="ASX28" s="154" t="str">
        <f>IF(ASV28=0," ",IF(ASV28=16," ",VLOOKUP(ASV28,PROTOKOL!$A:$E,2)*ASW28))</f>
        <v xml:space="preserve"> </v>
      </c>
      <c r="ASY28" s="151"/>
      <c r="ASZ28" s="152" t="str">
        <f>IF(ASV28=0," ",IF(ASV28=16," ",(ASU28-ASX28-ASY28)*VLOOKUP(ASV28,PROTOKOL!$A:$E,5)))</f>
        <v xml:space="preserve"> </v>
      </c>
      <c r="ATA28" s="155"/>
      <c r="ATB28" s="156" t="str">
        <f t="shared" si="189"/>
        <v xml:space="preserve"> </v>
      </c>
      <c r="ATC28" s="103"/>
      <c r="ATD28" s="138">
        <v>15</v>
      </c>
      <c r="ATE28" s="149" t="s">
        <v>163</v>
      </c>
      <c r="ATF28" s="150"/>
      <c r="ATG28" s="150" t="str">
        <f t="shared" si="190"/>
        <v xml:space="preserve"> </v>
      </c>
      <c r="ATH28" s="150" t="str">
        <f>IFERROR(IF(ATF28=0," ",IF(ATF28=16," ",VLOOKUP(ATF28,PROTOKOL!$A:$E,2)*ATG28))/7.5*(7.5-ATK28),"")</f>
        <v/>
      </c>
      <c r="ATI28" s="151"/>
      <c r="ATJ28" s="152" t="str">
        <f>IF(ATF28=0," ",IF(ATF28=16," ",(ATE28-ATH28-ATI28)*VLOOKUP(ATF28,PROTOKOL!$A:$E,5)))</f>
        <v xml:space="preserve"> </v>
      </c>
      <c r="ATK28" s="153"/>
      <c r="ATL28" s="144" t="str">
        <f t="shared" si="326"/>
        <v xml:space="preserve"> </v>
      </c>
      <c r="ATM28" s="145" t="str">
        <f t="shared" si="327"/>
        <v xml:space="preserve"> </v>
      </c>
      <c r="ATN28" s="149">
        <v>6.53</v>
      </c>
      <c r="ATO28" s="150">
        <v>1</v>
      </c>
      <c r="ATP28" s="150">
        <f t="shared" si="191"/>
        <v>7.5</v>
      </c>
      <c r="ATQ28" s="154">
        <f>IF(ATO28=0," ",IF(ATO28=16," ",VLOOKUP(ATO28,PROTOKOL!$A:$E,2)*ATP28))</f>
        <v>4.5</v>
      </c>
      <c r="ATR28" s="151">
        <v>0.27600000000000002</v>
      </c>
      <c r="ATS28" s="152">
        <f>IF(ATO28=0," ",IF(ATO28=16," ",(ATN28-ATQ28-ATR28)*VLOOKUP(ATO28,PROTOKOL!$A:$E,5)))</f>
        <v>17.782246888888888</v>
      </c>
      <c r="ATT28" s="155">
        <v>15</v>
      </c>
      <c r="ATU28" s="156">
        <f t="shared" si="192"/>
        <v>35.564493777777777</v>
      </c>
      <c r="ATV28" s="103"/>
      <c r="ATW28" s="138">
        <v>15</v>
      </c>
      <c r="ATX28" s="149" t="s">
        <v>163</v>
      </c>
      <c r="ATY28" s="150"/>
      <c r="ATZ28" s="150" t="str">
        <f t="shared" si="193"/>
        <v xml:space="preserve"> </v>
      </c>
      <c r="AUA28" s="150" t="str">
        <f>IFERROR(IF(ATY28=0," ",IF(ATY28=16," ",VLOOKUP(ATY28,PROTOKOL!$A:$E,2)*ATZ28))/7.5*(7.5-AUD28),"")</f>
        <v/>
      </c>
      <c r="AUB28" s="151"/>
      <c r="AUC28" s="152" t="str">
        <f>IF(ATY28=0," ",IF(ATY28=16," ",(ATX28-AUA28-AUB28)*VLOOKUP(ATY28,PROTOKOL!$A:$E,5)))</f>
        <v xml:space="preserve"> </v>
      </c>
      <c r="AUD28" s="153"/>
      <c r="AUE28" s="144" t="str">
        <f t="shared" si="328"/>
        <v xml:space="preserve"> </v>
      </c>
      <c r="AUF28" s="145" t="str">
        <f t="shared" si="329"/>
        <v xml:space="preserve"> </v>
      </c>
      <c r="AUG28" s="149">
        <v>7.07</v>
      </c>
      <c r="AUH28" s="150">
        <v>1</v>
      </c>
      <c r="AUI28" s="150">
        <f t="shared" si="194"/>
        <v>7.5</v>
      </c>
      <c r="AUJ28" s="154">
        <f>IF(AUH28=0," ",IF(AUH28=16," ",VLOOKUP(AUH28,PROTOKOL!$A:$E,2)*AUI28))</f>
        <v>4.5</v>
      </c>
      <c r="AUK28" s="151">
        <v>0.21299999999999999</v>
      </c>
      <c r="AUL28" s="152">
        <f>IF(AUH28=0," ",IF(AUH28=16," ",(AUG28-AUJ28-AUK28)*VLOOKUP(AUH28,PROTOKOL!$A:$E,5)))</f>
        <v>23.895527888888889</v>
      </c>
      <c r="AUM28" s="155">
        <v>15</v>
      </c>
      <c r="AUN28" s="156">
        <f t="shared" si="195"/>
        <v>47.791055777777778</v>
      </c>
      <c r="AUO28" s="103"/>
      <c r="AUP28" s="138">
        <v>15</v>
      </c>
      <c r="AUQ28" s="149" t="s">
        <v>163</v>
      </c>
      <c r="AUR28" s="150"/>
      <c r="AUS28" s="150" t="str">
        <f t="shared" si="196"/>
        <v xml:space="preserve"> </v>
      </c>
      <c r="AUT28" s="150" t="str">
        <f>IFERROR(IF(AUR28=0," ",IF(AUR28=16," ",VLOOKUP(AUR28,PROTOKOL!$A:$E,2)*AUS28))/7.5*(7.5-AUW28),"")</f>
        <v/>
      </c>
      <c r="AUU28" s="151"/>
      <c r="AUV28" s="152" t="str">
        <f>IF(AUR28=0," ",IF(AUR28=16," ",(AUQ28-AUT28-AUU28)*VLOOKUP(AUR28,PROTOKOL!$A:$E,5)))</f>
        <v xml:space="preserve"> </v>
      </c>
      <c r="AUW28" s="153"/>
      <c r="AUX28" s="144" t="str">
        <f t="shared" si="330"/>
        <v xml:space="preserve"> </v>
      </c>
      <c r="AUY28" s="145" t="str">
        <f t="shared" si="331"/>
        <v xml:space="preserve"> </v>
      </c>
      <c r="AUZ28" s="149">
        <v>7.37</v>
      </c>
      <c r="AVA28" s="150">
        <v>1</v>
      </c>
      <c r="AVB28" s="150">
        <f t="shared" si="197"/>
        <v>7.5</v>
      </c>
      <c r="AVC28" s="154">
        <f>IF(AVA28=0," ",IF(AVA28=16," ",VLOOKUP(AVA28,PROTOKOL!$A:$E,2)*AVB28))</f>
        <v>4.5</v>
      </c>
      <c r="AVD28" s="151">
        <v>0.28999999999999998</v>
      </c>
      <c r="AVE28" s="152">
        <f>IF(AVA28=0," ",IF(AVA28=16," ",(AUZ28-AVC28-AVD28)*VLOOKUP(AVA28,PROTOKOL!$A:$E,5)))</f>
        <v>26.156326666666665</v>
      </c>
      <c r="AVF28" s="155">
        <v>15</v>
      </c>
      <c r="AVG28" s="156">
        <f t="shared" si="198"/>
        <v>52.31265333333333</v>
      </c>
    </row>
    <row r="29" spans="1:1255" ht="15" thickBot="1" x14ac:dyDescent="0.35">
      <c r="A29" s="103"/>
      <c r="B29" s="138">
        <v>16</v>
      </c>
      <c r="C29" s="149">
        <v>6.62</v>
      </c>
      <c r="D29" s="150">
        <v>1</v>
      </c>
      <c r="E29" s="150">
        <f t="shared" si="334"/>
        <v>7.5</v>
      </c>
      <c r="F29" s="150">
        <f>IFERROR(IF(D29=0," ",IF(D29=16," ",VLOOKUP(D29,PROTOKOL!$A:$E,2)*E29))/7.5*(7.5-I29),"")</f>
        <v>4.5</v>
      </c>
      <c r="G29" s="151">
        <v>0.27500000000000002</v>
      </c>
      <c r="H29" s="152">
        <f>IF(D29=0," ",IF(D29=16," ",(C29-F29-G29)*VLOOKUP(D29,PROTOKOL!$A:$E,5)))</f>
        <v>18.704815</v>
      </c>
      <c r="I29" s="153"/>
      <c r="J29" s="144">
        <f t="shared" si="199"/>
        <v>7.5</v>
      </c>
      <c r="K29" s="145">
        <f t="shared" si="200"/>
        <v>18.704815</v>
      </c>
      <c r="L29" s="149"/>
      <c r="M29" s="150"/>
      <c r="N29" s="150" t="str">
        <f t="shared" si="3"/>
        <v xml:space="preserve"> </v>
      </c>
      <c r="O29" s="154" t="str">
        <f>IF(M29=0," ",IF(M29=16," ",VLOOKUP(M29,PROTOKOL!$A:$E,2)*N29))</f>
        <v xml:space="preserve"> </v>
      </c>
      <c r="P29" s="151"/>
      <c r="Q29" s="152" t="str">
        <f>IF(M29=0," ",IF(M29=16," ",(L29-O29-P29)*VLOOKUP(M29,PROTOKOL!$A:$E,5)))</f>
        <v xml:space="preserve"> </v>
      </c>
      <c r="R29" s="155"/>
      <c r="S29" s="156" t="str">
        <f t="shared" si="4"/>
        <v xml:space="preserve"> </v>
      </c>
      <c r="T29" s="103"/>
      <c r="U29" s="370">
        <v>16</v>
      </c>
      <c r="V29" s="422"/>
      <c r="W29" s="381"/>
      <c r="X29" s="376"/>
      <c r="Y29" s="372" t="str">
        <f t="shared" si="5"/>
        <v xml:space="preserve"> </v>
      </c>
      <c r="Z29" s="372" t="str">
        <f>IFERROR(IF(X29=0," ",IF(X29=16," ",VLOOKUP(X29,PROTOKOL!$A:$E,2)*Y29))/7.5*(7.5-AC29),"")</f>
        <v/>
      </c>
      <c r="AA29" s="382"/>
      <c r="AB29" s="374" t="str">
        <f>IF(X29=0," ",IF(X29=16," ",(W29-Z29-AA29)*VLOOKUP(X29,PROTOKOL!$A:$E,5)))</f>
        <v xml:space="preserve"> </v>
      </c>
      <c r="AC29" s="383"/>
      <c r="AD29" s="376" t="str">
        <f t="shared" si="6"/>
        <v xml:space="preserve"> </v>
      </c>
      <c r="AE29" s="377" t="str">
        <f t="shared" si="7"/>
        <v xml:space="preserve"> </v>
      </c>
      <c r="AF29" s="381"/>
      <c r="AG29" s="376"/>
      <c r="AH29" s="372" t="str">
        <f t="shared" si="8"/>
        <v xml:space="preserve"> </v>
      </c>
      <c r="AI29" s="378" t="str">
        <f>IF(AG29=0," ",IF(AG29=16," ",VLOOKUP(AG29,PROTOKOL!$A:$E,2)*AH29))</f>
        <v xml:space="preserve"> </v>
      </c>
      <c r="AJ29" s="382"/>
      <c r="AK29" s="374" t="str">
        <f>IF(AG29=0," ",IF(AG29=16," ",(AF29-AI29-AJ29)*VLOOKUP(AG29,PROTOKOL!$A:$E,5)))</f>
        <v xml:space="preserve"> </v>
      </c>
      <c r="AL29" s="384"/>
      <c r="AM29" s="380" t="str">
        <f t="shared" si="9"/>
        <v xml:space="preserve"> </v>
      </c>
      <c r="AN29" s="103"/>
      <c r="AO29" s="138">
        <v>16</v>
      </c>
      <c r="AP29" s="149">
        <v>4.18</v>
      </c>
      <c r="AQ29" s="150">
        <v>1</v>
      </c>
      <c r="AR29" s="150">
        <f t="shared" si="335"/>
        <v>7.5</v>
      </c>
      <c r="AS29" s="150">
        <f>IFERROR(IF(AQ29=0," ",IF(AQ29=16," ",VLOOKUP(AQ29,PROTOKOL!$A:$E,2)*AR29))/7.5*(7.5-AV29),"")</f>
        <v>4.5</v>
      </c>
      <c r="AT29" s="151">
        <v>0</v>
      </c>
      <c r="AU29" s="152">
        <v>0</v>
      </c>
      <c r="AV29" s="153"/>
      <c r="AW29" s="144">
        <f t="shared" si="336"/>
        <v>7.5</v>
      </c>
      <c r="AX29" s="145">
        <f t="shared" si="337"/>
        <v>0</v>
      </c>
      <c r="AY29" s="149"/>
      <c r="AZ29" s="150"/>
      <c r="BA29" s="150" t="str">
        <f t="shared" si="338"/>
        <v xml:space="preserve"> </v>
      </c>
      <c r="BB29" s="154" t="str">
        <f>IF(AZ29=0," ",IF(AZ29=16," ",VLOOKUP(AZ29,PROTOKOL!$A:$E,2)*BA29))</f>
        <v xml:space="preserve"> </v>
      </c>
      <c r="BC29" s="151"/>
      <c r="BD29" s="152" t="str">
        <f>IF(AZ29=0," ",IF(AZ29=16," ",(AY29-BB29-BC29)*VLOOKUP(AZ29,PROTOKOL!$A:$E,5)))</f>
        <v xml:space="preserve"> </v>
      </c>
      <c r="BE29" s="155"/>
      <c r="BF29" s="156" t="str">
        <f t="shared" si="339"/>
        <v xml:space="preserve"> </v>
      </c>
      <c r="BG29" s="103"/>
      <c r="BH29" s="138">
        <v>16</v>
      </c>
      <c r="BI29" s="149">
        <v>4.72</v>
      </c>
      <c r="BJ29" s="150">
        <v>1</v>
      </c>
      <c r="BK29" s="150">
        <f t="shared" si="13"/>
        <v>7.5</v>
      </c>
      <c r="BL29" s="150">
        <f>IFERROR(IF(BJ29=0," ",IF(BJ29=16," ",VLOOKUP(BJ29,PROTOKOL!$A:$E,2)*BK29))/7.5*(7.5-BO29),"")</f>
        <v>4.5</v>
      </c>
      <c r="BM29" s="151">
        <v>9.6000000000000002E-2</v>
      </c>
      <c r="BN29" s="152">
        <f>IF(BJ29=0," ",IF(BJ29=16," ",(BI29-BL29-BM29)*VLOOKUP(BJ29,PROTOKOL!$A:$E,5)))</f>
        <v>1.2571257777777751</v>
      </c>
      <c r="BO29" s="153"/>
      <c r="BP29" s="144">
        <f t="shared" si="203"/>
        <v>7.5</v>
      </c>
      <c r="BQ29" s="145">
        <f t="shared" si="204"/>
        <v>1.2571257777777751</v>
      </c>
      <c r="BR29" s="149"/>
      <c r="BS29" s="150"/>
      <c r="BT29" s="150" t="str">
        <f t="shared" si="14"/>
        <v xml:space="preserve"> </v>
      </c>
      <c r="BU29" s="154" t="str">
        <f>IF(BS29=0," ",IF(BS29=16," ",VLOOKUP(BS29,PROTOKOL!$A:$E,2)*BT29))</f>
        <v xml:space="preserve"> </v>
      </c>
      <c r="BV29" s="151"/>
      <c r="BW29" s="152" t="str">
        <f>IF(BS29=0," ",IF(BS29=16," ",(BR29-BU29-BV29)*VLOOKUP(BS29,PROTOKOL!$A:$E,5)))</f>
        <v xml:space="preserve"> </v>
      </c>
      <c r="BX29" s="155"/>
      <c r="BY29" s="156" t="str">
        <f t="shared" si="15"/>
        <v xml:space="preserve"> </v>
      </c>
      <c r="BZ29" s="103"/>
      <c r="CA29" s="138">
        <v>16</v>
      </c>
      <c r="CB29" s="149" t="s">
        <v>26</v>
      </c>
      <c r="CC29" s="150"/>
      <c r="CD29" s="150" t="str">
        <f t="shared" si="16"/>
        <v xml:space="preserve"> </v>
      </c>
      <c r="CE29" s="150" t="str">
        <f>IFERROR(IF(CC29=0," ",IF(CC29=16," ",VLOOKUP(CC29,PROTOKOL!$A:$E,2)*CD29))/7.5*(7.5-CH29),"")</f>
        <v/>
      </c>
      <c r="CF29" s="151"/>
      <c r="CG29" s="152" t="str">
        <f>IF(CC29=0," ",IF(CC29=16," ",(CB29-CE29-CF29)*VLOOKUP(CC29,PROTOKOL!$A:$E,5)))</f>
        <v xml:space="preserve"> </v>
      </c>
      <c r="CH29" s="153"/>
      <c r="CI29" s="144" t="str">
        <f t="shared" si="205"/>
        <v xml:space="preserve"> </v>
      </c>
      <c r="CJ29" s="145" t="str">
        <f t="shared" si="206"/>
        <v xml:space="preserve"> </v>
      </c>
      <c r="CK29" s="149"/>
      <c r="CL29" s="150"/>
      <c r="CM29" s="150"/>
      <c r="CN29" s="154" t="str">
        <f>IF(CL29=0," ",IF(CL29=16," ",VLOOKUP(CL29,PROTOKOL!$A:$E,2)*CM29))</f>
        <v xml:space="preserve"> </v>
      </c>
      <c r="CO29" s="151"/>
      <c r="CP29" s="152" t="str">
        <f>IF(CL29=0," ",IF(CL29=16," ",(CK29-CN29-CO29)*VLOOKUP(CL29,PROTOKOL!$A:$E,5)))</f>
        <v xml:space="preserve"> </v>
      </c>
      <c r="CQ29" s="155"/>
      <c r="CR29" s="156" t="str">
        <f t="shared" si="17"/>
        <v xml:space="preserve"> </v>
      </c>
      <c r="CS29" s="103"/>
      <c r="CT29" s="138">
        <v>16</v>
      </c>
      <c r="CU29" s="149">
        <v>1</v>
      </c>
      <c r="CV29" s="150">
        <v>5</v>
      </c>
      <c r="CW29" s="150">
        <f t="shared" si="18"/>
        <v>7.5</v>
      </c>
      <c r="CX29" s="150">
        <f>IFERROR(IF(CV29=0," ",IF(CV29=16," ",VLOOKUP(CV29,PROTOKOL!$A:$E,2)*CW29))/7.5*(7.5-DA29),"")</f>
        <v>0</v>
      </c>
      <c r="CY29" s="151"/>
      <c r="CZ29" s="152">
        <f>IF(CV29=0," ",IF(CV29=16," ",(CU29-CX29-CY29)*VLOOKUP(CV29,PROTOKOL!$A:$E,5)))</f>
        <v>17.262634133205204</v>
      </c>
      <c r="DA29" s="153"/>
      <c r="DB29" s="144" t="str">
        <f t="shared" si="207"/>
        <v xml:space="preserve"> </v>
      </c>
      <c r="DC29" s="145" t="str">
        <f t="shared" si="208"/>
        <v xml:space="preserve"> </v>
      </c>
      <c r="DD29" s="149"/>
      <c r="DE29" s="150"/>
      <c r="DF29" s="150" t="str">
        <f t="shared" si="209"/>
        <v xml:space="preserve"> </v>
      </c>
      <c r="DG29" s="154" t="str">
        <f>IF(DE29=0," ",IF(DE29=16," ",VLOOKUP(DE29,PROTOKOL!$A:$E,2)*DF29))</f>
        <v xml:space="preserve"> </v>
      </c>
      <c r="DH29" s="151"/>
      <c r="DI29" s="152" t="str">
        <f>IF(DE29=0," ",IF(DE29=16," ",(DD29-DG29-DH29)*VLOOKUP(DE29,PROTOKOL!$A:$E,5)))</f>
        <v xml:space="preserve"> </v>
      </c>
      <c r="DJ29" s="155"/>
      <c r="DK29" s="156" t="str">
        <f t="shared" si="19"/>
        <v xml:space="preserve"> </v>
      </c>
      <c r="DL29" s="103"/>
      <c r="DM29" s="138">
        <v>16</v>
      </c>
      <c r="DN29" s="149"/>
      <c r="DO29" s="150" t="s">
        <v>140</v>
      </c>
      <c r="DP29" s="150">
        <f t="shared" si="366"/>
        <v>7.5</v>
      </c>
      <c r="DQ29" s="150" t="str">
        <f>IFERROR(IF(DO29=0," ",IF(DO29=16," ",VLOOKUP(DO29,PROTOKOL!$A:$E,2)*DP29))/7.5*(7.5-DT29),"")</f>
        <v/>
      </c>
      <c r="DR29" s="151"/>
      <c r="DS29" s="152">
        <f t="shared" ref="DS29" si="368">$DY$53*DP29</f>
        <v>46.666666666666664</v>
      </c>
      <c r="DT29" s="153"/>
      <c r="DU29" s="144" t="str">
        <f t="shared" si="211"/>
        <v xml:space="preserve"> </v>
      </c>
      <c r="DV29" s="145" t="str">
        <f t="shared" si="212"/>
        <v xml:space="preserve"> </v>
      </c>
      <c r="DW29" s="149"/>
      <c r="DX29" s="150"/>
      <c r="DY29" s="150" t="str">
        <f t="shared" si="213"/>
        <v xml:space="preserve"> </v>
      </c>
      <c r="DZ29" s="154" t="str">
        <f>IF(DX29=0," ",IF(DX29=16," ",VLOOKUP(DX29,PROTOKOL!$A:$E,2)*DY29))</f>
        <v xml:space="preserve"> </v>
      </c>
      <c r="EA29" s="151"/>
      <c r="EB29" s="152" t="str">
        <f>IF(DX29=0," ",IF(DX29=16," ",(DW29-DZ29-EA29)*VLOOKUP(DX29,PROTOKOL!$A:$E,5)))</f>
        <v xml:space="preserve"> </v>
      </c>
      <c r="EC29" s="155"/>
      <c r="ED29" s="156" t="str">
        <f t="shared" si="21"/>
        <v xml:space="preserve"> </v>
      </c>
      <c r="EE29" s="103"/>
      <c r="EF29" s="138">
        <v>16</v>
      </c>
      <c r="EG29" s="149" t="s">
        <v>29</v>
      </c>
      <c r="EH29" s="150"/>
      <c r="EI29" s="150" t="str">
        <f t="shared" si="22"/>
        <v xml:space="preserve"> </v>
      </c>
      <c r="EJ29" s="150" t="str">
        <f>IFERROR(IF(EH29=0," ",IF(EH29=16," ",VLOOKUP(EH29,PROTOKOL!$A:$E,2)*EI29))/7.5*(7.5-EM29),"")</f>
        <v/>
      </c>
      <c r="EK29" s="151"/>
      <c r="EL29" s="152" t="str">
        <f>IF(EH29=0," ",IF(EH29=16," ",(EG29-EJ29-EK29)*VLOOKUP(EH29,PROTOKOL!$A:$E,5)))</f>
        <v xml:space="preserve"> </v>
      </c>
      <c r="EM29" s="153"/>
      <c r="EN29" s="144" t="str">
        <f t="shared" si="214"/>
        <v xml:space="preserve"> </v>
      </c>
      <c r="EO29" s="145" t="str">
        <f t="shared" si="215"/>
        <v xml:space="preserve"> </v>
      </c>
      <c r="EP29" s="149"/>
      <c r="EQ29" s="150"/>
      <c r="ER29" s="150" t="str">
        <f t="shared" si="23"/>
        <v xml:space="preserve"> </v>
      </c>
      <c r="ES29" s="154" t="str">
        <f>IF(EQ29=0," ",IF(EQ29=16," ",VLOOKUP(EQ29,PROTOKOL!$A:$E,2)*ER29))</f>
        <v xml:space="preserve"> </v>
      </c>
      <c r="ET29" s="151"/>
      <c r="EU29" s="152" t="str">
        <f>IF(EQ29=0," ",IF(EQ29=16," ",(EP29-ES29-ET29)*VLOOKUP(EQ29,PROTOKOL!$A:$E,5)))</f>
        <v xml:space="preserve"> </v>
      </c>
      <c r="EV29" s="155"/>
      <c r="EW29" s="156" t="str">
        <f t="shared" si="24"/>
        <v xml:space="preserve"> </v>
      </c>
      <c r="EX29" s="103"/>
      <c r="EY29" s="138">
        <v>16</v>
      </c>
      <c r="EZ29" s="149">
        <v>1</v>
      </c>
      <c r="FA29" s="150">
        <v>5</v>
      </c>
      <c r="FB29" s="150">
        <f t="shared" si="25"/>
        <v>7.5</v>
      </c>
      <c r="FC29" s="150">
        <f>IFERROR(IF(FA29=0," ",IF(FA29=16," ",VLOOKUP(FA29,PROTOKOL!$A:$E,2)*FB29))/7.5*(7.5-FF29),"")</f>
        <v>0</v>
      </c>
      <c r="FD29" s="151"/>
      <c r="FE29" s="152">
        <f>IF(FA29=0," ",IF(FA29=16," ",(EZ29-FC29-FD29)*VLOOKUP(FA29,PROTOKOL!$A:$E,5)))</f>
        <v>17.262634133205204</v>
      </c>
      <c r="FF29" s="153"/>
      <c r="FG29" s="144" t="str">
        <f t="shared" si="216"/>
        <v xml:space="preserve"> </v>
      </c>
      <c r="FH29" s="145" t="str">
        <f t="shared" si="217"/>
        <v xml:space="preserve"> </v>
      </c>
      <c r="FI29" s="149"/>
      <c r="FJ29" s="150"/>
      <c r="FK29" s="150" t="str">
        <f t="shared" si="26"/>
        <v xml:space="preserve"> </v>
      </c>
      <c r="FL29" s="154" t="str">
        <f>IF(FJ29=0," ",IF(FJ29=16," ",VLOOKUP(FJ29,PROTOKOL!$A:$E,2)*FK29))</f>
        <v xml:space="preserve"> </v>
      </c>
      <c r="FM29" s="151"/>
      <c r="FN29" s="152" t="str">
        <f>IF(FJ29=0," ",IF(FJ29=16," ",(FI29-FL29-FM29)*VLOOKUP(FJ29,PROTOKOL!$A:$E,5)))</f>
        <v xml:space="preserve"> </v>
      </c>
      <c r="FO29" s="155"/>
      <c r="FP29" s="156" t="str">
        <f t="shared" si="27"/>
        <v xml:space="preserve"> </v>
      </c>
      <c r="FQ29" s="103"/>
      <c r="FR29" s="138">
        <v>16</v>
      </c>
      <c r="FS29" s="149">
        <v>1</v>
      </c>
      <c r="FT29" s="150">
        <v>5</v>
      </c>
      <c r="FU29" s="150">
        <f t="shared" si="28"/>
        <v>7.5</v>
      </c>
      <c r="FV29" s="150">
        <f>IFERROR(IF(FT29=0," ",IF(FT29=16," ",VLOOKUP(FT29,PROTOKOL!$A:$E,2)*FU29))/7.5*(7.5-FY29),"")</f>
        <v>0</v>
      </c>
      <c r="FW29" s="151"/>
      <c r="FX29" s="152">
        <f>IF(FT29=0," ",IF(FT29=16," ",(FS29-FV29-FW29)*VLOOKUP(FT29,PROTOKOL!$A:$E,5)))</f>
        <v>17.262634133205204</v>
      </c>
      <c r="FY29" s="153"/>
      <c r="FZ29" s="144" t="str">
        <f t="shared" si="218"/>
        <v xml:space="preserve"> </v>
      </c>
      <c r="GA29" s="145" t="str">
        <f t="shared" si="219"/>
        <v xml:space="preserve"> </v>
      </c>
      <c r="GB29" s="149"/>
      <c r="GC29" s="150"/>
      <c r="GD29" s="150" t="str">
        <f t="shared" si="29"/>
        <v xml:space="preserve"> </v>
      </c>
      <c r="GE29" s="154" t="str">
        <f>IF(GC29=0," ",IF(GC29=16," ",VLOOKUP(GC29,PROTOKOL!$A:$E,2)*GD29))</f>
        <v xml:space="preserve"> </v>
      </c>
      <c r="GF29" s="151"/>
      <c r="GG29" s="152" t="str">
        <f>IF(GC29=0," ",IF(GC29=16," ",(GB29-GE29-GF29)*VLOOKUP(GC29,PROTOKOL!$A:$E,5)))</f>
        <v xml:space="preserve"> </v>
      </c>
      <c r="GH29" s="155"/>
      <c r="GI29" s="156" t="str">
        <f t="shared" si="30"/>
        <v xml:space="preserve"> </v>
      </c>
      <c r="GJ29" s="103"/>
      <c r="GK29" s="138">
        <v>16</v>
      </c>
      <c r="GL29" s="149">
        <v>6.31</v>
      </c>
      <c r="GM29" s="150">
        <v>1</v>
      </c>
      <c r="GN29" s="150">
        <f t="shared" si="31"/>
        <v>7.5</v>
      </c>
      <c r="GO29" s="150">
        <f>IFERROR(IF(GM29=0," ",IF(GM29=16," ",VLOOKUP(GM29,PROTOKOL!$A:$E,2)*GN29))/7.5*(7.5-GR29),"")</f>
        <v>4.5</v>
      </c>
      <c r="GP29" s="151">
        <v>0.16800000000000001</v>
      </c>
      <c r="GQ29" s="152">
        <f>IF(GM29=0," ",IF(GM29=16," ",(GL29-GO29-GP29)*VLOOKUP(GM29,PROTOKOL!$A:$E,5)))</f>
        <v>16.64677844444444</v>
      </c>
      <c r="GR29" s="153"/>
      <c r="GS29" s="144">
        <f t="shared" si="220"/>
        <v>7.5</v>
      </c>
      <c r="GT29" s="145">
        <f t="shared" si="221"/>
        <v>16.64677844444444</v>
      </c>
      <c r="GU29" s="149"/>
      <c r="GV29" s="150"/>
      <c r="GW29" s="150" t="str">
        <f t="shared" si="32"/>
        <v xml:space="preserve"> </v>
      </c>
      <c r="GX29" s="154" t="str">
        <f>IF(GV29=0," ",IF(GV29=16," ",VLOOKUP(GV29,PROTOKOL!$A:$E,2)*GW29))</f>
        <v xml:space="preserve"> </v>
      </c>
      <c r="GY29" s="151"/>
      <c r="GZ29" s="152" t="str">
        <f>IF(GV29=0," ",IF(GV29=16," ",(GU29-GX29-GY29)*VLOOKUP(GV29,PROTOKOL!$A:$E,5)))</f>
        <v xml:space="preserve"> </v>
      </c>
      <c r="HA29" s="155"/>
      <c r="HB29" s="156" t="str">
        <f t="shared" si="33"/>
        <v xml:space="preserve"> </v>
      </c>
      <c r="HC29" s="103"/>
      <c r="HD29" s="138">
        <v>16</v>
      </c>
      <c r="HE29" s="149">
        <v>1</v>
      </c>
      <c r="HF29" s="150">
        <v>5</v>
      </c>
      <c r="HG29" s="150">
        <f t="shared" si="34"/>
        <v>7.5</v>
      </c>
      <c r="HH29" s="150">
        <f>IFERROR(IF(HF29=0," ",IF(HF29=16," ",VLOOKUP(HF29,PROTOKOL!$A:$E,2)*HG29))/7.5*(7.5-HK29),"")</f>
        <v>0</v>
      </c>
      <c r="HI29" s="151"/>
      <c r="HJ29" s="152">
        <f>IF(HF29=0," ",IF(HF29=16," ",(HE29-HH29-HI29)*VLOOKUP(HF29,PROTOKOL!$A:$E,5)))</f>
        <v>17.262634133205204</v>
      </c>
      <c r="HK29" s="153"/>
      <c r="HL29" s="144" t="str">
        <f t="shared" si="222"/>
        <v xml:space="preserve"> </v>
      </c>
      <c r="HM29" s="145" t="str">
        <f t="shared" si="223"/>
        <v xml:space="preserve"> </v>
      </c>
      <c r="HN29" s="149"/>
      <c r="HO29" s="150"/>
      <c r="HP29" s="150" t="str">
        <f t="shared" si="35"/>
        <v xml:space="preserve"> </v>
      </c>
      <c r="HQ29" s="154" t="str">
        <f>IF(HO29=0," ",IF(HO29=16," ",VLOOKUP(HO29,PROTOKOL!$A:$E,2)*HP29))</f>
        <v xml:space="preserve"> </v>
      </c>
      <c r="HR29" s="151"/>
      <c r="HS29" s="152" t="str">
        <f>IF(HO29=0," ",IF(HO29=16," ",(HN29-HQ29-HR29)*VLOOKUP(HO29,PROTOKOL!$A:$E,5)))</f>
        <v xml:space="preserve"> </v>
      </c>
      <c r="HT29" s="155"/>
      <c r="HU29" s="156" t="str">
        <f t="shared" si="36"/>
        <v xml:space="preserve"> </v>
      </c>
      <c r="HV29" s="103"/>
      <c r="HW29" s="138">
        <v>16</v>
      </c>
      <c r="HX29" s="149" t="s">
        <v>26</v>
      </c>
      <c r="HY29" s="150"/>
      <c r="HZ29" s="150" t="str">
        <f t="shared" si="37"/>
        <v xml:space="preserve"> </v>
      </c>
      <c r="IA29" s="150" t="str">
        <f>IFERROR(IF(HY29=0," ",IF(HY29=16," ",VLOOKUP(HY29,PROTOKOL!$A:$E,2)*HZ29))/7.5*(7.5-ID29),"")</f>
        <v/>
      </c>
      <c r="IB29" s="151"/>
      <c r="IC29" s="152" t="str">
        <f>IF(HY29=0," ",IF(HY29=16," ",(HX29-IA29-IB29)*VLOOKUP(HY29,PROTOKOL!$A:$E,5)))</f>
        <v xml:space="preserve"> </v>
      </c>
      <c r="ID29" s="153"/>
      <c r="IE29" s="144" t="str">
        <f t="shared" si="224"/>
        <v xml:space="preserve"> </v>
      </c>
      <c r="IF29" s="145" t="str">
        <f t="shared" si="225"/>
        <v xml:space="preserve"> </v>
      </c>
      <c r="IG29" s="149"/>
      <c r="IH29" s="150"/>
      <c r="II29" s="150" t="str">
        <f t="shared" si="38"/>
        <v xml:space="preserve"> </v>
      </c>
      <c r="IJ29" s="154" t="str">
        <f>IF(IH29=0," ",IF(IH29=16," ",VLOOKUP(IH29,PROTOKOL!$A:$E,2)*II29))</f>
        <v xml:space="preserve"> </v>
      </c>
      <c r="IK29" s="151"/>
      <c r="IL29" s="152" t="str">
        <f>IF(IH29=0," ",IF(IH29=16," ",(IG29-IJ29-IK29)*VLOOKUP(IH29,PROTOKOL!$A:$E,5)))</f>
        <v xml:space="preserve"> </v>
      </c>
      <c r="IM29" s="155"/>
      <c r="IN29" s="156" t="str">
        <f t="shared" si="39"/>
        <v xml:space="preserve"> </v>
      </c>
      <c r="IO29" s="103"/>
      <c r="IP29" s="138">
        <v>16</v>
      </c>
      <c r="IQ29" s="149">
        <v>5.74</v>
      </c>
      <c r="IR29" s="150">
        <v>1</v>
      </c>
      <c r="IS29" s="150">
        <f t="shared" si="40"/>
        <v>7.5</v>
      </c>
      <c r="IT29" s="150">
        <f>IFERROR(IF(IR29=0," ",IF(IR29=16," ",VLOOKUP(IR29,PROTOKOL!$A:$E,2)*IS29))/7.5*(7.5-IW29),"")</f>
        <v>4.5</v>
      </c>
      <c r="IU29" s="151">
        <v>0.13900000000000001</v>
      </c>
      <c r="IV29" s="152">
        <f>IF(IR29=0," ",IF(IR29=16," ",(IQ29-IT29-IU29)*VLOOKUP(IR29,PROTOKOL!$A:$E,5)))</f>
        <v>11.162060333333335</v>
      </c>
      <c r="IW29" s="153"/>
      <c r="IX29" s="144">
        <f t="shared" si="226"/>
        <v>7.5</v>
      </c>
      <c r="IY29" s="145">
        <f t="shared" si="227"/>
        <v>11.162060333333335</v>
      </c>
      <c r="IZ29" s="149"/>
      <c r="JA29" s="150"/>
      <c r="JB29" s="150" t="str">
        <f t="shared" si="41"/>
        <v xml:space="preserve"> </v>
      </c>
      <c r="JC29" s="154" t="str">
        <f>IF(JA29=0," ",IF(JA29=16," ",VLOOKUP(JA29,PROTOKOL!$A:$E,2)*JB29))</f>
        <v xml:space="preserve"> </v>
      </c>
      <c r="JD29" s="151"/>
      <c r="JE29" s="152" t="str">
        <f>IF(JA29=0," ",IF(JA29=16," ",(IZ29-JC29-JD29)*VLOOKUP(JA29,PROTOKOL!$A:$E,5)))</f>
        <v xml:space="preserve"> </v>
      </c>
      <c r="JF29" s="155"/>
      <c r="JG29" s="156" t="str">
        <f t="shared" si="42"/>
        <v xml:space="preserve"> </v>
      </c>
      <c r="JH29" s="103"/>
      <c r="JI29" s="138">
        <v>16</v>
      </c>
      <c r="JJ29" s="149">
        <v>1</v>
      </c>
      <c r="JK29" s="150">
        <v>5</v>
      </c>
      <c r="JL29" s="150">
        <f t="shared" si="43"/>
        <v>7.5</v>
      </c>
      <c r="JM29" s="150">
        <f>IFERROR(IF(JK29=0," ",IF(JK29=16," ",VLOOKUP(JK29,PROTOKOL!$A:$E,2)*JL29))/7.5*(7.5-JP29),"")</f>
        <v>0</v>
      </c>
      <c r="JN29" s="151"/>
      <c r="JO29" s="152">
        <f>IF(JK29=0," ",IF(JK29=16," ",(JJ29-JM29-JN29)*VLOOKUP(JK29,PROTOKOL!$A:$E,5)))</f>
        <v>17.262634133205204</v>
      </c>
      <c r="JP29" s="153"/>
      <c r="JQ29" s="144" t="str">
        <f t="shared" si="228"/>
        <v xml:space="preserve"> </v>
      </c>
      <c r="JR29" s="145" t="str">
        <f t="shared" si="229"/>
        <v xml:space="preserve"> </v>
      </c>
      <c r="JS29" s="149"/>
      <c r="JT29" s="150"/>
      <c r="JU29" s="150" t="str">
        <f t="shared" si="44"/>
        <v xml:space="preserve"> </v>
      </c>
      <c r="JV29" s="154" t="str">
        <f>IF(JT29=0," ",IF(JT29=16," ",VLOOKUP(JT29,PROTOKOL!$A:$E,2)*JU29))</f>
        <v xml:space="preserve"> </v>
      </c>
      <c r="JW29" s="151"/>
      <c r="JX29" s="152" t="str">
        <f>IF(JT29=0," ",IF(JT29=16," ",(JS29-JV29-JW29)*VLOOKUP(JT29,PROTOKOL!$A:$E,5)))</f>
        <v xml:space="preserve"> </v>
      </c>
      <c r="JY29" s="155"/>
      <c r="JZ29" s="156" t="str">
        <f t="shared" si="45"/>
        <v xml:space="preserve"> </v>
      </c>
      <c r="KA29" s="103"/>
      <c r="KB29" s="138">
        <v>16</v>
      </c>
      <c r="KC29" s="149">
        <v>6.05</v>
      </c>
      <c r="KD29" s="150">
        <v>1</v>
      </c>
      <c r="KE29" s="150">
        <f t="shared" si="46"/>
        <v>7.5</v>
      </c>
      <c r="KF29" s="150">
        <f>IFERROR(IF(KD29=0," ",IF(KD29=16," ",VLOOKUP(KD29,PROTOKOL!$A:$E,2)*KE29))/7.5*(7.5-KI29),"")</f>
        <v>4.5</v>
      </c>
      <c r="KG29" s="151">
        <v>8.5000000000000006E-2</v>
      </c>
      <c r="KH29" s="152">
        <f>IF(KD29=0," ",IF(KD29=16," ",(KC29-KF29-KG29)*VLOOKUP(KD29,PROTOKOL!$A:$E,5)))</f>
        <v>14.852332777777775</v>
      </c>
      <c r="KI29" s="153"/>
      <c r="KJ29" s="144">
        <f t="shared" si="230"/>
        <v>7.5</v>
      </c>
      <c r="KK29" s="145">
        <f t="shared" si="231"/>
        <v>14.852332777777775</v>
      </c>
      <c r="KL29" s="149"/>
      <c r="KM29" s="150"/>
      <c r="KN29" s="150" t="str">
        <f t="shared" si="47"/>
        <v xml:space="preserve"> </v>
      </c>
      <c r="KO29" s="154" t="str">
        <f>IF(KM29=0," ",IF(KM29=16," ",VLOOKUP(KM29,PROTOKOL!$A:$E,2)*KN29))</f>
        <v xml:space="preserve"> </v>
      </c>
      <c r="KP29" s="151"/>
      <c r="KQ29" s="152" t="str">
        <f>IF(KM29=0," ",IF(KM29=16," ",(KL29-KO29-KP29)*VLOOKUP(KM29,PROTOKOL!$A:$E,5)))</f>
        <v xml:space="preserve"> </v>
      </c>
      <c r="KR29" s="155"/>
      <c r="KS29" s="156" t="str">
        <f t="shared" si="48"/>
        <v xml:space="preserve"> </v>
      </c>
      <c r="KT29" s="103"/>
      <c r="KU29" s="138">
        <v>16</v>
      </c>
      <c r="KV29" s="149" t="s">
        <v>29</v>
      </c>
      <c r="KW29" s="150"/>
      <c r="KX29" s="150" t="str">
        <f t="shared" si="49"/>
        <v xml:space="preserve"> </v>
      </c>
      <c r="KY29" s="150" t="str">
        <f>IFERROR(IF(KW29=0," ",IF(KW29=16," ",VLOOKUP(KW29,PROTOKOL!$A:$E,2)*KX29))/7.5*(7.5-LB29),"")</f>
        <v/>
      </c>
      <c r="KZ29" s="151"/>
      <c r="LA29" s="152" t="str">
        <f>IF(KW29=0," ",IF(KW29=16," ",(KV29-KY29-KZ29)*VLOOKUP(KW29,PROTOKOL!$A:$E,5)))</f>
        <v xml:space="preserve"> </v>
      </c>
      <c r="LB29" s="153"/>
      <c r="LC29" s="144" t="str">
        <f t="shared" si="232"/>
        <v xml:space="preserve"> </v>
      </c>
      <c r="LD29" s="145" t="str">
        <f t="shared" si="233"/>
        <v xml:space="preserve"> </v>
      </c>
      <c r="LE29" s="149"/>
      <c r="LF29" s="150"/>
      <c r="LG29" s="150" t="str">
        <f t="shared" si="50"/>
        <v xml:space="preserve"> </v>
      </c>
      <c r="LH29" s="154" t="str">
        <f>IF(LF29=0," ",IF(LF29=16," ",VLOOKUP(LF29,PROTOKOL!$A:$E,2)*LG29))</f>
        <v xml:space="preserve"> </v>
      </c>
      <c r="LI29" s="151"/>
      <c r="LJ29" s="152" t="str">
        <f>IF(LF29=0," ",IF(LF29=16," ",(LE29-LH29-LI29)*VLOOKUP(LF29,PROTOKOL!$A:$E,5)))</f>
        <v xml:space="preserve"> </v>
      </c>
      <c r="LK29" s="155"/>
      <c r="LL29" s="156" t="str">
        <f t="shared" si="51"/>
        <v xml:space="preserve"> </v>
      </c>
      <c r="LM29" s="103"/>
      <c r="LN29" s="138">
        <v>16</v>
      </c>
      <c r="LO29" s="149">
        <v>8.5299999999999994</v>
      </c>
      <c r="LP29" s="150">
        <v>3</v>
      </c>
      <c r="LQ29" s="150">
        <v>4.5</v>
      </c>
      <c r="LR29" s="150">
        <f>IFERROR(IF(LP29=0," ",IF(LP29=16," ",VLOOKUP(LP29,PROTOKOL!$A:$E,2)*LQ29))/7.5*(7.5-LU29),"")</f>
        <v>2.6999999999999997</v>
      </c>
      <c r="LS29" s="151">
        <v>0.14699999999999999</v>
      </c>
      <c r="LT29" s="152">
        <f>IF(LP29=0," ",IF(LP29=16," ",(LO29-LR29-LS29)*VLOOKUP(LP29,PROTOKOL!$A:$E,5)))/7.5*4</f>
        <v>21.509557232592591</v>
      </c>
      <c r="LU29" s="153"/>
      <c r="LV29" s="144">
        <f t="shared" si="234"/>
        <v>4.5</v>
      </c>
      <c r="LW29" s="145">
        <f t="shared" si="235"/>
        <v>21.509557232592591</v>
      </c>
      <c r="LX29" s="149"/>
      <c r="LY29" s="150"/>
      <c r="LZ29" s="150" t="str">
        <f t="shared" si="53"/>
        <v xml:space="preserve"> </v>
      </c>
      <c r="MA29" s="154" t="str">
        <f>IF(LY29=0," ",IF(LY29=16," ",VLOOKUP(LY29,PROTOKOL!$A:$E,2)*LZ29))</f>
        <v xml:space="preserve"> </v>
      </c>
      <c r="MB29" s="151"/>
      <c r="MC29" s="152" t="str">
        <f>IF(LY29=0," ",IF(LY29=16," ",(LX29-MA29-MB29)*VLOOKUP(LY29,PROTOKOL!$A:$E,5)))</f>
        <v xml:space="preserve"> </v>
      </c>
      <c r="MD29" s="155"/>
      <c r="ME29" s="156" t="str">
        <f t="shared" si="54"/>
        <v xml:space="preserve"> </v>
      </c>
      <c r="MF29" s="103"/>
      <c r="MG29" s="138">
        <v>16</v>
      </c>
      <c r="MH29" s="149" t="s">
        <v>26</v>
      </c>
      <c r="MI29" s="150"/>
      <c r="MJ29" s="150" t="str">
        <f t="shared" si="55"/>
        <v xml:space="preserve"> </v>
      </c>
      <c r="MK29" s="150" t="str">
        <f>IFERROR(IF(MI29=0," ",IF(MI29=16," ",VLOOKUP(MI29,PROTOKOL!$A:$E,2)*MJ29))/7.5*(7.5-MN29),"")</f>
        <v/>
      </c>
      <c r="ML29" s="151"/>
      <c r="MM29" s="152" t="str">
        <f>IF(MI29=0," ",IF(MI29=16," ",(MH29-MK29-ML29)*VLOOKUP(MI29,PROTOKOL!$A:$E,5)))</f>
        <v xml:space="preserve"> </v>
      </c>
      <c r="MN29" s="153"/>
      <c r="MO29" s="144" t="str">
        <f t="shared" si="236"/>
        <v xml:space="preserve"> </v>
      </c>
      <c r="MP29" s="145" t="str">
        <f t="shared" si="237"/>
        <v xml:space="preserve"> </v>
      </c>
      <c r="MQ29" s="149"/>
      <c r="MR29" s="150"/>
      <c r="MS29" s="150" t="str">
        <f t="shared" si="56"/>
        <v xml:space="preserve"> </v>
      </c>
      <c r="MT29" s="154" t="str">
        <f>IF(MR29=0," ",IF(MR29=16," ",VLOOKUP(MR29,PROTOKOL!$A:$E,2)*MS29))</f>
        <v xml:space="preserve"> </v>
      </c>
      <c r="MU29" s="151"/>
      <c r="MV29" s="152" t="str">
        <f>IF(MR29=0," ",IF(MR29=16," ",(MQ29-MT29-MU29)*VLOOKUP(MR29,PROTOKOL!$A:$E,5)))</f>
        <v xml:space="preserve"> </v>
      </c>
      <c r="MW29" s="155"/>
      <c r="MX29" s="156" t="str">
        <f t="shared" si="57"/>
        <v xml:space="preserve"> </v>
      </c>
      <c r="MY29" s="103"/>
      <c r="MZ29" s="138">
        <v>16</v>
      </c>
      <c r="NA29" s="149">
        <v>8.9600000000000009</v>
      </c>
      <c r="NB29" s="150">
        <v>3</v>
      </c>
      <c r="NC29" s="150">
        <f t="shared" si="58"/>
        <v>7.5</v>
      </c>
      <c r="ND29" s="150">
        <f>IFERROR(IF(NB29=0," ",IF(NB29=16," ",VLOOKUP(NB29,PROTOKOL!$A:$E,2)*NC29))/7.5*(7.5-NG29),"")</f>
        <v>4.5</v>
      </c>
      <c r="NE29" s="151">
        <v>0.20699999999999999</v>
      </c>
      <c r="NF29" s="152">
        <f>IF(NB29=0," ",IF(NB29=16," ",(NA29-ND29-NE29)*VLOOKUP(NB29,PROTOKOL!$A:$E,5)))</f>
        <v>30.182170588888894</v>
      </c>
      <c r="NG29" s="153"/>
      <c r="NH29" s="144">
        <f t="shared" si="238"/>
        <v>7.5</v>
      </c>
      <c r="NI29" s="145">
        <f t="shared" si="239"/>
        <v>30.182170588888894</v>
      </c>
      <c r="NJ29" s="149"/>
      <c r="NK29" s="150"/>
      <c r="NL29" s="150" t="str">
        <f t="shared" si="59"/>
        <v xml:space="preserve"> </v>
      </c>
      <c r="NM29" s="154" t="str">
        <f>IF(NK29=0," ",IF(NK29=16," ",VLOOKUP(NK29,PROTOKOL!$A:$E,2)*NL29))</f>
        <v xml:space="preserve"> </v>
      </c>
      <c r="NN29" s="151"/>
      <c r="NO29" s="152" t="str">
        <f>IF(NK29=0," ",IF(NK29=16," ",(NJ29-NM29-NN29)*VLOOKUP(NK29,PROTOKOL!$A:$E,5)))</f>
        <v xml:space="preserve"> </v>
      </c>
      <c r="NP29" s="155"/>
      <c r="NQ29" s="156" t="str">
        <f t="shared" si="60"/>
        <v xml:space="preserve"> </v>
      </c>
      <c r="NR29" s="103"/>
      <c r="NS29" s="138">
        <v>16</v>
      </c>
      <c r="NT29" s="149">
        <v>6.31</v>
      </c>
      <c r="NU29" s="150">
        <v>3</v>
      </c>
      <c r="NV29" s="150">
        <f t="shared" si="61"/>
        <v>7.5</v>
      </c>
      <c r="NW29" s="150">
        <f>IFERROR(IF(NU29=0," ",IF(NU29=16," ",VLOOKUP(NU29,PROTOKOL!$A:$E,2)*NV29))/7.5*(7.5-NZ29),"")</f>
        <v>4.5</v>
      </c>
      <c r="NX29" s="151">
        <v>0.16800000000000001</v>
      </c>
      <c r="NY29" s="152">
        <f>IF(NU29=0," ",IF(NU29=16," ",(NT29-NW29-NX29)*VLOOKUP(NU29,PROTOKOL!$A:$E,5)))</f>
        <v>11.652744911111107</v>
      </c>
      <c r="NZ29" s="153"/>
      <c r="OA29" s="144">
        <f t="shared" si="240"/>
        <v>7.5</v>
      </c>
      <c r="OB29" s="145">
        <f t="shared" si="241"/>
        <v>11.652744911111107</v>
      </c>
      <c r="OC29" s="149"/>
      <c r="OD29" s="150"/>
      <c r="OE29" s="150" t="str">
        <f t="shared" si="62"/>
        <v xml:space="preserve"> </v>
      </c>
      <c r="OF29" s="154" t="str">
        <f>IF(OD29=0," ",IF(OD29=16," ",VLOOKUP(OD29,PROTOKOL!$A:$E,2)*OE29))</f>
        <v xml:space="preserve"> </v>
      </c>
      <c r="OG29" s="151"/>
      <c r="OH29" s="152" t="str">
        <f>IF(OD29=0," ",IF(OD29=16," ",(OC29-OF29-OG29)*VLOOKUP(OD29,PROTOKOL!$A:$E,5)))</f>
        <v xml:space="preserve"> </v>
      </c>
      <c r="OI29" s="155"/>
      <c r="OJ29" s="156" t="str">
        <f t="shared" si="63"/>
        <v xml:space="preserve"> </v>
      </c>
      <c r="OK29" s="103"/>
      <c r="OL29" s="138">
        <v>16</v>
      </c>
      <c r="OM29" s="149">
        <v>8.39</v>
      </c>
      <c r="ON29" s="150">
        <v>1</v>
      </c>
      <c r="OO29" s="150">
        <f t="shared" si="64"/>
        <v>7.5</v>
      </c>
      <c r="OP29" s="150">
        <f>IFERROR(IF(ON29=0," ",IF(ON29=16," ",VLOOKUP(ON29,PROTOKOL!$A:$E,2)*OO29))/7.5*(7.5-OS29),"")</f>
        <v>4.5</v>
      </c>
      <c r="OQ29" s="151">
        <v>0.35399999999999998</v>
      </c>
      <c r="OR29" s="152">
        <f>IF(ON29=0," ",IF(ON29=16," ",(OM29-OP29-OQ29)*VLOOKUP(ON29,PROTOKOL!$A:$E,5)))</f>
        <v>35.848360888888891</v>
      </c>
      <c r="OS29" s="153"/>
      <c r="OT29" s="144">
        <f t="shared" si="242"/>
        <v>7.5</v>
      </c>
      <c r="OU29" s="145">
        <f t="shared" si="243"/>
        <v>35.848360888888891</v>
      </c>
      <c r="OV29" s="149"/>
      <c r="OW29" s="150"/>
      <c r="OX29" s="150" t="str">
        <f t="shared" si="65"/>
        <v xml:space="preserve"> </v>
      </c>
      <c r="OY29" s="154" t="str">
        <f>IF(OW29=0," ",IF(OW29=16," ",VLOOKUP(OW29,PROTOKOL!$A:$E,2)*OX29))</f>
        <v xml:space="preserve"> </v>
      </c>
      <c r="OZ29" s="151"/>
      <c r="PA29" s="152" t="str">
        <f>IF(OW29=0," ",IF(OW29=16," ",(OV29-OY29-OZ29)*VLOOKUP(OW29,PROTOKOL!$A:$E,5)))</f>
        <v xml:space="preserve"> </v>
      </c>
      <c r="PB29" s="155"/>
      <c r="PC29" s="156" t="str">
        <f t="shared" si="66"/>
        <v xml:space="preserve"> </v>
      </c>
      <c r="PD29" s="103"/>
      <c r="PE29" s="138">
        <v>16</v>
      </c>
      <c r="PF29" s="149">
        <v>8.9600000000000009</v>
      </c>
      <c r="PG29" s="150">
        <v>3</v>
      </c>
      <c r="PH29" s="150">
        <f t="shared" si="67"/>
        <v>7.5</v>
      </c>
      <c r="PI29" s="150">
        <f>IFERROR(IF(PG29=0," ",IF(PG29=16," ",VLOOKUP(PG29,PROTOKOL!$A:$E,2)*PH29))/7.5*(7.5-PL29),"")</f>
        <v>4.5</v>
      </c>
      <c r="PJ29" s="151">
        <v>0.20699999999999999</v>
      </c>
      <c r="PK29" s="152">
        <f>IF(PG29=0," ",IF(PG29=16," ",(PF29-PI29-PJ29)*VLOOKUP(PG29,PROTOKOL!$A:$E,5)))</f>
        <v>30.182170588888894</v>
      </c>
      <c r="PL29" s="153"/>
      <c r="PM29" s="144">
        <f t="shared" si="244"/>
        <v>7.5</v>
      </c>
      <c r="PN29" s="145">
        <f t="shared" si="245"/>
        <v>30.182170588888894</v>
      </c>
      <c r="PO29" s="149"/>
      <c r="PP29" s="150"/>
      <c r="PQ29" s="150" t="str">
        <f t="shared" si="68"/>
        <v xml:space="preserve"> </v>
      </c>
      <c r="PR29" s="154" t="str">
        <f>IF(PP29=0," ",IF(PP29=16," ",VLOOKUP(PP29,PROTOKOL!$A:$E,2)*PQ29))</f>
        <v xml:space="preserve"> </v>
      </c>
      <c r="PS29" s="151"/>
      <c r="PT29" s="152" t="str">
        <f>IF(PP29=0," ",IF(PP29=16," ",(PO29-PR29-PS29)*VLOOKUP(PP29,PROTOKOL!$A:$E,5)))</f>
        <v xml:space="preserve"> </v>
      </c>
      <c r="PU29" s="155"/>
      <c r="PV29" s="156" t="str">
        <f t="shared" si="69"/>
        <v xml:space="preserve"> </v>
      </c>
      <c r="PW29" s="103"/>
      <c r="PX29" s="138">
        <v>16</v>
      </c>
      <c r="PY29" s="149">
        <v>6.28</v>
      </c>
      <c r="PZ29" s="150">
        <v>1</v>
      </c>
      <c r="QA29" s="150">
        <f t="shared" si="70"/>
        <v>7.5</v>
      </c>
      <c r="QB29" s="150">
        <f>IFERROR(IF(PZ29=0," ",IF(PZ29=16," ",VLOOKUP(PZ29,PROTOKOL!$A:$E,2)*QA29))/7.5*(7.5-QE29),"")</f>
        <v>4.5</v>
      </c>
      <c r="QC29" s="151">
        <v>0.39300000000000002</v>
      </c>
      <c r="QD29" s="152">
        <f>IF(PZ29=0," ",IF(PZ29=16," ",(PY29-QB29-QC29)*VLOOKUP(PZ29,PROTOKOL!$A:$E,5)))</f>
        <v>14.061560111111111</v>
      </c>
      <c r="QE29" s="153"/>
      <c r="QF29" s="144">
        <f t="shared" si="246"/>
        <v>7.5</v>
      </c>
      <c r="QG29" s="145">
        <f t="shared" si="247"/>
        <v>14.061560111111111</v>
      </c>
      <c r="QH29" s="149"/>
      <c r="QI29" s="150"/>
      <c r="QJ29" s="150" t="str">
        <f t="shared" si="71"/>
        <v xml:space="preserve"> </v>
      </c>
      <c r="QK29" s="154" t="str">
        <f>IF(QI29=0," ",IF(QI29=16," ",VLOOKUP(QI29,PROTOKOL!$A:$E,2)*QJ29))</f>
        <v xml:space="preserve"> </v>
      </c>
      <c r="QL29" s="151"/>
      <c r="QM29" s="152" t="str">
        <f>IF(QI29=0," ",IF(QI29=16," ",(QH29-QK29-QL29)*VLOOKUP(QI29,PROTOKOL!$A:$E,5)))</f>
        <v xml:space="preserve"> </v>
      </c>
      <c r="QN29" s="155"/>
      <c r="QO29" s="156" t="str">
        <f t="shared" si="72"/>
        <v xml:space="preserve"> </v>
      </c>
      <c r="QP29" s="103"/>
      <c r="QQ29" s="138">
        <v>16</v>
      </c>
      <c r="QR29" s="149" t="s">
        <v>26</v>
      </c>
      <c r="QS29" s="150"/>
      <c r="QT29" s="150" t="str">
        <f t="shared" si="73"/>
        <v xml:space="preserve"> </v>
      </c>
      <c r="QU29" s="150" t="str">
        <f>IFERROR(IF(QS29=0," ",IF(QS29=16," ",VLOOKUP(QS29,PROTOKOL!$A:$E,2)*QT29))/7.5*(7.5-QX29),"")</f>
        <v/>
      </c>
      <c r="QV29" s="151"/>
      <c r="QW29" s="152" t="str">
        <f>IF(QS29=0," ",IF(QS29=16," ",(QR29-QU29-QV29)*VLOOKUP(QS29,PROTOKOL!$A:$E,5)))</f>
        <v xml:space="preserve"> </v>
      </c>
      <c r="QX29" s="153"/>
      <c r="QY29" s="144" t="str">
        <f t="shared" si="248"/>
        <v xml:space="preserve"> </v>
      </c>
      <c r="QZ29" s="145" t="str">
        <f t="shared" si="249"/>
        <v xml:space="preserve"> </v>
      </c>
      <c r="RA29" s="149"/>
      <c r="RB29" s="150"/>
      <c r="RC29" s="150" t="str">
        <f t="shared" si="74"/>
        <v xml:space="preserve"> </v>
      </c>
      <c r="RD29" s="154" t="str">
        <f>IF(RB29=0," ",IF(RB29=16," ",VLOOKUP(RB29,PROTOKOL!$A:$E,2)*RC29))</f>
        <v xml:space="preserve"> </v>
      </c>
      <c r="RE29" s="151"/>
      <c r="RF29" s="152" t="str">
        <f>IF(RB29=0," ",IF(RB29=16," ",(RA29-RD29-RE29)*VLOOKUP(RB29,PROTOKOL!$A:$E,5)))</f>
        <v xml:space="preserve"> </v>
      </c>
      <c r="RG29" s="155"/>
      <c r="RH29" s="156" t="str">
        <f t="shared" si="75"/>
        <v xml:space="preserve"> </v>
      </c>
      <c r="RI29" s="103"/>
      <c r="RJ29" s="138">
        <v>16</v>
      </c>
      <c r="RK29" s="149">
        <v>6.05</v>
      </c>
      <c r="RL29" s="150">
        <v>1</v>
      </c>
      <c r="RM29" s="150">
        <f t="shared" si="76"/>
        <v>7.5</v>
      </c>
      <c r="RN29" s="150">
        <f>IFERROR(IF(RL29=0," ",IF(RL29=16," ",VLOOKUP(RL29,PROTOKOL!$A:$E,2)*RM29))/7.5*(7.5-RQ29),"")</f>
        <v>3.9</v>
      </c>
      <c r="RO29" s="151">
        <v>0.20699999999999999</v>
      </c>
      <c r="RP29" s="152">
        <f>IF(RL29=0," ",IF(RL29=16," ",(RK29-RN29-RO29)*VLOOKUP(RL29,PROTOKOL!$A:$E,5)))</f>
        <v>19.698349888888885</v>
      </c>
      <c r="RQ29" s="153">
        <v>1</v>
      </c>
      <c r="RR29" s="144">
        <f t="shared" si="250"/>
        <v>7.5</v>
      </c>
      <c r="RS29" s="145">
        <f t="shared" si="251"/>
        <v>19.698349888888885</v>
      </c>
      <c r="RT29" s="149"/>
      <c r="RU29" s="150"/>
      <c r="RV29" s="150" t="str">
        <f t="shared" si="77"/>
        <v xml:space="preserve"> </v>
      </c>
      <c r="RW29" s="154" t="str">
        <f>IF(RU29=0," ",IF(RU29=16," ",VLOOKUP(RU29,PROTOKOL!$A:$E,2)*RV29))</f>
        <v xml:space="preserve"> </v>
      </c>
      <c r="RX29" s="151"/>
      <c r="RY29" s="152" t="str">
        <f>IF(RU29=0," ",IF(RU29=16," ",(RT29-RW29-RX29)*VLOOKUP(RU29,PROTOKOL!$A:$E,5)))</f>
        <v xml:space="preserve"> </v>
      </c>
      <c r="RZ29" s="155"/>
      <c r="SA29" s="156" t="str">
        <f t="shared" si="78"/>
        <v xml:space="preserve"> </v>
      </c>
      <c r="SB29" s="103"/>
      <c r="SC29" s="138">
        <v>16</v>
      </c>
      <c r="SD29" s="149" t="s">
        <v>29</v>
      </c>
      <c r="SE29" s="150"/>
      <c r="SF29" s="150" t="str">
        <f t="shared" si="79"/>
        <v xml:space="preserve"> </v>
      </c>
      <c r="SG29" s="150" t="str">
        <f>IFERROR(IF(SE29=0," ",IF(SE29=16," ",VLOOKUP(SE29,PROTOKOL!$A:$E,2)*SF29))/7.5*(7.5-SJ29),"")</f>
        <v/>
      </c>
      <c r="SH29" s="151"/>
      <c r="SI29" s="152" t="str">
        <f>IF(SE29=0," ",IF(SE29=16," ",(SD29-SG29-SH29)*VLOOKUP(SE29,PROTOKOL!$A:$E,5)))</f>
        <v xml:space="preserve"> </v>
      </c>
      <c r="SJ29" s="153"/>
      <c r="SK29" s="144" t="str">
        <f t="shared" si="252"/>
        <v xml:space="preserve"> </v>
      </c>
      <c r="SL29" s="145" t="str">
        <f t="shared" si="253"/>
        <v xml:space="preserve"> </v>
      </c>
      <c r="SM29" s="149"/>
      <c r="SN29" s="150"/>
      <c r="SO29" s="150" t="str">
        <f t="shared" si="80"/>
        <v xml:space="preserve"> </v>
      </c>
      <c r="SP29" s="154" t="str">
        <f>IF(SN29=0," ",IF(SN29=16," ",VLOOKUP(SN29,PROTOKOL!$A:$E,2)*SO29))</f>
        <v xml:space="preserve"> </v>
      </c>
      <c r="SQ29" s="151"/>
      <c r="SR29" s="152" t="str">
        <f>IF(SN29=0," ",IF(SN29=16," ",(SM29-SP29-SQ29)*VLOOKUP(SN29,PROTOKOL!$A:$E,5)))</f>
        <v xml:space="preserve"> </v>
      </c>
      <c r="SS29" s="155"/>
      <c r="ST29" s="156" t="str">
        <f t="shared" si="81"/>
        <v xml:space="preserve"> </v>
      </c>
      <c r="SU29" s="103"/>
      <c r="SV29" s="138">
        <v>16</v>
      </c>
      <c r="SW29" s="149">
        <v>1</v>
      </c>
      <c r="SX29" s="150">
        <v>5</v>
      </c>
      <c r="SY29" s="150">
        <f t="shared" si="82"/>
        <v>7.5</v>
      </c>
      <c r="SZ29" s="150">
        <f>IFERROR(IF(SX29=0," ",IF(SX29=16," ",VLOOKUP(SX29,PROTOKOL!$A:$E,2)*SY29))/7.5*(7.5-TC29),"")</f>
        <v>0</v>
      </c>
      <c r="TA29" s="151"/>
      <c r="TB29" s="152">
        <f>IF(SX29=0," ",IF(SX29=16," ",(SW29-SZ29-TA29)*VLOOKUP(SX29,PROTOKOL!$A:$E,5)))</f>
        <v>17.262634133205204</v>
      </c>
      <c r="TC29" s="153"/>
      <c r="TD29" s="144" t="str">
        <f t="shared" si="254"/>
        <v xml:space="preserve"> </v>
      </c>
      <c r="TE29" s="145" t="str">
        <f t="shared" si="255"/>
        <v xml:space="preserve"> </v>
      </c>
      <c r="TF29" s="149"/>
      <c r="TG29" s="150"/>
      <c r="TH29" s="150" t="str">
        <f t="shared" si="83"/>
        <v xml:space="preserve"> </v>
      </c>
      <c r="TI29" s="154" t="str">
        <f>IF(TG29=0," ",IF(TG29=16," ",VLOOKUP(TG29,PROTOKOL!$A:$E,2)*TH29))</f>
        <v xml:space="preserve"> </v>
      </c>
      <c r="TJ29" s="151"/>
      <c r="TK29" s="152" t="str">
        <f>IF(TG29=0," ",IF(TG29=16," ",(TF29-TI29-TJ29)*VLOOKUP(TG29,PROTOKOL!$A:$E,5)))</f>
        <v xml:space="preserve"> </v>
      </c>
      <c r="TL29" s="155"/>
      <c r="TM29" s="156" t="str">
        <f t="shared" si="84"/>
        <v xml:space="preserve"> </v>
      </c>
      <c r="TN29" s="103"/>
      <c r="TO29" s="138">
        <v>16</v>
      </c>
      <c r="TP29" s="149">
        <v>6.17</v>
      </c>
      <c r="TQ29" s="150">
        <v>1</v>
      </c>
      <c r="TR29" s="150">
        <f t="shared" si="85"/>
        <v>7.5</v>
      </c>
      <c r="TS29" s="150">
        <f>IFERROR(IF(TQ29=0," ",IF(TQ29=16," ",VLOOKUP(TQ29,PROTOKOL!$A:$E,2)*TR29))/7.5*(7.5-TV29),"")</f>
        <v>4.5</v>
      </c>
      <c r="TT29" s="151">
        <v>4.4999999999999998E-2</v>
      </c>
      <c r="TU29" s="152">
        <f>IF(TQ29=0," ",IF(TQ29=16," ",(TP29-TS29-TT29)*VLOOKUP(TQ29,PROTOKOL!$A:$E,5)))</f>
        <v>16.474430555555553</v>
      </c>
      <c r="TV29" s="153"/>
      <c r="TW29" s="144">
        <f t="shared" si="256"/>
        <v>7.5</v>
      </c>
      <c r="TX29" s="145">
        <f t="shared" si="257"/>
        <v>16.474430555555553</v>
      </c>
      <c r="TY29" s="149"/>
      <c r="TZ29" s="150"/>
      <c r="UA29" s="150" t="str">
        <f t="shared" si="86"/>
        <v xml:space="preserve"> </v>
      </c>
      <c r="UB29" s="154" t="str">
        <f>IF(TZ29=0," ",IF(TZ29=16," ",VLOOKUP(TZ29,PROTOKOL!$A:$E,2)*UA29))</f>
        <v xml:space="preserve"> </v>
      </c>
      <c r="UC29" s="151"/>
      <c r="UD29" s="152" t="str">
        <f>IF(TZ29=0," ",IF(TZ29=16," ",(TY29-UB29-UC29)*VLOOKUP(TZ29,PROTOKOL!$A:$E,5)))</f>
        <v xml:space="preserve"> </v>
      </c>
      <c r="UE29" s="155"/>
      <c r="UF29" s="156" t="str">
        <f t="shared" si="87"/>
        <v xml:space="preserve"> </v>
      </c>
      <c r="UG29" s="103"/>
      <c r="UH29" s="138">
        <v>16</v>
      </c>
      <c r="UI29" s="149" t="s">
        <v>161</v>
      </c>
      <c r="UJ29" s="150"/>
      <c r="UK29" s="150" t="str">
        <f t="shared" si="88"/>
        <v xml:space="preserve"> </v>
      </c>
      <c r="UL29" s="150" t="str">
        <f>IFERROR(IF(UJ29=0," ",IF(UJ29=16," ",VLOOKUP(UJ29,PROTOKOL!$A:$E,2)*UK29))/7.5*(7.5-UO29),"")</f>
        <v/>
      </c>
      <c r="UM29" s="151"/>
      <c r="UN29" s="152" t="str">
        <f>IF(UJ29=0," ",IF(UJ29=16," ",(UI29-UL29-UM29)*VLOOKUP(UJ29,PROTOKOL!$A:$E,5)))</f>
        <v xml:space="preserve"> </v>
      </c>
      <c r="UO29" s="153"/>
      <c r="UP29" s="144" t="str">
        <f t="shared" si="258"/>
        <v xml:space="preserve"> </v>
      </c>
      <c r="UQ29" s="145" t="str">
        <f t="shared" si="259"/>
        <v xml:space="preserve"> </v>
      </c>
      <c r="UR29" s="149"/>
      <c r="US29" s="150"/>
      <c r="UT29" s="150" t="str">
        <f t="shared" si="89"/>
        <v xml:space="preserve"> </v>
      </c>
      <c r="UU29" s="154" t="str">
        <f>IF(US29=0," ",IF(US29=16," ",VLOOKUP(US29,PROTOKOL!$A:$E,2)*UT29))</f>
        <v xml:space="preserve"> </v>
      </c>
      <c r="UV29" s="151"/>
      <c r="UW29" s="152" t="str">
        <f>IF(US29=0," ",IF(US29=16," ",(UR29-UU29-UV29)*VLOOKUP(US29,PROTOKOL!$A:$E,5)))</f>
        <v xml:space="preserve"> </v>
      </c>
      <c r="UX29" s="155"/>
      <c r="UY29" s="156" t="str">
        <f t="shared" si="90"/>
        <v xml:space="preserve"> </v>
      </c>
      <c r="UZ29" s="103"/>
      <c r="VA29" s="138">
        <v>16</v>
      </c>
      <c r="VB29" s="149">
        <v>6.51</v>
      </c>
      <c r="VC29" s="150">
        <v>1</v>
      </c>
      <c r="VD29" s="150">
        <f t="shared" si="91"/>
        <v>7.5</v>
      </c>
      <c r="VE29" s="150">
        <f>IFERROR(IF(VC29=0," ",IF(VC29=16," ",VLOOKUP(VC29,PROTOKOL!$A:$E,2)*VD29))/7.5*(7.5-VH29),"")</f>
        <v>4.5</v>
      </c>
      <c r="VF29" s="151">
        <v>0.19400000000000001</v>
      </c>
      <c r="VG29" s="152">
        <f>IF(VC29=0," ",IF(VC29=16," ",(VB29-VE29-VF29)*VLOOKUP(VC29,PROTOKOL!$A:$E,5)))</f>
        <v>18.410809777777775</v>
      </c>
      <c r="VH29" s="153"/>
      <c r="VI29" s="144">
        <f t="shared" si="260"/>
        <v>7.5</v>
      </c>
      <c r="VJ29" s="145">
        <f t="shared" si="261"/>
        <v>18.410809777777775</v>
      </c>
      <c r="VK29" s="149"/>
      <c r="VL29" s="150"/>
      <c r="VM29" s="150" t="str">
        <f t="shared" si="92"/>
        <v xml:space="preserve"> </v>
      </c>
      <c r="VN29" s="154" t="str">
        <f>IF(VL29=0," ",IF(VL29=16," ",VLOOKUP(VL29,PROTOKOL!$A:$E,2)*VM29))</f>
        <v xml:space="preserve"> </v>
      </c>
      <c r="VO29" s="151"/>
      <c r="VP29" s="152" t="str">
        <f>IF(VL29=0," ",IF(VL29=16," ",(VK29-VN29-VO29)*VLOOKUP(VL29,PROTOKOL!$A:$E,5)))</f>
        <v xml:space="preserve"> </v>
      </c>
      <c r="VQ29" s="155"/>
      <c r="VR29" s="156" t="str">
        <f t="shared" si="93"/>
        <v xml:space="preserve"> </v>
      </c>
      <c r="VS29" s="103"/>
      <c r="VT29" s="138">
        <v>16</v>
      </c>
      <c r="VU29" s="149">
        <v>8.5299999999999994</v>
      </c>
      <c r="VV29" s="150">
        <v>3</v>
      </c>
      <c r="VW29" s="150">
        <f t="shared" si="94"/>
        <v>7.5</v>
      </c>
      <c r="VX29" s="150">
        <f>IFERROR(IF(VV29=0," ",IF(VV29=16," ",VLOOKUP(VV29,PROTOKOL!$A:$E,2)*VW29))/7.5*(7.5-WA29),"")</f>
        <v>4.5</v>
      </c>
      <c r="VY29" s="151">
        <v>0.14699999999999999</v>
      </c>
      <c r="VZ29" s="152">
        <f>IF(VV29=0," ",IF(VV29=16," ",(VU29-VX29-VY29)*VLOOKUP(VV29,PROTOKOL!$A:$E,5)))</f>
        <v>27.556399811111106</v>
      </c>
      <c r="WA29" s="153"/>
      <c r="WB29" s="144">
        <f t="shared" si="262"/>
        <v>7.5</v>
      </c>
      <c r="WC29" s="145">
        <f t="shared" si="263"/>
        <v>27.556399811111106</v>
      </c>
      <c r="WD29" s="149"/>
      <c r="WE29" s="150"/>
      <c r="WF29" s="150" t="str">
        <f t="shared" si="95"/>
        <v xml:space="preserve"> </v>
      </c>
      <c r="WG29" s="154" t="str">
        <f>IF(WE29=0," ",IF(WE29=16," ",VLOOKUP(WE29,PROTOKOL!$A:$E,2)*WF29))</f>
        <v xml:space="preserve"> </v>
      </c>
      <c r="WH29" s="151"/>
      <c r="WI29" s="152" t="str">
        <f>IF(WE29=0," ",IF(WE29=16," ",(WD29-WG29-WH29)*VLOOKUP(WE29,PROTOKOL!$A:$E,5)))</f>
        <v xml:space="preserve"> </v>
      </c>
      <c r="WJ29" s="155"/>
      <c r="WK29" s="156" t="str">
        <f t="shared" si="96"/>
        <v xml:space="preserve"> </v>
      </c>
      <c r="WL29" s="103"/>
      <c r="WM29" s="138">
        <v>16</v>
      </c>
      <c r="WN29" s="149">
        <v>6.51</v>
      </c>
      <c r="WO29" s="150">
        <v>1</v>
      </c>
      <c r="WP29" s="150">
        <f t="shared" si="97"/>
        <v>7.5</v>
      </c>
      <c r="WQ29" s="150">
        <f>IFERROR(IF(WO29=0," ",IF(WO29=16," ",VLOOKUP(WO29,PROTOKOL!$A:$E,2)*WP29))/7.5*(7.5-WT29),"")</f>
        <v>4.5</v>
      </c>
      <c r="WR29" s="151">
        <v>8.5000000000000006E-2</v>
      </c>
      <c r="WS29" s="152">
        <f>IF(WO29=0," ",IF(WO29=16," ",(WN29-WQ29-WR29)*VLOOKUP(WO29,PROTOKOL!$A:$E,5)))</f>
        <v>19.515863888888884</v>
      </c>
      <c r="WT29" s="153"/>
      <c r="WU29" s="144">
        <f t="shared" si="264"/>
        <v>7.5</v>
      </c>
      <c r="WV29" s="145">
        <f t="shared" si="265"/>
        <v>19.515863888888884</v>
      </c>
      <c r="WW29" s="149"/>
      <c r="WX29" s="150"/>
      <c r="WY29" s="150" t="str">
        <f t="shared" si="98"/>
        <v xml:space="preserve"> </v>
      </c>
      <c r="WZ29" s="154" t="str">
        <f>IF(WX29=0," ",IF(WX29=16," ",VLOOKUP(WX29,PROTOKOL!$A:$E,2)*WY29))</f>
        <v xml:space="preserve"> </v>
      </c>
      <c r="XA29" s="151"/>
      <c r="XB29" s="152" t="str">
        <f>IF(WX29=0," ",IF(WX29=16," ",(WW29-WZ29-XA29)*VLOOKUP(WX29,PROTOKOL!$A:$E,5)))</f>
        <v xml:space="preserve"> </v>
      </c>
      <c r="XC29" s="155"/>
      <c r="XD29" s="156" t="str">
        <f t="shared" si="99"/>
        <v xml:space="preserve"> </v>
      </c>
      <c r="XE29" s="103"/>
      <c r="XF29" s="138">
        <v>16</v>
      </c>
      <c r="XG29" s="149">
        <v>6.17</v>
      </c>
      <c r="XH29" s="150">
        <v>1</v>
      </c>
      <c r="XI29" s="150">
        <f t="shared" si="100"/>
        <v>7.5</v>
      </c>
      <c r="XJ29" s="150">
        <f>IFERROR(IF(XH29=0," ",IF(XH29=16," ",VLOOKUP(XH29,PROTOKOL!$A:$E,2)*XI29))/7.5*(7.5-XM29),"")</f>
        <v>4.5</v>
      </c>
      <c r="XK29" s="151">
        <v>4.4999999999999998E-2</v>
      </c>
      <c r="XL29" s="152">
        <f>IF(XH29=0," ",IF(XH29=16," ",(XG29-XJ29-XK29)*VLOOKUP(XH29,PROTOKOL!$A:$E,5)))</f>
        <v>16.474430555555553</v>
      </c>
      <c r="XM29" s="153"/>
      <c r="XN29" s="144">
        <f t="shared" si="266"/>
        <v>7.5</v>
      </c>
      <c r="XO29" s="145">
        <f t="shared" si="267"/>
        <v>16.474430555555553</v>
      </c>
      <c r="XP29" s="149"/>
      <c r="XQ29" s="150"/>
      <c r="XR29" s="150" t="str">
        <f t="shared" si="101"/>
        <v xml:space="preserve"> </v>
      </c>
      <c r="XS29" s="154" t="str">
        <f>IF(XQ29=0," ",IF(XQ29=16," ",VLOOKUP(XQ29,PROTOKOL!$A:$E,2)*XR29))</f>
        <v xml:space="preserve"> </v>
      </c>
      <c r="XT29" s="151"/>
      <c r="XU29" s="152" t="str">
        <f>IF(XQ29=0," ",IF(XQ29=16," ",(XP29-XS29-XT29)*VLOOKUP(XQ29,PROTOKOL!$A:$E,5)))</f>
        <v xml:space="preserve"> </v>
      </c>
      <c r="XV29" s="155"/>
      <c r="XW29" s="156" t="str">
        <f t="shared" si="102"/>
        <v xml:space="preserve"> </v>
      </c>
      <c r="XX29" s="103"/>
      <c r="XY29" s="138">
        <v>16</v>
      </c>
      <c r="XZ29" s="149">
        <v>6.41</v>
      </c>
      <c r="YA29" s="150">
        <v>1</v>
      </c>
      <c r="YB29" s="150">
        <f t="shared" si="103"/>
        <v>7.5</v>
      </c>
      <c r="YC29" s="150">
        <f>IFERROR(IF(YA29=0," ",IF(YA29=16," ",VLOOKUP(YA29,PROTOKOL!$A:$E,2)*YB29))/7.5*(7.5-YF29),"")</f>
        <v>4.5</v>
      </c>
      <c r="YD29" s="151">
        <v>0.184</v>
      </c>
      <c r="YE29" s="152">
        <f>IF(YA29=0," ",IF(YA29=16," ",(XZ29-YC29-YD29)*VLOOKUP(YA29,PROTOKOL!$A:$E,5)))</f>
        <v>17.498379777777778</v>
      </c>
      <c r="YF29" s="153"/>
      <c r="YG29" s="144">
        <f t="shared" si="268"/>
        <v>7.5</v>
      </c>
      <c r="YH29" s="145">
        <f t="shared" si="269"/>
        <v>17.498379777777778</v>
      </c>
      <c r="YI29" s="149"/>
      <c r="YJ29" s="150"/>
      <c r="YK29" s="150" t="str">
        <f t="shared" si="104"/>
        <v xml:space="preserve"> </v>
      </c>
      <c r="YL29" s="154" t="str">
        <f>IF(YJ29=0," ",IF(YJ29=16," ",VLOOKUP(YJ29,PROTOKOL!$A:$E,2)*YK29))</f>
        <v xml:space="preserve"> </v>
      </c>
      <c r="YM29" s="151"/>
      <c r="YN29" s="152" t="str">
        <f>IF(YJ29=0," ",IF(YJ29=16," ",(YI29-YL29-YM29)*VLOOKUP(YJ29,PROTOKOL!$A:$E,5)))</f>
        <v xml:space="preserve"> </v>
      </c>
      <c r="YO29" s="155"/>
      <c r="YP29" s="156" t="str">
        <f t="shared" si="105"/>
        <v xml:space="preserve"> </v>
      </c>
      <c r="YQ29" s="103"/>
      <c r="YR29" s="138">
        <v>16</v>
      </c>
      <c r="YS29" s="149">
        <v>6.35</v>
      </c>
      <c r="YT29" s="150">
        <v>1</v>
      </c>
      <c r="YU29" s="150">
        <f t="shared" si="106"/>
        <v>7.5</v>
      </c>
      <c r="YV29" s="150">
        <f>IFERROR(IF(YT29=0," ",IF(YT29=16," ",VLOOKUP(YT29,PROTOKOL!$A:$E,2)*YU29))/7.5*(7.5-YY29),"")</f>
        <v>4.5</v>
      </c>
      <c r="YW29" s="151">
        <v>0.19800000000000001</v>
      </c>
      <c r="YX29" s="152">
        <f>IF(YT29=0," ",IF(YT29=16," ",(YS29-YV29-YW29)*VLOOKUP(YT29,PROTOKOL!$A:$E,5)))</f>
        <v>16.748159555555549</v>
      </c>
      <c r="YY29" s="153"/>
      <c r="YZ29" s="144">
        <f t="shared" si="270"/>
        <v>7.5</v>
      </c>
      <c r="ZA29" s="145">
        <f t="shared" si="271"/>
        <v>16.748159555555549</v>
      </c>
      <c r="ZB29" s="149"/>
      <c r="ZC29" s="150"/>
      <c r="ZD29" s="150" t="str">
        <f t="shared" si="107"/>
        <v xml:space="preserve"> </v>
      </c>
      <c r="ZE29" s="154" t="str">
        <f>IF(ZC29=0," ",IF(ZC29=16," ",VLOOKUP(ZC29,PROTOKOL!$A:$E,2)*ZD29))</f>
        <v xml:space="preserve"> </v>
      </c>
      <c r="ZF29" s="151"/>
      <c r="ZG29" s="152" t="str">
        <f>IF(ZC29=0," ",IF(ZC29=16," ",(ZB29-ZE29-ZF29)*VLOOKUP(ZC29,PROTOKOL!$A:$E,5)))</f>
        <v xml:space="preserve"> </v>
      </c>
      <c r="ZH29" s="155"/>
      <c r="ZI29" s="156" t="str">
        <f t="shared" si="108"/>
        <v xml:space="preserve"> </v>
      </c>
      <c r="ZJ29" s="103"/>
      <c r="ZK29" s="138">
        <v>16</v>
      </c>
      <c r="ZL29" s="149">
        <v>8.39</v>
      </c>
      <c r="ZM29" s="150">
        <v>1</v>
      </c>
      <c r="ZN29" s="150">
        <f t="shared" si="109"/>
        <v>7.5</v>
      </c>
      <c r="ZO29" s="150">
        <f>IFERROR(IF(ZM29=0," ",IF(ZM29=16," ",VLOOKUP(ZM29,PROTOKOL!$A:$E,2)*ZN29))/7.5*(7.5-ZR29),"")</f>
        <v>4.5</v>
      </c>
      <c r="ZP29" s="151">
        <v>0.35399999999999998</v>
      </c>
      <c r="ZQ29" s="152">
        <f>IF(ZM29=0," ",IF(ZM29=16," ",(ZL29-ZO29-ZP29)*VLOOKUP(ZM29,PROTOKOL!$A:$E,5)))</f>
        <v>35.848360888888891</v>
      </c>
      <c r="ZR29" s="153"/>
      <c r="ZS29" s="144">
        <f t="shared" si="272"/>
        <v>7.5</v>
      </c>
      <c r="ZT29" s="145">
        <f t="shared" si="273"/>
        <v>35.848360888888891</v>
      </c>
      <c r="ZU29" s="149"/>
      <c r="ZV29" s="150"/>
      <c r="ZW29" s="150" t="str">
        <f t="shared" si="110"/>
        <v xml:space="preserve"> </v>
      </c>
      <c r="ZX29" s="154" t="str">
        <f>IF(ZV29=0," ",IF(ZV29=16," ",VLOOKUP(ZV29,PROTOKOL!$A:$E,2)*ZW29))</f>
        <v xml:space="preserve"> </v>
      </c>
      <c r="ZY29" s="151"/>
      <c r="ZZ29" s="152" t="str">
        <f>IF(ZV29=0," ",IF(ZV29=16," ",(ZU29-ZX29-ZY29)*VLOOKUP(ZV29,PROTOKOL!$A:$E,5)))</f>
        <v xml:space="preserve"> </v>
      </c>
      <c r="AAA29" s="155"/>
      <c r="AAB29" s="156" t="str">
        <f t="shared" si="111"/>
        <v xml:space="preserve"> </v>
      </c>
      <c r="AAC29" s="103"/>
      <c r="AAD29" s="138">
        <v>16</v>
      </c>
      <c r="AAE29" s="149">
        <v>6.22</v>
      </c>
      <c r="AAF29" s="150">
        <v>1</v>
      </c>
      <c r="AAG29" s="150">
        <f t="shared" si="112"/>
        <v>7.5</v>
      </c>
      <c r="AAH29" s="150">
        <f>IFERROR(IF(AAF29=0," ",IF(AAF29=16," ",VLOOKUP(AAF29,PROTOKOL!$A:$E,2)*AAG29))/7.5*(7.5-AAK29),"")</f>
        <v>4.5</v>
      </c>
      <c r="AAI29" s="151">
        <v>0.128</v>
      </c>
      <c r="AAJ29" s="152">
        <f>IF(AAF29=0," ",IF(AAF29=16," ",(AAE29-AAH29-AAI29)*VLOOKUP(AAF29,PROTOKOL!$A:$E,5)))</f>
        <v>16.139872888888885</v>
      </c>
      <c r="AAK29" s="153"/>
      <c r="AAL29" s="144">
        <f t="shared" si="274"/>
        <v>7.5</v>
      </c>
      <c r="AAM29" s="145">
        <f t="shared" si="275"/>
        <v>16.139872888888885</v>
      </c>
      <c r="AAN29" s="149"/>
      <c r="AAO29" s="150"/>
      <c r="AAP29" s="150" t="str">
        <f t="shared" si="113"/>
        <v xml:space="preserve"> </v>
      </c>
      <c r="AAQ29" s="154" t="str">
        <f>IF(AAO29=0," ",IF(AAO29=16," ",VLOOKUP(AAO29,PROTOKOL!$A:$E,2)*AAP29))</f>
        <v xml:space="preserve"> </v>
      </c>
      <c r="AAR29" s="151"/>
      <c r="AAS29" s="152" t="str">
        <f>IF(AAO29=0," ",IF(AAO29=16," ",(AAN29-AAQ29-AAR29)*VLOOKUP(AAO29,PROTOKOL!$A:$E,5)))</f>
        <v xml:space="preserve"> </v>
      </c>
      <c r="AAT29" s="155"/>
      <c r="AAU29" s="156" t="str">
        <f t="shared" si="114"/>
        <v xml:space="preserve"> </v>
      </c>
      <c r="AAV29" s="103"/>
      <c r="AAW29" s="138">
        <v>16</v>
      </c>
      <c r="AAX29" s="149">
        <v>6.41</v>
      </c>
      <c r="AAY29" s="150">
        <v>1</v>
      </c>
      <c r="AAZ29" s="150">
        <f t="shared" si="115"/>
        <v>7.5</v>
      </c>
      <c r="ABA29" s="150">
        <f>IFERROR(IF(AAY29=0," ",IF(AAY29=16," ",VLOOKUP(AAY29,PROTOKOL!$A:$E,2)*AAZ29))/7.5*(7.5-ABD29),"")</f>
        <v>4.5</v>
      </c>
      <c r="ABB29" s="151">
        <v>0.184</v>
      </c>
      <c r="ABC29" s="152">
        <f>IF(AAY29=0," ",IF(AAY29=16," ",(AAX29-ABA29-ABB29)*VLOOKUP(AAY29,PROTOKOL!$A:$E,5)))</f>
        <v>17.498379777777778</v>
      </c>
      <c r="ABD29" s="153"/>
      <c r="ABE29" s="144">
        <f t="shared" si="276"/>
        <v>7.5</v>
      </c>
      <c r="ABF29" s="145">
        <f t="shared" si="277"/>
        <v>17.498379777777778</v>
      </c>
      <c r="ABG29" s="149"/>
      <c r="ABH29" s="150"/>
      <c r="ABI29" s="150" t="str">
        <f t="shared" si="116"/>
        <v xml:space="preserve"> </v>
      </c>
      <c r="ABJ29" s="154" t="str">
        <f>IF(ABH29=0," ",IF(ABH29=16," ",VLOOKUP(ABH29,PROTOKOL!$A:$E,2)*ABI29))</f>
        <v xml:space="preserve"> </v>
      </c>
      <c r="ABK29" s="151"/>
      <c r="ABL29" s="152" t="str">
        <f>IF(ABH29=0," ",IF(ABH29=16," ",(ABG29-ABJ29-ABK29)*VLOOKUP(ABH29,PROTOKOL!$A:$E,5)))</f>
        <v xml:space="preserve"> </v>
      </c>
      <c r="ABM29" s="155"/>
      <c r="ABN29" s="156" t="str">
        <f t="shared" si="117"/>
        <v xml:space="preserve"> </v>
      </c>
      <c r="ABO29" s="103"/>
      <c r="ABP29" s="138">
        <v>16</v>
      </c>
      <c r="ABQ29" s="149">
        <v>1</v>
      </c>
      <c r="ABR29" s="150">
        <v>5</v>
      </c>
      <c r="ABS29" s="150">
        <f t="shared" si="118"/>
        <v>7.5</v>
      </c>
      <c r="ABT29" s="150">
        <f>IFERROR(IF(ABR29=0," ",IF(ABR29=16," ",VLOOKUP(ABR29,PROTOKOL!$A:$E,2)*ABS29))/7.5*(7.5-ABW29),"")</f>
        <v>0</v>
      </c>
      <c r="ABU29" s="151"/>
      <c r="ABV29" s="152">
        <f>IF(ABR29=0," ",IF(ABR29=16," ",(ABQ29-ABT29-ABU29)*VLOOKUP(ABR29,PROTOKOL!$A:$E,5)))</f>
        <v>17.262634133205204</v>
      </c>
      <c r="ABW29" s="153"/>
      <c r="ABX29" s="144" t="str">
        <f t="shared" si="278"/>
        <v xml:space="preserve"> </v>
      </c>
      <c r="ABY29" s="145" t="str">
        <f t="shared" si="279"/>
        <v xml:space="preserve"> </v>
      </c>
      <c r="ABZ29" s="149"/>
      <c r="ACA29" s="150"/>
      <c r="ACB29" s="150" t="str">
        <f t="shared" si="119"/>
        <v xml:space="preserve"> </v>
      </c>
      <c r="ACC29" s="154" t="str">
        <f>IF(ACA29=0," ",IF(ACA29=16," ",VLOOKUP(ACA29,PROTOKOL!$A:$E,2)*ACB29))</f>
        <v xml:space="preserve"> </v>
      </c>
      <c r="ACD29" s="151"/>
      <c r="ACE29" s="152" t="str">
        <f>IF(ACA29=0," ",IF(ACA29=16," ",(ABZ29-ACC29-ACD29)*VLOOKUP(ACA29,PROTOKOL!$A:$E,5)))</f>
        <v xml:space="preserve"> </v>
      </c>
      <c r="ACF29" s="155"/>
      <c r="ACG29" s="156" t="str">
        <f t="shared" si="120"/>
        <v xml:space="preserve"> </v>
      </c>
      <c r="ACH29" s="103"/>
      <c r="ACI29" s="138">
        <v>16</v>
      </c>
      <c r="ACJ29" s="149">
        <v>6.35</v>
      </c>
      <c r="ACK29" s="150">
        <v>1</v>
      </c>
      <c r="ACL29" s="150">
        <f t="shared" si="121"/>
        <v>7.5</v>
      </c>
      <c r="ACM29" s="150">
        <f>IFERROR(IF(ACK29=0," ",IF(ACK29=16," ",VLOOKUP(ACK29,PROTOKOL!$A:$E,2)*ACL29))/7.5*(7.5-ACP29),"")</f>
        <v>4.5</v>
      </c>
      <c r="ACN29" s="151">
        <v>0.19800000000000001</v>
      </c>
      <c r="ACO29" s="152">
        <f>IF(ACK29=0," ",IF(ACK29=16," ",(ACJ29-ACM29-ACN29)*VLOOKUP(ACK29,PROTOKOL!$A:$E,5)))</f>
        <v>16.748159555555549</v>
      </c>
      <c r="ACP29" s="153"/>
      <c r="ACQ29" s="144">
        <f t="shared" si="280"/>
        <v>7.5</v>
      </c>
      <c r="ACR29" s="145">
        <f t="shared" si="281"/>
        <v>16.748159555555549</v>
      </c>
      <c r="ACS29" s="149"/>
      <c r="ACT29" s="150"/>
      <c r="ACU29" s="150" t="str">
        <f t="shared" si="122"/>
        <v xml:space="preserve"> </v>
      </c>
      <c r="ACV29" s="154" t="str">
        <f>IF(ACT29=0," ",IF(ACT29=16," ",VLOOKUP(ACT29,PROTOKOL!$A:$E,2)*ACU29))</f>
        <v xml:space="preserve"> </v>
      </c>
      <c r="ACW29" s="151"/>
      <c r="ACX29" s="152" t="str">
        <f>IF(ACT29=0," ",IF(ACT29=16," ",(ACS29-ACV29-ACW29)*VLOOKUP(ACT29,PROTOKOL!$A:$E,5)))</f>
        <v xml:space="preserve"> </v>
      </c>
      <c r="ACY29" s="155"/>
      <c r="ACZ29" s="156" t="str">
        <f t="shared" si="123"/>
        <v xml:space="preserve"> </v>
      </c>
      <c r="ADA29" s="103"/>
      <c r="ADB29" s="138">
        <v>16</v>
      </c>
      <c r="ADC29" s="149">
        <v>1</v>
      </c>
      <c r="ADD29" s="150">
        <v>5</v>
      </c>
      <c r="ADE29" s="150">
        <f t="shared" si="124"/>
        <v>7.5</v>
      </c>
      <c r="ADF29" s="150">
        <f>IFERROR(IF(ADD29=0," ",IF(ADD29=16," ",VLOOKUP(ADD29,PROTOKOL!$A:$E,2)*ADE29))/7.5*(7.5-ADI29),"")</f>
        <v>0</v>
      </c>
      <c r="ADG29" s="151"/>
      <c r="ADH29" s="152">
        <f>IF(ADD29=0," ",IF(ADD29=16," ",(ADC29-ADF29-ADG29)*VLOOKUP(ADD29,PROTOKOL!$A:$E,5)))</f>
        <v>17.262634133205204</v>
      </c>
      <c r="ADI29" s="153"/>
      <c r="ADJ29" s="144" t="str">
        <f t="shared" si="282"/>
        <v xml:space="preserve"> </v>
      </c>
      <c r="ADK29" s="145" t="str">
        <f t="shared" si="283"/>
        <v xml:space="preserve"> </v>
      </c>
      <c r="ADL29" s="149"/>
      <c r="ADM29" s="150"/>
      <c r="ADN29" s="150" t="str">
        <f t="shared" si="125"/>
        <v xml:space="preserve"> </v>
      </c>
      <c r="ADO29" s="154" t="str">
        <f>IF(ADM29=0," ",IF(ADM29=16," ",VLOOKUP(ADM29,PROTOKOL!$A:$E,2)*ADN29))</f>
        <v xml:space="preserve"> </v>
      </c>
      <c r="ADP29" s="151"/>
      <c r="ADQ29" s="152" t="str">
        <f>IF(ADM29=0," ",IF(ADM29=16," ",(ADL29-ADO29-ADP29)*VLOOKUP(ADM29,PROTOKOL!$A:$E,5)))</f>
        <v xml:space="preserve"> </v>
      </c>
      <c r="ADR29" s="155"/>
      <c r="ADS29" s="156" t="str">
        <f t="shared" si="126"/>
        <v xml:space="preserve"> </v>
      </c>
      <c r="ADT29" s="103"/>
      <c r="ADU29" s="138">
        <v>16</v>
      </c>
      <c r="ADV29" s="149">
        <v>7.57</v>
      </c>
      <c r="ADW29" s="150">
        <v>1</v>
      </c>
      <c r="ADX29" s="150">
        <f t="shared" si="127"/>
        <v>7.5</v>
      </c>
      <c r="ADY29" s="150">
        <f>IFERROR(IF(ADW29=0," ",IF(ADW29=16," ",VLOOKUP(ADW29,PROTOKOL!$A:$E,2)*ADX29))/7.5*(7.5-AEB29),"")</f>
        <v>4.5</v>
      </c>
      <c r="ADZ29" s="151">
        <v>0.43099999999999999</v>
      </c>
      <c r="AEA29" s="152">
        <f>IF(ADW29=0," ",IF(ADW29=16," ",(ADV29-ADY29-ADZ29)*VLOOKUP(ADW29,PROTOKOL!$A:$E,5)))</f>
        <v>26.754475222222222</v>
      </c>
      <c r="AEB29" s="153"/>
      <c r="AEC29" s="144">
        <f t="shared" si="284"/>
        <v>7.5</v>
      </c>
      <c r="AED29" s="145">
        <f t="shared" si="285"/>
        <v>26.754475222222222</v>
      </c>
      <c r="AEE29" s="149"/>
      <c r="AEF29" s="150"/>
      <c r="AEG29" s="150" t="str">
        <f t="shared" si="128"/>
        <v xml:space="preserve"> </v>
      </c>
      <c r="AEH29" s="154" t="str">
        <f>IF(AEF29=0," ",IF(AEF29=16," ",VLOOKUP(AEF29,PROTOKOL!$A:$E,2)*AEG29))</f>
        <v xml:space="preserve"> </v>
      </c>
      <c r="AEI29" s="151"/>
      <c r="AEJ29" s="152" t="str">
        <f>IF(AEF29=0," ",IF(AEF29=16," ",(AEE29-AEH29-AEI29)*VLOOKUP(AEF29,PROTOKOL!$A:$E,5)))</f>
        <v xml:space="preserve"> </v>
      </c>
      <c r="AEK29" s="155"/>
      <c r="AEL29" s="156" t="str">
        <f t="shared" si="129"/>
        <v xml:space="preserve"> </v>
      </c>
      <c r="AEM29" s="103"/>
      <c r="AEN29" s="138">
        <v>16</v>
      </c>
      <c r="AEO29" s="149" t="s">
        <v>26</v>
      </c>
      <c r="AEP29" s="150"/>
      <c r="AEQ29" s="150" t="str">
        <f t="shared" si="130"/>
        <v xml:space="preserve"> </v>
      </c>
      <c r="AER29" s="150" t="str">
        <f>IFERROR(IF(AEP29=0," ",IF(AEP29=16," ",VLOOKUP(AEP29,PROTOKOL!$A:$E,2)*AEQ29))/7.5*(7.5-AEU29),"")</f>
        <v/>
      </c>
      <c r="AES29" s="151"/>
      <c r="AET29" s="152" t="str">
        <f>IF(AEP29=0," ",IF(AEP29=16," ",(AEO29-AER29-AES29)*VLOOKUP(AEP29,PROTOKOL!$A:$E,5)))</f>
        <v xml:space="preserve"> </v>
      </c>
      <c r="AEU29" s="153"/>
      <c r="AEV29" s="144" t="str">
        <f t="shared" si="286"/>
        <v xml:space="preserve"> </v>
      </c>
      <c r="AEW29" s="145" t="str">
        <f t="shared" si="287"/>
        <v xml:space="preserve"> </v>
      </c>
      <c r="AEX29" s="149"/>
      <c r="AEY29" s="150"/>
      <c r="AEZ29" s="150" t="str">
        <f t="shared" si="131"/>
        <v xml:space="preserve"> </v>
      </c>
      <c r="AFA29" s="154" t="str">
        <f>IF(AEY29=0," ",IF(AEY29=16," ",VLOOKUP(AEY29,PROTOKOL!$A:$E,2)*AEZ29))</f>
        <v xml:space="preserve"> </v>
      </c>
      <c r="AFB29" s="151"/>
      <c r="AFC29" s="152" t="str">
        <f>IF(AEY29=0," ",IF(AEY29=16," ",(AEX29-AFA29-AFB29)*VLOOKUP(AEY29,PROTOKOL!$A:$E,5)))</f>
        <v xml:space="preserve"> </v>
      </c>
      <c r="AFD29" s="155"/>
      <c r="AFE29" s="156" t="str">
        <f t="shared" si="132"/>
        <v xml:space="preserve"> </v>
      </c>
      <c r="AFF29" s="103"/>
      <c r="AFG29" s="138">
        <v>16</v>
      </c>
      <c r="AFH29" s="149">
        <v>4.72</v>
      </c>
      <c r="AFI29" s="150">
        <v>1</v>
      </c>
      <c r="AFJ29" s="150">
        <f t="shared" si="133"/>
        <v>7.5</v>
      </c>
      <c r="AFK29" s="150">
        <f>IFERROR(IF(AFI29=0," ",IF(AFI29=16," ",VLOOKUP(AFI29,PROTOKOL!$A:$E,2)*AFJ29))/7.5*(7.5-AFN29),"")</f>
        <v>3.9</v>
      </c>
      <c r="AFL29" s="151">
        <v>9.9000000000000005E-2</v>
      </c>
      <c r="AFM29" s="152">
        <f>IF(AFI29=0," ",IF(AFI29=16," ",(AFH29-AFK29-AFL29)*VLOOKUP(AFI29,PROTOKOL!$A:$E,5)))</f>
        <v>7.3095781111111089</v>
      </c>
      <c r="AFN29" s="153">
        <v>1</v>
      </c>
      <c r="AFO29" s="144">
        <f t="shared" si="288"/>
        <v>7.5</v>
      </c>
      <c r="AFP29" s="145">
        <f t="shared" si="289"/>
        <v>7.3095781111111089</v>
      </c>
      <c r="AFQ29" s="149"/>
      <c r="AFR29" s="150"/>
      <c r="AFS29" s="150" t="str">
        <f t="shared" si="134"/>
        <v xml:space="preserve"> </v>
      </c>
      <c r="AFT29" s="154" t="str">
        <f>IF(AFR29=0," ",IF(AFR29=16," ",VLOOKUP(AFR29,PROTOKOL!$A:$E,2)*AFS29))</f>
        <v xml:space="preserve"> </v>
      </c>
      <c r="AFU29" s="151"/>
      <c r="AFV29" s="152" t="str">
        <f>IF(AFR29=0," ",IF(AFR29=16," ",(AFQ29-AFT29-AFU29)*VLOOKUP(AFR29,PROTOKOL!$A:$E,5)))</f>
        <v xml:space="preserve"> </v>
      </c>
      <c r="AFW29" s="155"/>
      <c r="AFX29" s="156" t="str">
        <f t="shared" si="135"/>
        <v xml:space="preserve"> </v>
      </c>
      <c r="AFY29" s="103"/>
      <c r="AFZ29" s="138">
        <v>16</v>
      </c>
      <c r="AGA29" s="149">
        <v>4.0599999999999996</v>
      </c>
      <c r="AGB29" s="150">
        <v>1</v>
      </c>
      <c r="AGC29" s="150">
        <f t="shared" si="136"/>
        <v>7.5</v>
      </c>
      <c r="AGD29" s="150">
        <f>IFERROR(IF(AGB29=0," ",IF(AGB29=16," ",VLOOKUP(AGB29,PROTOKOL!$A:$E,2)*AGC29))/7.5*(7.5-AGG29),"")</f>
        <v>2.6999999999999997</v>
      </c>
      <c r="AGE29" s="151">
        <v>0.159</v>
      </c>
      <c r="AGF29" s="152">
        <f>IF(AGB29=0," ",IF(AGB29=16," ",(AGA29-AGD29-AGE29)*VLOOKUP(AGB29,PROTOKOL!$A:$E,5)))</f>
        <v>12.175871444444441</v>
      </c>
      <c r="AGG29" s="153">
        <v>3</v>
      </c>
      <c r="AGH29" s="144">
        <f t="shared" si="290"/>
        <v>7.5</v>
      </c>
      <c r="AGI29" s="145">
        <f t="shared" si="291"/>
        <v>12.175871444444441</v>
      </c>
      <c r="AGJ29" s="149">
        <v>3.5</v>
      </c>
      <c r="AGK29" s="150">
        <v>1</v>
      </c>
      <c r="AGL29" s="150">
        <v>3.5</v>
      </c>
      <c r="AGM29" s="154">
        <f>IF(AGK29=0," ",IF(AGK29=16," ",VLOOKUP(AGK29,PROTOKOL!$A:$E,2)*AGL29))</f>
        <v>2.1</v>
      </c>
      <c r="AGN29" s="151"/>
      <c r="AGO29" s="152">
        <f>IF(AGK29=0," ",IF(AGK29=16," ",(AGJ29-AGM29-AGN29)*VLOOKUP(AGK29,PROTOKOL!$A:$E,5)))</f>
        <v>14.193355555555552</v>
      </c>
      <c r="AGP29" s="155">
        <v>7</v>
      </c>
      <c r="AGQ29" s="156">
        <f t="shared" si="138"/>
        <v>28.386711111111101</v>
      </c>
      <c r="AGR29" s="103"/>
      <c r="AGS29" s="138">
        <v>16</v>
      </c>
      <c r="AGT29" s="149">
        <v>7.35</v>
      </c>
      <c r="AGU29" s="150">
        <v>1</v>
      </c>
      <c r="AGV29" s="150">
        <f t="shared" si="139"/>
        <v>7.5</v>
      </c>
      <c r="AGW29" s="150">
        <f>IFERROR(IF(AGU29=0," ",IF(AGU29=16," ",VLOOKUP(AGU29,PROTOKOL!$A:$E,2)*AGV29))/7.5*(7.5-AGZ29),"")</f>
        <v>4.5</v>
      </c>
      <c r="AGX29" s="151">
        <v>0.93799999999999994</v>
      </c>
      <c r="AGY29" s="152">
        <f>IF(AGU29=0," ",IF(AGU29=16," ",(AGT29-AGW29-AGX29)*VLOOKUP(AGU29,PROTOKOL!$A:$E,5)))</f>
        <v>19.384068444444438</v>
      </c>
      <c r="AGZ29" s="153"/>
      <c r="AHA29" s="144">
        <f t="shared" si="292"/>
        <v>7.5</v>
      </c>
      <c r="AHB29" s="145">
        <f t="shared" si="293"/>
        <v>19.384068444444438</v>
      </c>
      <c r="AHC29" s="149"/>
      <c r="AHD29" s="150"/>
      <c r="AHE29" s="150" t="str">
        <f t="shared" si="140"/>
        <v xml:space="preserve"> </v>
      </c>
      <c r="AHF29" s="154" t="str">
        <f>IF(AHD29=0," ",IF(AHD29=16," ",VLOOKUP(AHD29,PROTOKOL!$A:$E,2)*AHE29))</f>
        <v xml:space="preserve"> </v>
      </c>
      <c r="AHG29" s="151"/>
      <c r="AHH29" s="152" t="str">
        <f>IF(AHD29=0," ",IF(AHD29=16," ",(AHC29-AHF29-AHG29)*VLOOKUP(AHD29,PROTOKOL!$A:$E,5)))</f>
        <v xml:space="preserve"> </v>
      </c>
      <c r="AHI29" s="155"/>
      <c r="AHJ29" s="156" t="str">
        <f t="shared" si="141"/>
        <v xml:space="preserve"> </v>
      </c>
      <c r="AHK29" s="103"/>
      <c r="AHL29" s="138">
        <v>16</v>
      </c>
      <c r="AHM29" s="149" t="s">
        <v>29</v>
      </c>
      <c r="AHN29" s="150"/>
      <c r="AHO29" s="150" t="str">
        <f t="shared" si="142"/>
        <v xml:space="preserve"> </v>
      </c>
      <c r="AHP29" s="150" t="str">
        <f>IFERROR(IF(AHN29=0," ",IF(AHN29=16," ",VLOOKUP(AHN29,PROTOKOL!$A:$E,2)*AHO29))/7.5*(7.5-AHS29),"")</f>
        <v/>
      </c>
      <c r="AHQ29" s="151"/>
      <c r="AHR29" s="152" t="str">
        <f>IF(AHN29=0," ",IF(AHN29=16," ",(AHM29-AHP29-AHQ29)*VLOOKUP(AHN29,PROTOKOL!$A:$E,5)))</f>
        <v xml:space="preserve"> </v>
      </c>
      <c r="AHS29" s="153"/>
      <c r="AHT29" s="144" t="str">
        <f t="shared" si="294"/>
        <v xml:space="preserve"> </v>
      </c>
      <c r="AHU29" s="145" t="str">
        <f t="shared" si="295"/>
        <v xml:space="preserve"> </v>
      </c>
      <c r="AHV29" s="149"/>
      <c r="AHW29" s="150"/>
      <c r="AHX29" s="150" t="str">
        <f t="shared" si="143"/>
        <v xml:space="preserve"> </v>
      </c>
      <c r="AHY29" s="154" t="str">
        <f>IF(AHW29=0," ",IF(AHW29=16," ",VLOOKUP(AHW29,PROTOKOL!$A:$E,2)*AHX29))</f>
        <v xml:space="preserve"> </v>
      </c>
      <c r="AHZ29" s="151"/>
      <c r="AIA29" s="152" t="str">
        <f>IF(AHW29=0," ",IF(AHW29=16," ",(AHV29-AHY29-AHZ29)*VLOOKUP(AHW29,PROTOKOL!$A:$E,5)))</f>
        <v xml:space="preserve"> </v>
      </c>
      <c r="AIB29" s="155"/>
      <c r="AIC29" s="156" t="str">
        <f t="shared" si="144"/>
        <v xml:space="preserve"> </v>
      </c>
      <c r="AID29" s="103"/>
      <c r="AIE29" s="138">
        <v>16</v>
      </c>
      <c r="AIF29" s="149" t="s">
        <v>26</v>
      </c>
      <c r="AIG29" s="150"/>
      <c r="AIH29" s="150" t="str">
        <f t="shared" si="145"/>
        <v xml:space="preserve"> </v>
      </c>
      <c r="AII29" s="150" t="str">
        <f>IFERROR(IF(AIG29=0," ",IF(AIG29=16," ",VLOOKUP(AIG29,PROTOKOL!$A:$E,2)*AIH29))/7.5*(7.5-AIL29),"")</f>
        <v/>
      </c>
      <c r="AIJ29" s="151"/>
      <c r="AIK29" s="152" t="str">
        <f>IF(AIG29=0," ",IF(AIG29=16," ",(AIF29-AII29-AIJ29)*VLOOKUP(AIG29,PROTOKOL!$A:$E,5)))</f>
        <v xml:space="preserve"> </v>
      </c>
      <c r="AIL29" s="153"/>
      <c r="AIM29" s="144" t="str">
        <f t="shared" si="296"/>
        <v xml:space="preserve"> </v>
      </c>
      <c r="AIN29" s="145" t="str">
        <f t="shared" si="297"/>
        <v xml:space="preserve"> </v>
      </c>
      <c r="AIO29" s="149"/>
      <c r="AIP29" s="150"/>
      <c r="AIQ29" s="150" t="str">
        <f t="shared" si="146"/>
        <v xml:space="preserve"> </v>
      </c>
      <c r="AIR29" s="154" t="str">
        <f>IF(AIP29=0," ",IF(AIP29=16," ",VLOOKUP(AIP29,PROTOKOL!$A:$E,2)*AIQ29))</f>
        <v xml:space="preserve"> </v>
      </c>
      <c r="AIS29" s="151"/>
      <c r="AIT29" s="152" t="str">
        <f>IF(AIP29=0," ",IF(AIP29=16," ",(AIO29-AIR29-AIS29)*VLOOKUP(AIP29,PROTOKOL!$A:$E,5)))</f>
        <v xml:space="preserve"> </v>
      </c>
      <c r="AIU29" s="155"/>
      <c r="AIV29" s="156" t="str">
        <f t="shared" si="147"/>
        <v xml:space="preserve"> </v>
      </c>
      <c r="AIW29" s="103"/>
      <c r="AIX29" s="138">
        <v>16</v>
      </c>
      <c r="AIY29" s="149">
        <v>6.4</v>
      </c>
      <c r="AIZ29" s="150">
        <v>1</v>
      </c>
      <c r="AJA29" s="150">
        <f t="shared" si="148"/>
        <v>7.5</v>
      </c>
      <c r="AJB29" s="150">
        <f>IFERROR(IF(AIZ29=0," ",IF(AIZ29=16," ",VLOOKUP(AIZ29,PROTOKOL!$A:$E,2)*AJA29))/7.5*(7.5-AJE29),"")</f>
        <v>4.5</v>
      </c>
      <c r="AJC29" s="151">
        <v>0.23899999999999999</v>
      </c>
      <c r="AJD29" s="152">
        <f>IF(AIZ29=0," ",IF(AIZ29=16," ",(AIY29-AJB29-AJC29)*VLOOKUP(AIZ29,PROTOKOL!$A:$E,5)))</f>
        <v>16.839402555555559</v>
      </c>
      <c r="AJE29" s="153"/>
      <c r="AJF29" s="144">
        <f t="shared" si="298"/>
        <v>7.5</v>
      </c>
      <c r="AJG29" s="145">
        <f t="shared" si="299"/>
        <v>16.839402555555559</v>
      </c>
      <c r="AJH29" s="149"/>
      <c r="AJI29" s="150"/>
      <c r="AJJ29" s="150" t="str">
        <f t="shared" si="149"/>
        <v xml:space="preserve"> </v>
      </c>
      <c r="AJK29" s="154" t="str">
        <f>IF(AJI29=0," ",IF(AJI29=16," ",VLOOKUP(AJI29,PROTOKOL!$A:$E,2)*AJJ29))</f>
        <v xml:space="preserve"> </v>
      </c>
      <c r="AJL29" s="151"/>
      <c r="AJM29" s="152" t="str">
        <f>IF(AJI29=0," ",IF(AJI29=16," ",(AJH29-AJK29-AJL29)*VLOOKUP(AJI29,PROTOKOL!$A:$E,5)))</f>
        <v xml:space="preserve"> </v>
      </c>
      <c r="AJN29" s="155"/>
      <c r="AJO29" s="156" t="str">
        <f t="shared" si="150"/>
        <v xml:space="preserve"> </v>
      </c>
      <c r="AJP29" s="103"/>
      <c r="AJQ29" s="138">
        <v>16</v>
      </c>
      <c r="AJR29" s="149">
        <v>7.35</v>
      </c>
      <c r="AJS29" s="150">
        <v>1</v>
      </c>
      <c r="AJT29" s="150">
        <f t="shared" si="151"/>
        <v>7.5</v>
      </c>
      <c r="AJU29" s="150">
        <f>IFERROR(IF(AJS29=0," ",IF(AJS29=16," ",VLOOKUP(AJS29,PROTOKOL!$A:$E,2)*AJT29))/7.5*(7.5-AJX29),"")</f>
        <v>4.5</v>
      </c>
      <c r="AJV29" s="151">
        <v>0.93799999999999994</v>
      </c>
      <c r="AJW29" s="152">
        <f>IF(AJS29=0," ",IF(AJS29=16," ",(AJR29-AJU29-AJV29)*VLOOKUP(AJS29,PROTOKOL!$A:$E,5)))</f>
        <v>19.384068444444438</v>
      </c>
      <c r="AJX29" s="153"/>
      <c r="AJY29" s="144">
        <f t="shared" si="300"/>
        <v>7.5</v>
      </c>
      <c r="AJZ29" s="145">
        <f t="shared" si="301"/>
        <v>19.384068444444438</v>
      </c>
      <c r="AKA29" s="149"/>
      <c r="AKB29" s="150"/>
      <c r="AKC29" s="150" t="str">
        <f t="shared" si="152"/>
        <v xml:space="preserve"> </v>
      </c>
      <c r="AKD29" s="154" t="str">
        <f>IF(AKB29=0," ",IF(AKB29=16," ",VLOOKUP(AKB29,PROTOKOL!$A:$E,2)*AKC29))</f>
        <v xml:space="preserve"> </v>
      </c>
      <c r="AKE29" s="151"/>
      <c r="AKF29" s="152" t="str">
        <f>IF(AKB29=0," ",IF(AKB29=16," ",(AKA29-AKD29-AKE29)*VLOOKUP(AKB29,PROTOKOL!$A:$E,5)))</f>
        <v xml:space="preserve"> </v>
      </c>
      <c r="AKG29" s="155"/>
      <c r="AKH29" s="156" t="str">
        <f t="shared" si="153"/>
        <v xml:space="preserve"> </v>
      </c>
      <c r="AKI29" s="103"/>
      <c r="AKJ29" s="138">
        <v>16</v>
      </c>
      <c r="AKK29" s="149">
        <v>6.05</v>
      </c>
      <c r="AKL29" s="150">
        <v>1</v>
      </c>
      <c r="AKM29" s="150">
        <f t="shared" si="154"/>
        <v>7.5</v>
      </c>
      <c r="AKN29" s="150">
        <f>IFERROR(IF(AKL29=0," ",IF(AKL29=16," ",VLOOKUP(AKL29,PROTOKOL!$A:$E,2)*AKM29))/7.5*(7.5-AKQ29),"")</f>
        <v>4.5</v>
      </c>
      <c r="AKO29" s="151">
        <v>8.5000000000000006E-2</v>
      </c>
      <c r="AKP29" s="152">
        <f>IF(AKL29=0," ",IF(AKL29=16," ",(AKK29-AKN29-AKO29)*VLOOKUP(AKL29,PROTOKOL!$A:$E,5)))</f>
        <v>14.852332777777775</v>
      </c>
      <c r="AKQ29" s="153"/>
      <c r="AKR29" s="144">
        <f t="shared" si="302"/>
        <v>7.5</v>
      </c>
      <c r="AKS29" s="145">
        <f t="shared" si="303"/>
        <v>14.852332777777775</v>
      </c>
      <c r="AKT29" s="149"/>
      <c r="AKU29" s="150"/>
      <c r="AKV29" s="150" t="str">
        <f t="shared" si="155"/>
        <v xml:space="preserve"> </v>
      </c>
      <c r="AKW29" s="154" t="str">
        <f>IF(AKU29=0," ",IF(AKU29=16," ",VLOOKUP(AKU29,PROTOKOL!$A:$E,2)*AKV29))</f>
        <v xml:space="preserve"> </v>
      </c>
      <c r="AKX29" s="151"/>
      <c r="AKY29" s="152" t="str">
        <f>IF(AKU29=0," ",IF(AKU29=16," ",(AKT29-AKW29-AKX29)*VLOOKUP(AKU29,PROTOKOL!$A:$E,5)))</f>
        <v xml:space="preserve"> </v>
      </c>
      <c r="AKZ29" s="155"/>
      <c r="ALA29" s="156" t="str">
        <f t="shared" si="156"/>
        <v xml:space="preserve"> </v>
      </c>
      <c r="ALB29" s="103"/>
      <c r="ALC29" s="138">
        <v>16</v>
      </c>
      <c r="ALD29" s="149">
        <v>1.48</v>
      </c>
      <c r="ALE29" s="150">
        <v>1</v>
      </c>
      <c r="ALF29" s="150">
        <f t="shared" si="157"/>
        <v>7.5</v>
      </c>
      <c r="ALG29" s="150">
        <f>IFERROR(IF(ALE29=0," ",IF(ALE29=16," ",VLOOKUP(ALE29,PROTOKOL!$A:$E,2)*ALF29))/7.5*(7.5-ALJ29),"")</f>
        <v>0.89999999999999991</v>
      </c>
      <c r="ALH29" s="151">
        <v>0.16900000000000001</v>
      </c>
      <c r="ALI29" s="152">
        <f>IF(ALE29=0," ",IF(ALE29=16," ",(ALD29-ALG29-ALH29)*VLOOKUP(ALE29,PROTOKOL!$A:$E,5)))</f>
        <v>4.1667636666666663</v>
      </c>
      <c r="ALJ29" s="153">
        <v>6</v>
      </c>
      <c r="ALK29" s="144">
        <f t="shared" si="304"/>
        <v>7.5</v>
      </c>
      <c r="ALL29" s="145">
        <f t="shared" si="305"/>
        <v>4.1667636666666663</v>
      </c>
      <c r="ALM29" s="149"/>
      <c r="ALN29" s="150"/>
      <c r="ALO29" s="150" t="str">
        <f t="shared" si="158"/>
        <v xml:space="preserve"> </v>
      </c>
      <c r="ALP29" s="154" t="str">
        <f>IF(ALN29=0," ",IF(ALN29=16," ",VLOOKUP(ALN29,PROTOKOL!$A:$E,2)*ALO29))</f>
        <v xml:space="preserve"> </v>
      </c>
      <c r="ALQ29" s="151"/>
      <c r="ALR29" s="152" t="str">
        <f>IF(ALN29=0," ",IF(ALN29=16," ",(ALM29-ALP29-ALQ29)*VLOOKUP(ALN29,PROTOKOL!$A:$E,5)))</f>
        <v xml:space="preserve"> </v>
      </c>
      <c r="ALS29" s="155"/>
      <c r="ALT29" s="156" t="str">
        <f t="shared" si="159"/>
        <v xml:space="preserve"> </v>
      </c>
      <c r="ALU29" s="103"/>
      <c r="ALV29" s="138">
        <v>16</v>
      </c>
      <c r="ALW29" s="149">
        <v>6.01</v>
      </c>
      <c r="ALX29" s="150">
        <v>1</v>
      </c>
      <c r="ALY29" s="150">
        <f t="shared" si="160"/>
        <v>7.5</v>
      </c>
      <c r="ALZ29" s="150">
        <f>IFERROR(IF(ALX29=0," ",IF(ALX29=16," ",VLOOKUP(ALX29,PROTOKOL!$A:$E,2)*ALY29))/7.5*(7.5-AMC29),"")</f>
        <v>4.5</v>
      </c>
      <c r="AMA29" s="151">
        <v>0.16200000000000001</v>
      </c>
      <c r="AMB29" s="152">
        <f>IF(ALX29=0," ",IF(ALX29=16," ",(ALW29-ALZ29-AMA29)*VLOOKUP(ALX29,PROTOKOL!$A:$E,5)))</f>
        <v>13.666173777777775</v>
      </c>
      <c r="AMC29" s="153"/>
      <c r="AMD29" s="144">
        <f t="shared" si="306"/>
        <v>7.5</v>
      </c>
      <c r="AME29" s="145">
        <f t="shared" si="307"/>
        <v>13.666173777777775</v>
      </c>
      <c r="AMF29" s="149"/>
      <c r="AMG29" s="150"/>
      <c r="AMH29" s="150" t="str">
        <f t="shared" si="161"/>
        <v xml:space="preserve"> </v>
      </c>
      <c r="AMI29" s="154" t="str">
        <f>IF(AMG29=0," ",IF(AMG29=16," ",VLOOKUP(AMG29,PROTOKOL!$A:$E,2)*AMH29))</f>
        <v xml:space="preserve"> </v>
      </c>
      <c r="AMJ29" s="151"/>
      <c r="AMK29" s="152" t="str">
        <f>IF(AMG29=0," ",IF(AMG29=16," ",(AMF29-AMI29-AMJ29)*VLOOKUP(AMG29,PROTOKOL!$A:$E,5)))</f>
        <v xml:space="preserve"> </v>
      </c>
      <c r="AML29" s="155"/>
      <c r="AMM29" s="156" t="str">
        <f t="shared" si="162"/>
        <v xml:space="preserve"> </v>
      </c>
      <c r="AMN29" s="103"/>
      <c r="AMO29" s="138">
        <v>16</v>
      </c>
      <c r="AMP29" s="149">
        <v>6.63</v>
      </c>
      <c r="AMQ29" s="150">
        <v>1</v>
      </c>
      <c r="AMR29" s="150">
        <f t="shared" si="163"/>
        <v>7.5</v>
      </c>
      <c r="AMS29" s="150">
        <f>IFERROR(IF(AMQ29=0," ",IF(AMQ29=16," ",VLOOKUP(AMQ29,PROTOKOL!$A:$E,2)*AMR29))/7.5*(7.5-AMV29),"")</f>
        <v>4.5</v>
      </c>
      <c r="AMT29" s="151">
        <v>0.15</v>
      </c>
      <c r="AMU29" s="152">
        <f>IF(AMQ29=0," ",IF(AMQ29=16," ",(AMP29-AMS29-AMT29)*VLOOKUP(AMQ29,PROTOKOL!$A:$E,5)))</f>
        <v>20.073459999999997</v>
      </c>
      <c r="AMV29" s="153"/>
      <c r="AMW29" s="144">
        <f t="shared" si="308"/>
        <v>7.5</v>
      </c>
      <c r="AMX29" s="145">
        <f t="shared" si="309"/>
        <v>20.073459999999997</v>
      </c>
      <c r="AMY29" s="149"/>
      <c r="AMZ29" s="150"/>
      <c r="ANA29" s="150" t="str">
        <f t="shared" si="164"/>
        <v xml:space="preserve"> </v>
      </c>
      <c r="ANB29" s="154" t="str">
        <f>IF(AMZ29=0," ",IF(AMZ29=16," ",VLOOKUP(AMZ29,PROTOKOL!$A:$E,2)*ANA29))</f>
        <v xml:space="preserve"> </v>
      </c>
      <c r="ANC29" s="151"/>
      <c r="AND29" s="152" t="str">
        <f>IF(AMZ29=0," ",IF(AMZ29=16," ",(AMY29-ANB29-ANC29)*VLOOKUP(AMZ29,PROTOKOL!$A:$E,5)))</f>
        <v xml:space="preserve"> </v>
      </c>
      <c r="ANE29" s="155"/>
      <c r="ANF29" s="156" t="str">
        <f t="shared" si="165"/>
        <v xml:space="preserve"> </v>
      </c>
      <c r="ANG29" s="103"/>
      <c r="ANH29" s="138">
        <v>16</v>
      </c>
      <c r="ANI29" s="149">
        <v>5.16</v>
      </c>
      <c r="ANJ29" s="150">
        <v>1</v>
      </c>
      <c r="ANK29" s="150">
        <f t="shared" si="166"/>
        <v>7.5</v>
      </c>
      <c r="ANL29" s="150">
        <f>IFERROR(IF(ANJ29=0," ",IF(ANJ29=16," ",VLOOKUP(ANJ29,PROTOKOL!$A:$E,2)*ANK29))/7.5*(7.5-ANO29),"")</f>
        <v>4.5</v>
      </c>
      <c r="ANM29" s="151">
        <v>0.11799999999999999</v>
      </c>
      <c r="ANN29" s="152">
        <f>IF(ANJ29=0," ",IF(ANJ29=16," ",(ANI29-ANL29-ANM29)*VLOOKUP(ANJ29,PROTOKOL!$A:$E,5)))</f>
        <v>5.4948562222222233</v>
      </c>
      <c r="ANO29" s="153"/>
      <c r="ANP29" s="144">
        <f t="shared" si="310"/>
        <v>7.5</v>
      </c>
      <c r="ANQ29" s="145">
        <f t="shared" si="311"/>
        <v>5.4948562222222233</v>
      </c>
      <c r="ANR29" s="149"/>
      <c r="ANS29" s="150"/>
      <c r="ANT29" s="150" t="str">
        <f t="shared" si="167"/>
        <v xml:space="preserve"> </v>
      </c>
      <c r="ANU29" s="154" t="str">
        <f>IF(ANS29=0," ",IF(ANS29=16," ",VLOOKUP(ANS29,PROTOKOL!$A:$E,2)*ANT29))</f>
        <v xml:space="preserve"> </v>
      </c>
      <c r="ANV29" s="151"/>
      <c r="ANW29" s="152" t="str">
        <f>IF(ANS29=0," ",IF(ANS29=16," ",(ANR29-ANU29-ANV29)*VLOOKUP(ANS29,PROTOKOL!$A:$E,5)))</f>
        <v xml:space="preserve"> </v>
      </c>
      <c r="ANX29" s="155"/>
      <c r="ANY29" s="156" t="str">
        <f t="shared" si="168"/>
        <v xml:space="preserve"> </v>
      </c>
      <c r="ANZ29" s="103"/>
      <c r="AOA29" s="138">
        <v>16</v>
      </c>
      <c r="AOB29" s="149">
        <v>5.6</v>
      </c>
      <c r="AOC29" s="150">
        <v>1</v>
      </c>
      <c r="AOD29" s="150">
        <f t="shared" si="169"/>
        <v>7.5</v>
      </c>
      <c r="AOE29" s="150">
        <f>IFERROR(IF(AOC29=0," ",IF(AOC29=16," ",VLOOKUP(AOC29,PROTOKOL!$A:$E,2)*AOD29))/7.5*(7.5-AOH29),"")</f>
        <v>4.5</v>
      </c>
      <c r="AOF29" s="151">
        <v>0.14000000000000001</v>
      </c>
      <c r="AOG29" s="152">
        <f>IF(AOC29=0," ",IF(AOC29=16," ",(AOB29-AOE29-AOF29)*VLOOKUP(AOC29,PROTOKOL!$A:$E,5)))</f>
        <v>9.7325866666666609</v>
      </c>
      <c r="AOH29" s="153"/>
      <c r="AOI29" s="144">
        <f t="shared" si="312"/>
        <v>7.5</v>
      </c>
      <c r="AOJ29" s="145">
        <f t="shared" si="313"/>
        <v>9.7325866666666609</v>
      </c>
      <c r="AOK29" s="149"/>
      <c r="AOL29" s="150"/>
      <c r="AOM29" s="150" t="str">
        <f t="shared" si="170"/>
        <v xml:space="preserve"> </v>
      </c>
      <c r="AON29" s="154" t="str">
        <f>IF(AOL29=0," ",IF(AOL29=16," ",VLOOKUP(AOL29,PROTOKOL!$A:$E,2)*AOM29))</f>
        <v xml:space="preserve"> </v>
      </c>
      <c r="AOO29" s="151"/>
      <c r="AOP29" s="152" t="str">
        <f>IF(AOL29=0," ",IF(AOL29=16," ",(AOK29-AON29-AOO29)*VLOOKUP(AOL29,PROTOKOL!$A:$E,5)))</f>
        <v xml:space="preserve"> </v>
      </c>
      <c r="AOQ29" s="155"/>
      <c r="AOR29" s="156" t="str">
        <f t="shared" si="171"/>
        <v xml:space="preserve"> </v>
      </c>
      <c r="AOS29" s="103"/>
      <c r="AOT29" s="138">
        <v>16</v>
      </c>
      <c r="AOU29" s="149">
        <v>6.28</v>
      </c>
      <c r="AOV29" s="150">
        <v>1</v>
      </c>
      <c r="AOW29" s="150">
        <f t="shared" si="172"/>
        <v>7.5</v>
      </c>
      <c r="AOX29" s="150">
        <f>IFERROR(IF(AOV29=0," ",IF(AOV29=16," ",VLOOKUP(AOV29,PROTOKOL!$A:$E,2)*AOW29))/7.5*(7.5-APA29),"")</f>
        <v>4.5</v>
      </c>
      <c r="AOY29" s="151">
        <v>0.39300000000000002</v>
      </c>
      <c r="AOZ29" s="152">
        <f>IF(AOV29=0," ",IF(AOV29=16," ",(AOU29-AOX29-AOY29)*VLOOKUP(AOV29,PROTOKOL!$A:$E,5)))</f>
        <v>14.061560111111111</v>
      </c>
      <c r="APA29" s="153"/>
      <c r="APB29" s="144">
        <f t="shared" si="314"/>
        <v>7.5</v>
      </c>
      <c r="APC29" s="145">
        <f t="shared" si="315"/>
        <v>14.061560111111111</v>
      </c>
      <c r="APD29" s="149"/>
      <c r="APE29" s="150"/>
      <c r="APF29" s="150" t="str">
        <f t="shared" si="173"/>
        <v xml:space="preserve"> </v>
      </c>
      <c r="APG29" s="154" t="str">
        <f>IF(APE29=0," ",IF(APE29=16," ",VLOOKUP(APE29,PROTOKOL!$A:$E,2)*APF29))</f>
        <v xml:space="preserve"> </v>
      </c>
      <c r="APH29" s="151"/>
      <c r="API29" s="152" t="str">
        <f>IF(APE29=0," ",IF(APE29=16," ",(APD29-APG29-APH29)*VLOOKUP(APE29,PROTOKOL!$A:$E,5)))</f>
        <v xml:space="preserve"> </v>
      </c>
      <c r="APJ29" s="155"/>
      <c r="APK29" s="156" t="str">
        <f t="shared" si="174"/>
        <v xml:space="preserve"> </v>
      </c>
      <c r="APL29" s="103"/>
      <c r="APM29" s="138">
        <v>16</v>
      </c>
      <c r="APN29" s="149">
        <v>6.45</v>
      </c>
      <c r="APO29" s="150">
        <v>1</v>
      </c>
      <c r="APP29" s="150">
        <f t="shared" si="175"/>
        <v>7.5</v>
      </c>
      <c r="APQ29" s="150">
        <f>IFERROR(IF(APO29=0," ",IF(APO29=16," ",VLOOKUP(APO29,PROTOKOL!$A:$E,2)*APP29))/7.5*(7.5-APT29),"")</f>
        <v>4.5</v>
      </c>
      <c r="APR29" s="151">
        <v>0.33400000000000002</v>
      </c>
      <c r="APS29" s="152">
        <f>IF(APO29=0," ",IF(APO29=16," ",(APN29-APQ29-APR29)*VLOOKUP(APO29,PROTOKOL!$A:$E,5)))</f>
        <v>16.383187555555555</v>
      </c>
      <c r="APT29" s="153"/>
      <c r="APU29" s="144">
        <f t="shared" si="316"/>
        <v>7.5</v>
      </c>
      <c r="APV29" s="145">
        <f t="shared" si="317"/>
        <v>16.383187555555555</v>
      </c>
      <c r="APW29" s="149"/>
      <c r="APX29" s="150"/>
      <c r="APY29" s="150" t="str">
        <f t="shared" si="176"/>
        <v xml:space="preserve"> </v>
      </c>
      <c r="APZ29" s="154" t="str">
        <f>IF(APX29=0," ",IF(APX29=16," ",VLOOKUP(APX29,PROTOKOL!$A:$E,2)*APY29))</f>
        <v xml:space="preserve"> </v>
      </c>
      <c r="AQA29" s="151"/>
      <c r="AQB29" s="152" t="str">
        <f>IF(APX29=0," ",IF(APX29=16," ",(APW29-APZ29-AQA29)*VLOOKUP(APX29,PROTOKOL!$A:$E,5)))</f>
        <v xml:space="preserve"> </v>
      </c>
      <c r="AQC29" s="155"/>
      <c r="AQD29" s="156" t="str">
        <f t="shared" si="177"/>
        <v xml:space="preserve"> </v>
      </c>
      <c r="AQE29" s="103"/>
      <c r="AQF29" s="138">
        <v>16</v>
      </c>
      <c r="AQG29" s="149" t="s">
        <v>26</v>
      </c>
      <c r="AQH29" s="150"/>
      <c r="AQI29" s="150" t="str">
        <f t="shared" si="178"/>
        <v xml:space="preserve"> </v>
      </c>
      <c r="AQJ29" s="150" t="str">
        <f>IFERROR(IF(AQH29=0," ",IF(AQH29=16," ",VLOOKUP(AQH29,PROTOKOL!$A:$E,2)*AQI29))/7.5*(7.5-AQM29),"")</f>
        <v/>
      </c>
      <c r="AQK29" s="151"/>
      <c r="AQL29" s="152" t="str">
        <f>IF(AQH29=0," ",IF(AQH29=16," ",(AQG29-AQJ29-AQK29)*VLOOKUP(AQH29,PROTOKOL!$A:$E,5)))</f>
        <v xml:space="preserve"> </v>
      </c>
      <c r="AQM29" s="153"/>
      <c r="AQN29" s="144" t="str">
        <f t="shared" si="318"/>
        <v xml:space="preserve"> </v>
      </c>
      <c r="AQO29" s="145" t="str">
        <f t="shared" si="319"/>
        <v xml:space="preserve"> </v>
      </c>
      <c r="AQP29" s="149"/>
      <c r="AQQ29" s="150"/>
      <c r="AQR29" s="150" t="str">
        <f t="shared" si="179"/>
        <v xml:space="preserve"> </v>
      </c>
      <c r="AQS29" s="154" t="str">
        <f>IF(AQQ29=0," ",IF(AQQ29=16," ",VLOOKUP(AQQ29,PROTOKOL!$A:$E,2)*AQR29))</f>
        <v xml:space="preserve"> </v>
      </c>
      <c r="AQT29" s="151"/>
      <c r="AQU29" s="152" t="str">
        <f>IF(AQQ29=0," ",IF(AQQ29=16," ",(AQP29-AQS29-AQT29)*VLOOKUP(AQQ29,PROTOKOL!$A:$E,5)))</f>
        <v xml:space="preserve"> </v>
      </c>
      <c r="AQV29" s="155"/>
      <c r="AQW29" s="156" t="str">
        <f t="shared" si="180"/>
        <v xml:space="preserve"> </v>
      </c>
      <c r="AQX29" s="103"/>
      <c r="AQY29" s="138">
        <v>16</v>
      </c>
      <c r="AQZ29" s="149">
        <v>5.6</v>
      </c>
      <c r="ARA29" s="150">
        <v>1</v>
      </c>
      <c r="ARB29" s="150">
        <f t="shared" si="181"/>
        <v>7.5</v>
      </c>
      <c r="ARC29" s="150">
        <f>IFERROR(IF(ARA29=0," ",IF(ARA29=16," ",VLOOKUP(ARA29,PROTOKOL!$A:$E,2)*ARB29))/7.5*(7.5-ARF29),"")</f>
        <v>4.5</v>
      </c>
      <c r="ARD29" s="151">
        <v>0.14000000000000001</v>
      </c>
      <c r="ARE29" s="152">
        <f>IF(ARA29=0," ",IF(ARA29=16," ",(AQZ29-ARC29-ARD29)*VLOOKUP(ARA29,PROTOKOL!$A:$E,5)))</f>
        <v>9.7325866666666609</v>
      </c>
      <c r="ARF29" s="153"/>
      <c r="ARG29" s="144">
        <f t="shared" si="320"/>
        <v>7.5</v>
      </c>
      <c r="ARH29" s="145">
        <f t="shared" si="321"/>
        <v>9.7325866666666609</v>
      </c>
      <c r="ARI29" s="149"/>
      <c r="ARJ29" s="150"/>
      <c r="ARK29" s="150" t="str">
        <f t="shared" si="182"/>
        <v xml:space="preserve"> </v>
      </c>
      <c r="ARL29" s="154" t="str">
        <f>IF(ARJ29=0," ",IF(ARJ29=16," ",VLOOKUP(ARJ29,PROTOKOL!$A:$E,2)*ARK29))</f>
        <v xml:space="preserve"> </v>
      </c>
      <c r="ARM29" s="151"/>
      <c r="ARN29" s="152" t="str">
        <f>IF(ARJ29=0," ",IF(ARJ29=16," ",(ARI29-ARL29-ARM29)*VLOOKUP(ARJ29,PROTOKOL!$A:$E,5)))</f>
        <v xml:space="preserve"> </v>
      </c>
      <c r="ARO29" s="155"/>
      <c r="ARP29" s="156" t="str">
        <f t="shared" si="183"/>
        <v xml:space="preserve"> </v>
      </c>
      <c r="ARQ29" s="103"/>
      <c r="ARR29" s="138">
        <v>16</v>
      </c>
      <c r="ARS29" s="149" t="s">
        <v>26</v>
      </c>
      <c r="ART29" s="150"/>
      <c r="ARU29" s="150" t="str">
        <f t="shared" si="184"/>
        <v xml:space="preserve"> </v>
      </c>
      <c r="ARV29" s="150" t="str">
        <f>IFERROR(IF(ART29=0," ",IF(ART29=16," ",VLOOKUP(ART29,PROTOKOL!$A:$E,2)*ARU29))/7.5*(7.5-ARY29),"")</f>
        <v/>
      </c>
      <c r="ARW29" s="151"/>
      <c r="ARX29" s="152" t="str">
        <f>IF(ART29=0," ",IF(ART29=16," ",(ARS29-ARV29-ARW29)*VLOOKUP(ART29,PROTOKOL!$A:$E,5)))</f>
        <v xml:space="preserve"> </v>
      </c>
      <c r="ARY29" s="153"/>
      <c r="ARZ29" s="144" t="str">
        <f t="shared" si="322"/>
        <v xml:space="preserve"> </v>
      </c>
      <c r="ASA29" s="145" t="str">
        <f t="shared" si="323"/>
        <v xml:space="preserve"> </v>
      </c>
      <c r="ASB29" s="149"/>
      <c r="ASC29" s="150"/>
      <c r="ASD29" s="150" t="str">
        <f t="shared" si="185"/>
        <v xml:space="preserve"> </v>
      </c>
      <c r="ASE29" s="154" t="str">
        <f>IF(ASC29=0," ",IF(ASC29=16," ",VLOOKUP(ASC29,PROTOKOL!$A:$E,2)*ASD29))</f>
        <v xml:space="preserve"> </v>
      </c>
      <c r="ASF29" s="151"/>
      <c r="ASG29" s="152" t="str">
        <f>IF(ASC29=0," ",IF(ASC29=16," ",(ASB29-ASE29-ASF29)*VLOOKUP(ASC29,PROTOKOL!$A:$E,5)))</f>
        <v xml:space="preserve"> </v>
      </c>
      <c r="ASH29" s="155"/>
      <c r="ASI29" s="156" t="str">
        <f t="shared" si="186"/>
        <v xml:space="preserve"> </v>
      </c>
      <c r="ASJ29" s="103"/>
      <c r="ASK29" s="138">
        <v>16</v>
      </c>
      <c r="ASL29" s="149">
        <v>6.79</v>
      </c>
      <c r="ASM29" s="150">
        <v>1</v>
      </c>
      <c r="ASN29" s="150">
        <f t="shared" si="187"/>
        <v>7.5</v>
      </c>
      <c r="ASO29" s="150">
        <f>IFERROR(IF(ASM29=0," ",IF(ASM29=16," ",VLOOKUP(ASM29,PROTOKOL!$A:$E,2)*ASN29))/7.5*(7.5-ASR29),"")</f>
        <v>4.5</v>
      </c>
      <c r="ASP29" s="151">
        <v>0.53300000000000003</v>
      </c>
      <c r="ASQ29" s="152">
        <f>IF(ASM29=0," ",IF(ASM29=16," ",(ASL29-ASO29-ASP29)*VLOOKUP(ASM29,PROTOKOL!$A:$E,5)))</f>
        <v>17.812661222222221</v>
      </c>
      <c r="ASR29" s="153"/>
      <c r="ASS29" s="144">
        <f t="shared" si="324"/>
        <v>7.5</v>
      </c>
      <c r="AST29" s="145">
        <f t="shared" si="325"/>
        <v>17.812661222222221</v>
      </c>
      <c r="ASU29" s="149"/>
      <c r="ASV29" s="150"/>
      <c r="ASW29" s="150" t="str">
        <f t="shared" si="188"/>
        <v xml:space="preserve"> </v>
      </c>
      <c r="ASX29" s="154" t="str">
        <f>IF(ASV29=0," ",IF(ASV29=16," ",VLOOKUP(ASV29,PROTOKOL!$A:$E,2)*ASW29))</f>
        <v xml:space="preserve"> </v>
      </c>
      <c r="ASY29" s="151"/>
      <c r="ASZ29" s="152" t="str">
        <f>IF(ASV29=0," ",IF(ASV29=16," ",(ASU29-ASX29-ASY29)*VLOOKUP(ASV29,PROTOKOL!$A:$E,5)))</f>
        <v xml:space="preserve"> </v>
      </c>
      <c r="ATA29" s="155"/>
      <c r="ATB29" s="156" t="str">
        <f t="shared" si="189"/>
        <v xml:space="preserve"> </v>
      </c>
      <c r="ATC29" s="103"/>
      <c r="ATD29" s="138">
        <v>16</v>
      </c>
      <c r="ATE29" s="149">
        <v>6.62</v>
      </c>
      <c r="ATF29" s="150">
        <v>1</v>
      </c>
      <c r="ATG29" s="150">
        <f t="shared" si="190"/>
        <v>7.5</v>
      </c>
      <c r="ATH29" s="150">
        <f>IFERROR(IF(ATF29=0," ",IF(ATF29=16," ",VLOOKUP(ATF29,PROTOKOL!$A:$E,2)*ATG29))/7.5*(7.5-ATK29),"")</f>
        <v>4.5</v>
      </c>
      <c r="ATI29" s="151">
        <v>0.27500000000000002</v>
      </c>
      <c r="ATJ29" s="152">
        <f>IF(ATF29=0," ",IF(ATF29=16," ",(ATE29-ATH29-ATI29)*VLOOKUP(ATF29,PROTOKOL!$A:$E,5)))</f>
        <v>18.704815</v>
      </c>
      <c r="ATK29" s="153"/>
      <c r="ATL29" s="144">
        <f t="shared" si="326"/>
        <v>7.5</v>
      </c>
      <c r="ATM29" s="145">
        <f t="shared" si="327"/>
        <v>18.704815</v>
      </c>
      <c r="ATN29" s="149"/>
      <c r="ATO29" s="150"/>
      <c r="ATP29" s="150" t="str">
        <f t="shared" si="191"/>
        <v xml:space="preserve"> </v>
      </c>
      <c r="ATQ29" s="154" t="str">
        <f>IF(ATO29=0," ",IF(ATO29=16," ",VLOOKUP(ATO29,PROTOKOL!$A:$E,2)*ATP29))</f>
        <v xml:space="preserve"> </v>
      </c>
      <c r="ATR29" s="151"/>
      <c r="ATS29" s="152" t="str">
        <f>IF(ATO29=0," ",IF(ATO29=16," ",(ATN29-ATQ29-ATR29)*VLOOKUP(ATO29,PROTOKOL!$A:$E,5)))</f>
        <v xml:space="preserve"> </v>
      </c>
      <c r="ATT29" s="155"/>
      <c r="ATU29" s="156" t="str">
        <f t="shared" si="192"/>
        <v xml:space="preserve"> </v>
      </c>
      <c r="ATV29" s="103"/>
      <c r="ATW29" s="138">
        <v>16</v>
      </c>
      <c r="ATX29" s="149">
        <v>7.04</v>
      </c>
      <c r="ATY29" s="150">
        <v>1</v>
      </c>
      <c r="ATZ29" s="150">
        <f t="shared" si="193"/>
        <v>7.5</v>
      </c>
      <c r="AUA29" s="150">
        <f>IFERROR(IF(ATY29=0," ",IF(ATY29=16," ",VLOOKUP(ATY29,PROTOKOL!$A:$E,2)*ATZ29))/7.5*(7.5-AUD29),"")</f>
        <v>4.5</v>
      </c>
      <c r="AUB29" s="151">
        <v>0.312</v>
      </c>
      <c r="AUC29" s="152">
        <f>IF(ATY29=0," ",IF(ATY29=16," ",(ATX29-AUA29-AUB29)*VLOOKUP(ATY29,PROTOKOL!$A:$E,5)))</f>
        <v>22.587711555555554</v>
      </c>
      <c r="AUD29" s="153"/>
      <c r="AUE29" s="144">
        <f t="shared" si="328"/>
        <v>7.5</v>
      </c>
      <c r="AUF29" s="145">
        <f t="shared" si="329"/>
        <v>22.587711555555554</v>
      </c>
      <c r="AUG29" s="149"/>
      <c r="AUH29" s="150"/>
      <c r="AUI29" s="150" t="str">
        <f t="shared" si="194"/>
        <v xml:space="preserve"> </v>
      </c>
      <c r="AUJ29" s="154" t="str">
        <f>IF(AUH29=0," ",IF(AUH29=16," ",VLOOKUP(AUH29,PROTOKOL!$A:$E,2)*AUI29))</f>
        <v xml:space="preserve"> </v>
      </c>
      <c r="AUK29" s="151"/>
      <c r="AUL29" s="152" t="str">
        <f>IF(AUH29=0," ",IF(AUH29=16," ",(AUG29-AUJ29-AUK29)*VLOOKUP(AUH29,PROTOKOL!$A:$E,5)))</f>
        <v xml:space="preserve"> </v>
      </c>
      <c r="AUM29" s="155"/>
      <c r="AUN29" s="156" t="str">
        <f t="shared" si="195"/>
        <v xml:space="preserve"> </v>
      </c>
      <c r="AUO29" s="103"/>
      <c r="AUP29" s="138">
        <v>16</v>
      </c>
      <c r="AUQ29" s="149">
        <v>7.57</v>
      </c>
      <c r="AUR29" s="150">
        <v>1</v>
      </c>
      <c r="AUS29" s="150">
        <f t="shared" si="196"/>
        <v>7.5</v>
      </c>
      <c r="AUT29" s="150">
        <f>IFERROR(IF(AUR29=0," ",IF(AUR29=16," ",VLOOKUP(AUR29,PROTOKOL!$A:$E,2)*AUS29))/7.5*(7.5-AUW29),"")</f>
        <v>4.5</v>
      </c>
      <c r="AUU29" s="151">
        <v>0.43099999999999999</v>
      </c>
      <c r="AUV29" s="152">
        <f>IF(AUR29=0," ",IF(AUR29=16," ",(AUQ29-AUT29-AUU29)*VLOOKUP(AUR29,PROTOKOL!$A:$E,5)))</f>
        <v>26.754475222222222</v>
      </c>
      <c r="AUW29" s="153"/>
      <c r="AUX29" s="144">
        <f t="shared" si="330"/>
        <v>7.5</v>
      </c>
      <c r="AUY29" s="145">
        <f t="shared" si="331"/>
        <v>26.754475222222222</v>
      </c>
      <c r="AUZ29" s="149"/>
      <c r="AVA29" s="150"/>
      <c r="AVB29" s="150" t="str">
        <f t="shared" si="197"/>
        <v xml:space="preserve"> </v>
      </c>
      <c r="AVC29" s="154" t="str">
        <f>IF(AVA29=0," ",IF(AVA29=16," ",VLOOKUP(AVA29,PROTOKOL!$A:$E,2)*AVB29))</f>
        <v xml:space="preserve"> </v>
      </c>
      <c r="AVD29" s="151"/>
      <c r="AVE29" s="152" t="str">
        <f>IF(AVA29=0," ",IF(AVA29=16," ",(AUZ29-AVC29-AVD29)*VLOOKUP(AVA29,PROTOKOL!$A:$E,5)))</f>
        <v xml:space="preserve"> </v>
      </c>
      <c r="AVF29" s="155"/>
      <c r="AVG29" s="156" t="str">
        <f t="shared" si="198"/>
        <v xml:space="preserve"> </v>
      </c>
    </row>
    <row r="30" spans="1:1255" ht="15" thickBot="1" x14ac:dyDescent="0.35">
      <c r="A30" s="103"/>
      <c r="B30" s="138">
        <v>17</v>
      </c>
      <c r="C30" s="149">
        <v>5.2</v>
      </c>
      <c r="D30" s="150">
        <v>1</v>
      </c>
      <c r="E30" s="150">
        <f t="shared" si="334"/>
        <v>7.5</v>
      </c>
      <c r="F30" s="150">
        <f>IFERROR(IF(D30=0," ",IF(D30=16," ",VLOOKUP(D30,PROTOKOL!$A:$E,2)*E30))/7.5*(7.5-I30),"")</f>
        <v>4.5</v>
      </c>
      <c r="G30" s="151">
        <v>0.24099999999999999</v>
      </c>
      <c r="H30" s="152">
        <f>IF(D30=0," ",IF(D30=16," ",(C30-F30-G30)*VLOOKUP(D30,PROTOKOL!$A:$E,5)))</f>
        <v>4.6533930000000012</v>
      </c>
      <c r="I30" s="153"/>
      <c r="J30" s="144">
        <f t="shared" si="199"/>
        <v>7.5</v>
      </c>
      <c r="K30" s="145">
        <f t="shared" si="200"/>
        <v>4.6533930000000012</v>
      </c>
      <c r="L30" s="149"/>
      <c r="M30" s="150"/>
      <c r="N30" s="150" t="str">
        <f t="shared" si="3"/>
        <v xml:space="preserve"> </v>
      </c>
      <c r="O30" s="154" t="str">
        <f>IF(M30=0," ",IF(M30=16," ",VLOOKUP(M30,PROTOKOL!$A:$E,2)*N30))</f>
        <v xml:space="preserve"> </v>
      </c>
      <c r="P30" s="151"/>
      <c r="Q30" s="152" t="str">
        <f>IF(M30=0," ",IF(M30=16," ",(L30-O30-P30)*VLOOKUP(M30,PROTOKOL!$A:$E,5)))</f>
        <v xml:space="preserve"> </v>
      </c>
      <c r="R30" s="155"/>
      <c r="S30" s="156" t="str">
        <f t="shared" si="4"/>
        <v xml:space="preserve"> </v>
      </c>
      <c r="T30" s="103"/>
      <c r="U30" s="370">
        <v>17</v>
      </c>
      <c r="V30" s="422"/>
      <c r="W30" s="381"/>
      <c r="X30" s="376"/>
      <c r="Y30" s="372" t="str">
        <f t="shared" si="5"/>
        <v xml:space="preserve"> </v>
      </c>
      <c r="Z30" s="372" t="str">
        <f>IFERROR(IF(X30=0," ",IF(X30=16," ",VLOOKUP(X30,PROTOKOL!$A:$E,2)*Y30))/7.5*(7.5-AC30),"")</f>
        <v/>
      </c>
      <c r="AA30" s="382"/>
      <c r="AB30" s="374" t="str">
        <f>IF(X30=0," ",IF(X30=16," ",(W30-Z30-AA30)*VLOOKUP(X30,PROTOKOL!$A:$E,5)))</f>
        <v xml:space="preserve"> </v>
      </c>
      <c r="AC30" s="383"/>
      <c r="AD30" s="376" t="str">
        <f t="shared" si="6"/>
        <v xml:space="preserve"> </v>
      </c>
      <c r="AE30" s="377" t="str">
        <f t="shared" si="7"/>
        <v xml:space="preserve"> </v>
      </c>
      <c r="AF30" s="381"/>
      <c r="AG30" s="376"/>
      <c r="AH30" s="372" t="str">
        <f t="shared" si="8"/>
        <v xml:space="preserve"> </v>
      </c>
      <c r="AI30" s="378" t="str">
        <f>IF(AG30=0," ",IF(AG30=16," ",VLOOKUP(AG30,PROTOKOL!$A:$E,2)*AH30))</f>
        <v xml:space="preserve"> </v>
      </c>
      <c r="AJ30" s="382"/>
      <c r="AK30" s="374" t="str">
        <f>IF(AG30=0," ",IF(AG30=16," ",(AF30-AI30-AJ30)*VLOOKUP(AG30,PROTOKOL!$A:$E,5)))</f>
        <v xml:space="preserve"> </v>
      </c>
      <c r="AL30" s="384"/>
      <c r="AM30" s="380" t="str">
        <f t="shared" si="9"/>
        <v xml:space="preserve"> </v>
      </c>
      <c r="AN30" s="103"/>
      <c r="AO30" s="138">
        <v>17</v>
      </c>
      <c r="AP30" s="149" t="s">
        <v>26</v>
      </c>
      <c r="AQ30" s="150"/>
      <c r="AR30" s="150" t="str">
        <f t="shared" si="335"/>
        <v xml:space="preserve"> </v>
      </c>
      <c r="AS30" s="150" t="str">
        <f>IFERROR(IF(AQ30=0," ",IF(AQ30=16," ",VLOOKUP(AQ30,PROTOKOL!$A:$E,2)*AR30))/7.5*(7.5-AV30),"")</f>
        <v/>
      </c>
      <c r="AT30" s="151"/>
      <c r="AU30" s="152" t="str">
        <f>IF(AQ30=0," ",IF(AQ30=16," ",(AP30-AS30-AT30)*VLOOKUP(AQ30,PROTOKOL!$A:$E,5)))</f>
        <v xml:space="preserve"> </v>
      </c>
      <c r="AV30" s="153"/>
      <c r="AW30" s="144" t="str">
        <f t="shared" si="336"/>
        <v xml:space="preserve"> </v>
      </c>
      <c r="AX30" s="145" t="str">
        <f t="shared" si="337"/>
        <v xml:space="preserve"> </v>
      </c>
      <c r="AY30" s="149"/>
      <c r="AZ30" s="150"/>
      <c r="BA30" s="150" t="str">
        <f t="shared" si="338"/>
        <v xml:space="preserve"> </v>
      </c>
      <c r="BB30" s="154" t="str">
        <f>IF(AZ30=0," ",IF(AZ30=16," ",VLOOKUP(AZ30,PROTOKOL!$A:$E,2)*BA30))</f>
        <v xml:space="preserve"> </v>
      </c>
      <c r="BC30" s="151"/>
      <c r="BD30" s="152" t="str">
        <f>IF(AZ30=0," ",IF(AZ30=16," ",(AY30-BB30-BC30)*VLOOKUP(AZ30,PROTOKOL!$A:$E,5)))</f>
        <v xml:space="preserve"> </v>
      </c>
      <c r="BE30" s="155"/>
      <c r="BF30" s="156" t="str">
        <f t="shared" si="339"/>
        <v xml:space="preserve"> </v>
      </c>
      <c r="BG30" s="103"/>
      <c r="BH30" s="138">
        <v>17</v>
      </c>
      <c r="BI30" s="149">
        <v>5.95</v>
      </c>
      <c r="BJ30" s="150">
        <v>1</v>
      </c>
      <c r="BK30" s="150">
        <f t="shared" si="13"/>
        <v>7.5</v>
      </c>
      <c r="BL30" s="150">
        <f>IFERROR(IF(BJ30=0," ",IF(BJ30=16," ",VLOOKUP(BJ30,PROTOKOL!$A:$E,2)*BK30))/7.5*(7.5-BO30),"")</f>
        <v>4.5</v>
      </c>
      <c r="BM30" s="151">
        <v>0.14799999999999999</v>
      </c>
      <c r="BN30" s="152">
        <f>IF(BJ30=0," ",IF(BJ30=16," ",(BI30-BL30-BM30)*VLOOKUP(BJ30,PROTOKOL!$A:$E,5)))</f>
        <v>13.199820666666668</v>
      </c>
      <c r="BO30" s="153"/>
      <c r="BP30" s="144">
        <f t="shared" si="203"/>
        <v>7.5</v>
      </c>
      <c r="BQ30" s="145">
        <f t="shared" si="204"/>
        <v>13.199820666666668</v>
      </c>
      <c r="BR30" s="149"/>
      <c r="BS30" s="150"/>
      <c r="BT30" s="150" t="str">
        <f t="shared" si="14"/>
        <v xml:space="preserve"> </v>
      </c>
      <c r="BU30" s="154" t="str">
        <f>IF(BS30=0," ",IF(BS30=16," ",VLOOKUP(BS30,PROTOKOL!$A:$E,2)*BT30))</f>
        <v xml:space="preserve"> </v>
      </c>
      <c r="BV30" s="151"/>
      <c r="BW30" s="152" t="str">
        <f>IF(BS30=0," ",IF(BS30=16," ",(BR30-BU30-BV30)*VLOOKUP(BS30,PROTOKOL!$A:$E,5)))</f>
        <v xml:space="preserve"> </v>
      </c>
      <c r="BX30" s="155"/>
      <c r="BY30" s="156" t="str">
        <f t="shared" si="15"/>
        <v xml:space="preserve"> </v>
      </c>
      <c r="BZ30" s="103"/>
      <c r="CA30" s="138">
        <v>17</v>
      </c>
      <c r="CB30" s="149">
        <v>6.68</v>
      </c>
      <c r="CC30" s="150">
        <v>1</v>
      </c>
      <c r="CD30" s="150">
        <f t="shared" si="16"/>
        <v>7.5</v>
      </c>
      <c r="CE30" s="150">
        <f>IFERROR(IF(CC30=0," ",IF(CC30=16," ",VLOOKUP(CC30,PROTOKOL!$A:$E,2)*CD30))/7.5*(7.5-CH30),"")</f>
        <v>4.5</v>
      </c>
      <c r="CF30" s="151">
        <v>0.17899999999999999</v>
      </c>
      <c r="CG30" s="152">
        <f>IF(CC30=0," ",IF(CC30=16," ",(CB30-CE30-CF30)*VLOOKUP(CC30,PROTOKOL!$A:$E,5)))</f>
        <v>20.286360333333331</v>
      </c>
      <c r="CH30" s="153"/>
      <c r="CI30" s="144">
        <f t="shared" si="205"/>
        <v>7.5</v>
      </c>
      <c r="CJ30" s="145">
        <f t="shared" si="206"/>
        <v>20.286360333333331</v>
      </c>
      <c r="CK30" s="149"/>
      <c r="CL30" s="150"/>
      <c r="CM30" s="150"/>
      <c r="CN30" s="154" t="str">
        <f>IF(CL30=0," ",IF(CL30=16," ",VLOOKUP(CL30,PROTOKOL!$A:$E,2)*CM30))</f>
        <v xml:space="preserve"> </v>
      </c>
      <c r="CO30" s="151"/>
      <c r="CP30" s="152" t="str">
        <f>IF(CL30=0," ",IF(CL30=16," ",(CK30-CN30-CO30)*VLOOKUP(CL30,PROTOKOL!$A:$E,5)))</f>
        <v xml:space="preserve"> </v>
      </c>
      <c r="CQ30" s="155"/>
      <c r="CR30" s="156" t="str">
        <f t="shared" si="17"/>
        <v xml:space="preserve"> </v>
      </c>
      <c r="CS30" s="103"/>
      <c r="CT30" s="138">
        <v>17</v>
      </c>
      <c r="CU30" s="149">
        <v>1</v>
      </c>
      <c r="CV30" s="150">
        <v>5</v>
      </c>
      <c r="CW30" s="150">
        <f t="shared" si="18"/>
        <v>7.5</v>
      </c>
      <c r="CX30" s="150">
        <f>IFERROR(IF(CV30=0," ",IF(CV30=16," ",VLOOKUP(CV30,PROTOKOL!$A:$E,2)*CW30))/7.5*(7.5-DA30),"")</f>
        <v>0</v>
      </c>
      <c r="CY30" s="151"/>
      <c r="CZ30" s="152">
        <f>IF(CV30=0," ",IF(CV30=16," ",(CU30-CX30-CY30)*VLOOKUP(CV30,PROTOKOL!$A:$E,5)))</f>
        <v>17.262634133205204</v>
      </c>
      <c r="DA30" s="153"/>
      <c r="DB30" s="144" t="str">
        <f t="shared" si="207"/>
        <v xml:space="preserve"> </v>
      </c>
      <c r="DC30" s="145" t="str">
        <f t="shared" si="208"/>
        <v xml:space="preserve"> </v>
      </c>
      <c r="DD30" s="149"/>
      <c r="DE30" s="150"/>
      <c r="DF30" s="150" t="str">
        <f t="shared" si="209"/>
        <v xml:space="preserve"> </v>
      </c>
      <c r="DG30" s="154" t="str">
        <f>IF(DE30=0," ",IF(DE30=16," ",VLOOKUP(DE30,PROTOKOL!$A:$E,2)*DF30))</f>
        <v xml:space="preserve"> </v>
      </c>
      <c r="DH30" s="151"/>
      <c r="DI30" s="152" t="str">
        <f>IF(DE30=0," ",IF(DE30=16," ",(DD30-DG30-DH30)*VLOOKUP(DE30,PROTOKOL!$A:$E,5)))</f>
        <v xml:space="preserve"> </v>
      </c>
      <c r="DJ30" s="155"/>
      <c r="DK30" s="156" t="str">
        <f t="shared" si="19"/>
        <v xml:space="preserve"> </v>
      </c>
      <c r="DL30" s="103"/>
      <c r="DM30" s="138">
        <v>17</v>
      </c>
      <c r="DN30" s="149"/>
      <c r="DO30" s="150" t="s">
        <v>140</v>
      </c>
      <c r="DP30" s="150">
        <f t="shared" ref="DP30" si="369">IF(DO30=0," ",(7.5))</f>
        <v>7.5</v>
      </c>
      <c r="DQ30" s="150" t="str">
        <f>IFERROR(IF(DO30=0," ",IF(DO30=16," ",VLOOKUP(DO30,PROTOKOL!$A:$E,2)*DP30))/7.5*(7.5-DT30),"")</f>
        <v/>
      </c>
      <c r="DR30" s="151"/>
      <c r="DS30" s="152">
        <f t="shared" ref="DS30" si="370">$DY$53*DP30</f>
        <v>46.666666666666664</v>
      </c>
      <c r="DT30" s="153"/>
      <c r="DU30" s="144" t="str">
        <f t="shared" si="211"/>
        <v xml:space="preserve"> </v>
      </c>
      <c r="DV30" s="145" t="str">
        <f t="shared" si="212"/>
        <v xml:space="preserve"> </v>
      </c>
      <c r="DW30" s="149"/>
      <c r="DX30" s="150"/>
      <c r="DY30" s="150" t="str">
        <f t="shared" si="213"/>
        <v xml:space="preserve"> </v>
      </c>
      <c r="DZ30" s="154" t="str">
        <f>IF(DX30=0," ",IF(DX30=16," ",VLOOKUP(DX30,PROTOKOL!$A:$E,2)*DY30))</f>
        <v xml:space="preserve"> </v>
      </c>
      <c r="EA30" s="151"/>
      <c r="EB30" s="152" t="str">
        <f>IF(DX30=0," ",IF(DX30=16," ",(DW30-DZ30-EA30)*VLOOKUP(DX30,PROTOKOL!$A:$E,5)))</f>
        <v xml:space="preserve"> </v>
      </c>
      <c r="EC30" s="155"/>
      <c r="ED30" s="156" t="str">
        <f t="shared" si="21"/>
        <v xml:space="preserve"> </v>
      </c>
      <c r="EE30" s="103"/>
      <c r="EF30" s="138">
        <v>17</v>
      </c>
      <c r="EG30" s="149" t="s">
        <v>26</v>
      </c>
      <c r="EH30" s="150"/>
      <c r="EI30" s="150" t="str">
        <f t="shared" si="22"/>
        <v xml:space="preserve"> </v>
      </c>
      <c r="EJ30" s="150" t="str">
        <f>IFERROR(IF(EH30=0," ",IF(EH30=16," ",VLOOKUP(EH30,PROTOKOL!$A:$E,2)*EI30))/7.5*(7.5-EM30),"")</f>
        <v/>
      </c>
      <c r="EK30" s="151"/>
      <c r="EL30" s="152" t="str">
        <f>IF(EH30=0," ",IF(EH30=16," ",(EG30-EJ30-EK30)*VLOOKUP(EH30,PROTOKOL!$A:$E,5)))</f>
        <v xml:space="preserve"> </v>
      </c>
      <c r="EM30" s="153"/>
      <c r="EN30" s="144" t="str">
        <f t="shared" si="214"/>
        <v xml:space="preserve"> </v>
      </c>
      <c r="EO30" s="145" t="str">
        <f t="shared" si="215"/>
        <v xml:space="preserve"> </v>
      </c>
      <c r="EP30" s="149"/>
      <c r="EQ30" s="150"/>
      <c r="ER30" s="150" t="str">
        <f t="shared" si="23"/>
        <v xml:space="preserve"> </v>
      </c>
      <c r="ES30" s="154" t="str">
        <f>IF(EQ30=0," ",IF(EQ30=16," ",VLOOKUP(EQ30,PROTOKOL!$A:$E,2)*ER30))</f>
        <v xml:space="preserve"> </v>
      </c>
      <c r="ET30" s="151"/>
      <c r="EU30" s="152" t="str">
        <f>IF(EQ30=0," ",IF(EQ30=16," ",(EP30-ES30-ET30)*VLOOKUP(EQ30,PROTOKOL!$A:$E,5)))</f>
        <v xml:space="preserve"> </v>
      </c>
      <c r="EV30" s="155"/>
      <c r="EW30" s="156" t="str">
        <f t="shared" si="24"/>
        <v xml:space="preserve"> </v>
      </c>
      <c r="EX30" s="103"/>
      <c r="EY30" s="138">
        <v>17</v>
      </c>
      <c r="EZ30" s="149">
        <v>1</v>
      </c>
      <c r="FA30" s="150">
        <v>5</v>
      </c>
      <c r="FB30" s="150">
        <f t="shared" si="25"/>
        <v>7.5</v>
      </c>
      <c r="FC30" s="150">
        <f>IFERROR(IF(FA30=0," ",IF(FA30=16," ",VLOOKUP(FA30,PROTOKOL!$A:$E,2)*FB30))/7.5*(7.5-FF30),"")</f>
        <v>0</v>
      </c>
      <c r="FD30" s="151"/>
      <c r="FE30" s="152">
        <f>IF(FA30=0," ",IF(FA30=16," ",(EZ30-FC30-FD30)*VLOOKUP(FA30,PROTOKOL!$A:$E,5)))</f>
        <v>17.262634133205204</v>
      </c>
      <c r="FF30" s="153"/>
      <c r="FG30" s="144" t="str">
        <f t="shared" si="216"/>
        <v xml:space="preserve"> </v>
      </c>
      <c r="FH30" s="145" t="str">
        <f t="shared" si="217"/>
        <v xml:space="preserve"> </v>
      </c>
      <c r="FI30" s="149"/>
      <c r="FJ30" s="150"/>
      <c r="FK30" s="150" t="str">
        <f t="shared" si="26"/>
        <v xml:space="preserve"> </v>
      </c>
      <c r="FL30" s="154" t="str">
        <f>IF(FJ30=0," ",IF(FJ30=16," ",VLOOKUP(FJ30,PROTOKOL!$A:$E,2)*FK30))</f>
        <v xml:space="preserve"> </v>
      </c>
      <c r="FM30" s="151"/>
      <c r="FN30" s="152" t="str">
        <f>IF(FJ30=0," ",IF(FJ30=16," ",(FI30-FL30-FM30)*VLOOKUP(FJ30,PROTOKOL!$A:$E,5)))</f>
        <v xml:space="preserve"> </v>
      </c>
      <c r="FO30" s="155"/>
      <c r="FP30" s="156" t="str">
        <f t="shared" si="27"/>
        <v xml:space="preserve"> </v>
      </c>
      <c r="FQ30" s="103"/>
      <c r="FR30" s="138">
        <v>17</v>
      </c>
      <c r="FS30" s="149">
        <v>1</v>
      </c>
      <c r="FT30" s="150">
        <v>5</v>
      </c>
      <c r="FU30" s="150">
        <f t="shared" si="28"/>
        <v>7.5</v>
      </c>
      <c r="FV30" s="150">
        <f>IFERROR(IF(FT30=0," ",IF(FT30=16," ",VLOOKUP(FT30,PROTOKOL!$A:$E,2)*FU30))/7.5*(7.5-FY30),"")</f>
        <v>0</v>
      </c>
      <c r="FW30" s="151"/>
      <c r="FX30" s="152">
        <f>IF(FT30=0," ",IF(FT30=16," ",(FS30-FV30-FW30)*VLOOKUP(FT30,PROTOKOL!$A:$E,5)))</f>
        <v>17.262634133205204</v>
      </c>
      <c r="FY30" s="153"/>
      <c r="FZ30" s="144" t="str">
        <f t="shared" si="218"/>
        <v xml:space="preserve"> </v>
      </c>
      <c r="GA30" s="145" t="str">
        <f t="shared" si="219"/>
        <v xml:space="preserve"> </v>
      </c>
      <c r="GB30" s="149"/>
      <c r="GC30" s="150"/>
      <c r="GD30" s="150" t="str">
        <f t="shared" si="29"/>
        <v xml:space="preserve"> </v>
      </c>
      <c r="GE30" s="154" t="str">
        <f>IF(GC30=0," ",IF(GC30=16," ",VLOOKUP(GC30,PROTOKOL!$A:$E,2)*GD30))</f>
        <v xml:space="preserve"> </v>
      </c>
      <c r="GF30" s="151"/>
      <c r="GG30" s="152" t="str">
        <f>IF(GC30=0," ",IF(GC30=16," ",(GB30-GE30-GF30)*VLOOKUP(GC30,PROTOKOL!$A:$E,5)))</f>
        <v xml:space="preserve"> </v>
      </c>
      <c r="GH30" s="155"/>
      <c r="GI30" s="156" t="str">
        <f t="shared" si="30"/>
        <v xml:space="preserve"> </v>
      </c>
      <c r="GJ30" s="103"/>
      <c r="GK30" s="138">
        <v>17</v>
      </c>
      <c r="GL30" s="149" t="s">
        <v>26</v>
      </c>
      <c r="GM30" s="150"/>
      <c r="GN30" s="150" t="str">
        <f t="shared" si="31"/>
        <v xml:space="preserve"> </v>
      </c>
      <c r="GO30" s="150" t="str">
        <f>IFERROR(IF(GM30=0," ",IF(GM30=16," ",VLOOKUP(GM30,PROTOKOL!$A:$E,2)*GN30))/7.5*(7.5-GR30),"")</f>
        <v/>
      </c>
      <c r="GP30" s="151"/>
      <c r="GQ30" s="152" t="str">
        <f>IF(GM30=0," ",IF(GM30=16," ",(GL30-GO30-GP30)*VLOOKUP(GM30,PROTOKOL!$A:$E,5)))</f>
        <v xml:space="preserve"> </v>
      </c>
      <c r="GR30" s="153"/>
      <c r="GS30" s="144" t="str">
        <f t="shared" si="220"/>
        <v xml:space="preserve"> </v>
      </c>
      <c r="GT30" s="145" t="str">
        <f t="shared" si="221"/>
        <v xml:space="preserve"> </v>
      </c>
      <c r="GU30" s="149"/>
      <c r="GV30" s="150"/>
      <c r="GW30" s="150" t="str">
        <f t="shared" si="32"/>
        <v xml:space="preserve"> </v>
      </c>
      <c r="GX30" s="154" t="str">
        <f>IF(GV30=0," ",IF(GV30=16," ",VLOOKUP(GV30,PROTOKOL!$A:$E,2)*GW30))</f>
        <v xml:space="preserve"> </v>
      </c>
      <c r="GY30" s="151"/>
      <c r="GZ30" s="152" t="str">
        <f>IF(GV30=0," ",IF(GV30=16," ",(GU30-GX30-GY30)*VLOOKUP(GV30,PROTOKOL!$A:$E,5)))</f>
        <v xml:space="preserve"> </v>
      </c>
      <c r="HA30" s="155"/>
      <c r="HB30" s="156" t="str">
        <f t="shared" si="33"/>
        <v xml:space="preserve"> </v>
      </c>
      <c r="HC30" s="103"/>
      <c r="HD30" s="138">
        <v>17</v>
      </c>
      <c r="HE30" s="149">
        <v>1</v>
      </c>
      <c r="HF30" s="150">
        <v>5</v>
      </c>
      <c r="HG30" s="150">
        <f t="shared" si="34"/>
        <v>7.5</v>
      </c>
      <c r="HH30" s="150">
        <f>IFERROR(IF(HF30=0," ",IF(HF30=16," ",VLOOKUP(HF30,PROTOKOL!$A:$E,2)*HG30))/7.5*(7.5-HK30),"")</f>
        <v>0</v>
      </c>
      <c r="HI30" s="151"/>
      <c r="HJ30" s="152">
        <f>IF(HF30=0," ",IF(HF30=16," ",(HE30-HH30-HI30)*VLOOKUP(HF30,PROTOKOL!$A:$E,5)))</f>
        <v>17.262634133205204</v>
      </c>
      <c r="HK30" s="153"/>
      <c r="HL30" s="144" t="str">
        <f t="shared" si="222"/>
        <v xml:space="preserve"> </v>
      </c>
      <c r="HM30" s="145" t="str">
        <f t="shared" si="223"/>
        <v xml:space="preserve"> </v>
      </c>
      <c r="HN30" s="149"/>
      <c r="HO30" s="150"/>
      <c r="HP30" s="150" t="str">
        <f t="shared" si="35"/>
        <v xml:space="preserve"> </v>
      </c>
      <c r="HQ30" s="154" t="str">
        <f>IF(HO30=0," ",IF(HO30=16," ",VLOOKUP(HO30,PROTOKOL!$A:$E,2)*HP30))</f>
        <v xml:space="preserve"> </v>
      </c>
      <c r="HR30" s="151"/>
      <c r="HS30" s="152" t="str">
        <f>IF(HO30=0," ",IF(HO30=16," ",(HN30-HQ30-HR30)*VLOOKUP(HO30,PROTOKOL!$A:$E,5)))</f>
        <v xml:space="preserve"> </v>
      </c>
      <c r="HT30" s="155"/>
      <c r="HU30" s="156" t="str">
        <f t="shared" si="36"/>
        <v xml:space="preserve"> </v>
      </c>
      <c r="HV30" s="103"/>
      <c r="HW30" s="138">
        <v>17</v>
      </c>
      <c r="HX30" s="149">
        <v>8.39</v>
      </c>
      <c r="HY30" s="150">
        <v>3</v>
      </c>
      <c r="HZ30" s="150">
        <f t="shared" si="37"/>
        <v>7.5</v>
      </c>
      <c r="IA30" s="150">
        <f>IFERROR(IF(HY30=0," ",IF(HY30=16," ",VLOOKUP(HY30,PROTOKOL!$A:$E,2)*HZ30))/7.5*(7.5-ID30),"")</f>
        <v>4.5</v>
      </c>
      <c r="IB30" s="151">
        <v>0.13800000000000001</v>
      </c>
      <c r="IC30" s="152">
        <f>IF(HY30=0," ",IF(HY30=16," ",(HX30-IA30-IB30)*VLOOKUP(HY30,PROTOKOL!$A:$E,5)))</f>
        <v>26.626735022222224</v>
      </c>
      <c r="ID30" s="153"/>
      <c r="IE30" s="144">
        <f t="shared" si="224"/>
        <v>7.5</v>
      </c>
      <c r="IF30" s="145">
        <f t="shared" si="225"/>
        <v>26.626735022222224</v>
      </c>
      <c r="IG30" s="149"/>
      <c r="IH30" s="150"/>
      <c r="II30" s="150" t="str">
        <f t="shared" si="38"/>
        <v xml:space="preserve"> </v>
      </c>
      <c r="IJ30" s="154" t="str">
        <f>IF(IH30=0," ",IF(IH30=16," ",VLOOKUP(IH30,PROTOKOL!$A:$E,2)*II30))</f>
        <v xml:space="preserve"> </v>
      </c>
      <c r="IK30" s="151"/>
      <c r="IL30" s="152" t="str">
        <f>IF(IH30=0," ",IF(IH30=16," ",(IG30-IJ30-IK30)*VLOOKUP(IH30,PROTOKOL!$A:$E,5)))</f>
        <v xml:space="preserve"> </v>
      </c>
      <c r="IM30" s="155"/>
      <c r="IN30" s="156" t="str">
        <f t="shared" si="39"/>
        <v xml:space="preserve"> </v>
      </c>
      <c r="IO30" s="103"/>
      <c r="IP30" s="138">
        <v>17</v>
      </c>
      <c r="IQ30" s="149">
        <v>5.52</v>
      </c>
      <c r="IR30" s="150">
        <v>1</v>
      </c>
      <c r="IS30" s="150">
        <f t="shared" si="40"/>
        <v>7.5</v>
      </c>
      <c r="IT30" s="150">
        <f>IFERROR(IF(IR30=0," ",IF(IR30=16," ",VLOOKUP(IR30,PROTOKOL!$A:$E,2)*IS30))/7.5*(7.5-IW30),"")</f>
        <v>4.5</v>
      </c>
      <c r="IU30" s="151">
        <v>0.16500000000000001</v>
      </c>
      <c r="IV30" s="152">
        <f>IF(IR30=0," ",IF(IR30=16," ",(IQ30-IT30-IU30)*VLOOKUP(IR30,PROTOKOL!$A:$E,5)))</f>
        <v>8.6680849999999943</v>
      </c>
      <c r="IW30" s="153"/>
      <c r="IX30" s="144">
        <f t="shared" si="226"/>
        <v>7.5</v>
      </c>
      <c r="IY30" s="145">
        <f t="shared" si="227"/>
        <v>8.6680849999999943</v>
      </c>
      <c r="IZ30" s="149"/>
      <c r="JA30" s="150"/>
      <c r="JB30" s="150" t="str">
        <f t="shared" si="41"/>
        <v xml:space="preserve"> </v>
      </c>
      <c r="JC30" s="154" t="str">
        <f>IF(JA30=0," ",IF(JA30=16," ",VLOOKUP(JA30,PROTOKOL!$A:$E,2)*JB30))</f>
        <v xml:space="preserve"> </v>
      </c>
      <c r="JD30" s="151"/>
      <c r="JE30" s="152" t="str">
        <f>IF(JA30=0," ",IF(JA30=16," ",(IZ30-JC30-JD30)*VLOOKUP(JA30,PROTOKOL!$A:$E,5)))</f>
        <v xml:space="preserve"> </v>
      </c>
      <c r="JF30" s="155"/>
      <c r="JG30" s="156" t="str">
        <f t="shared" si="42"/>
        <v xml:space="preserve"> </v>
      </c>
      <c r="JH30" s="103"/>
      <c r="JI30" s="138">
        <v>17</v>
      </c>
      <c r="JJ30" s="149">
        <v>1</v>
      </c>
      <c r="JK30" s="150">
        <v>5</v>
      </c>
      <c r="JL30" s="150">
        <f t="shared" si="43"/>
        <v>7.5</v>
      </c>
      <c r="JM30" s="150">
        <f>IFERROR(IF(JK30=0," ",IF(JK30=16," ",VLOOKUP(JK30,PROTOKOL!$A:$E,2)*JL30))/7.5*(7.5-JP30),"")</f>
        <v>0</v>
      </c>
      <c r="JN30" s="151"/>
      <c r="JO30" s="152">
        <f>IF(JK30=0," ",IF(JK30=16," ",(JJ30-JM30-JN30)*VLOOKUP(JK30,PROTOKOL!$A:$E,5)))</f>
        <v>17.262634133205204</v>
      </c>
      <c r="JP30" s="153"/>
      <c r="JQ30" s="144" t="str">
        <f t="shared" si="228"/>
        <v xml:space="preserve"> </v>
      </c>
      <c r="JR30" s="145" t="str">
        <f t="shared" si="229"/>
        <v xml:space="preserve"> </v>
      </c>
      <c r="JS30" s="149"/>
      <c r="JT30" s="150"/>
      <c r="JU30" s="150" t="str">
        <f t="shared" si="44"/>
        <v xml:space="preserve"> </v>
      </c>
      <c r="JV30" s="154" t="str">
        <f>IF(JT30=0," ",IF(JT30=16," ",VLOOKUP(JT30,PROTOKOL!$A:$E,2)*JU30))</f>
        <v xml:space="preserve"> </v>
      </c>
      <c r="JW30" s="151"/>
      <c r="JX30" s="152" t="str">
        <f>IF(JT30=0," ",IF(JT30=16," ",(JS30-JV30-JW30)*VLOOKUP(JT30,PROTOKOL!$A:$E,5)))</f>
        <v xml:space="preserve"> </v>
      </c>
      <c r="JY30" s="155"/>
      <c r="JZ30" s="156" t="str">
        <f t="shared" si="45"/>
        <v xml:space="preserve"> </v>
      </c>
      <c r="KA30" s="103"/>
      <c r="KB30" s="138">
        <v>17</v>
      </c>
      <c r="KC30" s="149">
        <v>6.17</v>
      </c>
      <c r="KD30" s="150">
        <v>1</v>
      </c>
      <c r="KE30" s="150">
        <f t="shared" si="46"/>
        <v>7.5</v>
      </c>
      <c r="KF30" s="150">
        <f>IFERROR(IF(KD30=0," ",IF(KD30=16," ",VLOOKUP(KD30,PROTOKOL!$A:$E,2)*KE30))/7.5*(7.5-KI30),"")</f>
        <v>4.5</v>
      </c>
      <c r="KG30" s="151">
        <v>0.14099999999999999</v>
      </c>
      <c r="KH30" s="152">
        <f>IF(KD30=0," ",IF(KD30=16," ",(KC30-KF30-KG30)*VLOOKUP(KD30,PROTOKOL!$A:$E,5)))</f>
        <v>15.501171888888885</v>
      </c>
      <c r="KI30" s="153"/>
      <c r="KJ30" s="144">
        <f t="shared" si="230"/>
        <v>7.5</v>
      </c>
      <c r="KK30" s="145">
        <f t="shared" si="231"/>
        <v>15.501171888888885</v>
      </c>
      <c r="KL30" s="149"/>
      <c r="KM30" s="150"/>
      <c r="KN30" s="150" t="str">
        <f t="shared" si="47"/>
        <v xml:space="preserve"> </v>
      </c>
      <c r="KO30" s="154" t="str">
        <f>IF(KM30=0," ",IF(KM30=16," ",VLOOKUP(KM30,PROTOKOL!$A:$E,2)*KN30))</f>
        <v xml:space="preserve"> </v>
      </c>
      <c r="KP30" s="151"/>
      <c r="KQ30" s="152" t="str">
        <f>IF(KM30=0," ",IF(KM30=16," ",(KL30-KO30-KP30)*VLOOKUP(KM30,PROTOKOL!$A:$E,5)))</f>
        <v xml:space="preserve"> </v>
      </c>
      <c r="KR30" s="155"/>
      <c r="KS30" s="156" t="str">
        <f t="shared" si="48"/>
        <v xml:space="preserve"> </v>
      </c>
      <c r="KT30" s="103"/>
      <c r="KU30" s="138">
        <v>17</v>
      </c>
      <c r="KV30" s="149" t="s">
        <v>29</v>
      </c>
      <c r="KW30" s="150"/>
      <c r="KX30" s="150" t="str">
        <f t="shared" si="49"/>
        <v xml:space="preserve"> </v>
      </c>
      <c r="KY30" s="150" t="str">
        <f>IFERROR(IF(KW30=0," ",IF(KW30=16," ",VLOOKUP(KW30,PROTOKOL!$A:$E,2)*KX30))/7.5*(7.5-LB30),"")</f>
        <v/>
      </c>
      <c r="KZ30" s="151"/>
      <c r="LA30" s="152" t="str">
        <f>IF(KW30=0," ",IF(KW30=16," ",(KV30-KY30-KZ30)*VLOOKUP(KW30,PROTOKOL!$A:$E,5)))</f>
        <v xml:space="preserve"> </v>
      </c>
      <c r="LB30" s="153"/>
      <c r="LC30" s="144" t="str">
        <f t="shared" si="232"/>
        <v xml:space="preserve"> </v>
      </c>
      <c r="LD30" s="145" t="str">
        <f t="shared" si="233"/>
        <v xml:space="preserve"> </v>
      </c>
      <c r="LE30" s="149"/>
      <c r="LF30" s="150"/>
      <c r="LG30" s="150" t="str">
        <f t="shared" si="50"/>
        <v xml:space="preserve"> </v>
      </c>
      <c r="LH30" s="154" t="str">
        <f>IF(LF30=0," ",IF(LF30=16," ",VLOOKUP(LF30,PROTOKOL!$A:$E,2)*LG30))</f>
        <v xml:space="preserve"> </v>
      </c>
      <c r="LI30" s="151"/>
      <c r="LJ30" s="152" t="str">
        <f>IF(LF30=0," ",IF(LF30=16," ",(LE30-LH30-LI30)*VLOOKUP(LF30,PROTOKOL!$A:$E,5)))</f>
        <v xml:space="preserve"> </v>
      </c>
      <c r="LK30" s="155"/>
      <c r="LL30" s="156" t="str">
        <f t="shared" si="51"/>
        <v xml:space="preserve"> </v>
      </c>
      <c r="LM30" s="103"/>
      <c r="LN30" s="138">
        <v>17</v>
      </c>
      <c r="LO30" s="149" t="s">
        <v>26</v>
      </c>
      <c r="LP30" s="150"/>
      <c r="LQ30" s="150" t="str">
        <f t="shared" si="52"/>
        <v xml:space="preserve"> </v>
      </c>
      <c r="LR30" s="150" t="str">
        <f>IFERROR(IF(LP30=0," ",IF(LP30=16," ",VLOOKUP(LP30,PROTOKOL!$A:$E,2)*LQ30))/7.5*(7.5-LU30),"")</f>
        <v/>
      </c>
      <c r="LS30" s="151"/>
      <c r="LT30" s="152" t="str">
        <f>IF(LP30=0," ",IF(LP30=16," ",(LO30-LR30-LS30)*VLOOKUP(LP30,PROTOKOL!$A:$E,5)))</f>
        <v xml:space="preserve"> </v>
      </c>
      <c r="LU30" s="153"/>
      <c r="LV30" s="144" t="str">
        <f t="shared" si="234"/>
        <v xml:space="preserve"> </v>
      </c>
      <c r="LW30" s="145" t="str">
        <f t="shared" si="235"/>
        <v xml:space="preserve"> </v>
      </c>
      <c r="LX30" s="149"/>
      <c r="LY30" s="150"/>
      <c r="LZ30" s="150" t="str">
        <f t="shared" si="53"/>
        <v xml:space="preserve"> </v>
      </c>
      <c r="MA30" s="154" t="str">
        <f>IF(LY30=0," ",IF(LY30=16," ",VLOOKUP(LY30,PROTOKOL!$A:$E,2)*LZ30))</f>
        <v xml:space="preserve"> </v>
      </c>
      <c r="MB30" s="151"/>
      <c r="MC30" s="152" t="str">
        <f>IF(LY30=0," ",IF(LY30=16," ",(LX30-MA30-MB30)*VLOOKUP(LY30,PROTOKOL!$A:$E,5)))</f>
        <v xml:space="preserve"> </v>
      </c>
      <c r="MD30" s="155"/>
      <c r="ME30" s="156" t="str">
        <f t="shared" si="54"/>
        <v xml:space="preserve"> </v>
      </c>
      <c r="MF30" s="103"/>
      <c r="MG30" s="138">
        <v>17</v>
      </c>
      <c r="MH30" s="149">
        <v>8.39</v>
      </c>
      <c r="MI30" s="150">
        <v>3</v>
      </c>
      <c r="MJ30" s="150">
        <f t="shared" si="55"/>
        <v>7.5</v>
      </c>
      <c r="MK30" s="150">
        <f>IFERROR(IF(MI30=0," ",IF(MI30=16," ",VLOOKUP(MI30,PROTOKOL!$A:$E,2)*MJ30))/7.5*(7.5-MN30),"")</f>
        <v>4.5</v>
      </c>
      <c r="ML30" s="151">
        <v>0.13800000000000001</v>
      </c>
      <c r="MM30" s="152">
        <f>IF(MI30=0," ",IF(MI30=16," ",(MH30-MK30-ML30)*VLOOKUP(MI30,PROTOKOL!$A:$E,5)))</f>
        <v>26.626735022222224</v>
      </c>
      <c r="MN30" s="153"/>
      <c r="MO30" s="144">
        <f t="shared" si="236"/>
        <v>7.5</v>
      </c>
      <c r="MP30" s="145">
        <f t="shared" si="237"/>
        <v>26.626735022222224</v>
      </c>
      <c r="MQ30" s="149"/>
      <c r="MR30" s="150"/>
      <c r="MS30" s="150" t="str">
        <f t="shared" si="56"/>
        <v xml:space="preserve"> </v>
      </c>
      <c r="MT30" s="154" t="str">
        <f>IF(MR30=0," ",IF(MR30=16," ",VLOOKUP(MR30,PROTOKOL!$A:$E,2)*MS30))</f>
        <v xml:space="preserve"> </v>
      </c>
      <c r="MU30" s="151"/>
      <c r="MV30" s="152" t="str">
        <f>IF(MR30=0," ",IF(MR30=16," ",(MQ30-MT30-MU30)*VLOOKUP(MR30,PROTOKOL!$A:$E,5)))</f>
        <v xml:space="preserve"> </v>
      </c>
      <c r="MW30" s="155"/>
      <c r="MX30" s="156" t="str">
        <f t="shared" si="57"/>
        <v xml:space="preserve"> </v>
      </c>
      <c r="MY30" s="103"/>
      <c r="MZ30" s="138">
        <v>17</v>
      </c>
      <c r="NA30" s="149">
        <v>9.24</v>
      </c>
      <c r="NB30" s="150">
        <v>3</v>
      </c>
      <c r="NC30" s="150">
        <f t="shared" si="58"/>
        <v>7.5</v>
      </c>
      <c r="ND30" s="150">
        <f>IFERROR(IF(NB30=0," ",IF(NB30=16," ",VLOOKUP(NB30,PROTOKOL!$A:$E,2)*NC30))/7.5*(7.5-NG30),"")</f>
        <v>4.5</v>
      </c>
      <c r="NE30" s="151">
        <v>0.16500000000000001</v>
      </c>
      <c r="NF30" s="152">
        <f>IF(NB30=0," ",IF(NB30=16," ",(NA30-ND30-NE30)*VLOOKUP(NB30,PROTOKOL!$A:$E,5)))</f>
        <v>32.467300833333333</v>
      </c>
      <c r="NG30" s="153"/>
      <c r="NH30" s="144">
        <f t="shared" si="238"/>
        <v>7.5</v>
      </c>
      <c r="NI30" s="145">
        <f t="shared" si="239"/>
        <v>32.467300833333333</v>
      </c>
      <c r="NJ30" s="149"/>
      <c r="NK30" s="150"/>
      <c r="NL30" s="150" t="str">
        <f t="shared" si="59"/>
        <v xml:space="preserve"> </v>
      </c>
      <c r="NM30" s="154" t="str">
        <f>IF(NK30=0," ",IF(NK30=16," ",VLOOKUP(NK30,PROTOKOL!$A:$E,2)*NL30))</f>
        <v xml:space="preserve"> </v>
      </c>
      <c r="NN30" s="151"/>
      <c r="NO30" s="152" t="str">
        <f>IF(NK30=0," ",IF(NK30=16," ",(NJ30-NM30-NN30)*VLOOKUP(NK30,PROTOKOL!$A:$E,5)))</f>
        <v xml:space="preserve"> </v>
      </c>
      <c r="NP30" s="155"/>
      <c r="NQ30" s="156" t="str">
        <f t="shared" si="60"/>
        <v xml:space="preserve"> </v>
      </c>
      <c r="NR30" s="103"/>
      <c r="NS30" s="138">
        <v>17</v>
      </c>
      <c r="NT30" s="149">
        <v>6.68</v>
      </c>
      <c r="NU30" s="150">
        <v>3</v>
      </c>
      <c r="NV30" s="150">
        <f t="shared" si="61"/>
        <v>7.5</v>
      </c>
      <c r="NW30" s="150">
        <f>IFERROR(IF(NU30=0," ",IF(NU30=16," ",VLOOKUP(NU30,PROTOKOL!$A:$E,2)*NV30))/7.5*(7.5-NZ30),"")</f>
        <v>4.5</v>
      </c>
      <c r="NX30" s="151">
        <v>0.17899999999999999</v>
      </c>
      <c r="NY30" s="152">
        <f>IF(NU30=0," ",IF(NU30=16," ",(NT30-NW30-NX30)*VLOOKUP(NU30,PROTOKOL!$A:$E,5)))</f>
        <v>14.200452233333332</v>
      </c>
      <c r="NZ30" s="153"/>
      <c r="OA30" s="144">
        <f t="shared" si="240"/>
        <v>7.5</v>
      </c>
      <c r="OB30" s="145">
        <f t="shared" si="241"/>
        <v>14.200452233333332</v>
      </c>
      <c r="OC30" s="149"/>
      <c r="OD30" s="150"/>
      <c r="OE30" s="150" t="str">
        <f t="shared" si="62"/>
        <v xml:space="preserve"> </v>
      </c>
      <c r="OF30" s="154" t="str">
        <f>IF(OD30=0," ",IF(OD30=16," ",VLOOKUP(OD30,PROTOKOL!$A:$E,2)*OE30))</f>
        <v xml:space="preserve"> </v>
      </c>
      <c r="OG30" s="151"/>
      <c r="OH30" s="152" t="str">
        <f>IF(OD30=0," ",IF(OD30=16," ",(OC30-OF30-OG30)*VLOOKUP(OD30,PROTOKOL!$A:$E,5)))</f>
        <v xml:space="preserve"> </v>
      </c>
      <c r="OI30" s="155"/>
      <c r="OJ30" s="156" t="str">
        <f t="shared" si="63"/>
        <v xml:space="preserve"> </v>
      </c>
      <c r="OK30" s="103"/>
      <c r="OL30" s="138">
        <v>17</v>
      </c>
      <c r="OM30" s="149" t="s">
        <v>26</v>
      </c>
      <c r="ON30" s="150"/>
      <c r="OO30" s="150" t="str">
        <f t="shared" si="64"/>
        <v xml:space="preserve"> </v>
      </c>
      <c r="OP30" s="150" t="str">
        <f>IFERROR(IF(ON30=0," ",IF(ON30=16," ",VLOOKUP(ON30,PROTOKOL!$A:$E,2)*OO30))/7.5*(7.5-OS30),"")</f>
        <v/>
      </c>
      <c r="OQ30" s="151"/>
      <c r="OR30" s="152" t="str">
        <f>IF(ON30=0," ",IF(ON30=16," ",(OM30-OP30-OQ30)*VLOOKUP(ON30,PROTOKOL!$A:$E,5)))</f>
        <v xml:space="preserve"> </v>
      </c>
      <c r="OS30" s="153"/>
      <c r="OT30" s="144" t="str">
        <f t="shared" si="242"/>
        <v xml:space="preserve"> </v>
      </c>
      <c r="OU30" s="145" t="str">
        <f t="shared" si="243"/>
        <v xml:space="preserve"> </v>
      </c>
      <c r="OV30" s="149"/>
      <c r="OW30" s="150"/>
      <c r="OX30" s="150" t="str">
        <f t="shared" si="65"/>
        <v xml:space="preserve"> </v>
      </c>
      <c r="OY30" s="154" t="str">
        <f>IF(OW30=0," ",IF(OW30=16," ",VLOOKUP(OW30,PROTOKOL!$A:$E,2)*OX30))</f>
        <v xml:space="preserve"> </v>
      </c>
      <c r="OZ30" s="151"/>
      <c r="PA30" s="152" t="str">
        <f>IF(OW30=0," ",IF(OW30=16," ",(OV30-OY30-OZ30)*VLOOKUP(OW30,PROTOKOL!$A:$E,5)))</f>
        <v xml:space="preserve"> </v>
      </c>
      <c r="PB30" s="155"/>
      <c r="PC30" s="156" t="str">
        <f t="shared" si="66"/>
        <v xml:space="preserve"> </v>
      </c>
      <c r="PD30" s="103"/>
      <c r="PE30" s="138">
        <v>17</v>
      </c>
      <c r="PF30" s="149">
        <v>9.24</v>
      </c>
      <c r="PG30" s="150">
        <v>3</v>
      </c>
      <c r="PH30" s="150">
        <f t="shared" si="67"/>
        <v>7.5</v>
      </c>
      <c r="PI30" s="150">
        <f>IFERROR(IF(PG30=0," ",IF(PG30=16," ",VLOOKUP(PG30,PROTOKOL!$A:$E,2)*PH30))/7.5*(7.5-PL30),"")</f>
        <v>4.5</v>
      </c>
      <c r="PJ30" s="151">
        <v>0.16500000000000001</v>
      </c>
      <c r="PK30" s="152">
        <f>IF(PG30=0," ",IF(PG30=16," ",(PF30-PI30-PJ30)*VLOOKUP(PG30,PROTOKOL!$A:$E,5)))</f>
        <v>32.467300833333333</v>
      </c>
      <c r="PL30" s="153"/>
      <c r="PM30" s="144">
        <f t="shared" si="244"/>
        <v>7.5</v>
      </c>
      <c r="PN30" s="145">
        <f t="shared" si="245"/>
        <v>32.467300833333333</v>
      </c>
      <c r="PO30" s="149"/>
      <c r="PP30" s="150"/>
      <c r="PQ30" s="150" t="str">
        <f t="shared" si="68"/>
        <v xml:space="preserve"> </v>
      </c>
      <c r="PR30" s="154" t="str">
        <f>IF(PP30=0," ",IF(PP30=16," ",VLOOKUP(PP30,PROTOKOL!$A:$E,2)*PQ30))</f>
        <v xml:space="preserve"> </v>
      </c>
      <c r="PS30" s="151"/>
      <c r="PT30" s="152" t="str">
        <f>IF(PP30=0," ",IF(PP30=16," ",(PO30-PR30-PS30)*VLOOKUP(PP30,PROTOKOL!$A:$E,5)))</f>
        <v xml:space="preserve"> </v>
      </c>
      <c r="PU30" s="155"/>
      <c r="PV30" s="156" t="str">
        <f t="shared" si="69"/>
        <v xml:space="preserve"> </v>
      </c>
      <c r="PW30" s="103"/>
      <c r="PX30" s="138">
        <v>17</v>
      </c>
      <c r="PY30" s="149">
        <v>6.04</v>
      </c>
      <c r="PZ30" s="150">
        <v>1</v>
      </c>
      <c r="QA30" s="150">
        <f t="shared" si="70"/>
        <v>7.5</v>
      </c>
      <c r="QB30" s="150">
        <f>IFERROR(IF(PZ30=0," ",IF(PZ30=16," ",VLOOKUP(PZ30,PROTOKOL!$A:$E,2)*QA30))/7.5*(7.5-QE30),"")</f>
        <v>4.5</v>
      </c>
      <c r="QC30" s="151">
        <v>0.439</v>
      </c>
      <c r="QD30" s="152">
        <f>IF(PZ30=0," ",IF(PZ30=16," ",(PY30-QB30-QC30)*VLOOKUP(PZ30,PROTOKOL!$A:$E,5)))</f>
        <v>11.162060333333331</v>
      </c>
      <c r="QE30" s="153"/>
      <c r="QF30" s="144">
        <f t="shared" si="246"/>
        <v>7.5</v>
      </c>
      <c r="QG30" s="145">
        <f t="shared" si="247"/>
        <v>11.162060333333331</v>
      </c>
      <c r="QH30" s="149"/>
      <c r="QI30" s="150"/>
      <c r="QJ30" s="150" t="str">
        <f t="shared" si="71"/>
        <v xml:space="preserve"> </v>
      </c>
      <c r="QK30" s="154" t="str">
        <f>IF(QI30=0," ",IF(QI30=16," ",VLOOKUP(QI30,PROTOKOL!$A:$E,2)*QJ30))</f>
        <v xml:space="preserve"> </v>
      </c>
      <c r="QL30" s="151"/>
      <c r="QM30" s="152" t="str">
        <f>IF(QI30=0," ",IF(QI30=16," ",(QH30-QK30-QL30)*VLOOKUP(QI30,PROTOKOL!$A:$E,5)))</f>
        <v xml:space="preserve"> </v>
      </c>
      <c r="QN30" s="155"/>
      <c r="QO30" s="156" t="str">
        <f t="shared" si="72"/>
        <v xml:space="preserve"> </v>
      </c>
      <c r="QP30" s="103"/>
      <c r="QQ30" s="138">
        <v>17</v>
      </c>
      <c r="QR30" s="149">
        <v>6.17</v>
      </c>
      <c r="QS30" s="150">
        <v>3</v>
      </c>
      <c r="QT30" s="150">
        <f t="shared" si="73"/>
        <v>7.5</v>
      </c>
      <c r="QU30" s="150">
        <f>IFERROR(IF(QS30=0," ",IF(QS30=16," ",VLOOKUP(QS30,PROTOKOL!$A:$E,2)*QT30))/7.5*(7.5-QX30),"")</f>
        <v>4.5</v>
      </c>
      <c r="QV30" s="151">
        <v>0.14099999999999999</v>
      </c>
      <c r="QW30" s="152">
        <f>IF(QS30=0," ",IF(QS30=16," ",(QR30-QU30-QV30)*VLOOKUP(QS30,PROTOKOL!$A:$E,5)))</f>
        <v>10.850820322222221</v>
      </c>
      <c r="QX30" s="153"/>
      <c r="QY30" s="144">
        <f t="shared" si="248"/>
        <v>7.5</v>
      </c>
      <c r="QZ30" s="145">
        <f t="shared" si="249"/>
        <v>10.850820322222221</v>
      </c>
      <c r="RA30" s="149"/>
      <c r="RB30" s="150"/>
      <c r="RC30" s="150" t="str">
        <f t="shared" si="74"/>
        <v xml:space="preserve"> </v>
      </c>
      <c r="RD30" s="154" t="str">
        <f>IF(RB30=0," ",IF(RB30=16," ",VLOOKUP(RB30,PROTOKOL!$A:$E,2)*RC30))</f>
        <v xml:space="preserve"> </v>
      </c>
      <c r="RE30" s="151"/>
      <c r="RF30" s="152" t="str">
        <f>IF(RB30=0," ",IF(RB30=16," ",(RA30-RD30-RE30)*VLOOKUP(RB30,PROTOKOL!$A:$E,5)))</f>
        <v xml:space="preserve"> </v>
      </c>
      <c r="RG30" s="155"/>
      <c r="RH30" s="156" t="str">
        <f t="shared" si="75"/>
        <v xml:space="preserve"> </v>
      </c>
      <c r="RI30" s="103"/>
      <c r="RJ30" s="138">
        <v>17</v>
      </c>
      <c r="RK30" s="149">
        <v>2.59</v>
      </c>
      <c r="RL30" s="150">
        <v>1</v>
      </c>
      <c r="RM30" s="150">
        <f t="shared" si="76"/>
        <v>7.5</v>
      </c>
      <c r="RN30" s="150">
        <f>IFERROR(IF(RL30=0," ",IF(RL30=16," ",VLOOKUP(RL30,PROTOKOL!$A:$E,2)*RM30))/7.5*(7.5-RQ30),"")</f>
        <v>4.5</v>
      </c>
      <c r="RO30" s="151">
        <v>7.9000000000000001E-2</v>
      </c>
      <c r="RP30" s="152">
        <v>0</v>
      </c>
      <c r="RQ30" s="153"/>
      <c r="RR30" s="144">
        <f t="shared" si="250"/>
        <v>7.5</v>
      </c>
      <c r="RS30" s="145">
        <f t="shared" si="251"/>
        <v>0</v>
      </c>
      <c r="RT30" s="149"/>
      <c r="RU30" s="150"/>
      <c r="RV30" s="150" t="str">
        <f t="shared" si="77"/>
        <v xml:space="preserve"> </v>
      </c>
      <c r="RW30" s="154" t="str">
        <f>IF(RU30=0," ",IF(RU30=16," ",VLOOKUP(RU30,PROTOKOL!$A:$E,2)*RV30))</f>
        <v xml:space="preserve"> </v>
      </c>
      <c r="RX30" s="151"/>
      <c r="RY30" s="152" t="str">
        <f>IF(RU30=0," ",IF(RU30=16," ",(RT30-RW30-RX30)*VLOOKUP(RU30,PROTOKOL!$A:$E,5)))</f>
        <v xml:space="preserve"> </v>
      </c>
      <c r="RZ30" s="155"/>
      <c r="SA30" s="156" t="str">
        <f t="shared" si="78"/>
        <v xml:space="preserve"> </v>
      </c>
      <c r="SB30" s="103"/>
      <c r="SC30" s="138">
        <v>17</v>
      </c>
      <c r="SD30" s="149">
        <v>3.92</v>
      </c>
      <c r="SE30" s="150">
        <v>1</v>
      </c>
      <c r="SF30" s="150">
        <f t="shared" si="79"/>
        <v>7.5</v>
      </c>
      <c r="SG30" s="150">
        <f>IFERROR(IF(SE30=0," ",IF(SE30=16," ",VLOOKUP(SE30,PROTOKOL!$A:$E,2)*SF30))/7.5*(7.5-SJ30),"")</f>
        <v>4.5</v>
      </c>
      <c r="SH30" s="151">
        <v>0.159</v>
      </c>
      <c r="SI30" s="152">
        <v>0</v>
      </c>
      <c r="SJ30" s="153"/>
      <c r="SK30" s="144">
        <f t="shared" si="252"/>
        <v>7.5</v>
      </c>
      <c r="SL30" s="145">
        <f t="shared" si="253"/>
        <v>0</v>
      </c>
      <c r="SM30" s="149"/>
      <c r="SN30" s="150"/>
      <c r="SO30" s="150" t="str">
        <f t="shared" si="80"/>
        <v xml:space="preserve"> </v>
      </c>
      <c r="SP30" s="154" t="str">
        <f>IF(SN30=0," ",IF(SN30=16," ",VLOOKUP(SN30,PROTOKOL!$A:$E,2)*SO30))</f>
        <v xml:space="preserve"> </v>
      </c>
      <c r="SQ30" s="151"/>
      <c r="SR30" s="152" t="str">
        <f>IF(SN30=0," ",IF(SN30=16," ",(SM30-SP30-SQ30)*VLOOKUP(SN30,PROTOKOL!$A:$E,5)))</f>
        <v xml:space="preserve"> </v>
      </c>
      <c r="SS30" s="155"/>
      <c r="ST30" s="156" t="str">
        <f t="shared" si="81"/>
        <v xml:space="preserve"> </v>
      </c>
      <c r="SU30" s="103"/>
      <c r="SV30" s="138">
        <v>17</v>
      </c>
      <c r="SW30" s="149">
        <v>1</v>
      </c>
      <c r="SX30" s="150">
        <v>5</v>
      </c>
      <c r="SY30" s="150">
        <f t="shared" si="82"/>
        <v>7.5</v>
      </c>
      <c r="SZ30" s="150">
        <f>IFERROR(IF(SX30=0," ",IF(SX30=16," ",VLOOKUP(SX30,PROTOKOL!$A:$E,2)*SY30))/7.5*(7.5-TC30),"")</f>
        <v>0</v>
      </c>
      <c r="TA30" s="151"/>
      <c r="TB30" s="152">
        <f>IF(SX30=0," ",IF(SX30=16," ",(SW30-SZ30-TA30)*VLOOKUP(SX30,PROTOKOL!$A:$E,5)))</f>
        <v>17.262634133205204</v>
      </c>
      <c r="TC30" s="153"/>
      <c r="TD30" s="144" t="str">
        <f t="shared" si="254"/>
        <v xml:space="preserve"> </v>
      </c>
      <c r="TE30" s="145" t="str">
        <f t="shared" si="255"/>
        <v xml:space="preserve"> </v>
      </c>
      <c r="TF30" s="149"/>
      <c r="TG30" s="150"/>
      <c r="TH30" s="150" t="str">
        <f t="shared" si="83"/>
        <v xml:space="preserve"> </v>
      </c>
      <c r="TI30" s="154" t="str">
        <f>IF(TG30=0," ",IF(TG30=16," ",VLOOKUP(TG30,PROTOKOL!$A:$E,2)*TH30))</f>
        <v xml:space="preserve"> </v>
      </c>
      <c r="TJ30" s="151"/>
      <c r="TK30" s="152" t="str">
        <f>IF(TG30=0," ",IF(TG30=16," ",(TF30-TI30-TJ30)*VLOOKUP(TG30,PROTOKOL!$A:$E,5)))</f>
        <v xml:space="preserve"> </v>
      </c>
      <c r="TL30" s="155"/>
      <c r="TM30" s="156" t="str">
        <f t="shared" si="84"/>
        <v xml:space="preserve"> </v>
      </c>
      <c r="TN30" s="103"/>
      <c r="TO30" s="138">
        <v>17</v>
      </c>
      <c r="TP30" s="149">
        <v>7.55</v>
      </c>
      <c r="TQ30" s="150">
        <v>1</v>
      </c>
      <c r="TR30" s="150">
        <f t="shared" si="85"/>
        <v>7.5</v>
      </c>
      <c r="TS30" s="150">
        <f>IFERROR(IF(TQ30=0," ",IF(TQ30=16," ",VLOOKUP(TQ30,PROTOKOL!$A:$E,2)*TR30))/7.5*(7.5-TV30),"")</f>
        <v>4.5</v>
      </c>
      <c r="TT30" s="151">
        <v>0.14199999999999999</v>
      </c>
      <c r="TU30" s="152">
        <f>IF(TQ30=0," ",IF(TQ30=16," ",(TP30-TS30-TT30)*VLOOKUP(TQ30,PROTOKOL!$A:$E,5)))</f>
        <v>29.481627111111106</v>
      </c>
      <c r="TV30" s="153"/>
      <c r="TW30" s="144">
        <f t="shared" si="256"/>
        <v>7.5</v>
      </c>
      <c r="TX30" s="145">
        <f t="shared" si="257"/>
        <v>29.481627111111106</v>
      </c>
      <c r="TY30" s="149"/>
      <c r="TZ30" s="150"/>
      <c r="UA30" s="150" t="str">
        <f t="shared" si="86"/>
        <v xml:space="preserve"> </v>
      </c>
      <c r="UB30" s="154" t="str">
        <f>IF(TZ30=0," ",IF(TZ30=16," ",VLOOKUP(TZ30,PROTOKOL!$A:$E,2)*UA30))</f>
        <v xml:space="preserve"> </v>
      </c>
      <c r="UC30" s="151"/>
      <c r="UD30" s="152" t="str">
        <f>IF(TZ30=0," ",IF(TZ30=16," ",(TY30-UB30-UC30)*VLOOKUP(TZ30,PROTOKOL!$A:$E,5)))</f>
        <v xml:space="preserve"> </v>
      </c>
      <c r="UE30" s="155"/>
      <c r="UF30" s="156" t="str">
        <f t="shared" si="87"/>
        <v xml:space="preserve"> </v>
      </c>
      <c r="UG30" s="103"/>
      <c r="UH30" s="138">
        <v>17</v>
      </c>
      <c r="UI30" s="149" t="s">
        <v>161</v>
      </c>
      <c r="UJ30" s="150"/>
      <c r="UK30" s="150" t="str">
        <f t="shared" si="88"/>
        <v xml:space="preserve"> </v>
      </c>
      <c r="UL30" s="150" t="str">
        <f>IFERROR(IF(UJ30=0," ",IF(UJ30=16," ",VLOOKUP(UJ30,PROTOKOL!$A:$E,2)*UK30))/7.5*(7.5-UO30),"")</f>
        <v/>
      </c>
      <c r="UM30" s="151"/>
      <c r="UN30" s="152" t="str">
        <f>IF(UJ30=0," ",IF(UJ30=16," ",(UI30-UL30-UM30)*VLOOKUP(UJ30,PROTOKOL!$A:$E,5)))</f>
        <v xml:space="preserve"> </v>
      </c>
      <c r="UO30" s="153"/>
      <c r="UP30" s="144" t="str">
        <f t="shared" si="258"/>
        <v xml:space="preserve"> </v>
      </c>
      <c r="UQ30" s="145" t="str">
        <f t="shared" si="259"/>
        <v xml:space="preserve"> </v>
      </c>
      <c r="UR30" s="149"/>
      <c r="US30" s="150"/>
      <c r="UT30" s="150" t="str">
        <f t="shared" si="89"/>
        <v xml:space="preserve"> </v>
      </c>
      <c r="UU30" s="154" t="str">
        <f>IF(US30=0," ",IF(US30=16," ",VLOOKUP(US30,PROTOKOL!$A:$E,2)*UT30))</f>
        <v xml:space="preserve"> </v>
      </c>
      <c r="UV30" s="151"/>
      <c r="UW30" s="152" t="str">
        <f>IF(US30=0," ",IF(US30=16," ",(UR30-UU30-UV30)*VLOOKUP(US30,PROTOKOL!$A:$E,5)))</f>
        <v xml:space="preserve"> </v>
      </c>
      <c r="UX30" s="155"/>
      <c r="UY30" s="156" t="str">
        <f t="shared" si="90"/>
        <v xml:space="preserve"> </v>
      </c>
      <c r="UZ30" s="103"/>
      <c r="VA30" s="138">
        <v>17</v>
      </c>
      <c r="VB30" s="149">
        <v>6.05</v>
      </c>
      <c r="VC30" s="150">
        <v>1</v>
      </c>
      <c r="VD30" s="150">
        <f t="shared" si="91"/>
        <v>7.5</v>
      </c>
      <c r="VE30" s="150">
        <f>IFERROR(IF(VC30=0," ",IF(VC30=16," ",VLOOKUP(VC30,PROTOKOL!$A:$E,2)*VD30))/7.5*(7.5-VH30),"")</f>
        <v>4.5</v>
      </c>
      <c r="VF30" s="151">
        <v>0.29599999999999999</v>
      </c>
      <c r="VG30" s="152">
        <f>IF(VC30=0," ",IF(VC30=16," ",(VB30-VE30-VF30)*VLOOKUP(VC30,PROTOKOL!$A:$E,5)))</f>
        <v>12.713191333333329</v>
      </c>
      <c r="VH30" s="153"/>
      <c r="VI30" s="144">
        <f t="shared" si="260"/>
        <v>7.5</v>
      </c>
      <c r="VJ30" s="145">
        <f t="shared" si="261"/>
        <v>12.713191333333329</v>
      </c>
      <c r="VK30" s="149"/>
      <c r="VL30" s="150"/>
      <c r="VM30" s="150" t="str">
        <f t="shared" si="92"/>
        <v xml:space="preserve"> </v>
      </c>
      <c r="VN30" s="154" t="str">
        <f>IF(VL30=0," ",IF(VL30=16," ",VLOOKUP(VL30,PROTOKOL!$A:$E,2)*VM30))</f>
        <v xml:space="preserve"> </v>
      </c>
      <c r="VO30" s="151"/>
      <c r="VP30" s="152" t="str">
        <f>IF(VL30=0," ",IF(VL30=16," ",(VK30-VN30-VO30)*VLOOKUP(VL30,PROTOKOL!$A:$E,5)))</f>
        <v xml:space="preserve"> </v>
      </c>
      <c r="VQ30" s="155"/>
      <c r="VR30" s="156" t="str">
        <f t="shared" si="93"/>
        <v xml:space="preserve"> </v>
      </c>
      <c r="VS30" s="103"/>
      <c r="VT30" s="138">
        <v>17</v>
      </c>
      <c r="VU30" s="149">
        <v>3.72</v>
      </c>
      <c r="VV30" s="150">
        <v>1</v>
      </c>
      <c r="VW30" s="150">
        <f t="shared" si="94"/>
        <v>7.5</v>
      </c>
      <c r="VX30" s="150">
        <f>IFERROR(IF(VV30=0," ",IF(VV30=16," ",VLOOKUP(VV30,PROTOKOL!$A:$E,2)*VW30))/7.5*(7.5-WA30),"")</f>
        <v>4.5</v>
      </c>
      <c r="VY30" s="151">
        <v>0.30599999999999999</v>
      </c>
      <c r="VZ30" s="152">
        <v>0</v>
      </c>
      <c r="WA30" s="153"/>
      <c r="WB30" s="144">
        <f t="shared" si="262"/>
        <v>7.5</v>
      </c>
      <c r="WC30" s="145">
        <f t="shared" si="263"/>
        <v>0</v>
      </c>
      <c r="WD30" s="149"/>
      <c r="WE30" s="150"/>
      <c r="WF30" s="150" t="str">
        <f t="shared" si="95"/>
        <v xml:space="preserve"> </v>
      </c>
      <c r="WG30" s="154" t="str">
        <f>IF(WE30=0," ",IF(WE30=16," ",VLOOKUP(WE30,PROTOKOL!$A:$E,2)*WF30))</f>
        <v xml:space="preserve"> </v>
      </c>
      <c r="WH30" s="151"/>
      <c r="WI30" s="152" t="str">
        <f>IF(WE30=0," ",IF(WE30=16," ",(WD30-WG30-WH30)*VLOOKUP(WE30,PROTOKOL!$A:$E,5)))</f>
        <v xml:space="preserve"> </v>
      </c>
      <c r="WJ30" s="155"/>
      <c r="WK30" s="156" t="str">
        <f t="shared" si="96"/>
        <v xml:space="preserve"> </v>
      </c>
      <c r="WL30" s="103"/>
      <c r="WM30" s="138">
        <v>17</v>
      </c>
      <c r="WN30" s="149" t="s">
        <v>26</v>
      </c>
      <c r="WO30" s="150"/>
      <c r="WP30" s="150" t="str">
        <f t="shared" si="97"/>
        <v xml:space="preserve"> </v>
      </c>
      <c r="WQ30" s="150" t="str">
        <f>IFERROR(IF(WO30=0," ",IF(WO30=16," ",VLOOKUP(WO30,PROTOKOL!$A:$E,2)*WP30))/7.5*(7.5-WT30),"")</f>
        <v/>
      </c>
      <c r="WR30" s="151"/>
      <c r="WS30" s="152" t="str">
        <f>IF(WO30=0," ",IF(WO30=16," ",(WN30-WQ30-WR30)*VLOOKUP(WO30,PROTOKOL!$A:$E,5)))</f>
        <v xml:space="preserve"> </v>
      </c>
      <c r="WT30" s="153"/>
      <c r="WU30" s="144" t="str">
        <f t="shared" si="264"/>
        <v xml:space="preserve"> </v>
      </c>
      <c r="WV30" s="145" t="str">
        <f t="shared" si="265"/>
        <v xml:space="preserve"> </v>
      </c>
      <c r="WW30" s="149"/>
      <c r="WX30" s="150"/>
      <c r="WY30" s="150" t="str">
        <f t="shared" si="98"/>
        <v xml:space="preserve"> </v>
      </c>
      <c r="WZ30" s="154" t="str">
        <f>IF(WX30=0," ",IF(WX30=16," ",VLOOKUP(WX30,PROTOKOL!$A:$E,2)*WY30))</f>
        <v xml:space="preserve"> </v>
      </c>
      <c r="XA30" s="151"/>
      <c r="XB30" s="152" t="str">
        <f>IF(WX30=0," ",IF(WX30=16," ",(WW30-WZ30-XA30)*VLOOKUP(WX30,PROTOKOL!$A:$E,5)))</f>
        <v xml:space="preserve"> </v>
      </c>
      <c r="XC30" s="155"/>
      <c r="XD30" s="156" t="str">
        <f t="shared" si="99"/>
        <v xml:space="preserve"> </v>
      </c>
      <c r="XE30" s="103"/>
      <c r="XF30" s="138">
        <v>17</v>
      </c>
      <c r="XG30" s="149">
        <v>5.64</v>
      </c>
      <c r="XH30" s="150">
        <v>1</v>
      </c>
      <c r="XI30" s="150">
        <f t="shared" si="100"/>
        <v>7.5</v>
      </c>
      <c r="XJ30" s="150">
        <f>IFERROR(IF(XH30=0," ",IF(XH30=16," ",VLOOKUP(XH30,PROTOKOL!$A:$E,2)*XI30))/7.5*(7.5-XM30),"")</f>
        <v>4.5</v>
      </c>
      <c r="XK30" s="151">
        <v>0.224</v>
      </c>
      <c r="XL30" s="152">
        <f>IF(XH30=0," ",IF(XH30=16," ",(XG30-XJ30-XK30)*VLOOKUP(XH30,PROTOKOL!$A:$E,5)))</f>
        <v>9.2865097777777734</v>
      </c>
      <c r="XM30" s="153"/>
      <c r="XN30" s="144">
        <f t="shared" si="266"/>
        <v>7.5</v>
      </c>
      <c r="XO30" s="145">
        <f t="shared" si="267"/>
        <v>9.2865097777777734</v>
      </c>
      <c r="XP30" s="149"/>
      <c r="XQ30" s="150"/>
      <c r="XR30" s="150" t="str">
        <f t="shared" si="101"/>
        <v xml:space="preserve"> </v>
      </c>
      <c r="XS30" s="154" t="str">
        <f>IF(XQ30=0," ",IF(XQ30=16," ",VLOOKUP(XQ30,PROTOKOL!$A:$E,2)*XR30))</f>
        <v xml:space="preserve"> </v>
      </c>
      <c r="XT30" s="151"/>
      <c r="XU30" s="152" t="str">
        <f>IF(XQ30=0," ",IF(XQ30=16," ",(XP30-XS30-XT30)*VLOOKUP(XQ30,PROTOKOL!$A:$E,5)))</f>
        <v xml:space="preserve"> </v>
      </c>
      <c r="XV30" s="155"/>
      <c r="XW30" s="156" t="str">
        <f t="shared" si="102"/>
        <v xml:space="preserve"> </v>
      </c>
      <c r="XX30" s="103"/>
      <c r="XY30" s="138">
        <v>17</v>
      </c>
      <c r="XZ30" s="149" t="s">
        <v>26</v>
      </c>
      <c r="YA30" s="150"/>
      <c r="YB30" s="150" t="str">
        <f t="shared" si="103"/>
        <v xml:space="preserve"> </v>
      </c>
      <c r="YC30" s="150" t="str">
        <f>IFERROR(IF(YA30=0," ",IF(YA30=16," ",VLOOKUP(YA30,PROTOKOL!$A:$E,2)*YB30))/7.5*(7.5-YF30),"")</f>
        <v/>
      </c>
      <c r="YD30" s="151"/>
      <c r="YE30" s="152" t="str">
        <f>IF(YA30=0," ",IF(YA30=16," ",(XZ30-YC30-YD30)*VLOOKUP(YA30,PROTOKOL!$A:$E,5)))</f>
        <v xml:space="preserve"> </v>
      </c>
      <c r="YF30" s="153"/>
      <c r="YG30" s="144" t="str">
        <f t="shared" si="268"/>
        <v xml:space="preserve"> </v>
      </c>
      <c r="YH30" s="145" t="str">
        <f t="shared" si="269"/>
        <v xml:space="preserve"> </v>
      </c>
      <c r="YI30" s="149"/>
      <c r="YJ30" s="150"/>
      <c r="YK30" s="150" t="str">
        <f t="shared" si="104"/>
        <v xml:space="preserve"> </v>
      </c>
      <c r="YL30" s="154" t="str">
        <f>IF(YJ30=0," ",IF(YJ30=16," ",VLOOKUP(YJ30,PROTOKOL!$A:$E,2)*YK30))</f>
        <v xml:space="preserve"> </v>
      </c>
      <c r="YM30" s="151"/>
      <c r="YN30" s="152" t="str">
        <f>IF(YJ30=0," ",IF(YJ30=16," ",(YI30-YL30-YM30)*VLOOKUP(YJ30,PROTOKOL!$A:$E,5)))</f>
        <v xml:space="preserve"> </v>
      </c>
      <c r="YO30" s="155"/>
      <c r="YP30" s="156" t="str">
        <f t="shared" si="105"/>
        <v xml:space="preserve"> </v>
      </c>
      <c r="YQ30" s="103"/>
      <c r="YR30" s="138">
        <v>17</v>
      </c>
      <c r="YS30" s="149" t="s">
        <v>26</v>
      </c>
      <c r="YT30" s="150"/>
      <c r="YU30" s="150" t="str">
        <f t="shared" si="106"/>
        <v xml:space="preserve"> </v>
      </c>
      <c r="YV30" s="150" t="str">
        <f>IFERROR(IF(YT30=0," ",IF(YT30=16," ",VLOOKUP(YT30,PROTOKOL!$A:$E,2)*YU30))/7.5*(7.5-YY30),"")</f>
        <v/>
      </c>
      <c r="YW30" s="151"/>
      <c r="YX30" s="152" t="str">
        <f>IF(YT30=0," ",IF(YT30=16," ",(YS30-YV30-YW30)*VLOOKUP(YT30,PROTOKOL!$A:$E,5)))</f>
        <v xml:space="preserve"> </v>
      </c>
      <c r="YY30" s="153"/>
      <c r="YZ30" s="144" t="str">
        <f t="shared" si="270"/>
        <v xml:space="preserve"> </v>
      </c>
      <c r="ZA30" s="145" t="str">
        <f t="shared" si="271"/>
        <v xml:space="preserve"> </v>
      </c>
      <c r="ZB30" s="149"/>
      <c r="ZC30" s="150"/>
      <c r="ZD30" s="150" t="str">
        <f t="shared" si="107"/>
        <v xml:space="preserve"> </v>
      </c>
      <c r="ZE30" s="154" t="str">
        <f>IF(ZC30=0," ",IF(ZC30=16," ",VLOOKUP(ZC30,PROTOKOL!$A:$E,2)*ZD30))</f>
        <v xml:space="preserve"> </v>
      </c>
      <c r="ZF30" s="151"/>
      <c r="ZG30" s="152" t="str">
        <f>IF(ZC30=0," ",IF(ZC30=16," ",(ZB30-ZE30-ZF30)*VLOOKUP(ZC30,PROTOKOL!$A:$E,5)))</f>
        <v xml:space="preserve"> </v>
      </c>
      <c r="ZH30" s="155"/>
      <c r="ZI30" s="156" t="str">
        <f t="shared" si="108"/>
        <v xml:space="preserve"> </v>
      </c>
      <c r="ZJ30" s="103"/>
      <c r="ZK30" s="138">
        <v>17</v>
      </c>
      <c r="ZL30" s="149">
        <v>7.13</v>
      </c>
      <c r="ZM30" s="150">
        <v>1</v>
      </c>
      <c r="ZN30" s="150">
        <f t="shared" si="109"/>
        <v>7.5</v>
      </c>
      <c r="ZO30" s="150">
        <f>IFERROR(IF(ZM30=0," ",IF(ZM30=16," ",VLOOKUP(ZM30,PROTOKOL!$A:$E,2)*ZN30))/7.5*(7.5-ZR30),"")</f>
        <v>4.5</v>
      </c>
      <c r="ZP30" s="151">
        <v>0.27600000000000002</v>
      </c>
      <c r="ZQ30" s="152">
        <f>IF(ZM30=0," ",IF(ZM30=16," ",(ZL30-ZO30-ZP30)*VLOOKUP(ZM30,PROTOKOL!$A:$E,5)))</f>
        <v>23.865113555555553</v>
      </c>
      <c r="ZR30" s="153"/>
      <c r="ZS30" s="144">
        <f t="shared" si="272"/>
        <v>7.5</v>
      </c>
      <c r="ZT30" s="145">
        <f t="shared" si="273"/>
        <v>23.865113555555553</v>
      </c>
      <c r="ZU30" s="149"/>
      <c r="ZV30" s="150"/>
      <c r="ZW30" s="150" t="str">
        <f t="shared" si="110"/>
        <v xml:space="preserve"> </v>
      </c>
      <c r="ZX30" s="154" t="str">
        <f>IF(ZV30=0," ",IF(ZV30=16," ",VLOOKUP(ZV30,PROTOKOL!$A:$E,2)*ZW30))</f>
        <v xml:space="preserve"> </v>
      </c>
      <c r="ZY30" s="151"/>
      <c r="ZZ30" s="152" t="str">
        <f>IF(ZV30=0," ",IF(ZV30=16," ",(ZU30-ZX30-ZY30)*VLOOKUP(ZV30,PROTOKOL!$A:$E,5)))</f>
        <v xml:space="preserve"> </v>
      </c>
      <c r="AAA30" s="155"/>
      <c r="AAB30" s="156" t="str">
        <f t="shared" si="111"/>
        <v xml:space="preserve"> </v>
      </c>
      <c r="AAC30" s="103"/>
      <c r="AAD30" s="138">
        <v>17</v>
      </c>
      <c r="AAE30" s="149">
        <v>3.51</v>
      </c>
      <c r="AAF30" s="150">
        <v>1</v>
      </c>
      <c r="AAG30" s="150">
        <f t="shared" si="112"/>
        <v>7.5</v>
      </c>
      <c r="AAH30" s="150">
        <f>IFERROR(IF(AAF30=0," ",IF(AAF30=16," ",VLOOKUP(AAF30,PROTOKOL!$A:$E,2)*AAG30))/7.5*(7.5-AAK30),"")</f>
        <v>4.5</v>
      </c>
      <c r="AAI30" s="151">
        <v>0.45300000000000001</v>
      </c>
      <c r="AAJ30" s="152">
        <v>0</v>
      </c>
      <c r="AAK30" s="153"/>
      <c r="AAL30" s="144">
        <f t="shared" si="274"/>
        <v>7.5</v>
      </c>
      <c r="AAM30" s="145">
        <f t="shared" si="275"/>
        <v>0</v>
      </c>
      <c r="AAN30" s="149"/>
      <c r="AAO30" s="150"/>
      <c r="AAP30" s="150" t="str">
        <f t="shared" si="113"/>
        <v xml:space="preserve"> </v>
      </c>
      <c r="AAQ30" s="154" t="str">
        <f>IF(AAO30=0," ",IF(AAO30=16," ",VLOOKUP(AAO30,PROTOKOL!$A:$E,2)*AAP30))</f>
        <v xml:space="preserve"> </v>
      </c>
      <c r="AAR30" s="151"/>
      <c r="AAS30" s="152" t="str">
        <f>IF(AAO30=0," ",IF(AAO30=16," ",(AAN30-AAQ30-AAR30)*VLOOKUP(AAO30,PROTOKOL!$A:$E,5)))</f>
        <v xml:space="preserve"> </v>
      </c>
      <c r="AAT30" s="155"/>
      <c r="AAU30" s="156" t="str">
        <f t="shared" si="114"/>
        <v xml:space="preserve"> </v>
      </c>
      <c r="AAV30" s="103"/>
      <c r="AAW30" s="138">
        <v>17</v>
      </c>
      <c r="AAX30" s="149" t="s">
        <v>26</v>
      </c>
      <c r="AAY30" s="150"/>
      <c r="AAZ30" s="150" t="str">
        <f t="shared" si="115"/>
        <v xml:space="preserve"> </v>
      </c>
      <c r="ABA30" s="150" t="str">
        <f>IFERROR(IF(AAY30=0," ",IF(AAY30=16," ",VLOOKUP(AAY30,PROTOKOL!$A:$E,2)*AAZ30))/7.5*(7.5-ABD30),"")</f>
        <v/>
      </c>
      <c r="ABB30" s="151"/>
      <c r="ABC30" s="152" t="str">
        <f>IF(AAY30=0," ",IF(AAY30=16," ",(AAX30-ABA30-ABB30)*VLOOKUP(AAY30,PROTOKOL!$A:$E,5)))</f>
        <v xml:space="preserve"> </v>
      </c>
      <c r="ABD30" s="153"/>
      <c r="ABE30" s="144" t="str">
        <f t="shared" si="276"/>
        <v xml:space="preserve"> </v>
      </c>
      <c r="ABF30" s="145" t="str">
        <f t="shared" si="277"/>
        <v xml:space="preserve"> </v>
      </c>
      <c r="ABG30" s="149"/>
      <c r="ABH30" s="150"/>
      <c r="ABI30" s="150" t="str">
        <f t="shared" si="116"/>
        <v xml:space="preserve"> </v>
      </c>
      <c r="ABJ30" s="154" t="str">
        <f>IF(ABH30=0," ",IF(ABH30=16," ",VLOOKUP(ABH30,PROTOKOL!$A:$E,2)*ABI30))</f>
        <v xml:space="preserve"> </v>
      </c>
      <c r="ABK30" s="151"/>
      <c r="ABL30" s="152" t="str">
        <f>IF(ABH30=0," ",IF(ABH30=16," ",(ABG30-ABJ30-ABK30)*VLOOKUP(ABH30,PROTOKOL!$A:$E,5)))</f>
        <v xml:space="preserve"> </v>
      </c>
      <c r="ABM30" s="155"/>
      <c r="ABN30" s="156" t="str">
        <f t="shared" si="117"/>
        <v xml:space="preserve"> </v>
      </c>
      <c r="ABO30" s="103"/>
      <c r="ABP30" s="138">
        <v>17</v>
      </c>
      <c r="ABQ30" s="149">
        <v>1</v>
      </c>
      <c r="ABR30" s="150">
        <v>5</v>
      </c>
      <c r="ABS30" s="150">
        <f t="shared" si="118"/>
        <v>7.5</v>
      </c>
      <c r="ABT30" s="150">
        <f>IFERROR(IF(ABR30=0," ",IF(ABR30=16," ",VLOOKUP(ABR30,PROTOKOL!$A:$E,2)*ABS30))/7.5*(7.5-ABW30),"")</f>
        <v>0</v>
      </c>
      <c r="ABU30" s="151"/>
      <c r="ABV30" s="152">
        <f>IF(ABR30=0," ",IF(ABR30=16," ",(ABQ30-ABT30-ABU30)*VLOOKUP(ABR30,PROTOKOL!$A:$E,5)))</f>
        <v>17.262634133205204</v>
      </c>
      <c r="ABW30" s="153"/>
      <c r="ABX30" s="144" t="str">
        <f t="shared" si="278"/>
        <v xml:space="preserve"> </v>
      </c>
      <c r="ABY30" s="145" t="str">
        <f t="shared" si="279"/>
        <v xml:space="preserve"> </v>
      </c>
      <c r="ABZ30" s="149"/>
      <c r="ACA30" s="150"/>
      <c r="ACB30" s="150" t="str">
        <f t="shared" si="119"/>
        <v xml:space="preserve"> </v>
      </c>
      <c r="ACC30" s="154" t="str">
        <f>IF(ACA30=0," ",IF(ACA30=16," ",VLOOKUP(ACA30,PROTOKOL!$A:$E,2)*ACB30))</f>
        <v xml:space="preserve"> </v>
      </c>
      <c r="ACD30" s="151"/>
      <c r="ACE30" s="152" t="str">
        <f>IF(ACA30=0," ",IF(ACA30=16," ",(ABZ30-ACC30-ACD30)*VLOOKUP(ACA30,PROTOKOL!$A:$E,5)))</f>
        <v xml:space="preserve"> </v>
      </c>
      <c r="ACF30" s="155"/>
      <c r="ACG30" s="156" t="str">
        <f t="shared" si="120"/>
        <v xml:space="preserve"> </v>
      </c>
      <c r="ACH30" s="103"/>
      <c r="ACI30" s="138">
        <v>17</v>
      </c>
      <c r="ACJ30" s="149">
        <v>5.35</v>
      </c>
      <c r="ACK30" s="150">
        <v>1</v>
      </c>
      <c r="ACL30" s="150">
        <f t="shared" si="121"/>
        <v>7.5</v>
      </c>
      <c r="ACM30" s="150">
        <f>IFERROR(IF(ACK30=0," ",IF(ACK30=16," ",VLOOKUP(ACK30,PROTOKOL!$A:$E,2)*ACL30))/7.5*(7.5-ACP30),"")</f>
        <v>4.5</v>
      </c>
      <c r="ACN30" s="151">
        <v>0.19900000000000001</v>
      </c>
      <c r="ACO30" s="152">
        <f>IF(ACK30=0," ",IF(ACK30=16," ",(ACJ30-ACM30-ACN30)*VLOOKUP(ACK30,PROTOKOL!$A:$E,5)))</f>
        <v>6.5999103333333284</v>
      </c>
      <c r="ACP30" s="153"/>
      <c r="ACQ30" s="144">
        <f t="shared" si="280"/>
        <v>7.5</v>
      </c>
      <c r="ACR30" s="145">
        <f t="shared" si="281"/>
        <v>6.5999103333333284</v>
      </c>
      <c r="ACS30" s="149"/>
      <c r="ACT30" s="150"/>
      <c r="ACU30" s="150" t="str">
        <f t="shared" si="122"/>
        <v xml:space="preserve"> </v>
      </c>
      <c r="ACV30" s="154" t="str">
        <f>IF(ACT30=0," ",IF(ACT30=16," ",VLOOKUP(ACT30,PROTOKOL!$A:$E,2)*ACU30))</f>
        <v xml:space="preserve"> </v>
      </c>
      <c r="ACW30" s="151"/>
      <c r="ACX30" s="152" t="str">
        <f>IF(ACT30=0," ",IF(ACT30=16," ",(ACS30-ACV30-ACW30)*VLOOKUP(ACT30,PROTOKOL!$A:$E,5)))</f>
        <v xml:space="preserve"> </v>
      </c>
      <c r="ACY30" s="155"/>
      <c r="ACZ30" s="156" t="str">
        <f t="shared" si="123"/>
        <v xml:space="preserve"> </v>
      </c>
      <c r="ADA30" s="103"/>
      <c r="ADB30" s="138">
        <v>17</v>
      </c>
      <c r="ADC30" s="149">
        <v>6.27</v>
      </c>
      <c r="ADD30" s="150">
        <v>1</v>
      </c>
      <c r="ADE30" s="150">
        <f t="shared" si="124"/>
        <v>7.5</v>
      </c>
      <c r="ADF30" s="150">
        <f>IFERROR(IF(ADD30=0," ",IF(ADD30=16," ",VLOOKUP(ADD30,PROTOKOL!$A:$E,2)*ADE30))/7.5*(7.5-ADI30),"")</f>
        <v>4.5</v>
      </c>
      <c r="ADG30" s="151">
        <v>0.16</v>
      </c>
      <c r="ADH30" s="152">
        <f>IF(ADD30=0," ",IF(ADD30=16," ",(ADC30-ADF30-ADG30)*VLOOKUP(ADD30,PROTOKOL!$A:$E,5)))</f>
        <v>16.322358888888882</v>
      </c>
      <c r="ADI30" s="153"/>
      <c r="ADJ30" s="144">
        <f t="shared" si="282"/>
        <v>7.5</v>
      </c>
      <c r="ADK30" s="145">
        <f t="shared" si="283"/>
        <v>16.322358888888882</v>
      </c>
      <c r="ADL30" s="149"/>
      <c r="ADM30" s="150"/>
      <c r="ADN30" s="150" t="str">
        <f t="shared" si="125"/>
        <v xml:space="preserve"> </v>
      </c>
      <c r="ADO30" s="154" t="str">
        <f>IF(ADM30=0," ",IF(ADM30=16," ",VLOOKUP(ADM30,PROTOKOL!$A:$E,2)*ADN30))</f>
        <v xml:space="preserve"> </v>
      </c>
      <c r="ADP30" s="151"/>
      <c r="ADQ30" s="152" t="str">
        <f>IF(ADM30=0," ",IF(ADM30=16," ",(ADL30-ADO30-ADP30)*VLOOKUP(ADM30,PROTOKOL!$A:$E,5)))</f>
        <v xml:space="preserve"> </v>
      </c>
      <c r="ADR30" s="155"/>
      <c r="ADS30" s="156" t="str">
        <f t="shared" si="126"/>
        <v xml:space="preserve"> </v>
      </c>
      <c r="ADT30" s="103"/>
      <c r="ADU30" s="138">
        <v>17</v>
      </c>
      <c r="ADV30" s="149">
        <v>6.86</v>
      </c>
      <c r="ADW30" s="150">
        <v>1</v>
      </c>
      <c r="ADX30" s="150">
        <f t="shared" si="127"/>
        <v>7.5</v>
      </c>
      <c r="ADY30" s="150">
        <f>IFERROR(IF(ADW30=0," ",IF(ADW30=16," ",VLOOKUP(ADW30,PROTOKOL!$A:$E,2)*ADX30))/7.5*(7.5-AEB30),"")</f>
        <v>4.5</v>
      </c>
      <c r="ADZ30" s="151">
        <v>0.22</v>
      </c>
      <c r="AEA30" s="152">
        <f>IF(ADW30=0," ",IF(ADW30=16," ",(ADV30-ADY30-ADZ30)*VLOOKUP(ADW30,PROTOKOL!$A:$E,5)))</f>
        <v>21.695557777777775</v>
      </c>
      <c r="AEB30" s="153"/>
      <c r="AEC30" s="144">
        <f t="shared" si="284"/>
        <v>7.5</v>
      </c>
      <c r="AED30" s="145">
        <f t="shared" si="285"/>
        <v>21.695557777777775</v>
      </c>
      <c r="AEE30" s="149"/>
      <c r="AEF30" s="150"/>
      <c r="AEG30" s="150" t="str">
        <f t="shared" si="128"/>
        <v xml:space="preserve"> </v>
      </c>
      <c r="AEH30" s="154" t="str">
        <f>IF(AEF30=0," ",IF(AEF30=16," ",VLOOKUP(AEF30,PROTOKOL!$A:$E,2)*AEG30))</f>
        <v xml:space="preserve"> </v>
      </c>
      <c r="AEI30" s="151"/>
      <c r="AEJ30" s="152" t="str">
        <f>IF(AEF30=0," ",IF(AEF30=16," ",(AEE30-AEH30-AEI30)*VLOOKUP(AEF30,PROTOKOL!$A:$E,5)))</f>
        <v xml:space="preserve"> </v>
      </c>
      <c r="AEK30" s="155"/>
      <c r="AEL30" s="156" t="str">
        <f t="shared" si="129"/>
        <v xml:space="preserve"> </v>
      </c>
      <c r="AEM30" s="103"/>
      <c r="AEN30" s="138">
        <v>17</v>
      </c>
      <c r="AEO30" s="149">
        <v>7.13</v>
      </c>
      <c r="AEP30" s="150">
        <v>1</v>
      </c>
      <c r="AEQ30" s="150">
        <f t="shared" si="130"/>
        <v>7.5</v>
      </c>
      <c r="AER30" s="150">
        <f>IFERROR(IF(AEP30=0," ",IF(AEP30=16," ",VLOOKUP(AEP30,PROTOKOL!$A:$E,2)*AEQ30))/7.5*(7.5-AEU30),"")</f>
        <v>4.5</v>
      </c>
      <c r="AES30" s="151">
        <v>0.27600000000000002</v>
      </c>
      <c r="AET30" s="152">
        <f>IF(AEP30=0," ",IF(AEP30=16," ",(AEO30-AER30-AES30)*VLOOKUP(AEP30,PROTOKOL!$A:$E,5)))</f>
        <v>23.865113555555553</v>
      </c>
      <c r="AEU30" s="153"/>
      <c r="AEV30" s="144">
        <f t="shared" si="286"/>
        <v>7.5</v>
      </c>
      <c r="AEW30" s="145">
        <f t="shared" si="287"/>
        <v>23.865113555555553</v>
      </c>
      <c r="AEX30" s="327">
        <f>5.59/7.5*3.5</f>
        <v>2.6086666666666667</v>
      </c>
      <c r="AEY30" s="150">
        <v>1</v>
      </c>
      <c r="AEZ30" s="150">
        <v>3.5</v>
      </c>
      <c r="AFA30" s="154">
        <f>IF(AEY30=0," ",IF(AEY30=16," ",VLOOKUP(AEY30,PROTOKOL!$A:$E,2)*AEZ30))</f>
        <v>2.1</v>
      </c>
      <c r="AFB30" s="151">
        <f>0.0127/7.5*3.5</f>
        <v>5.9266666666666669E-3</v>
      </c>
      <c r="AFC30" s="152">
        <f>IF(AEY30=0," ",IF(AEY30=16," ",(AEX30-AFA30-AFB30)*VLOOKUP(AEY30,PROTOKOL!$A:$E,5)))</f>
        <v>5.0968339799999987</v>
      </c>
      <c r="AFD30" s="155">
        <v>7</v>
      </c>
      <c r="AFE30" s="156">
        <f t="shared" si="132"/>
        <v>10.193667959999997</v>
      </c>
      <c r="AFF30" s="103"/>
      <c r="AFG30" s="138">
        <v>17</v>
      </c>
      <c r="AFH30" s="149">
        <v>5.5</v>
      </c>
      <c r="AFI30" s="150">
        <v>1</v>
      </c>
      <c r="AFJ30" s="150">
        <f t="shared" si="133"/>
        <v>7.5</v>
      </c>
      <c r="AFK30" s="150">
        <f>IFERROR(IF(AFI30=0," ",IF(AFI30=16," ",VLOOKUP(AFI30,PROTOKOL!$A:$E,2)*AFJ30))/7.5*(7.5-AFN30),"")</f>
        <v>4.5</v>
      </c>
      <c r="AFL30" s="151">
        <v>9.7000000000000003E-2</v>
      </c>
      <c r="AFM30" s="152">
        <f>IF(AFI30=0," ",IF(AFI30=16," ",(AFH30-AFK30-AFL30)*VLOOKUP(AFI30,PROTOKOL!$A:$E,5)))</f>
        <v>9.1547143333333327</v>
      </c>
      <c r="AFN30" s="153"/>
      <c r="AFO30" s="144">
        <f t="shared" si="288"/>
        <v>7.5</v>
      </c>
      <c r="AFP30" s="145">
        <f t="shared" si="289"/>
        <v>9.1547143333333327</v>
      </c>
      <c r="AFQ30" s="149"/>
      <c r="AFR30" s="150"/>
      <c r="AFS30" s="150" t="str">
        <f t="shared" si="134"/>
        <v xml:space="preserve"> </v>
      </c>
      <c r="AFT30" s="154" t="str">
        <f>IF(AFR30=0," ",IF(AFR30=16," ",VLOOKUP(AFR30,PROTOKOL!$A:$E,2)*AFS30))</f>
        <v xml:space="preserve"> </v>
      </c>
      <c r="AFU30" s="151"/>
      <c r="AFV30" s="152" t="str">
        <f>IF(AFR30=0," ",IF(AFR30=16," ",(AFQ30-AFT30-AFU30)*VLOOKUP(AFR30,PROTOKOL!$A:$E,5)))</f>
        <v xml:space="preserve"> </v>
      </c>
      <c r="AFW30" s="155"/>
      <c r="AFX30" s="156" t="str">
        <f t="shared" si="135"/>
        <v xml:space="preserve"> </v>
      </c>
      <c r="AFY30" s="103"/>
      <c r="AFZ30" s="138">
        <v>17</v>
      </c>
      <c r="AGA30" s="149">
        <v>1</v>
      </c>
      <c r="AGB30" s="150">
        <v>5</v>
      </c>
      <c r="AGC30" s="150">
        <f t="shared" si="136"/>
        <v>7.5</v>
      </c>
      <c r="AGD30" s="150">
        <f>IFERROR(IF(AGB30=0," ",IF(AGB30=16," ",VLOOKUP(AGB30,PROTOKOL!$A:$E,2)*AGC30))/7.5*(7.5-AGG30),"")</f>
        <v>0</v>
      </c>
      <c r="AGE30" s="151"/>
      <c r="AGF30" s="152">
        <f>IF(AGB30=0," ",IF(AGB30=16," ",(AGA30-AGD30-AGE30)*VLOOKUP(AGB30,PROTOKOL!$A:$E,5)))</f>
        <v>17.262634133205204</v>
      </c>
      <c r="AGG30" s="153"/>
      <c r="AGH30" s="144" t="str">
        <f t="shared" si="290"/>
        <v xml:space="preserve"> </v>
      </c>
      <c r="AGI30" s="145" t="str">
        <f t="shared" si="291"/>
        <v xml:space="preserve"> </v>
      </c>
      <c r="AGJ30" s="149"/>
      <c r="AGK30" s="150"/>
      <c r="AGL30" s="150" t="str">
        <f t="shared" si="137"/>
        <v xml:space="preserve"> </v>
      </c>
      <c r="AGM30" s="154" t="str">
        <f>IF(AGK30=0," ",IF(AGK30=16," ",VLOOKUP(AGK30,PROTOKOL!$A:$E,2)*AGL30))</f>
        <v xml:space="preserve"> </v>
      </c>
      <c r="AGN30" s="151"/>
      <c r="AGO30" s="152" t="str">
        <f>IF(AGK30=0," ",IF(AGK30=16," ",(AGJ30-AGM30-AGN30)*VLOOKUP(AGK30,PROTOKOL!$A:$E,5)))</f>
        <v xml:space="preserve"> </v>
      </c>
      <c r="AGP30" s="155"/>
      <c r="AGQ30" s="156" t="str">
        <f t="shared" si="138"/>
        <v xml:space="preserve"> </v>
      </c>
      <c r="AGR30" s="103"/>
      <c r="AGS30" s="138">
        <v>17</v>
      </c>
      <c r="AGT30" s="149">
        <v>5.47</v>
      </c>
      <c r="AGU30" s="150">
        <v>1</v>
      </c>
      <c r="AGV30" s="150">
        <f t="shared" si="139"/>
        <v>7.5</v>
      </c>
      <c r="AGW30" s="150">
        <f>IFERROR(IF(AGU30=0," ",IF(AGU30=16," ",VLOOKUP(AGU30,PROTOKOL!$A:$E,2)*AGV30))/7.5*(7.5-AGZ30),"")</f>
        <v>4.5</v>
      </c>
      <c r="AGX30" s="151">
        <v>0.03</v>
      </c>
      <c r="AGY30" s="152">
        <f>IF(AGU30=0," ",IF(AGU30=16," ",(AGT30-AGW30-AGX30)*VLOOKUP(AGU30,PROTOKOL!$A:$E,5)))</f>
        <v>9.52982444444444</v>
      </c>
      <c r="AGZ30" s="153"/>
      <c r="AHA30" s="144">
        <f t="shared" si="292"/>
        <v>7.5</v>
      </c>
      <c r="AHB30" s="145">
        <f t="shared" si="293"/>
        <v>9.52982444444444</v>
      </c>
      <c r="AHC30" s="149"/>
      <c r="AHD30" s="150"/>
      <c r="AHE30" s="150" t="str">
        <f t="shared" si="140"/>
        <v xml:space="preserve"> </v>
      </c>
      <c r="AHF30" s="154" t="str">
        <f>IF(AHD30=0," ",IF(AHD30=16," ",VLOOKUP(AHD30,PROTOKOL!$A:$E,2)*AHE30))</f>
        <v xml:space="preserve"> </v>
      </c>
      <c r="AHG30" s="151"/>
      <c r="AHH30" s="152" t="str">
        <f>IF(AHD30=0," ",IF(AHD30=16," ",(AHC30-AHF30-AHG30)*VLOOKUP(AHD30,PROTOKOL!$A:$E,5)))</f>
        <v xml:space="preserve"> </v>
      </c>
      <c r="AHI30" s="155"/>
      <c r="AHJ30" s="156" t="str">
        <f t="shared" si="141"/>
        <v xml:space="preserve"> </v>
      </c>
      <c r="AHK30" s="103"/>
      <c r="AHL30" s="138">
        <v>17</v>
      </c>
      <c r="AHM30" s="149" t="s">
        <v>29</v>
      </c>
      <c r="AHN30" s="150"/>
      <c r="AHO30" s="150" t="str">
        <f t="shared" si="142"/>
        <v xml:space="preserve"> </v>
      </c>
      <c r="AHP30" s="150" t="str">
        <f>IFERROR(IF(AHN30=0," ",IF(AHN30=16," ",VLOOKUP(AHN30,PROTOKOL!$A:$E,2)*AHO30))/7.5*(7.5-AHS30),"")</f>
        <v/>
      </c>
      <c r="AHQ30" s="151"/>
      <c r="AHR30" s="152" t="str">
        <f>IF(AHN30=0," ",IF(AHN30=16," ",(AHM30-AHP30-AHQ30)*VLOOKUP(AHN30,PROTOKOL!$A:$E,5)))</f>
        <v xml:space="preserve"> </v>
      </c>
      <c r="AHS30" s="153"/>
      <c r="AHT30" s="144" t="str">
        <f t="shared" si="294"/>
        <v xml:space="preserve"> </v>
      </c>
      <c r="AHU30" s="145" t="str">
        <f t="shared" si="295"/>
        <v xml:space="preserve"> </v>
      </c>
      <c r="AHV30" s="149"/>
      <c r="AHW30" s="150"/>
      <c r="AHX30" s="150" t="str">
        <f t="shared" si="143"/>
        <v xml:space="preserve"> </v>
      </c>
      <c r="AHY30" s="154" t="str">
        <f>IF(AHW30=0," ",IF(AHW30=16," ",VLOOKUP(AHW30,PROTOKOL!$A:$E,2)*AHX30))</f>
        <v xml:space="preserve"> </v>
      </c>
      <c r="AHZ30" s="151"/>
      <c r="AIA30" s="152" t="str">
        <f>IF(AHW30=0," ",IF(AHW30=16," ",(AHV30-AHY30-AHZ30)*VLOOKUP(AHW30,PROTOKOL!$A:$E,5)))</f>
        <v xml:space="preserve"> </v>
      </c>
      <c r="AIB30" s="155"/>
      <c r="AIC30" s="156" t="str">
        <f t="shared" si="144"/>
        <v xml:space="preserve"> </v>
      </c>
      <c r="AID30" s="103"/>
      <c r="AIE30" s="138">
        <v>17</v>
      </c>
      <c r="AIF30" s="149" t="s">
        <v>161</v>
      </c>
      <c r="AIG30" s="150"/>
      <c r="AIH30" s="150" t="str">
        <f t="shared" si="145"/>
        <v xml:space="preserve"> </v>
      </c>
      <c r="AII30" s="150" t="str">
        <f>IFERROR(IF(AIG30=0," ",IF(AIG30=16," ",VLOOKUP(AIG30,PROTOKOL!$A:$E,2)*AIH30))/7.5*(7.5-AIL30),"")</f>
        <v/>
      </c>
      <c r="AIJ30" s="151"/>
      <c r="AIK30" s="152" t="str">
        <f>IF(AIG30=0," ",IF(AIG30=16," ",(AIF30-AII30-AIJ30)*VLOOKUP(AIG30,PROTOKOL!$A:$E,5)))</f>
        <v xml:space="preserve"> </v>
      </c>
      <c r="AIL30" s="153"/>
      <c r="AIM30" s="144" t="str">
        <f t="shared" si="296"/>
        <v xml:space="preserve"> </v>
      </c>
      <c r="AIN30" s="145" t="str">
        <f t="shared" si="297"/>
        <v xml:space="preserve"> </v>
      </c>
      <c r="AIO30" s="149"/>
      <c r="AIP30" s="150"/>
      <c r="AIQ30" s="150" t="str">
        <f t="shared" si="146"/>
        <v xml:space="preserve"> </v>
      </c>
      <c r="AIR30" s="154" t="str">
        <f>IF(AIP30=0," ",IF(AIP30=16," ",VLOOKUP(AIP30,PROTOKOL!$A:$E,2)*AIQ30))</f>
        <v xml:space="preserve"> </v>
      </c>
      <c r="AIS30" s="151"/>
      <c r="AIT30" s="152" t="str">
        <f>IF(AIP30=0," ",IF(AIP30=16," ",(AIO30-AIR30-AIS30)*VLOOKUP(AIP30,PROTOKOL!$A:$E,5)))</f>
        <v xml:space="preserve"> </v>
      </c>
      <c r="AIU30" s="155"/>
      <c r="AIV30" s="156" t="str">
        <f t="shared" si="147"/>
        <v xml:space="preserve"> </v>
      </c>
      <c r="AIW30" s="103"/>
      <c r="AIX30" s="138">
        <v>17</v>
      </c>
      <c r="AIY30" s="149">
        <v>4.2300000000000004</v>
      </c>
      <c r="AIZ30" s="150">
        <v>1</v>
      </c>
      <c r="AJA30" s="150">
        <f t="shared" si="148"/>
        <v>7.5</v>
      </c>
      <c r="AJB30" s="150">
        <f>IFERROR(IF(AIZ30=0," ",IF(AIZ30=16," ",VLOOKUP(AIZ30,PROTOKOL!$A:$E,2)*AJA30))/7.5*(7.5-AJE30),"")</f>
        <v>4.5</v>
      </c>
      <c r="AJC30" s="151">
        <v>9.7000000000000003E-2</v>
      </c>
      <c r="AJD30" s="152">
        <v>0</v>
      </c>
      <c r="AJE30" s="153"/>
      <c r="AJF30" s="144">
        <f t="shared" si="298"/>
        <v>7.5</v>
      </c>
      <c r="AJG30" s="145">
        <f t="shared" si="299"/>
        <v>0</v>
      </c>
      <c r="AJH30" s="149"/>
      <c r="AJI30" s="150"/>
      <c r="AJJ30" s="150" t="str">
        <f t="shared" si="149"/>
        <v xml:space="preserve"> </v>
      </c>
      <c r="AJK30" s="154" t="str">
        <f>IF(AJI30=0," ",IF(AJI30=16," ",VLOOKUP(AJI30,PROTOKOL!$A:$E,2)*AJJ30))</f>
        <v xml:space="preserve"> </v>
      </c>
      <c r="AJL30" s="151"/>
      <c r="AJM30" s="152" t="str">
        <f>IF(AJI30=0," ",IF(AJI30=16," ",(AJH30-AJK30-AJL30)*VLOOKUP(AJI30,PROTOKOL!$A:$E,5)))</f>
        <v xml:space="preserve"> </v>
      </c>
      <c r="AJN30" s="155"/>
      <c r="AJO30" s="156" t="str">
        <f t="shared" si="150"/>
        <v xml:space="preserve"> </v>
      </c>
      <c r="AJP30" s="103"/>
      <c r="AJQ30" s="138">
        <v>17</v>
      </c>
      <c r="AJR30" s="149">
        <v>3.51</v>
      </c>
      <c r="AJS30" s="150">
        <v>1</v>
      </c>
      <c r="AJT30" s="150">
        <f t="shared" si="151"/>
        <v>7.5</v>
      </c>
      <c r="AJU30" s="150">
        <f>IFERROR(IF(AJS30=0," ",IF(AJS30=16," ",VLOOKUP(AJS30,PROTOKOL!$A:$E,2)*AJT30))/7.5*(7.5-AJX30),"")</f>
        <v>4.5</v>
      </c>
      <c r="AJV30" s="151">
        <v>0.45300000000000001</v>
      </c>
      <c r="AJW30" s="152">
        <v>0</v>
      </c>
      <c r="AJX30" s="153"/>
      <c r="AJY30" s="144">
        <f t="shared" si="300"/>
        <v>7.5</v>
      </c>
      <c r="AJZ30" s="145">
        <f t="shared" si="301"/>
        <v>0</v>
      </c>
      <c r="AKA30" s="149"/>
      <c r="AKB30" s="150"/>
      <c r="AKC30" s="150" t="str">
        <f t="shared" si="152"/>
        <v xml:space="preserve"> </v>
      </c>
      <c r="AKD30" s="154" t="str">
        <f>IF(AKB30=0," ",IF(AKB30=16," ",VLOOKUP(AKB30,PROTOKOL!$A:$E,2)*AKC30))</f>
        <v xml:space="preserve"> </v>
      </c>
      <c r="AKE30" s="151"/>
      <c r="AKF30" s="152" t="str">
        <f>IF(AKB30=0," ",IF(AKB30=16," ",(AKA30-AKD30-AKE30)*VLOOKUP(AKB30,PROTOKOL!$A:$E,5)))</f>
        <v xml:space="preserve"> </v>
      </c>
      <c r="AKG30" s="155"/>
      <c r="AKH30" s="156" t="str">
        <f t="shared" si="153"/>
        <v xml:space="preserve"> </v>
      </c>
      <c r="AKI30" s="103"/>
      <c r="AKJ30" s="138">
        <v>17</v>
      </c>
      <c r="AKK30" s="149">
        <v>6.22</v>
      </c>
      <c r="AKL30" s="150">
        <v>1</v>
      </c>
      <c r="AKM30" s="150">
        <f t="shared" si="154"/>
        <v>7.5</v>
      </c>
      <c r="AKN30" s="150">
        <f>IFERROR(IF(AKL30=0," ",IF(AKL30=16," ",VLOOKUP(AKL30,PROTOKOL!$A:$E,2)*AKM30))/7.5*(7.5-AKQ30),"")</f>
        <v>4.5</v>
      </c>
      <c r="AKO30" s="151">
        <v>0.123</v>
      </c>
      <c r="AKP30" s="152">
        <f>IF(AKL30=0," ",IF(AKL30=16," ",(AKK30-AKN30-AKO30)*VLOOKUP(AKL30,PROTOKOL!$A:$E,5)))</f>
        <v>16.19056344444444</v>
      </c>
      <c r="AKQ30" s="153"/>
      <c r="AKR30" s="144">
        <f t="shared" si="302"/>
        <v>7.5</v>
      </c>
      <c r="AKS30" s="145">
        <f t="shared" si="303"/>
        <v>16.19056344444444</v>
      </c>
      <c r="AKT30" s="149"/>
      <c r="AKU30" s="150"/>
      <c r="AKV30" s="150" t="str">
        <f t="shared" si="155"/>
        <v xml:space="preserve"> </v>
      </c>
      <c r="AKW30" s="154" t="str">
        <f>IF(AKU30=0," ",IF(AKU30=16," ",VLOOKUP(AKU30,PROTOKOL!$A:$E,2)*AKV30))</f>
        <v xml:space="preserve"> </v>
      </c>
      <c r="AKX30" s="151"/>
      <c r="AKY30" s="152" t="str">
        <f>IF(AKU30=0," ",IF(AKU30=16," ",(AKT30-AKW30-AKX30)*VLOOKUP(AKU30,PROTOKOL!$A:$E,5)))</f>
        <v xml:space="preserve"> </v>
      </c>
      <c r="AKZ30" s="155"/>
      <c r="ALA30" s="156" t="str">
        <f t="shared" si="156"/>
        <v xml:space="preserve"> </v>
      </c>
      <c r="ALB30" s="103"/>
      <c r="ALC30" s="138">
        <v>17</v>
      </c>
      <c r="ALD30" s="149">
        <v>7.09</v>
      </c>
      <c r="ALE30" s="150">
        <v>1</v>
      </c>
      <c r="ALF30" s="150">
        <f t="shared" si="157"/>
        <v>7.5</v>
      </c>
      <c r="ALG30" s="150">
        <f>IFERROR(IF(ALE30=0," ",IF(ALE30=16," ",VLOOKUP(ALE30,PROTOKOL!$A:$E,2)*ALF30))/7.5*(7.5-ALJ30),"")</f>
        <v>4.5</v>
      </c>
      <c r="ALH30" s="151">
        <v>4.8000000000000001E-2</v>
      </c>
      <c r="ALI30" s="152">
        <f>IF(ALE30=0," ",IF(ALE30=16," ",(ALD30-ALG30-ALH30)*VLOOKUP(ALE30,PROTOKOL!$A:$E,5)))</f>
        <v>25.771078444444441</v>
      </c>
      <c r="ALJ30" s="153"/>
      <c r="ALK30" s="144">
        <f t="shared" si="304"/>
        <v>7.5</v>
      </c>
      <c r="ALL30" s="145">
        <f t="shared" si="305"/>
        <v>25.771078444444441</v>
      </c>
      <c r="ALM30" s="149"/>
      <c r="ALN30" s="150"/>
      <c r="ALO30" s="150" t="str">
        <f t="shared" si="158"/>
        <v xml:space="preserve"> </v>
      </c>
      <c r="ALP30" s="154" t="str">
        <f>IF(ALN30=0," ",IF(ALN30=16," ",VLOOKUP(ALN30,PROTOKOL!$A:$E,2)*ALO30))</f>
        <v xml:space="preserve"> </v>
      </c>
      <c r="ALQ30" s="151"/>
      <c r="ALR30" s="152" t="str">
        <f>IF(ALN30=0," ",IF(ALN30=16," ",(ALM30-ALP30-ALQ30)*VLOOKUP(ALN30,PROTOKOL!$A:$E,5)))</f>
        <v xml:space="preserve"> </v>
      </c>
      <c r="ALS30" s="155"/>
      <c r="ALT30" s="156" t="str">
        <f t="shared" si="159"/>
        <v xml:space="preserve"> </v>
      </c>
      <c r="ALU30" s="103"/>
      <c r="ALV30" s="138">
        <v>17</v>
      </c>
      <c r="ALW30" s="149">
        <v>1</v>
      </c>
      <c r="ALX30" s="150">
        <v>5</v>
      </c>
      <c r="ALY30" s="150">
        <f t="shared" si="160"/>
        <v>7.5</v>
      </c>
      <c r="ALZ30" s="150">
        <f>IFERROR(IF(ALX30=0," ",IF(ALX30=16," ",VLOOKUP(ALX30,PROTOKOL!$A:$E,2)*ALY30))/7.5*(7.5-AMC30),"")</f>
        <v>0</v>
      </c>
      <c r="AMA30" s="151"/>
      <c r="AMB30" s="152">
        <f>IF(ALX30=0," ",IF(ALX30=16," ",(ALW30-ALZ30-AMA30)*VLOOKUP(ALX30,PROTOKOL!$A:$E,5)))</f>
        <v>17.262634133205204</v>
      </c>
      <c r="AMC30" s="153"/>
      <c r="AMD30" s="144" t="str">
        <f t="shared" si="306"/>
        <v xml:space="preserve"> </v>
      </c>
      <c r="AME30" s="145" t="str">
        <f t="shared" si="307"/>
        <v xml:space="preserve"> </v>
      </c>
      <c r="AMF30" s="149"/>
      <c r="AMG30" s="150"/>
      <c r="AMH30" s="150" t="str">
        <f t="shared" si="161"/>
        <v xml:space="preserve"> </v>
      </c>
      <c r="AMI30" s="154" t="str">
        <f>IF(AMG30=0," ",IF(AMG30=16," ",VLOOKUP(AMG30,PROTOKOL!$A:$E,2)*AMH30))</f>
        <v xml:space="preserve"> </v>
      </c>
      <c r="AMJ30" s="151"/>
      <c r="AMK30" s="152" t="str">
        <f>IF(AMG30=0," ",IF(AMG30=16," ",(AMF30-AMI30-AMJ30)*VLOOKUP(AMG30,PROTOKOL!$A:$E,5)))</f>
        <v xml:space="preserve"> </v>
      </c>
      <c r="AML30" s="155"/>
      <c r="AMM30" s="156" t="str">
        <f t="shared" si="162"/>
        <v xml:space="preserve"> </v>
      </c>
      <c r="AMN30" s="103"/>
      <c r="AMO30" s="138">
        <v>17</v>
      </c>
      <c r="AMP30" s="149" t="s">
        <v>26</v>
      </c>
      <c r="AMQ30" s="150"/>
      <c r="AMR30" s="150" t="str">
        <f t="shared" si="163"/>
        <v xml:space="preserve"> </v>
      </c>
      <c r="AMS30" s="150" t="str">
        <f>IFERROR(IF(AMQ30=0," ",IF(AMQ30=16," ",VLOOKUP(AMQ30,PROTOKOL!$A:$E,2)*AMR30))/7.5*(7.5-AMV30),"")</f>
        <v/>
      </c>
      <c r="AMT30" s="151"/>
      <c r="AMU30" s="152" t="str">
        <f>IF(AMQ30=0," ",IF(AMQ30=16," ",(AMP30-AMS30-AMT30)*VLOOKUP(AMQ30,PROTOKOL!$A:$E,5)))</f>
        <v xml:space="preserve"> </v>
      </c>
      <c r="AMV30" s="153"/>
      <c r="AMW30" s="144" t="str">
        <f t="shared" si="308"/>
        <v xml:space="preserve"> </v>
      </c>
      <c r="AMX30" s="145" t="str">
        <f t="shared" si="309"/>
        <v xml:space="preserve"> </v>
      </c>
      <c r="AMY30" s="149"/>
      <c r="AMZ30" s="150"/>
      <c r="ANA30" s="150" t="str">
        <f t="shared" si="164"/>
        <v xml:space="preserve"> </v>
      </c>
      <c r="ANB30" s="154" t="str">
        <f>IF(AMZ30=0," ",IF(AMZ30=16," ",VLOOKUP(AMZ30,PROTOKOL!$A:$E,2)*ANA30))</f>
        <v xml:space="preserve"> </v>
      </c>
      <c r="ANC30" s="151"/>
      <c r="AND30" s="152" t="str">
        <f>IF(AMZ30=0," ",IF(AMZ30=16," ",(AMY30-ANB30-ANC30)*VLOOKUP(AMZ30,PROTOKOL!$A:$E,5)))</f>
        <v xml:space="preserve"> </v>
      </c>
      <c r="ANE30" s="155"/>
      <c r="ANF30" s="156" t="str">
        <f t="shared" si="165"/>
        <v xml:space="preserve"> </v>
      </c>
      <c r="ANG30" s="103"/>
      <c r="ANH30" s="138">
        <v>17</v>
      </c>
      <c r="ANI30" s="149">
        <v>6.45</v>
      </c>
      <c r="ANJ30" s="150">
        <v>1</v>
      </c>
      <c r="ANK30" s="150">
        <f t="shared" si="166"/>
        <v>7.5</v>
      </c>
      <c r="ANL30" s="150">
        <f>IFERROR(IF(ANJ30=0," ",IF(ANJ30=16," ",VLOOKUP(ANJ30,PROTOKOL!$A:$E,2)*ANK30))/7.5*(7.5-ANO30),"")</f>
        <v>4.5</v>
      </c>
      <c r="ANM30" s="151">
        <v>0.17</v>
      </c>
      <c r="ANN30" s="152">
        <f>IF(ANJ30=0," ",IF(ANJ30=16," ",(ANI30-ANL30-ANM30)*VLOOKUP(ANJ30,PROTOKOL!$A:$E,5)))</f>
        <v>18.045837777777777</v>
      </c>
      <c r="ANO30" s="153"/>
      <c r="ANP30" s="144">
        <f t="shared" si="310"/>
        <v>7.5</v>
      </c>
      <c r="ANQ30" s="145">
        <f t="shared" si="311"/>
        <v>18.045837777777777</v>
      </c>
      <c r="ANR30" s="149"/>
      <c r="ANS30" s="150"/>
      <c r="ANT30" s="150" t="str">
        <f t="shared" si="167"/>
        <v xml:space="preserve"> </v>
      </c>
      <c r="ANU30" s="154" t="str">
        <f>IF(ANS30=0," ",IF(ANS30=16," ",VLOOKUP(ANS30,PROTOKOL!$A:$E,2)*ANT30))</f>
        <v xml:space="preserve"> </v>
      </c>
      <c r="ANV30" s="151"/>
      <c r="ANW30" s="152" t="str">
        <f>IF(ANS30=0," ",IF(ANS30=16," ",(ANR30-ANU30-ANV30)*VLOOKUP(ANS30,PROTOKOL!$A:$E,5)))</f>
        <v xml:space="preserve"> </v>
      </c>
      <c r="ANX30" s="155"/>
      <c r="ANY30" s="156" t="str">
        <f t="shared" si="168"/>
        <v xml:space="preserve"> </v>
      </c>
      <c r="ANZ30" s="103"/>
      <c r="AOA30" s="138">
        <v>17</v>
      </c>
      <c r="AOB30" s="149">
        <v>6.94</v>
      </c>
      <c r="AOC30" s="150">
        <v>1</v>
      </c>
      <c r="AOD30" s="150">
        <f t="shared" si="169"/>
        <v>7.5</v>
      </c>
      <c r="AOE30" s="150">
        <f>IFERROR(IF(AOC30=0," ",IF(AOC30=16," ",VLOOKUP(AOC30,PROTOKOL!$A:$E,2)*AOD30))/7.5*(7.5-AOH30),"")</f>
        <v>4.5</v>
      </c>
      <c r="AOF30" s="151">
        <v>0.193</v>
      </c>
      <c r="AOG30" s="152">
        <f>IF(AOC30=0," ",IF(AOC30=16," ",(AOB30-AOE30-AOF30)*VLOOKUP(AOC30,PROTOKOL!$A:$E,5)))</f>
        <v>22.780335666666666</v>
      </c>
      <c r="AOH30" s="153"/>
      <c r="AOI30" s="144">
        <f t="shared" si="312"/>
        <v>7.5</v>
      </c>
      <c r="AOJ30" s="145">
        <f t="shared" si="313"/>
        <v>22.780335666666666</v>
      </c>
      <c r="AOK30" s="149"/>
      <c r="AOL30" s="150"/>
      <c r="AOM30" s="150" t="str">
        <f t="shared" si="170"/>
        <v xml:space="preserve"> </v>
      </c>
      <c r="AON30" s="154" t="str">
        <f>IF(AOL30=0," ",IF(AOL30=16," ",VLOOKUP(AOL30,PROTOKOL!$A:$E,2)*AOM30))</f>
        <v xml:space="preserve"> </v>
      </c>
      <c r="AOO30" s="151"/>
      <c r="AOP30" s="152" t="str">
        <f>IF(AOL30=0," ",IF(AOL30=16," ",(AOK30-AON30-AOO30)*VLOOKUP(AOL30,PROTOKOL!$A:$E,5)))</f>
        <v xml:space="preserve"> </v>
      </c>
      <c r="AOQ30" s="155"/>
      <c r="AOR30" s="156" t="str">
        <f t="shared" si="171"/>
        <v xml:space="preserve"> </v>
      </c>
      <c r="AOS30" s="103"/>
      <c r="AOT30" s="138">
        <v>17</v>
      </c>
      <c r="AOU30" s="149">
        <v>6.04</v>
      </c>
      <c r="AOV30" s="150">
        <v>1</v>
      </c>
      <c r="AOW30" s="150">
        <f t="shared" si="172"/>
        <v>7.5</v>
      </c>
      <c r="AOX30" s="150">
        <f>IFERROR(IF(AOV30=0," ",IF(AOV30=16," ",VLOOKUP(AOV30,PROTOKOL!$A:$E,2)*AOW30))/7.5*(7.5-APA30),"")</f>
        <v>4.5</v>
      </c>
      <c r="AOY30" s="151">
        <v>0.439</v>
      </c>
      <c r="AOZ30" s="152">
        <f>IF(AOV30=0," ",IF(AOV30=16," ",(AOU30-AOX30-AOY30)*VLOOKUP(AOV30,PROTOKOL!$A:$E,5)))</f>
        <v>11.162060333333331</v>
      </c>
      <c r="APA30" s="153"/>
      <c r="APB30" s="144">
        <f t="shared" si="314"/>
        <v>7.5</v>
      </c>
      <c r="APC30" s="145">
        <f t="shared" si="315"/>
        <v>11.162060333333331</v>
      </c>
      <c r="APD30" s="149"/>
      <c r="APE30" s="150"/>
      <c r="APF30" s="150" t="str">
        <f t="shared" si="173"/>
        <v xml:space="preserve"> </v>
      </c>
      <c r="APG30" s="154" t="str">
        <f>IF(APE30=0," ",IF(APE30=16," ",VLOOKUP(APE30,PROTOKOL!$A:$E,2)*APF30))</f>
        <v xml:space="preserve"> </v>
      </c>
      <c r="APH30" s="151"/>
      <c r="API30" s="152" t="str">
        <f>IF(APE30=0," ",IF(APE30=16," ",(APD30-APG30-APH30)*VLOOKUP(APE30,PROTOKOL!$A:$E,5)))</f>
        <v xml:space="preserve"> </v>
      </c>
      <c r="APJ30" s="155"/>
      <c r="APK30" s="156" t="str">
        <f t="shared" si="174"/>
        <v xml:space="preserve"> </v>
      </c>
      <c r="APL30" s="103"/>
      <c r="APM30" s="138">
        <v>17</v>
      </c>
      <c r="APN30" s="149">
        <v>6.3</v>
      </c>
      <c r="APO30" s="150">
        <v>1</v>
      </c>
      <c r="APP30" s="150">
        <f t="shared" si="175"/>
        <v>7.5</v>
      </c>
      <c r="APQ30" s="150">
        <f>IFERROR(IF(APO30=0," ",IF(APO30=16," ",VLOOKUP(APO30,PROTOKOL!$A:$E,2)*APP30))/7.5*(7.5-APT30),"")</f>
        <v>4.5</v>
      </c>
      <c r="APR30" s="151">
        <v>0.153</v>
      </c>
      <c r="APS30" s="152">
        <f>IF(APO30=0," ",IF(APO30=16," ",(APN30-APQ30-APR30)*VLOOKUP(APO30,PROTOKOL!$A:$E,5)))</f>
        <v>16.697468999999995</v>
      </c>
      <c r="APT30" s="153"/>
      <c r="APU30" s="144">
        <f t="shared" si="316"/>
        <v>7.5</v>
      </c>
      <c r="APV30" s="145">
        <f t="shared" si="317"/>
        <v>16.697468999999995</v>
      </c>
      <c r="APW30" s="149"/>
      <c r="APX30" s="150"/>
      <c r="APY30" s="150" t="str">
        <f t="shared" si="176"/>
        <v xml:space="preserve"> </v>
      </c>
      <c r="APZ30" s="154" t="str">
        <f>IF(APX30=0," ",IF(APX30=16," ",VLOOKUP(APX30,PROTOKOL!$A:$E,2)*APY30))</f>
        <v xml:space="preserve"> </v>
      </c>
      <c r="AQA30" s="151"/>
      <c r="AQB30" s="152" t="str">
        <f>IF(APX30=0," ",IF(APX30=16," ",(APW30-APZ30-AQA30)*VLOOKUP(APX30,PROTOKOL!$A:$E,5)))</f>
        <v xml:space="preserve"> </v>
      </c>
      <c r="AQC30" s="155"/>
      <c r="AQD30" s="156" t="str">
        <f t="shared" si="177"/>
        <v xml:space="preserve"> </v>
      </c>
      <c r="AQE30" s="103"/>
      <c r="AQF30" s="138">
        <v>17</v>
      </c>
      <c r="AQG30" s="149">
        <v>7.55</v>
      </c>
      <c r="AQH30" s="150">
        <v>1</v>
      </c>
      <c r="AQI30" s="150">
        <f t="shared" si="178"/>
        <v>7.5</v>
      </c>
      <c r="AQJ30" s="150">
        <f>IFERROR(IF(AQH30=0," ",IF(AQH30=16," ",VLOOKUP(AQH30,PROTOKOL!$A:$E,2)*AQI30))/7.5*(7.5-AQM30),"")</f>
        <v>4.5</v>
      </c>
      <c r="AQK30" s="151">
        <v>0.14199999999999999</v>
      </c>
      <c r="AQL30" s="152">
        <f>IF(AQH30=0," ",IF(AQH30=16," ",(AQG30-AQJ30-AQK30)*VLOOKUP(AQH30,PROTOKOL!$A:$E,5)))</f>
        <v>29.481627111111106</v>
      </c>
      <c r="AQM30" s="153"/>
      <c r="AQN30" s="144">
        <f t="shared" si="318"/>
        <v>7.5</v>
      </c>
      <c r="AQO30" s="145">
        <f t="shared" si="319"/>
        <v>29.481627111111106</v>
      </c>
      <c r="AQP30" s="149"/>
      <c r="AQQ30" s="150"/>
      <c r="AQR30" s="150" t="str">
        <f t="shared" si="179"/>
        <v xml:space="preserve"> </v>
      </c>
      <c r="AQS30" s="154" t="str">
        <f>IF(AQQ30=0," ",IF(AQQ30=16," ",VLOOKUP(AQQ30,PROTOKOL!$A:$E,2)*AQR30))</f>
        <v xml:space="preserve"> </v>
      </c>
      <c r="AQT30" s="151"/>
      <c r="AQU30" s="152" t="str">
        <f>IF(AQQ30=0," ",IF(AQQ30=16," ",(AQP30-AQS30-AQT30)*VLOOKUP(AQQ30,PROTOKOL!$A:$E,5)))</f>
        <v xml:space="preserve"> </v>
      </c>
      <c r="AQV30" s="155"/>
      <c r="AQW30" s="156" t="str">
        <f t="shared" si="180"/>
        <v xml:space="preserve"> </v>
      </c>
      <c r="AQX30" s="103"/>
      <c r="AQY30" s="138">
        <v>17</v>
      </c>
      <c r="AQZ30" s="149">
        <v>6.94</v>
      </c>
      <c r="ARA30" s="150">
        <v>1</v>
      </c>
      <c r="ARB30" s="150">
        <f t="shared" si="181"/>
        <v>7.5</v>
      </c>
      <c r="ARC30" s="150">
        <f>IFERROR(IF(ARA30=0," ",IF(ARA30=16," ",VLOOKUP(ARA30,PROTOKOL!$A:$E,2)*ARB30))/7.5*(7.5-ARF30),"")</f>
        <v>4.5</v>
      </c>
      <c r="ARD30" s="151">
        <v>0.193</v>
      </c>
      <c r="ARE30" s="152">
        <f>IF(ARA30=0," ",IF(ARA30=16," ",(AQZ30-ARC30-ARD30)*VLOOKUP(ARA30,PROTOKOL!$A:$E,5)))</f>
        <v>22.780335666666666</v>
      </c>
      <c r="ARF30" s="153"/>
      <c r="ARG30" s="144">
        <f t="shared" si="320"/>
        <v>7.5</v>
      </c>
      <c r="ARH30" s="145">
        <f t="shared" si="321"/>
        <v>22.780335666666666</v>
      </c>
      <c r="ARI30" s="149"/>
      <c r="ARJ30" s="150"/>
      <c r="ARK30" s="150" t="str">
        <f t="shared" si="182"/>
        <v xml:space="preserve"> </v>
      </c>
      <c r="ARL30" s="154" t="str">
        <f>IF(ARJ30=0," ",IF(ARJ30=16," ",VLOOKUP(ARJ30,PROTOKOL!$A:$E,2)*ARK30))</f>
        <v xml:space="preserve"> </v>
      </c>
      <c r="ARM30" s="151"/>
      <c r="ARN30" s="152" t="str">
        <f>IF(ARJ30=0," ",IF(ARJ30=16," ",(ARI30-ARL30-ARM30)*VLOOKUP(ARJ30,PROTOKOL!$A:$E,5)))</f>
        <v xml:space="preserve"> </v>
      </c>
      <c r="ARO30" s="155"/>
      <c r="ARP30" s="156" t="str">
        <f t="shared" si="183"/>
        <v xml:space="preserve"> </v>
      </c>
      <c r="ARQ30" s="103"/>
      <c r="ARR30" s="138">
        <v>17</v>
      </c>
      <c r="ARS30" s="149">
        <v>2.59</v>
      </c>
      <c r="ART30" s="150">
        <v>1</v>
      </c>
      <c r="ARU30" s="150">
        <f t="shared" si="184"/>
        <v>7.5</v>
      </c>
      <c r="ARV30" s="150">
        <f>IFERROR(IF(ART30=0," ",IF(ART30=16," ",VLOOKUP(ART30,PROTOKOL!$A:$E,2)*ARU30))/7.5*(7.5-ARY30),"")</f>
        <v>4.5</v>
      </c>
      <c r="ARW30" s="151">
        <v>7.9000000000000001E-2</v>
      </c>
      <c r="ARX30" s="152">
        <v>0</v>
      </c>
      <c r="ARY30" s="153"/>
      <c r="ARZ30" s="144">
        <f t="shared" si="322"/>
        <v>7.5</v>
      </c>
      <c r="ASA30" s="145">
        <f t="shared" si="323"/>
        <v>0</v>
      </c>
      <c r="ASB30" s="149"/>
      <c r="ASC30" s="150"/>
      <c r="ASD30" s="150" t="str">
        <f t="shared" si="185"/>
        <v xml:space="preserve"> </v>
      </c>
      <c r="ASE30" s="154" t="str">
        <f>IF(ASC30=0," ",IF(ASC30=16," ",VLOOKUP(ASC30,PROTOKOL!$A:$E,2)*ASD30))</f>
        <v xml:space="preserve"> </v>
      </c>
      <c r="ASF30" s="151"/>
      <c r="ASG30" s="152" t="str">
        <f>IF(ASC30=0," ",IF(ASC30=16," ",(ASB30-ASE30-ASF30)*VLOOKUP(ASC30,PROTOKOL!$A:$E,5)))</f>
        <v xml:space="preserve"> </v>
      </c>
      <c r="ASH30" s="155"/>
      <c r="ASI30" s="156" t="str">
        <f t="shared" si="186"/>
        <v xml:space="preserve"> </v>
      </c>
      <c r="ASJ30" s="103"/>
      <c r="ASK30" s="138">
        <v>17</v>
      </c>
      <c r="ASL30" s="149">
        <v>5.62</v>
      </c>
      <c r="ASM30" s="150">
        <v>1</v>
      </c>
      <c r="ASN30" s="150">
        <f t="shared" si="187"/>
        <v>7.5</v>
      </c>
      <c r="ASO30" s="150">
        <f>IFERROR(IF(ASM30=0," ",IF(ASM30=16," ",VLOOKUP(ASM30,PROTOKOL!$A:$E,2)*ASN30))/7.5*(7.5-ASR30),"")</f>
        <v>4.5</v>
      </c>
      <c r="ASP30" s="151">
        <v>0.34</v>
      </c>
      <c r="ASQ30" s="152">
        <f>IF(ASM30=0," ",IF(ASM30=16," ",(ASL30-ASO30-ASP30)*VLOOKUP(ASM30,PROTOKOL!$A:$E,5)))</f>
        <v>7.9077266666666661</v>
      </c>
      <c r="ASR30" s="153"/>
      <c r="ASS30" s="144">
        <f t="shared" si="324"/>
        <v>7.5</v>
      </c>
      <c r="AST30" s="145">
        <f t="shared" si="325"/>
        <v>7.9077266666666661</v>
      </c>
      <c r="ASU30" s="149"/>
      <c r="ASV30" s="150"/>
      <c r="ASW30" s="150" t="str">
        <f t="shared" si="188"/>
        <v xml:space="preserve"> </v>
      </c>
      <c r="ASX30" s="154" t="str">
        <f>IF(ASV30=0," ",IF(ASV30=16," ",VLOOKUP(ASV30,PROTOKOL!$A:$E,2)*ASW30))</f>
        <v xml:space="preserve"> </v>
      </c>
      <c r="ASY30" s="151"/>
      <c r="ASZ30" s="152" t="str">
        <f>IF(ASV30=0," ",IF(ASV30=16," ",(ASU30-ASX30-ASY30)*VLOOKUP(ASV30,PROTOKOL!$A:$E,5)))</f>
        <v xml:space="preserve"> </v>
      </c>
      <c r="ATA30" s="155"/>
      <c r="ATB30" s="156" t="str">
        <f t="shared" si="189"/>
        <v xml:space="preserve"> </v>
      </c>
      <c r="ATC30" s="103"/>
      <c r="ATD30" s="138">
        <v>17</v>
      </c>
      <c r="ATE30" s="149" t="s">
        <v>26</v>
      </c>
      <c r="ATF30" s="150"/>
      <c r="ATG30" s="150" t="str">
        <f t="shared" si="190"/>
        <v xml:space="preserve"> </v>
      </c>
      <c r="ATH30" s="150" t="str">
        <f>IFERROR(IF(ATF30=0," ",IF(ATF30=16," ",VLOOKUP(ATF30,PROTOKOL!$A:$E,2)*ATG30))/7.5*(7.5-ATK30),"")</f>
        <v/>
      </c>
      <c r="ATI30" s="151"/>
      <c r="ATJ30" s="152" t="str">
        <f>IF(ATF30=0," ",IF(ATF30=16," ",(ATE30-ATH30-ATI30)*VLOOKUP(ATF30,PROTOKOL!$A:$E,5)))</f>
        <v xml:space="preserve"> </v>
      </c>
      <c r="ATK30" s="153"/>
      <c r="ATL30" s="144" t="str">
        <f t="shared" si="326"/>
        <v xml:space="preserve"> </v>
      </c>
      <c r="ATM30" s="145" t="str">
        <f t="shared" si="327"/>
        <v xml:space="preserve"> </v>
      </c>
      <c r="ATN30" s="149"/>
      <c r="ATO30" s="150"/>
      <c r="ATP30" s="150" t="str">
        <f t="shared" si="191"/>
        <v xml:space="preserve"> </v>
      </c>
      <c r="ATQ30" s="154" t="str">
        <f>IF(ATO30=0," ",IF(ATO30=16," ",VLOOKUP(ATO30,PROTOKOL!$A:$E,2)*ATP30))</f>
        <v xml:space="preserve"> </v>
      </c>
      <c r="ATR30" s="151"/>
      <c r="ATS30" s="152" t="str">
        <f>IF(ATO30=0," ",IF(ATO30=16," ",(ATN30-ATQ30-ATR30)*VLOOKUP(ATO30,PROTOKOL!$A:$E,5)))</f>
        <v xml:space="preserve"> </v>
      </c>
      <c r="ATT30" s="155"/>
      <c r="ATU30" s="156" t="str">
        <f t="shared" si="192"/>
        <v xml:space="preserve"> </v>
      </c>
      <c r="ATV30" s="103"/>
      <c r="ATW30" s="138">
        <v>17</v>
      </c>
      <c r="ATX30" s="149">
        <v>6.46</v>
      </c>
      <c r="ATY30" s="150">
        <v>1</v>
      </c>
      <c r="ATZ30" s="150">
        <f t="shared" si="193"/>
        <v>7.5</v>
      </c>
      <c r="AUA30" s="150">
        <f>IFERROR(IF(ATY30=0," ",IF(ATY30=16," ",VLOOKUP(ATY30,PROTOKOL!$A:$E,2)*ATZ30))/7.5*(7.5-AUD30),"")</f>
        <v>4.5</v>
      </c>
      <c r="AUB30" s="151">
        <v>0.25800000000000001</v>
      </c>
      <c r="AUC30" s="152">
        <f>IF(ATY30=0," ",IF(ATY30=16," ",(ATX30-AUA30-AUB30)*VLOOKUP(ATY30,PROTOKOL!$A:$E,5)))</f>
        <v>17.255065111111108</v>
      </c>
      <c r="AUD30" s="153"/>
      <c r="AUE30" s="144">
        <f t="shared" si="328"/>
        <v>7.5</v>
      </c>
      <c r="AUF30" s="145">
        <f t="shared" si="329"/>
        <v>17.255065111111108</v>
      </c>
      <c r="AUG30" s="149"/>
      <c r="AUH30" s="150"/>
      <c r="AUI30" s="150" t="str">
        <f t="shared" si="194"/>
        <v xml:space="preserve"> </v>
      </c>
      <c r="AUJ30" s="154" t="str">
        <f>IF(AUH30=0," ",IF(AUH30=16," ",VLOOKUP(AUH30,PROTOKOL!$A:$E,2)*AUI30))</f>
        <v xml:space="preserve"> </v>
      </c>
      <c r="AUK30" s="151"/>
      <c r="AUL30" s="152" t="str">
        <f>IF(AUH30=0," ",IF(AUH30=16," ",(AUG30-AUJ30-AUK30)*VLOOKUP(AUH30,PROTOKOL!$A:$E,5)))</f>
        <v xml:space="preserve"> </v>
      </c>
      <c r="AUM30" s="155"/>
      <c r="AUN30" s="156" t="str">
        <f t="shared" si="195"/>
        <v xml:space="preserve"> </v>
      </c>
      <c r="AUO30" s="103"/>
      <c r="AUP30" s="138">
        <v>17</v>
      </c>
      <c r="AUQ30" s="149">
        <v>6.86</v>
      </c>
      <c r="AUR30" s="150">
        <v>1</v>
      </c>
      <c r="AUS30" s="150">
        <f t="shared" si="196"/>
        <v>7.5</v>
      </c>
      <c r="AUT30" s="150">
        <f>IFERROR(IF(AUR30=0," ",IF(AUR30=16," ",VLOOKUP(AUR30,PROTOKOL!$A:$E,2)*AUS30))/7.5*(7.5-AUW30),"")</f>
        <v>4.5</v>
      </c>
      <c r="AUU30" s="151">
        <v>0.22</v>
      </c>
      <c r="AUV30" s="152">
        <f>IF(AUR30=0," ",IF(AUR30=16," ",(AUQ30-AUT30-AUU30)*VLOOKUP(AUR30,PROTOKOL!$A:$E,5)))</f>
        <v>21.695557777777775</v>
      </c>
      <c r="AUW30" s="153"/>
      <c r="AUX30" s="144">
        <f t="shared" si="330"/>
        <v>7.5</v>
      </c>
      <c r="AUY30" s="145">
        <f t="shared" si="331"/>
        <v>21.695557777777775</v>
      </c>
      <c r="AUZ30" s="149"/>
      <c r="AVA30" s="150"/>
      <c r="AVB30" s="150" t="str">
        <f t="shared" si="197"/>
        <v xml:space="preserve"> </v>
      </c>
      <c r="AVC30" s="154" t="str">
        <f>IF(AVA30=0," ",IF(AVA30=16," ",VLOOKUP(AVA30,PROTOKOL!$A:$E,2)*AVB30))</f>
        <v xml:space="preserve"> </v>
      </c>
      <c r="AVD30" s="151"/>
      <c r="AVE30" s="152" t="str">
        <f>IF(AVA30=0," ",IF(AVA30=16," ",(AUZ30-AVC30-AVD30)*VLOOKUP(AVA30,PROTOKOL!$A:$E,5)))</f>
        <v xml:space="preserve"> </v>
      </c>
      <c r="AVF30" s="155"/>
      <c r="AVG30" s="156" t="str">
        <f t="shared" si="198"/>
        <v xml:space="preserve"> </v>
      </c>
    </row>
    <row r="31" spans="1:1255" ht="15" thickBot="1" x14ac:dyDescent="0.35">
      <c r="A31" s="103"/>
      <c r="B31" s="138">
        <v>18</v>
      </c>
      <c r="C31" s="149" t="s">
        <v>29</v>
      </c>
      <c r="D31" s="150"/>
      <c r="E31" s="150" t="str">
        <f t="shared" si="334"/>
        <v xml:space="preserve"> </v>
      </c>
      <c r="F31" s="150" t="str">
        <f>IFERROR(IF(D31=0," ",IF(D31=16," ",VLOOKUP(D31,PROTOKOL!$A:$E,2)*E31))/7.5*(7.5-I31),"")</f>
        <v/>
      </c>
      <c r="G31" s="151"/>
      <c r="H31" s="152" t="str">
        <f>IF(D31=0," ",IF(D31=16," ",(C31-F31-G31)*VLOOKUP(D31,PROTOKOL!$A:$E,5)))</f>
        <v xml:space="preserve"> </v>
      </c>
      <c r="I31" s="153"/>
      <c r="J31" s="144" t="str">
        <f t="shared" si="199"/>
        <v xml:space="preserve"> </v>
      </c>
      <c r="K31" s="145" t="str">
        <f t="shared" si="200"/>
        <v xml:space="preserve"> </v>
      </c>
      <c r="L31" s="149"/>
      <c r="M31" s="150"/>
      <c r="N31" s="150" t="str">
        <f t="shared" si="3"/>
        <v xml:space="preserve"> </v>
      </c>
      <c r="O31" s="154" t="str">
        <f>IF(M31=0," ",IF(M31=16," ",VLOOKUP(M31,PROTOKOL!$A:$E,2)*N31))</f>
        <v xml:space="preserve"> </v>
      </c>
      <c r="P31" s="151"/>
      <c r="Q31" s="152" t="str">
        <f>IF(M31=0," ",IF(M31=16," ",(L31-O31-P31)*VLOOKUP(M31,PROTOKOL!$A:$E,5)))</f>
        <v xml:space="preserve"> </v>
      </c>
      <c r="R31" s="155"/>
      <c r="S31" s="156" t="str">
        <f t="shared" si="4"/>
        <v xml:space="preserve"> </v>
      </c>
      <c r="T31" s="103"/>
      <c r="U31" s="370">
        <v>18</v>
      </c>
      <c r="V31" s="422"/>
      <c r="W31" s="381"/>
      <c r="X31" s="376"/>
      <c r="Y31" s="372" t="str">
        <f t="shared" si="5"/>
        <v xml:space="preserve"> </v>
      </c>
      <c r="Z31" s="372" t="str">
        <f>IFERROR(IF(X31=0," ",IF(X31=16," ",VLOOKUP(X31,PROTOKOL!$A:$E,2)*Y31))/7.5*(7.5-AC31),"")</f>
        <v/>
      </c>
      <c r="AA31" s="382"/>
      <c r="AB31" s="374" t="str">
        <f>IF(X31=0," ",IF(X31=16," ",(W31-Z31-AA31)*VLOOKUP(X31,PROTOKOL!$A:$E,5)))</f>
        <v xml:space="preserve"> </v>
      </c>
      <c r="AC31" s="383"/>
      <c r="AD31" s="376" t="str">
        <f t="shared" si="6"/>
        <v xml:space="preserve"> </v>
      </c>
      <c r="AE31" s="377" t="str">
        <f t="shared" si="7"/>
        <v xml:space="preserve"> </v>
      </c>
      <c r="AF31" s="381"/>
      <c r="AG31" s="376"/>
      <c r="AH31" s="372" t="str">
        <f t="shared" si="8"/>
        <v xml:space="preserve"> </v>
      </c>
      <c r="AI31" s="378" t="str">
        <f>IF(AG31=0," ",IF(AG31=16," ",VLOOKUP(AG31,PROTOKOL!$A:$E,2)*AH31))</f>
        <v xml:space="preserve"> </v>
      </c>
      <c r="AJ31" s="382"/>
      <c r="AK31" s="374" t="str">
        <f>IF(AG31=0," ",IF(AG31=16," ",(AF31-AI31-AJ31)*VLOOKUP(AG31,PROTOKOL!$A:$E,5)))</f>
        <v xml:space="preserve"> </v>
      </c>
      <c r="AL31" s="384"/>
      <c r="AM31" s="380" t="str">
        <f t="shared" si="9"/>
        <v xml:space="preserve"> </v>
      </c>
      <c r="AN31" s="103"/>
      <c r="AO31" s="138">
        <v>18</v>
      </c>
      <c r="AP31" s="149" t="s">
        <v>29</v>
      </c>
      <c r="AQ31" s="150"/>
      <c r="AR31" s="150" t="str">
        <f t="shared" si="335"/>
        <v xml:space="preserve"> </v>
      </c>
      <c r="AS31" s="150" t="str">
        <f>IFERROR(IF(AQ31=0," ",IF(AQ31=16," ",VLOOKUP(AQ31,PROTOKOL!$A:$E,2)*AR31))/7.5*(7.5-AV31),"")</f>
        <v/>
      </c>
      <c r="AT31" s="151"/>
      <c r="AU31" s="152" t="str">
        <f>IF(AQ31=0," ",IF(AQ31=16," ",(AP31-AS31-AT31)*VLOOKUP(AQ31,PROTOKOL!$A:$E,5)))</f>
        <v xml:space="preserve"> </v>
      </c>
      <c r="AV31" s="153"/>
      <c r="AW31" s="144" t="str">
        <f t="shared" si="336"/>
        <v xml:space="preserve"> </v>
      </c>
      <c r="AX31" s="145" t="str">
        <f t="shared" si="337"/>
        <v xml:space="preserve"> </v>
      </c>
      <c r="AY31" s="149"/>
      <c r="AZ31" s="150"/>
      <c r="BA31" s="150" t="str">
        <f t="shared" si="338"/>
        <v xml:space="preserve"> </v>
      </c>
      <c r="BB31" s="154" t="str">
        <f>IF(AZ31=0," ",IF(AZ31=16," ",VLOOKUP(AZ31,PROTOKOL!$A:$E,2)*BA31))</f>
        <v xml:space="preserve"> </v>
      </c>
      <c r="BC31" s="151"/>
      <c r="BD31" s="152" t="str">
        <f>IF(AZ31=0," ",IF(AZ31=16," ",(AY31-BB31-BC31)*VLOOKUP(AZ31,PROTOKOL!$A:$E,5)))</f>
        <v xml:space="preserve"> </v>
      </c>
      <c r="BE31" s="155"/>
      <c r="BF31" s="156" t="str">
        <f t="shared" si="339"/>
        <v xml:space="preserve"> </v>
      </c>
      <c r="BG31" s="103"/>
      <c r="BH31" s="138">
        <v>18</v>
      </c>
      <c r="BI31" s="149" t="s">
        <v>26</v>
      </c>
      <c r="BJ31" s="150"/>
      <c r="BK31" s="150" t="str">
        <f t="shared" si="13"/>
        <v xml:space="preserve"> </v>
      </c>
      <c r="BL31" s="150" t="str">
        <f>IFERROR(IF(BJ31=0," ",IF(BJ31=16," ",VLOOKUP(BJ31,PROTOKOL!$A:$E,2)*BK31))/7.5*(7.5-BO31),"")</f>
        <v/>
      </c>
      <c r="BM31" s="151"/>
      <c r="BN31" s="152" t="str">
        <f>IF(BJ31=0," ",IF(BJ31=16," ",(BI31-BL31-BM31)*VLOOKUP(BJ31,PROTOKOL!$A:$E,5)))</f>
        <v xml:space="preserve"> </v>
      </c>
      <c r="BO31" s="153"/>
      <c r="BP31" s="144" t="str">
        <f t="shared" si="203"/>
        <v xml:space="preserve"> </v>
      </c>
      <c r="BQ31" s="145" t="str">
        <f t="shared" si="204"/>
        <v xml:space="preserve"> </v>
      </c>
      <c r="BR31" s="149"/>
      <c r="BS31" s="150"/>
      <c r="BT31" s="150" t="str">
        <f t="shared" si="14"/>
        <v xml:space="preserve"> </v>
      </c>
      <c r="BU31" s="154" t="str">
        <f>IF(BS31=0," ",IF(BS31=16," ",VLOOKUP(BS31,PROTOKOL!$A:$E,2)*BT31))</f>
        <v xml:space="preserve"> </v>
      </c>
      <c r="BV31" s="151"/>
      <c r="BW31" s="152" t="str">
        <f>IF(BS31=0," ",IF(BS31=16," ",(BR31-BU31-BV31)*VLOOKUP(BS31,PROTOKOL!$A:$E,5)))</f>
        <v xml:space="preserve"> </v>
      </c>
      <c r="BX31" s="155"/>
      <c r="BY31" s="156" t="str">
        <f t="shared" si="15"/>
        <v xml:space="preserve"> </v>
      </c>
      <c r="BZ31" s="103"/>
      <c r="CA31" s="138">
        <v>18</v>
      </c>
      <c r="CB31" s="149" t="s">
        <v>29</v>
      </c>
      <c r="CC31" s="150"/>
      <c r="CD31" s="150" t="str">
        <f t="shared" si="16"/>
        <v xml:space="preserve"> </v>
      </c>
      <c r="CE31" s="150" t="str">
        <f>IFERROR(IF(CC31=0," ",IF(CC31=16," ",VLOOKUP(CC31,PROTOKOL!$A:$E,2)*CD31))/7.5*(7.5-CH31),"")</f>
        <v/>
      </c>
      <c r="CF31" s="151"/>
      <c r="CG31" s="152" t="str">
        <f>IF(CC31=0," ",IF(CC31=16," ",(CB31-CE31-CF31)*VLOOKUP(CC31,PROTOKOL!$A:$E,5)))</f>
        <v xml:space="preserve"> </v>
      </c>
      <c r="CH31" s="153"/>
      <c r="CI31" s="144" t="str">
        <f t="shared" si="205"/>
        <v xml:space="preserve"> </v>
      </c>
      <c r="CJ31" s="145" t="str">
        <f t="shared" si="206"/>
        <v xml:space="preserve"> </v>
      </c>
      <c r="CK31" s="149"/>
      <c r="CL31" s="150"/>
      <c r="CM31" s="150"/>
      <c r="CN31" s="154" t="str">
        <f>IF(CL31=0," ",IF(CL31=16," ",VLOOKUP(CL31,PROTOKOL!$A:$E,2)*CM31))</f>
        <v xml:space="preserve"> </v>
      </c>
      <c r="CO31" s="151"/>
      <c r="CP31" s="152" t="str">
        <f>IF(CL31=0," ",IF(CL31=16," ",(CK31-CN31-CO31)*VLOOKUP(CL31,PROTOKOL!$A:$E,5)))</f>
        <v xml:space="preserve"> </v>
      </c>
      <c r="CQ31" s="155"/>
      <c r="CR31" s="156" t="str">
        <f t="shared" si="17"/>
        <v xml:space="preserve"> </v>
      </c>
      <c r="CS31" s="103"/>
      <c r="CT31" s="138">
        <v>18</v>
      </c>
      <c r="CU31" s="149">
        <v>1</v>
      </c>
      <c r="CV31" s="150">
        <v>5</v>
      </c>
      <c r="CW31" s="150">
        <f t="shared" si="18"/>
        <v>7.5</v>
      </c>
      <c r="CX31" s="150">
        <f>IFERROR(IF(CV31=0," ",IF(CV31=16," ",VLOOKUP(CV31,PROTOKOL!$A:$E,2)*CW31))/7.5*(7.5-DA31),"")</f>
        <v>0</v>
      </c>
      <c r="CY31" s="151"/>
      <c r="CZ31" s="152">
        <f>IF(CV31=0," ",IF(CV31=16," ",(CU31-CX31-CY31)*VLOOKUP(CV31,PROTOKOL!$A:$E,5)))</f>
        <v>17.262634133205204</v>
      </c>
      <c r="DA31" s="153"/>
      <c r="DB31" s="144" t="str">
        <f t="shared" si="207"/>
        <v xml:space="preserve"> </v>
      </c>
      <c r="DC31" s="145" t="str">
        <f t="shared" si="208"/>
        <v xml:space="preserve"> </v>
      </c>
      <c r="DD31" s="149"/>
      <c r="DE31" s="150"/>
      <c r="DF31" s="150" t="str">
        <f t="shared" si="209"/>
        <v xml:space="preserve"> </v>
      </c>
      <c r="DG31" s="154" t="str">
        <f>IF(DE31=0," ",IF(DE31=16," ",VLOOKUP(DE31,PROTOKOL!$A:$E,2)*DF31))</f>
        <v xml:space="preserve"> </v>
      </c>
      <c r="DH31" s="151"/>
      <c r="DI31" s="152" t="str">
        <f>IF(DE31=0," ",IF(DE31=16," ",(DD31-DG31-DH31)*VLOOKUP(DE31,PROTOKOL!$A:$E,5)))</f>
        <v xml:space="preserve"> </v>
      </c>
      <c r="DJ31" s="155"/>
      <c r="DK31" s="156" t="str">
        <f t="shared" si="19"/>
        <v xml:space="preserve"> </v>
      </c>
      <c r="DL31" s="103"/>
      <c r="DM31" s="138">
        <v>18</v>
      </c>
      <c r="DN31" s="149" t="s">
        <v>26</v>
      </c>
      <c r="DO31" s="150"/>
      <c r="DP31" s="150" t="str">
        <f t="shared" si="20"/>
        <v xml:space="preserve"> </v>
      </c>
      <c r="DQ31" s="150" t="str">
        <f>IFERROR(IF(DO31=0," ",IF(DO31=16," ",VLOOKUP(DO31,PROTOKOL!$A:$E,2)*DP31))/7.5*(7.5-DT31),"")</f>
        <v/>
      </c>
      <c r="DR31" s="151"/>
      <c r="DS31" s="152" t="str">
        <f>IF(DO31=0," ",IF(DO31=16," ",(DN31-DQ31-DR31)*VLOOKUP(DO31,PROTOKOL!$A:$E,5)))</f>
        <v xml:space="preserve"> </v>
      </c>
      <c r="DT31" s="153"/>
      <c r="DU31" s="144" t="str">
        <f t="shared" si="211"/>
        <v xml:space="preserve"> </v>
      </c>
      <c r="DV31" s="145" t="str">
        <f t="shared" si="212"/>
        <v xml:space="preserve"> </v>
      </c>
      <c r="DW31" s="149"/>
      <c r="DX31" s="150"/>
      <c r="DY31" s="150" t="str">
        <f t="shared" si="213"/>
        <v xml:space="preserve"> </v>
      </c>
      <c r="DZ31" s="154" t="str">
        <f>IF(DX31=0," ",IF(DX31=16," ",VLOOKUP(DX31,PROTOKOL!$A:$E,2)*DY31))</f>
        <v xml:space="preserve"> </v>
      </c>
      <c r="EA31" s="151"/>
      <c r="EB31" s="152" t="str">
        <f>IF(DX31=0," ",IF(DX31=16," ",(DW31-DZ31-EA31)*VLOOKUP(DX31,PROTOKOL!$A:$E,5)))</f>
        <v xml:space="preserve"> </v>
      </c>
      <c r="EC31" s="155"/>
      <c r="ED31" s="156" t="str">
        <f t="shared" si="21"/>
        <v xml:space="preserve"> </v>
      </c>
      <c r="EE31" s="103"/>
      <c r="EF31" s="138">
        <v>18</v>
      </c>
      <c r="EG31" s="149" t="s">
        <v>29</v>
      </c>
      <c r="EH31" s="150"/>
      <c r="EI31" s="150" t="str">
        <f t="shared" si="22"/>
        <v xml:space="preserve"> </v>
      </c>
      <c r="EJ31" s="150" t="str">
        <f>IFERROR(IF(EH31=0," ",IF(EH31=16," ",VLOOKUP(EH31,PROTOKOL!$A:$E,2)*EI31))/7.5*(7.5-EM31),"")</f>
        <v/>
      </c>
      <c r="EK31" s="151"/>
      <c r="EL31" s="152" t="str">
        <f>IF(EH31=0," ",IF(EH31=16," ",(EG31-EJ31-EK31)*VLOOKUP(EH31,PROTOKOL!$A:$E,5)))</f>
        <v xml:space="preserve"> </v>
      </c>
      <c r="EM31" s="153"/>
      <c r="EN31" s="144" t="str">
        <f t="shared" si="214"/>
        <v xml:space="preserve"> </v>
      </c>
      <c r="EO31" s="145" t="str">
        <f t="shared" si="215"/>
        <v xml:space="preserve"> </v>
      </c>
      <c r="EP31" s="149"/>
      <c r="EQ31" s="150"/>
      <c r="ER31" s="150" t="str">
        <f t="shared" si="23"/>
        <v xml:space="preserve"> </v>
      </c>
      <c r="ES31" s="154" t="str">
        <f>IF(EQ31=0," ",IF(EQ31=16," ",VLOOKUP(EQ31,PROTOKOL!$A:$E,2)*ER31))</f>
        <v xml:space="preserve"> </v>
      </c>
      <c r="ET31" s="151"/>
      <c r="EU31" s="152" t="str">
        <f>IF(EQ31=0," ",IF(EQ31=16," ",(EP31-ES31-ET31)*VLOOKUP(EQ31,PROTOKOL!$A:$E,5)))</f>
        <v xml:space="preserve"> </v>
      </c>
      <c r="EV31" s="155"/>
      <c r="EW31" s="156" t="str">
        <f t="shared" si="24"/>
        <v xml:space="preserve"> </v>
      </c>
      <c r="EX31" s="103"/>
      <c r="EY31" s="138">
        <v>18</v>
      </c>
      <c r="EZ31" s="149">
        <v>1</v>
      </c>
      <c r="FA31" s="150">
        <v>5</v>
      </c>
      <c r="FB31" s="150">
        <v>6</v>
      </c>
      <c r="FC31" s="150">
        <f>IFERROR(IF(FA31=0," ",IF(FA31=16," ",VLOOKUP(FA31,PROTOKOL!$A:$E,2)*FB31))/7.5*(7.5-FF31),"")</f>
        <v>0</v>
      </c>
      <c r="FD31" s="151"/>
      <c r="FE31" s="152">
        <f>IF(FA31=0," ",IF(FA31=16," ",(EZ31-FC31-FD31)*VLOOKUP(FA31,PROTOKOL!$A:$E,5)))/7.5*6</f>
        <v>13.810107306564163</v>
      </c>
      <c r="FF31" s="153"/>
      <c r="FG31" s="144" t="str">
        <f t="shared" si="216"/>
        <v xml:space="preserve"> </v>
      </c>
      <c r="FH31" s="145" t="str">
        <f t="shared" si="217"/>
        <v xml:space="preserve"> </v>
      </c>
      <c r="FI31" s="328" t="s">
        <v>206</v>
      </c>
      <c r="FJ31" s="150"/>
      <c r="FK31" s="150" t="str">
        <f t="shared" si="26"/>
        <v xml:space="preserve"> </v>
      </c>
      <c r="FL31" s="154" t="str">
        <f>IF(FJ31=0," ",IF(FJ31=16," ",VLOOKUP(FJ31,PROTOKOL!$A:$E,2)*FK31))</f>
        <v xml:space="preserve"> </v>
      </c>
      <c r="FM31" s="151"/>
      <c r="FN31" s="152" t="str">
        <f>IF(FJ31=0," ",IF(FJ31=16," ",(FI31-FL31-FM31)*VLOOKUP(FJ31,PROTOKOL!$A:$E,5)))</f>
        <v xml:space="preserve"> </v>
      </c>
      <c r="FO31" s="155"/>
      <c r="FP31" s="156" t="str">
        <f t="shared" si="27"/>
        <v xml:space="preserve"> </v>
      </c>
      <c r="FQ31" s="103"/>
      <c r="FR31" s="138">
        <v>18</v>
      </c>
      <c r="FS31" s="149">
        <v>1</v>
      </c>
      <c r="FT31" s="150">
        <v>5</v>
      </c>
      <c r="FU31" s="150">
        <f t="shared" si="28"/>
        <v>7.5</v>
      </c>
      <c r="FV31" s="150">
        <f>IFERROR(IF(FT31=0," ",IF(FT31=16," ",VLOOKUP(FT31,PROTOKOL!$A:$E,2)*FU31))/7.5*(7.5-FY31),"")</f>
        <v>0</v>
      </c>
      <c r="FW31" s="151"/>
      <c r="FX31" s="152">
        <f>IF(FT31=0," ",IF(FT31=16," ",(FS31-FV31-FW31)*VLOOKUP(FT31,PROTOKOL!$A:$E,5)))</f>
        <v>17.262634133205204</v>
      </c>
      <c r="FY31" s="153"/>
      <c r="FZ31" s="144" t="str">
        <f t="shared" si="218"/>
        <v xml:space="preserve"> </v>
      </c>
      <c r="GA31" s="145" t="str">
        <f t="shared" si="219"/>
        <v xml:space="preserve"> </v>
      </c>
      <c r="GB31" s="149"/>
      <c r="GC31" s="150"/>
      <c r="GD31" s="150" t="str">
        <f t="shared" si="29"/>
        <v xml:space="preserve"> </v>
      </c>
      <c r="GE31" s="154" t="str">
        <f>IF(GC31=0," ",IF(GC31=16," ",VLOOKUP(GC31,PROTOKOL!$A:$E,2)*GD31))</f>
        <v xml:space="preserve"> </v>
      </c>
      <c r="GF31" s="151"/>
      <c r="GG31" s="152" t="str">
        <f>IF(GC31=0," ",IF(GC31=16," ",(GB31-GE31-GF31)*VLOOKUP(GC31,PROTOKOL!$A:$E,5)))</f>
        <v xml:space="preserve"> </v>
      </c>
      <c r="GH31" s="155"/>
      <c r="GI31" s="156" t="str">
        <f t="shared" si="30"/>
        <v xml:space="preserve"> </v>
      </c>
      <c r="GJ31" s="103"/>
      <c r="GK31" s="138">
        <v>18</v>
      </c>
      <c r="GL31" s="149">
        <v>1</v>
      </c>
      <c r="GM31" s="150">
        <v>5</v>
      </c>
      <c r="GN31" s="150">
        <f t="shared" si="31"/>
        <v>7.5</v>
      </c>
      <c r="GO31" s="150">
        <f>IFERROR(IF(GM31=0," ",IF(GM31=16," ",VLOOKUP(GM31,PROTOKOL!$A:$E,2)*GN31))/7.5*(7.5-GR31),"")</f>
        <v>0</v>
      </c>
      <c r="GP31" s="151"/>
      <c r="GQ31" s="152">
        <f>IF(GM31=0," ",IF(GM31=16," ",(GL31-GO31-GP31)*VLOOKUP(GM31,PROTOKOL!$A:$E,5)))</f>
        <v>17.262634133205204</v>
      </c>
      <c r="GR31" s="153"/>
      <c r="GS31" s="144" t="str">
        <f t="shared" si="220"/>
        <v xml:space="preserve"> </v>
      </c>
      <c r="GT31" s="145" t="str">
        <f t="shared" si="221"/>
        <v xml:space="preserve"> </v>
      </c>
      <c r="GU31" s="149"/>
      <c r="GV31" s="150"/>
      <c r="GW31" s="150" t="str">
        <f t="shared" si="32"/>
        <v xml:space="preserve"> </v>
      </c>
      <c r="GX31" s="154" t="str">
        <f>IF(GV31=0," ",IF(GV31=16," ",VLOOKUP(GV31,PROTOKOL!$A:$E,2)*GW31))</f>
        <v xml:space="preserve"> </v>
      </c>
      <c r="GY31" s="151"/>
      <c r="GZ31" s="152" t="str">
        <f>IF(GV31=0," ",IF(GV31=16," ",(GU31-GX31-GY31)*VLOOKUP(GV31,PROTOKOL!$A:$E,5)))</f>
        <v xml:space="preserve"> </v>
      </c>
      <c r="HA31" s="155"/>
      <c r="HB31" s="156" t="str">
        <f t="shared" si="33"/>
        <v xml:space="preserve"> </v>
      </c>
      <c r="HC31" s="103"/>
      <c r="HD31" s="138">
        <v>18</v>
      </c>
      <c r="HE31" s="149">
        <v>1</v>
      </c>
      <c r="HF31" s="150">
        <v>5</v>
      </c>
      <c r="HG31" s="150">
        <f t="shared" si="34"/>
        <v>7.5</v>
      </c>
      <c r="HH31" s="150">
        <f>IFERROR(IF(HF31=0," ",IF(HF31=16," ",VLOOKUP(HF31,PROTOKOL!$A:$E,2)*HG31))/7.5*(7.5-HK31),"")</f>
        <v>0</v>
      </c>
      <c r="HI31" s="151"/>
      <c r="HJ31" s="152">
        <f>IF(HF31=0," ",IF(HF31=16," ",(HE31-HH31-HI31)*VLOOKUP(HF31,PROTOKOL!$A:$E,5)))</f>
        <v>17.262634133205204</v>
      </c>
      <c r="HK31" s="153"/>
      <c r="HL31" s="144" t="str">
        <f t="shared" si="222"/>
        <v xml:space="preserve"> </v>
      </c>
      <c r="HM31" s="145" t="str">
        <f t="shared" si="223"/>
        <v xml:space="preserve"> </v>
      </c>
      <c r="HN31" s="149"/>
      <c r="HO31" s="150"/>
      <c r="HP31" s="150" t="str">
        <f t="shared" si="35"/>
        <v xml:space="preserve"> </v>
      </c>
      <c r="HQ31" s="154" t="str">
        <f>IF(HO31=0," ",IF(HO31=16," ",VLOOKUP(HO31,PROTOKOL!$A:$E,2)*HP31))</f>
        <v xml:space="preserve"> </v>
      </c>
      <c r="HR31" s="151"/>
      <c r="HS31" s="152" t="str">
        <f>IF(HO31=0," ",IF(HO31=16," ",(HN31-HQ31-HR31)*VLOOKUP(HO31,PROTOKOL!$A:$E,5)))</f>
        <v xml:space="preserve"> </v>
      </c>
      <c r="HT31" s="155"/>
      <c r="HU31" s="156" t="str">
        <f t="shared" si="36"/>
        <v xml:space="preserve"> </v>
      </c>
      <c r="HV31" s="103"/>
      <c r="HW31" s="138">
        <v>18</v>
      </c>
      <c r="HX31" s="149">
        <v>1</v>
      </c>
      <c r="HY31" s="150">
        <v>5</v>
      </c>
      <c r="HZ31" s="150">
        <f t="shared" si="37"/>
        <v>7.5</v>
      </c>
      <c r="IA31" s="150">
        <f>IFERROR(IF(HY31=0," ",IF(HY31=16," ",VLOOKUP(HY31,PROTOKOL!$A:$E,2)*HZ31))/7.5*(7.5-ID31),"")</f>
        <v>0</v>
      </c>
      <c r="IB31" s="151"/>
      <c r="IC31" s="152">
        <f>IF(HY31=0," ",IF(HY31=16," ",(HX31-IA31-IB31)*VLOOKUP(HY31,PROTOKOL!$A:$E,5)))</f>
        <v>17.262634133205204</v>
      </c>
      <c r="ID31" s="153"/>
      <c r="IE31" s="144" t="str">
        <f t="shared" si="224"/>
        <v xml:space="preserve"> </v>
      </c>
      <c r="IF31" s="145" t="str">
        <f t="shared" si="225"/>
        <v xml:space="preserve"> </v>
      </c>
      <c r="IG31" s="149"/>
      <c r="IH31" s="150"/>
      <c r="II31" s="150" t="str">
        <f t="shared" si="38"/>
        <v xml:space="preserve"> </v>
      </c>
      <c r="IJ31" s="154" t="str">
        <f>IF(IH31=0," ",IF(IH31=16," ",VLOOKUP(IH31,PROTOKOL!$A:$E,2)*II31))</f>
        <v xml:space="preserve"> </v>
      </c>
      <c r="IK31" s="151"/>
      <c r="IL31" s="152" t="str">
        <f>IF(IH31=0," ",IF(IH31=16," ",(IG31-IJ31-IK31)*VLOOKUP(IH31,PROTOKOL!$A:$E,5)))</f>
        <v xml:space="preserve"> </v>
      </c>
      <c r="IM31" s="155"/>
      <c r="IN31" s="156" t="str">
        <f t="shared" si="39"/>
        <v xml:space="preserve"> </v>
      </c>
      <c r="IO31" s="103"/>
      <c r="IP31" s="138">
        <v>18</v>
      </c>
      <c r="IQ31" s="149" t="s">
        <v>26</v>
      </c>
      <c r="IR31" s="150"/>
      <c r="IS31" s="150" t="str">
        <f t="shared" si="40"/>
        <v xml:space="preserve"> </v>
      </c>
      <c r="IT31" s="150" t="str">
        <f>IFERROR(IF(IR31=0," ",IF(IR31=16," ",VLOOKUP(IR31,PROTOKOL!$A:$E,2)*IS31))/7.5*(7.5-IW31),"")</f>
        <v/>
      </c>
      <c r="IU31" s="151"/>
      <c r="IV31" s="152" t="str">
        <f>IF(IR31=0," ",IF(IR31=16," ",(IQ31-IT31-IU31)*VLOOKUP(IR31,PROTOKOL!$A:$E,5)))</f>
        <v xml:space="preserve"> </v>
      </c>
      <c r="IW31" s="153"/>
      <c r="IX31" s="144" t="str">
        <f t="shared" si="226"/>
        <v xml:space="preserve"> </v>
      </c>
      <c r="IY31" s="145" t="str">
        <f t="shared" si="227"/>
        <v xml:space="preserve"> </v>
      </c>
      <c r="IZ31" s="149"/>
      <c r="JA31" s="150"/>
      <c r="JB31" s="150" t="str">
        <f t="shared" si="41"/>
        <v xml:space="preserve"> </v>
      </c>
      <c r="JC31" s="154" t="str">
        <f>IF(JA31=0," ",IF(JA31=16," ",VLOOKUP(JA31,PROTOKOL!$A:$E,2)*JB31))</f>
        <v xml:space="preserve"> </v>
      </c>
      <c r="JD31" s="151"/>
      <c r="JE31" s="152" t="str">
        <f>IF(JA31=0," ",IF(JA31=16," ",(IZ31-JC31-JD31)*VLOOKUP(JA31,PROTOKOL!$A:$E,5)))</f>
        <v xml:space="preserve"> </v>
      </c>
      <c r="JF31" s="155"/>
      <c r="JG31" s="156" t="str">
        <f t="shared" si="42"/>
        <v xml:space="preserve"> </v>
      </c>
      <c r="JH31" s="103"/>
      <c r="JI31" s="138">
        <v>18</v>
      </c>
      <c r="JJ31" s="149" t="s">
        <v>26</v>
      </c>
      <c r="JK31" s="150"/>
      <c r="JL31" s="150" t="str">
        <f t="shared" si="43"/>
        <v xml:space="preserve"> </v>
      </c>
      <c r="JM31" s="150" t="str">
        <f>IFERROR(IF(JK31=0," ",IF(JK31=16," ",VLOOKUP(JK31,PROTOKOL!$A:$E,2)*JL31))/7.5*(7.5-JP31),"")</f>
        <v/>
      </c>
      <c r="JN31" s="151"/>
      <c r="JO31" s="152" t="str">
        <f>IF(JK31=0," ",IF(JK31=16," ",(JJ31-JM31-JN31)*VLOOKUP(JK31,PROTOKOL!$A:$E,5)))</f>
        <v xml:space="preserve"> </v>
      </c>
      <c r="JP31" s="153"/>
      <c r="JQ31" s="144" t="str">
        <f t="shared" si="228"/>
        <v xml:space="preserve"> </v>
      </c>
      <c r="JR31" s="145" t="str">
        <f t="shared" si="229"/>
        <v xml:space="preserve"> </v>
      </c>
      <c r="JS31" s="149"/>
      <c r="JT31" s="150"/>
      <c r="JU31" s="150" t="str">
        <f t="shared" si="44"/>
        <v xml:space="preserve"> </v>
      </c>
      <c r="JV31" s="154" t="str">
        <f>IF(JT31=0," ",IF(JT31=16," ",VLOOKUP(JT31,PROTOKOL!$A:$E,2)*JU31))</f>
        <v xml:space="preserve"> </v>
      </c>
      <c r="JW31" s="151"/>
      <c r="JX31" s="152" t="str">
        <f>IF(JT31=0," ",IF(JT31=16," ",(JS31-JV31-JW31)*VLOOKUP(JT31,PROTOKOL!$A:$E,5)))</f>
        <v xml:space="preserve"> </v>
      </c>
      <c r="JY31" s="155"/>
      <c r="JZ31" s="156" t="str">
        <f t="shared" si="45"/>
        <v xml:space="preserve"> </v>
      </c>
      <c r="KA31" s="103"/>
      <c r="KB31" s="138">
        <v>18</v>
      </c>
      <c r="KC31" s="149" t="s">
        <v>29</v>
      </c>
      <c r="KD31" s="150"/>
      <c r="KE31" s="150" t="str">
        <f t="shared" si="46"/>
        <v xml:space="preserve"> </v>
      </c>
      <c r="KF31" s="150" t="str">
        <f>IFERROR(IF(KD31=0," ",IF(KD31=16," ",VLOOKUP(KD31,PROTOKOL!$A:$E,2)*KE31))/7.5*(7.5-KI31),"")</f>
        <v/>
      </c>
      <c r="KG31" s="151"/>
      <c r="KH31" s="152" t="str">
        <f>IF(KD31=0," ",IF(KD31=16," ",(KC31-KF31-KG31)*VLOOKUP(KD31,PROTOKOL!$A:$E,5)))</f>
        <v xml:space="preserve"> </v>
      </c>
      <c r="KI31" s="153"/>
      <c r="KJ31" s="144" t="str">
        <f t="shared" si="230"/>
        <v xml:space="preserve"> </v>
      </c>
      <c r="KK31" s="145" t="str">
        <f t="shared" si="231"/>
        <v xml:space="preserve"> </v>
      </c>
      <c r="KL31" s="149"/>
      <c r="KM31" s="150"/>
      <c r="KN31" s="150" t="str">
        <f t="shared" si="47"/>
        <v xml:space="preserve"> </v>
      </c>
      <c r="KO31" s="154" t="str">
        <f>IF(KM31=0," ",IF(KM31=16," ",VLOOKUP(KM31,PROTOKOL!$A:$E,2)*KN31))</f>
        <v xml:space="preserve"> </v>
      </c>
      <c r="KP31" s="151"/>
      <c r="KQ31" s="152" t="str">
        <f>IF(KM31=0," ",IF(KM31=16," ",(KL31-KO31-KP31)*VLOOKUP(KM31,PROTOKOL!$A:$E,5)))</f>
        <v xml:space="preserve"> </v>
      </c>
      <c r="KR31" s="155"/>
      <c r="KS31" s="156" t="str">
        <f t="shared" si="48"/>
        <v xml:space="preserve"> </v>
      </c>
      <c r="KT31" s="103"/>
      <c r="KU31" s="138">
        <v>18</v>
      </c>
      <c r="KV31" s="149" t="s">
        <v>26</v>
      </c>
      <c r="KW31" s="150"/>
      <c r="KX31" s="150" t="str">
        <f t="shared" si="49"/>
        <v xml:space="preserve"> </v>
      </c>
      <c r="KY31" s="150" t="str">
        <f>IFERROR(IF(KW31=0," ",IF(KW31=16," ",VLOOKUP(KW31,PROTOKOL!$A:$E,2)*KX31))/7.5*(7.5-LB31),"")</f>
        <v/>
      </c>
      <c r="KZ31" s="151"/>
      <c r="LA31" s="152" t="str">
        <f>IF(KW31=0," ",IF(KW31=16," ",(KV31-KY31-KZ31)*VLOOKUP(KW31,PROTOKOL!$A:$E,5)))</f>
        <v xml:space="preserve"> </v>
      </c>
      <c r="LB31" s="153"/>
      <c r="LC31" s="144" t="str">
        <f t="shared" si="232"/>
        <v xml:space="preserve"> </v>
      </c>
      <c r="LD31" s="145" t="str">
        <f t="shared" si="233"/>
        <v xml:space="preserve"> </v>
      </c>
      <c r="LE31" s="149"/>
      <c r="LF31" s="150"/>
      <c r="LG31" s="150" t="str">
        <f t="shared" si="50"/>
        <v xml:space="preserve"> </v>
      </c>
      <c r="LH31" s="154" t="str">
        <f>IF(LF31=0," ",IF(LF31=16," ",VLOOKUP(LF31,PROTOKOL!$A:$E,2)*LG31))</f>
        <v xml:space="preserve"> </v>
      </c>
      <c r="LI31" s="151"/>
      <c r="LJ31" s="152" t="str">
        <f>IF(LF31=0," ",IF(LF31=16," ",(LE31-LH31-LI31)*VLOOKUP(LF31,PROTOKOL!$A:$E,5)))</f>
        <v xml:space="preserve"> </v>
      </c>
      <c r="LK31" s="155"/>
      <c r="LL31" s="156" t="str">
        <f t="shared" si="51"/>
        <v xml:space="preserve"> </v>
      </c>
      <c r="LM31" s="103"/>
      <c r="LN31" s="138">
        <v>18</v>
      </c>
      <c r="LO31" s="149" t="s">
        <v>29</v>
      </c>
      <c r="LP31" s="150"/>
      <c r="LQ31" s="150" t="str">
        <f t="shared" si="52"/>
        <v xml:space="preserve"> </v>
      </c>
      <c r="LR31" s="150" t="str">
        <f>IFERROR(IF(LP31=0," ",IF(LP31=16," ",VLOOKUP(LP31,PROTOKOL!$A:$E,2)*LQ31))/7.5*(7.5-LU31),"")</f>
        <v/>
      </c>
      <c r="LS31" s="151"/>
      <c r="LT31" s="152" t="str">
        <f>IF(LP31=0," ",IF(LP31=16," ",(LO31-LR31-LS31)*VLOOKUP(LP31,PROTOKOL!$A:$E,5)))</f>
        <v xml:space="preserve"> </v>
      </c>
      <c r="LU31" s="153"/>
      <c r="LV31" s="144" t="str">
        <f t="shared" si="234"/>
        <v xml:space="preserve"> </v>
      </c>
      <c r="LW31" s="145" t="str">
        <f t="shared" si="235"/>
        <v xml:space="preserve"> </v>
      </c>
      <c r="LX31" s="149"/>
      <c r="LY31" s="150"/>
      <c r="LZ31" s="150" t="str">
        <f t="shared" si="53"/>
        <v xml:space="preserve"> </v>
      </c>
      <c r="MA31" s="154" t="str">
        <f>IF(LY31=0," ",IF(LY31=16," ",VLOOKUP(LY31,PROTOKOL!$A:$E,2)*LZ31))</f>
        <v xml:space="preserve"> </v>
      </c>
      <c r="MB31" s="151"/>
      <c r="MC31" s="152" t="str">
        <f>IF(LY31=0," ",IF(LY31=16," ",(LX31-MA31-MB31)*VLOOKUP(LY31,PROTOKOL!$A:$E,5)))</f>
        <v xml:space="preserve"> </v>
      </c>
      <c r="MD31" s="155"/>
      <c r="ME31" s="156" t="str">
        <f t="shared" si="54"/>
        <v xml:space="preserve"> </v>
      </c>
      <c r="MF31" s="103"/>
      <c r="MG31" s="138">
        <v>18</v>
      </c>
      <c r="MH31" s="149" t="s">
        <v>29</v>
      </c>
      <c r="MI31" s="150"/>
      <c r="MJ31" s="150" t="str">
        <f t="shared" si="55"/>
        <v xml:space="preserve"> </v>
      </c>
      <c r="MK31" s="150" t="str">
        <f>IFERROR(IF(MI31=0," ",IF(MI31=16," ",VLOOKUP(MI31,PROTOKOL!$A:$E,2)*MJ31))/7.5*(7.5-MN31),"")</f>
        <v/>
      </c>
      <c r="ML31" s="151"/>
      <c r="MM31" s="152" t="str">
        <f>IF(MI31=0," ",IF(MI31=16," ",(MH31-MK31-ML31)*VLOOKUP(MI31,PROTOKOL!$A:$E,5)))</f>
        <v xml:space="preserve"> </v>
      </c>
      <c r="MN31" s="153"/>
      <c r="MO31" s="144" t="str">
        <f t="shared" si="236"/>
        <v xml:space="preserve"> </v>
      </c>
      <c r="MP31" s="145" t="str">
        <f t="shared" si="237"/>
        <v xml:space="preserve"> </v>
      </c>
      <c r="MQ31" s="149"/>
      <c r="MR31" s="150"/>
      <c r="MS31" s="150" t="str">
        <f t="shared" si="56"/>
        <v xml:space="preserve"> </v>
      </c>
      <c r="MT31" s="154" t="str">
        <f>IF(MR31=0," ",IF(MR31=16," ",VLOOKUP(MR31,PROTOKOL!$A:$E,2)*MS31))</f>
        <v xml:space="preserve"> </v>
      </c>
      <c r="MU31" s="151"/>
      <c r="MV31" s="152" t="str">
        <f>IF(MR31=0," ",IF(MR31=16," ",(MQ31-MT31-MU31)*VLOOKUP(MR31,PROTOKOL!$A:$E,5)))</f>
        <v xml:space="preserve"> </v>
      </c>
      <c r="MW31" s="155"/>
      <c r="MX31" s="156" t="str">
        <f t="shared" si="57"/>
        <v xml:space="preserve"> </v>
      </c>
      <c r="MY31" s="103"/>
      <c r="MZ31" s="138">
        <v>18</v>
      </c>
      <c r="NA31" s="149" t="s">
        <v>29</v>
      </c>
      <c r="NB31" s="150"/>
      <c r="NC31" s="150" t="str">
        <f t="shared" si="58"/>
        <v xml:space="preserve"> </v>
      </c>
      <c r="ND31" s="150" t="str">
        <f>IFERROR(IF(NB31=0," ",IF(NB31=16," ",VLOOKUP(NB31,PROTOKOL!$A:$E,2)*NC31))/7.5*(7.5-NG31),"")</f>
        <v/>
      </c>
      <c r="NE31" s="151"/>
      <c r="NF31" s="152" t="str">
        <f>IF(NB31=0," ",IF(NB31=16," ",(NA31-ND31-NE31)*VLOOKUP(NB31,PROTOKOL!$A:$E,5)))</f>
        <v xml:space="preserve"> </v>
      </c>
      <c r="NG31" s="153"/>
      <c r="NH31" s="144" t="str">
        <f t="shared" si="238"/>
        <v xml:space="preserve"> </v>
      </c>
      <c r="NI31" s="145" t="str">
        <f t="shared" si="239"/>
        <v xml:space="preserve"> </v>
      </c>
      <c r="NJ31" s="149"/>
      <c r="NK31" s="150"/>
      <c r="NL31" s="150" t="str">
        <f t="shared" si="59"/>
        <v xml:space="preserve"> </v>
      </c>
      <c r="NM31" s="154" t="str">
        <f>IF(NK31=0," ",IF(NK31=16," ",VLOOKUP(NK31,PROTOKOL!$A:$E,2)*NL31))</f>
        <v xml:space="preserve"> </v>
      </c>
      <c r="NN31" s="151"/>
      <c r="NO31" s="152" t="str">
        <f>IF(NK31=0," ",IF(NK31=16," ",(NJ31-NM31-NN31)*VLOOKUP(NK31,PROTOKOL!$A:$E,5)))</f>
        <v xml:space="preserve"> </v>
      </c>
      <c r="NP31" s="155"/>
      <c r="NQ31" s="156" t="str">
        <f t="shared" si="60"/>
        <v xml:space="preserve"> </v>
      </c>
      <c r="NR31" s="103"/>
      <c r="NS31" s="138">
        <v>18</v>
      </c>
      <c r="NT31" s="149" t="s">
        <v>26</v>
      </c>
      <c r="NU31" s="150"/>
      <c r="NV31" s="150" t="str">
        <f t="shared" si="61"/>
        <v xml:space="preserve"> </v>
      </c>
      <c r="NW31" s="150" t="str">
        <f>IFERROR(IF(NU31=0," ",IF(NU31=16," ",VLOOKUP(NU31,PROTOKOL!$A:$E,2)*NV31))/7.5*(7.5-NZ31),"")</f>
        <v/>
      </c>
      <c r="NX31" s="151"/>
      <c r="NY31" s="152" t="str">
        <f>IF(NU31=0," ",IF(NU31=16," ",(NT31-NW31-NX31)*VLOOKUP(NU31,PROTOKOL!$A:$E,5)))</f>
        <v xml:space="preserve"> </v>
      </c>
      <c r="NZ31" s="153"/>
      <c r="OA31" s="144" t="str">
        <f t="shared" si="240"/>
        <v xml:space="preserve"> </v>
      </c>
      <c r="OB31" s="145" t="str">
        <f t="shared" si="241"/>
        <v xml:space="preserve"> </v>
      </c>
      <c r="OC31" s="149"/>
      <c r="OD31" s="150"/>
      <c r="OE31" s="150" t="str">
        <f t="shared" si="62"/>
        <v xml:space="preserve"> </v>
      </c>
      <c r="OF31" s="154" t="str">
        <f>IF(OD31=0," ",IF(OD31=16," ",VLOOKUP(OD31,PROTOKOL!$A:$E,2)*OE31))</f>
        <v xml:space="preserve"> </v>
      </c>
      <c r="OG31" s="151"/>
      <c r="OH31" s="152" t="str">
        <f>IF(OD31=0," ",IF(OD31=16," ",(OC31-OF31-OG31)*VLOOKUP(OD31,PROTOKOL!$A:$E,5)))</f>
        <v xml:space="preserve"> </v>
      </c>
      <c r="OI31" s="155"/>
      <c r="OJ31" s="156" t="str">
        <f t="shared" si="63"/>
        <v xml:space="preserve"> </v>
      </c>
      <c r="OK31" s="103"/>
      <c r="OL31" s="138">
        <v>18</v>
      </c>
      <c r="OM31" s="149">
        <v>1</v>
      </c>
      <c r="ON31" s="150">
        <v>5</v>
      </c>
      <c r="OO31" s="150">
        <f t="shared" si="64"/>
        <v>7.5</v>
      </c>
      <c r="OP31" s="150">
        <f>IFERROR(IF(ON31=0," ",IF(ON31=16," ",VLOOKUP(ON31,PROTOKOL!$A:$E,2)*OO31))/7.5*(7.5-OS31),"")</f>
        <v>0</v>
      </c>
      <c r="OQ31" s="151"/>
      <c r="OR31" s="152">
        <f>IF(ON31=0," ",IF(ON31=16," ",(OM31-OP31-OQ31)*VLOOKUP(ON31,PROTOKOL!$A:$E,5)))</f>
        <v>17.262634133205204</v>
      </c>
      <c r="OS31" s="153"/>
      <c r="OT31" s="144" t="str">
        <f t="shared" si="242"/>
        <v xml:space="preserve"> </v>
      </c>
      <c r="OU31" s="145" t="str">
        <f t="shared" si="243"/>
        <v xml:space="preserve"> </v>
      </c>
      <c r="OV31" s="149"/>
      <c r="OW31" s="150"/>
      <c r="OX31" s="150" t="str">
        <f t="shared" si="65"/>
        <v xml:space="preserve"> </v>
      </c>
      <c r="OY31" s="154" t="str">
        <f>IF(OW31=0," ",IF(OW31=16," ",VLOOKUP(OW31,PROTOKOL!$A:$E,2)*OX31))</f>
        <v xml:space="preserve"> </v>
      </c>
      <c r="OZ31" s="151"/>
      <c r="PA31" s="152" t="str">
        <f>IF(OW31=0," ",IF(OW31=16," ",(OV31-OY31-OZ31)*VLOOKUP(OW31,PROTOKOL!$A:$E,5)))</f>
        <v xml:space="preserve"> </v>
      </c>
      <c r="PB31" s="155"/>
      <c r="PC31" s="156" t="str">
        <f t="shared" si="66"/>
        <v xml:space="preserve"> </v>
      </c>
      <c r="PD31" s="103"/>
      <c r="PE31" s="138">
        <v>18</v>
      </c>
      <c r="PF31" s="149">
        <v>1</v>
      </c>
      <c r="PG31" s="150">
        <v>5</v>
      </c>
      <c r="PH31" s="150">
        <f t="shared" si="67"/>
        <v>7.5</v>
      </c>
      <c r="PI31" s="150">
        <f>IFERROR(IF(PG31=0," ",IF(PG31=16," ",VLOOKUP(PG31,PROTOKOL!$A:$E,2)*PH31))/7.5*(7.5-PL31),"")</f>
        <v>0</v>
      </c>
      <c r="PJ31" s="151"/>
      <c r="PK31" s="152">
        <f>IF(PG31=0," ",IF(PG31=16," ",(PF31-PI31-PJ31)*VLOOKUP(PG31,PROTOKOL!$A:$E,5)))</f>
        <v>17.262634133205204</v>
      </c>
      <c r="PL31" s="153"/>
      <c r="PM31" s="144" t="str">
        <f t="shared" si="244"/>
        <v xml:space="preserve"> </v>
      </c>
      <c r="PN31" s="145" t="str">
        <f t="shared" si="245"/>
        <v xml:space="preserve"> </v>
      </c>
      <c r="PO31" s="149"/>
      <c r="PP31" s="150"/>
      <c r="PQ31" s="150" t="str">
        <f t="shared" si="68"/>
        <v xml:space="preserve"> </v>
      </c>
      <c r="PR31" s="154" t="str">
        <f>IF(PP31=0," ",IF(PP31=16," ",VLOOKUP(PP31,PROTOKOL!$A:$E,2)*PQ31))</f>
        <v xml:space="preserve"> </v>
      </c>
      <c r="PS31" s="151"/>
      <c r="PT31" s="152" t="str">
        <f>IF(PP31=0," ",IF(PP31=16," ",(PO31-PR31-PS31)*VLOOKUP(PP31,PROTOKOL!$A:$E,5)))</f>
        <v xml:space="preserve"> </v>
      </c>
      <c r="PU31" s="155"/>
      <c r="PV31" s="156" t="str">
        <f t="shared" si="69"/>
        <v xml:space="preserve"> </v>
      </c>
      <c r="PW31" s="103"/>
      <c r="PX31" s="138">
        <v>18</v>
      </c>
      <c r="PY31" s="149" t="s">
        <v>29</v>
      </c>
      <c r="PZ31" s="150"/>
      <c r="QA31" s="150" t="str">
        <f t="shared" si="70"/>
        <v xml:space="preserve"> </v>
      </c>
      <c r="QB31" s="150" t="str">
        <f>IFERROR(IF(PZ31=0," ",IF(PZ31=16," ",VLOOKUP(PZ31,PROTOKOL!$A:$E,2)*QA31))/7.5*(7.5-QE31),"")</f>
        <v/>
      </c>
      <c r="QC31" s="151"/>
      <c r="QD31" s="152" t="str">
        <f>IF(PZ31=0," ",IF(PZ31=16," ",(PY31-QB31-QC31)*VLOOKUP(PZ31,PROTOKOL!$A:$E,5)))</f>
        <v xml:space="preserve"> </v>
      </c>
      <c r="QE31" s="153"/>
      <c r="QF31" s="144" t="str">
        <f t="shared" si="246"/>
        <v xml:space="preserve"> </v>
      </c>
      <c r="QG31" s="145" t="str">
        <f t="shared" si="247"/>
        <v xml:space="preserve"> </v>
      </c>
      <c r="QH31" s="149"/>
      <c r="QI31" s="150"/>
      <c r="QJ31" s="150" t="str">
        <f t="shared" si="71"/>
        <v xml:space="preserve"> </v>
      </c>
      <c r="QK31" s="154" t="str">
        <f>IF(QI31=0," ",IF(QI31=16," ",VLOOKUP(QI31,PROTOKOL!$A:$E,2)*QJ31))</f>
        <v xml:space="preserve"> </v>
      </c>
      <c r="QL31" s="151"/>
      <c r="QM31" s="152" t="str">
        <f>IF(QI31=0," ",IF(QI31=16," ",(QH31-QK31-QL31)*VLOOKUP(QI31,PROTOKOL!$A:$E,5)))</f>
        <v xml:space="preserve"> </v>
      </c>
      <c r="QN31" s="155"/>
      <c r="QO31" s="156" t="str">
        <f t="shared" si="72"/>
        <v xml:space="preserve"> </v>
      </c>
      <c r="QP31" s="103"/>
      <c r="QQ31" s="138">
        <v>18</v>
      </c>
      <c r="QR31" s="149">
        <v>1</v>
      </c>
      <c r="QS31" s="150">
        <v>5</v>
      </c>
      <c r="QT31" s="150">
        <f t="shared" si="73"/>
        <v>7.5</v>
      </c>
      <c r="QU31" s="150">
        <f>IFERROR(IF(QS31=0," ",IF(QS31=16," ",VLOOKUP(QS31,PROTOKOL!$A:$E,2)*QT31))/7.5*(7.5-QX31),"")</f>
        <v>0</v>
      </c>
      <c r="QV31" s="151"/>
      <c r="QW31" s="152">
        <f>IF(QS31=0," ",IF(QS31=16," ",(QR31-QU31-QV31)*VLOOKUP(QS31,PROTOKOL!$A:$E,5)))</f>
        <v>17.262634133205204</v>
      </c>
      <c r="QX31" s="153"/>
      <c r="QY31" s="144" t="str">
        <f t="shared" si="248"/>
        <v xml:space="preserve"> </v>
      </c>
      <c r="QZ31" s="145" t="str">
        <f t="shared" si="249"/>
        <v xml:space="preserve"> </v>
      </c>
      <c r="RA31" s="149"/>
      <c r="RB31" s="150"/>
      <c r="RC31" s="150" t="str">
        <f t="shared" si="74"/>
        <v xml:space="preserve"> </v>
      </c>
      <c r="RD31" s="154" t="str">
        <f>IF(RB31=0," ",IF(RB31=16," ",VLOOKUP(RB31,PROTOKOL!$A:$E,2)*RC31))</f>
        <v xml:space="preserve"> </v>
      </c>
      <c r="RE31" s="151"/>
      <c r="RF31" s="152" t="str">
        <f>IF(RB31=0," ",IF(RB31=16," ",(RA31-RD31-RE31)*VLOOKUP(RB31,PROTOKOL!$A:$E,5)))</f>
        <v xml:space="preserve"> </v>
      </c>
      <c r="RG31" s="155"/>
      <c r="RH31" s="156" t="str">
        <f t="shared" si="75"/>
        <v xml:space="preserve"> </v>
      </c>
      <c r="RI31" s="103"/>
      <c r="RJ31" s="138">
        <v>18</v>
      </c>
      <c r="RK31" s="149" t="s">
        <v>29</v>
      </c>
      <c r="RL31" s="150"/>
      <c r="RM31" s="150" t="str">
        <f t="shared" si="76"/>
        <v xml:space="preserve"> </v>
      </c>
      <c r="RN31" s="150" t="str">
        <f>IFERROR(IF(RL31=0," ",IF(RL31=16," ",VLOOKUP(RL31,PROTOKOL!$A:$E,2)*RM31))/7.5*(7.5-RQ31),"")</f>
        <v/>
      </c>
      <c r="RO31" s="151"/>
      <c r="RP31" s="152" t="str">
        <f>IF(RL31=0," ",IF(RL31=16," ",(RK31-RN31-RO31)*VLOOKUP(RL31,PROTOKOL!$A:$E,5)))</f>
        <v xml:space="preserve"> </v>
      </c>
      <c r="RQ31" s="153"/>
      <c r="RR31" s="144" t="str">
        <f t="shared" si="250"/>
        <v xml:space="preserve"> </v>
      </c>
      <c r="RS31" s="145" t="str">
        <f t="shared" si="251"/>
        <v xml:space="preserve"> </v>
      </c>
      <c r="RT31" s="149"/>
      <c r="RU31" s="150"/>
      <c r="RV31" s="150" t="str">
        <f t="shared" si="77"/>
        <v xml:space="preserve"> </v>
      </c>
      <c r="RW31" s="154" t="str">
        <f>IF(RU31=0," ",IF(RU31=16," ",VLOOKUP(RU31,PROTOKOL!$A:$E,2)*RV31))</f>
        <v xml:space="preserve"> </v>
      </c>
      <c r="RX31" s="151"/>
      <c r="RY31" s="152" t="str">
        <f>IF(RU31=0," ",IF(RU31=16," ",(RT31-RW31-RX31)*VLOOKUP(RU31,PROTOKOL!$A:$E,5)))</f>
        <v xml:space="preserve"> </v>
      </c>
      <c r="RZ31" s="155"/>
      <c r="SA31" s="156" t="str">
        <f t="shared" si="78"/>
        <v xml:space="preserve"> </v>
      </c>
      <c r="SB31" s="103"/>
      <c r="SC31" s="138">
        <v>18</v>
      </c>
      <c r="SD31" s="149" t="s">
        <v>29</v>
      </c>
      <c r="SE31" s="150"/>
      <c r="SF31" s="150" t="str">
        <f t="shared" si="79"/>
        <v xml:space="preserve"> </v>
      </c>
      <c r="SG31" s="150" t="str">
        <f>IFERROR(IF(SE31=0," ",IF(SE31=16," ",VLOOKUP(SE31,PROTOKOL!$A:$E,2)*SF31))/7.5*(7.5-SJ31),"")</f>
        <v/>
      </c>
      <c r="SH31" s="151"/>
      <c r="SI31" s="152" t="str">
        <f>IF(SE31=0," ",IF(SE31=16," ",(SD31-SG31-SH31)*VLOOKUP(SE31,PROTOKOL!$A:$E,5)))</f>
        <v xml:space="preserve"> </v>
      </c>
      <c r="SJ31" s="153"/>
      <c r="SK31" s="144" t="str">
        <f t="shared" si="252"/>
        <v xml:space="preserve"> </v>
      </c>
      <c r="SL31" s="145" t="str">
        <f t="shared" si="253"/>
        <v xml:space="preserve"> </v>
      </c>
      <c r="SM31" s="149"/>
      <c r="SN31" s="150"/>
      <c r="SO31" s="150" t="str">
        <f t="shared" si="80"/>
        <v xml:space="preserve"> </v>
      </c>
      <c r="SP31" s="154" t="str">
        <f>IF(SN31=0," ",IF(SN31=16," ",VLOOKUP(SN31,PROTOKOL!$A:$E,2)*SO31))</f>
        <v xml:space="preserve"> </v>
      </c>
      <c r="SQ31" s="151"/>
      <c r="SR31" s="152" t="str">
        <f>IF(SN31=0," ",IF(SN31=16," ",(SM31-SP31-SQ31)*VLOOKUP(SN31,PROTOKOL!$A:$E,5)))</f>
        <v xml:space="preserve"> </v>
      </c>
      <c r="SS31" s="155"/>
      <c r="ST31" s="156" t="str">
        <f t="shared" si="81"/>
        <v xml:space="preserve"> </v>
      </c>
      <c r="SU31" s="103"/>
      <c r="SV31" s="138">
        <v>18</v>
      </c>
      <c r="SW31" s="149">
        <v>1</v>
      </c>
      <c r="SX31" s="150">
        <v>5</v>
      </c>
      <c r="SY31" s="150">
        <f t="shared" si="82"/>
        <v>7.5</v>
      </c>
      <c r="SZ31" s="150">
        <f>IFERROR(IF(SX31=0," ",IF(SX31=16," ",VLOOKUP(SX31,PROTOKOL!$A:$E,2)*SY31))/7.5*(7.5-TC31),"")</f>
        <v>0</v>
      </c>
      <c r="TA31" s="151"/>
      <c r="TB31" s="152">
        <f>IF(SX31=0," ",IF(SX31=16," ",(SW31-SZ31-TA31)*VLOOKUP(SX31,PROTOKOL!$A:$E,5)))</f>
        <v>17.262634133205204</v>
      </c>
      <c r="TC31" s="153"/>
      <c r="TD31" s="144" t="str">
        <f t="shared" si="254"/>
        <v xml:space="preserve"> </v>
      </c>
      <c r="TE31" s="145" t="str">
        <f t="shared" si="255"/>
        <v xml:space="preserve"> </v>
      </c>
      <c r="TF31" s="149"/>
      <c r="TG31" s="150"/>
      <c r="TH31" s="150" t="str">
        <f t="shared" si="83"/>
        <v xml:space="preserve"> </v>
      </c>
      <c r="TI31" s="154" t="str">
        <f>IF(TG31=0," ",IF(TG31=16," ",VLOOKUP(TG31,PROTOKOL!$A:$E,2)*TH31))</f>
        <v xml:space="preserve"> </v>
      </c>
      <c r="TJ31" s="151"/>
      <c r="TK31" s="152" t="str">
        <f>IF(TG31=0," ",IF(TG31=16," ",(TF31-TI31-TJ31)*VLOOKUP(TG31,PROTOKOL!$A:$E,5)))</f>
        <v xml:space="preserve"> </v>
      </c>
      <c r="TL31" s="155"/>
      <c r="TM31" s="156" t="str">
        <f t="shared" si="84"/>
        <v xml:space="preserve"> </v>
      </c>
      <c r="TN31" s="103"/>
      <c r="TO31" s="138">
        <v>18</v>
      </c>
      <c r="TP31" s="149" t="s">
        <v>26</v>
      </c>
      <c r="TQ31" s="150"/>
      <c r="TR31" s="150" t="str">
        <f t="shared" si="85"/>
        <v xml:space="preserve"> </v>
      </c>
      <c r="TS31" s="150" t="str">
        <f>IFERROR(IF(TQ31=0," ",IF(TQ31=16," ",VLOOKUP(TQ31,PROTOKOL!$A:$E,2)*TR31))/7.5*(7.5-TV31),"")</f>
        <v/>
      </c>
      <c r="TT31" s="151"/>
      <c r="TU31" s="152" t="str">
        <f>IF(TQ31=0," ",IF(TQ31=16," ",(TP31-TS31-TT31)*VLOOKUP(TQ31,PROTOKOL!$A:$E,5)))</f>
        <v xml:space="preserve"> </v>
      </c>
      <c r="TV31" s="153"/>
      <c r="TW31" s="144" t="str">
        <f t="shared" si="256"/>
        <v xml:space="preserve"> </v>
      </c>
      <c r="TX31" s="145" t="str">
        <f t="shared" si="257"/>
        <v xml:space="preserve"> </v>
      </c>
      <c r="TY31" s="149"/>
      <c r="TZ31" s="150"/>
      <c r="UA31" s="150" t="str">
        <f t="shared" si="86"/>
        <v xml:space="preserve"> </v>
      </c>
      <c r="UB31" s="154" t="str">
        <f>IF(TZ31=0," ",IF(TZ31=16," ",VLOOKUP(TZ31,PROTOKOL!$A:$E,2)*UA31))</f>
        <v xml:space="preserve"> </v>
      </c>
      <c r="UC31" s="151"/>
      <c r="UD31" s="152" t="str">
        <f>IF(TZ31=0," ",IF(TZ31=16," ",(TY31-UB31-UC31)*VLOOKUP(TZ31,PROTOKOL!$A:$E,5)))</f>
        <v xml:space="preserve"> </v>
      </c>
      <c r="UE31" s="155"/>
      <c r="UF31" s="156" t="str">
        <f t="shared" si="87"/>
        <v xml:space="preserve"> </v>
      </c>
      <c r="UG31" s="103"/>
      <c r="UH31" s="138">
        <v>18</v>
      </c>
      <c r="UI31" s="149" t="s">
        <v>161</v>
      </c>
      <c r="UJ31" s="150"/>
      <c r="UK31" s="150" t="str">
        <f t="shared" si="88"/>
        <v xml:space="preserve"> </v>
      </c>
      <c r="UL31" s="150" t="str">
        <f>IFERROR(IF(UJ31=0," ",IF(UJ31=16," ",VLOOKUP(UJ31,PROTOKOL!$A:$E,2)*UK31))/7.5*(7.5-UO31),"")</f>
        <v/>
      </c>
      <c r="UM31" s="151"/>
      <c r="UN31" s="152" t="str">
        <f>IF(UJ31=0," ",IF(UJ31=16," ",(UI31-UL31-UM31)*VLOOKUP(UJ31,PROTOKOL!$A:$E,5)))</f>
        <v xml:space="preserve"> </v>
      </c>
      <c r="UO31" s="153"/>
      <c r="UP31" s="144" t="str">
        <f t="shared" si="258"/>
        <v xml:space="preserve"> </v>
      </c>
      <c r="UQ31" s="145" t="str">
        <f t="shared" si="259"/>
        <v xml:space="preserve"> </v>
      </c>
      <c r="UR31" s="149"/>
      <c r="US31" s="150"/>
      <c r="UT31" s="150" t="str">
        <f t="shared" si="89"/>
        <v xml:space="preserve"> </v>
      </c>
      <c r="UU31" s="154" t="str">
        <f>IF(US31=0," ",IF(US31=16," ",VLOOKUP(US31,PROTOKOL!$A:$E,2)*UT31))</f>
        <v xml:space="preserve"> </v>
      </c>
      <c r="UV31" s="151"/>
      <c r="UW31" s="152" t="str">
        <f>IF(US31=0," ",IF(US31=16," ",(UR31-UU31-UV31)*VLOOKUP(US31,PROTOKOL!$A:$E,5)))</f>
        <v xml:space="preserve"> </v>
      </c>
      <c r="UX31" s="155"/>
      <c r="UY31" s="156" t="str">
        <f t="shared" si="90"/>
        <v xml:space="preserve"> </v>
      </c>
      <c r="UZ31" s="103"/>
      <c r="VA31" s="138">
        <v>18</v>
      </c>
      <c r="VB31" s="149" t="s">
        <v>29</v>
      </c>
      <c r="VC31" s="150"/>
      <c r="VD31" s="150" t="str">
        <f t="shared" si="91"/>
        <v xml:space="preserve"> </v>
      </c>
      <c r="VE31" s="150" t="str">
        <f>IFERROR(IF(VC31=0," ",IF(VC31=16," ",VLOOKUP(VC31,PROTOKOL!$A:$E,2)*VD31))/7.5*(7.5-VH31),"")</f>
        <v/>
      </c>
      <c r="VF31" s="151"/>
      <c r="VG31" s="152" t="str">
        <f>IF(VC31=0," ",IF(VC31=16," ",(VB31-VE31-VF31)*VLOOKUP(VC31,PROTOKOL!$A:$E,5)))</f>
        <v xml:space="preserve"> </v>
      </c>
      <c r="VH31" s="153"/>
      <c r="VI31" s="144" t="str">
        <f t="shared" si="260"/>
        <v xml:space="preserve"> </v>
      </c>
      <c r="VJ31" s="145" t="str">
        <f t="shared" si="261"/>
        <v xml:space="preserve"> </v>
      </c>
      <c r="VK31" s="149"/>
      <c r="VL31" s="150"/>
      <c r="VM31" s="150" t="str">
        <f t="shared" si="92"/>
        <v xml:space="preserve"> </v>
      </c>
      <c r="VN31" s="154" t="str">
        <f>IF(VL31=0," ",IF(VL31=16," ",VLOOKUP(VL31,PROTOKOL!$A:$E,2)*VM31))</f>
        <v xml:space="preserve"> </v>
      </c>
      <c r="VO31" s="151"/>
      <c r="VP31" s="152" t="str">
        <f>IF(VL31=0," ",IF(VL31=16," ",(VK31-VN31-VO31)*VLOOKUP(VL31,PROTOKOL!$A:$E,5)))</f>
        <v xml:space="preserve"> </v>
      </c>
      <c r="VQ31" s="155"/>
      <c r="VR31" s="156" t="str">
        <f t="shared" si="93"/>
        <v xml:space="preserve"> </v>
      </c>
      <c r="VS31" s="103"/>
      <c r="VT31" s="138">
        <v>18</v>
      </c>
      <c r="VU31" s="149" t="s">
        <v>29</v>
      </c>
      <c r="VV31" s="150"/>
      <c r="VW31" s="150" t="str">
        <f t="shared" si="94"/>
        <v xml:space="preserve"> </v>
      </c>
      <c r="VX31" s="150" t="str">
        <f>IFERROR(IF(VV31=0," ",IF(VV31=16," ",VLOOKUP(VV31,PROTOKOL!$A:$E,2)*VW31))/7.5*(7.5-WA31),"")</f>
        <v/>
      </c>
      <c r="VY31" s="151"/>
      <c r="VZ31" s="152" t="str">
        <f>IF(VV31=0," ",IF(VV31=16," ",(VU31-VX31-VY31)*VLOOKUP(VV31,PROTOKOL!$A:$E,5)))</f>
        <v xml:space="preserve"> </v>
      </c>
      <c r="WA31" s="153"/>
      <c r="WB31" s="144" t="str">
        <f t="shared" si="262"/>
        <v xml:space="preserve"> </v>
      </c>
      <c r="WC31" s="145" t="str">
        <f t="shared" si="263"/>
        <v xml:space="preserve"> </v>
      </c>
      <c r="WD31" s="149"/>
      <c r="WE31" s="150"/>
      <c r="WF31" s="150" t="str">
        <f t="shared" si="95"/>
        <v xml:space="preserve"> </v>
      </c>
      <c r="WG31" s="154" t="str">
        <f>IF(WE31=0," ",IF(WE31=16," ",VLOOKUP(WE31,PROTOKOL!$A:$E,2)*WF31))</f>
        <v xml:space="preserve"> </v>
      </c>
      <c r="WH31" s="151"/>
      <c r="WI31" s="152" t="str">
        <f>IF(WE31=0," ",IF(WE31=16," ",(WD31-WG31-WH31)*VLOOKUP(WE31,PROTOKOL!$A:$E,5)))</f>
        <v xml:space="preserve"> </v>
      </c>
      <c r="WJ31" s="155"/>
      <c r="WK31" s="156" t="str">
        <f t="shared" si="96"/>
        <v xml:space="preserve"> </v>
      </c>
      <c r="WL31" s="103"/>
      <c r="WM31" s="138">
        <v>18</v>
      </c>
      <c r="WN31" s="149">
        <v>1</v>
      </c>
      <c r="WO31" s="150">
        <v>5</v>
      </c>
      <c r="WP31" s="150">
        <v>3</v>
      </c>
      <c r="WQ31" s="150">
        <f>IFERROR(IF(WO31=0," ",IF(WO31=16," ",VLOOKUP(WO31,PROTOKOL!$A:$E,2)*WP31))/7.5*(7.5-WT31),"")</f>
        <v>0</v>
      </c>
      <c r="WR31" s="151"/>
      <c r="WS31" s="152">
        <f>IF(WO31=0," ",IF(WO31=16," ",(WN31-WQ31-WR31)*VLOOKUP(WO31,PROTOKOL!$A:$E,5)))/7.5*3</f>
        <v>6.9050536532820814</v>
      </c>
      <c r="WT31" s="153"/>
      <c r="WU31" s="144" t="str">
        <f t="shared" si="264"/>
        <v xml:space="preserve"> </v>
      </c>
      <c r="WV31" s="145" t="str">
        <f t="shared" si="265"/>
        <v xml:space="preserve"> </v>
      </c>
      <c r="WW31" s="330" t="s">
        <v>207</v>
      </c>
      <c r="WX31" s="150"/>
      <c r="WY31" s="150" t="str">
        <f t="shared" si="98"/>
        <v xml:space="preserve"> </v>
      </c>
      <c r="WZ31" s="154" t="str">
        <f>IF(WX31=0," ",IF(WX31=16," ",VLOOKUP(WX31,PROTOKOL!$A:$E,2)*WY31))</f>
        <v xml:space="preserve"> </v>
      </c>
      <c r="XA31" s="151"/>
      <c r="XB31" s="152" t="str">
        <f>IF(WX31=0," ",IF(WX31=16," ",(WW31-WZ31-XA31)*VLOOKUP(WX31,PROTOKOL!$A:$E,5)))</f>
        <v xml:space="preserve"> </v>
      </c>
      <c r="XC31" s="155"/>
      <c r="XD31" s="156" t="str">
        <f t="shared" si="99"/>
        <v xml:space="preserve"> </v>
      </c>
      <c r="XE31" s="103"/>
      <c r="XF31" s="138">
        <v>18</v>
      </c>
      <c r="XG31" s="149" t="s">
        <v>29</v>
      </c>
      <c r="XH31" s="150"/>
      <c r="XI31" s="150" t="str">
        <f t="shared" si="100"/>
        <v xml:space="preserve"> </v>
      </c>
      <c r="XJ31" s="150" t="str">
        <f>IFERROR(IF(XH31=0," ",IF(XH31=16," ",VLOOKUP(XH31,PROTOKOL!$A:$E,2)*XI31))/7.5*(7.5-XM31),"")</f>
        <v/>
      </c>
      <c r="XK31" s="151"/>
      <c r="XL31" s="152" t="str">
        <f>IF(XH31=0," ",IF(XH31=16," ",(XG31-XJ31-XK31)*VLOOKUP(XH31,PROTOKOL!$A:$E,5)))</f>
        <v xml:space="preserve"> </v>
      </c>
      <c r="XM31" s="153"/>
      <c r="XN31" s="144" t="str">
        <f t="shared" si="266"/>
        <v xml:space="preserve"> </v>
      </c>
      <c r="XO31" s="145" t="str">
        <f t="shared" si="267"/>
        <v xml:space="preserve"> </v>
      </c>
      <c r="XP31" s="149"/>
      <c r="XQ31" s="150"/>
      <c r="XR31" s="150" t="str">
        <f t="shared" si="101"/>
        <v xml:space="preserve"> </v>
      </c>
      <c r="XS31" s="154" t="str">
        <f>IF(XQ31=0," ",IF(XQ31=16," ",VLOOKUP(XQ31,PROTOKOL!$A:$E,2)*XR31))</f>
        <v xml:space="preserve"> </v>
      </c>
      <c r="XT31" s="151"/>
      <c r="XU31" s="152" t="str">
        <f>IF(XQ31=0," ",IF(XQ31=16," ",(XP31-XS31-XT31)*VLOOKUP(XQ31,PROTOKOL!$A:$E,5)))</f>
        <v xml:space="preserve"> </v>
      </c>
      <c r="XV31" s="155"/>
      <c r="XW31" s="156" t="str">
        <f t="shared" si="102"/>
        <v xml:space="preserve"> </v>
      </c>
      <c r="XX31" s="103"/>
      <c r="XY31" s="138">
        <v>18</v>
      </c>
      <c r="XZ31" s="149" t="s">
        <v>29</v>
      </c>
      <c r="YA31" s="150"/>
      <c r="YB31" s="150" t="str">
        <f t="shared" si="103"/>
        <v xml:space="preserve"> </v>
      </c>
      <c r="YC31" s="150" t="str">
        <f>IFERROR(IF(YA31=0," ",IF(YA31=16," ",VLOOKUP(YA31,PROTOKOL!$A:$E,2)*YB31))/7.5*(7.5-YF31),"")</f>
        <v/>
      </c>
      <c r="YD31" s="151"/>
      <c r="YE31" s="152" t="str">
        <f>IF(YA31=0," ",IF(YA31=16," ",(XZ31-YC31-YD31)*VLOOKUP(YA31,PROTOKOL!$A:$E,5)))</f>
        <v xml:space="preserve"> </v>
      </c>
      <c r="YF31" s="153"/>
      <c r="YG31" s="144" t="str">
        <f t="shared" si="268"/>
        <v xml:space="preserve"> </v>
      </c>
      <c r="YH31" s="145" t="str">
        <f t="shared" si="269"/>
        <v xml:space="preserve"> </v>
      </c>
      <c r="YI31" s="149"/>
      <c r="YJ31" s="150"/>
      <c r="YK31" s="150" t="str">
        <f t="shared" si="104"/>
        <v xml:space="preserve"> </v>
      </c>
      <c r="YL31" s="154" t="str">
        <f>IF(YJ31=0," ",IF(YJ31=16," ",VLOOKUP(YJ31,PROTOKOL!$A:$E,2)*YK31))</f>
        <v xml:space="preserve"> </v>
      </c>
      <c r="YM31" s="151"/>
      <c r="YN31" s="152" t="str">
        <f>IF(YJ31=0," ",IF(YJ31=16," ",(YI31-YL31-YM31)*VLOOKUP(YJ31,PROTOKOL!$A:$E,5)))</f>
        <v xml:space="preserve"> </v>
      </c>
      <c r="YO31" s="155"/>
      <c r="YP31" s="156" t="str">
        <f t="shared" si="105"/>
        <v xml:space="preserve"> </v>
      </c>
      <c r="YQ31" s="103"/>
      <c r="YR31" s="138">
        <v>18</v>
      </c>
      <c r="YS31" s="149">
        <v>1</v>
      </c>
      <c r="YT31" s="150">
        <v>5</v>
      </c>
      <c r="YU31" s="150">
        <f t="shared" si="106"/>
        <v>7.5</v>
      </c>
      <c r="YV31" s="150">
        <f>IFERROR(IF(YT31=0," ",IF(YT31=16," ",VLOOKUP(YT31,PROTOKOL!$A:$E,2)*YU31))/7.5*(7.5-YY31),"")</f>
        <v>0</v>
      </c>
      <c r="YW31" s="151"/>
      <c r="YX31" s="152">
        <f>IF(YT31=0," ",IF(YT31=16," ",(YS31-YV31-YW31)*VLOOKUP(YT31,PROTOKOL!$A:$E,5)))</f>
        <v>17.262634133205204</v>
      </c>
      <c r="YY31" s="153"/>
      <c r="YZ31" s="144" t="str">
        <f t="shared" si="270"/>
        <v xml:space="preserve"> </v>
      </c>
      <c r="ZA31" s="145" t="str">
        <f t="shared" si="271"/>
        <v xml:space="preserve"> </v>
      </c>
      <c r="ZB31" s="149"/>
      <c r="ZC31" s="150"/>
      <c r="ZD31" s="150" t="str">
        <f t="shared" si="107"/>
        <v xml:space="preserve"> </v>
      </c>
      <c r="ZE31" s="154" t="str">
        <f>IF(ZC31=0," ",IF(ZC31=16," ",VLOOKUP(ZC31,PROTOKOL!$A:$E,2)*ZD31))</f>
        <v xml:space="preserve"> </v>
      </c>
      <c r="ZF31" s="151"/>
      <c r="ZG31" s="152" t="str">
        <f>IF(ZC31=0," ",IF(ZC31=16," ",(ZB31-ZE31-ZF31)*VLOOKUP(ZC31,PROTOKOL!$A:$E,5)))</f>
        <v xml:space="preserve"> </v>
      </c>
      <c r="ZH31" s="155"/>
      <c r="ZI31" s="156" t="str">
        <f t="shared" si="108"/>
        <v xml:space="preserve"> </v>
      </c>
      <c r="ZJ31" s="103"/>
      <c r="ZK31" s="138">
        <v>18</v>
      </c>
      <c r="ZL31" s="149" t="s">
        <v>29</v>
      </c>
      <c r="ZM31" s="150"/>
      <c r="ZN31" s="150" t="str">
        <f t="shared" si="109"/>
        <v xml:space="preserve"> </v>
      </c>
      <c r="ZO31" s="150" t="str">
        <f>IFERROR(IF(ZM31=0," ",IF(ZM31=16," ",VLOOKUP(ZM31,PROTOKOL!$A:$E,2)*ZN31))/7.5*(7.5-ZR31),"")</f>
        <v/>
      </c>
      <c r="ZP31" s="151"/>
      <c r="ZQ31" s="152" t="str">
        <f>IF(ZM31=0," ",IF(ZM31=16," ",(ZL31-ZO31-ZP31)*VLOOKUP(ZM31,PROTOKOL!$A:$E,5)))</f>
        <v xml:space="preserve"> </v>
      </c>
      <c r="ZR31" s="153"/>
      <c r="ZS31" s="144" t="str">
        <f t="shared" si="272"/>
        <v xml:space="preserve"> </v>
      </c>
      <c r="ZT31" s="145" t="str">
        <f t="shared" si="273"/>
        <v xml:space="preserve"> </v>
      </c>
      <c r="ZU31" s="149"/>
      <c r="ZV31" s="150"/>
      <c r="ZW31" s="150" t="str">
        <f t="shared" si="110"/>
        <v xml:space="preserve"> </v>
      </c>
      <c r="ZX31" s="154" t="str">
        <f>IF(ZV31=0," ",IF(ZV31=16," ",VLOOKUP(ZV31,PROTOKOL!$A:$E,2)*ZW31))</f>
        <v xml:space="preserve"> </v>
      </c>
      <c r="ZY31" s="151"/>
      <c r="ZZ31" s="152" t="str">
        <f>IF(ZV31=0," ",IF(ZV31=16," ",(ZU31-ZX31-ZY31)*VLOOKUP(ZV31,PROTOKOL!$A:$E,5)))</f>
        <v xml:space="preserve"> </v>
      </c>
      <c r="AAA31" s="155"/>
      <c r="AAB31" s="156" t="str">
        <f t="shared" si="111"/>
        <v xml:space="preserve"> </v>
      </c>
      <c r="AAC31" s="103"/>
      <c r="AAD31" s="138">
        <v>18</v>
      </c>
      <c r="AAE31" s="149">
        <v>1</v>
      </c>
      <c r="AAF31" s="150">
        <v>5</v>
      </c>
      <c r="AAG31" s="150">
        <f t="shared" si="112"/>
        <v>7.5</v>
      </c>
      <c r="AAH31" s="150">
        <f>IFERROR(IF(AAF31=0," ",IF(AAF31=16," ",VLOOKUP(AAF31,PROTOKOL!$A:$E,2)*AAG31))/7.5*(7.5-AAK31),"")</f>
        <v>0</v>
      </c>
      <c r="AAI31" s="151"/>
      <c r="AAJ31" s="152">
        <f>IF(AAF31=0," ",IF(AAF31=16," ",(AAE31-AAH31-AAI31)*VLOOKUP(AAF31,PROTOKOL!$A:$E,5)))</f>
        <v>17.262634133205204</v>
      </c>
      <c r="AAK31" s="153"/>
      <c r="AAL31" s="144" t="str">
        <f t="shared" si="274"/>
        <v xml:space="preserve"> </v>
      </c>
      <c r="AAM31" s="145" t="str">
        <f t="shared" si="275"/>
        <v xml:space="preserve"> </v>
      </c>
      <c r="AAN31" s="149"/>
      <c r="AAO31" s="150"/>
      <c r="AAP31" s="150" t="str">
        <f t="shared" si="113"/>
        <v xml:space="preserve"> </v>
      </c>
      <c r="AAQ31" s="154" t="str">
        <f>IF(AAO31=0," ",IF(AAO31=16," ",VLOOKUP(AAO31,PROTOKOL!$A:$E,2)*AAP31))</f>
        <v xml:space="preserve"> </v>
      </c>
      <c r="AAR31" s="151"/>
      <c r="AAS31" s="152" t="str">
        <f>IF(AAO31=0," ",IF(AAO31=16," ",(AAN31-AAQ31-AAR31)*VLOOKUP(AAO31,PROTOKOL!$A:$E,5)))</f>
        <v xml:space="preserve"> </v>
      </c>
      <c r="AAT31" s="155"/>
      <c r="AAU31" s="156" t="str">
        <f t="shared" si="114"/>
        <v xml:space="preserve"> </v>
      </c>
      <c r="AAV31" s="103"/>
      <c r="AAW31" s="138">
        <v>18</v>
      </c>
      <c r="AAX31" s="149">
        <v>1</v>
      </c>
      <c r="AAY31" s="150">
        <v>5</v>
      </c>
      <c r="AAZ31" s="150">
        <f t="shared" si="115"/>
        <v>7.5</v>
      </c>
      <c r="ABA31" s="150">
        <f>IFERROR(IF(AAY31=0," ",IF(AAY31=16," ",VLOOKUP(AAY31,PROTOKOL!$A:$E,2)*AAZ31))/7.5*(7.5-ABD31),"")</f>
        <v>0</v>
      </c>
      <c r="ABB31" s="151"/>
      <c r="ABC31" s="152">
        <f>IF(AAY31=0," ",IF(AAY31=16," ",(AAX31-ABA31-ABB31)*VLOOKUP(AAY31,PROTOKOL!$A:$E,5)))</f>
        <v>17.262634133205204</v>
      </c>
      <c r="ABD31" s="153"/>
      <c r="ABE31" s="144" t="str">
        <f t="shared" si="276"/>
        <v xml:space="preserve"> </v>
      </c>
      <c r="ABF31" s="145" t="str">
        <f t="shared" si="277"/>
        <v xml:space="preserve"> </v>
      </c>
      <c r="ABG31" s="149"/>
      <c r="ABH31" s="150"/>
      <c r="ABI31" s="150" t="str">
        <f t="shared" si="116"/>
        <v xml:space="preserve"> </v>
      </c>
      <c r="ABJ31" s="154" t="str">
        <f>IF(ABH31=0," ",IF(ABH31=16," ",VLOOKUP(ABH31,PROTOKOL!$A:$E,2)*ABI31))</f>
        <v xml:space="preserve"> </v>
      </c>
      <c r="ABK31" s="151"/>
      <c r="ABL31" s="152" t="str">
        <f>IF(ABH31=0," ",IF(ABH31=16," ",(ABG31-ABJ31-ABK31)*VLOOKUP(ABH31,PROTOKOL!$A:$E,5)))</f>
        <v xml:space="preserve"> </v>
      </c>
      <c r="ABM31" s="155"/>
      <c r="ABN31" s="156" t="str">
        <f t="shared" si="117"/>
        <v xml:space="preserve"> </v>
      </c>
      <c r="ABO31" s="103"/>
      <c r="ABP31" s="138">
        <v>18</v>
      </c>
      <c r="ABQ31" s="149">
        <v>1</v>
      </c>
      <c r="ABR31" s="150">
        <v>5</v>
      </c>
      <c r="ABS31" s="150">
        <f t="shared" si="118"/>
        <v>7.5</v>
      </c>
      <c r="ABT31" s="150">
        <f>IFERROR(IF(ABR31=0," ",IF(ABR31=16," ",VLOOKUP(ABR31,PROTOKOL!$A:$E,2)*ABS31))/7.5*(7.5-ABW31),"")</f>
        <v>0</v>
      </c>
      <c r="ABU31" s="151"/>
      <c r="ABV31" s="152">
        <f>IF(ABR31=0," ",IF(ABR31=16," ",(ABQ31-ABT31-ABU31)*VLOOKUP(ABR31,PROTOKOL!$A:$E,5)))</f>
        <v>17.262634133205204</v>
      </c>
      <c r="ABW31" s="153"/>
      <c r="ABX31" s="144" t="str">
        <f t="shared" si="278"/>
        <v xml:space="preserve"> </v>
      </c>
      <c r="ABY31" s="145" t="str">
        <f t="shared" si="279"/>
        <v xml:space="preserve"> </v>
      </c>
      <c r="ABZ31" s="149"/>
      <c r="ACA31" s="150"/>
      <c r="ACB31" s="150" t="str">
        <f t="shared" si="119"/>
        <v xml:space="preserve"> </v>
      </c>
      <c r="ACC31" s="154" t="str">
        <f>IF(ACA31=0," ",IF(ACA31=16," ",VLOOKUP(ACA31,PROTOKOL!$A:$E,2)*ACB31))</f>
        <v xml:space="preserve"> </v>
      </c>
      <c r="ACD31" s="151"/>
      <c r="ACE31" s="152" t="str">
        <f>IF(ACA31=0," ",IF(ACA31=16," ",(ABZ31-ACC31-ACD31)*VLOOKUP(ACA31,PROTOKOL!$A:$E,5)))</f>
        <v xml:space="preserve"> </v>
      </c>
      <c r="ACF31" s="155"/>
      <c r="ACG31" s="156" t="str">
        <f t="shared" si="120"/>
        <v xml:space="preserve"> </v>
      </c>
      <c r="ACH31" s="103"/>
      <c r="ACI31" s="138">
        <v>18</v>
      </c>
      <c r="ACJ31" s="149">
        <v>1</v>
      </c>
      <c r="ACK31" s="150">
        <v>5</v>
      </c>
      <c r="ACL31" s="150">
        <f t="shared" si="121"/>
        <v>7.5</v>
      </c>
      <c r="ACM31" s="150">
        <f>IFERROR(IF(ACK31=0," ",IF(ACK31=16," ",VLOOKUP(ACK31,PROTOKOL!$A:$E,2)*ACL31))/7.5*(7.5-ACP31),"")</f>
        <v>0</v>
      </c>
      <c r="ACN31" s="151"/>
      <c r="ACO31" s="152">
        <f>IF(ACK31=0," ",IF(ACK31=16," ",(ACJ31-ACM31-ACN31)*VLOOKUP(ACK31,PROTOKOL!$A:$E,5)))</f>
        <v>17.262634133205204</v>
      </c>
      <c r="ACP31" s="153"/>
      <c r="ACQ31" s="144" t="str">
        <f t="shared" si="280"/>
        <v xml:space="preserve"> </v>
      </c>
      <c r="ACR31" s="145" t="str">
        <f t="shared" si="281"/>
        <v xml:space="preserve"> </v>
      </c>
      <c r="ACS31" s="149"/>
      <c r="ACT31" s="150"/>
      <c r="ACU31" s="150" t="str">
        <f t="shared" si="122"/>
        <v xml:space="preserve"> </v>
      </c>
      <c r="ACV31" s="154" t="str">
        <f>IF(ACT31=0," ",IF(ACT31=16," ",VLOOKUP(ACT31,PROTOKOL!$A:$E,2)*ACU31))</f>
        <v xml:space="preserve"> </v>
      </c>
      <c r="ACW31" s="151"/>
      <c r="ACX31" s="152" t="str">
        <f>IF(ACT31=0," ",IF(ACT31=16," ",(ACS31-ACV31-ACW31)*VLOOKUP(ACT31,PROTOKOL!$A:$E,5)))</f>
        <v xml:space="preserve"> </v>
      </c>
      <c r="ACY31" s="155"/>
      <c r="ACZ31" s="156" t="str">
        <f t="shared" si="123"/>
        <v xml:space="preserve"> </v>
      </c>
      <c r="ADA31" s="103"/>
      <c r="ADB31" s="138">
        <v>18</v>
      </c>
      <c r="ADC31" s="149">
        <v>1</v>
      </c>
      <c r="ADD31" s="150">
        <v>5</v>
      </c>
      <c r="ADE31" s="150">
        <f t="shared" si="124"/>
        <v>7.5</v>
      </c>
      <c r="ADF31" s="150">
        <f>IFERROR(IF(ADD31=0," ",IF(ADD31=16," ",VLOOKUP(ADD31,PROTOKOL!$A:$E,2)*ADE31))/7.5*(7.5-ADI31),"")</f>
        <v>0</v>
      </c>
      <c r="ADG31" s="151"/>
      <c r="ADH31" s="152">
        <f>IF(ADD31=0," ",IF(ADD31=16," ",(ADC31-ADF31-ADG31)*VLOOKUP(ADD31,PROTOKOL!$A:$E,5)))</f>
        <v>17.262634133205204</v>
      </c>
      <c r="ADI31" s="153"/>
      <c r="ADJ31" s="144" t="str">
        <f t="shared" si="282"/>
        <v xml:space="preserve"> </v>
      </c>
      <c r="ADK31" s="145" t="str">
        <f t="shared" si="283"/>
        <v xml:space="preserve"> </v>
      </c>
      <c r="ADL31" s="149"/>
      <c r="ADM31" s="150"/>
      <c r="ADN31" s="150" t="str">
        <f t="shared" si="125"/>
        <v xml:space="preserve"> </v>
      </c>
      <c r="ADO31" s="154" t="str">
        <f>IF(ADM31=0," ",IF(ADM31=16," ",VLOOKUP(ADM31,PROTOKOL!$A:$E,2)*ADN31))</f>
        <v xml:space="preserve"> </v>
      </c>
      <c r="ADP31" s="151"/>
      <c r="ADQ31" s="152" t="str">
        <f>IF(ADM31=0," ",IF(ADM31=16," ",(ADL31-ADO31-ADP31)*VLOOKUP(ADM31,PROTOKOL!$A:$E,5)))</f>
        <v xml:space="preserve"> </v>
      </c>
      <c r="ADR31" s="155"/>
      <c r="ADS31" s="156" t="str">
        <f t="shared" si="126"/>
        <v xml:space="preserve"> </v>
      </c>
      <c r="ADT31" s="103"/>
      <c r="ADU31" s="138">
        <v>18</v>
      </c>
      <c r="ADV31" s="149" t="s">
        <v>29</v>
      </c>
      <c r="ADW31" s="150"/>
      <c r="ADX31" s="150" t="str">
        <f t="shared" si="127"/>
        <v xml:space="preserve"> </v>
      </c>
      <c r="ADY31" s="150" t="str">
        <f>IFERROR(IF(ADW31=0," ",IF(ADW31=16," ",VLOOKUP(ADW31,PROTOKOL!$A:$E,2)*ADX31))/7.5*(7.5-AEB31),"")</f>
        <v/>
      </c>
      <c r="ADZ31" s="151"/>
      <c r="AEA31" s="152" t="str">
        <f>IF(ADW31=0," ",IF(ADW31=16," ",(ADV31-ADY31-ADZ31)*VLOOKUP(ADW31,PROTOKOL!$A:$E,5)))</f>
        <v xml:space="preserve"> </v>
      </c>
      <c r="AEB31" s="153"/>
      <c r="AEC31" s="144" t="str">
        <f t="shared" si="284"/>
        <v xml:space="preserve"> </v>
      </c>
      <c r="AED31" s="145" t="str">
        <f t="shared" si="285"/>
        <v xml:space="preserve"> </v>
      </c>
      <c r="AEE31" s="149"/>
      <c r="AEF31" s="150"/>
      <c r="AEG31" s="150" t="str">
        <f t="shared" si="128"/>
        <v xml:space="preserve"> </v>
      </c>
      <c r="AEH31" s="154" t="str">
        <f>IF(AEF31=0," ",IF(AEF31=16," ",VLOOKUP(AEF31,PROTOKOL!$A:$E,2)*AEG31))</f>
        <v xml:space="preserve"> </v>
      </c>
      <c r="AEI31" s="151"/>
      <c r="AEJ31" s="152" t="str">
        <f>IF(AEF31=0," ",IF(AEF31=16," ",(AEE31-AEH31-AEI31)*VLOOKUP(AEF31,PROTOKOL!$A:$E,5)))</f>
        <v xml:space="preserve"> </v>
      </c>
      <c r="AEK31" s="155"/>
      <c r="AEL31" s="156" t="str">
        <f t="shared" si="129"/>
        <v xml:space="preserve"> </v>
      </c>
      <c r="AEM31" s="103"/>
      <c r="AEN31" s="138">
        <v>18</v>
      </c>
      <c r="AEO31" s="149" t="s">
        <v>29</v>
      </c>
      <c r="AEP31" s="150"/>
      <c r="AEQ31" s="150" t="str">
        <f t="shared" si="130"/>
        <v xml:space="preserve"> </v>
      </c>
      <c r="AER31" s="150" t="str">
        <f>IFERROR(IF(AEP31=0," ",IF(AEP31=16," ",VLOOKUP(AEP31,PROTOKOL!$A:$E,2)*AEQ31))/7.5*(7.5-AEU31),"")</f>
        <v/>
      </c>
      <c r="AES31" s="151"/>
      <c r="AET31" s="152" t="str">
        <f>IF(AEP31=0," ",IF(AEP31=16," ",(AEO31-AER31-AES31)*VLOOKUP(AEP31,PROTOKOL!$A:$E,5)))</f>
        <v xml:space="preserve"> </v>
      </c>
      <c r="AEU31" s="153"/>
      <c r="AEV31" s="144" t="str">
        <f t="shared" si="286"/>
        <v xml:space="preserve"> </v>
      </c>
      <c r="AEW31" s="145" t="str">
        <f t="shared" si="287"/>
        <v xml:space="preserve"> </v>
      </c>
      <c r="AEX31" s="149"/>
      <c r="AEY31" s="150"/>
      <c r="AEZ31" s="150" t="str">
        <f t="shared" si="131"/>
        <v xml:space="preserve"> </v>
      </c>
      <c r="AFA31" s="154" t="str">
        <f>IF(AEY31=0," ",IF(AEY31=16," ",VLOOKUP(AEY31,PROTOKOL!$A:$E,2)*AEZ31))</f>
        <v xml:space="preserve"> </v>
      </c>
      <c r="AFB31" s="151"/>
      <c r="AFC31" s="152" t="str">
        <f>IF(AEY31=0," ",IF(AEY31=16," ",(AEX31-AFA31-AFB31)*VLOOKUP(AEY31,PROTOKOL!$A:$E,5)))</f>
        <v xml:space="preserve"> </v>
      </c>
      <c r="AFD31" s="155"/>
      <c r="AFE31" s="156" t="str">
        <f t="shared" si="132"/>
        <v xml:space="preserve"> </v>
      </c>
      <c r="AFF31" s="103"/>
      <c r="AFG31" s="138">
        <v>18</v>
      </c>
      <c r="AFH31" s="149">
        <v>1</v>
      </c>
      <c r="AFI31" s="150">
        <v>5</v>
      </c>
      <c r="AFJ31" s="150">
        <f t="shared" si="133"/>
        <v>7.5</v>
      </c>
      <c r="AFK31" s="150">
        <f>IFERROR(IF(AFI31=0," ",IF(AFI31=16," ",VLOOKUP(AFI31,PROTOKOL!$A:$E,2)*AFJ31))/7.5*(7.5-AFN31),"")</f>
        <v>0</v>
      </c>
      <c r="AFL31" s="151"/>
      <c r="AFM31" s="152">
        <f>IF(AFI31=0," ",IF(AFI31=16," ",(AFH31-AFK31-AFL31)*VLOOKUP(AFI31,PROTOKOL!$A:$E,5)))</f>
        <v>17.262634133205204</v>
      </c>
      <c r="AFN31" s="153"/>
      <c r="AFO31" s="144" t="str">
        <f t="shared" si="288"/>
        <v xml:space="preserve"> </v>
      </c>
      <c r="AFP31" s="145" t="str">
        <f t="shared" si="289"/>
        <v xml:space="preserve"> </v>
      </c>
      <c r="AFQ31" s="149"/>
      <c r="AFR31" s="150"/>
      <c r="AFS31" s="150" t="str">
        <f t="shared" si="134"/>
        <v xml:space="preserve"> </v>
      </c>
      <c r="AFT31" s="154" t="str">
        <f>IF(AFR31=0," ",IF(AFR31=16," ",VLOOKUP(AFR31,PROTOKOL!$A:$E,2)*AFS31))</f>
        <v xml:space="preserve"> </v>
      </c>
      <c r="AFU31" s="151"/>
      <c r="AFV31" s="152" t="str">
        <f>IF(AFR31=0," ",IF(AFR31=16," ",(AFQ31-AFT31-AFU31)*VLOOKUP(AFR31,PROTOKOL!$A:$E,5)))</f>
        <v xml:space="preserve"> </v>
      </c>
      <c r="AFW31" s="155"/>
      <c r="AFX31" s="156" t="str">
        <f t="shared" si="135"/>
        <v xml:space="preserve"> </v>
      </c>
      <c r="AFY31" s="103"/>
      <c r="AFZ31" s="138">
        <v>18</v>
      </c>
      <c r="AGA31" s="149" t="s">
        <v>29</v>
      </c>
      <c r="AGB31" s="150"/>
      <c r="AGC31" s="150" t="str">
        <f t="shared" si="136"/>
        <v xml:space="preserve"> </v>
      </c>
      <c r="AGD31" s="150" t="str">
        <f>IFERROR(IF(AGB31=0," ",IF(AGB31=16," ",VLOOKUP(AGB31,PROTOKOL!$A:$E,2)*AGC31))/7.5*(7.5-AGG31),"")</f>
        <v/>
      </c>
      <c r="AGE31" s="151"/>
      <c r="AGF31" s="152" t="str">
        <f>IF(AGB31=0," ",IF(AGB31=16," ",(AGA31-AGD31-AGE31)*VLOOKUP(AGB31,PROTOKOL!$A:$E,5)))</f>
        <v xml:space="preserve"> </v>
      </c>
      <c r="AGG31" s="153"/>
      <c r="AGH31" s="144" t="str">
        <f t="shared" si="290"/>
        <v xml:space="preserve"> </v>
      </c>
      <c r="AGI31" s="145" t="str">
        <f t="shared" si="291"/>
        <v xml:space="preserve"> </v>
      </c>
      <c r="AGJ31" s="149"/>
      <c r="AGK31" s="150"/>
      <c r="AGL31" s="150" t="str">
        <f t="shared" si="137"/>
        <v xml:space="preserve"> </v>
      </c>
      <c r="AGM31" s="154" t="str">
        <f>IF(AGK31=0," ",IF(AGK31=16," ",VLOOKUP(AGK31,PROTOKOL!$A:$E,2)*AGL31))</f>
        <v xml:space="preserve"> </v>
      </c>
      <c r="AGN31" s="151"/>
      <c r="AGO31" s="152" t="str">
        <f>IF(AGK31=0," ",IF(AGK31=16," ",(AGJ31-AGM31-AGN31)*VLOOKUP(AGK31,PROTOKOL!$A:$E,5)))</f>
        <v xml:space="preserve"> </v>
      </c>
      <c r="AGP31" s="155"/>
      <c r="AGQ31" s="156" t="str">
        <f t="shared" si="138"/>
        <v xml:space="preserve"> </v>
      </c>
      <c r="AGR31" s="103"/>
      <c r="AGS31" s="138">
        <v>18</v>
      </c>
      <c r="AGT31" s="149" t="s">
        <v>29</v>
      </c>
      <c r="AGU31" s="150"/>
      <c r="AGV31" s="150" t="str">
        <f t="shared" si="139"/>
        <v xml:space="preserve"> </v>
      </c>
      <c r="AGW31" s="150" t="str">
        <f>IFERROR(IF(AGU31=0," ",IF(AGU31=16," ",VLOOKUP(AGU31,PROTOKOL!$A:$E,2)*AGV31))/7.5*(7.5-AGZ31),"")</f>
        <v/>
      </c>
      <c r="AGX31" s="151"/>
      <c r="AGY31" s="152" t="str">
        <f>IF(AGU31=0," ",IF(AGU31=16," ",(AGT31-AGW31-AGX31)*VLOOKUP(AGU31,PROTOKOL!$A:$E,5)))</f>
        <v xml:space="preserve"> </v>
      </c>
      <c r="AGZ31" s="153"/>
      <c r="AHA31" s="144" t="str">
        <f t="shared" si="292"/>
        <v xml:space="preserve"> </v>
      </c>
      <c r="AHB31" s="145" t="str">
        <f t="shared" si="293"/>
        <v xml:space="preserve"> </v>
      </c>
      <c r="AHC31" s="149"/>
      <c r="AHD31" s="150"/>
      <c r="AHE31" s="150" t="str">
        <f t="shared" si="140"/>
        <v xml:space="preserve"> </v>
      </c>
      <c r="AHF31" s="154" t="str">
        <f>IF(AHD31=0," ",IF(AHD31=16," ",VLOOKUP(AHD31,PROTOKOL!$A:$E,2)*AHE31))</f>
        <v xml:space="preserve"> </v>
      </c>
      <c r="AHG31" s="151"/>
      <c r="AHH31" s="152" t="str">
        <f>IF(AHD31=0," ",IF(AHD31=16," ",(AHC31-AHF31-AHG31)*VLOOKUP(AHD31,PROTOKOL!$A:$E,5)))</f>
        <v xml:space="preserve"> </v>
      </c>
      <c r="AHI31" s="155"/>
      <c r="AHJ31" s="156" t="str">
        <f t="shared" si="141"/>
        <v xml:space="preserve"> </v>
      </c>
      <c r="AHK31" s="103"/>
      <c r="AHL31" s="138">
        <v>18</v>
      </c>
      <c r="AHM31" s="149" t="s">
        <v>29</v>
      </c>
      <c r="AHN31" s="150"/>
      <c r="AHO31" s="150" t="str">
        <f t="shared" si="142"/>
        <v xml:space="preserve"> </v>
      </c>
      <c r="AHP31" s="150" t="str">
        <f>IFERROR(IF(AHN31=0," ",IF(AHN31=16," ",VLOOKUP(AHN31,PROTOKOL!$A:$E,2)*AHO31))/7.5*(7.5-AHS31),"")</f>
        <v/>
      </c>
      <c r="AHQ31" s="151"/>
      <c r="AHR31" s="152" t="str">
        <f>IF(AHN31=0," ",IF(AHN31=16," ",(AHM31-AHP31-AHQ31)*VLOOKUP(AHN31,PROTOKOL!$A:$E,5)))</f>
        <v xml:space="preserve"> </v>
      </c>
      <c r="AHS31" s="153"/>
      <c r="AHT31" s="144" t="str">
        <f t="shared" si="294"/>
        <v xml:space="preserve"> </v>
      </c>
      <c r="AHU31" s="145" t="str">
        <f t="shared" si="295"/>
        <v xml:space="preserve"> </v>
      </c>
      <c r="AHV31" s="149"/>
      <c r="AHW31" s="150"/>
      <c r="AHX31" s="150" t="str">
        <f t="shared" si="143"/>
        <v xml:space="preserve"> </v>
      </c>
      <c r="AHY31" s="154" t="str">
        <f>IF(AHW31=0," ",IF(AHW31=16," ",VLOOKUP(AHW31,PROTOKOL!$A:$E,2)*AHX31))</f>
        <v xml:space="preserve"> </v>
      </c>
      <c r="AHZ31" s="151"/>
      <c r="AIA31" s="152" t="str">
        <f>IF(AHW31=0," ",IF(AHW31=16," ",(AHV31-AHY31-AHZ31)*VLOOKUP(AHW31,PROTOKOL!$A:$E,5)))</f>
        <v xml:space="preserve"> </v>
      </c>
      <c r="AIB31" s="155"/>
      <c r="AIC31" s="156" t="str">
        <f t="shared" si="144"/>
        <v xml:space="preserve"> </v>
      </c>
      <c r="AID31" s="103"/>
      <c r="AIE31" s="138">
        <v>18</v>
      </c>
      <c r="AIF31" s="149">
        <v>1</v>
      </c>
      <c r="AIG31" s="150">
        <v>5</v>
      </c>
      <c r="AIH31" s="150">
        <v>3</v>
      </c>
      <c r="AII31" s="150">
        <f>IFERROR(IF(AIG31=0," ",IF(AIG31=16," ",VLOOKUP(AIG31,PROTOKOL!$A:$E,2)*AIH31))/7.5*(7.5-AIL31),"")</f>
        <v>0</v>
      </c>
      <c r="AIJ31" s="151"/>
      <c r="AIK31" s="152">
        <f>IF(AIG31=0," ",IF(AIG31=16," ",(AIF31-AII31-AIJ31)*VLOOKUP(AIG31,PROTOKOL!$A:$E,5)))/7.5*3</f>
        <v>6.9050536532820814</v>
      </c>
      <c r="AIL31" s="153"/>
      <c r="AIM31" s="144" t="str">
        <f t="shared" si="296"/>
        <v xml:space="preserve"> </v>
      </c>
      <c r="AIN31" s="145" t="str">
        <f t="shared" si="297"/>
        <v xml:space="preserve"> </v>
      </c>
      <c r="AIO31" s="328" t="s">
        <v>207</v>
      </c>
      <c r="AIP31" s="150"/>
      <c r="AIQ31" s="150" t="str">
        <f t="shared" si="146"/>
        <v xml:space="preserve"> </v>
      </c>
      <c r="AIR31" s="154" t="str">
        <f>IF(AIP31=0," ",IF(AIP31=16," ",VLOOKUP(AIP31,PROTOKOL!$A:$E,2)*AIQ31))</f>
        <v xml:space="preserve"> </v>
      </c>
      <c r="AIS31" s="151"/>
      <c r="AIT31" s="152" t="str">
        <f>IF(AIP31=0," ",IF(AIP31=16," ",(AIO31-AIR31-AIS31)*VLOOKUP(AIP31,PROTOKOL!$A:$E,5)))</f>
        <v xml:space="preserve"> </v>
      </c>
      <c r="AIU31" s="155"/>
      <c r="AIV31" s="156" t="str">
        <f t="shared" si="147"/>
        <v xml:space="preserve"> </v>
      </c>
      <c r="AIW31" s="103"/>
      <c r="AIX31" s="138">
        <v>18</v>
      </c>
      <c r="AIY31" s="149" t="s">
        <v>29</v>
      </c>
      <c r="AIZ31" s="150"/>
      <c r="AJA31" s="150" t="str">
        <f t="shared" si="148"/>
        <v xml:space="preserve"> </v>
      </c>
      <c r="AJB31" s="150" t="str">
        <f>IFERROR(IF(AIZ31=0," ",IF(AIZ31=16," ",VLOOKUP(AIZ31,PROTOKOL!$A:$E,2)*AJA31))/7.5*(7.5-AJE31),"")</f>
        <v/>
      </c>
      <c r="AJC31" s="151"/>
      <c r="AJD31" s="152" t="str">
        <f>IF(AIZ31=0," ",IF(AIZ31=16," ",(AIY31-AJB31-AJC31)*VLOOKUP(AIZ31,PROTOKOL!$A:$E,5)))</f>
        <v xml:space="preserve"> </v>
      </c>
      <c r="AJE31" s="153"/>
      <c r="AJF31" s="144" t="str">
        <f t="shared" si="298"/>
        <v xml:space="preserve"> </v>
      </c>
      <c r="AJG31" s="145" t="str">
        <f t="shared" si="299"/>
        <v xml:space="preserve"> </v>
      </c>
      <c r="AJH31" s="149"/>
      <c r="AJI31" s="150"/>
      <c r="AJJ31" s="150" t="str">
        <f t="shared" si="149"/>
        <v xml:space="preserve"> </v>
      </c>
      <c r="AJK31" s="154" t="str">
        <f>IF(AJI31=0," ",IF(AJI31=16," ",VLOOKUP(AJI31,PROTOKOL!$A:$E,2)*AJJ31))</f>
        <v xml:space="preserve"> </v>
      </c>
      <c r="AJL31" s="151"/>
      <c r="AJM31" s="152" t="str">
        <f>IF(AJI31=0," ",IF(AJI31=16," ",(AJH31-AJK31-AJL31)*VLOOKUP(AJI31,PROTOKOL!$A:$E,5)))</f>
        <v xml:space="preserve"> </v>
      </c>
      <c r="AJN31" s="155"/>
      <c r="AJO31" s="156" t="str">
        <f t="shared" si="150"/>
        <v xml:space="preserve"> </v>
      </c>
      <c r="AJP31" s="103"/>
      <c r="AJQ31" s="138">
        <v>18</v>
      </c>
      <c r="AJR31" s="149" t="s">
        <v>26</v>
      </c>
      <c r="AJS31" s="150"/>
      <c r="AJT31" s="150" t="str">
        <f t="shared" si="151"/>
        <v xml:space="preserve"> </v>
      </c>
      <c r="AJU31" s="150" t="str">
        <f>IFERROR(IF(AJS31=0," ",IF(AJS31=16," ",VLOOKUP(AJS31,PROTOKOL!$A:$E,2)*AJT31))/7.5*(7.5-AJX31),"")</f>
        <v/>
      </c>
      <c r="AJV31" s="151"/>
      <c r="AJW31" s="152" t="str">
        <f>IF(AJS31=0," ",IF(AJS31=16," ",(AJR31-AJU31-AJV31)*VLOOKUP(AJS31,PROTOKOL!$A:$E,5)))</f>
        <v xml:space="preserve"> </v>
      </c>
      <c r="AJX31" s="153"/>
      <c r="AJY31" s="144" t="str">
        <f t="shared" si="300"/>
        <v xml:space="preserve"> </v>
      </c>
      <c r="AJZ31" s="145" t="str">
        <f t="shared" si="301"/>
        <v xml:space="preserve"> </v>
      </c>
      <c r="AKA31" s="149"/>
      <c r="AKB31" s="150"/>
      <c r="AKC31" s="150" t="str">
        <f t="shared" si="152"/>
        <v xml:space="preserve"> </v>
      </c>
      <c r="AKD31" s="154" t="str">
        <f>IF(AKB31=0," ",IF(AKB31=16," ",VLOOKUP(AKB31,PROTOKOL!$A:$E,2)*AKC31))</f>
        <v xml:space="preserve"> </v>
      </c>
      <c r="AKE31" s="151"/>
      <c r="AKF31" s="152" t="str">
        <f>IF(AKB31=0," ",IF(AKB31=16," ",(AKA31-AKD31-AKE31)*VLOOKUP(AKB31,PROTOKOL!$A:$E,5)))</f>
        <v xml:space="preserve"> </v>
      </c>
      <c r="AKG31" s="155"/>
      <c r="AKH31" s="156" t="str">
        <f t="shared" si="153"/>
        <v xml:space="preserve"> </v>
      </c>
      <c r="AKI31" s="103"/>
      <c r="AKJ31" s="138">
        <v>18</v>
      </c>
      <c r="AKK31" s="149">
        <v>1</v>
      </c>
      <c r="AKL31" s="150">
        <v>5</v>
      </c>
      <c r="AKM31" s="150">
        <f t="shared" si="154"/>
        <v>7.5</v>
      </c>
      <c r="AKN31" s="150">
        <f>IFERROR(IF(AKL31=0," ",IF(AKL31=16," ",VLOOKUP(AKL31,PROTOKOL!$A:$E,2)*AKM31))/7.5*(7.5-AKQ31),"")</f>
        <v>0</v>
      </c>
      <c r="AKO31" s="151"/>
      <c r="AKP31" s="152">
        <f>IF(AKL31=0," ",IF(AKL31=16," ",(AKK31-AKN31-AKO31)*VLOOKUP(AKL31,PROTOKOL!$A:$E,5)))</f>
        <v>17.262634133205204</v>
      </c>
      <c r="AKQ31" s="153"/>
      <c r="AKR31" s="144" t="str">
        <f t="shared" si="302"/>
        <v xml:space="preserve"> </v>
      </c>
      <c r="AKS31" s="145" t="str">
        <f t="shared" si="303"/>
        <v xml:space="preserve"> </v>
      </c>
      <c r="AKT31" s="149"/>
      <c r="AKU31" s="150"/>
      <c r="AKV31" s="150" t="str">
        <f t="shared" si="155"/>
        <v xml:space="preserve"> </v>
      </c>
      <c r="AKW31" s="154" t="str">
        <f>IF(AKU31=0," ",IF(AKU31=16," ",VLOOKUP(AKU31,PROTOKOL!$A:$E,2)*AKV31))</f>
        <v xml:space="preserve"> </v>
      </c>
      <c r="AKX31" s="151"/>
      <c r="AKY31" s="152" t="str">
        <f>IF(AKU31=0," ",IF(AKU31=16," ",(AKT31-AKW31-AKX31)*VLOOKUP(AKU31,PROTOKOL!$A:$E,5)))</f>
        <v xml:space="preserve"> </v>
      </c>
      <c r="AKZ31" s="155"/>
      <c r="ALA31" s="156" t="str">
        <f t="shared" si="156"/>
        <v xml:space="preserve"> </v>
      </c>
      <c r="ALB31" s="103"/>
      <c r="ALC31" s="138">
        <v>18</v>
      </c>
      <c r="ALD31" s="149" t="s">
        <v>29</v>
      </c>
      <c r="ALE31" s="150"/>
      <c r="ALF31" s="150" t="str">
        <f t="shared" si="157"/>
        <v xml:space="preserve"> </v>
      </c>
      <c r="ALG31" s="150" t="str">
        <f>IFERROR(IF(ALE31=0," ",IF(ALE31=16," ",VLOOKUP(ALE31,PROTOKOL!$A:$E,2)*ALF31))/7.5*(7.5-ALJ31),"")</f>
        <v/>
      </c>
      <c r="ALH31" s="151"/>
      <c r="ALI31" s="152" t="str">
        <f>IF(ALE31=0," ",IF(ALE31=16," ",(ALD31-ALG31-ALH31)*VLOOKUP(ALE31,PROTOKOL!$A:$E,5)))</f>
        <v xml:space="preserve"> </v>
      </c>
      <c r="ALJ31" s="153"/>
      <c r="ALK31" s="144" t="str">
        <f t="shared" si="304"/>
        <v xml:space="preserve"> </v>
      </c>
      <c r="ALL31" s="145" t="str">
        <f t="shared" si="305"/>
        <v xml:space="preserve"> </v>
      </c>
      <c r="ALM31" s="149"/>
      <c r="ALN31" s="150"/>
      <c r="ALO31" s="150" t="str">
        <f t="shared" si="158"/>
        <v xml:space="preserve"> </v>
      </c>
      <c r="ALP31" s="154" t="str">
        <f>IF(ALN31=0," ",IF(ALN31=16," ",VLOOKUP(ALN31,PROTOKOL!$A:$E,2)*ALO31))</f>
        <v xml:space="preserve"> </v>
      </c>
      <c r="ALQ31" s="151"/>
      <c r="ALR31" s="152" t="str">
        <f>IF(ALN31=0," ",IF(ALN31=16," ",(ALM31-ALP31-ALQ31)*VLOOKUP(ALN31,PROTOKOL!$A:$E,5)))</f>
        <v xml:space="preserve"> </v>
      </c>
      <c r="ALS31" s="155"/>
      <c r="ALT31" s="156" t="str">
        <f t="shared" si="159"/>
        <v xml:space="preserve"> </v>
      </c>
      <c r="ALU31" s="103"/>
      <c r="ALV31" s="138">
        <v>18</v>
      </c>
      <c r="ALW31" s="149">
        <v>1</v>
      </c>
      <c r="ALX31" s="150">
        <v>5</v>
      </c>
      <c r="ALY31" s="150">
        <f t="shared" si="160"/>
        <v>7.5</v>
      </c>
      <c r="ALZ31" s="150">
        <f>IFERROR(IF(ALX31=0," ",IF(ALX31=16," ",VLOOKUP(ALX31,PROTOKOL!$A:$E,2)*ALY31))/7.5*(7.5-AMC31),"")</f>
        <v>0</v>
      </c>
      <c r="AMA31" s="151"/>
      <c r="AMB31" s="152">
        <f>IF(ALX31=0," ",IF(ALX31=16," ",(ALW31-ALZ31-AMA31)*VLOOKUP(ALX31,PROTOKOL!$A:$E,5)))</f>
        <v>17.262634133205204</v>
      </c>
      <c r="AMC31" s="153"/>
      <c r="AMD31" s="144" t="str">
        <f t="shared" si="306"/>
        <v xml:space="preserve"> </v>
      </c>
      <c r="AME31" s="145" t="str">
        <f t="shared" si="307"/>
        <v xml:space="preserve"> </v>
      </c>
      <c r="AMF31" s="149"/>
      <c r="AMG31" s="150"/>
      <c r="AMH31" s="150" t="str">
        <f t="shared" si="161"/>
        <v xml:space="preserve"> </v>
      </c>
      <c r="AMI31" s="154" t="str">
        <f>IF(AMG31=0," ",IF(AMG31=16," ",VLOOKUP(AMG31,PROTOKOL!$A:$E,2)*AMH31))</f>
        <v xml:space="preserve"> </v>
      </c>
      <c r="AMJ31" s="151"/>
      <c r="AMK31" s="152" t="str">
        <f>IF(AMG31=0," ",IF(AMG31=16," ",(AMF31-AMI31-AMJ31)*VLOOKUP(AMG31,PROTOKOL!$A:$E,5)))</f>
        <v xml:space="preserve"> </v>
      </c>
      <c r="AML31" s="155"/>
      <c r="AMM31" s="156" t="str">
        <f t="shared" si="162"/>
        <v xml:space="preserve"> </v>
      </c>
      <c r="AMN31" s="103"/>
      <c r="AMO31" s="138">
        <v>18</v>
      </c>
      <c r="AMP31" s="149" t="s">
        <v>29</v>
      </c>
      <c r="AMQ31" s="150"/>
      <c r="AMR31" s="150" t="str">
        <f t="shared" si="163"/>
        <v xml:space="preserve"> </v>
      </c>
      <c r="AMS31" s="150" t="str">
        <f>IFERROR(IF(AMQ31=0," ",IF(AMQ31=16," ",VLOOKUP(AMQ31,PROTOKOL!$A:$E,2)*AMR31))/7.5*(7.5-AMV31),"")</f>
        <v/>
      </c>
      <c r="AMT31" s="151"/>
      <c r="AMU31" s="152" t="str">
        <f>IF(AMQ31=0," ",IF(AMQ31=16," ",(AMP31-AMS31-AMT31)*VLOOKUP(AMQ31,PROTOKOL!$A:$E,5)))</f>
        <v xml:space="preserve"> </v>
      </c>
      <c r="AMV31" s="153"/>
      <c r="AMW31" s="144" t="str">
        <f t="shared" si="308"/>
        <v xml:space="preserve"> </v>
      </c>
      <c r="AMX31" s="145" t="str">
        <f t="shared" si="309"/>
        <v xml:space="preserve"> </v>
      </c>
      <c r="AMY31" s="149"/>
      <c r="AMZ31" s="150"/>
      <c r="ANA31" s="150" t="str">
        <f t="shared" si="164"/>
        <v xml:space="preserve"> </v>
      </c>
      <c r="ANB31" s="154" t="str">
        <f>IF(AMZ31=0," ",IF(AMZ31=16," ",VLOOKUP(AMZ31,PROTOKOL!$A:$E,2)*ANA31))</f>
        <v xml:space="preserve"> </v>
      </c>
      <c r="ANC31" s="151"/>
      <c r="AND31" s="152" t="str">
        <f>IF(AMZ31=0," ",IF(AMZ31=16," ",(AMY31-ANB31-ANC31)*VLOOKUP(AMZ31,PROTOKOL!$A:$E,5)))</f>
        <v xml:space="preserve"> </v>
      </c>
      <c r="ANE31" s="155"/>
      <c r="ANF31" s="156" t="str">
        <f t="shared" si="165"/>
        <v xml:space="preserve"> </v>
      </c>
      <c r="ANG31" s="103"/>
      <c r="ANH31" s="138">
        <v>18</v>
      </c>
      <c r="ANI31" s="149" t="s">
        <v>26</v>
      </c>
      <c r="ANJ31" s="150"/>
      <c r="ANK31" s="150" t="str">
        <f t="shared" si="166"/>
        <v xml:space="preserve"> </v>
      </c>
      <c r="ANL31" s="150" t="str">
        <f>IFERROR(IF(ANJ31=0," ",IF(ANJ31=16," ",VLOOKUP(ANJ31,PROTOKOL!$A:$E,2)*ANK31))/7.5*(7.5-ANO31),"")</f>
        <v/>
      </c>
      <c r="ANM31" s="151"/>
      <c r="ANN31" s="152" t="str">
        <f>IF(ANJ31=0," ",IF(ANJ31=16," ",(ANI31-ANL31-ANM31)*VLOOKUP(ANJ31,PROTOKOL!$A:$E,5)))</f>
        <v xml:space="preserve"> </v>
      </c>
      <c r="ANO31" s="153"/>
      <c r="ANP31" s="144" t="str">
        <f t="shared" si="310"/>
        <v xml:space="preserve"> </v>
      </c>
      <c r="ANQ31" s="145" t="str">
        <f t="shared" si="311"/>
        <v xml:space="preserve"> </v>
      </c>
      <c r="ANR31" s="149"/>
      <c r="ANS31" s="150"/>
      <c r="ANT31" s="150" t="str">
        <f t="shared" si="167"/>
        <v xml:space="preserve"> </v>
      </c>
      <c r="ANU31" s="154" t="str">
        <f>IF(ANS31=0," ",IF(ANS31=16," ",VLOOKUP(ANS31,PROTOKOL!$A:$E,2)*ANT31))</f>
        <v xml:space="preserve"> </v>
      </c>
      <c r="ANV31" s="151"/>
      <c r="ANW31" s="152" t="str">
        <f>IF(ANS31=0," ",IF(ANS31=16," ",(ANR31-ANU31-ANV31)*VLOOKUP(ANS31,PROTOKOL!$A:$E,5)))</f>
        <v xml:space="preserve"> </v>
      </c>
      <c r="ANX31" s="155"/>
      <c r="ANY31" s="156" t="str">
        <f t="shared" si="168"/>
        <v xml:space="preserve"> </v>
      </c>
      <c r="ANZ31" s="103"/>
      <c r="AOA31" s="138">
        <v>18</v>
      </c>
      <c r="AOB31" s="149" t="s">
        <v>29</v>
      </c>
      <c r="AOC31" s="150"/>
      <c r="AOD31" s="150" t="str">
        <f t="shared" si="169"/>
        <v xml:space="preserve"> </v>
      </c>
      <c r="AOE31" s="150" t="str">
        <f>IFERROR(IF(AOC31=0," ",IF(AOC31=16," ",VLOOKUP(AOC31,PROTOKOL!$A:$E,2)*AOD31))/7.5*(7.5-AOH31),"")</f>
        <v/>
      </c>
      <c r="AOF31" s="151"/>
      <c r="AOG31" s="152" t="str">
        <f>IF(AOC31=0," ",IF(AOC31=16," ",(AOB31-AOE31-AOF31)*VLOOKUP(AOC31,PROTOKOL!$A:$E,5)))</f>
        <v xml:space="preserve"> </v>
      </c>
      <c r="AOH31" s="153"/>
      <c r="AOI31" s="144" t="str">
        <f t="shared" si="312"/>
        <v xml:space="preserve"> </v>
      </c>
      <c r="AOJ31" s="145" t="str">
        <f t="shared" si="313"/>
        <v xml:space="preserve"> </v>
      </c>
      <c r="AOK31" s="149"/>
      <c r="AOL31" s="150"/>
      <c r="AOM31" s="150" t="str">
        <f t="shared" si="170"/>
        <v xml:space="preserve"> </v>
      </c>
      <c r="AON31" s="154" t="str">
        <f>IF(AOL31=0," ",IF(AOL31=16," ",VLOOKUP(AOL31,PROTOKOL!$A:$E,2)*AOM31))</f>
        <v xml:space="preserve"> </v>
      </c>
      <c r="AOO31" s="151"/>
      <c r="AOP31" s="152" t="str">
        <f>IF(AOL31=0," ",IF(AOL31=16," ",(AOK31-AON31-AOO31)*VLOOKUP(AOL31,PROTOKOL!$A:$E,5)))</f>
        <v xml:space="preserve"> </v>
      </c>
      <c r="AOQ31" s="155"/>
      <c r="AOR31" s="156" t="str">
        <f t="shared" si="171"/>
        <v xml:space="preserve"> </v>
      </c>
      <c r="AOS31" s="103"/>
      <c r="AOT31" s="138">
        <v>18</v>
      </c>
      <c r="AOU31" s="149">
        <v>1</v>
      </c>
      <c r="AOV31" s="150">
        <v>5</v>
      </c>
      <c r="AOW31" s="150">
        <f t="shared" si="172"/>
        <v>7.5</v>
      </c>
      <c r="AOX31" s="150">
        <f>IFERROR(IF(AOV31=0," ",IF(AOV31=16," ",VLOOKUP(AOV31,PROTOKOL!$A:$E,2)*AOW31))/7.5*(7.5-APA31),"")</f>
        <v>0</v>
      </c>
      <c r="AOY31" s="151"/>
      <c r="AOZ31" s="152">
        <f>IF(AOV31=0," ",IF(AOV31=16," ",(AOU31-AOX31-AOY31)*VLOOKUP(AOV31,PROTOKOL!$A:$E,5)))</f>
        <v>17.262634133205204</v>
      </c>
      <c r="APA31" s="153"/>
      <c r="APB31" s="144" t="str">
        <f t="shared" si="314"/>
        <v xml:space="preserve"> </v>
      </c>
      <c r="APC31" s="145" t="str">
        <f t="shared" si="315"/>
        <v xml:space="preserve"> </v>
      </c>
      <c r="APD31" s="149"/>
      <c r="APE31" s="150"/>
      <c r="APF31" s="150" t="str">
        <f t="shared" si="173"/>
        <v xml:space="preserve"> </v>
      </c>
      <c r="APG31" s="154" t="str">
        <f>IF(APE31=0," ",IF(APE31=16," ",VLOOKUP(APE31,PROTOKOL!$A:$E,2)*APF31))</f>
        <v xml:space="preserve"> </v>
      </c>
      <c r="APH31" s="151"/>
      <c r="API31" s="152" t="str">
        <f>IF(APE31=0," ",IF(APE31=16," ",(APD31-APG31-APH31)*VLOOKUP(APE31,PROTOKOL!$A:$E,5)))</f>
        <v xml:space="preserve"> </v>
      </c>
      <c r="APJ31" s="155"/>
      <c r="APK31" s="156" t="str">
        <f t="shared" si="174"/>
        <v xml:space="preserve"> </v>
      </c>
      <c r="APL31" s="103"/>
      <c r="APM31" s="138">
        <v>18</v>
      </c>
      <c r="APN31" s="149">
        <v>1</v>
      </c>
      <c r="APO31" s="150">
        <v>5</v>
      </c>
      <c r="APP31" s="150">
        <f t="shared" si="175"/>
        <v>7.5</v>
      </c>
      <c r="APQ31" s="150">
        <f>IFERROR(IF(APO31=0," ",IF(APO31=16," ",VLOOKUP(APO31,PROTOKOL!$A:$E,2)*APP31))/7.5*(7.5-APT31),"")</f>
        <v>0</v>
      </c>
      <c r="APR31" s="151"/>
      <c r="APS31" s="152">
        <f>IF(APO31=0," ",IF(APO31=16," ",(APN31-APQ31-APR31)*VLOOKUP(APO31,PROTOKOL!$A:$E,5)))</f>
        <v>17.262634133205204</v>
      </c>
      <c r="APT31" s="153"/>
      <c r="APU31" s="144" t="str">
        <f t="shared" si="316"/>
        <v xml:space="preserve"> </v>
      </c>
      <c r="APV31" s="145" t="str">
        <f t="shared" si="317"/>
        <v xml:space="preserve"> </v>
      </c>
      <c r="APW31" s="149"/>
      <c r="APX31" s="150"/>
      <c r="APY31" s="150" t="str">
        <f t="shared" si="176"/>
        <v xml:space="preserve"> </v>
      </c>
      <c r="APZ31" s="154" t="str">
        <f>IF(APX31=0," ",IF(APX31=16," ",VLOOKUP(APX31,PROTOKOL!$A:$E,2)*APY31))</f>
        <v xml:space="preserve"> </v>
      </c>
      <c r="AQA31" s="151"/>
      <c r="AQB31" s="152" t="str">
        <f>IF(APX31=0," ",IF(APX31=16," ",(APW31-APZ31-AQA31)*VLOOKUP(APX31,PROTOKOL!$A:$E,5)))</f>
        <v xml:space="preserve"> </v>
      </c>
      <c r="AQC31" s="155"/>
      <c r="AQD31" s="156" t="str">
        <f t="shared" si="177"/>
        <v xml:space="preserve"> </v>
      </c>
      <c r="AQE31" s="103"/>
      <c r="AQF31" s="138">
        <v>18</v>
      </c>
      <c r="AQG31" s="149" t="s">
        <v>29</v>
      </c>
      <c r="AQH31" s="150"/>
      <c r="AQI31" s="150" t="str">
        <f t="shared" si="178"/>
        <v xml:space="preserve"> </v>
      </c>
      <c r="AQJ31" s="150" t="str">
        <f>IFERROR(IF(AQH31=0," ",IF(AQH31=16," ",VLOOKUP(AQH31,PROTOKOL!$A:$E,2)*AQI31))/7.5*(7.5-AQM31),"")</f>
        <v/>
      </c>
      <c r="AQK31" s="151"/>
      <c r="AQL31" s="152" t="str">
        <f>IF(AQH31=0," ",IF(AQH31=16," ",(AQG31-AQJ31-AQK31)*VLOOKUP(AQH31,PROTOKOL!$A:$E,5)))</f>
        <v xml:space="preserve"> </v>
      </c>
      <c r="AQM31" s="153"/>
      <c r="AQN31" s="144" t="str">
        <f t="shared" si="318"/>
        <v xml:space="preserve"> </v>
      </c>
      <c r="AQO31" s="145" t="str">
        <f t="shared" si="319"/>
        <v xml:space="preserve"> </v>
      </c>
      <c r="AQP31" s="149"/>
      <c r="AQQ31" s="150"/>
      <c r="AQR31" s="150" t="str">
        <f t="shared" si="179"/>
        <v xml:space="preserve"> </v>
      </c>
      <c r="AQS31" s="154" t="str">
        <f>IF(AQQ31=0," ",IF(AQQ31=16," ",VLOOKUP(AQQ31,PROTOKOL!$A:$E,2)*AQR31))</f>
        <v xml:space="preserve"> </v>
      </c>
      <c r="AQT31" s="151"/>
      <c r="AQU31" s="152" t="str">
        <f>IF(AQQ31=0," ",IF(AQQ31=16," ",(AQP31-AQS31-AQT31)*VLOOKUP(AQQ31,PROTOKOL!$A:$E,5)))</f>
        <v xml:space="preserve"> </v>
      </c>
      <c r="AQV31" s="155"/>
      <c r="AQW31" s="156" t="str">
        <f t="shared" si="180"/>
        <v xml:space="preserve"> </v>
      </c>
      <c r="AQX31" s="103"/>
      <c r="AQY31" s="138">
        <v>18</v>
      </c>
      <c r="AQZ31" s="149" t="s">
        <v>29</v>
      </c>
      <c r="ARA31" s="150"/>
      <c r="ARB31" s="150" t="str">
        <f t="shared" si="181"/>
        <v xml:space="preserve"> </v>
      </c>
      <c r="ARC31" s="150" t="str">
        <f>IFERROR(IF(ARA31=0," ",IF(ARA31=16," ",VLOOKUP(ARA31,PROTOKOL!$A:$E,2)*ARB31))/7.5*(7.5-ARF31),"")</f>
        <v/>
      </c>
      <c r="ARD31" s="151"/>
      <c r="ARE31" s="152" t="str">
        <f>IF(ARA31=0," ",IF(ARA31=16," ",(AQZ31-ARC31-ARD31)*VLOOKUP(ARA31,PROTOKOL!$A:$E,5)))</f>
        <v xml:space="preserve"> </v>
      </c>
      <c r="ARF31" s="153"/>
      <c r="ARG31" s="144" t="str">
        <f t="shared" si="320"/>
        <v xml:space="preserve"> </v>
      </c>
      <c r="ARH31" s="145" t="str">
        <f t="shared" si="321"/>
        <v xml:space="preserve"> </v>
      </c>
      <c r="ARI31" s="149"/>
      <c r="ARJ31" s="150"/>
      <c r="ARK31" s="150" t="str">
        <f t="shared" si="182"/>
        <v xml:space="preserve"> </v>
      </c>
      <c r="ARL31" s="154" t="str">
        <f>IF(ARJ31=0," ",IF(ARJ31=16," ",VLOOKUP(ARJ31,PROTOKOL!$A:$E,2)*ARK31))</f>
        <v xml:space="preserve"> </v>
      </c>
      <c r="ARM31" s="151"/>
      <c r="ARN31" s="152" t="str">
        <f>IF(ARJ31=0," ",IF(ARJ31=16," ",(ARI31-ARL31-ARM31)*VLOOKUP(ARJ31,PROTOKOL!$A:$E,5)))</f>
        <v xml:space="preserve"> </v>
      </c>
      <c r="ARO31" s="155"/>
      <c r="ARP31" s="156" t="str">
        <f t="shared" si="183"/>
        <v xml:space="preserve"> </v>
      </c>
      <c r="ARQ31" s="103"/>
      <c r="ARR31" s="138">
        <v>18</v>
      </c>
      <c r="ARS31" s="149" t="s">
        <v>29</v>
      </c>
      <c r="ART31" s="150"/>
      <c r="ARU31" s="150" t="str">
        <f t="shared" si="184"/>
        <v xml:space="preserve"> </v>
      </c>
      <c r="ARV31" s="150" t="str">
        <f>IFERROR(IF(ART31=0," ",IF(ART31=16," ",VLOOKUP(ART31,PROTOKOL!$A:$E,2)*ARU31))/7.5*(7.5-ARY31),"")</f>
        <v/>
      </c>
      <c r="ARW31" s="151"/>
      <c r="ARX31" s="152" t="str">
        <f>IF(ART31=0," ",IF(ART31=16," ",(ARS31-ARV31-ARW31)*VLOOKUP(ART31,PROTOKOL!$A:$E,5)))</f>
        <v xml:space="preserve"> </v>
      </c>
      <c r="ARY31" s="153"/>
      <c r="ARZ31" s="144" t="str">
        <f t="shared" si="322"/>
        <v xml:space="preserve"> </v>
      </c>
      <c r="ASA31" s="145" t="str">
        <f t="shared" si="323"/>
        <v xml:space="preserve"> </v>
      </c>
      <c r="ASB31" s="149"/>
      <c r="ASC31" s="150"/>
      <c r="ASD31" s="150" t="str">
        <f t="shared" si="185"/>
        <v xml:space="preserve"> </v>
      </c>
      <c r="ASE31" s="154" t="str">
        <f>IF(ASC31=0," ",IF(ASC31=16," ",VLOOKUP(ASC31,PROTOKOL!$A:$E,2)*ASD31))</f>
        <v xml:space="preserve"> </v>
      </c>
      <c r="ASF31" s="151"/>
      <c r="ASG31" s="152" t="str">
        <f>IF(ASC31=0," ",IF(ASC31=16," ",(ASB31-ASE31-ASF31)*VLOOKUP(ASC31,PROTOKOL!$A:$E,5)))</f>
        <v xml:space="preserve"> </v>
      </c>
      <c r="ASH31" s="155"/>
      <c r="ASI31" s="156" t="str">
        <f t="shared" si="186"/>
        <v xml:space="preserve"> </v>
      </c>
      <c r="ASJ31" s="103"/>
      <c r="ASK31" s="138">
        <v>18</v>
      </c>
      <c r="ASL31" s="149">
        <v>1</v>
      </c>
      <c r="ASM31" s="150">
        <v>5</v>
      </c>
      <c r="ASN31" s="150">
        <f t="shared" si="187"/>
        <v>7.5</v>
      </c>
      <c r="ASO31" s="150">
        <f>IFERROR(IF(ASM31=0," ",IF(ASM31=16," ",VLOOKUP(ASM31,PROTOKOL!$A:$E,2)*ASN31))/7.5*(7.5-ASR31),"")</f>
        <v>0</v>
      </c>
      <c r="ASP31" s="151"/>
      <c r="ASQ31" s="152">
        <f>IF(ASM31=0," ",IF(ASM31=16," ",(ASL31-ASO31-ASP31)*VLOOKUP(ASM31,PROTOKOL!$A:$E,5)))</f>
        <v>17.262634133205204</v>
      </c>
      <c r="ASR31" s="153"/>
      <c r="ASS31" s="144" t="str">
        <f t="shared" si="324"/>
        <v xml:space="preserve"> </v>
      </c>
      <c r="AST31" s="145" t="str">
        <f t="shared" si="325"/>
        <v xml:space="preserve"> </v>
      </c>
      <c r="ASU31" s="149"/>
      <c r="ASV31" s="150"/>
      <c r="ASW31" s="150" t="str">
        <f t="shared" si="188"/>
        <v xml:space="preserve"> </v>
      </c>
      <c r="ASX31" s="154" t="str">
        <f>IF(ASV31=0," ",IF(ASV31=16," ",VLOOKUP(ASV31,PROTOKOL!$A:$E,2)*ASW31))</f>
        <v xml:space="preserve"> </v>
      </c>
      <c r="ASY31" s="151"/>
      <c r="ASZ31" s="152" t="str">
        <f>IF(ASV31=0," ",IF(ASV31=16," ",(ASU31-ASX31-ASY31)*VLOOKUP(ASV31,PROTOKOL!$A:$E,5)))</f>
        <v xml:space="preserve"> </v>
      </c>
      <c r="ATA31" s="155"/>
      <c r="ATB31" s="156" t="str">
        <f t="shared" si="189"/>
        <v xml:space="preserve"> </v>
      </c>
      <c r="ATC31" s="103"/>
      <c r="ATD31" s="138">
        <v>18</v>
      </c>
      <c r="ATE31" s="149" t="s">
        <v>29</v>
      </c>
      <c r="ATF31" s="150"/>
      <c r="ATG31" s="150" t="str">
        <f t="shared" si="190"/>
        <v xml:space="preserve"> </v>
      </c>
      <c r="ATH31" s="150" t="str">
        <f>IFERROR(IF(ATF31=0," ",IF(ATF31=16," ",VLOOKUP(ATF31,PROTOKOL!$A:$E,2)*ATG31))/7.5*(7.5-ATK31),"")</f>
        <v/>
      </c>
      <c r="ATI31" s="151"/>
      <c r="ATJ31" s="152" t="str">
        <f>IF(ATF31=0," ",IF(ATF31=16," ",(ATE31-ATH31-ATI31)*VLOOKUP(ATF31,PROTOKOL!$A:$E,5)))</f>
        <v xml:space="preserve"> </v>
      </c>
      <c r="ATK31" s="153"/>
      <c r="ATL31" s="144" t="str">
        <f t="shared" si="326"/>
        <v xml:space="preserve"> </v>
      </c>
      <c r="ATM31" s="145" t="str">
        <f t="shared" si="327"/>
        <v xml:space="preserve"> </v>
      </c>
      <c r="ATN31" s="149"/>
      <c r="ATO31" s="150"/>
      <c r="ATP31" s="150" t="str">
        <f t="shared" si="191"/>
        <v xml:space="preserve"> </v>
      </c>
      <c r="ATQ31" s="154" t="str">
        <f>IF(ATO31=0," ",IF(ATO31=16," ",VLOOKUP(ATO31,PROTOKOL!$A:$E,2)*ATP31))</f>
        <v xml:space="preserve"> </v>
      </c>
      <c r="ATR31" s="151"/>
      <c r="ATS31" s="152" t="str">
        <f>IF(ATO31=0," ",IF(ATO31=16," ",(ATN31-ATQ31-ATR31)*VLOOKUP(ATO31,PROTOKOL!$A:$E,5)))</f>
        <v xml:space="preserve"> </v>
      </c>
      <c r="ATT31" s="155"/>
      <c r="ATU31" s="156" t="str">
        <f t="shared" si="192"/>
        <v xml:space="preserve"> </v>
      </c>
      <c r="ATV31" s="103"/>
      <c r="ATW31" s="138">
        <v>18</v>
      </c>
      <c r="ATX31" s="149" t="s">
        <v>29</v>
      </c>
      <c r="ATY31" s="150"/>
      <c r="ATZ31" s="150" t="str">
        <f t="shared" si="193"/>
        <v xml:space="preserve"> </v>
      </c>
      <c r="AUA31" s="150" t="str">
        <f>IFERROR(IF(ATY31=0," ",IF(ATY31=16," ",VLOOKUP(ATY31,PROTOKOL!$A:$E,2)*ATZ31))/7.5*(7.5-AUD31),"")</f>
        <v/>
      </c>
      <c r="AUB31" s="151"/>
      <c r="AUC31" s="152" t="str">
        <f>IF(ATY31=0," ",IF(ATY31=16," ",(ATX31-AUA31-AUB31)*VLOOKUP(ATY31,PROTOKOL!$A:$E,5)))</f>
        <v xml:space="preserve"> </v>
      </c>
      <c r="AUD31" s="153"/>
      <c r="AUE31" s="144" t="str">
        <f t="shared" si="328"/>
        <v xml:space="preserve"> </v>
      </c>
      <c r="AUF31" s="145" t="str">
        <f t="shared" si="329"/>
        <v xml:space="preserve"> </v>
      </c>
      <c r="AUG31" s="149"/>
      <c r="AUH31" s="150"/>
      <c r="AUI31" s="150" t="str">
        <f t="shared" si="194"/>
        <v xml:space="preserve"> </v>
      </c>
      <c r="AUJ31" s="154" t="str">
        <f>IF(AUH31=0," ",IF(AUH31=16," ",VLOOKUP(AUH31,PROTOKOL!$A:$E,2)*AUI31))</f>
        <v xml:space="preserve"> </v>
      </c>
      <c r="AUK31" s="151"/>
      <c r="AUL31" s="152" t="str">
        <f>IF(AUH31=0," ",IF(AUH31=16," ",(AUG31-AUJ31-AUK31)*VLOOKUP(AUH31,PROTOKOL!$A:$E,5)))</f>
        <v xml:space="preserve"> </v>
      </c>
      <c r="AUM31" s="155"/>
      <c r="AUN31" s="156" t="str">
        <f t="shared" si="195"/>
        <v xml:space="preserve"> </v>
      </c>
      <c r="AUO31" s="103"/>
      <c r="AUP31" s="138">
        <v>18</v>
      </c>
      <c r="AUQ31" s="149" t="s">
        <v>26</v>
      </c>
      <c r="AUR31" s="150"/>
      <c r="AUS31" s="150" t="str">
        <f t="shared" si="196"/>
        <v xml:space="preserve"> </v>
      </c>
      <c r="AUT31" s="150" t="str">
        <f>IFERROR(IF(AUR31=0," ",IF(AUR31=16," ",VLOOKUP(AUR31,PROTOKOL!$A:$E,2)*AUS31))/7.5*(7.5-AUW31),"")</f>
        <v/>
      </c>
      <c r="AUU31" s="151"/>
      <c r="AUV31" s="152" t="str">
        <f>IF(AUR31=0," ",IF(AUR31=16," ",(AUQ31-AUT31-AUU31)*VLOOKUP(AUR31,PROTOKOL!$A:$E,5)))</f>
        <v xml:space="preserve"> </v>
      </c>
      <c r="AUW31" s="153"/>
      <c r="AUX31" s="144" t="str">
        <f t="shared" si="330"/>
        <v xml:space="preserve"> </v>
      </c>
      <c r="AUY31" s="145" t="str">
        <f t="shared" si="331"/>
        <v xml:space="preserve"> </v>
      </c>
      <c r="AUZ31" s="149"/>
      <c r="AVA31" s="150"/>
      <c r="AVB31" s="150" t="str">
        <f t="shared" si="197"/>
        <v xml:space="preserve"> </v>
      </c>
      <c r="AVC31" s="154" t="str">
        <f>IF(AVA31=0," ",IF(AVA31=16," ",VLOOKUP(AVA31,PROTOKOL!$A:$E,2)*AVB31))</f>
        <v xml:space="preserve"> </v>
      </c>
      <c r="AVD31" s="151"/>
      <c r="AVE31" s="152" t="str">
        <f>IF(AVA31=0," ",IF(AVA31=16," ",(AUZ31-AVC31-AVD31)*VLOOKUP(AVA31,PROTOKOL!$A:$E,5)))</f>
        <v xml:space="preserve"> </v>
      </c>
      <c r="AVF31" s="155"/>
      <c r="AVG31" s="156" t="str">
        <f t="shared" si="198"/>
        <v xml:space="preserve"> </v>
      </c>
    </row>
    <row r="32" spans="1:1255" ht="15" thickBot="1" x14ac:dyDescent="0.35">
      <c r="A32" s="103"/>
      <c r="B32" s="138">
        <v>19</v>
      </c>
      <c r="C32" s="149" t="s">
        <v>26</v>
      </c>
      <c r="D32" s="150"/>
      <c r="E32" s="150" t="str">
        <f t="shared" si="334"/>
        <v xml:space="preserve"> </v>
      </c>
      <c r="F32" s="150" t="str">
        <f>IFERROR(IF(D32=0," ",IF(D32=16," ",VLOOKUP(D32,PROTOKOL!$A:$E,2)*E32))/7.5*(7.5-I32),"")</f>
        <v/>
      </c>
      <c r="G32" s="151"/>
      <c r="H32" s="152" t="str">
        <f>IF(D32=0," ",IF(D32=16," ",(C32-F32-G32)*VLOOKUP(D32,PROTOKOL!$A:$E,5)))</f>
        <v xml:space="preserve"> </v>
      </c>
      <c r="I32" s="153"/>
      <c r="J32" s="144" t="str">
        <f t="shared" si="199"/>
        <v xml:space="preserve"> </v>
      </c>
      <c r="K32" s="145" t="str">
        <f t="shared" si="200"/>
        <v xml:space="preserve"> </v>
      </c>
      <c r="L32" s="149"/>
      <c r="M32" s="150"/>
      <c r="N32" s="150" t="str">
        <f t="shared" si="3"/>
        <v xml:space="preserve"> </v>
      </c>
      <c r="O32" s="154" t="str">
        <f>IF(M32=0," ",IF(M32=16," ",VLOOKUP(M32,PROTOKOL!$A:$E,2)*N32))</f>
        <v xml:space="preserve"> </v>
      </c>
      <c r="P32" s="151"/>
      <c r="Q32" s="152" t="str">
        <f>IF(M32=0," ",IF(M32=16," ",(L32-O32-P32)*VLOOKUP(M32,PROTOKOL!$A:$E,5)))</f>
        <v xml:space="preserve"> </v>
      </c>
      <c r="R32" s="155"/>
      <c r="S32" s="156" t="str">
        <f t="shared" si="4"/>
        <v xml:space="preserve"> </v>
      </c>
      <c r="T32" s="103"/>
      <c r="U32" s="370">
        <v>19</v>
      </c>
      <c r="V32" s="422"/>
      <c r="W32" s="381"/>
      <c r="X32" s="376"/>
      <c r="Y32" s="372" t="str">
        <f t="shared" si="5"/>
        <v xml:space="preserve"> </v>
      </c>
      <c r="Z32" s="372" t="str">
        <f>IFERROR(IF(X32=0," ",IF(X32=16," ",VLOOKUP(X32,PROTOKOL!$A:$E,2)*Y32))/7.5*(7.5-AC32),"")</f>
        <v/>
      </c>
      <c r="AA32" s="382"/>
      <c r="AB32" s="374" t="str">
        <f>IF(X32=0," ",IF(X32=16," ",(W32-Z32-AA32)*VLOOKUP(X32,PROTOKOL!$A:$E,5)))</f>
        <v xml:space="preserve"> </v>
      </c>
      <c r="AC32" s="383"/>
      <c r="AD32" s="376" t="str">
        <f t="shared" si="6"/>
        <v xml:space="preserve"> </v>
      </c>
      <c r="AE32" s="377" t="str">
        <f t="shared" si="7"/>
        <v xml:space="preserve"> </v>
      </c>
      <c r="AF32" s="381"/>
      <c r="AG32" s="376"/>
      <c r="AH32" s="372" t="str">
        <f t="shared" si="8"/>
        <v xml:space="preserve"> </v>
      </c>
      <c r="AI32" s="378" t="str">
        <f>IF(AG32=0," ",IF(AG32=16," ",VLOOKUP(AG32,PROTOKOL!$A:$E,2)*AH32))</f>
        <v xml:space="preserve"> </v>
      </c>
      <c r="AJ32" s="382"/>
      <c r="AK32" s="374" t="str">
        <f>IF(AG32=0," ",IF(AG32=16," ",(AF32-AI32-AJ32)*VLOOKUP(AG32,PROTOKOL!$A:$E,5)))</f>
        <v xml:space="preserve"> </v>
      </c>
      <c r="AL32" s="384"/>
      <c r="AM32" s="380" t="str">
        <f t="shared" si="9"/>
        <v xml:space="preserve"> </v>
      </c>
      <c r="AN32" s="103"/>
      <c r="AO32" s="138">
        <v>19</v>
      </c>
      <c r="AP32" s="149" t="s">
        <v>29</v>
      </c>
      <c r="AQ32" s="150"/>
      <c r="AR32" s="150" t="str">
        <f t="shared" si="335"/>
        <v xml:space="preserve"> </v>
      </c>
      <c r="AS32" s="150" t="str">
        <f>IFERROR(IF(AQ32=0," ",IF(AQ32=16," ",VLOOKUP(AQ32,PROTOKOL!$A:$E,2)*AR32))/7.5*(7.5-AV32),"")</f>
        <v/>
      </c>
      <c r="AT32" s="151"/>
      <c r="AU32" s="152" t="str">
        <f>IF(AQ32=0," ",IF(AQ32=16," ",(AP32-AS32-AT32)*VLOOKUP(AQ32,PROTOKOL!$A:$E,5)))</f>
        <v xml:space="preserve"> </v>
      </c>
      <c r="AV32" s="153"/>
      <c r="AW32" s="144" t="str">
        <f t="shared" si="336"/>
        <v xml:space="preserve"> </v>
      </c>
      <c r="AX32" s="145" t="str">
        <f t="shared" si="337"/>
        <v xml:space="preserve"> </v>
      </c>
      <c r="AY32" s="149"/>
      <c r="AZ32" s="150"/>
      <c r="BA32" s="150" t="str">
        <f t="shared" si="338"/>
        <v xml:space="preserve"> </v>
      </c>
      <c r="BB32" s="154" t="str">
        <f>IF(AZ32=0," ",IF(AZ32=16," ",VLOOKUP(AZ32,PROTOKOL!$A:$E,2)*BA32))</f>
        <v xml:space="preserve"> </v>
      </c>
      <c r="BC32" s="151"/>
      <c r="BD32" s="152" t="str">
        <f>IF(AZ32=0," ",IF(AZ32=16," ",(AY32-BB32-BC32)*VLOOKUP(AZ32,PROTOKOL!$A:$E,5)))</f>
        <v xml:space="preserve"> </v>
      </c>
      <c r="BE32" s="155"/>
      <c r="BF32" s="156" t="str">
        <f t="shared" si="339"/>
        <v xml:space="preserve"> </v>
      </c>
      <c r="BG32" s="103"/>
      <c r="BH32" s="138">
        <v>19</v>
      </c>
      <c r="BI32" s="149" t="s">
        <v>163</v>
      </c>
      <c r="BJ32" s="150"/>
      <c r="BK32" s="150" t="str">
        <f t="shared" si="13"/>
        <v xml:space="preserve"> </v>
      </c>
      <c r="BL32" s="150" t="str">
        <f>IFERROR(IF(BJ32=0," ",IF(BJ32=16," ",VLOOKUP(BJ32,PROTOKOL!$A:$E,2)*BK32))/7.5*(7.5-BO32),"")</f>
        <v/>
      </c>
      <c r="BM32" s="151"/>
      <c r="BN32" s="152" t="str">
        <f>IF(BJ32=0," ",IF(BJ32=16," ",(BI32-BL32-BM32)*VLOOKUP(BJ32,PROTOKOL!$A:$E,5)))</f>
        <v xml:space="preserve"> </v>
      </c>
      <c r="BO32" s="153"/>
      <c r="BP32" s="144" t="str">
        <f t="shared" si="203"/>
        <v xml:space="preserve"> </v>
      </c>
      <c r="BQ32" s="145" t="str">
        <f t="shared" si="204"/>
        <v xml:space="preserve"> </v>
      </c>
      <c r="BR32" s="149"/>
      <c r="BS32" s="150"/>
      <c r="BT32" s="150" t="str">
        <f t="shared" si="14"/>
        <v xml:space="preserve"> </v>
      </c>
      <c r="BU32" s="154" t="str">
        <f>IF(BS32=0," ",IF(BS32=16," ",VLOOKUP(BS32,PROTOKOL!$A:$E,2)*BT32))</f>
        <v xml:space="preserve"> </v>
      </c>
      <c r="BV32" s="151"/>
      <c r="BW32" s="152" t="str">
        <f>IF(BS32=0," ",IF(BS32=16," ",(BR32-BU32-BV32)*VLOOKUP(BS32,PROTOKOL!$A:$E,5)))</f>
        <v xml:space="preserve"> </v>
      </c>
      <c r="BX32" s="155"/>
      <c r="BY32" s="156" t="str">
        <f t="shared" si="15"/>
        <v xml:space="preserve"> </v>
      </c>
      <c r="BZ32" s="103"/>
      <c r="CA32" s="138">
        <v>19</v>
      </c>
      <c r="CB32" s="149" t="s">
        <v>163</v>
      </c>
      <c r="CC32" s="150"/>
      <c r="CD32" s="150" t="str">
        <f t="shared" si="16"/>
        <v xml:space="preserve"> </v>
      </c>
      <c r="CE32" s="150" t="str">
        <f>IFERROR(IF(CC32=0," ",IF(CC32=16," ",VLOOKUP(CC32,PROTOKOL!$A:$E,2)*CD32))/7.5*(7.5-CH32),"")</f>
        <v/>
      </c>
      <c r="CF32" s="151"/>
      <c r="CG32" s="152" t="str">
        <f>IF(CC32=0," ",IF(CC32=16," ",(CB32-CE32-CF32)*VLOOKUP(CC32,PROTOKOL!$A:$E,5)))</f>
        <v xml:space="preserve"> </v>
      </c>
      <c r="CH32" s="153"/>
      <c r="CI32" s="144" t="str">
        <f t="shared" si="205"/>
        <v xml:space="preserve"> </v>
      </c>
      <c r="CJ32" s="145" t="str">
        <f t="shared" si="206"/>
        <v xml:space="preserve"> </v>
      </c>
      <c r="CK32" s="149"/>
      <c r="CL32" s="150"/>
      <c r="CM32" s="150"/>
      <c r="CN32" s="154" t="str">
        <f>IF(CL32=0," ",IF(CL32=16," ",VLOOKUP(CL32,PROTOKOL!$A:$E,2)*CM32))</f>
        <v xml:space="preserve"> </v>
      </c>
      <c r="CO32" s="151"/>
      <c r="CP32" s="152" t="str">
        <f>IF(CL32=0," ",IF(CL32=16," ",(CK32-CN32-CO32)*VLOOKUP(CL32,PROTOKOL!$A:$E,5)))</f>
        <v xml:space="preserve"> </v>
      </c>
      <c r="CQ32" s="155"/>
      <c r="CR32" s="156" t="str">
        <f t="shared" si="17"/>
        <v xml:space="preserve"> </v>
      </c>
      <c r="CS32" s="103"/>
      <c r="CT32" s="138">
        <v>19</v>
      </c>
      <c r="CU32" s="149" t="s">
        <v>163</v>
      </c>
      <c r="CV32" s="150"/>
      <c r="CW32" s="150" t="str">
        <f t="shared" si="18"/>
        <v xml:space="preserve"> </v>
      </c>
      <c r="CX32" s="150" t="str">
        <f>IFERROR(IF(CV32=0," ",IF(CV32=16," ",VLOOKUP(CV32,PROTOKOL!$A:$E,2)*CW32))/7.5*(7.5-DA32),"")</f>
        <v/>
      </c>
      <c r="CY32" s="151"/>
      <c r="CZ32" s="152" t="str">
        <f>IF(CV32=0," ",IF(CV32=16," ",(CU32-CX32-CY32)*VLOOKUP(CV32,PROTOKOL!$A:$E,5)))</f>
        <v xml:space="preserve"> </v>
      </c>
      <c r="DA32" s="153"/>
      <c r="DB32" s="144" t="str">
        <f t="shared" si="207"/>
        <v xml:space="preserve"> </v>
      </c>
      <c r="DC32" s="145" t="str">
        <f t="shared" si="208"/>
        <v xml:space="preserve"> </v>
      </c>
      <c r="DD32" s="149"/>
      <c r="DE32" s="150"/>
      <c r="DF32" s="150" t="str">
        <f t="shared" si="209"/>
        <v xml:space="preserve"> </v>
      </c>
      <c r="DG32" s="154" t="str">
        <f>IF(DE32=0," ",IF(DE32=16," ",VLOOKUP(DE32,PROTOKOL!$A:$E,2)*DF32))</f>
        <v xml:space="preserve"> </v>
      </c>
      <c r="DH32" s="151"/>
      <c r="DI32" s="152" t="str">
        <f>IF(DE32=0," ",IF(DE32=16," ",(DD32-DG32-DH32)*VLOOKUP(DE32,PROTOKOL!$A:$E,5)))</f>
        <v xml:space="preserve"> </v>
      </c>
      <c r="DJ32" s="155"/>
      <c r="DK32" s="156" t="str">
        <f t="shared" si="19"/>
        <v xml:space="preserve"> </v>
      </c>
      <c r="DL32" s="103"/>
      <c r="DM32" s="138">
        <v>19</v>
      </c>
      <c r="DN32" s="149"/>
      <c r="DO32" s="150" t="s">
        <v>140</v>
      </c>
      <c r="DP32" s="150">
        <v>4.5</v>
      </c>
      <c r="DQ32" s="150" t="str">
        <f>IFERROR(IF(DO32=0," ",IF(DO32=16," ",VLOOKUP(DO32,PROTOKOL!$A:$E,2)*DP32))/7.5*(7.5-DT32),"")</f>
        <v/>
      </c>
      <c r="DR32" s="151"/>
      <c r="DS32" s="152">
        <f t="shared" ref="DS32" si="371">$DY$53*DP32</f>
        <v>28</v>
      </c>
      <c r="DT32" s="153"/>
      <c r="DU32" s="144" t="str">
        <f t="shared" si="211"/>
        <v xml:space="preserve"> </v>
      </c>
      <c r="DV32" s="145" t="str">
        <f t="shared" si="212"/>
        <v xml:space="preserve"> </v>
      </c>
      <c r="DW32" s="149"/>
      <c r="DX32" s="150" t="s">
        <v>140</v>
      </c>
      <c r="DY32" s="150">
        <v>4</v>
      </c>
      <c r="DZ32" s="150" t="str">
        <f>IFERROR(IF(DX32=0," ",IF(DX32=16," ",VLOOKUP(DX32,PROTOKOL!$A:$E,2)*DY32))/7.5*(7.5-EC32),"")</f>
        <v/>
      </c>
      <c r="EA32" s="151"/>
      <c r="EB32" s="152">
        <f t="shared" ref="EB32" si="372">$DY$53*DY32</f>
        <v>24.888888888888889</v>
      </c>
      <c r="EC32" s="155">
        <v>8</v>
      </c>
      <c r="ED32" s="156">
        <f t="shared" si="21"/>
        <v>49.777777777777779</v>
      </c>
      <c r="EE32" s="103"/>
      <c r="EF32" s="138">
        <v>19</v>
      </c>
      <c r="EG32" s="149" t="s">
        <v>29</v>
      </c>
      <c r="EH32" s="150"/>
      <c r="EI32" s="150" t="str">
        <f t="shared" si="22"/>
        <v xml:space="preserve"> </v>
      </c>
      <c r="EJ32" s="150" t="str">
        <f>IFERROR(IF(EH32=0," ",IF(EH32=16," ",VLOOKUP(EH32,PROTOKOL!$A:$E,2)*EI32))/7.5*(7.5-EM32),"")</f>
        <v/>
      </c>
      <c r="EK32" s="151"/>
      <c r="EL32" s="152" t="str">
        <f>IF(EH32=0," ",IF(EH32=16," ",(EG32-EJ32-EK32)*VLOOKUP(EH32,PROTOKOL!$A:$E,5)))</f>
        <v xml:space="preserve"> </v>
      </c>
      <c r="EM32" s="153"/>
      <c r="EN32" s="144" t="str">
        <f t="shared" si="214"/>
        <v xml:space="preserve"> </v>
      </c>
      <c r="EO32" s="145" t="str">
        <f t="shared" si="215"/>
        <v xml:space="preserve"> </v>
      </c>
      <c r="EP32" s="149"/>
      <c r="EQ32" s="150"/>
      <c r="ER32" s="150" t="str">
        <f t="shared" si="23"/>
        <v xml:space="preserve"> </v>
      </c>
      <c r="ES32" s="154" t="str">
        <f>IF(EQ32=0," ",IF(EQ32=16," ",VLOOKUP(EQ32,PROTOKOL!$A:$E,2)*ER32))</f>
        <v xml:space="preserve"> </v>
      </c>
      <c r="ET32" s="151"/>
      <c r="EU32" s="152" t="str">
        <f>IF(EQ32=0," ",IF(EQ32=16," ",(EP32-ES32-ET32)*VLOOKUP(EQ32,PROTOKOL!$A:$E,5)))</f>
        <v xml:space="preserve"> </v>
      </c>
      <c r="EV32" s="155"/>
      <c r="EW32" s="156" t="str">
        <f t="shared" si="24"/>
        <v xml:space="preserve"> </v>
      </c>
      <c r="EX32" s="103"/>
      <c r="EY32" s="138">
        <v>19</v>
      </c>
      <c r="EZ32" s="149" t="s">
        <v>26</v>
      </c>
      <c r="FA32" s="150"/>
      <c r="FB32" s="150" t="str">
        <f t="shared" si="25"/>
        <v xml:space="preserve"> </v>
      </c>
      <c r="FC32" s="150" t="str">
        <f>IFERROR(IF(FA32=0," ",IF(FA32=16," ",VLOOKUP(FA32,PROTOKOL!$A:$E,2)*FB32))/7.5*(7.5-FF32),"")</f>
        <v/>
      </c>
      <c r="FD32" s="151"/>
      <c r="FE32" s="152" t="str">
        <f>IF(FA32=0," ",IF(FA32=16," ",(EZ32-FC32-FD32)*VLOOKUP(FA32,PROTOKOL!$A:$E,5)))</f>
        <v xml:space="preserve"> </v>
      </c>
      <c r="FF32" s="153"/>
      <c r="FG32" s="144" t="str">
        <f t="shared" si="216"/>
        <v xml:space="preserve"> </v>
      </c>
      <c r="FH32" s="145" t="str">
        <f t="shared" si="217"/>
        <v xml:space="preserve"> </v>
      </c>
      <c r="FI32" s="149"/>
      <c r="FJ32" s="150"/>
      <c r="FK32" s="150" t="str">
        <f t="shared" si="26"/>
        <v xml:space="preserve"> </v>
      </c>
      <c r="FL32" s="154" t="str">
        <f>IF(FJ32=0," ",IF(FJ32=16," ",VLOOKUP(FJ32,PROTOKOL!$A:$E,2)*FK32))</f>
        <v xml:space="preserve"> </v>
      </c>
      <c r="FM32" s="151"/>
      <c r="FN32" s="152" t="str">
        <f>IF(FJ32=0," ",IF(FJ32=16," ",(FI32-FL32-FM32)*VLOOKUP(FJ32,PROTOKOL!$A:$E,5)))</f>
        <v xml:space="preserve"> </v>
      </c>
      <c r="FO32" s="155"/>
      <c r="FP32" s="156" t="str">
        <f t="shared" si="27"/>
        <v xml:space="preserve"> </v>
      </c>
      <c r="FQ32" s="103"/>
      <c r="FR32" s="138">
        <v>19</v>
      </c>
      <c r="FS32" s="149" t="s">
        <v>29</v>
      </c>
      <c r="FT32" s="150"/>
      <c r="FU32" s="150" t="str">
        <f t="shared" si="28"/>
        <v xml:space="preserve"> </v>
      </c>
      <c r="FV32" s="150" t="str">
        <f>IFERROR(IF(FT32=0," ",IF(FT32=16," ",VLOOKUP(FT32,PROTOKOL!$A:$E,2)*FU32))/7.5*(7.5-FY32),"")</f>
        <v/>
      </c>
      <c r="FW32" s="151"/>
      <c r="FX32" s="152" t="str">
        <f>IF(FT32=0," ",IF(FT32=16," ",(FS32-FV32-FW32)*VLOOKUP(FT32,PROTOKOL!$A:$E,5)))</f>
        <v xml:space="preserve"> </v>
      </c>
      <c r="FY32" s="153"/>
      <c r="FZ32" s="144" t="str">
        <f t="shared" si="218"/>
        <v xml:space="preserve"> </v>
      </c>
      <c r="GA32" s="145" t="str">
        <f t="shared" si="219"/>
        <v xml:space="preserve"> </v>
      </c>
      <c r="GB32" s="149"/>
      <c r="GC32" s="150"/>
      <c r="GD32" s="150" t="str">
        <f t="shared" si="29"/>
        <v xml:space="preserve"> </v>
      </c>
      <c r="GE32" s="154" t="str">
        <f>IF(GC32=0," ",IF(GC32=16," ",VLOOKUP(GC32,PROTOKOL!$A:$E,2)*GD32))</f>
        <v xml:space="preserve"> </v>
      </c>
      <c r="GF32" s="151"/>
      <c r="GG32" s="152" t="str">
        <f>IF(GC32=0," ",IF(GC32=16," ",(GB32-GE32-GF32)*VLOOKUP(GC32,PROTOKOL!$A:$E,5)))</f>
        <v xml:space="preserve"> </v>
      </c>
      <c r="GH32" s="155"/>
      <c r="GI32" s="156" t="str">
        <f t="shared" si="30"/>
        <v xml:space="preserve"> </v>
      </c>
      <c r="GJ32" s="103"/>
      <c r="GK32" s="138">
        <v>19</v>
      </c>
      <c r="GL32" s="149" t="s">
        <v>163</v>
      </c>
      <c r="GM32" s="150"/>
      <c r="GN32" s="150" t="str">
        <f t="shared" si="31"/>
        <v xml:space="preserve"> </v>
      </c>
      <c r="GO32" s="150" t="str">
        <f>IFERROR(IF(GM32=0," ",IF(GM32=16," ",VLOOKUP(GM32,PROTOKOL!$A:$E,2)*GN32))/7.5*(7.5-GR32),"")</f>
        <v/>
      </c>
      <c r="GP32" s="151"/>
      <c r="GQ32" s="152" t="str">
        <f>IF(GM32=0," ",IF(GM32=16," ",(GL32-GO32-GP32)*VLOOKUP(GM32,PROTOKOL!$A:$E,5)))</f>
        <v xml:space="preserve"> </v>
      </c>
      <c r="GR32" s="153"/>
      <c r="GS32" s="144" t="str">
        <f t="shared" si="220"/>
        <v xml:space="preserve"> </v>
      </c>
      <c r="GT32" s="145" t="str">
        <f t="shared" si="221"/>
        <v xml:space="preserve"> </v>
      </c>
      <c r="GU32" s="149"/>
      <c r="GV32" s="150"/>
      <c r="GW32" s="150" t="str">
        <f t="shared" si="32"/>
        <v xml:space="preserve"> </v>
      </c>
      <c r="GX32" s="154" t="str">
        <f>IF(GV32=0," ",IF(GV32=16," ",VLOOKUP(GV32,PROTOKOL!$A:$E,2)*GW32))</f>
        <v xml:space="preserve"> </v>
      </c>
      <c r="GY32" s="151"/>
      <c r="GZ32" s="152" t="str">
        <f>IF(GV32=0," ",IF(GV32=16," ",(GU32-GX32-GY32)*VLOOKUP(GV32,PROTOKOL!$A:$E,5)))</f>
        <v xml:space="preserve"> </v>
      </c>
      <c r="HA32" s="155"/>
      <c r="HB32" s="156" t="str">
        <f t="shared" si="33"/>
        <v xml:space="preserve"> </v>
      </c>
      <c r="HC32" s="103"/>
      <c r="HD32" s="138">
        <v>19</v>
      </c>
      <c r="HE32" s="149" t="s">
        <v>163</v>
      </c>
      <c r="HF32" s="150"/>
      <c r="HG32" s="150" t="str">
        <f t="shared" si="34"/>
        <v xml:space="preserve"> </v>
      </c>
      <c r="HH32" s="150" t="str">
        <f>IFERROR(IF(HF32=0," ",IF(HF32=16," ",VLOOKUP(HF32,PROTOKOL!$A:$E,2)*HG32))/7.5*(7.5-HK32),"")</f>
        <v/>
      </c>
      <c r="HI32" s="151"/>
      <c r="HJ32" s="152" t="str">
        <f>IF(HF32=0," ",IF(HF32=16," ",(HE32-HH32-HI32)*VLOOKUP(HF32,PROTOKOL!$A:$E,5)))</f>
        <v xml:space="preserve"> </v>
      </c>
      <c r="HK32" s="153"/>
      <c r="HL32" s="144" t="str">
        <f t="shared" si="222"/>
        <v xml:space="preserve"> </v>
      </c>
      <c r="HM32" s="145" t="str">
        <f t="shared" si="223"/>
        <v xml:space="preserve"> </v>
      </c>
      <c r="HN32" s="149"/>
      <c r="HO32" s="150"/>
      <c r="HP32" s="150" t="str">
        <f t="shared" si="35"/>
        <v xml:space="preserve"> </v>
      </c>
      <c r="HQ32" s="154" t="str">
        <f>IF(HO32=0," ",IF(HO32=16," ",VLOOKUP(HO32,PROTOKOL!$A:$E,2)*HP32))</f>
        <v xml:space="preserve"> </v>
      </c>
      <c r="HR32" s="151"/>
      <c r="HS32" s="152" t="str">
        <f>IF(HO32=0," ",IF(HO32=16," ",(HN32-HQ32-HR32)*VLOOKUP(HO32,PROTOKOL!$A:$E,5)))</f>
        <v xml:space="preserve"> </v>
      </c>
      <c r="HT32" s="155"/>
      <c r="HU32" s="156" t="str">
        <f t="shared" si="36"/>
        <v xml:space="preserve"> </v>
      </c>
      <c r="HV32" s="103"/>
      <c r="HW32" s="138">
        <v>19</v>
      </c>
      <c r="HX32" s="149" t="s">
        <v>163</v>
      </c>
      <c r="HY32" s="150"/>
      <c r="HZ32" s="150" t="str">
        <f t="shared" si="37"/>
        <v xml:space="preserve"> </v>
      </c>
      <c r="IA32" s="150" t="str">
        <f>IFERROR(IF(HY32=0," ",IF(HY32=16," ",VLOOKUP(HY32,PROTOKOL!$A:$E,2)*HZ32))/7.5*(7.5-ID32),"")</f>
        <v/>
      </c>
      <c r="IB32" s="151"/>
      <c r="IC32" s="152" t="str">
        <f>IF(HY32=0," ",IF(HY32=16," ",(HX32-IA32-IB32)*VLOOKUP(HY32,PROTOKOL!$A:$E,5)))</f>
        <v xml:space="preserve"> </v>
      </c>
      <c r="ID32" s="153"/>
      <c r="IE32" s="144" t="str">
        <f t="shared" si="224"/>
        <v xml:space="preserve"> </v>
      </c>
      <c r="IF32" s="145" t="str">
        <f t="shared" si="225"/>
        <v xml:space="preserve"> </v>
      </c>
      <c r="IG32" s="149"/>
      <c r="IH32" s="150"/>
      <c r="II32" s="150" t="str">
        <f t="shared" si="38"/>
        <v xml:space="preserve"> </v>
      </c>
      <c r="IJ32" s="154" t="str">
        <f>IF(IH32=0," ",IF(IH32=16," ",VLOOKUP(IH32,PROTOKOL!$A:$E,2)*II32))</f>
        <v xml:space="preserve"> </v>
      </c>
      <c r="IK32" s="151"/>
      <c r="IL32" s="152" t="str">
        <f>IF(IH32=0," ",IF(IH32=16," ",(IG32-IJ32-IK32)*VLOOKUP(IH32,PROTOKOL!$A:$E,5)))</f>
        <v xml:space="preserve"> </v>
      </c>
      <c r="IM32" s="155"/>
      <c r="IN32" s="156" t="str">
        <f t="shared" si="39"/>
        <v xml:space="preserve"> </v>
      </c>
      <c r="IO32" s="103"/>
      <c r="IP32" s="138">
        <v>19</v>
      </c>
      <c r="IQ32" s="149" t="s">
        <v>163</v>
      </c>
      <c r="IR32" s="150"/>
      <c r="IS32" s="150" t="str">
        <f t="shared" si="40"/>
        <v xml:space="preserve"> </v>
      </c>
      <c r="IT32" s="150" t="str">
        <f>IFERROR(IF(IR32=0," ",IF(IR32=16," ",VLOOKUP(IR32,PROTOKOL!$A:$E,2)*IS32))/7.5*(7.5-IW32),"")</f>
        <v/>
      </c>
      <c r="IU32" s="151"/>
      <c r="IV32" s="152" t="str">
        <f>IF(IR32=0," ",IF(IR32=16," ",(IQ32-IT32-IU32)*VLOOKUP(IR32,PROTOKOL!$A:$E,5)))</f>
        <v xml:space="preserve"> </v>
      </c>
      <c r="IW32" s="153"/>
      <c r="IX32" s="144" t="str">
        <f t="shared" si="226"/>
        <v xml:space="preserve"> </v>
      </c>
      <c r="IY32" s="145" t="str">
        <f t="shared" si="227"/>
        <v xml:space="preserve"> </v>
      </c>
      <c r="IZ32" s="149"/>
      <c r="JA32" s="150"/>
      <c r="JB32" s="150" t="str">
        <f t="shared" si="41"/>
        <v xml:space="preserve"> </v>
      </c>
      <c r="JC32" s="154" t="str">
        <f>IF(JA32=0," ",IF(JA32=16," ",VLOOKUP(JA32,PROTOKOL!$A:$E,2)*JB32))</f>
        <v xml:space="preserve"> </v>
      </c>
      <c r="JD32" s="151"/>
      <c r="JE32" s="152" t="str">
        <f>IF(JA32=0," ",IF(JA32=16," ",(IZ32-JC32-JD32)*VLOOKUP(JA32,PROTOKOL!$A:$E,5)))</f>
        <v xml:space="preserve"> </v>
      </c>
      <c r="JF32" s="155"/>
      <c r="JG32" s="156" t="str">
        <f t="shared" si="42"/>
        <v xml:space="preserve"> </v>
      </c>
      <c r="JH32" s="103"/>
      <c r="JI32" s="138">
        <v>19</v>
      </c>
      <c r="JJ32" s="149" t="s">
        <v>163</v>
      </c>
      <c r="JK32" s="150"/>
      <c r="JL32" s="150" t="str">
        <f t="shared" si="43"/>
        <v xml:space="preserve"> </v>
      </c>
      <c r="JM32" s="150" t="str">
        <f>IFERROR(IF(JK32=0," ",IF(JK32=16," ",VLOOKUP(JK32,PROTOKOL!$A:$E,2)*JL32))/7.5*(7.5-JP32),"")</f>
        <v/>
      </c>
      <c r="JN32" s="151"/>
      <c r="JO32" s="152" t="str">
        <f>IF(JK32=0," ",IF(JK32=16," ",(JJ32-JM32-JN32)*VLOOKUP(JK32,PROTOKOL!$A:$E,5)))</f>
        <v xml:space="preserve"> </v>
      </c>
      <c r="JP32" s="153"/>
      <c r="JQ32" s="144" t="str">
        <f t="shared" si="228"/>
        <v xml:space="preserve"> </v>
      </c>
      <c r="JR32" s="145" t="str">
        <f t="shared" si="229"/>
        <v xml:space="preserve"> </v>
      </c>
      <c r="JS32" s="149"/>
      <c r="JT32" s="150"/>
      <c r="JU32" s="150" t="str">
        <f t="shared" si="44"/>
        <v xml:space="preserve"> </v>
      </c>
      <c r="JV32" s="154" t="str">
        <f>IF(JT32=0," ",IF(JT32=16," ",VLOOKUP(JT32,PROTOKOL!$A:$E,2)*JU32))</f>
        <v xml:space="preserve"> </v>
      </c>
      <c r="JW32" s="151"/>
      <c r="JX32" s="152" t="str">
        <f>IF(JT32=0," ",IF(JT32=16," ",(JS32-JV32-JW32)*VLOOKUP(JT32,PROTOKOL!$A:$E,5)))</f>
        <v xml:space="preserve"> </v>
      </c>
      <c r="JY32" s="155"/>
      <c r="JZ32" s="156" t="str">
        <f t="shared" si="45"/>
        <v xml:space="preserve"> </v>
      </c>
      <c r="KA32" s="103"/>
      <c r="KB32" s="138">
        <v>19</v>
      </c>
      <c r="KC32" s="149" t="s">
        <v>29</v>
      </c>
      <c r="KD32" s="150"/>
      <c r="KE32" s="150" t="str">
        <f t="shared" si="46"/>
        <v xml:space="preserve"> </v>
      </c>
      <c r="KF32" s="150" t="str">
        <f>IFERROR(IF(KD32=0," ",IF(KD32=16," ",VLOOKUP(KD32,PROTOKOL!$A:$E,2)*KE32))/7.5*(7.5-KI32),"")</f>
        <v/>
      </c>
      <c r="KG32" s="151"/>
      <c r="KH32" s="152" t="str">
        <f>IF(KD32=0," ",IF(KD32=16," ",(KC32-KF32-KG32)*VLOOKUP(KD32,PROTOKOL!$A:$E,5)))</f>
        <v xml:space="preserve"> </v>
      </c>
      <c r="KI32" s="153"/>
      <c r="KJ32" s="144" t="str">
        <f t="shared" si="230"/>
        <v xml:space="preserve"> </v>
      </c>
      <c r="KK32" s="145" t="str">
        <f t="shared" si="231"/>
        <v xml:space="preserve"> </v>
      </c>
      <c r="KL32" s="149"/>
      <c r="KM32" s="150"/>
      <c r="KN32" s="150" t="str">
        <f t="shared" si="47"/>
        <v xml:space="preserve"> </v>
      </c>
      <c r="KO32" s="154" t="str">
        <f>IF(KM32=0," ",IF(KM32=16," ",VLOOKUP(KM32,PROTOKOL!$A:$E,2)*KN32))</f>
        <v xml:space="preserve"> </v>
      </c>
      <c r="KP32" s="151"/>
      <c r="KQ32" s="152" t="str">
        <f>IF(KM32=0," ",IF(KM32=16," ",(KL32-KO32-KP32)*VLOOKUP(KM32,PROTOKOL!$A:$E,5)))</f>
        <v xml:space="preserve"> </v>
      </c>
      <c r="KR32" s="155"/>
      <c r="KS32" s="156" t="str">
        <f t="shared" si="48"/>
        <v xml:space="preserve"> </v>
      </c>
      <c r="KT32" s="103"/>
      <c r="KU32" s="138">
        <v>19</v>
      </c>
      <c r="KV32" s="149" t="s">
        <v>29</v>
      </c>
      <c r="KW32" s="150"/>
      <c r="KX32" s="150" t="str">
        <f t="shared" si="49"/>
        <v xml:space="preserve"> </v>
      </c>
      <c r="KY32" s="150" t="str">
        <f>IFERROR(IF(KW32=0," ",IF(KW32=16," ",VLOOKUP(KW32,PROTOKOL!$A:$E,2)*KX32))/7.5*(7.5-LB32),"")</f>
        <v/>
      </c>
      <c r="KZ32" s="151"/>
      <c r="LA32" s="152" t="str">
        <f>IF(KW32=0," ",IF(KW32=16," ",(KV32-KY32-KZ32)*VLOOKUP(KW32,PROTOKOL!$A:$E,5)))</f>
        <v xml:space="preserve"> </v>
      </c>
      <c r="LB32" s="153"/>
      <c r="LC32" s="144" t="str">
        <f t="shared" si="232"/>
        <v xml:space="preserve"> </v>
      </c>
      <c r="LD32" s="145" t="str">
        <f t="shared" si="233"/>
        <v xml:space="preserve"> </v>
      </c>
      <c r="LE32" s="149"/>
      <c r="LF32" s="150"/>
      <c r="LG32" s="150" t="str">
        <f t="shared" si="50"/>
        <v xml:space="preserve"> </v>
      </c>
      <c r="LH32" s="154" t="str">
        <f>IF(LF32=0," ",IF(LF32=16," ",VLOOKUP(LF32,PROTOKOL!$A:$E,2)*LG32))</f>
        <v xml:space="preserve"> </v>
      </c>
      <c r="LI32" s="151"/>
      <c r="LJ32" s="152" t="str">
        <f>IF(LF32=0," ",IF(LF32=16," ",(LE32-LH32-LI32)*VLOOKUP(LF32,PROTOKOL!$A:$E,5)))</f>
        <v xml:space="preserve"> </v>
      </c>
      <c r="LK32" s="155"/>
      <c r="LL32" s="156" t="str">
        <f t="shared" si="51"/>
        <v xml:space="preserve"> </v>
      </c>
      <c r="LM32" s="103"/>
      <c r="LN32" s="138">
        <v>19</v>
      </c>
      <c r="LO32" s="149" t="s">
        <v>29</v>
      </c>
      <c r="LP32" s="150"/>
      <c r="LQ32" s="150" t="str">
        <f t="shared" si="52"/>
        <v xml:space="preserve"> </v>
      </c>
      <c r="LR32" s="150" t="str">
        <f>IFERROR(IF(LP32=0," ",IF(LP32=16," ",VLOOKUP(LP32,PROTOKOL!$A:$E,2)*LQ32))/7.5*(7.5-LU32),"")</f>
        <v/>
      </c>
      <c r="LS32" s="151"/>
      <c r="LT32" s="152" t="str">
        <f>IF(LP32=0," ",IF(LP32=16," ",(LO32-LR32-LS32)*VLOOKUP(LP32,PROTOKOL!$A:$E,5)))</f>
        <v xml:space="preserve"> </v>
      </c>
      <c r="LU32" s="153"/>
      <c r="LV32" s="144" t="str">
        <f t="shared" si="234"/>
        <v xml:space="preserve"> </v>
      </c>
      <c r="LW32" s="145" t="str">
        <f t="shared" si="235"/>
        <v xml:space="preserve"> </v>
      </c>
      <c r="LX32" s="149"/>
      <c r="LY32" s="150"/>
      <c r="LZ32" s="150" t="str">
        <f t="shared" si="53"/>
        <v xml:space="preserve"> </v>
      </c>
      <c r="MA32" s="154" t="str">
        <f>IF(LY32=0," ",IF(LY32=16," ",VLOOKUP(LY32,PROTOKOL!$A:$E,2)*LZ32))</f>
        <v xml:space="preserve"> </v>
      </c>
      <c r="MB32" s="151"/>
      <c r="MC32" s="152" t="str">
        <f>IF(LY32=0," ",IF(LY32=16," ",(LX32-MA32-MB32)*VLOOKUP(LY32,PROTOKOL!$A:$E,5)))</f>
        <v xml:space="preserve"> </v>
      </c>
      <c r="MD32" s="155"/>
      <c r="ME32" s="156" t="str">
        <f t="shared" si="54"/>
        <v xml:space="preserve"> </v>
      </c>
      <c r="MF32" s="103"/>
      <c r="MG32" s="138">
        <v>19</v>
      </c>
      <c r="MH32" s="149" t="s">
        <v>163</v>
      </c>
      <c r="MI32" s="150"/>
      <c r="MJ32" s="150" t="str">
        <f t="shared" si="55"/>
        <v xml:space="preserve"> </v>
      </c>
      <c r="MK32" s="150" t="str">
        <f>IFERROR(IF(MI32=0," ",IF(MI32=16," ",VLOOKUP(MI32,PROTOKOL!$A:$E,2)*MJ32))/7.5*(7.5-MN32),"")</f>
        <v/>
      </c>
      <c r="ML32" s="151"/>
      <c r="MM32" s="152" t="str">
        <f>IF(MI32=0," ",IF(MI32=16," ",(MH32-MK32-ML32)*VLOOKUP(MI32,PROTOKOL!$A:$E,5)))</f>
        <v xml:space="preserve"> </v>
      </c>
      <c r="MN32" s="153"/>
      <c r="MO32" s="144" t="str">
        <f t="shared" si="236"/>
        <v xml:space="preserve"> </v>
      </c>
      <c r="MP32" s="145" t="str">
        <f t="shared" si="237"/>
        <v xml:space="preserve"> </v>
      </c>
      <c r="MQ32" s="149"/>
      <c r="MR32" s="150"/>
      <c r="MS32" s="150" t="str">
        <f t="shared" si="56"/>
        <v xml:space="preserve"> </v>
      </c>
      <c r="MT32" s="154" t="str">
        <f>IF(MR32=0," ",IF(MR32=16," ",VLOOKUP(MR32,PROTOKOL!$A:$E,2)*MS32))</f>
        <v xml:space="preserve"> </v>
      </c>
      <c r="MU32" s="151"/>
      <c r="MV32" s="152" t="str">
        <f>IF(MR32=0," ",IF(MR32=16," ",(MQ32-MT32-MU32)*VLOOKUP(MR32,PROTOKOL!$A:$E,5)))</f>
        <v xml:space="preserve"> </v>
      </c>
      <c r="MW32" s="155"/>
      <c r="MX32" s="156" t="str">
        <f t="shared" si="57"/>
        <v xml:space="preserve"> </v>
      </c>
      <c r="MY32" s="103"/>
      <c r="MZ32" s="138">
        <v>19</v>
      </c>
      <c r="NA32" s="149" t="s">
        <v>26</v>
      </c>
      <c r="NB32" s="150"/>
      <c r="NC32" s="150" t="str">
        <f t="shared" si="58"/>
        <v xml:space="preserve"> </v>
      </c>
      <c r="ND32" s="150" t="str">
        <f>IFERROR(IF(NB32=0," ",IF(NB32=16," ",VLOOKUP(NB32,PROTOKOL!$A:$E,2)*NC32))/7.5*(7.5-NG32),"")</f>
        <v/>
      </c>
      <c r="NE32" s="151"/>
      <c r="NF32" s="152" t="str">
        <f>IF(NB32=0," ",IF(NB32=16," ",(NA32-ND32-NE32)*VLOOKUP(NB32,PROTOKOL!$A:$E,5)))</f>
        <v xml:space="preserve"> </v>
      </c>
      <c r="NG32" s="153"/>
      <c r="NH32" s="144" t="str">
        <f t="shared" si="238"/>
        <v xml:space="preserve"> </v>
      </c>
      <c r="NI32" s="145" t="str">
        <f t="shared" si="239"/>
        <v xml:space="preserve"> </v>
      </c>
      <c r="NJ32" s="149"/>
      <c r="NK32" s="150"/>
      <c r="NL32" s="150" t="str">
        <f t="shared" si="59"/>
        <v xml:space="preserve"> </v>
      </c>
      <c r="NM32" s="154" t="str">
        <f>IF(NK32=0," ",IF(NK32=16," ",VLOOKUP(NK32,PROTOKOL!$A:$E,2)*NL32))</f>
        <v xml:space="preserve"> </v>
      </c>
      <c r="NN32" s="151"/>
      <c r="NO32" s="152" t="str">
        <f>IF(NK32=0," ",IF(NK32=16," ",(NJ32-NM32-NN32)*VLOOKUP(NK32,PROTOKOL!$A:$E,5)))</f>
        <v xml:space="preserve"> </v>
      </c>
      <c r="NP32" s="155"/>
      <c r="NQ32" s="156" t="str">
        <f t="shared" si="60"/>
        <v xml:space="preserve"> </v>
      </c>
      <c r="NR32" s="103"/>
      <c r="NS32" s="138">
        <v>19</v>
      </c>
      <c r="NT32" s="149" t="s">
        <v>163</v>
      </c>
      <c r="NU32" s="150"/>
      <c r="NV32" s="150" t="str">
        <f t="shared" si="61"/>
        <v xml:space="preserve"> </v>
      </c>
      <c r="NW32" s="150" t="str">
        <f>IFERROR(IF(NU32=0," ",IF(NU32=16," ",VLOOKUP(NU32,PROTOKOL!$A:$E,2)*NV32))/7.5*(7.5-NZ32),"")</f>
        <v/>
      </c>
      <c r="NX32" s="151"/>
      <c r="NY32" s="152" t="str">
        <f>IF(NU32=0," ",IF(NU32=16," ",(NT32-NW32-NX32)*VLOOKUP(NU32,PROTOKOL!$A:$E,5)))</f>
        <v xml:space="preserve"> </v>
      </c>
      <c r="NZ32" s="153"/>
      <c r="OA32" s="144" t="str">
        <f t="shared" si="240"/>
        <v xml:space="preserve"> </v>
      </c>
      <c r="OB32" s="145" t="str">
        <f t="shared" si="241"/>
        <v xml:space="preserve"> </v>
      </c>
      <c r="OC32" s="149"/>
      <c r="OD32" s="150"/>
      <c r="OE32" s="150" t="str">
        <f t="shared" si="62"/>
        <v xml:space="preserve"> </v>
      </c>
      <c r="OF32" s="154" t="str">
        <f>IF(OD32=0," ",IF(OD32=16," ",VLOOKUP(OD32,PROTOKOL!$A:$E,2)*OE32))</f>
        <v xml:space="preserve"> </v>
      </c>
      <c r="OG32" s="151"/>
      <c r="OH32" s="152" t="str">
        <f>IF(OD32=0," ",IF(OD32=16," ",(OC32-OF32-OG32)*VLOOKUP(OD32,PROTOKOL!$A:$E,5)))</f>
        <v xml:space="preserve"> </v>
      </c>
      <c r="OI32" s="155"/>
      <c r="OJ32" s="156" t="str">
        <f t="shared" si="63"/>
        <v xml:space="preserve"> </v>
      </c>
      <c r="OK32" s="103"/>
      <c r="OL32" s="138">
        <v>19</v>
      </c>
      <c r="OM32" s="149" t="s">
        <v>163</v>
      </c>
      <c r="ON32" s="150"/>
      <c r="OO32" s="150" t="str">
        <f t="shared" si="64"/>
        <v xml:space="preserve"> </v>
      </c>
      <c r="OP32" s="150" t="str">
        <f>IFERROR(IF(ON32=0," ",IF(ON32=16," ",VLOOKUP(ON32,PROTOKOL!$A:$E,2)*OO32))/7.5*(7.5-OS32),"")</f>
        <v/>
      </c>
      <c r="OQ32" s="151"/>
      <c r="OR32" s="152" t="str">
        <f>IF(ON32=0," ",IF(ON32=16," ",(OM32-OP32-OQ32)*VLOOKUP(ON32,PROTOKOL!$A:$E,5)))</f>
        <v xml:space="preserve"> </v>
      </c>
      <c r="OS32" s="153"/>
      <c r="OT32" s="144" t="str">
        <f t="shared" si="242"/>
        <v xml:space="preserve"> </v>
      </c>
      <c r="OU32" s="145" t="str">
        <f t="shared" si="243"/>
        <v xml:space="preserve"> </v>
      </c>
      <c r="OV32" s="149"/>
      <c r="OW32" s="150"/>
      <c r="OX32" s="150" t="str">
        <f t="shared" si="65"/>
        <v xml:space="preserve"> </v>
      </c>
      <c r="OY32" s="154" t="str">
        <f>IF(OW32=0," ",IF(OW32=16," ",VLOOKUP(OW32,PROTOKOL!$A:$E,2)*OX32))</f>
        <v xml:space="preserve"> </v>
      </c>
      <c r="OZ32" s="151"/>
      <c r="PA32" s="152" t="str">
        <f>IF(OW32=0," ",IF(OW32=16," ",(OV32-OY32-OZ32)*VLOOKUP(OW32,PROTOKOL!$A:$E,5)))</f>
        <v xml:space="preserve"> </v>
      </c>
      <c r="PB32" s="155"/>
      <c r="PC32" s="156" t="str">
        <f t="shared" si="66"/>
        <v xml:space="preserve"> </v>
      </c>
      <c r="PD32" s="103"/>
      <c r="PE32" s="138">
        <v>19</v>
      </c>
      <c r="PF32" s="149" t="s">
        <v>26</v>
      </c>
      <c r="PG32" s="150"/>
      <c r="PH32" s="150" t="str">
        <f t="shared" si="67"/>
        <v xml:space="preserve"> </v>
      </c>
      <c r="PI32" s="150" t="str">
        <f>IFERROR(IF(PG32=0," ",IF(PG32=16," ",VLOOKUP(PG32,PROTOKOL!$A:$E,2)*PH32))/7.5*(7.5-PL32),"")</f>
        <v/>
      </c>
      <c r="PJ32" s="151"/>
      <c r="PK32" s="152" t="str">
        <f>IF(PG32=0," ",IF(PG32=16," ",(PF32-PI32-PJ32)*VLOOKUP(PG32,PROTOKOL!$A:$E,5)))</f>
        <v xml:space="preserve"> </v>
      </c>
      <c r="PL32" s="153"/>
      <c r="PM32" s="144" t="str">
        <f t="shared" si="244"/>
        <v xml:space="preserve"> </v>
      </c>
      <c r="PN32" s="145" t="str">
        <f t="shared" si="245"/>
        <v xml:space="preserve"> </v>
      </c>
      <c r="PO32" s="149"/>
      <c r="PP32" s="150"/>
      <c r="PQ32" s="150" t="str">
        <f t="shared" si="68"/>
        <v xml:space="preserve"> </v>
      </c>
      <c r="PR32" s="154" t="str">
        <f>IF(PP32=0," ",IF(PP32=16," ",VLOOKUP(PP32,PROTOKOL!$A:$E,2)*PQ32))</f>
        <v xml:space="preserve"> </v>
      </c>
      <c r="PS32" s="151"/>
      <c r="PT32" s="152" t="str">
        <f>IF(PP32=0," ",IF(PP32=16," ",(PO32-PR32-PS32)*VLOOKUP(PP32,PROTOKOL!$A:$E,5)))</f>
        <v xml:space="preserve"> </v>
      </c>
      <c r="PU32" s="155"/>
      <c r="PV32" s="156" t="str">
        <f t="shared" si="69"/>
        <v xml:space="preserve"> </v>
      </c>
      <c r="PW32" s="103"/>
      <c r="PX32" s="138">
        <v>19</v>
      </c>
      <c r="PY32" s="149" t="s">
        <v>163</v>
      </c>
      <c r="PZ32" s="150"/>
      <c r="QA32" s="150" t="str">
        <f t="shared" si="70"/>
        <v xml:space="preserve"> </v>
      </c>
      <c r="QB32" s="150" t="str">
        <f>IFERROR(IF(PZ32=0," ",IF(PZ32=16," ",VLOOKUP(PZ32,PROTOKOL!$A:$E,2)*QA32))/7.5*(7.5-QE32),"")</f>
        <v/>
      </c>
      <c r="QC32" s="151"/>
      <c r="QD32" s="152" t="str">
        <f>IF(PZ32=0," ",IF(PZ32=16," ",(PY32-QB32-QC32)*VLOOKUP(PZ32,PROTOKOL!$A:$E,5)))</f>
        <v xml:space="preserve"> </v>
      </c>
      <c r="QE32" s="153"/>
      <c r="QF32" s="144" t="str">
        <f t="shared" si="246"/>
        <v xml:space="preserve"> </v>
      </c>
      <c r="QG32" s="145" t="str">
        <f t="shared" si="247"/>
        <v xml:space="preserve"> </v>
      </c>
      <c r="QH32" s="149"/>
      <c r="QI32" s="150"/>
      <c r="QJ32" s="150" t="str">
        <f t="shared" si="71"/>
        <v xml:space="preserve"> </v>
      </c>
      <c r="QK32" s="154" t="str">
        <f>IF(QI32=0," ",IF(QI32=16," ",VLOOKUP(QI32,PROTOKOL!$A:$E,2)*QJ32))</f>
        <v xml:space="preserve"> </v>
      </c>
      <c r="QL32" s="151"/>
      <c r="QM32" s="152" t="str">
        <f>IF(QI32=0," ",IF(QI32=16," ",(QH32-QK32-QL32)*VLOOKUP(QI32,PROTOKOL!$A:$E,5)))</f>
        <v xml:space="preserve"> </v>
      </c>
      <c r="QN32" s="155"/>
      <c r="QO32" s="156" t="str">
        <f t="shared" si="72"/>
        <v xml:space="preserve"> </v>
      </c>
      <c r="QP32" s="103"/>
      <c r="QQ32" s="138">
        <v>19</v>
      </c>
      <c r="QR32" s="149" t="s">
        <v>163</v>
      </c>
      <c r="QS32" s="150"/>
      <c r="QT32" s="150" t="str">
        <f t="shared" si="73"/>
        <v xml:space="preserve"> </v>
      </c>
      <c r="QU32" s="150" t="str">
        <f>IFERROR(IF(QS32=0," ",IF(QS32=16," ",VLOOKUP(QS32,PROTOKOL!$A:$E,2)*QT32))/7.5*(7.5-QX32),"")</f>
        <v/>
      </c>
      <c r="QV32" s="151"/>
      <c r="QW32" s="152" t="str">
        <f>IF(QS32=0," ",IF(QS32=16," ",(QR32-QU32-QV32)*VLOOKUP(QS32,PROTOKOL!$A:$E,5)))</f>
        <v xml:space="preserve"> </v>
      </c>
      <c r="QX32" s="153"/>
      <c r="QY32" s="144" t="str">
        <f t="shared" si="248"/>
        <v xml:space="preserve"> </v>
      </c>
      <c r="QZ32" s="145" t="str">
        <f t="shared" si="249"/>
        <v xml:space="preserve"> </v>
      </c>
      <c r="RA32" s="149"/>
      <c r="RB32" s="150"/>
      <c r="RC32" s="150" t="str">
        <f t="shared" si="74"/>
        <v xml:space="preserve"> </v>
      </c>
      <c r="RD32" s="154" t="str">
        <f>IF(RB32=0," ",IF(RB32=16," ",VLOOKUP(RB32,PROTOKOL!$A:$E,2)*RC32))</f>
        <v xml:space="preserve"> </v>
      </c>
      <c r="RE32" s="151"/>
      <c r="RF32" s="152" t="str">
        <f>IF(RB32=0," ",IF(RB32=16," ",(RA32-RD32-RE32)*VLOOKUP(RB32,PROTOKOL!$A:$E,5)))</f>
        <v xml:space="preserve"> </v>
      </c>
      <c r="RG32" s="155"/>
      <c r="RH32" s="156" t="str">
        <f t="shared" si="75"/>
        <v xml:space="preserve"> </v>
      </c>
      <c r="RI32" s="103"/>
      <c r="RJ32" s="138">
        <v>19</v>
      </c>
      <c r="RK32" s="149" t="s">
        <v>163</v>
      </c>
      <c r="RL32" s="150"/>
      <c r="RM32" s="150" t="str">
        <f t="shared" si="76"/>
        <v xml:space="preserve"> </v>
      </c>
      <c r="RN32" s="150" t="str">
        <f>IFERROR(IF(RL32=0," ",IF(RL32=16," ",VLOOKUP(RL32,PROTOKOL!$A:$E,2)*RM32))/7.5*(7.5-RQ32),"")</f>
        <v/>
      </c>
      <c r="RO32" s="151"/>
      <c r="RP32" s="152" t="str">
        <f>IF(RL32=0," ",IF(RL32=16," ",(RK32-RN32-RO32)*VLOOKUP(RL32,PROTOKOL!$A:$E,5)))</f>
        <v xml:space="preserve"> </v>
      </c>
      <c r="RQ32" s="153"/>
      <c r="RR32" s="144" t="str">
        <f t="shared" si="250"/>
        <v xml:space="preserve"> </v>
      </c>
      <c r="RS32" s="145" t="str">
        <f t="shared" si="251"/>
        <v xml:space="preserve"> </v>
      </c>
      <c r="RT32" s="149"/>
      <c r="RU32" s="150"/>
      <c r="RV32" s="150" t="str">
        <f t="shared" si="77"/>
        <v xml:space="preserve"> </v>
      </c>
      <c r="RW32" s="154" t="str">
        <f>IF(RU32=0," ",IF(RU32=16," ",VLOOKUP(RU32,PROTOKOL!$A:$E,2)*RV32))</f>
        <v xml:space="preserve"> </v>
      </c>
      <c r="RX32" s="151"/>
      <c r="RY32" s="152" t="str">
        <f>IF(RU32=0," ",IF(RU32=16," ",(RT32-RW32-RX32)*VLOOKUP(RU32,PROTOKOL!$A:$E,5)))</f>
        <v xml:space="preserve"> </v>
      </c>
      <c r="RZ32" s="155"/>
      <c r="SA32" s="156" t="str">
        <f t="shared" si="78"/>
        <v xml:space="preserve"> </v>
      </c>
      <c r="SB32" s="103"/>
      <c r="SC32" s="138">
        <v>19</v>
      </c>
      <c r="SD32" s="149" t="s">
        <v>163</v>
      </c>
      <c r="SE32" s="150"/>
      <c r="SF32" s="150" t="str">
        <f t="shared" si="79"/>
        <v xml:space="preserve"> </v>
      </c>
      <c r="SG32" s="150" t="str">
        <f>IFERROR(IF(SE32=0," ",IF(SE32=16," ",VLOOKUP(SE32,PROTOKOL!$A:$E,2)*SF32))/7.5*(7.5-SJ32),"")</f>
        <v/>
      </c>
      <c r="SH32" s="151"/>
      <c r="SI32" s="152" t="str">
        <f>IF(SE32=0," ",IF(SE32=16," ",(SD32-SG32-SH32)*VLOOKUP(SE32,PROTOKOL!$A:$E,5)))</f>
        <v xml:space="preserve"> </v>
      </c>
      <c r="SJ32" s="153"/>
      <c r="SK32" s="144" t="str">
        <f t="shared" si="252"/>
        <v xml:space="preserve"> </v>
      </c>
      <c r="SL32" s="145" t="str">
        <f t="shared" si="253"/>
        <v xml:space="preserve"> </v>
      </c>
      <c r="SM32" s="149"/>
      <c r="SN32" s="150"/>
      <c r="SO32" s="150" t="str">
        <f t="shared" si="80"/>
        <v xml:space="preserve"> </v>
      </c>
      <c r="SP32" s="154" t="str">
        <f>IF(SN32=0," ",IF(SN32=16," ",VLOOKUP(SN32,PROTOKOL!$A:$E,2)*SO32))</f>
        <v xml:space="preserve"> </v>
      </c>
      <c r="SQ32" s="151"/>
      <c r="SR32" s="152" t="str">
        <f>IF(SN32=0," ",IF(SN32=16," ",(SM32-SP32-SQ32)*VLOOKUP(SN32,PROTOKOL!$A:$E,5)))</f>
        <v xml:space="preserve"> </v>
      </c>
      <c r="SS32" s="155"/>
      <c r="ST32" s="156" t="str">
        <f t="shared" si="81"/>
        <v xml:space="preserve"> </v>
      </c>
      <c r="SU32" s="103"/>
      <c r="SV32" s="138">
        <v>19</v>
      </c>
      <c r="SW32" s="149" t="s">
        <v>163</v>
      </c>
      <c r="SX32" s="150"/>
      <c r="SY32" s="150" t="str">
        <f t="shared" si="82"/>
        <v xml:space="preserve"> </v>
      </c>
      <c r="SZ32" s="150" t="str">
        <f>IFERROR(IF(SX32=0," ",IF(SX32=16," ",VLOOKUP(SX32,PROTOKOL!$A:$E,2)*SY32))/7.5*(7.5-TC32),"")</f>
        <v/>
      </c>
      <c r="TA32" s="151"/>
      <c r="TB32" s="152" t="str">
        <f>IF(SX32=0," ",IF(SX32=16," ",(SW32-SZ32-TA32)*VLOOKUP(SX32,PROTOKOL!$A:$E,5)))</f>
        <v xml:space="preserve"> </v>
      </c>
      <c r="TC32" s="153"/>
      <c r="TD32" s="144" t="str">
        <f t="shared" si="254"/>
        <v xml:space="preserve"> </v>
      </c>
      <c r="TE32" s="145" t="str">
        <f t="shared" si="255"/>
        <v xml:space="preserve"> </v>
      </c>
      <c r="TF32" s="149"/>
      <c r="TG32" s="150"/>
      <c r="TH32" s="150" t="str">
        <f t="shared" si="83"/>
        <v xml:space="preserve"> </v>
      </c>
      <c r="TI32" s="154" t="str">
        <f>IF(TG32=0," ",IF(TG32=16," ",VLOOKUP(TG32,PROTOKOL!$A:$E,2)*TH32))</f>
        <v xml:space="preserve"> </v>
      </c>
      <c r="TJ32" s="151"/>
      <c r="TK32" s="152" t="str">
        <f>IF(TG32=0," ",IF(TG32=16," ",(TF32-TI32-TJ32)*VLOOKUP(TG32,PROTOKOL!$A:$E,5)))</f>
        <v xml:space="preserve"> </v>
      </c>
      <c r="TL32" s="155"/>
      <c r="TM32" s="156" t="str">
        <f t="shared" si="84"/>
        <v xml:space="preserve"> </v>
      </c>
      <c r="TN32" s="103"/>
      <c r="TO32" s="138">
        <v>19</v>
      </c>
      <c r="TP32" s="149" t="s">
        <v>163</v>
      </c>
      <c r="TQ32" s="150"/>
      <c r="TR32" s="150" t="str">
        <f t="shared" si="85"/>
        <v xml:space="preserve"> </v>
      </c>
      <c r="TS32" s="150" t="str">
        <f>IFERROR(IF(TQ32=0," ",IF(TQ32=16," ",VLOOKUP(TQ32,PROTOKOL!$A:$E,2)*TR32))/7.5*(7.5-TV32),"")</f>
        <v/>
      </c>
      <c r="TT32" s="151"/>
      <c r="TU32" s="152" t="str">
        <f>IF(TQ32=0," ",IF(TQ32=16," ",(TP32-TS32-TT32)*VLOOKUP(TQ32,PROTOKOL!$A:$E,5)))</f>
        <v xml:space="preserve"> </v>
      </c>
      <c r="TV32" s="153"/>
      <c r="TW32" s="144" t="str">
        <f t="shared" si="256"/>
        <v xml:space="preserve"> </v>
      </c>
      <c r="TX32" s="145" t="str">
        <f t="shared" si="257"/>
        <v xml:space="preserve"> </v>
      </c>
      <c r="TY32" s="149"/>
      <c r="TZ32" s="150"/>
      <c r="UA32" s="150" t="str">
        <f t="shared" si="86"/>
        <v xml:space="preserve"> </v>
      </c>
      <c r="UB32" s="154" t="str">
        <f>IF(TZ32=0," ",IF(TZ32=16," ",VLOOKUP(TZ32,PROTOKOL!$A:$E,2)*UA32))</f>
        <v xml:space="preserve"> </v>
      </c>
      <c r="UC32" s="151"/>
      <c r="UD32" s="152" t="str">
        <f>IF(TZ32=0," ",IF(TZ32=16," ",(TY32-UB32-UC32)*VLOOKUP(TZ32,PROTOKOL!$A:$E,5)))</f>
        <v xml:space="preserve"> </v>
      </c>
      <c r="UE32" s="155"/>
      <c r="UF32" s="156" t="str">
        <f t="shared" si="87"/>
        <v xml:space="preserve"> </v>
      </c>
      <c r="UG32" s="103"/>
      <c r="UH32" s="138">
        <v>19</v>
      </c>
      <c r="UI32" s="149" t="s">
        <v>163</v>
      </c>
      <c r="UJ32" s="150"/>
      <c r="UK32" s="150" t="str">
        <f t="shared" si="88"/>
        <v xml:space="preserve"> </v>
      </c>
      <c r="UL32" s="150" t="str">
        <f>IFERROR(IF(UJ32=0," ",IF(UJ32=16," ",VLOOKUP(UJ32,PROTOKOL!$A:$E,2)*UK32))/7.5*(7.5-UO32),"")</f>
        <v/>
      </c>
      <c r="UM32" s="151"/>
      <c r="UN32" s="152" t="str">
        <f>IF(UJ32=0," ",IF(UJ32=16," ",(UI32-UL32-UM32)*VLOOKUP(UJ32,PROTOKOL!$A:$E,5)))</f>
        <v xml:space="preserve"> </v>
      </c>
      <c r="UO32" s="153"/>
      <c r="UP32" s="144" t="str">
        <f t="shared" si="258"/>
        <v xml:space="preserve"> </v>
      </c>
      <c r="UQ32" s="145" t="str">
        <f t="shared" si="259"/>
        <v xml:space="preserve"> </v>
      </c>
      <c r="UR32" s="149"/>
      <c r="US32" s="150"/>
      <c r="UT32" s="150" t="str">
        <f t="shared" si="89"/>
        <v xml:space="preserve"> </v>
      </c>
      <c r="UU32" s="154" t="str">
        <f>IF(US32=0," ",IF(US32=16," ",VLOOKUP(US32,PROTOKOL!$A:$E,2)*UT32))</f>
        <v xml:space="preserve"> </v>
      </c>
      <c r="UV32" s="151"/>
      <c r="UW32" s="152" t="str">
        <f>IF(US32=0," ",IF(US32=16," ",(UR32-UU32-UV32)*VLOOKUP(US32,PROTOKOL!$A:$E,5)))</f>
        <v xml:space="preserve"> </v>
      </c>
      <c r="UX32" s="155"/>
      <c r="UY32" s="156" t="str">
        <f t="shared" si="90"/>
        <v xml:space="preserve"> </v>
      </c>
      <c r="UZ32" s="103"/>
      <c r="VA32" s="138">
        <v>19</v>
      </c>
      <c r="VB32" s="149" t="s">
        <v>29</v>
      </c>
      <c r="VC32" s="150"/>
      <c r="VD32" s="150" t="str">
        <f t="shared" si="91"/>
        <v xml:space="preserve"> </v>
      </c>
      <c r="VE32" s="150" t="str">
        <f>IFERROR(IF(VC32=0," ",IF(VC32=16," ",VLOOKUP(VC32,PROTOKOL!$A:$E,2)*VD32))/7.5*(7.5-VH32),"")</f>
        <v/>
      </c>
      <c r="VF32" s="151"/>
      <c r="VG32" s="152" t="str">
        <f>IF(VC32=0," ",IF(VC32=16," ",(VB32-VE32-VF32)*VLOOKUP(VC32,PROTOKOL!$A:$E,5)))</f>
        <v xml:space="preserve"> </v>
      </c>
      <c r="VH32" s="153"/>
      <c r="VI32" s="144" t="str">
        <f t="shared" si="260"/>
        <v xml:space="preserve"> </v>
      </c>
      <c r="VJ32" s="145" t="str">
        <f t="shared" si="261"/>
        <v xml:space="preserve"> </v>
      </c>
      <c r="VK32" s="149"/>
      <c r="VL32" s="150"/>
      <c r="VM32" s="150" t="str">
        <f t="shared" si="92"/>
        <v xml:space="preserve"> </v>
      </c>
      <c r="VN32" s="154" t="str">
        <f>IF(VL32=0," ",IF(VL32=16," ",VLOOKUP(VL32,PROTOKOL!$A:$E,2)*VM32))</f>
        <v xml:space="preserve"> </v>
      </c>
      <c r="VO32" s="151"/>
      <c r="VP32" s="152" t="str">
        <f>IF(VL32=0," ",IF(VL32=16," ",(VK32-VN32-VO32)*VLOOKUP(VL32,PROTOKOL!$A:$E,5)))</f>
        <v xml:space="preserve"> </v>
      </c>
      <c r="VQ32" s="155"/>
      <c r="VR32" s="156" t="str">
        <f t="shared" si="93"/>
        <v xml:space="preserve"> </v>
      </c>
      <c r="VS32" s="103"/>
      <c r="VT32" s="138">
        <v>19</v>
      </c>
      <c r="VU32" s="149" t="s">
        <v>163</v>
      </c>
      <c r="VV32" s="150"/>
      <c r="VW32" s="150" t="str">
        <f t="shared" si="94"/>
        <v xml:space="preserve"> </v>
      </c>
      <c r="VX32" s="150" t="str">
        <f>IFERROR(IF(VV32=0," ",IF(VV32=16," ",VLOOKUP(VV32,PROTOKOL!$A:$E,2)*VW32))/7.5*(7.5-WA32),"")</f>
        <v/>
      </c>
      <c r="VY32" s="151"/>
      <c r="VZ32" s="152" t="str">
        <f>IF(VV32=0," ",IF(VV32=16," ",(VU32-VX32-VY32)*VLOOKUP(VV32,PROTOKOL!$A:$E,5)))</f>
        <v xml:space="preserve"> </v>
      </c>
      <c r="WA32" s="153"/>
      <c r="WB32" s="144" t="str">
        <f t="shared" si="262"/>
        <v xml:space="preserve"> </v>
      </c>
      <c r="WC32" s="145" t="str">
        <f t="shared" si="263"/>
        <v xml:space="preserve"> </v>
      </c>
      <c r="WD32" s="149"/>
      <c r="WE32" s="150"/>
      <c r="WF32" s="150" t="str">
        <f t="shared" si="95"/>
        <v xml:space="preserve"> </v>
      </c>
      <c r="WG32" s="154" t="str">
        <f>IF(WE32=0," ",IF(WE32=16," ",VLOOKUP(WE32,PROTOKOL!$A:$E,2)*WF32))</f>
        <v xml:space="preserve"> </v>
      </c>
      <c r="WH32" s="151"/>
      <c r="WI32" s="152" t="str">
        <f>IF(WE32=0," ",IF(WE32=16," ",(WD32-WG32-WH32)*VLOOKUP(WE32,PROTOKOL!$A:$E,5)))</f>
        <v xml:space="preserve"> </v>
      </c>
      <c r="WJ32" s="155"/>
      <c r="WK32" s="156" t="str">
        <f t="shared" si="96"/>
        <v xml:space="preserve"> </v>
      </c>
      <c r="WL32" s="103"/>
      <c r="WM32" s="138">
        <v>19</v>
      </c>
      <c r="WN32" s="149" t="s">
        <v>163</v>
      </c>
      <c r="WO32" s="150"/>
      <c r="WP32" s="150" t="str">
        <f t="shared" si="97"/>
        <v xml:space="preserve"> </v>
      </c>
      <c r="WQ32" s="150" t="str">
        <f>IFERROR(IF(WO32=0," ",IF(WO32=16," ",VLOOKUP(WO32,PROTOKOL!$A:$E,2)*WP32))/7.5*(7.5-WT32),"")</f>
        <v/>
      </c>
      <c r="WR32" s="151"/>
      <c r="WS32" s="152" t="str">
        <f>IF(WO32=0," ",IF(WO32=16," ",(WN32-WQ32-WR32)*VLOOKUP(WO32,PROTOKOL!$A:$E,5)))</f>
        <v xml:space="preserve"> </v>
      </c>
      <c r="WT32" s="153"/>
      <c r="WU32" s="144" t="str">
        <f t="shared" si="264"/>
        <v xml:space="preserve"> </v>
      </c>
      <c r="WV32" s="145" t="str">
        <f t="shared" si="265"/>
        <v xml:space="preserve"> </v>
      </c>
      <c r="WW32" s="149"/>
      <c r="WX32" s="150"/>
      <c r="WY32" s="150" t="str">
        <f t="shared" si="98"/>
        <v xml:space="preserve"> </v>
      </c>
      <c r="WZ32" s="154" t="str">
        <f>IF(WX32=0," ",IF(WX32=16," ",VLOOKUP(WX32,PROTOKOL!$A:$E,2)*WY32))</f>
        <v xml:space="preserve"> </v>
      </c>
      <c r="XA32" s="151"/>
      <c r="XB32" s="152" t="str">
        <f>IF(WX32=0," ",IF(WX32=16," ",(WW32-WZ32-XA32)*VLOOKUP(WX32,PROTOKOL!$A:$E,5)))</f>
        <v xml:space="preserve"> </v>
      </c>
      <c r="XC32" s="155"/>
      <c r="XD32" s="156" t="str">
        <f t="shared" si="99"/>
        <v xml:space="preserve"> </v>
      </c>
      <c r="XE32" s="103"/>
      <c r="XF32" s="138">
        <v>19</v>
      </c>
      <c r="XG32" s="149" t="s">
        <v>29</v>
      </c>
      <c r="XH32" s="150"/>
      <c r="XI32" s="150" t="str">
        <f t="shared" si="100"/>
        <v xml:space="preserve"> </v>
      </c>
      <c r="XJ32" s="150" t="str">
        <f>IFERROR(IF(XH32=0," ",IF(XH32=16," ",VLOOKUP(XH32,PROTOKOL!$A:$E,2)*XI32))/7.5*(7.5-XM32),"")</f>
        <v/>
      </c>
      <c r="XK32" s="151"/>
      <c r="XL32" s="152" t="str">
        <f>IF(XH32=0," ",IF(XH32=16," ",(XG32-XJ32-XK32)*VLOOKUP(XH32,PROTOKOL!$A:$E,5)))</f>
        <v xml:space="preserve"> </v>
      </c>
      <c r="XM32" s="153"/>
      <c r="XN32" s="144" t="str">
        <f t="shared" si="266"/>
        <v xml:space="preserve"> </v>
      </c>
      <c r="XO32" s="145" t="str">
        <f t="shared" si="267"/>
        <v xml:space="preserve"> </v>
      </c>
      <c r="XP32" s="149"/>
      <c r="XQ32" s="150"/>
      <c r="XR32" s="150" t="str">
        <f t="shared" si="101"/>
        <v xml:space="preserve"> </v>
      </c>
      <c r="XS32" s="154" t="str">
        <f>IF(XQ32=0," ",IF(XQ32=16," ",VLOOKUP(XQ32,PROTOKOL!$A:$E,2)*XR32))</f>
        <v xml:space="preserve"> </v>
      </c>
      <c r="XT32" s="151"/>
      <c r="XU32" s="152" t="str">
        <f>IF(XQ32=0," ",IF(XQ32=16," ",(XP32-XS32-XT32)*VLOOKUP(XQ32,PROTOKOL!$A:$E,5)))</f>
        <v xml:space="preserve"> </v>
      </c>
      <c r="XV32" s="155"/>
      <c r="XW32" s="156" t="str">
        <f t="shared" si="102"/>
        <v xml:space="preserve"> </v>
      </c>
      <c r="XX32" s="103"/>
      <c r="XY32" s="138">
        <v>19</v>
      </c>
      <c r="XZ32" s="149" t="s">
        <v>163</v>
      </c>
      <c r="YA32" s="150"/>
      <c r="YB32" s="150" t="str">
        <f t="shared" si="103"/>
        <v xml:space="preserve"> </v>
      </c>
      <c r="YC32" s="150" t="str">
        <f>IFERROR(IF(YA32=0," ",IF(YA32=16," ",VLOOKUP(YA32,PROTOKOL!$A:$E,2)*YB32))/7.5*(7.5-YF32),"")</f>
        <v/>
      </c>
      <c r="YD32" s="151"/>
      <c r="YE32" s="152" t="str">
        <f>IF(YA32=0," ",IF(YA32=16," ",(XZ32-YC32-YD32)*VLOOKUP(YA32,PROTOKOL!$A:$E,5)))</f>
        <v xml:space="preserve"> </v>
      </c>
      <c r="YF32" s="153"/>
      <c r="YG32" s="144" t="str">
        <f t="shared" si="268"/>
        <v xml:space="preserve"> </v>
      </c>
      <c r="YH32" s="145" t="str">
        <f t="shared" si="269"/>
        <v xml:space="preserve"> </v>
      </c>
      <c r="YI32" s="149"/>
      <c r="YJ32" s="150"/>
      <c r="YK32" s="150" t="str">
        <f t="shared" si="104"/>
        <v xml:space="preserve"> </v>
      </c>
      <c r="YL32" s="154" t="str">
        <f>IF(YJ32=0," ",IF(YJ32=16," ",VLOOKUP(YJ32,PROTOKOL!$A:$E,2)*YK32))</f>
        <v xml:space="preserve"> </v>
      </c>
      <c r="YM32" s="151"/>
      <c r="YN32" s="152" t="str">
        <f>IF(YJ32=0," ",IF(YJ32=16," ",(YI32-YL32-YM32)*VLOOKUP(YJ32,PROTOKOL!$A:$E,5)))</f>
        <v xml:space="preserve"> </v>
      </c>
      <c r="YO32" s="155"/>
      <c r="YP32" s="156" t="str">
        <f t="shared" si="105"/>
        <v xml:space="preserve"> </v>
      </c>
      <c r="YQ32" s="103"/>
      <c r="YR32" s="138">
        <v>19</v>
      </c>
      <c r="YS32" s="149" t="s">
        <v>163</v>
      </c>
      <c r="YT32" s="150"/>
      <c r="YU32" s="150" t="str">
        <f t="shared" si="106"/>
        <v xml:space="preserve"> </v>
      </c>
      <c r="YV32" s="150" t="str">
        <f>IFERROR(IF(YT32=0," ",IF(YT32=16," ",VLOOKUP(YT32,PROTOKOL!$A:$E,2)*YU32))/7.5*(7.5-YY32),"")</f>
        <v/>
      </c>
      <c r="YW32" s="151"/>
      <c r="YX32" s="152" t="str">
        <f>IF(YT32=0," ",IF(YT32=16," ",(YS32-YV32-YW32)*VLOOKUP(YT32,PROTOKOL!$A:$E,5)))</f>
        <v xml:space="preserve"> </v>
      </c>
      <c r="YY32" s="153"/>
      <c r="YZ32" s="144" t="str">
        <f t="shared" si="270"/>
        <v xml:space="preserve"> </v>
      </c>
      <c r="ZA32" s="145" t="str">
        <f t="shared" si="271"/>
        <v xml:space="preserve"> </v>
      </c>
      <c r="ZB32" s="149"/>
      <c r="ZC32" s="150"/>
      <c r="ZD32" s="150" t="str">
        <f t="shared" si="107"/>
        <v xml:space="preserve"> </v>
      </c>
      <c r="ZE32" s="154" t="str">
        <f>IF(ZC32=0," ",IF(ZC32=16," ",VLOOKUP(ZC32,PROTOKOL!$A:$E,2)*ZD32))</f>
        <v xml:space="preserve"> </v>
      </c>
      <c r="ZF32" s="151"/>
      <c r="ZG32" s="152" t="str">
        <f>IF(ZC32=0," ",IF(ZC32=16," ",(ZB32-ZE32-ZF32)*VLOOKUP(ZC32,PROTOKOL!$A:$E,5)))</f>
        <v xml:space="preserve"> </v>
      </c>
      <c r="ZH32" s="155"/>
      <c r="ZI32" s="156" t="str">
        <f t="shared" si="108"/>
        <v xml:space="preserve"> </v>
      </c>
      <c r="ZJ32" s="103"/>
      <c r="ZK32" s="138">
        <v>19</v>
      </c>
      <c r="ZL32" s="149" t="s">
        <v>163</v>
      </c>
      <c r="ZM32" s="150"/>
      <c r="ZN32" s="150" t="str">
        <f t="shared" si="109"/>
        <v xml:space="preserve"> </v>
      </c>
      <c r="ZO32" s="150" t="str">
        <f>IFERROR(IF(ZM32=0," ",IF(ZM32=16," ",VLOOKUP(ZM32,PROTOKOL!$A:$E,2)*ZN32))/7.5*(7.5-ZR32),"")</f>
        <v/>
      </c>
      <c r="ZP32" s="151"/>
      <c r="ZQ32" s="152" t="str">
        <f>IF(ZM32=0," ",IF(ZM32=16," ",(ZL32-ZO32-ZP32)*VLOOKUP(ZM32,PROTOKOL!$A:$E,5)))</f>
        <v xml:space="preserve"> </v>
      </c>
      <c r="ZR32" s="153"/>
      <c r="ZS32" s="144" t="str">
        <f t="shared" si="272"/>
        <v xml:space="preserve"> </v>
      </c>
      <c r="ZT32" s="145" t="str">
        <f t="shared" si="273"/>
        <v xml:space="preserve"> </v>
      </c>
      <c r="ZU32" s="149"/>
      <c r="ZV32" s="150"/>
      <c r="ZW32" s="150" t="str">
        <f t="shared" si="110"/>
        <v xml:space="preserve"> </v>
      </c>
      <c r="ZX32" s="154" t="str">
        <f>IF(ZV32=0," ",IF(ZV32=16," ",VLOOKUP(ZV32,PROTOKOL!$A:$E,2)*ZW32))</f>
        <v xml:space="preserve"> </v>
      </c>
      <c r="ZY32" s="151"/>
      <c r="ZZ32" s="152" t="str">
        <f>IF(ZV32=0," ",IF(ZV32=16," ",(ZU32-ZX32-ZY32)*VLOOKUP(ZV32,PROTOKOL!$A:$E,5)))</f>
        <v xml:space="preserve"> </v>
      </c>
      <c r="AAA32" s="155"/>
      <c r="AAB32" s="156" t="str">
        <f t="shared" si="111"/>
        <v xml:space="preserve"> </v>
      </c>
      <c r="AAC32" s="103"/>
      <c r="AAD32" s="138">
        <v>19</v>
      </c>
      <c r="AAE32" s="149" t="s">
        <v>163</v>
      </c>
      <c r="AAF32" s="150"/>
      <c r="AAG32" s="150" t="str">
        <f t="shared" si="112"/>
        <v xml:space="preserve"> </v>
      </c>
      <c r="AAH32" s="150" t="str">
        <f>IFERROR(IF(AAF32=0," ",IF(AAF32=16," ",VLOOKUP(AAF32,PROTOKOL!$A:$E,2)*AAG32))/7.5*(7.5-AAK32),"")</f>
        <v/>
      </c>
      <c r="AAI32" s="151"/>
      <c r="AAJ32" s="152" t="str">
        <f>IF(AAF32=0," ",IF(AAF32=16," ",(AAE32-AAH32-AAI32)*VLOOKUP(AAF32,PROTOKOL!$A:$E,5)))</f>
        <v xml:space="preserve"> </v>
      </c>
      <c r="AAK32" s="153"/>
      <c r="AAL32" s="144" t="str">
        <f t="shared" si="274"/>
        <v xml:space="preserve"> </v>
      </c>
      <c r="AAM32" s="145" t="str">
        <f t="shared" si="275"/>
        <v xml:space="preserve"> </v>
      </c>
      <c r="AAN32" s="149"/>
      <c r="AAO32" s="150"/>
      <c r="AAP32" s="150" t="str">
        <f t="shared" si="113"/>
        <v xml:space="preserve"> </v>
      </c>
      <c r="AAQ32" s="154" t="str">
        <f>IF(AAO32=0," ",IF(AAO32=16," ",VLOOKUP(AAO32,PROTOKOL!$A:$E,2)*AAP32))</f>
        <v xml:space="preserve"> </v>
      </c>
      <c r="AAR32" s="151"/>
      <c r="AAS32" s="152" t="str">
        <f>IF(AAO32=0," ",IF(AAO32=16," ",(AAN32-AAQ32-AAR32)*VLOOKUP(AAO32,PROTOKOL!$A:$E,5)))</f>
        <v xml:space="preserve"> </v>
      </c>
      <c r="AAT32" s="155"/>
      <c r="AAU32" s="156" t="str">
        <f t="shared" si="114"/>
        <v xml:space="preserve"> </v>
      </c>
      <c r="AAV32" s="103"/>
      <c r="AAW32" s="138">
        <v>19</v>
      </c>
      <c r="AAX32" s="149" t="s">
        <v>163</v>
      </c>
      <c r="AAY32" s="150"/>
      <c r="AAZ32" s="150" t="str">
        <f t="shared" si="115"/>
        <v xml:space="preserve"> </v>
      </c>
      <c r="ABA32" s="150" t="str">
        <f>IFERROR(IF(AAY32=0," ",IF(AAY32=16," ",VLOOKUP(AAY32,PROTOKOL!$A:$E,2)*AAZ32))/7.5*(7.5-ABD32),"")</f>
        <v/>
      </c>
      <c r="ABB32" s="151"/>
      <c r="ABC32" s="152" t="str">
        <f>IF(AAY32=0," ",IF(AAY32=16," ",(AAX32-ABA32-ABB32)*VLOOKUP(AAY32,PROTOKOL!$A:$E,5)))</f>
        <v xml:space="preserve"> </v>
      </c>
      <c r="ABD32" s="153"/>
      <c r="ABE32" s="144" t="str">
        <f t="shared" si="276"/>
        <v xml:space="preserve"> </v>
      </c>
      <c r="ABF32" s="145" t="str">
        <f t="shared" si="277"/>
        <v xml:space="preserve"> </v>
      </c>
      <c r="ABG32" s="149"/>
      <c r="ABH32" s="150"/>
      <c r="ABI32" s="150" t="str">
        <f t="shared" si="116"/>
        <v xml:space="preserve"> </v>
      </c>
      <c r="ABJ32" s="154" t="str">
        <f>IF(ABH32=0," ",IF(ABH32=16," ",VLOOKUP(ABH32,PROTOKOL!$A:$E,2)*ABI32))</f>
        <v xml:space="preserve"> </v>
      </c>
      <c r="ABK32" s="151"/>
      <c r="ABL32" s="152" t="str">
        <f>IF(ABH32=0," ",IF(ABH32=16," ",(ABG32-ABJ32-ABK32)*VLOOKUP(ABH32,PROTOKOL!$A:$E,5)))</f>
        <v xml:space="preserve"> </v>
      </c>
      <c r="ABM32" s="155"/>
      <c r="ABN32" s="156" t="str">
        <f t="shared" si="117"/>
        <v xml:space="preserve"> </v>
      </c>
      <c r="ABO32" s="103"/>
      <c r="ABP32" s="138">
        <v>19</v>
      </c>
      <c r="ABQ32" s="149" t="s">
        <v>163</v>
      </c>
      <c r="ABR32" s="150"/>
      <c r="ABS32" s="150" t="str">
        <f t="shared" si="118"/>
        <v xml:space="preserve"> </v>
      </c>
      <c r="ABT32" s="150" t="str">
        <f>IFERROR(IF(ABR32=0," ",IF(ABR32=16," ",VLOOKUP(ABR32,PROTOKOL!$A:$E,2)*ABS32))/7.5*(7.5-ABW32),"")</f>
        <v/>
      </c>
      <c r="ABU32" s="151"/>
      <c r="ABV32" s="152" t="str">
        <f>IF(ABR32=0," ",IF(ABR32=16," ",(ABQ32-ABT32-ABU32)*VLOOKUP(ABR32,PROTOKOL!$A:$E,5)))</f>
        <v xml:space="preserve"> </v>
      </c>
      <c r="ABW32" s="153"/>
      <c r="ABX32" s="144" t="str">
        <f t="shared" si="278"/>
        <v xml:space="preserve"> </v>
      </c>
      <c r="ABY32" s="145" t="str">
        <f t="shared" si="279"/>
        <v xml:space="preserve"> </v>
      </c>
      <c r="ABZ32" s="149"/>
      <c r="ACA32" s="150"/>
      <c r="ACB32" s="150" t="str">
        <f t="shared" si="119"/>
        <v xml:space="preserve"> </v>
      </c>
      <c r="ACC32" s="154" t="str">
        <f>IF(ACA32=0," ",IF(ACA32=16," ",VLOOKUP(ACA32,PROTOKOL!$A:$E,2)*ACB32))</f>
        <v xml:space="preserve"> </v>
      </c>
      <c r="ACD32" s="151"/>
      <c r="ACE32" s="152" t="str">
        <f>IF(ACA32=0," ",IF(ACA32=16," ",(ABZ32-ACC32-ACD32)*VLOOKUP(ACA32,PROTOKOL!$A:$E,5)))</f>
        <v xml:space="preserve"> </v>
      </c>
      <c r="ACF32" s="155"/>
      <c r="ACG32" s="156" t="str">
        <f t="shared" si="120"/>
        <v xml:space="preserve"> </v>
      </c>
      <c r="ACH32" s="103"/>
      <c r="ACI32" s="138">
        <v>19</v>
      </c>
      <c r="ACJ32" s="149" t="s">
        <v>163</v>
      </c>
      <c r="ACK32" s="150"/>
      <c r="ACL32" s="150" t="str">
        <f t="shared" si="121"/>
        <v xml:space="preserve"> </v>
      </c>
      <c r="ACM32" s="150" t="str">
        <f>IFERROR(IF(ACK32=0," ",IF(ACK32=16," ",VLOOKUP(ACK32,PROTOKOL!$A:$E,2)*ACL32))/7.5*(7.5-ACP32),"")</f>
        <v/>
      </c>
      <c r="ACN32" s="151"/>
      <c r="ACO32" s="152" t="str">
        <f>IF(ACK32=0," ",IF(ACK32=16," ",(ACJ32-ACM32-ACN32)*VLOOKUP(ACK32,PROTOKOL!$A:$E,5)))</f>
        <v xml:space="preserve"> </v>
      </c>
      <c r="ACP32" s="153"/>
      <c r="ACQ32" s="144" t="str">
        <f t="shared" si="280"/>
        <v xml:space="preserve"> </v>
      </c>
      <c r="ACR32" s="145" t="str">
        <f t="shared" si="281"/>
        <v xml:space="preserve"> </v>
      </c>
      <c r="ACS32" s="149"/>
      <c r="ACT32" s="150"/>
      <c r="ACU32" s="150" t="str">
        <f t="shared" si="122"/>
        <v xml:space="preserve"> </v>
      </c>
      <c r="ACV32" s="154" t="str">
        <f>IF(ACT32=0," ",IF(ACT32=16," ",VLOOKUP(ACT32,PROTOKOL!$A:$E,2)*ACU32))</f>
        <v xml:space="preserve"> </v>
      </c>
      <c r="ACW32" s="151"/>
      <c r="ACX32" s="152" t="str">
        <f>IF(ACT32=0," ",IF(ACT32=16," ",(ACS32-ACV32-ACW32)*VLOOKUP(ACT32,PROTOKOL!$A:$E,5)))</f>
        <v xml:space="preserve"> </v>
      </c>
      <c r="ACY32" s="155"/>
      <c r="ACZ32" s="156" t="str">
        <f t="shared" si="123"/>
        <v xml:space="preserve"> </v>
      </c>
      <c r="ADA32" s="103"/>
      <c r="ADB32" s="138">
        <v>19</v>
      </c>
      <c r="ADC32" s="149" t="s">
        <v>163</v>
      </c>
      <c r="ADD32" s="150"/>
      <c r="ADE32" s="150" t="str">
        <f t="shared" si="124"/>
        <v xml:space="preserve"> </v>
      </c>
      <c r="ADF32" s="150" t="str">
        <f>IFERROR(IF(ADD32=0," ",IF(ADD32=16," ",VLOOKUP(ADD32,PROTOKOL!$A:$E,2)*ADE32))/7.5*(7.5-ADI32),"")</f>
        <v/>
      </c>
      <c r="ADG32" s="151"/>
      <c r="ADH32" s="152" t="str">
        <f>IF(ADD32=0," ",IF(ADD32=16," ",(ADC32-ADF32-ADG32)*VLOOKUP(ADD32,PROTOKOL!$A:$E,5)))</f>
        <v xml:space="preserve"> </v>
      </c>
      <c r="ADI32" s="153"/>
      <c r="ADJ32" s="144" t="str">
        <f t="shared" si="282"/>
        <v xml:space="preserve"> </v>
      </c>
      <c r="ADK32" s="145" t="str">
        <f t="shared" si="283"/>
        <v xml:space="preserve"> </v>
      </c>
      <c r="ADL32" s="149"/>
      <c r="ADM32" s="150"/>
      <c r="ADN32" s="150" t="str">
        <f t="shared" si="125"/>
        <v xml:space="preserve"> </v>
      </c>
      <c r="ADO32" s="154" t="str">
        <f>IF(ADM32=0," ",IF(ADM32=16," ",VLOOKUP(ADM32,PROTOKOL!$A:$E,2)*ADN32))</f>
        <v xml:space="preserve"> </v>
      </c>
      <c r="ADP32" s="151"/>
      <c r="ADQ32" s="152" t="str">
        <f>IF(ADM32=0," ",IF(ADM32=16," ",(ADL32-ADO32-ADP32)*VLOOKUP(ADM32,PROTOKOL!$A:$E,5)))</f>
        <v xml:space="preserve"> </v>
      </c>
      <c r="ADR32" s="155"/>
      <c r="ADS32" s="156" t="str">
        <f t="shared" si="126"/>
        <v xml:space="preserve"> </v>
      </c>
      <c r="ADT32" s="103"/>
      <c r="ADU32" s="138">
        <v>19</v>
      </c>
      <c r="ADV32" s="149" t="s">
        <v>29</v>
      </c>
      <c r="ADW32" s="150"/>
      <c r="ADX32" s="150" t="str">
        <f t="shared" si="127"/>
        <v xml:space="preserve"> </v>
      </c>
      <c r="ADY32" s="150" t="str">
        <f>IFERROR(IF(ADW32=0," ",IF(ADW32=16," ",VLOOKUP(ADW32,PROTOKOL!$A:$E,2)*ADX32))/7.5*(7.5-AEB32),"")</f>
        <v/>
      </c>
      <c r="ADZ32" s="151"/>
      <c r="AEA32" s="152" t="str">
        <f>IF(ADW32=0," ",IF(ADW32=16," ",(ADV32-ADY32-ADZ32)*VLOOKUP(ADW32,PROTOKOL!$A:$E,5)))</f>
        <v xml:space="preserve"> </v>
      </c>
      <c r="AEB32" s="153"/>
      <c r="AEC32" s="144" t="str">
        <f t="shared" si="284"/>
        <v xml:space="preserve"> </v>
      </c>
      <c r="AED32" s="145" t="str">
        <f t="shared" si="285"/>
        <v xml:space="preserve"> </v>
      </c>
      <c r="AEE32" s="149"/>
      <c r="AEF32" s="150"/>
      <c r="AEG32" s="150" t="str">
        <f t="shared" si="128"/>
        <v xml:space="preserve"> </v>
      </c>
      <c r="AEH32" s="154" t="str">
        <f>IF(AEF32=0," ",IF(AEF32=16," ",VLOOKUP(AEF32,PROTOKOL!$A:$E,2)*AEG32))</f>
        <v xml:space="preserve"> </v>
      </c>
      <c r="AEI32" s="151"/>
      <c r="AEJ32" s="152" t="str">
        <f>IF(AEF32=0," ",IF(AEF32=16," ",(AEE32-AEH32-AEI32)*VLOOKUP(AEF32,PROTOKOL!$A:$E,5)))</f>
        <v xml:space="preserve"> </v>
      </c>
      <c r="AEK32" s="155"/>
      <c r="AEL32" s="156" t="str">
        <f t="shared" si="129"/>
        <v xml:space="preserve"> </v>
      </c>
      <c r="AEM32" s="103"/>
      <c r="AEN32" s="138">
        <v>19</v>
      </c>
      <c r="AEO32" s="149" t="s">
        <v>163</v>
      </c>
      <c r="AEP32" s="150"/>
      <c r="AEQ32" s="150" t="str">
        <f t="shared" si="130"/>
        <v xml:space="preserve"> </v>
      </c>
      <c r="AER32" s="150" t="str">
        <f>IFERROR(IF(AEP32=0," ",IF(AEP32=16," ",VLOOKUP(AEP32,PROTOKOL!$A:$E,2)*AEQ32))/7.5*(7.5-AEU32),"")</f>
        <v/>
      </c>
      <c r="AES32" s="151"/>
      <c r="AET32" s="152" t="str">
        <f>IF(AEP32=0," ",IF(AEP32=16," ",(AEO32-AER32-AES32)*VLOOKUP(AEP32,PROTOKOL!$A:$E,5)))</f>
        <v xml:space="preserve"> </v>
      </c>
      <c r="AEU32" s="153"/>
      <c r="AEV32" s="144" t="str">
        <f t="shared" si="286"/>
        <v xml:space="preserve"> </v>
      </c>
      <c r="AEW32" s="145" t="str">
        <f t="shared" si="287"/>
        <v xml:space="preserve"> </v>
      </c>
      <c r="AEX32" s="149"/>
      <c r="AEY32" s="150"/>
      <c r="AEZ32" s="150" t="str">
        <f t="shared" si="131"/>
        <v xml:space="preserve"> </v>
      </c>
      <c r="AFA32" s="154" t="str">
        <f>IF(AEY32=0," ",IF(AEY32=16," ",VLOOKUP(AEY32,PROTOKOL!$A:$E,2)*AEZ32))</f>
        <v xml:space="preserve"> </v>
      </c>
      <c r="AFB32" s="151"/>
      <c r="AFC32" s="152" t="str">
        <f>IF(AEY32=0," ",IF(AEY32=16," ",(AEX32-AFA32-AFB32)*VLOOKUP(AEY32,PROTOKOL!$A:$E,5)))</f>
        <v xml:space="preserve"> </v>
      </c>
      <c r="AFD32" s="155"/>
      <c r="AFE32" s="156" t="str">
        <f t="shared" si="132"/>
        <v xml:space="preserve"> </v>
      </c>
      <c r="AFF32" s="103"/>
      <c r="AFG32" s="138">
        <v>19</v>
      </c>
      <c r="AFH32" s="149" t="s">
        <v>163</v>
      </c>
      <c r="AFI32" s="150"/>
      <c r="AFJ32" s="150" t="str">
        <f t="shared" si="133"/>
        <v xml:space="preserve"> </v>
      </c>
      <c r="AFK32" s="150" t="str">
        <f>IFERROR(IF(AFI32=0," ",IF(AFI32=16," ",VLOOKUP(AFI32,PROTOKOL!$A:$E,2)*AFJ32))/7.5*(7.5-AFN32),"")</f>
        <v/>
      </c>
      <c r="AFL32" s="151"/>
      <c r="AFM32" s="152" t="str">
        <f>IF(AFI32=0," ",IF(AFI32=16," ",(AFH32-AFK32-AFL32)*VLOOKUP(AFI32,PROTOKOL!$A:$E,5)))</f>
        <v xml:space="preserve"> </v>
      </c>
      <c r="AFN32" s="153"/>
      <c r="AFO32" s="144" t="str">
        <f t="shared" si="288"/>
        <v xml:space="preserve"> </v>
      </c>
      <c r="AFP32" s="145" t="str">
        <f t="shared" si="289"/>
        <v xml:space="preserve"> </v>
      </c>
      <c r="AFQ32" s="149"/>
      <c r="AFR32" s="150"/>
      <c r="AFS32" s="150" t="str">
        <f t="shared" si="134"/>
        <v xml:space="preserve"> </v>
      </c>
      <c r="AFT32" s="154" t="str">
        <f>IF(AFR32=0," ",IF(AFR32=16," ",VLOOKUP(AFR32,PROTOKOL!$A:$E,2)*AFS32))</f>
        <v xml:space="preserve"> </v>
      </c>
      <c r="AFU32" s="151"/>
      <c r="AFV32" s="152" t="str">
        <f>IF(AFR32=0," ",IF(AFR32=16," ",(AFQ32-AFT32-AFU32)*VLOOKUP(AFR32,PROTOKOL!$A:$E,5)))</f>
        <v xml:space="preserve"> </v>
      </c>
      <c r="AFW32" s="155"/>
      <c r="AFX32" s="156" t="str">
        <f t="shared" si="135"/>
        <v xml:space="preserve"> </v>
      </c>
      <c r="AFY32" s="103"/>
      <c r="AFZ32" s="138">
        <v>19</v>
      </c>
      <c r="AGA32" s="149" t="s">
        <v>163</v>
      </c>
      <c r="AGB32" s="150"/>
      <c r="AGC32" s="150" t="str">
        <f t="shared" si="136"/>
        <v xml:space="preserve"> </v>
      </c>
      <c r="AGD32" s="150" t="str">
        <f>IFERROR(IF(AGB32=0," ",IF(AGB32=16," ",VLOOKUP(AGB32,PROTOKOL!$A:$E,2)*AGC32))/7.5*(7.5-AGG32),"")</f>
        <v/>
      </c>
      <c r="AGE32" s="151"/>
      <c r="AGF32" s="152" t="str">
        <f>IF(AGB32=0," ",IF(AGB32=16," ",(AGA32-AGD32-AGE32)*VLOOKUP(AGB32,PROTOKOL!$A:$E,5)))</f>
        <v xml:space="preserve"> </v>
      </c>
      <c r="AGG32" s="153"/>
      <c r="AGH32" s="144" t="str">
        <f t="shared" si="290"/>
        <v xml:space="preserve"> </v>
      </c>
      <c r="AGI32" s="145" t="str">
        <f t="shared" si="291"/>
        <v xml:space="preserve"> </v>
      </c>
      <c r="AGJ32" s="149"/>
      <c r="AGK32" s="150"/>
      <c r="AGL32" s="150" t="str">
        <f t="shared" si="137"/>
        <v xml:space="preserve"> </v>
      </c>
      <c r="AGM32" s="154" t="str">
        <f>IF(AGK32=0," ",IF(AGK32=16," ",VLOOKUP(AGK32,PROTOKOL!$A:$E,2)*AGL32))</f>
        <v xml:space="preserve"> </v>
      </c>
      <c r="AGN32" s="151"/>
      <c r="AGO32" s="152" t="str">
        <f>IF(AGK32=0," ",IF(AGK32=16," ",(AGJ32-AGM32-AGN32)*VLOOKUP(AGK32,PROTOKOL!$A:$E,5)))</f>
        <v xml:space="preserve"> </v>
      </c>
      <c r="AGP32" s="155"/>
      <c r="AGQ32" s="156" t="str">
        <f t="shared" si="138"/>
        <v xml:space="preserve"> </v>
      </c>
      <c r="AGR32" s="103"/>
      <c r="AGS32" s="138">
        <v>19</v>
      </c>
      <c r="AGT32" s="149" t="s">
        <v>163</v>
      </c>
      <c r="AGU32" s="150"/>
      <c r="AGV32" s="150" t="str">
        <f t="shared" si="139"/>
        <v xml:space="preserve"> </v>
      </c>
      <c r="AGW32" s="150" t="str">
        <f>IFERROR(IF(AGU32=0," ",IF(AGU32=16," ",VLOOKUP(AGU32,PROTOKOL!$A:$E,2)*AGV32))/7.5*(7.5-AGZ32),"")</f>
        <v/>
      </c>
      <c r="AGX32" s="151"/>
      <c r="AGY32" s="152" t="str">
        <f>IF(AGU32=0," ",IF(AGU32=16," ",(AGT32-AGW32-AGX32)*VLOOKUP(AGU32,PROTOKOL!$A:$E,5)))</f>
        <v xml:space="preserve"> </v>
      </c>
      <c r="AGZ32" s="153"/>
      <c r="AHA32" s="144" t="str">
        <f t="shared" si="292"/>
        <v xml:space="preserve"> </v>
      </c>
      <c r="AHB32" s="145" t="str">
        <f t="shared" si="293"/>
        <v xml:space="preserve"> </v>
      </c>
      <c r="AHC32" s="149"/>
      <c r="AHD32" s="150"/>
      <c r="AHE32" s="150" t="str">
        <f t="shared" si="140"/>
        <v xml:space="preserve"> </v>
      </c>
      <c r="AHF32" s="154" t="str">
        <f>IF(AHD32=0," ",IF(AHD32=16," ",VLOOKUP(AHD32,PROTOKOL!$A:$E,2)*AHE32))</f>
        <v xml:space="preserve"> </v>
      </c>
      <c r="AHG32" s="151"/>
      <c r="AHH32" s="152" t="str">
        <f>IF(AHD32=0," ",IF(AHD32=16," ",(AHC32-AHF32-AHG32)*VLOOKUP(AHD32,PROTOKOL!$A:$E,5)))</f>
        <v xml:space="preserve"> </v>
      </c>
      <c r="AHI32" s="155"/>
      <c r="AHJ32" s="156" t="str">
        <f t="shared" si="141"/>
        <v xml:space="preserve"> </v>
      </c>
      <c r="AHK32" s="103"/>
      <c r="AHL32" s="138">
        <v>19</v>
      </c>
      <c r="AHM32" s="149" t="s">
        <v>163</v>
      </c>
      <c r="AHN32" s="150"/>
      <c r="AHO32" s="150" t="str">
        <f t="shared" si="142"/>
        <v xml:space="preserve"> </v>
      </c>
      <c r="AHP32" s="150" t="str">
        <f>IFERROR(IF(AHN32=0," ",IF(AHN32=16," ",VLOOKUP(AHN32,PROTOKOL!$A:$E,2)*AHO32))/7.5*(7.5-AHS32),"")</f>
        <v/>
      </c>
      <c r="AHQ32" s="151"/>
      <c r="AHR32" s="152" t="str">
        <f>IF(AHN32=0," ",IF(AHN32=16," ",(AHM32-AHP32-AHQ32)*VLOOKUP(AHN32,PROTOKOL!$A:$E,5)))</f>
        <v xml:space="preserve"> </v>
      </c>
      <c r="AHS32" s="153"/>
      <c r="AHT32" s="144" t="str">
        <f t="shared" si="294"/>
        <v xml:space="preserve"> </v>
      </c>
      <c r="AHU32" s="145" t="str">
        <f t="shared" si="295"/>
        <v xml:space="preserve"> </v>
      </c>
      <c r="AHV32" s="149"/>
      <c r="AHW32" s="150"/>
      <c r="AHX32" s="150" t="str">
        <f t="shared" si="143"/>
        <v xml:space="preserve"> </v>
      </c>
      <c r="AHY32" s="154" t="str">
        <f>IF(AHW32=0," ",IF(AHW32=16," ",VLOOKUP(AHW32,PROTOKOL!$A:$E,2)*AHX32))</f>
        <v xml:space="preserve"> </v>
      </c>
      <c r="AHZ32" s="151"/>
      <c r="AIA32" s="152" t="str">
        <f>IF(AHW32=0," ",IF(AHW32=16," ",(AHV32-AHY32-AHZ32)*VLOOKUP(AHW32,PROTOKOL!$A:$E,5)))</f>
        <v xml:space="preserve"> </v>
      </c>
      <c r="AIB32" s="155"/>
      <c r="AIC32" s="156" t="str">
        <f t="shared" si="144"/>
        <v xml:space="preserve"> </v>
      </c>
      <c r="AID32" s="103"/>
      <c r="AIE32" s="138">
        <v>19</v>
      </c>
      <c r="AIF32" s="149" t="s">
        <v>29</v>
      </c>
      <c r="AIG32" s="150"/>
      <c r="AIH32" s="150" t="str">
        <f t="shared" si="145"/>
        <v xml:space="preserve"> </v>
      </c>
      <c r="AII32" s="150" t="str">
        <f>IFERROR(IF(AIG32=0," ",IF(AIG32=16," ",VLOOKUP(AIG32,PROTOKOL!$A:$E,2)*AIH32))/7.5*(7.5-AIL32),"")</f>
        <v/>
      </c>
      <c r="AIJ32" s="151"/>
      <c r="AIK32" s="152" t="str">
        <f>IF(AIG32=0," ",IF(AIG32=16," ",(AIF32-AII32-AIJ32)*VLOOKUP(AIG32,PROTOKOL!$A:$E,5)))</f>
        <v xml:space="preserve"> </v>
      </c>
      <c r="AIL32" s="153"/>
      <c r="AIM32" s="144" t="str">
        <f t="shared" si="296"/>
        <v xml:space="preserve"> </v>
      </c>
      <c r="AIN32" s="145" t="str">
        <f t="shared" si="297"/>
        <v xml:space="preserve"> </v>
      </c>
      <c r="AIO32" s="149"/>
      <c r="AIP32" s="150"/>
      <c r="AIQ32" s="150" t="str">
        <f t="shared" si="146"/>
        <v xml:space="preserve"> </v>
      </c>
      <c r="AIR32" s="154" t="str">
        <f>IF(AIP32=0," ",IF(AIP32=16," ",VLOOKUP(AIP32,PROTOKOL!$A:$E,2)*AIQ32))</f>
        <v xml:space="preserve"> </v>
      </c>
      <c r="AIS32" s="151"/>
      <c r="AIT32" s="152" t="str">
        <f>IF(AIP32=0," ",IF(AIP32=16," ",(AIO32-AIR32-AIS32)*VLOOKUP(AIP32,PROTOKOL!$A:$E,5)))</f>
        <v xml:space="preserve"> </v>
      </c>
      <c r="AIU32" s="155"/>
      <c r="AIV32" s="156" t="str">
        <f t="shared" si="147"/>
        <v xml:space="preserve"> </v>
      </c>
      <c r="AIW32" s="103"/>
      <c r="AIX32" s="138">
        <v>19</v>
      </c>
      <c r="AIY32" s="149" t="s">
        <v>163</v>
      </c>
      <c r="AIZ32" s="150"/>
      <c r="AJA32" s="150" t="str">
        <f t="shared" si="148"/>
        <v xml:space="preserve"> </v>
      </c>
      <c r="AJB32" s="150" t="str">
        <f>IFERROR(IF(AIZ32=0," ",IF(AIZ32=16," ",VLOOKUP(AIZ32,PROTOKOL!$A:$E,2)*AJA32))/7.5*(7.5-AJE32),"")</f>
        <v/>
      </c>
      <c r="AJC32" s="151"/>
      <c r="AJD32" s="152" t="str">
        <f>IF(AIZ32=0," ",IF(AIZ32=16," ",(AIY32-AJB32-AJC32)*VLOOKUP(AIZ32,PROTOKOL!$A:$E,5)))</f>
        <v xml:space="preserve"> </v>
      </c>
      <c r="AJE32" s="153"/>
      <c r="AJF32" s="144" t="str">
        <f t="shared" si="298"/>
        <v xml:space="preserve"> </v>
      </c>
      <c r="AJG32" s="145" t="str">
        <f t="shared" si="299"/>
        <v xml:space="preserve"> </v>
      </c>
      <c r="AJH32" s="149"/>
      <c r="AJI32" s="150"/>
      <c r="AJJ32" s="150" t="str">
        <f t="shared" si="149"/>
        <v xml:space="preserve"> </v>
      </c>
      <c r="AJK32" s="154" t="str">
        <f>IF(AJI32=0," ",IF(AJI32=16," ",VLOOKUP(AJI32,PROTOKOL!$A:$E,2)*AJJ32))</f>
        <v xml:space="preserve"> </v>
      </c>
      <c r="AJL32" s="151"/>
      <c r="AJM32" s="152" t="str">
        <f>IF(AJI32=0," ",IF(AJI32=16," ",(AJH32-AJK32-AJL32)*VLOOKUP(AJI32,PROTOKOL!$A:$E,5)))</f>
        <v xml:space="preserve"> </v>
      </c>
      <c r="AJN32" s="155"/>
      <c r="AJO32" s="156" t="str">
        <f t="shared" si="150"/>
        <v xml:space="preserve"> </v>
      </c>
      <c r="AJP32" s="103"/>
      <c r="AJQ32" s="138">
        <v>19</v>
      </c>
      <c r="AJR32" s="149" t="s">
        <v>163</v>
      </c>
      <c r="AJS32" s="150"/>
      <c r="AJT32" s="150" t="str">
        <f t="shared" si="151"/>
        <v xml:space="preserve"> </v>
      </c>
      <c r="AJU32" s="150" t="str">
        <f>IFERROR(IF(AJS32=0," ",IF(AJS32=16," ",VLOOKUP(AJS32,PROTOKOL!$A:$E,2)*AJT32))/7.5*(7.5-AJX32),"")</f>
        <v/>
      </c>
      <c r="AJV32" s="151"/>
      <c r="AJW32" s="152" t="str">
        <f>IF(AJS32=0," ",IF(AJS32=16," ",(AJR32-AJU32-AJV32)*VLOOKUP(AJS32,PROTOKOL!$A:$E,5)))</f>
        <v xml:space="preserve"> </v>
      </c>
      <c r="AJX32" s="153"/>
      <c r="AJY32" s="144" t="str">
        <f t="shared" si="300"/>
        <v xml:space="preserve"> </v>
      </c>
      <c r="AJZ32" s="145" t="str">
        <f t="shared" si="301"/>
        <v xml:space="preserve"> </v>
      </c>
      <c r="AKA32" s="149"/>
      <c r="AKB32" s="150"/>
      <c r="AKC32" s="150" t="str">
        <f t="shared" si="152"/>
        <v xml:space="preserve"> </v>
      </c>
      <c r="AKD32" s="154" t="str">
        <f>IF(AKB32=0," ",IF(AKB32=16," ",VLOOKUP(AKB32,PROTOKOL!$A:$E,2)*AKC32))</f>
        <v xml:space="preserve"> </v>
      </c>
      <c r="AKE32" s="151"/>
      <c r="AKF32" s="152" t="str">
        <f>IF(AKB32=0," ",IF(AKB32=16," ",(AKA32-AKD32-AKE32)*VLOOKUP(AKB32,PROTOKOL!$A:$E,5)))</f>
        <v xml:space="preserve"> </v>
      </c>
      <c r="AKG32" s="155"/>
      <c r="AKH32" s="156" t="str">
        <f t="shared" si="153"/>
        <v xml:space="preserve"> </v>
      </c>
      <c r="AKI32" s="103"/>
      <c r="AKJ32" s="138">
        <v>19</v>
      </c>
      <c r="AKK32" s="149" t="s">
        <v>163</v>
      </c>
      <c r="AKL32" s="150"/>
      <c r="AKM32" s="150" t="str">
        <f t="shared" si="154"/>
        <v xml:space="preserve"> </v>
      </c>
      <c r="AKN32" s="150" t="str">
        <f>IFERROR(IF(AKL32=0," ",IF(AKL32=16," ",VLOOKUP(AKL32,PROTOKOL!$A:$E,2)*AKM32))/7.5*(7.5-AKQ32),"")</f>
        <v/>
      </c>
      <c r="AKO32" s="151"/>
      <c r="AKP32" s="152" t="str">
        <f>IF(AKL32=0," ",IF(AKL32=16," ",(AKK32-AKN32-AKO32)*VLOOKUP(AKL32,PROTOKOL!$A:$E,5)))</f>
        <v xml:space="preserve"> </v>
      </c>
      <c r="AKQ32" s="153"/>
      <c r="AKR32" s="144" t="str">
        <f t="shared" si="302"/>
        <v xml:space="preserve"> </v>
      </c>
      <c r="AKS32" s="145" t="str">
        <f t="shared" si="303"/>
        <v xml:space="preserve"> </v>
      </c>
      <c r="AKT32" s="149"/>
      <c r="AKU32" s="150"/>
      <c r="AKV32" s="150" t="str">
        <f t="shared" si="155"/>
        <v xml:space="preserve"> </v>
      </c>
      <c r="AKW32" s="154" t="str">
        <f>IF(AKU32=0," ",IF(AKU32=16," ",VLOOKUP(AKU32,PROTOKOL!$A:$E,2)*AKV32))</f>
        <v xml:space="preserve"> </v>
      </c>
      <c r="AKX32" s="151"/>
      <c r="AKY32" s="152" t="str">
        <f>IF(AKU32=0," ",IF(AKU32=16," ",(AKT32-AKW32-AKX32)*VLOOKUP(AKU32,PROTOKOL!$A:$E,5)))</f>
        <v xml:space="preserve"> </v>
      </c>
      <c r="AKZ32" s="155"/>
      <c r="ALA32" s="156" t="str">
        <f t="shared" si="156"/>
        <v xml:space="preserve"> </v>
      </c>
      <c r="ALB32" s="103"/>
      <c r="ALC32" s="138">
        <v>19</v>
      </c>
      <c r="ALD32" s="149" t="s">
        <v>163</v>
      </c>
      <c r="ALE32" s="150"/>
      <c r="ALF32" s="150" t="str">
        <f t="shared" si="157"/>
        <v xml:space="preserve"> </v>
      </c>
      <c r="ALG32" s="150" t="str">
        <f>IFERROR(IF(ALE32=0," ",IF(ALE32=16," ",VLOOKUP(ALE32,PROTOKOL!$A:$E,2)*ALF32))/7.5*(7.5-ALJ32),"")</f>
        <v/>
      </c>
      <c r="ALH32" s="151"/>
      <c r="ALI32" s="152" t="str">
        <f>IF(ALE32=0," ",IF(ALE32=16," ",(ALD32-ALG32-ALH32)*VLOOKUP(ALE32,PROTOKOL!$A:$E,5)))</f>
        <v xml:space="preserve"> </v>
      </c>
      <c r="ALJ32" s="153"/>
      <c r="ALK32" s="144" t="str">
        <f t="shared" si="304"/>
        <v xml:space="preserve"> </v>
      </c>
      <c r="ALL32" s="145" t="str">
        <f t="shared" si="305"/>
        <v xml:space="preserve"> </v>
      </c>
      <c r="ALM32" s="149"/>
      <c r="ALN32" s="150"/>
      <c r="ALO32" s="150" t="str">
        <f t="shared" si="158"/>
        <v xml:space="preserve"> </v>
      </c>
      <c r="ALP32" s="154" t="str">
        <f>IF(ALN32=0," ",IF(ALN32=16," ",VLOOKUP(ALN32,PROTOKOL!$A:$E,2)*ALO32))</f>
        <v xml:space="preserve"> </v>
      </c>
      <c r="ALQ32" s="151"/>
      <c r="ALR32" s="152" t="str">
        <f>IF(ALN32=0," ",IF(ALN32=16," ",(ALM32-ALP32-ALQ32)*VLOOKUP(ALN32,PROTOKOL!$A:$E,5)))</f>
        <v xml:space="preserve"> </v>
      </c>
      <c r="ALS32" s="155"/>
      <c r="ALT32" s="156" t="str">
        <f t="shared" si="159"/>
        <v xml:space="preserve"> </v>
      </c>
      <c r="ALU32" s="103"/>
      <c r="ALV32" s="138">
        <v>19</v>
      </c>
      <c r="ALW32" s="149" t="s">
        <v>163</v>
      </c>
      <c r="ALX32" s="150"/>
      <c r="ALY32" s="150" t="str">
        <f t="shared" si="160"/>
        <v xml:space="preserve"> </v>
      </c>
      <c r="ALZ32" s="150" t="str">
        <f>IFERROR(IF(ALX32=0," ",IF(ALX32=16," ",VLOOKUP(ALX32,PROTOKOL!$A:$E,2)*ALY32))/7.5*(7.5-AMC32),"")</f>
        <v/>
      </c>
      <c r="AMA32" s="151"/>
      <c r="AMB32" s="152" t="str">
        <f>IF(ALX32=0," ",IF(ALX32=16," ",(ALW32-ALZ32-AMA32)*VLOOKUP(ALX32,PROTOKOL!$A:$E,5)))</f>
        <v xml:space="preserve"> </v>
      </c>
      <c r="AMC32" s="153"/>
      <c r="AMD32" s="144" t="str">
        <f t="shared" si="306"/>
        <v xml:space="preserve"> </v>
      </c>
      <c r="AME32" s="145" t="str">
        <f t="shared" si="307"/>
        <v xml:space="preserve"> </v>
      </c>
      <c r="AMF32" s="149"/>
      <c r="AMG32" s="150"/>
      <c r="AMH32" s="150" t="str">
        <f t="shared" si="161"/>
        <v xml:space="preserve"> </v>
      </c>
      <c r="AMI32" s="154" t="str">
        <f>IF(AMG32=0," ",IF(AMG32=16," ",VLOOKUP(AMG32,PROTOKOL!$A:$E,2)*AMH32))</f>
        <v xml:space="preserve"> </v>
      </c>
      <c r="AMJ32" s="151"/>
      <c r="AMK32" s="152" t="str">
        <f>IF(AMG32=0," ",IF(AMG32=16," ",(AMF32-AMI32-AMJ32)*VLOOKUP(AMG32,PROTOKOL!$A:$E,5)))</f>
        <v xml:space="preserve"> </v>
      </c>
      <c r="AML32" s="155"/>
      <c r="AMM32" s="156" t="str">
        <f t="shared" si="162"/>
        <v xml:space="preserve"> </v>
      </c>
      <c r="AMN32" s="103"/>
      <c r="AMO32" s="138">
        <v>19</v>
      </c>
      <c r="AMP32" s="149" t="s">
        <v>163</v>
      </c>
      <c r="AMQ32" s="150"/>
      <c r="AMR32" s="150" t="str">
        <f t="shared" si="163"/>
        <v xml:space="preserve"> </v>
      </c>
      <c r="AMS32" s="150" t="str">
        <f>IFERROR(IF(AMQ32=0," ",IF(AMQ32=16," ",VLOOKUP(AMQ32,PROTOKOL!$A:$E,2)*AMR32))/7.5*(7.5-AMV32),"")</f>
        <v/>
      </c>
      <c r="AMT32" s="151"/>
      <c r="AMU32" s="152" t="str">
        <f>IF(AMQ32=0," ",IF(AMQ32=16," ",(AMP32-AMS32-AMT32)*VLOOKUP(AMQ32,PROTOKOL!$A:$E,5)))</f>
        <v xml:space="preserve"> </v>
      </c>
      <c r="AMV32" s="153"/>
      <c r="AMW32" s="144" t="str">
        <f t="shared" si="308"/>
        <v xml:space="preserve"> </v>
      </c>
      <c r="AMX32" s="145" t="str">
        <f t="shared" si="309"/>
        <v xml:space="preserve"> </v>
      </c>
      <c r="AMY32" s="149"/>
      <c r="AMZ32" s="150"/>
      <c r="ANA32" s="150" t="str">
        <f t="shared" si="164"/>
        <v xml:space="preserve"> </v>
      </c>
      <c r="ANB32" s="154" t="str">
        <f>IF(AMZ32=0," ",IF(AMZ32=16," ",VLOOKUP(AMZ32,PROTOKOL!$A:$E,2)*ANA32))</f>
        <v xml:space="preserve"> </v>
      </c>
      <c r="ANC32" s="151"/>
      <c r="AND32" s="152" t="str">
        <f>IF(AMZ32=0," ",IF(AMZ32=16," ",(AMY32-ANB32-ANC32)*VLOOKUP(AMZ32,PROTOKOL!$A:$E,5)))</f>
        <v xml:space="preserve"> </v>
      </c>
      <c r="ANE32" s="155"/>
      <c r="ANF32" s="156" t="str">
        <f t="shared" si="165"/>
        <v xml:space="preserve"> </v>
      </c>
      <c r="ANG32" s="103"/>
      <c r="ANH32" s="138">
        <v>19</v>
      </c>
      <c r="ANI32" s="149" t="s">
        <v>163</v>
      </c>
      <c r="ANJ32" s="150"/>
      <c r="ANK32" s="150" t="str">
        <f t="shared" si="166"/>
        <v xml:space="preserve"> </v>
      </c>
      <c r="ANL32" s="150" t="str">
        <f>IFERROR(IF(ANJ32=0," ",IF(ANJ32=16," ",VLOOKUP(ANJ32,PROTOKOL!$A:$E,2)*ANK32))/7.5*(7.5-ANO32),"")</f>
        <v/>
      </c>
      <c r="ANM32" s="151"/>
      <c r="ANN32" s="152" t="str">
        <f>IF(ANJ32=0," ",IF(ANJ32=16," ",(ANI32-ANL32-ANM32)*VLOOKUP(ANJ32,PROTOKOL!$A:$E,5)))</f>
        <v xml:space="preserve"> </v>
      </c>
      <c r="ANO32" s="153"/>
      <c r="ANP32" s="144" t="str">
        <f t="shared" si="310"/>
        <v xml:space="preserve"> </v>
      </c>
      <c r="ANQ32" s="145" t="str">
        <f t="shared" si="311"/>
        <v xml:space="preserve"> </v>
      </c>
      <c r="ANR32" s="149"/>
      <c r="ANS32" s="150"/>
      <c r="ANT32" s="150" t="str">
        <f t="shared" si="167"/>
        <v xml:space="preserve"> </v>
      </c>
      <c r="ANU32" s="154" t="str">
        <f>IF(ANS32=0," ",IF(ANS32=16," ",VLOOKUP(ANS32,PROTOKOL!$A:$E,2)*ANT32))</f>
        <v xml:space="preserve"> </v>
      </c>
      <c r="ANV32" s="151"/>
      <c r="ANW32" s="152" t="str">
        <f>IF(ANS32=0," ",IF(ANS32=16," ",(ANR32-ANU32-ANV32)*VLOOKUP(ANS32,PROTOKOL!$A:$E,5)))</f>
        <v xml:space="preserve"> </v>
      </c>
      <c r="ANX32" s="155"/>
      <c r="ANY32" s="156" t="str">
        <f t="shared" si="168"/>
        <v xml:space="preserve"> </v>
      </c>
      <c r="ANZ32" s="103"/>
      <c r="AOA32" s="138">
        <v>19</v>
      </c>
      <c r="AOB32" s="149" t="s">
        <v>29</v>
      </c>
      <c r="AOC32" s="150"/>
      <c r="AOD32" s="150" t="str">
        <f t="shared" si="169"/>
        <v xml:space="preserve"> </v>
      </c>
      <c r="AOE32" s="150" t="str">
        <f>IFERROR(IF(AOC32=0," ",IF(AOC32=16," ",VLOOKUP(AOC32,PROTOKOL!$A:$E,2)*AOD32))/7.5*(7.5-AOH32),"")</f>
        <v/>
      </c>
      <c r="AOF32" s="151"/>
      <c r="AOG32" s="152" t="str">
        <f>IF(AOC32=0," ",IF(AOC32=16," ",(AOB32-AOE32-AOF32)*VLOOKUP(AOC32,PROTOKOL!$A:$E,5)))</f>
        <v xml:space="preserve"> </v>
      </c>
      <c r="AOH32" s="153"/>
      <c r="AOI32" s="144" t="str">
        <f t="shared" si="312"/>
        <v xml:space="preserve"> </v>
      </c>
      <c r="AOJ32" s="145" t="str">
        <f t="shared" si="313"/>
        <v xml:space="preserve"> </v>
      </c>
      <c r="AOK32" s="149"/>
      <c r="AOL32" s="150"/>
      <c r="AOM32" s="150" t="str">
        <f t="shared" si="170"/>
        <v xml:space="preserve"> </v>
      </c>
      <c r="AON32" s="154" t="str">
        <f>IF(AOL32=0," ",IF(AOL32=16," ",VLOOKUP(AOL32,PROTOKOL!$A:$E,2)*AOM32))</f>
        <v xml:space="preserve"> </v>
      </c>
      <c r="AOO32" s="151"/>
      <c r="AOP32" s="152" t="str">
        <f>IF(AOL32=0," ",IF(AOL32=16," ",(AOK32-AON32-AOO32)*VLOOKUP(AOL32,PROTOKOL!$A:$E,5)))</f>
        <v xml:space="preserve"> </v>
      </c>
      <c r="AOQ32" s="155"/>
      <c r="AOR32" s="156" t="str">
        <f t="shared" si="171"/>
        <v xml:space="preserve"> </v>
      </c>
      <c r="AOS32" s="103"/>
      <c r="AOT32" s="138">
        <v>19</v>
      </c>
      <c r="AOU32" s="149" t="s">
        <v>163</v>
      </c>
      <c r="AOV32" s="150"/>
      <c r="AOW32" s="150" t="str">
        <f t="shared" si="172"/>
        <v xml:space="preserve"> </v>
      </c>
      <c r="AOX32" s="150" t="str">
        <f>IFERROR(IF(AOV32=0," ",IF(AOV32=16," ",VLOOKUP(AOV32,PROTOKOL!$A:$E,2)*AOW32))/7.5*(7.5-APA32),"")</f>
        <v/>
      </c>
      <c r="AOY32" s="151"/>
      <c r="AOZ32" s="152" t="str">
        <f>IF(AOV32=0," ",IF(AOV32=16," ",(AOU32-AOX32-AOY32)*VLOOKUP(AOV32,PROTOKOL!$A:$E,5)))</f>
        <v xml:space="preserve"> </v>
      </c>
      <c r="APA32" s="153"/>
      <c r="APB32" s="144" t="str">
        <f t="shared" si="314"/>
        <v xml:space="preserve"> </v>
      </c>
      <c r="APC32" s="145" t="str">
        <f t="shared" si="315"/>
        <v xml:space="preserve"> </v>
      </c>
      <c r="APD32" s="149"/>
      <c r="APE32" s="150"/>
      <c r="APF32" s="150" t="str">
        <f t="shared" si="173"/>
        <v xml:space="preserve"> </v>
      </c>
      <c r="APG32" s="154" t="str">
        <f>IF(APE32=0," ",IF(APE32=16," ",VLOOKUP(APE32,PROTOKOL!$A:$E,2)*APF32))</f>
        <v xml:space="preserve"> </v>
      </c>
      <c r="APH32" s="151"/>
      <c r="API32" s="152" t="str">
        <f>IF(APE32=0," ",IF(APE32=16," ",(APD32-APG32-APH32)*VLOOKUP(APE32,PROTOKOL!$A:$E,5)))</f>
        <v xml:space="preserve"> </v>
      </c>
      <c r="APJ32" s="155"/>
      <c r="APK32" s="156" t="str">
        <f t="shared" si="174"/>
        <v xml:space="preserve"> </v>
      </c>
      <c r="APL32" s="103"/>
      <c r="APM32" s="138">
        <v>19</v>
      </c>
      <c r="APN32" s="149" t="s">
        <v>163</v>
      </c>
      <c r="APO32" s="150"/>
      <c r="APP32" s="150" t="str">
        <f t="shared" si="175"/>
        <v xml:space="preserve"> </v>
      </c>
      <c r="APQ32" s="150" t="str">
        <f>IFERROR(IF(APO32=0," ",IF(APO32=16," ",VLOOKUP(APO32,PROTOKOL!$A:$E,2)*APP32))/7.5*(7.5-APT32),"")</f>
        <v/>
      </c>
      <c r="APR32" s="151"/>
      <c r="APS32" s="152" t="str">
        <f>IF(APO32=0," ",IF(APO32=16," ",(APN32-APQ32-APR32)*VLOOKUP(APO32,PROTOKOL!$A:$E,5)))</f>
        <v xml:space="preserve"> </v>
      </c>
      <c r="APT32" s="153"/>
      <c r="APU32" s="144" t="str">
        <f t="shared" si="316"/>
        <v xml:space="preserve"> </v>
      </c>
      <c r="APV32" s="145" t="str">
        <f t="shared" si="317"/>
        <v xml:space="preserve"> </v>
      </c>
      <c r="APW32" s="149"/>
      <c r="APX32" s="150"/>
      <c r="APY32" s="150" t="str">
        <f t="shared" si="176"/>
        <v xml:space="preserve"> </v>
      </c>
      <c r="APZ32" s="154" t="str">
        <f>IF(APX32=0," ",IF(APX32=16," ",VLOOKUP(APX32,PROTOKOL!$A:$E,2)*APY32))</f>
        <v xml:space="preserve"> </v>
      </c>
      <c r="AQA32" s="151"/>
      <c r="AQB32" s="152" t="str">
        <f>IF(APX32=0," ",IF(APX32=16," ",(APW32-APZ32-AQA32)*VLOOKUP(APX32,PROTOKOL!$A:$E,5)))</f>
        <v xml:space="preserve"> </v>
      </c>
      <c r="AQC32" s="155"/>
      <c r="AQD32" s="156" t="str">
        <f t="shared" si="177"/>
        <v xml:space="preserve"> </v>
      </c>
      <c r="AQE32" s="103"/>
      <c r="AQF32" s="138">
        <v>19</v>
      </c>
      <c r="AQG32" s="149" t="s">
        <v>29</v>
      </c>
      <c r="AQH32" s="150"/>
      <c r="AQI32" s="150" t="str">
        <f t="shared" si="178"/>
        <v xml:space="preserve"> </v>
      </c>
      <c r="AQJ32" s="150" t="str">
        <f>IFERROR(IF(AQH32=0," ",IF(AQH32=16," ",VLOOKUP(AQH32,PROTOKOL!$A:$E,2)*AQI32))/7.5*(7.5-AQM32),"")</f>
        <v/>
      </c>
      <c r="AQK32" s="151"/>
      <c r="AQL32" s="152" t="str">
        <f>IF(AQH32=0," ",IF(AQH32=16," ",(AQG32-AQJ32-AQK32)*VLOOKUP(AQH32,PROTOKOL!$A:$E,5)))</f>
        <v xml:space="preserve"> </v>
      </c>
      <c r="AQM32" s="153"/>
      <c r="AQN32" s="144" t="str">
        <f t="shared" si="318"/>
        <v xml:space="preserve"> </v>
      </c>
      <c r="AQO32" s="145" t="str">
        <f t="shared" si="319"/>
        <v xml:space="preserve"> </v>
      </c>
      <c r="AQP32" s="149"/>
      <c r="AQQ32" s="150"/>
      <c r="AQR32" s="150" t="str">
        <f t="shared" si="179"/>
        <v xml:space="preserve"> </v>
      </c>
      <c r="AQS32" s="154" t="str">
        <f>IF(AQQ32=0," ",IF(AQQ32=16," ",VLOOKUP(AQQ32,PROTOKOL!$A:$E,2)*AQR32))</f>
        <v xml:space="preserve"> </v>
      </c>
      <c r="AQT32" s="151"/>
      <c r="AQU32" s="152" t="str">
        <f>IF(AQQ32=0," ",IF(AQQ32=16," ",(AQP32-AQS32-AQT32)*VLOOKUP(AQQ32,PROTOKOL!$A:$E,5)))</f>
        <v xml:space="preserve"> </v>
      </c>
      <c r="AQV32" s="155"/>
      <c r="AQW32" s="156" t="str">
        <f t="shared" si="180"/>
        <v xml:space="preserve"> </v>
      </c>
      <c r="AQX32" s="103"/>
      <c r="AQY32" s="138">
        <v>19</v>
      </c>
      <c r="AQZ32" s="149" t="s">
        <v>29</v>
      </c>
      <c r="ARA32" s="150"/>
      <c r="ARB32" s="150" t="str">
        <f t="shared" si="181"/>
        <v xml:space="preserve"> </v>
      </c>
      <c r="ARC32" s="150" t="str">
        <f>IFERROR(IF(ARA32=0," ",IF(ARA32=16," ",VLOOKUP(ARA32,PROTOKOL!$A:$E,2)*ARB32))/7.5*(7.5-ARF32),"")</f>
        <v/>
      </c>
      <c r="ARD32" s="151"/>
      <c r="ARE32" s="152" t="str">
        <f>IF(ARA32=0," ",IF(ARA32=16," ",(AQZ32-ARC32-ARD32)*VLOOKUP(ARA32,PROTOKOL!$A:$E,5)))</f>
        <v xml:space="preserve"> </v>
      </c>
      <c r="ARF32" s="153"/>
      <c r="ARG32" s="144" t="str">
        <f t="shared" si="320"/>
        <v xml:space="preserve"> </v>
      </c>
      <c r="ARH32" s="145" t="str">
        <f t="shared" si="321"/>
        <v xml:space="preserve"> </v>
      </c>
      <c r="ARI32" s="149"/>
      <c r="ARJ32" s="150"/>
      <c r="ARK32" s="150" t="str">
        <f t="shared" si="182"/>
        <v xml:space="preserve"> </v>
      </c>
      <c r="ARL32" s="154" t="str">
        <f>IF(ARJ32=0," ",IF(ARJ32=16," ",VLOOKUP(ARJ32,PROTOKOL!$A:$E,2)*ARK32))</f>
        <v xml:space="preserve"> </v>
      </c>
      <c r="ARM32" s="151"/>
      <c r="ARN32" s="152" t="str">
        <f>IF(ARJ32=0," ",IF(ARJ32=16," ",(ARI32-ARL32-ARM32)*VLOOKUP(ARJ32,PROTOKOL!$A:$E,5)))</f>
        <v xml:space="preserve"> </v>
      </c>
      <c r="ARO32" s="155"/>
      <c r="ARP32" s="156" t="str">
        <f t="shared" si="183"/>
        <v xml:space="preserve"> </v>
      </c>
      <c r="ARQ32" s="103"/>
      <c r="ARR32" s="138">
        <v>19</v>
      </c>
      <c r="ARS32" s="149" t="s">
        <v>163</v>
      </c>
      <c r="ART32" s="150"/>
      <c r="ARU32" s="150" t="str">
        <f t="shared" si="184"/>
        <v xml:space="preserve"> </v>
      </c>
      <c r="ARV32" s="150" t="str">
        <f>IFERROR(IF(ART32=0," ",IF(ART32=16," ",VLOOKUP(ART32,PROTOKOL!$A:$E,2)*ARU32))/7.5*(7.5-ARY32),"")</f>
        <v/>
      </c>
      <c r="ARW32" s="151"/>
      <c r="ARX32" s="152" t="str">
        <f>IF(ART32=0," ",IF(ART32=16," ",(ARS32-ARV32-ARW32)*VLOOKUP(ART32,PROTOKOL!$A:$E,5)))</f>
        <v xml:space="preserve"> </v>
      </c>
      <c r="ARY32" s="153"/>
      <c r="ARZ32" s="144" t="str">
        <f t="shared" si="322"/>
        <v xml:space="preserve"> </v>
      </c>
      <c r="ASA32" s="145" t="str">
        <f t="shared" si="323"/>
        <v xml:space="preserve"> </v>
      </c>
      <c r="ASB32" s="149"/>
      <c r="ASC32" s="150"/>
      <c r="ASD32" s="150" t="str">
        <f t="shared" si="185"/>
        <v xml:space="preserve"> </v>
      </c>
      <c r="ASE32" s="154" t="str">
        <f>IF(ASC32=0," ",IF(ASC32=16," ",VLOOKUP(ASC32,PROTOKOL!$A:$E,2)*ASD32))</f>
        <v xml:space="preserve"> </v>
      </c>
      <c r="ASF32" s="151"/>
      <c r="ASG32" s="152" t="str">
        <f>IF(ASC32=0," ",IF(ASC32=16," ",(ASB32-ASE32-ASF32)*VLOOKUP(ASC32,PROTOKOL!$A:$E,5)))</f>
        <v xml:space="preserve"> </v>
      </c>
      <c r="ASH32" s="155"/>
      <c r="ASI32" s="156" t="str">
        <f t="shared" si="186"/>
        <v xml:space="preserve"> </v>
      </c>
      <c r="ASJ32" s="103"/>
      <c r="ASK32" s="138">
        <v>19</v>
      </c>
      <c r="ASL32" s="149" t="s">
        <v>163</v>
      </c>
      <c r="ASM32" s="150"/>
      <c r="ASN32" s="150" t="str">
        <f t="shared" si="187"/>
        <v xml:space="preserve"> </v>
      </c>
      <c r="ASO32" s="150" t="str">
        <f>IFERROR(IF(ASM32=0," ",IF(ASM32=16," ",VLOOKUP(ASM32,PROTOKOL!$A:$E,2)*ASN32))/7.5*(7.5-ASR32),"")</f>
        <v/>
      </c>
      <c r="ASP32" s="151"/>
      <c r="ASQ32" s="152" t="str">
        <f>IF(ASM32=0," ",IF(ASM32=16," ",(ASL32-ASO32-ASP32)*VLOOKUP(ASM32,PROTOKOL!$A:$E,5)))</f>
        <v xml:space="preserve"> </v>
      </c>
      <c r="ASR32" s="153"/>
      <c r="ASS32" s="144" t="str">
        <f t="shared" si="324"/>
        <v xml:space="preserve"> </v>
      </c>
      <c r="AST32" s="145" t="str">
        <f t="shared" si="325"/>
        <v xml:space="preserve"> </v>
      </c>
      <c r="ASU32" s="149"/>
      <c r="ASV32" s="150"/>
      <c r="ASW32" s="150" t="str">
        <f t="shared" si="188"/>
        <v xml:space="preserve"> </v>
      </c>
      <c r="ASX32" s="154" t="str">
        <f>IF(ASV32=0," ",IF(ASV32=16," ",VLOOKUP(ASV32,PROTOKOL!$A:$E,2)*ASW32))</f>
        <v xml:space="preserve"> </v>
      </c>
      <c r="ASY32" s="151"/>
      <c r="ASZ32" s="152" t="str">
        <f>IF(ASV32=0," ",IF(ASV32=16," ",(ASU32-ASX32-ASY32)*VLOOKUP(ASV32,PROTOKOL!$A:$E,5)))</f>
        <v xml:space="preserve"> </v>
      </c>
      <c r="ATA32" s="155"/>
      <c r="ATB32" s="156" t="str">
        <f t="shared" si="189"/>
        <v xml:space="preserve"> </v>
      </c>
      <c r="ATC32" s="103"/>
      <c r="ATD32" s="138">
        <v>19</v>
      </c>
      <c r="ATE32" s="149" t="s">
        <v>29</v>
      </c>
      <c r="ATF32" s="150"/>
      <c r="ATG32" s="150" t="str">
        <f t="shared" si="190"/>
        <v xml:space="preserve"> </v>
      </c>
      <c r="ATH32" s="150" t="str">
        <f>IFERROR(IF(ATF32=0," ",IF(ATF32=16," ",VLOOKUP(ATF32,PROTOKOL!$A:$E,2)*ATG32))/7.5*(7.5-ATK32),"")</f>
        <v/>
      </c>
      <c r="ATI32" s="151"/>
      <c r="ATJ32" s="152" t="str">
        <f>IF(ATF32=0," ",IF(ATF32=16," ",(ATE32-ATH32-ATI32)*VLOOKUP(ATF32,PROTOKOL!$A:$E,5)))</f>
        <v xml:space="preserve"> </v>
      </c>
      <c r="ATK32" s="153"/>
      <c r="ATL32" s="144" t="str">
        <f t="shared" si="326"/>
        <v xml:space="preserve"> </v>
      </c>
      <c r="ATM32" s="145" t="str">
        <f t="shared" si="327"/>
        <v xml:space="preserve"> </v>
      </c>
      <c r="ATN32" s="149"/>
      <c r="ATO32" s="150"/>
      <c r="ATP32" s="150" t="str">
        <f t="shared" si="191"/>
        <v xml:space="preserve"> </v>
      </c>
      <c r="ATQ32" s="154" t="str">
        <f>IF(ATO32=0," ",IF(ATO32=16," ",VLOOKUP(ATO32,PROTOKOL!$A:$E,2)*ATP32))</f>
        <v xml:space="preserve"> </v>
      </c>
      <c r="ATR32" s="151"/>
      <c r="ATS32" s="152" t="str">
        <f>IF(ATO32=0," ",IF(ATO32=16," ",(ATN32-ATQ32-ATR32)*VLOOKUP(ATO32,PROTOKOL!$A:$E,5)))</f>
        <v xml:space="preserve"> </v>
      </c>
      <c r="ATT32" s="155"/>
      <c r="ATU32" s="156" t="str">
        <f t="shared" si="192"/>
        <v xml:space="preserve"> </v>
      </c>
      <c r="ATV32" s="103"/>
      <c r="ATW32" s="138">
        <v>19</v>
      </c>
      <c r="ATX32" s="149" t="s">
        <v>29</v>
      </c>
      <c r="ATY32" s="150"/>
      <c r="ATZ32" s="150" t="str">
        <f t="shared" si="193"/>
        <v xml:space="preserve"> </v>
      </c>
      <c r="AUA32" s="150" t="str">
        <f>IFERROR(IF(ATY32=0," ",IF(ATY32=16," ",VLOOKUP(ATY32,PROTOKOL!$A:$E,2)*ATZ32))/7.5*(7.5-AUD32),"")</f>
        <v/>
      </c>
      <c r="AUB32" s="151"/>
      <c r="AUC32" s="152" t="str">
        <f>IF(ATY32=0," ",IF(ATY32=16," ",(ATX32-AUA32-AUB32)*VLOOKUP(ATY32,PROTOKOL!$A:$E,5)))</f>
        <v xml:space="preserve"> </v>
      </c>
      <c r="AUD32" s="153"/>
      <c r="AUE32" s="144" t="str">
        <f t="shared" si="328"/>
        <v xml:space="preserve"> </v>
      </c>
      <c r="AUF32" s="145" t="str">
        <f t="shared" si="329"/>
        <v xml:space="preserve"> </v>
      </c>
      <c r="AUG32" s="149"/>
      <c r="AUH32" s="150"/>
      <c r="AUI32" s="150" t="str">
        <f t="shared" si="194"/>
        <v xml:space="preserve"> </v>
      </c>
      <c r="AUJ32" s="154" t="str">
        <f>IF(AUH32=0," ",IF(AUH32=16," ",VLOOKUP(AUH32,PROTOKOL!$A:$E,2)*AUI32))</f>
        <v xml:space="preserve"> </v>
      </c>
      <c r="AUK32" s="151"/>
      <c r="AUL32" s="152" t="str">
        <f>IF(AUH32=0," ",IF(AUH32=16," ",(AUG32-AUJ32-AUK32)*VLOOKUP(AUH32,PROTOKOL!$A:$E,5)))</f>
        <v xml:space="preserve"> </v>
      </c>
      <c r="AUM32" s="155"/>
      <c r="AUN32" s="156" t="str">
        <f t="shared" si="195"/>
        <v xml:space="preserve"> </v>
      </c>
      <c r="AUO32" s="103"/>
      <c r="AUP32" s="138">
        <v>19</v>
      </c>
      <c r="AUQ32" s="149" t="s">
        <v>29</v>
      </c>
      <c r="AUR32" s="150"/>
      <c r="AUS32" s="150" t="str">
        <f t="shared" si="196"/>
        <v xml:space="preserve"> </v>
      </c>
      <c r="AUT32" s="150" t="str">
        <f>IFERROR(IF(AUR32=0," ",IF(AUR32=16," ",VLOOKUP(AUR32,PROTOKOL!$A:$E,2)*AUS32))/7.5*(7.5-AUW32),"")</f>
        <v/>
      </c>
      <c r="AUU32" s="151"/>
      <c r="AUV32" s="152" t="str">
        <f>IF(AUR32=0," ",IF(AUR32=16," ",(AUQ32-AUT32-AUU32)*VLOOKUP(AUR32,PROTOKOL!$A:$E,5)))</f>
        <v xml:space="preserve"> </v>
      </c>
      <c r="AUW32" s="153"/>
      <c r="AUX32" s="144" t="str">
        <f t="shared" si="330"/>
        <v xml:space="preserve"> </v>
      </c>
      <c r="AUY32" s="145" t="str">
        <f t="shared" si="331"/>
        <v xml:space="preserve"> </v>
      </c>
      <c r="AUZ32" s="149"/>
      <c r="AVA32" s="150"/>
      <c r="AVB32" s="150" t="str">
        <f t="shared" si="197"/>
        <v xml:space="preserve"> </v>
      </c>
      <c r="AVC32" s="154" t="str">
        <f>IF(AVA32=0," ",IF(AVA32=16," ",VLOOKUP(AVA32,PROTOKOL!$A:$E,2)*AVB32))</f>
        <v xml:space="preserve"> </v>
      </c>
      <c r="AVD32" s="151"/>
      <c r="AVE32" s="152" t="str">
        <f>IF(AVA32=0," ",IF(AVA32=16," ",(AUZ32-AVC32-AVD32)*VLOOKUP(AVA32,PROTOKOL!$A:$E,5)))</f>
        <v xml:space="preserve"> </v>
      </c>
      <c r="AVF32" s="155"/>
      <c r="AVG32" s="156" t="str">
        <f t="shared" si="198"/>
        <v xml:space="preserve"> </v>
      </c>
    </row>
    <row r="33" spans="1:1255" ht="15" thickBot="1" x14ac:dyDescent="0.35">
      <c r="A33" s="103"/>
      <c r="B33" s="138">
        <v>20</v>
      </c>
      <c r="C33" s="149" t="s">
        <v>163</v>
      </c>
      <c r="D33" s="150"/>
      <c r="E33" s="150" t="str">
        <f t="shared" si="334"/>
        <v xml:space="preserve"> </v>
      </c>
      <c r="F33" s="150" t="str">
        <f>IFERROR(IF(D33=0," ",IF(D33=16," ",VLOOKUP(D33,PROTOKOL!$A:$E,2)*E33))/7.5*(7.5-I33),"")</f>
        <v/>
      </c>
      <c r="G33" s="151"/>
      <c r="H33" s="152" t="str">
        <f>IF(D33=0," ",IF(D33=16," ",(C33-F33-G33)*VLOOKUP(D33,PROTOKOL!$A:$E,5)))</f>
        <v xml:space="preserve"> </v>
      </c>
      <c r="I33" s="153"/>
      <c r="J33" s="144" t="str">
        <f t="shared" si="199"/>
        <v xml:space="preserve"> </v>
      </c>
      <c r="K33" s="145" t="str">
        <f t="shared" si="200"/>
        <v xml:space="preserve"> </v>
      </c>
      <c r="L33" s="149"/>
      <c r="M33" s="150"/>
      <c r="N33" s="150" t="str">
        <f t="shared" si="3"/>
        <v xml:space="preserve"> </v>
      </c>
      <c r="O33" s="154" t="str">
        <f>IF(M33=0," ",IF(M33=16," ",VLOOKUP(M33,PROTOKOL!$A:$E,2)*N33))</f>
        <v xml:space="preserve"> </v>
      </c>
      <c r="P33" s="151"/>
      <c r="Q33" s="152" t="str">
        <f>IF(M33=0," ",IF(M33=16," ",(L33-O33-P33)*VLOOKUP(M33,PROTOKOL!$A:$E,5)))</f>
        <v xml:space="preserve"> </v>
      </c>
      <c r="R33" s="155"/>
      <c r="S33" s="156" t="str">
        <f t="shared" si="4"/>
        <v xml:space="preserve"> </v>
      </c>
      <c r="T33" s="103"/>
      <c r="U33" s="370">
        <v>20</v>
      </c>
      <c r="V33" s="422"/>
      <c r="W33" s="381"/>
      <c r="X33" s="376"/>
      <c r="Y33" s="372" t="str">
        <f t="shared" si="5"/>
        <v xml:space="preserve"> </v>
      </c>
      <c r="Z33" s="372" t="str">
        <f>IFERROR(IF(X33=0," ",IF(X33=16," ",VLOOKUP(X33,PROTOKOL!$A:$E,2)*Y33))/7.5*(7.5-AC33),"")</f>
        <v/>
      </c>
      <c r="AA33" s="382"/>
      <c r="AB33" s="374" t="str">
        <f>IF(X33=0," ",IF(X33=16," ",(W33-Z33-AA33)*VLOOKUP(X33,PROTOKOL!$A:$E,5)))</f>
        <v xml:space="preserve"> </v>
      </c>
      <c r="AC33" s="383"/>
      <c r="AD33" s="376" t="str">
        <f t="shared" si="6"/>
        <v xml:space="preserve"> </v>
      </c>
      <c r="AE33" s="377" t="str">
        <f t="shared" si="7"/>
        <v xml:space="preserve"> </v>
      </c>
      <c r="AF33" s="381"/>
      <c r="AG33" s="376"/>
      <c r="AH33" s="372" t="str">
        <f t="shared" si="8"/>
        <v xml:space="preserve"> </v>
      </c>
      <c r="AI33" s="378" t="str">
        <f>IF(AG33=0," ",IF(AG33=16," ",VLOOKUP(AG33,PROTOKOL!$A:$E,2)*AH33))</f>
        <v xml:space="preserve"> </v>
      </c>
      <c r="AJ33" s="382"/>
      <c r="AK33" s="374" t="str">
        <f>IF(AG33=0," ",IF(AG33=16," ",(AF33-AI33-AJ33)*VLOOKUP(AG33,PROTOKOL!$A:$E,5)))</f>
        <v xml:space="preserve"> </v>
      </c>
      <c r="AL33" s="384"/>
      <c r="AM33" s="380" t="str">
        <f t="shared" si="9"/>
        <v xml:space="preserve"> </v>
      </c>
      <c r="AN33" s="103"/>
      <c r="AO33" s="138">
        <v>20</v>
      </c>
      <c r="AP33" s="149" t="s">
        <v>163</v>
      </c>
      <c r="AQ33" s="150"/>
      <c r="AR33" s="150" t="str">
        <f t="shared" si="335"/>
        <v xml:space="preserve"> </v>
      </c>
      <c r="AS33" s="150" t="str">
        <f>IFERROR(IF(AQ33=0," ",IF(AQ33=16," ",VLOOKUP(AQ33,PROTOKOL!$A:$E,2)*AR33))/7.5*(7.5-AV33),"")</f>
        <v/>
      </c>
      <c r="AT33" s="151"/>
      <c r="AU33" s="152" t="str">
        <f>IF(AQ33=0," ",IF(AQ33=16," ",(AP33-AS33-AT33)*VLOOKUP(AQ33,PROTOKOL!$A:$E,5)))</f>
        <v xml:space="preserve"> </v>
      </c>
      <c r="AV33" s="153"/>
      <c r="AW33" s="144" t="str">
        <f t="shared" si="336"/>
        <v xml:space="preserve"> </v>
      </c>
      <c r="AX33" s="145" t="str">
        <f t="shared" si="337"/>
        <v xml:space="preserve"> </v>
      </c>
      <c r="AY33" s="149"/>
      <c r="AZ33" s="150"/>
      <c r="BA33" s="150" t="str">
        <f t="shared" si="338"/>
        <v xml:space="preserve"> </v>
      </c>
      <c r="BB33" s="154" t="str">
        <f>IF(AZ33=0," ",IF(AZ33=16," ",VLOOKUP(AZ33,PROTOKOL!$A:$E,2)*BA33))</f>
        <v xml:space="preserve"> </v>
      </c>
      <c r="BC33" s="151"/>
      <c r="BD33" s="152" t="str">
        <f>IF(AZ33=0," ",IF(AZ33=16," ",(AY33-BB33-BC33)*VLOOKUP(AZ33,PROTOKOL!$A:$E,5)))</f>
        <v xml:space="preserve"> </v>
      </c>
      <c r="BE33" s="155"/>
      <c r="BF33" s="156" t="str">
        <f t="shared" si="339"/>
        <v xml:space="preserve"> </v>
      </c>
      <c r="BG33" s="103"/>
      <c r="BH33" s="138">
        <v>20</v>
      </c>
      <c r="BI33" s="149" t="s">
        <v>163</v>
      </c>
      <c r="BJ33" s="150"/>
      <c r="BK33" s="150" t="str">
        <f t="shared" si="13"/>
        <v xml:space="preserve"> </v>
      </c>
      <c r="BL33" s="150" t="str">
        <f>IFERROR(IF(BJ33=0," ",IF(BJ33=16," ",VLOOKUP(BJ33,PROTOKOL!$A:$E,2)*BK33))/7.5*(7.5-BO33),"")</f>
        <v/>
      </c>
      <c r="BM33" s="151"/>
      <c r="BN33" s="152" t="str">
        <f>IF(BJ33=0," ",IF(BJ33=16," ",(BI33-BL33-BM33)*VLOOKUP(BJ33,PROTOKOL!$A:$E,5)))</f>
        <v xml:space="preserve"> </v>
      </c>
      <c r="BO33" s="153"/>
      <c r="BP33" s="144" t="str">
        <f t="shared" si="203"/>
        <v xml:space="preserve"> </v>
      </c>
      <c r="BQ33" s="145" t="str">
        <f t="shared" si="204"/>
        <v xml:space="preserve"> </v>
      </c>
      <c r="BR33" s="149"/>
      <c r="BS33" s="150"/>
      <c r="BT33" s="150" t="str">
        <f t="shared" si="14"/>
        <v xml:space="preserve"> </v>
      </c>
      <c r="BU33" s="154" t="str">
        <f>IF(BS33=0," ",IF(BS33=16," ",VLOOKUP(BS33,PROTOKOL!$A:$E,2)*BT33))</f>
        <v xml:space="preserve"> </v>
      </c>
      <c r="BV33" s="151"/>
      <c r="BW33" s="152" t="str">
        <f>IF(BS33=0," ",IF(BS33=16," ",(BR33-BU33-BV33)*VLOOKUP(BS33,PROTOKOL!$A:$E,5)))</f>
        <v xml:space="preserve"> </v>
      </c>
      <c r="BX33" s="155"/>
      <c r="BY33" s="156" t="str">
        <f t="shared" si="15"/>
        <v xml:space="preserve"> </v>
      </c>
      <c r="BZ33" s="103"/>
      <c r="CA33" s="138">
        <v>20</v>
      </c>
      <c r="CB33" s="149" t="s">
        <v>163</v>
      </c>
      <c r="CC33" s="150"/>
      <c r="CD33" s="150" t="str">
        <f t="shared" si="16"/>
        <v xml:space="preserve"> </v>
      </c>
      <c r="CE33" s="150" t="str">
        <f>IFERROR(IF(CC33=0," ",IF(CC33=16," ",VLOOKUP(CC33,PROTOKOL!$A:$E,2)*CD33))/7.5*(7.5-CH33),"")</f>
        <v/>
      </c>
      <c r="CF33" s="151"/>
      <c r="CG33" s="152" t="str">
        <f>IF(CC33=0," ",IF(CC33=16," ",(CB33-CE33-CF33)*VLOOKUP(CC33,PROTOKOL!$A:$E,5)))</f>
        <v xml:space="preserve"> </v>
      </c>
      <c r="CH33" s="153"/>
      <c r="CI33" s="144" t="str">
        <f t="shared" si="205"/>
        <v xml:space="preserve"> </v>
      </c>
      <c r="CJ33" s="145" t="str">
        <f t="shared" si="206"/>
        <v xml:space="preserve"> </v>
      </c>
      <c r="CK33" s="149"/>
      <c r="CL33" s="150"/>
      <c r="CM33" s="150"/>
      <c r="CN33" s="154" t="str">
        <f>IF(CL33=0," ",IF(CL33=16," ",VLOOKUP(CL33,PROTOKOL!$A:$E,2)*CM33))</f>
        <v xml:space="preserve"> </v>
      </c>
      <c r="CO33" s="151"/>
      <c r="CP33" s="152" t="str">
        <f>IF(CL33=0," ",IF(CL33=16," ",(CK33-CN33-CO33)*VLOOKUP(CL33,PROTOKOL!$A:$E,5)))</f>
        <v xml:space="preserve"> </v>
      </c>
      <c r="CQ33" s="155"/>
      <c r="CR33" s="156" t="str">
        <f t="shared" si="17"/>
        <v xml:space="preserve"> </v>
      </c>
      <c r="CS33" s="103"/>
      <c r="CT33" s="138">
        <v>20</v>
      </c>
      <c r="CU33" s="149" t="s">
        <v>163</v>
      </c>
      <c r="CV33" s="150"/>
      <c r="CW33" s="150" t="str">
        <f t="shared" si="18"/>
        <v xml:space="preserve"> </v>
      </c>
      <c r="CX33" s="150" t="str">
        <f>IFERROR(IF(CV33=0," ",IF(CV33=16," ",VLOOKUP(CV33,PROTOKOL!$A:$E,2)*CW33))/7.5*(7.5-DA33),"")</f>
        <v/>
      </c>
      <c r="CY33" s="151"/>
      <c r="CZ33" s="152" t="str">
        <f>IF(CV33=0," ",IF(CV33=16," ",(CU33-CX33-CY33)*VLOOKUP(CV33,PROTOKOL!$A:$E,5)))</f>
        <v xml:space="preserve"> </v>
      </c>
      <c r="DA33" s="153"/>
      <c r="DB33" s="144" t="str">
        <f t="shared" si="207"/>
        <v xml:space="preserve"> </v>
      </c>
      <c r="DC33" s="145" t="str">
        <f t="shared" si="208"/>
        <v xml:space="preserve"> </v>
      </c>
      <c r="DD33" s="149"/>
      <c r="DE33" s="150"/>
      <c r="DF33" s="150" t="str">
        <f t="shared" si="209"/>
        <v xml:space="preserve"> </v>
      </c>
      <c r="DG33" s="154" t="str">
        <f>IF(DE33=0," ",IF(DE33=16," ",VLOOKUP(DE33,PROTOKOL!$A:$E,2)*DF33))</f>
        <v xml:space="preserve"> </v>
      </c>
      <c r="DH33" s="151"/>
      <c r="DI33" s="152" t="str">
        <f>IF(DE33=0," ",IF(DE33=16," ",(DD33-DG33-DH33)*VLOOKUP(DE33,PROTOKOL!$A:$E,5)))</f>
        <v xml:space="preserve"> </v>
      </c>
      <c r="DJ33" s="155"/>
      <c r="DK33" s="156" t="str">
        <f t="shared" si="19"/>
        <v xml:space="preserve"> </v>
      </c>
      <c r="DL33" s="103"/>
      <c r="DM33" s="138">
        <v>20</v>
      </c>
      <c r="DN33" s="149" t="s">
        <v>163</v>
      </c>
      <c r="DO33" s="150"/>
      <c r="DP33" s="150" t="str">
        <f t="shared" si="20"/>
        <v xml:space="preserve"> </v>
      </c>
      <c r="DQ33" s="150" t="str">
        <f>IFERROR(IF(DO33=0," ",IF(DO33=16," ",VLOOKUP(DO33,PROTOKOL!$A:$E,2)*DP33))/7.5*(7.5-DT33),"")</f>
        <v/>
      </c>
      <c r="DR33" s="151"/>
      <c r="DS33" s="152" t="str">
        <f>IF(DO33=0," ",IF(DO33=16," ",(DN33-DQ33-DR33)*VLOOKUP(DO33,PROTOKOL!$A:$E,5)))</f>
        <v xml:space="preserve"> </v>
      </c>
      <c r="DT33" s="153"/>
      <c r="DU33" s="144" t="str">
        <f t="shared" si="211"/>
        <v xml:space="preserve"> </v>
      </c>
      <c r="DV33" s="145" t="str">
        <f t="shared" si="212"/>
        <v xml:space="preserve"> </v>
      </c>
      <c r="DW33" s="149"/>
      <c r="DX33" s="150"/>
      <c r="DY33" s="150" t="str">
        <f t="shared" si="213"/>
        <v xml:space="preserve"> </v>
      </c>
      <c r="DZ33" s="154" t="str">
        <f>IF(DX33=0," ",IF(DX33=16," ",VLOOKUP(DX33,PROTOKOL!$A:$E,2)*DY33))</f>
        <v xml:space="preserve"> </v>
      </c>
      <c r="EA33" s="151"/>
      <c r="EB33" s="152" t="str">
        <f>IF(DX33=0," ",IF(DX33=16," ",(DW33-DZ33-EA33)*VLOOKUP(DX33,PROTOKOL!$A:$E,5)))</f>
        <v xml:space="preserve"> </v>
      </c>
      <c r="EC33" s="155"/>
      <c r="ED33" s="156" t="str">
        <f t="shared" si="21"/>
        <v xml:space="preserve"> </v>
      </c>
      <c r="EE33" s="103"/>
      <c r="EF33" s="138">
        <v>20</v>
      </c>
      <c r="EG33" s="149" t="s">
        <v>163</v>
      </c>
      <c r="EH33" s="150"/>
      <c r="EI33" s="150" t="str">
        <f t="shared" si="22"/>
        <v xml:space="preserve"> </v>
      </c>
      <c r="EJ33" s="150" t="str">
        <f>IFERROR(IF(EH33=0," ",IF(EH33=16," ",VLOOKUP(EH33,PROTOKOL!$A:$E,2)*EI33))/7.5*(7.5-EM33),"")</f>
        <v/>
      </c>
      <c r="EK33" s="151"/>
      <c r="EL33" s="152" t="str">
        <f>IF(EH33=0," ",IF(EH33=16," ",(EG33-EJ33-EK33)*VLOOKUP(EH33,PROTOKOL!$A:$E,5)))</f>
        <v xml:space="preserve"> </v>
      </c>
      <c r="EM33" s="153"/>
      <c r="EN33" s="144" t="str">
        <f t="shared" si="214"/>
        <v xml:space="preserve"> </v>
      </c>
      <c r="EO33" s="145" t="str">
        <f t="shared" si="215"/>
        <v xml:space="preserve"> </v>
      </c>
      <c r="EP33" s="149"/>
      <c r="EQ33" s="150"/>
      <c r="ER33" s="150" t="str">
        <f t="shared" si="23"/>
        <v xml:space="preserve"> </v>
      </c>
      <c r="ES33" s="154" t="str">
        <f>IF(EQ33=0," ",IF(EQ33=16," ",VLOOKUP(EQ33,PROTOKOL!$A:$E,2)*ER33))</f>
        <v xml:space="preserve"> </v>
      </c>
      <c r="ET33" s="151"/>
      <c r="EU33" s="152" t="str">
        <f>IF(EQ33=0," ",IF(EQ33=16," ",(EP33-ES33-ET33)*VLOOKUP(EQ33,PROTOKOL!$A:$E,5)))</f>
        <v xml:space="preserve"> </v>
      </c>
      <c r="EV33" s="155"/>
      <c r="EW33" s="156" t="str">
        <f t="shared" si="24"/>
        <v xml:space="preserve"> </v>
      </c>
      <c r="EX33" s="103"/>
      <c r="EY33" s="138">
        <v>20</v>
      </c>
      <c r="EZ33" s="149" t="s">
        <v>163</v>
      </c>
      <c r="FA33" s="150"/>
      <c r="FB33" s="150" t="str">
        <f t="shared" si="25"/>
        <v xml:space="preserve"> </v>
      </c>
      <c r="FC33" s="150" t="str">
        <f>IFERROR(IF(FA33=0," ",IF(FA33=16," ",VLOOKUP(FA33,PROTOKOL!$A:$E,2)*FB33))/7.5*(7.5-FF33),"")</f>
        <v/>
      </c>
      <c r="FD33" s="151"/>
      <c r="FE33" s="152" t="str">
        <f>IF(FA33=0," ",IF(FA33=16," ",(EZ33-FC33-FD33)*VLOOKUP(FA33,PROTOKOL!$A:$E,5)))</f>
        <v xml:space="preserve"> </v>
      </c>
      <c r="FF33" s="153"/>
      <c r="FG33" s="144" t="str">
        <f t="shared" si="216"/>
        <v xml:space="preserve"> </v>
      </c>
      <c r="FH33" s="145" t="str">
        <f t="shared" si="217"/>
        <v xml:space="preserve"> </v>
      </c>
      <c r="FI33" s="149"/>
      <c r="FJ33" s="150"/>
      <c r="FK33" s="150" t="str">
        <f t="shared" si="26"/>
        <v xml:space="preserve"> </v>
      </c>
      <c r="FL33" s="154" t="str">
        <f>IF(FJ33=0," ",IF(FJ33=16," ",VLOOKUP(FJ33,PROTOKOL!$A:$E,2)*FK33))</f>
        <v xml:space="preserve"> </v>
      </c>
      <c r="FM33" s="151"/>
      <c r="FN33" s="152" t="str">
        <f>IF(FJ33=0," ",IF(FJ33=16," ",(FI33-FL33-FM33)*VLOOKUP(FJ33,PROTOKOL!$A:$E,5)))</f>
        <v xml:space="preserve"> </v>
      </c>
      <c r="FO33" s="155"/>
      <c r="FP33" s="156" t="str">
        <f t="shared" si="27"/>
        <v xml:space="preserve"> </v>
      </c>
      <c r="FQ33" s="103"/>
      <c r="FR33" s="138">
        <v>20</v>
      </c>
      <c r="FS33" s="149" t="s">
        <v>163</v>
      </c>
      <c r="FT33" s="150"/>
      <c r="FU33" s="150" t="str">
        <f t="shared" si="28"/>
        <v xml:space="preserve"> </v>
      </c>
      <c r="FV33" s="150" t="str">
        <f>IFERROR(IF(FT33=0," ",IF(FT33=16," ",VLOOKUP(FT33,PROTOKOL!$A:$E,2)*FU33))/7.5*(7.5-FY33),"")</f>
        <v/>
      </c>
      <c r="FW33" s="151"/>
      <c r="FX33" s="152" t="str">
        <f>IF(FT33=0," ",IF(FT33=16," ",(FS33-FV33-FW33)*VLOOKUP(FT33,PROTOKOL!$A:$E,5)))</f>
        <v xml:space="preserve"> </v>
      </c>
      <c r="FY33" s="153"/>
      <c r="FZ33" s="144" t="str">
        <f t="shared" si="218"/>
        <v xml:space="preserve"> </v>
      </c>
      <c r="GA33" s="145" t="str">
        <f t="shared" si="219"/>
        <v xml:space="preserve"> </v>
      </c>
      <c r="GB33" s="149"/>
      <c r="GC33" s="150"/>
      <c r="GD33" s="150" t="str">
        <f t="shared" si="29"/>
        <v xml:space="preserve"> </v>
      </c>
      <c r="GE33" s="154" t="str">
        <f>IF(GC33=0," ",IF(GC33=16," ",VLOOKUP(GC33,PROTOKOL!$A:$E,2)*GD33))</f>
        <v xml:space="preserve"> </v>
      </c>
      <c r="GF33" s="151"/>
      <c r="GG33" s="152" t="str">
        <f>IF(GC33=0," ",IF(GC33=16," ",(GB33-GE33-GF33)*VLOOKUP(GC33,PROTOKOL!$A:$E,5)))</f>
        <v xml:space="preserve"> </v>
      </c>
      <c r="GH33" s="155"/>
      <c r="GI33" s="156" t="str">
        <f t="shared" si="30"/>
        <v xml:space="preserve"> </v>
      </c>
      <c r="GJ33" s="103"/>
      <c r="GK33" s="138">
        <v>20</v>
      </c>
      <c r="GL33" s="149" t="s">
        <v>163</v>
      </c>
      <c r="GM33" s="150"/>
      <c r="GN33" s="150" t="str">
        <f t="shared" si="31"/>
        <v xml:space="preserve"> </v>
      </c>
      <c r="GO33" s="150" t="str">
        <f>IFERROR(IF(GM33=0," ",IF(GM33=16," ",VLOOKUP(GM33,PROTOKOL!$A:$E,2)*GN33))/7.5*(7.5-GR33),"")</f>
        <v/>
      </c>
      <c r="GP33" s="151"/>
      <c r="GQ33" s="152" t="str">
        <f>IF(GM33=0," ",IF(GM33=16," ",(GL33-GO33-GP33)*VLOOKUP(GM33,PROTOKOL!$A:$E,5)))</f>
        <v xml:space="preserve"> </v>
      </c>
      <c r="GR33" s="153"/>
      <c r="GS33" s="144" t="str">
        <f t="shared" si="220"/>
        <v xml:space="preserve"> </v>
      </c>
      <c r="GT33" s="145" t="str">
        <f t="shared" si="221"/>
        <v xml:space="preserve"> </v>
      </c>
      <c r="GU33" s="149"/>
      <c r="GV33" s="150"/>
      <c r="GW33" s="150" t="str">
        <f t="shared" si="32"/>
        <v xml:space="preserve"> </v>
      </c>
      <c r="GX33" s="154" t="str">
        <f>IF(GV33=0," ",IF(GV33=16," ",VLOOKUP(GV33,PROTOKOL!$A:$E,2)*GW33))</f>
        <v xml:space="preserve"> </v>
      </c>
      <c r="GY33" s="151"/>
      <c r="GZ33" s="152" t="str">
        <f>IF(GV33=0," ",IF(GV33=16," ",(GU33-GX33-GY33)*VLOOKUP(GV33,PROTOKOL!$A:$E,5)))</f>
        <v xml:space="preserve"> </v>
      </c>
      <c r="HA33" s="155"/>
      <c r="HB33" s="156" t="str">
        <f t="shared" si="33"/>
        <v xml:space="preserve"> </v>
      </c>
      <c r="HC33" s="103"/>
      <c r="HD33" s="138">
        <v>20</v>
      </c>
      <c r="HE33" s="149" t="s">
        <v>163</v>
      </c>
      <c r="HF33" s="150"/>
      <c r="HG33" s="150" t="str">
        <f t="shared" si="34"/>
        <v xml:space="preserve"> </v>
      </c>
      <c r="HH33" s="150" t="str">
        <f>IFERROR(IF(HF33=0," ",IF(HF33=16," ",VLOOKUP(HF33,PROTOKOL!$A:$E,2)*HG33))/7.5*(7.5-HK33),"")</f>
        <v/>
      </c>
      <c r="HI33" s="151"/>
      <c r="HJ33" s="152" t="str">
        <f>IF(HF33=0," ",IF(HF33=16," ",(HE33-HH33-HI33)*VLOOKUP(HF33,PROTOKOL!$A:$E,5)))</f>
        <v xml:space="preserve"> </v>
      </c>
      <c r="HK33" s="153"/>
      <c r="HL33" s="144" t="str">
        <f t="shared" si="222"/>
        <v xml:space="preserve"> </v>
      </c>
      <c r="HM33" s="145" t="str">
        <f t="shared" si="223"/>
        <v xml:space="preserve"> </v>
      </c>
      <c r="HN33" s="149"/>
      <c r="HO33" s="150"/>
      <c r="HP33" s="150" t="str">
        <f t="shared" si="35"/>
        <v xml:space="preserve"> </v>
      </c>
      <c r="HQ33" s="154" t="str">
        <f>IF(HO33=0," ",IF(HO33=16," ",VLOOKUP(HO33,PROTOKOL!$A:$E,2)*HP33))</f>
        <v xml:space="preserve"> </v>
      </c>
      <c r="HR33" s="151"/>
      <c r="HS33" s="152" t="str">
        <f>IF(HO33=0," ",IF(HO33=16," ",(HN33-HQ33-HR33)*VLOOKUP(HO33,PROTOKOL!$A:$E,5)))</f>
        <v xml:space="preserve"> </v>
      </c>
      <c r="HT33" s="155"/>
      <c r="HU33" s="156" t="str">
        <f t="shared" si="36"/>
        <v xml:space="preserve"> </v>
      </c>
      <c r="HV33" s="103"/>
      <c r="HW33" s="138">
        <v>20</v>
      </c>
      <c r="HX33" s="149" t="s">
        <v>163</v>
      </c>
      <c r="HY33" s="150"/>
      <c r="HZ33" s="150" t="str">
        <f t="shared" si="37"/>
        <v xml:space="preserve"> </v>
      </c>
      <c r="IA33" s="150" t="str">
        <f>IFERROR(IF(HY33=0," ",IF(HY33=16," ",VLOOKUP(HY33,PROTOKOL!$A:$E,2)*HZ33))/7.5*(7.5-ID33),"")</f>
        <v/>
      </c>
      <c r="IB33" s="151"/>
      <c r="IC33" s="152" t="str">
        <f>IF(HY33=0," ",IF(HY33=16," ",(HX33-IA33-IB33)*VLOOKUP(HY33,PROTOKOL!$A:$E,5)))</f>
        <v xml:space="preserve"> </v>
      </c>
      <c r="ID33" s="153"/>
      <c r="IE33" s="144" t="str">
        <f t="shared" si="224"/>
        <v xml:space="preserve"> </v>
      </c>
      <c r="IF33" s="145" t="str">
        <f t="shared" si="225"/>
        <v xml:space="preserve"> </v>
      </c>
      <c r="IG33" s="149"/>
      <c r="IH33" s="150"/>
      <c r="II33" s="150" t="str">
        <f t="shared" si="38"/>
        <v xml:space="preserve"> </v>
      </c>
      <c r="IJ33" s="154" t="str">
        <f>IF(IH33=0," ",IF(IH33=16," ",VLOOKUP(IH33,PROTOKOL!$A:$E,2)*II33))</f>
        <v xml:space="preserve"> </v>
      </c>
      <c r="IK33" s="151"/>
      <c r="IL33" s="152" t="str">
        <f>IF(IH33=0," ",IF(IH33=16," ",(IG33-IJ33-IK33)*VLOOKUP(IH33,PROTOKOL!$A:$E,5)))</f>
        <v xml:space="preserve"> </v>
      </c>
      <c r="IM33" s="155"/>
      <c r="IN33" s="156" t="str">
        <f t="shared" si="39"/>
        <v xml:space="preserve"> </v>
      </c>
      <c r="IO33" s="103"/>
      <c r="IP33" s="138">
        <v>20</v>
      </c>
      <c r="IQ33" s="149" t="s">
        <v>163</v>
      </c>
      <c r="IR33" s="150"/>
      <c r="IS33" s="150" t="str">
        <f t="shared" si="40"/>
        <v xml:space="preserve"> </v>
      </c>
      <c r="IT33" s="150" t="str">
        <f>IFERROR(IF(IR33=0," ",IF(IR33=16," ",VLOOKUP(IR33,PROTOKOL!$A:$E,2)*IS33))/7.5*(7.5-IW33),"")</f>
        <v/>
      </c>
      <c r="IU33" s="151"/>
      <c r="IV33" s="152" t="str">
        <f>IF(IR33=0," ",IF(IR33=16," ",(IQ33-IT33-IU33)*VLOOKUP(IR33,PROTOKOL!$A:$E,5)))</f>
        <v xml:space="preserve"> </v>
      </c>
      <c r="IW33" s="153"/>
      <c r="IX33" s="144" t="str">
        <f t="shared" si="226"/>
        <v xml:space="preserve"> </v>
      </c>
      <c r="IY33" s="145" t="str">
        <f t="shared" si="227"/>
        <v xml:space="preserve"> </v>
      </c>
      <c r="IZ33" s="149"/>
      <c r="JA33" s="150"/>
      <c r="JB33" s="150" t="str">
        <f t="shared" si="41"/>
        <v xml:space="preserve"> </v>
      </c>
      <c r="JC33" s="154" t="str">
        <f>IF(JA33=0," ",IF(JA33=16," ",VLOOKUP(JA33,PROTOKOL!$A:$E,2)*JB33))</f>
        <v xml:space="preserve"> </v>
      </c>
      <c r="JD33" s="151"/>
      <c r="JE33" s="152" t="str">
        <f>IF(JA33=0," ",IF(JA33=16," ",(IZ33-JC33-JD33)*VLOOKUP(JA33,PROTOKOL!$A:$E,5)))</f>
        <v xml:space="preserve"> </v>
      </c>
      <c r="JF33" s="155"/>
      <c r="JG33" s="156" t="str">
        <f t="shared" si="42"/>
        <v xml:space="preserve"> </v>
      </c>
      <c r="JH33" s="103"/>
      <c r="JI33" s="138">
        <v>20</v>
      </c>
      <c r="JJ33" s="149" t="s">
        <v>163</v>
      </c>
      <c r="JK33" s="150"/>
      <c r="JL33" s="150" t="str">
        <f t="shared" si="43"/>
        <v xml:space="preserve"> </v>
      </c>
      <c r="JM33" s="150" t="str">
        <f>IFERROR(IF(JK33=0," ",IF(JK33=16," ",VLOOKUP(JK33,PROTOKOL!$A:$E,2)*JL33))/7.5*(7.5-JP33),"")</f>
        <v/>
      </c>
      <c r="JN33" s="151"/>
      <c r="JO33" s="152" t="str">
        <f>IF(JK33=0," ",IF(JK33=16," ",(JJ33-JM33-JN33)*VLOOKUP(JK33,PROTOKOL!$A:$E,5)))</f>
        <v xml:space="preserve"> </v>
      </c>
      <c r="JP33" s="153"/>
      <c r="JQ33" s="144" t="str">
        <f t="shared" si="228"/>
        <v xml:space="preserve"> </v>
      </c>
      <c r="JR33" s="145" t="str">
        <f t="shared" si="229"/>
        <v xml:space="preserve"> </v>
      </c>
      <c r="JS33" s="149"/>
      <c r="JT33" s="150"/>
      <c r="JU33" s="150" t="str">
        <f t="shared" si="44"/>
        <v xml:space="preserve"> </v>
      </c>
      <c r="JV33" s="154" t="str">
        <f>IF(JT33=0," ",IF(JT33=16," ",VLOOKUP(JT33,PROTOKOL!$A:$E,2)*JU33))</f>
        <v xml:space="preserve"> </v>
      </c>
      <c r="JW33" s="151"/>
      <c r="JX33" s="152" t="str">
        <f>IF(JT33=0," ",IF(JT33=16," ",(JS33-JV33-JW33)*VLOOKUP(JT33,PROTOKOL!$A:$E,5)))</f>
        <v xml:space="preserve"> </v>
      </c>
      <c r="JY33" s="155"/>
      <c r="JZ33" s="156" t="str">
        <f t="shared" si="45"/>
        <v xml:space="preserve"> </v>
      </c>
      <c r="KA33" s="103"/>
      <c r="KB33" s="138">
        <v>20</v>
      </c>
      <c r="KC33" s="149" t="s">
        <v>163</v>
      </c>
      <c r="KD33" s="150"/>
      <c r="KE33" s="150" t="str">
        <f t="shared" si="46"/>
        <v xml:space="preserve"> </v>
      </c>
      <c r="KF33" s="150" t="str">
        <f>IFERROR(IF(KD33=0," ",IF(KD33=16," ",VLOOKUP(KD33,PROTOKOL!$A:$E,2)*KE33))/7.5*(7.5-KI33),"")</f>
        <v/>
      </c>
      <c r="KG33" s="151"/>
      <c r="KH33" s="152" t="str">
        <f>IF(KD33=0," ",IF(KD33=16," ",(KC33-KF33-KG33)*VLOOKUP(KD33,PROTOKOL!$A:$E,5)))</f>
        <v xml:space="preserve"> </v>
      </c>
      <c r="KI33" s="153"/>
      <c r="KJ33" s="144" t="str">
        <f t="shared" si="230"/>
        <v xml:space="preserve"> </v>
      </c>
      <c r="KK33" s="145" t="str">
        <f t="shared" si="231"/>
        <v xml:space="preserve"> </v>
      </c>
      <c r="KL33" s="149"/>
      <c r="KM33" s="150"/>
      <c r="KN33" s="150" t="str">
        <f t="shared" si="47"/>
        <v xml:space="preserve"> </v>
      </c>
      <c r="KO33" s="154" t="str">
        <f>IF(KM33=0," ",IF(KM33=16," ",VLOOKUP(KM33,PROTOKOL!$A:$E,2)*KN33))</f>
        <v xml:space="preserve"> </v>
      </c>
      <c r="KP33" s="151"/>
      <c r="KQ33" s="152" t="str">
        <f>IF(KM33=0," ",IF(KM33=16," ",(KL33-KO33-KP33)*VLOOKUP(KM33,PROTOKOL!$A:$E,5)))</f>
        <v xml:space="preserve"> </v>
      </c>
      <c r="KR33" s="155"/>
      <c r="KS33" s="156" t="str">
        <f t="shared" si="48"/>
        <v xml:space="preserve"> </v>
      </c>
      <c r="KT33" s="103"/>
      <c r="KU33" s="138">
        <v>20</v>
      </c>
      <c r="KV33" s="149" t="s">
        <v>163</v>
      </c>
      <c r="KW33" s="150"/>
      <c r="KX33" s="150" t="str">
        <f t="shared" si="49"/>
        <v xml:space="preserve"> </v>
      </c>
      <c r="KY33" s="150" t="str">
        <f>IFERROR(IF(KW33=0," ",IF(KW33=16," ",VLOOKUP(KW33,PROTOKOL!$A:$E,2)*KX33))/7.5*(7.5-LB33),"")</f>
        <v/>
      </c>
      <c r="KZ33" s="151"/>
      <c r="LA33" s="152" t="str">
        <f>IF(KW33=0," ",IF(KW33=16," ",(KV33-KY33-KZ33)*VLOOKUP(KW33,PROTOKOL!$A:$E,5)))</f>
        <v xml:space="preserve"> </v>
      </c>
      <c r="LB33" s="153"/>
      <c r="LC33" s="144" t="str">
        <f t="shared" si="232"/>
        <v xml:space="preserve"> </v>
      </c>
      <c r="LD33" s="145" t="str">
        <f t="shared" si="233"/>
        <v xml:space="preserve"> </v>
      </c>
      <c r="LE33" s="149"/>
      <c r="LF33" s="150"/>
      <c r="LG33" s="150" t="str">
        <f t="shared" si="50"/>
        <v xml:space="preserve"> </v>
      </c>
      <c r="LH33" s="154" t="str">
        <f>IF(LF33=0," ",IF(LF33=16," ",VLOOKUP(LF33,PROTOKOL!$A:$E,2)*LG33))</f>
        <v xml:space="preserve"> </v>
      </c>
      <c r="LI33" s="151"/>
      <c r="LJ33" s="152" t="str">
        <f>IF(LF33=0," ",IF(LF33=16," ",(LE33-LH33-LI33)*VLOOKUP(LF33,PROTOKOL!$A:$E,5)))</f>
        <v xml:space="preserve"> </v>
      </c>
      <c r="LK33" s="155"/>
      <c r="LL33" s="156" t="str">
        <f t="shared" si="51"/>
        <v xml:space="preserve"> </v>
      </c>
      <c r="LM33" s="103"/>
      <c r="LN33" s="138">
        <v>20</v>
      </c>
      <c r="LO33" s="149" t="s">
        <v>163</v>
      </c>
      <c r="LP33" s="150"/>
      <c r="LQ33" s="150" t="str">
        <f t="shared" si="52"/>
        <v xml:space="preserve"> </v>
      </c>
      <c r="LR33" s="150" t="str">
        <f>IFERROR(IF(LP33=0," ",IF(LP33=16," ",VLOOKUP(LP33,PROTOKOL!$A:$E,2)*LQ33))/7.5*(7.5-LU33),"")</f>
        <v/>
      </c>
      <c r="LS33" s="151"/>
      <c r="LT33" s="152" t="str">
        <f>IF(LP33=0," ",IF(LP33=16," ",(LO33-LR33-LS33)*VLOOKUP(LP33,PROTOKOL!$A:$E,5)))</f>
        <v xml:space="preserve"> </v>
      </c>
      <c r="LU33" s="153"/>
      <c r="LV33" s="144" t="str">
        <f t="shared" si="234"/>
        <v xml:space="preserve"> </v>
      </c>
      <c r="LW33" s="145" t="str">
        <f t="shared" si="235"/>
        <v xml:space="preserve"> </v>
      </c>
      <c r="LX33" s="149"/>
      <c r="LY33" s="150"/>
      <c r="LZ33" s="150" t="str">
        <f t="shared" si="53"/>
        <v xml:space="preserve"> </v>
      </c>
      <c r="MA33" s="154" t="str">
        <f>IF(LY33=0," ",IF(LY33=16," ",VLOOKUP(LY33,PROTOKOL!$A:$E,2)*LZ33))</f>
        <v xml:space="preserve"> </v>
      </c>
      <c r="MB33" s="151"/>
      <c r="MC33" s="152" t="str">
        <f>IF(LY33=0," ",IF(LY33=16," ",(LX33-MA33-MB33)*VLOOKUP(LY33,PROTOKOL!$A:$E,5)))</f>
        <v xml:space="preserve"> </v>
      </c>
      <c r="MD33" s="155"/>
      <c r="ME33" s="156" t="str">
        <f t="shared" si="54"/>
        <v xml:space="preserve"> </v>
      </c>
      <c r="MF33" s="103"/>
      <c r="MG33" s="138">
        <v>20</v>
      </c>
      <c r="MH33" s="149" t="s">
        <v>163</v>
      </c>
      <c r="MI33" s="150"/>
      <c r="MJ33" s="150" t="str">
        <f t="shared" si="55"/>
        <v xml:space="preserve"> </v>
      </c>
      <c r="MK33" s="150" t="str">
        <f>IFERROR(IF(MI33=0," ",IF(MI33=16," ",VLOOKUP(MI33,PROTOKOL!$A:$E,2)*MJ33))/7.5*(7.5-MN33),"")</f>
        <v/>
      </c>
      <c r="ML33" s="151"/>
      <c r="MM33" s="152" t="str">
        <f>IF(MI33=0," ",IF(MI33=16," ",(MH33-MK33-ML33)*VLOOKUP(MI33,PROTOKOL!$A:$E,5)))</f>
        <v xml:space="preserve"> </v>
      </c>
      <c r="MN33" s="153"/>
      <c r="MO33" s="144" t="str">
        <f t="shared" si="236"/>
        <v xml:space="preserve"> </v>
      </c>
      <c r="MP33" s="145" t="str">
        <f t="shared" si="237"/>
        <v xml:space="preserve"> </v>
      </c>
      <c r="MQ33" s="149"/>
      <c r="MR33" s="150"/>
      <c r="MS33" s="150" t="str">
        <f t="shared" si="56"/>
        <v xml:space="preserve"> </v>
      </c>
      <c r="MT33" s="154" t="str">
        <f>IF(MR33=0," ",IF(MR33=16," ",VLOOKUP(MR33,PROTOKOL!$A:$E,2)*MS33))</f>
        <v xml:space="preserve"> </v>
      </c>
      <c r="MU33" s="151"/>
      <c r="MV33" s="152" t="str">
        <f>IF(MR33=0," ",IF(MR33=16," ",(MQ33-MT33-MU33)*VLOOKUP(MR33,PROTOKOL!$A:$E,5)))</f>
        <v xml:space="preserve"> </v>
      </c>
      <c r="MW33" s="155"/>
      <c r="MX33" s="156" t="str">
        <f t="shared" si="57"/>
        <v xml:space="preserve"> </v>
      </c>
      <c r="MY33" s="103"/>
      <c r="MZ33" s="138">
        <v>20</v>
      </c>
      <c r="NA33" s="149" t="s">
        <v>163</v>
      </c>
      <c r="NB33" s="150"/>
      <c r="NC33" s="150" t="str">
        <f t="shared" si="58"/>
        <v xml:space="preserve"> </v>
      </c>
      <c r="ND33" s="150" t="str">
        <f>IFERROR(IF(NB33=0," ",IF(NB33=16," ",VLOOKUP(NB33,PROTOKOL!$A:$E,2)*NC33))/7.5*(7.5-NG33),"")</f>
        <v/>
      </c>
      <c r="NE33" s="151"/>
      <c r="NF33" s="152" t="str">
        <f>IF(NB33=0," ",IF(NB33=16," ",(NA33-ND33-NE33)*VLOOKUP(NB33,PROTOKOL!$A:$E,5)))</f>
        <v xml:space="preserve"> </v>
      </c>
      <c r="NG33" s="153"/>
      <c r="NH33" s="144" t="str">
        <f t="shared" si="238"/>
        <v xml:space="preserve"> </v>
      </c>
      <c r="NI33" s="145" t="str">
        <f t="shared" si="239"/>
        <v xml:space="preserve"> </v>
      </c>
      <c r="NJ33" s="149"/>
      <c r="NK33" s="150"/>
      <c r="NL33" s="150" t="str">
        <f t="shared" si="59"/>
        <v xml:space="preserve"> </v>
      </c>
      <c r="NM33" s="154" t="str">
        <f>IF(NK33=0," ",IF(NK33=16," ",VLOOKUP(NK33,PROTOKOL!$A:$E,2)*NL33))</f>
        <v xml:space="preserve"> </v>
      </c>
      <c r="NN33" s="151"/>
      <c r="NO33" s="152" t="str">
        <f>IF(NK33=0," ",IF(NK33=16," ",(NJ33-NM33-NN33)*VLOOKUP(NK33,PROTOKOL!$A:$E,5)))</f>
        <v xml:space="preserve"> </v>
      </c>
      <c r="NP33" s="155"/>
      <c r="NQ33" s="156" t="str">
        <f t="shared" si="60"/>
        <v xml:space="preserve"> </v>
      </c>
      <c r="NR33" s="103"/>
      <c r="NS33" s="138">
        <v>20</v>
      </c>
      <c r="NT33" s="149" t="s">
        <v>163</v>
      </c>
      <c r="NU33" s="150"/>
      <c r="NV33" s="150" t="str">
        <f t="shared" si="61"/>
        <v xml:space="preserve"> </v>
      </c>
      <c r="NW33" s="150" t="str">
        <f>IFERROR(IF(NU33=0," ",IF(NU33=16," ",VLOOKUP(NU33,PROTOKOL!$A:$E,2)*NV33))/7.5*(7.5-NZ33),"")</f>
        <v/>
      </c>
      <c r="NX33" s="151"/>
      <c r="NY33" s="152" t="str">
        <f>IF(NU33=0," ",IF(NU33=16," ",(NT33-NW33-NX33)*VLOOKUP(NU33,PROTOKOL!$A:$E,5)))</f>
        <v xml:space="preserve"> </v>
      </c>
      <c r="NZ33" s="153"/>
      <c r="OA33" s="144" t="str">
        <f t="shared" si="240"/>
        <v xml:space="preserve"> </v>
      </c>
      <c r="OB33" s="145" t="str">
        <f t="shared" si="241"/>
        <v xml:space="preserve"> </v>
      </c>
      <c r="OC33" s="149"/>
      <c r="OD33" s="150"/>
      <c r="OE33" s="150" t="str">
        <f t="shared" si="62"/>
        <v xml:space="preserve"> </v>
      </c>
      <c r="OF33" s="154" t="str">
        <f>IF(OD33=0," ",IF(OD33=16," ",VLOOKUP(OD33,PROTOKOL!$A:$E,2)*OE33))</f>
        <v xml:space="preserve"> </v>
      </c>
      <c r="OG33" s="151"/>
      <c r="OH33" s="152" t="str">
        <f>IF(OD33=0," ",IF(OD33=16," ",(OC33-OF33-OG33)*VLOOKUP(OD33,PROTOKOL!$A:$E,5)))</f>
        <v xml:space="preserve"> </v>
      </c>
      <c r="OI33" s="155"/>
      <c r="OJ33" s="156" t="str">
        <f t="shared" si="63"/>
        <v xml:space="preserve"> </v>
      </c>
      <c r="OK33" s="103"/>
      <c r="OL33" s="138">
        <v>20</v>
      </c>
      <c r="OM33" s="149" t="s">
        <v>163</v>
      </c>
      <c r="ON33" s="150"/>
      <c r="OO33" s="150" t="str">
        <f t="shared" si="64"/>
        <v xml:space="preserve"> </v>
      </c>
      <c r="OP33" s="150" t="str">
        <f>IFERROR(IF(ON33=0," ",IF(ON33=16," ",VLOOKUP(ON33,PROTOKOL!$A:$E,2)*OO33))/7.5*(7.5-OS33),"")</f>
        <v/>
      </c>
      <c r="OQ33" s="151"/>
      <c r="OR33" s="152" t="str">
        <f>IF(ON33=0," ",IF(ON33=16," ",(OM33-OP33-OQ33)*VLOOKUP(ON33,PROTOKOL!$A:$E,5)))</f>
        <v xml:space="preserve"> </v>
      </c>
      <c r="OS33" s="153"/>
      <c r="OT33" s="144" t="str">
        <f t="shared" si="242"/>
        <v xml:space="preserve"> </v>
      </c>
      <c r="OU33" s="145" t="str">
        <f t="shared" si="243"/>
        <v xml:space="preserve"> </v>
      </c>
      <c r="OV33" s="149"/>
      <c r="OW33" s="150"/>
      <c r="OX33" s="150" t="str">
        <f t="shared" si="65"/>
        <v xml:space="preserve"> </v>
      </c>
      <c r="OY33" s="154" t="str">
        <f>IF(OW33=0," ",IF(OW33=16," ",VLOOKUP(OW33,PROTOKOL!$A:$E,2)*OX33))</f>
        <v xml:space="preserve"> </v>
      </c>
      <c r="OZ33" s="151"/>
      <c r="PA33" s="152" t="str">
        <f>IF(OW33=0," ",IF(OW33=16," ",(OV33-OY33-OZ33)*VLOOKUP(OW33,PROTOKOL!$A:$E,5)))</f>
        <v xml:space="preserve"> </v>
      </c>
      <c r="PB33" s="155"/>
      <c r="PC33" s="156" t="str">
        <f t="shared" si="66"/>
        <v xml:space="preserve"> </v>
      </c>
      <c r="PD33" s="103"/>
      <c r="PE33" s="138">
        <v>20</v>
      </c>
      <c r="PF33" s="149" t="s">
        <v>163</v>
      </c>
      <c r="PG33" s="150"/>
      <c r="PH33" s="150" t="str">
        <f t="shared" si="67"/>
        <v xml:space="preserve"> </v>
      </c>
      <c r="PI33" s="150" t="str">
        <f>IFERROR(IF(PG33=0," ",IF(PG33=16," ",VLOOKUP(PG33,PROTOKOL!$A:$E,2)*PH33))/7.5*(7.5-PL33),"")</f>
        <v/>
      </c>
      <c r="PJ33" s="151"/>
      <c r="PK33" s="152" t="str">
        <f>IF(PG33=0," ",IF(PG33=16," ",(PF33-PI33-PJ33)*VLOOKUP(PG33,PROTOKOL!$A:$E,5)))</f>
        <v xml:space="preserve"> </v>
      </c>
      <c r="PL33" s="153"/>
      <c r="PM33" s="144" t="str">
        <f t="shared" si="244"/>
        <v xml:space="preserve"> </v>
      </c>
      <c r="PN33" s="145" t="str">
        <f t="shared" si="245"/>
        <v xml:space="preserve"> </v>
      </c>
      <c r="PO33" s="149"/>
      <c r="PP33" s="150"/>
      <c r="PQ33" s="150" t="str">
        <f t="shared" si="68"/>
        <v xml:space="preserve"> </v>
      </c>
      <c r="PR33" s="154" t="str">
        <f>IF(PP33=0," ",IF(PP33=16," ",VLOOKUP(PP33,PROTOKOL!$A:$E,2)*PQ33))</f>
        <v xml:space="preserve"> </v>
      </c>
      <c r="PS33" s="151"/>
      <c r="PT33" s="152" t="str">
        <f>IF(PP33=0," ",IF(PP33=16," ",(PO33-PR33-PS33)*VLOOKUP(PP33,PROTOKOL!$A:$E,5)))</f>
        <v xml:space="preserve"> </v>
      </c>
      <c r="PU33" s="155"/>
      <c r="PV33" s="156" t="str">
        <f t="shared" si="69"/>
        <v xml:space="preserve"> </v>
      </c>
      <c r="PW33" s="103"/>
      <c r="PX33" s="138">
        <v>20</v>
      </c>
      <c r="PY33" s="149" t="s">
        <v>163</v>
      </c>
      <c r="PZ33" s="150"/>
      <c r="QA33" s="150" t="str">
        <f t="shared" si="70"/>
        <v xml:space="preserve"> </v>
      </c>
      <c r="QB33" s="150" t="str">
        <f>IFERROR(IF(PZ33=0," ",IF(PZ33=16," ",VLOOKUP(PZ33,PROTOKOL!$A:$E,2)*QA33))/7.5*(7.5-QE33),"")</f>
        <v/>
      </c>
      <c r="QC33" s="151"/>
      <c r="QD33" s="152" t="str">
        <f>IF(PZ33=0," ",IF(PZ33=16," ",(PY33-QB33-QC33)*VLOOKUP(PZ33,PROTOKOL!$A:$E,5)))</f>
        <v xml:space="preserve"> </v>
      </c>
      <c r="QE33" s="153"/>
      <c r="QF33" s="144" t="str">
        <f t="shared" si="246"/>
        <v xml:space="preserve"> </v>
      </c>
      <c r="QG33" s="145" t="str">
        <f t="shared" si="247"/>
        <v xml:space="preserve"> </v>
      </c>
      <c r="QH33" s="149"/>
      <c r="QI33" s="150"/>
      <c r="QJ33" s="150" t="str">
        <f t="shared" si="71"/>
        <v xml:space="preserve"> </v>
      </c>
      <c r="QK33" s="154" t="str">
        <f>IF(QI33=0," ",IF(QI33=16," ",VLOOKUP(QI33,PROTOKOL!$A:$E,2)*QJ33))</f>
        <v xml:space="preserve"> </v>
      </c>
      <c r="QL33" s="151"/>
      <c r="QM33" s="152" t="str">
        <f>IF(QI33=0," ",IF(QI33=16," ",(QH33-QK33-QL33)*VLOOKUP(QI33,PROTOKOL!$A:$E,5)))</f>
        <v xml:space="preserve"> </v>
      </c>
      <c r="QN33" s="155"/>
      <c r="QO33" s="156" t="str">
        <f t="shared" si="72"/>
        <v xml:space="preserve"> </v>
      </c>
      <c r="QP33" s="103"/>
      <c r="QQ33" s="138">
        <v>20</v>
      </c>
      <c r="QR33" s="149" t="s">
        <v>163</v>
      </c>
      <c r="QS33" s="150"/>
      <c r="QT33" s="150" t="str">
        <f t="shared" si="73"/>
        <v xml:space="preserve"> </v>
      </c>
      <c r="QU33" s="150" t="str">
        <f>IFERROR(IF(QS33=0," ",IF(QS33=16," ",VLOOKUP(QS33,PROTOKOL!$A:$E,2)*QT33))/7.5*(7.5-QX33),"")</f>
        <v/>
      </c>
      <c r="QV33" s="151"/>
      <c r="QW33" s="152" t="str">
        <f>IF(QS33=0," ",IF(QS33=16," ",(QR33-QU33-QV33)*VLOOKUP(QS33,PROTOKOL!$A:$E,5)))</f>
        <v xml:space="preserve"> </v>
      </c>
      <c r="QX33" s="153"/>
      <c r="QY33" s="144" t="str">
        <f t="shared" si="248"/>
        <v xml:space="preserve"> </v>
      </c>
      <c r="QZ33" s="145" t="str">
        <f t="shared" si="249"/>
        <v xml:space="preserve"> </v>
      </c>
      <c r="RA33" s="149"/>
      <c r="RB33" s="150"/>
      <c r="RC33" s="150" t="str">
        <f t="shared" si="74"/>
        <v xml:space="preserve"> </v>
      </c>
      <c r="RD33" s="154" t="str">
        <f>IF(RB33=0," ",IF(RB33=16," ",VLOOKUP(RB33,PROTOKOL!$A:$E,2)*RC33))</f>
        <v xml:space="preserve"> </v>
      </c>
      <c r="RE33" s="151"/>
      <c r="RF33" s="152" t="str">
        <f>IF(RB33=0," ",IF(RB33=16," ",(RA33-RD33-RE33)*VLOOKUP(RB33,PROTOKOL!$A:$E,5)))</f>
        <v xml:space="preserve"> </v>
      </c>
      <c r="RG33" s="155"/>
      <c r="RH33" s="156" t="str">
        <f t="shared" si="75"/>
        <v xml:space="preserve"> </v>
      </c>
      <c r="RI33" s="103"/>
      <c r="RJ33" s="138">
        <v>20</v>
      </c>
      <c r="RK33" s="149" t="s">
        <v>163</v>
      </c>
      <c r="RL33" s="150"/>
      <c r="RM33" s="150" t="str">
        <f t="shared" si="76"/>
        <v xml:space="preserve"> </v>
      </c>
      <c r="RN33" s="150" t="str">
        <f>IFERROR(IF(RL33=0," ",IF(RL33=16," ",VLOOKUP(RL33,PROTOKOL!$A:$E,2)*RM33))/7.5*(7.5-RQ33),"")</f>
        <v/>
      </c>
      <c r="RO33" s="151"/>
      <c r="RP33" s="152" t="str">
        <f>IF(RL33=0," ",IF(RL33=16," ",(RK33-RN33-RO33)*VLOOKUP(RL33,PROTOKOL!$A:$E,5)))</f>
        <v xml:space="preserve"> </v>
      </c>
      <c r="RQ33" s="153"/>
      <c r="RR33" s="144" t="str">
        <f t="shared" si="250"/>
        <v xml:space="preserve"> </v>
      </c>
      <c r="RS33" s="145" t="str">
        <f t="shared" si="251"/>
        <v xml:space="preserve"> </v>
      </c>
      <c r="RT33" s="149"/>
      <c r="RU33" s="150"/>
      <c r="RV33" s="150" t="str">
        <f t="shared" si="77"/>
        <v xml:space="preserve"> </v>
      </c>
      <c r="RW33" s="154" t="str">
        <f>IF(RU33=0," ",IF(RU33=16," ",VLOOKUP(RU33,PROTOKOL!$A:$E,2)*RV33))</f>
        <v xml:space="preserve"> </v>
      </c>
      <c r="RX33" s="151"/>
      <c r="RY33" s="152" t="str">
        <f>IF(RU33=0," ",IF(RU33=16," ",(RT33-RW33-RX33)*VLOOKUP(RU33,PROTOKOL!$A:$E,5)))</f>
        <v xml:space="preserve"> </v>
      </c>
      <c r="RZ33" s="155"/>
      <c r="SA33" s="156" t="str">
        <f t="shared" si="78"/>
        <v xml:space="preserve"> </v>
      </c>
      <c r="SB33" s="103"/>
      <c r="SC33" s="138">
        <v>20</v>
      </c>
      <c r="SD33" s="149" t="s">
        <v>163</v>
      </c>
      <c r="SE33" s="150"/>
      <c r="SF33" s="150" t="str">
        <f t="shared" si="79"/>
        <v xml:space="preserve"> </v>
      </c>
      <c r="SG33" s="150" t="str">
        <f>IFERROR(IF(SE33=0," ",IF(SE33=16," ",VLOOKUP(SE33,PROTOKOL!$A:$E,2)*SF33))/7.5*(7.5-SJ33),"")</f>
        <v/>
      </c>
      <c r="SH33" s="151"/>
      <c r="SI33" s="152" t="str">
        <f>IF(SE33=0," ",IF(SE33=16," ",(SD33-SG33-SH33)*VLOOKUP(SE33,PROTOKOL!$A:$E,5)))</f>
        <v xml:space="preserve"> </v>
      </c>
      <c r="SJ33" s="153"/>
      <c r="SK33" s="144" t="str">
        <f t="shared" si="252"/>
        <v xml:space="preserve"> </v>
      </c>
      <c r="SL33" s="145" t="str">
        <f t="shared" si="253"/>
        <v xml:space="preserve"> </v>
      </c>
      <c r="SM33" s="149"/>
      <c r="SN33" s="150"/>
      <c r="SO33" s="150" t="str">
        <f t="shared" si="80"/>
        <v xml:space="preserve"> </v>
      </c>
      <c r="SP33" s="154" t="str">
        <f>IF(SN33=0," ",IF(SN33=16," ",VLOOKUP(SN33,PROTOKOL!$A:$E,2)*SO33))</f>
        <v xml:space="preserve"> </v>
      </c>
      <c r="SQ33" s="151"/>
      <c r="SR33" s="152" t="str">
        <f>IF(SN33=0," ",IF(SN33=16," ",(SM33-SP33-SQ33)*VLOOKUP(SN33,PROTOKOL!$A:$E,5)))</f>
        <v xml:space="preserve"> </v>
      </c>
      <c r="SS33" s="155"/>
      <c r="ST33" s="156" t="str">
        <f t="shared" si="81"/>
        <v xml:space="preserve"> </v>
      </c>
      <c r="SU33" s="103"/>
      <c r="SV33" s="138">
        <v>20</v>
      </c>
      <c r="SW33" s="149" t="s">
        <v>163</v>
      </c>
      <c r="SX33" s="150"/>
      <c r="SY33" s="150" t="str">
        <f t="shared" si="82"/>
        <v xml:space="preserve"> </v>
      </c>
      <c r="SZ33" s="150" t="str">
        <f>IFERROR(IF(SX33=0," ",IF(SX33=16," ",VLOOKUP(SX33,PROTOKOL!$A:$E,2)*SY33))/7.5*(7.5-TC33),"")</f>
        <v/>
      </c>
      <c r="TA33" s="151"/>
      <c r="TB33" s="152" t="str">
        <f>IF(SX33=0," ",IF(SX33=16," ",(SW33-SZ33-TA33)*VLOOKUP(SX33,PROTOKOL!$A:$E,5)))</f>
        <v xml:space="preserve"> </v>
      </c>
      <c r="TC33" s="153"/>
      <c r="TD33" s="144" t="str">
        <f t="shared" si="254"/>
        <v xml:space="preserve"> </v>
      </c>
      <c r="TE33" s="145" t="str">
        <f t="shared" si="255"/>
        <v xml:space="preserve"> </v>
      </c>
      <c r="TF33" s="149"/>
      <c r="TG33" s="150"/>
      <c r="TH33" s="150" t="str">
        <f t="shared" si="83"/>
        <v xml:space="preserve"> </v>
      </c>
      <c r="TI33" s="154" t="str">
        <f>IF(TG33=0," ",IF(TG33=16," ",VLOOKUP(TG33,PROTOKOL!$A:$E,2)*TH33))</f>
        <v xml:space="preserve"> </v>
      </c>
      <c r="TJ33" s="151"/>
      <c r="TK33" s="152" t="str">
        <f>IF(TG33=0," ",IF(TG33=16," ",(TF33-TI33-TJ33)*VLOOKUP(TG33,PROTOKOL!$A:$E,5)))</f>
        <v xml:space="preserve"> </v>
      </c>
      <c r="TL33" s="155"/>
      <c r="TM33" s="156" t="str">
        <f t="shared" si="84"/>
        <v xml:space="preserve"> </v>
      </c>
      <c r="TN33" s="103"/>
      <c r="TO33" s="138">
        <v>20</v>
      </c>
      <c r="TP33" s="149" t="s">
        <v>163</v>
      </c>
      <c r="TQ33" s="150"/>
      <c r="TR33" s="150" t="str">
        <f t="shared" si="85"/>
        <v xml:space="preserve"> </v>
      </c>
      <c r="TS33" s="150" t="str">
        <f>IFERROR(IF(TQ33=0," ",IF(TQ33=16," ",VLOOKUP(TQ33,PROTOKOL!$A:$E,2)*TR33))/7.5*(7.5-TV33),"")</f>
        <v/>
      </c>
      <c r="TT33" s="151"/>
      <c r="TU33" s="152" t="str">
        <f>IF(TQ33=0," ",IF(TQ33=16," ",(TP33-TS33-TT33)*VLOOKUP(TQ33,PROTOKOL!$A:$E,5)))</f>
        <v xml:space="preserve"> </v>
      </c>
      <c r="TV33" s="153"/>
      <c r="TW33" s="144" t="str">
        <f t="shared" si="256"/>
        <v xml:space="preserve"> </v>
      </c>
      <c r="TX33" s="145" t="str">
        <f t="shared" si="257"/>
        <v xml:space="preserve"> </v>
      </c>
      <c r="TY33" s="149"/>
      <c r="TZ33" s="150"/>
      <c r="UA33" s="150" t="str">
        <f t="shared" si="86"/>
        <v xml:space="preserve"> </v>
      </c>
      <c r="UB33" s="154" t="str">
        <f>IF(TZ33=0," ",IF(TZ33=16," ",VLOOKUP(TZ33,PROTOKOL!$A:$E,2)*UA33))</f>
        <v xml:space="preserve"> </v>
      </c>
      <c r="UC33" s="151"/>
      <c r="UD33" s="152" t="str">
        <f>IF(TZ33=0," ",IF(TZ33=16," ",(TY33-UB33-UC33)*VLOOKUP(TZ33,PROTOKOL!$A:$E,5)))</f>
        <v xml:space="preserve"> </v>
      </c>
      <c r="UE33" s="155"/>
      <c r="UF33" s="156" t="str">
        <f t="shared" si="87"/>
        <v xml:space="preserve"> </v>
      </c>
      <c r="UG33" s="103"/>
      <c r="UH33" s="138">
        <v>20</v>
      </c>
      <c r="UI33" s="149" t="s">
        <v>163</v>
      </c>
      <c r="UJ33" s="150"/>
      <c r="UK33" s="150" t="str">
        <f t="shared" si="88"/>
        <v xml:space="preserve"> </v>
      </c>
      <c r="UL33" s="150" t="str">
        <f>IFERROR(IF(UJ33=0," ",IF(UJ33=16," ",VLOOKUP(UJ33,PROTOKOL!$A:$E,2)*UK33))/7.5*(7.5-UO33),"")</f>
        <v/>
      </c>
      <c r="UM33" s="151"/>
      <c r="UN33" s="152" t="str">
        <f>IF(UJ33=0," ",IF(UJ33=16," ",(UI33-UL33-UM33)*VLOOKUP(UJ33,PROTOKOL!$A:$E,5)))</f>
        <v xml:space="preserve"> </v>
      </c>
      <c r="UO33" s="153"/>
      <c r="UP33" s="144" t="str">
        <f t="shared" si="258"/>
        <v xml:space="preserve"> </v>
      </c>
      <c r="UQ33" s="145" t="str">
        <f t="shared" si="259"/>
        <v xml:space="preserve"> </v>
      </c>
      <c r="UR33" s="149"/>
      <c r="US33" s="150"/>
      <c r="UT33" s="150" t="str">
        <f t="shared" si="89"/>
        <v xml:space="preserve"> </v>
      </c>
      <c r="UU33" s="154" t="str">
        <f>IF(US33=0," ",IF(US33=16," ",VLOOKUP(US33,PROTOKOL!$A:$E,2)*UT33))</f>
        <v xml:space="preserve"> </v>
      </c>
      <c r="UV33" s="151"/>
      <c r="UW33" s="152" t="str">
        <f>IF(US33=0," ",IF(US33=16," ",(UR33-UU33-UV33)*VLOOKUP(US33,PROTOKOL!$A:$E,5)))</f>
        <v xml:space="preserve"> </v>
      </c>
      <c r="UX33" s="155"/>
      <c r="UY33" s="156" t="str">
        <f t="shared" si="90"/>
        <v xml:space="preserve"> </v>
      </c>
      <c r="UZ33" s="103"/>
      <c r="VA33" s="138">
        <v>20</v>
      </c>
      <c r="VB33" s="149" t="s">
        <v>163</v>
      </c>
      <c r="VC33" s="150"/>
      <c r="VD33" s="150" t="str">
        <f t="shared" si="91"/>
        <v xml:space="preserve"> </v>
      </c>
      <c r="VE33" s="150" t="str">
        <f>IFERROR(IF(VC33=0," ",IF(VC33=16," ",VLOOKUP(VC33,PROTOKOL!$A:$E,2)*VD33))/7.5*(7.5-VH33),"")</f>
        <v/>
      </c>
      <c r="VF33" s="151"/>
      <c r="VG33" s="152" t="str">
        <f>IF(VC33=0," ",IF(VC33=16," ",(VB33-VE33-VF33)*VLOOKUP(VC33,PROTOKOL!$A:$E,5)))</f>
        <v xml:space="preserve"> </v>
      </c>
      <c r="VH33" s="153"/>
      <c r="VI33" s="144" t="str">
        <f t="shared" si="260"/>
        <v xml:space="preserve"> </v>
      </c>
      <c r="VJ33" s="145" t="str">
        <f t="shared" si="261"/>
        <v xml:space="preserve"> </v>
      </c>
      <c r="VK33" s="149"/>
      <c r="VL33" s="150"/>
      <c r="VM33" s="150" t="str">
        <f t="shared" si="92"/>
        <v xml:space="preserve"> </v>
      </c>
      <c r="VN33" s="154" t="str">
        <f>IF(VL33=0," ",IF(VL33=16," ",VLOOKUP(VL33,PROTOKOL!$A:$E,2)*VM33))</f>
        <v xml:space="preserve"> </v>
      </c>
      <c r="VO33" s="151"/>
      <c r="VP33" s="152" t="str">
        <f>IF(VL33=0," ",IF(VL33=16," ",(VK33-VN33-VO33)*VLOOKUP(VL33,PROTOKOL!$A:$E,5)))</f>
        <v xml:space="preserve"> </v>
      </c>
      <c r="VQ33" s="155"/>
      <c r="VR33" s="156" t="str">
        <f t="shared" si="93"/>
        <v xml:space="preserve"> </v>
      </c>
      <c r="VS33" s="103"/>
      <c r="VT33" s="138">
        <v>20</v>
      </c>
      <c r="VU33" s="149" t="s">
        <v>163</v>
      </c>
      <c r="VV33" s="150"/>
      <c r="VW33" s="150" t="str">
        <f t="shared" si="94"/>
        <v xml:space="preserve"> </v>
      </c>
      <c r="VX33" s="150" t="str">
        <f>IFERROR(IF(VV33=0," ",IF(VV33=16," ",VLOOKUP(VV33,PROTOKOL!$A:$E,2)*VW33))/7.5*(7.5-WA33),"")</f>
        <v/>
      </c>
      <c r="VY33" s="151"/>
      <c r="VZ33" s="152" t="str">
        <f>IF(VV33=0," ",IF(VV33=16," ",(VU33-VX33-VY33)*VLOOKUP(VV33,PROTOKOL!$A:$E,5)))</f>
        <v xml:space="preserve"> </v>
      </c>
      <c r="WA33" s="153"/>
      <c r="WB33" s="144" t="str">
        <f t="shared" si="262"/>
        <v xml:space="preserve"> </v>
      </c>
      <c r="WC33" s="145" t="str">
        <f t="shared" si="263"/>
        <v xml:space="preserve"> </v>
      </c>
      <c r="WD33" s="149"/>
      <c r="WE33" s="150"/>
      <c r="WF33" s="150" t="str">
        <f t="shared" si="95"/>
        <v xml:space="preserve"> </v>
      </c>
      <c r="WG33" s="154" t="str">
        <f>IF(WE33=0," ",IF(WE33=16," ",VLOOKUP(WE33,PROTOKOL!$A:$E,2)*WF33))</f>
        <v xml:space="preserve"> </v>
      </c>
      <c r="WH33" s="151"/>
      <c r="WI33" s="152" t="str">
        <f>IF(WE33=0," ",IF(WE33=16," ",(WD33-WG33-WH33)*VLOOKUP(WE33,PROTOKOL!$A:$E,5)))</f>
        <v xml:space="preserve"> </v>
      </c>
      <c r="WJ33" s="155"/>
      <c r="WK33" s="156" t="str">
        <f t="shared" si="96"/>
        <v xml:space="preserve"> </v>
      </c>
      <c r="WL33" s="103"/>
      <c r="WM33" s="138">
        <v>20</v>
      </c>
      <c r="WN33" s="149" t="s">
        <v>163</v>
      </c>
      <c r="WO33" s="150"/>
      <c r="WP33" s="150" t="str">
        <f t="shared" si="97"/>
        <v xml:space="preserve"> </v>
      </c>
      <c r="WQ33" s="150" t="str">
        <f>IFERROR(IF(WO33=0," ",IF(WO33=16," ",VLOOKUP(WO33,PROTOKOL!$A:$E,2)*WP33))/7.5*(7.5-WT33),"")</f>
        <v/>
      </c>
      <c r="WR33" s="151"/>
      <c r="WS33" s="152" t="str">
        <f>IF(WO33=0," ",IF(WO33=16," ",(WN33-WQ33-WR33)*VLOOKUP(WO33,PROTOKOL!$A:$E,5)))</f>
        <v xml:space="preserve"> </v>
      </c>
      <c r="WT33" s="153"/>
      <c r="WU33" s="144" t="str">
        <f t="shared" si="264"/>
        <v xml:space="preserve"> </v>
      </c>
      <c r="WV33" s="145" t="str">
        <f t="shared" si="265"/>
        <v xml:space="preserve"> </v>
      </c>
      <c r="WW33" s="149"/>
      <c r="WX33" s="150"/>
      <c r="WY33" s="150" t="str">
        <f t="shared" si="98"/>
        <v xml:space="preserve"> </v>
      </c>
      <c r="WZ33" s="154" t="str">
        <f>IF(WX33=0," ",IF(WX33=16," ",VLOOKUP(WX33,PROTOKOL!$A:$E,2)*WY33))</f>
        <v xml:space="preserve"> </v>
      </c>
      <c r="XA33" s="151"/>
      <c r="XB33" s="152" t="str">
        <f>IF(WX33=0," ",IF(WX33=16," ",(WW33-WZ33-XA33)*VLOOKUP(WX33,PROTOKOL!$A:$E,5)))</f>
        <v xml:space="preserve"> </v>
      </c>
      <c r="XC33" s="155"/>
      <c r="XD33" s="156" t="str">
        <f t="shared" si="99"/>
        <v xml:space="preserve"> </v>
      </c>
      <c r="XE33" s="103"/>
      <c r="XF33" s="138">
        <v>20</v>
      </c>
      <c r="XG33" s="149" t="s">
        <v>163</v>
      </c>
      <c r="XH33" s="150"/>
      <c r="XI33" s="150" t="str">
        <f t="shared" si="100"/>
        <v xml:space="preserve"> </v>
      </c>
      <c r="XJ33" s="150" t="str">
        <f>IFERROR(IF(XH33=0," ",IF(XH33=16," ",VLOOKUP(XH33,PROTOKOL!$A:$E,2)*XI33))/7.5*(7.5-XM33),"")</f>
        <v/>
      </c>
      <c r="XK33" s="151"/>
      <c r="XL33" s="152" t="str">
        <f>IF(XH33=0," ",IF(XH33=16," ",(XG33-XJ33-XK33)*VLOOKUP(XH33,PROTOKOL!$A:$E,5)))</f>
        <v xml:space="preserve"> </v>
      </c>
      <c r="XM33" s="153"/>
      <c r="XN33" s="144" t="str">
        <f t="shared" si="266"/>
        <v xml:space="preserve"> </v>
      </c>
      <c r="XO33" s="145" t="str">
        <f t="shared" si="267"/>
        <v xml:space="preserve"> </v>
      </c>
      <c r="XP33" s="149"/>
      <c r="XQ33" s="150"/>
      <c r="XR33" s="150" t="str">
        <f t="shared" si="101"/>
        <v xml:space="preserve"> </v>
      </c>
      <c r="XS33" s="154" t="str">
        <f>IF(XQ33=0," ",IF(XQ33=16," ",VLOOKUP(XQ33,PROTOKOL!$A:$E,2)*XR33))</f>
        <v xml:space="preserve"> </v>
      </c>
      <c r="XT33" s="151"/>
      <c r="XU33" s="152" t="str">
        <f>IF(XQ33=0," ",IF(XQ33=16," ",(XP33-XS33-XT33)*VLOOKUP(XQ33,PROTOKOL!$A:$E,5)))</f>
        <v xml:space="preserve"> </v>
      </c>
      <c r="XV33" s="155"/>
      <c r="XW33" s="156" t="str">
        <f t="shared" si="102"/>
        <v xml:space="preserve"> </v>
      </c>
      <c r="XX33" s="103"/>
      <c r="XY33" s="138">
        <v>20</v>
      </c>
      <c r="XZ33" s="149" t="s">
        <v>163</v>
      </c>
      <c r="YA33" s="150"/>
      <c r="YB33" s="150" t="str">
        <f t="shared" si="103"/>
        <v xml:space="preserve"> </v>
      </c>
      <c r="YC33" s="150" t="str">
        <f>IFERROR(IF(YA33=0," ",IF(YA33=16," ",VLOOKUP(YA33,PROTOKOL!$A:$E,2)*YB33))/7.5*(7.5-YF33),"")</f>
        <v/>
      </c>
      <c r="YD33" s="151"/>
      <c r="YE33" s="152" t="str">
        <f>IF(YA33=0," ",IF(YA33=16," ",(XZ33-YC33-YD33)*VLOOKUP(YA33,PROTOKOL!$A:$E,5)))</f>
        <v xml:space="preserve"> </v>
      </c>
      <c r="YF33" s="153"/>
      <c r="YG33" s="144" t="str">
        <f t="shared" si="268"/>
        <v xml:space="preserve"> </v>
      </c>
      <c r="YH33" s="145" t="str">
        <f t="shared" si="269"/>
        <v xml:space="preserve"> </v>
      </c>
      <c r="YI33" s="149"/>
      <c r="YJ33" s="150"/>
      <c r="YK33" s="150" t="str">
        <f t="shared" si="104"/>
        <v xml:space="preserve"> </v>
      </c>
      <c r="YL33" s="154" t="str">
        <f>IF(YJ33=0," ",IF(YJ33=16," ",VLOOKUP(YJ33,PROTOKOL!$A:$E,2)*YK33))</f>
        <v xml:space="preserve"> </v>
      </c>
      <c r="YM33" s="151"/>
      <c r="YN33" s="152" t="str">
        <f>IF(YJ33=0," ",IF(YJ33=16," ",(YI33-YL33-YM33)*VLOOKUP(YJ33,PROTOKOL!$A:$E,5)))</f>
        <v xml:space="preserve"> </v>
      </c>
      <c r="YO33" s="155"/>
      <c r="YP33" s="156" t="str">
        <f t="shared" si="105"/>
        <v xml:space="preserve"> </v>
      </c>
      <c r="YQ33" s="103"/>
      <c r="YR33" s="138">
        <v>20</v>
      </c>
      <c r="YS33" s="149" t="s">
        <v>163</v>
      </c>
      <c r="YT33" s="150"/>
      <c r="YU33" s="150" t="str">
        <f t="shared" si="106"/>
        <v xml:space="preserve"> </v>
      </c>
      <c r="YV33" s="150" t="str">
        <f>IFERROR(IF(YT33=0," ",IF(YT33=16," ",VLOOKUP(YT33,PROTOKOL!$A:$E,2)*YU33))/7.5*(7.5-YY33),"")</f>
        <v/>
      </c>
      <c r="YW33" s="151"/>
      <c r="YX33" s="152" t="str">
        <f>IF(YT33=0," ",IF(YT33=16," ",(YS33-YV33-YW33)*VLOOKUP(YT33,PROTOKOL!$A:$E,5)))</f>
        <v xml:space="preserve"> </v>
      </c>
      <c r="YY33" s="153"/>
      <c r="YZ33" s="144" t="str">
        <f t="shared" si="270"/>
        <v xml:space="preserve"> </v>
      </c>
      <c r="ZA33" s="145" t="str">
        <f t="shared" si="271"/>
        <v xml:space="preserve"> </v>
      </c>
      <c r="ZB33" s="149"/>
      <c r="ZC33" s="150"/>
      <c r="ZD33" s="150" t="str">
        <f t="shared" si="107"/>
        <v xml:space="preserve"> </v>
      </c>
      <c r="ZE33" s="154" t="str">
        <f>IF(ZC33=0," ",IF(ZC33=16," ",VLOOKUP(ZC33,PROTOKOL!$A:$E,2)*ZD33))</f>
        <v xml:space="preserve"> </v>
      </c>
      <c r="ZF33" s="151"/>
      <c r="ZG33" s="152" t="str">
        <f>IF(ZC33=0," ",IF(ZC33=16," ",(ZB33-ZE33-ZF33)*VLOOKUP(ZC33,PROTOKOL!$A:$E,5)))</f>
        <v xml:space="preserve"> </v>
      </c>
      <c r="ZH33" s="155"/>
      <c r="ZI33" s="156" t="str">
        <f t="shared" si="108"/>
        <v xml:space="preserve"> </v>
      </c>
      <c r="ZJ33" s="103"/>
      <c r="ZK33" s="138">
        <v>20</v>
      </c>
      <c r="ZL33" s="149" t="s">
        <v>163</v>
      </c>
      <c r="ZM33" s="150"/>
      <c r="ZN33" s="150" t="str">
        <f t="shared" si="109"/>
        <v xml:space="preserve"> </v>
      </c>
      <c r="ZO33" s="150" t="str">
        <f>IFERROR(IF(ZM33=0," ",IF(ZM33=16," ",VLOOKUP(ZM33,PROTOKOL!$A:$E,2)*ZN33))/7.5*(7.5-ZR33),"")</f>
        <v/>
      </c>
      <c r="ZP33" s="151"/>
      <c r="ZQ33" s="152" t="str">
        <f>IF(ZM33=0," ",IF(ZM33=16," ",(ZL33-ZO33-ZP33)*VLOOKUP(ZM33,PROTOKOL!$A:$E,5)))</f>
        <v xml:space="preserve"> </v>
      </c>
      <c r="ZR33" s="153"/>
      <c r="ZS33" s="144" t="str">
        <f t="shared" si="272"/>
        <v xml:space="preserve"> </v>
      </c>
      <c r="ZT33" s="145" t="str">
        <f t="shared" si="273"/>
        <v xml:space="preserve"> </v>
      </c>
      <c r="ZU33" s="149"/>
      <c r="ZV33" s="150"/>
      <c r="ZW33" s="150" t="str">
        <f t="shared" si="110"/>
        <v xml:space="preserve"> </v>
      </c>
      <c r="ZX33" s="154" t="str">
        <f>IF(ZV33=0," ",IF(ZV33=16," ",VLOOKUP(ZV33,PROTOKOL!$A:$E,2)*ZW33))</f>
        <v xml:space="preserve"> </v>
      </c>
      <c r="ZY33" s="151"/>
      <c r="ZZ33" s="152" t="str">
        <f>IF(ZV33=0," ",IF(ZV33=16," ",(ZU33-ZX33-ZY33)*VLOOKUP(ZV33,PROTOKOL!$A:$E,5)))</f>
        <v xml:space="preserve"> </v>
      </c>
      <c r="AAA33" s="155"/>
      <c r="AAB33" s="156" t="str">
        <f t="shared" si="111"/>
        <v xml:space="preserve"> </v>
      </c>
      <c r="AAC33" s="103"/>
      <c r="AAD33" s="138">
        <v>20</v>
      </c>
      <c r="AAE33" s="149" t="s">
        <v>163</v>
      </c>
      <c r="AAF33" s="150"/>
      <c r="AAG33" s="150" t="str">
        <f t="shared" si="112"/>
        <v xml:space="preserve"> </v>
      </c>
      <c r="AAH33" s="150" t="str">
        <f>IFERROR(IF(AAF33=0," ",IF(AAF33=16," ",VLOOKUP(AAF33,PROTOKOL!$A:$E,2)*AAG33))/7.5*(7.5-AAK33),"")</f>
        <v/>
      </c>
      <c r="AAI33" s="151"/>
      <c r="AAJ33" s="152" t="str">
        <f>IF(AAF33=0," ",IF(AAF33=16," ",(AAE33-AAH33-AAI33)*VLOOKUP(AAF33,PROTOKOL!$A:$E,5)))</f>
        <v xml:space="preserve"> </v>
      </c>
      <c r="AAK33" s="153"/>
      <c r="AAL33" s="144" t="str">
        <f t="shared" si="274"/>
        <v xml:space="preserve"> </v>
      </c>
      <c r="AAM33" s="145" t="str">
        <f t="shared" si="275"/>
        <v xml:space="preserve"> </v>
      </c>
      <c r="AAN33" s="149"/>
      <c r="AAO33" s="150"/>
      <c r="AAP33" s="150" t="str">
        <f t="shared" si="113"/>
        <v xml:space="preserve"> </v>
      </c>
      <c r="AAQ33" s="154" t="str">
        <f>IF(AAO33=0," ",IF(AAO33=16," ",VLOOKUP(AAO33,PROTOKOL!$A:$E,2)*AAP33))</f>
        <v xml:space="preserve"> </v>
      </c>
      <c r="AAR33" s="151"/>
      <c r="AAS33" s="152" t="str">
        <f>IF(AAO33=0," ",IF(AAO33=16," ",(AAN33-AAQ33-AAR33)*VLOOKUP(AAO33,PROTOKOL!$A:$E,5)))</f>
        <v xml:space="preserve"> </v>
      </c>
      <c r="AAT33" s="155"/>
      <c r="AAU33" s="156" t="str">
        <f t="shared" si="114"/>
        <v xml:space="preserve"> </v>
      </c>
      <c r="AAV33" s="103"/>
      <c r="AAW33" s="138">
        <v>20</v>
      </c>
      <c r="AAX33" s="149" t="s">
        <v>163</v>
      </c>
      <c r="AAY33" s="150"/>
      <c r="AAZ33" s="150" t="str">
        <f t="shared" si="115"/>
        <v xml:space="preserve"> </v>
      </c>
      <c r="ABA33" s="150" t="str">
        <f>IFERROR(IF(AAY33=0," ",IF(AAY33=16," ",VLOOKUP(AAY33,PROTOKOL!$A:$E,2)*AAZ33))/7.5*(7.5-ABD33),"")</f>
        <v/>
      </c>
      <c r="ABB33" s="151"/>
      <c r="ABC33" s="152" t="str">
        <f>IF(AAY33=0," ",IF(AAY33=16," ",(AAX33-ABA33-ABB33)*VLOOKUP(AAY33,PROTOKOL!$A:$E,5)))</f>
        <v xml:space="preserve"> </v>
      </c>
      <c r="ABD33" s="153"/>
      <c r="ABE33" s="144" t="str">
        <f t="shared" si="276"/>
        <v xml:space="preserve"> </v>
      </c>
      <c r="ABF33" s="145" t="str">
        <f t="shared" si="277"/>
        <v xml:space="preserve"> </v>
      </c>
      <c r="ABG33" s="149"/>
      <c r="ABH33" s="150"/>
      <c r="ABI33" s="150" t="str">
        <f t="shared" si="116"/>
        <v xml:space="preserve"> </v>
      </c>
      <c r="ABJ33" s="154" t="str">
        <f>IF(ABH33=0," ",IF(ABH33=16," ",VLOOKUP(ABH33,PROTOKOL!$A:$E,2)*ABI33))</f>
        <v xml:space="preserve"> </v>
      </c>
      <c r="ABK33" s="151"/>
      <c r="ABL33" s="152" t="str">
        <f>IF(ABH33=0," ",IF(ABH33=16," ",(ABG33-ABJ33-ABK33)*VLOOKUP(ABH33,PROTOKOL!$A:$E,5)))</f>
        <v xml:space="preserve"> </v>
      </c>
      <c r="ABM33" s="155"/>
      <c r="ABN33" s="156" t="str">
        <f t="shared" si="117"/>
        <v xml:space="preserve"> </v>
      </c>
      <c r="ABO33" s="103"/>
      <c r="ABP33" s="138">
        <v>20</v>
      </c>
      <c r="ABQ33" s="149" t="s">
        <v>163</v>
      </c>
      <c r="ABR33" s="150"/>
      <c r="ABS33" s="150" t="str">
        <f t="shared" si="118"/>
        <v xml:space="preserve"> </v>
      </c>
      <c r="ABT33" s="150" t="str">
        <f>IFERROR(IF(ABR33=0," ",IF(ABR33=16," ",VLOOKUP(ABR33,PROTOKOL!$A:$E,2)*ABS33))/7.5*(7.5-ABW33),"")</f>
        <v/>
      </c>
      <c r="ABU33" s="151"/>
      <c r="ABV33" s="152" t="str">
        <f>IF(ABR33=0," ",IF(ABR33=16," ",(ABQ33-ABT33-ABU33)*VLOOKUP(ABR33,PROTOKOL!$A:$E,5)))</f>
        <v xml:space="preserve"> </v>
      </c>
      <c r="ABW33" s="153"/>
      <c r="ABX33" s="144" t="str">
        <f t="shared" si="278"/>
        <v xml:space="preserve"> </v>
      </c>
      <c r="ABY33" s="145" t="str">
        <f t="shared" si="279"/>
        <v xml:space="preserve"> </v>
      </c>
      <c r="ABZ33" s="149"/>
      <c r="ACA33" s="150"/>
      <c r="ACB33" s="150" t="str">
        <f t="shared" si="119"/>
        <v xml:space="preserve"> </v>
      </c>
      <c r="ACC33" s="154" t="str">
        <f>IF(ACA33=0," ",IF(ACA33=16," ",VLOOKUP(ACA33,PROTOKOL!$A:$E,2)*ACB33))</f>
        <v xml:space="preserve"> </v>
      </c>
      <c r="ACD33" s="151"/>
      <c r="ACE33" s="152" t="str">
        <f>IF(ACA33=0," ",IF(ACA33=16," ",(ABZ33-ACC33-ACD33)*VLOOKUP(ACA33,PROTOKOL!$A:$E,5)))</f>
        <v xml:space="preserve"> </v>
      </c>
      <c r="ACF33" s="155"/>
      <c r="ACG33" s="156" t="str">
        <f t="shared" si="120"/>
        <v xml:space="preserve"> </v>
      </c>
      <c r="ACH33" s="103"/>
      <c r="ACI33" s="138">
        <v>20</v>
      </c>
      <c r="ACJ33" s="149" t="s">
        <v>163</v>
      </c>
      <c r="ACK33" s="150"/>
      <c r="ACL33" s="150" t="str">
        <f t="shared" si="121"/>
        <v xml:space="preserve"> </v>
      </c>
      <c r="ACM33" s="150" t="str">
        <f>IFERROR(IF(ACK33=0," ",IF(ACK33=16," ",VLOOKUP(ACK33,PROTOKOL!$A:$E,2)*ACL33))/7.5*(7.5-ACP33),"")</f>
        <v/>
      </c>
      <c r="ACN33" s="151"/>
      <c r="ACO33" s="152" t="str">
        <f>IF(ACK33=0," ",IF(ACK33=16," ",(ACJ33-ACM33-ACN33)*VLOOKUP(ACK33,PROTOKOL!$A:$E,5)))</f>
        <v xml:space="preserve"> </v>
      </c>
      <c r="ACP33" s="153"/>
      <c r="ACQ33" s="144" t="str">
        <f t="shared" si="280"/>
        <v xml:space="preserve"> </v>
      </c>
      <c r="ACR33" s="145" t="str">
        <f t="shared" si="281"/>
        <v xml:space="preserve"> </v>
      </c>
      <c r="ACS33" s="149"/>
      <c r="ACT33" s="150"/>
      <c r="ACU33" s="150" t="str">
        <f t="shared" si="122"/>
        <v xml:space="preserve"> </v>
      </c>
      <c r="ACV33" s="154" t="str">
        <f>IF(ACT33=0," ",IF(ACT33=16," ",VLOOKUP(ACT33,PROTOKOL!$A:$E,2)*ACU33))</f>
        <v xml:space="preserve"> </v>
      </c>
      <c r="ACW33" s="151"/>
      <c r="ACX33" s="152" t="str">
        <f>IF(ACT33=0," ",IF(ACT33=16," ",(ACS33-ACV33-ACW33)*VLOOKUP(ACT33,PROTOKOL!$A:$E,5)))</f>
        <v xml:space="preserve"> </v>
      </c>
      <c r="ACY33" s="155"/>
      <c r="ACZ33" s="156" t="str">
        <f t="shared" si="123"/>
        <v xml:space="preserve"> </v>
      </c>
      <c r="ADA33" s="103"/>
      <c r="ADB33" s="138">
        <v>20</v>
      </c>
      <c r="ADC33" s="149" t="s">
        <v>163</v>
      </c>
      <c r="ADD33" s="150"/>
      <c r="ADE33" s="150" t="str">
        <f t="shared" si="124"/>
        <v xml:space="preserve"> </v>
      </c>
      <c r="ADF33" s="150" t="str">
        <f>IFERROR(IF(ADD33=0," ",IF(ADD33=16," ",VLOOKUP(ADD33,PROTOKOL!$A:$E,2)*ADE33))/7.5*(7.5-ADI33),"")</f>
        <v/>
      </c>
      <c r="ADG33" s="151"/>
      <c r="ADH33" s="152" t="str">
        <f>IF(ADD33=0," ",IF(ADD33=16," ",(ADC33-ADF33-ADG33)*VLOOKUP(ADD33,PROTOKOL!$A:$E,5)))</f>
        <v xml:space="preserve"> </v>
      </c>
      <c r="ADI33" s="153"/>
      <c r="ADJ33" s="144" t="str">
        <f t="shared" si="282"/>
        <v xml:space="preserve"> </v>
      </c>
      <c r="ADK33" s="145" t="str">
        <f t="shared" si="283"/>
        <v xml:space="preserve"> </v>
      </c>
      <c r="ADL33" s="149"/>
      <c r="ADM33" s="150"/>
      <c r="ADN33" s="150" t="str">
        <f t="shared" si="125"/>
        <v xml:space="preserve"> </v>
      </c>
      <c r="ADO33" s="154" t="str">
        <f>IF(ADM33=0," ",IF(ADM33=16," ",VLOOKUP(ADM33,PROTOKOL!$A:$E,2)*ADN33))</f>
        <v xml:space="preserve"> </v>
      </c>
      <c r="ADP33" s="151"/>
      <c r="ADQ33" s="152" t="str">
        <f>IF(ADM33=0," ",IF(ADM33=16," ",(ADL33-ADO33-ADP33)*VLOOKUP(ADM33,PROTOKOL!$A:$E,5)))</f>
        <v xml:space="preserve"> </v>
      </c>
      <c r="ADR33" s="155"/>
      <c r="ADS33" s="156" t="str">
        <f t="shared" si="126"/>
        <v xml:space="preserve"> </v>
      </c>
      <c r="ADT33" s="103"/>
      <c r="ADU33" s="138">
        <v>20</v>
      </c>
      <c r="ADV33" s="149" t="s">
        <v>163</v>
      </c>
      <c r="ADW33" s="150"/>
      <c r="ADX33" s="150" t="str">
        <f t="shared" si="127"/>
        <v xml:space="preserve"> </v>
      </c>
      <c r="ADY33" s="150" t="str">
        <f>IFERROR(IF(ADW33=0," ",IF(ADW33=16," ",VLOOKUP(ADW33,PROTOKOL!$A:$E,2)*ADX33))/7.5*(7.5-AEB33),"")</f>
        <v/>
      </c>
      <c r="ADZ33" s="151"/>
      <c r="AEA33" s="152" t="str">
        <f>IF(ADW33=0," ",IF(ADW33=16," ",(ADV33-ADY33-ADZ33)*VLOOKUP(ADW33,PROTOKOL!$A:$E,5)))</f>
        <v xml:space="preserve"> </v>
      </c>
      <c r="AEB33" s="153"/>
      <c r="AEC33" s="144" t="str">
        <f t="shared" si="284"/>
        <v xml:space="preserve"> </v>
      </c>
      <c r="AED33" s="145" t="str">
        <f t="shared" si="285"/>
        <v xml:space="preserve"> </v>
      </c>
      <c r="AEE33" s="149"/>
      <c r="AEF33" s="150"/>
      <c r="AEG33" s="150" t="str">
        <f t="shared" si="128"/>
        <v xml:space="preserve"> </v>
      </c>
      <c r="AEH33" s="154" t="str">
        <f>IF(AEF33=0," ",IF(AEF33=16," ",VLOOKUP(AEF33,PROTOKOL!$A:$E,2)*AEG33))</f>
        <v xml:space="preserve"> </v>
      </c>
      <c r="AEI33" s="151"/>
      <c r="AEJ33" s="152" t="str">
        <f>IF(AEF33=0," ",IF(AEF33=16," ",(AEE33-AEH33-AEI33)*VLOOKUP(AEF33,PROTOKOL!$A:$E,5)))</f>
        <v xml:space="preserve"> </v>
      </c>
      <c r="AEK33" s="155"/>
      <c r="AEL33" s="156" t="str">
        <f t="shared" si="129"/>
        <v xml:space="preserve"> </v>
      </c>
      <c r="AEM33" s="103"/>
      <c r="AEN33" s="138">
        <v>20</v>
      </c>
      <c r="AEO33" s="149" t="s">
        <v>163</v>
      </c>
      <c r="AEP33" s="150"/>
      <c r="AEQ33" s="150" t="str">
        <f t="shared" si="130"/>
        <v xml:space="preserve"> </v>
      </c>
      <c r="AER33" s="150" t="str">
        <f>IFERROR(IF(AEP33=0," ",IF(AEP33=16," ",VLOOKUP(AEP33,PROTOKOL!$A:$E,2)*AEQ33))/7.5*(7.5-AEU33),"")</f>
        <v/>
      </c>
      <c r="AES33" s="151"/>
      <c r="AET33" s="152" t="str">
        <f>IF(AEP33=0," ",IF(AEP33=16," ",(AEO33-AER33-AES33)*VLOOKUP(AEP33,PROTOKOL!$A:$E,5)))</f>
        <v xml:space="preserve"> </v>
      </c>
      <c r="AEU33" s="153"/>
      <c r="AEV33" s="144" t="str">
        <f t="shared" si="286"/>
        <v xml:space="preserve"> </v>
      </c>
      <c r="AEW33" s="145" t="str">
        <f t="shared" si="287"/>
        <v xml:space="preserve"> </v>
      </c>
      <c r="AEX33" s="149"/>
      <c r="AEY33" s="150"/>
      <c r="AEZ33" s="150" t="str">
        <f t="shared" si="131"/>
        <v xml:space="preserve"> </v>
      </c>
      <c r="AFA33" s="154" t="str">
        <f>IF(AEY33=0," ",IF(AEY33=16," ",VLOOKUP(AEY33,PROTOKOL!$A:$E,2)*AEZ33))</f>
        <v xml:space="preserve"> </v>
      </c>
      <c r="AFB33" s="151"/>
      <c r="AFC33" s="152" t="str">
        <f>IF(AEY33=0," ",IF(AEY33=16," ",(AEX33-AFA33-AFB33)*VLOOKUP(AEY33,PROTOKOL!$A:$E,5)))</f>
        <v xml:space="preserve"> </v>
      </c>
      <c r="AFD33" s="155"/>
      <c r="AFE33" s="156" t="str">
        <f t="shared" si="132"/>
        <v xml:space="preserve"> </v>
      </c>
      <c r="AFF33" s="103"/>
      <c r="AFG33" s="138">
        <v>20</v>
      </c>
      <c r="AFH33" s="149" t="s">
        <v>163</v>
      </c>
      <c r="AFI33" s="150"/>
      <c r="AFJ33" s="150" t="str">
        <f t="shared" si="133"/>
        <v xml:space="preserve"> </v>
      </c>
      <c r="AFK33" s="150" t="str">
        <f>IFERROR(IF(AFI33=0," ",IF(AFI33=16," ",VLOOKUP(AFI33,PROTOKOL!$A:$E,2)*AFJ33))/7.5*(7.5-AFN33),"")</f>
        <v/>
      </c>
      <c r="AFL33" s="151"/>
      <c r="AFM33" s="152" t="str">
        <f>IF(AFI33=0," ",IF(AFI33=16," ",(AFH33-AFK33-AFL33)*VLOOKUP(AFI33,PROTOKOL!$A:$E,5)))</f>
        <v xml:space="preserve"> </v>
      </c>
      <c r="AFN33" s="153"/>
      <c r="AFO33" s="144" t="str">
        <f t="shared" si="288"/>
        <v xml:space="preserve"> </v>
      </c>
      <c r="AFP33" s="145" t="str">
        <f t="shared" si="289"/>
        <v xml:space="preserve"> </v>
      </c>
      <c r="AFQ33" s="149"/>
      <c r="AFR33" s="150"/>
      <c r="AFS33" s="150" t="str">
        <f t="shared" si="134"/>
        <v xml:space="preserve"> </v>
      </c>
      <c r="AFT33" s="154" t="str">
        <f>IF(AFR33=0," ",IF(AFR33=16," ",VLOOKUP(AFR33,PROTOKOL!$A:$E,2)*AFS33))</f>
        <v xml:space="preserve"> </v>
      </c>
      <c r="AFU33" s="151"/>
      <c r="AFV33" s="152" t="str">
        <f>IF(AFR33=0," ",IF(AFR33=16," ",(AFQ33-AFT33-AFU33)*VLOOKUP(AFR33,PROTOKOL!$A:$E,5)))</f>
        <v xml:space="preserve"> </v>
      </c>
      <c r="AFW33" s="155"/>
      <c r="AFX33" s="156" t="str">
        <f t="shared" si="135"/>
        <v xml:space="preserve"> </v>
      </c>
      <c r="AFY33" s="103"/>
      <c r="AFZ33" s="138">
        <v>20</v>
      </c>
      <c r="AGA33" s="149" t="s">
        <v>163</v>
      </c>
      <c r="AGB33" s="150"/>
      <c r="AGC33" s="150" t="str">
        <f t="shared" si="136"/>
        <v xml:space="preserve"> </v>
      </c>
      <c r="AGD33" s="150" t="str">
        <f>IFERROR(IF(AGB33=0," ",IF(AGB33=16," ",VLOOKUP(AGB33,PROTOKOL!$A:$E,2)*AGC33))/7.5*(7.5-AGG33),"")</f>
        <v/>
      </c>
      <c r="AGE33" s="151"/>
      <c r="AGF33" s="152" t="str">
        <f>IF(AGB33=0," ",IF(AGB33=16," ",(AGA33-AGD33-AGE33)*VLOOKUP(AGB33,PROTOKOL!$A:$E,5)))</f>
        <v xml:space="preserve"> </v>
      </c>
      <c r="AGG33" s="153"/>
      <c r="AGH33" s="144" t="str">
        <f t="shared" si="290"/>
        <v xml:space="preserve"> </v>
      </c>
      <c r="AGI33" s="145" t="str">
        <f t="shared" si="291"/>
        <v xml:space="preserve"> </v>
      </c>
      <c r="AGJ33" s="149"/>
      <c r="AGK33" s="150"/>
      <c r="AGL33" s="150" t="str">
        <f t="shared" si="137"/>
        <v xml:space="preserve"> </v>
      </c>
      <c r="AGM33" s="154" t="str">
        <f>IF(AGK33=0," ",IF(AGK33=16," ",VLOOKUP(AGK33,PROTOKOL!$A:$E,2)*AGL33))</f>
        <v xml:space="preserve"> </v>
      </c>
      <c r="AGN33" s="151"/>
      <c r="AGO33" s="152" t="str">
        <f>IF(AGK33=0," ",IF(AGK33=16," ",(AGJ33-AGM33-AGN33)*VLOOKUP(AGK33,PROTOKOL!$A:$E,5)))</f>
        <v xml:space="preserve"> </v>
      </c>
      <c r="AGP33" s="155"/>
      <c r="AGQ33" s="156" t="str">
        <f t="shared" si="138"/>
        <v xml:space="preserve"> </v>
      </c>
      <c r="AGR33" s="103"/>
      <c r="AGS33" s="138">
        <v>20</v>
      </c>
      <c r="AGT33" s="149" t="s">
        <v>163</v>
      </c>
      <c r="AGU33" s="150"/>
      <c r="AGV33" s="150" t="str">
        <f t="shared" si="139"/>
        <v xml:space="preserve"> </v>
      </c>
      <c r="AGW33" s="150" t="str">
        <f>IFERROR(IF(AGU33=0," ",IF(AGU33=16," ",VLOOKUP(AGU33,PROTOKOL!$A:$E,2)*AGV33))/7.5*(7.5-AGZ33),"")</f>
        <v/>
      </c>
      <c r="AGX33" s="151"/>
      <c r="AGY33" s="152" t="str">
        <f>IF(AGU33=0," ",IF(AGU33=16," ",(AGT33-AGW33-AGX33)*VLOOKUP(AGU33,PROTOKOL!$A:$E,5)))</f>
        <v xml:space="preserve"> </v>
      </c>
      <c r="AGZ33" s="153"/>
      <c r="AHA33" s="144" t="str">
        <f t="shared" si="292"/>
        <v xml:space="preserve"> </v>
      </c>
      <c r="AHB33" s="145" t="str">
        <f t="shared" si="293"/>
        <v xml:space="preserve"> </v>
      </c>
      <c r="AHC33" s="149"/>
      <c r="AHD33" s="150"/>
      <c r="AHE33" s="150" t="str">
        <f t="shared" si="140"/>
        <v xml:space="preserve"> </v>
      </c>
      <c r="AHF33" s="154" t="str">
        <f>IF(AHD33=0," ",IF(AHD33=16," ",VLOOKUP(AHD33,PROTOKOL!$A:$E,2)*AHE33))</f>
        <v xml:space="preserve"> </v>
      </c>
      <c r="AHG33" s="151"/>
      <c r="AHH33" s="152" t="str">
        <f>IF(AHD33=0," ",IF(AHD33=16," ",(AHC33-AHF33-AHG33)*VLOOKUP(AHD33,PROTOKOL!$A:$E,5)))</f>
        <v xml:space="preserve"> </v>
      </c>
      <c r="AHI33" s="155"/>
      <c r="AHJ33" s="156" t="str">
        <f t="shared" si="141"/>
        <v xml:space="preserve"> </v>
      </c>
      <c r="AHK33" s="103"/>
      <c r="AHL33" s="138">
        <v>20</v>
      </c>
      <c r="AHM33" s="149" t="s">
        <v>163</v>
      </c>
      <c r="AHN33" s="150"/>
      <c r="AHO33" s="150" t="str">
        <f t="shared" si="142"/>
        <v xml:space="preserve"> </v>
      </c>
      <c r="AHP33" s="150" t="str">
        <f>IFERROR(IF(AHN33=0," ",IF(AHN33=16," ",VLOOKUP(AHN33,PROTOKOL!$A:$E,2)*AHO33))/7.5*(7.5-AHS33),"")</f>
        <v/>
      </c>
      <c r="AHQ33" s="151"/>
      <c r="AHR33" s="152" t="str">
        <f>IF(AHN33=0," ",IF(AHN33=16," ",(AHM33-AHP33-AHQ33)*VLOOKUP(AHN33,PROTOKOL!$A:$E,5)))</f>
        <v xml:space="preserve"> </v>
      </c>
      <c r="AHS33" s="153"/>
      <c r="AHT33" s="144" t="str">
        <f t="shared" si="294"/>
        <v xml:space="preserve"> </v>
      </c>
      <c r="AHU33" s="145" t="str">
        <f t="shared" si="295"/>
        <v xml:space="preserve"> </v>
      </c>
      <c r="AHV33" s="149"/>
      <c r="AHW33" s="150"/>
      <c r="AHX33" s="150" t="str">
        <f t="shared" si="143"/>
        <v xml:space="preserve"> </v>
      </c>
      <c r="AHY33" s="154" t="str">
        <f>IF(AHW33=0," ",IF(AHW33=16," ",VLOOKUP(AHW33,PROTOKOL!$A:$E,2)*AHX33))</f>
        <v xml:space="preserve"> </v>
      </c>
      <c r="AHZ33" s="151"/>
      <c r="AIA33" s="152" t="str">
        <f>IF(AHW33=0," ",IF(AHW33=16," ",(AHV33-AHY33-AHZ33)*VLOOKUP(AHW33,PROTOKOL!$A:$E,5)))</f>
        <v xml:space="preserve"> </v>
      </c>
      <c r="AIB33" s="155"/>
      <c r="AIC33" s="156" t="str">
        <f t="shared" si="144"/>
        <v xml:space="preserve"> </v>
      </c>
      <c r="AID33" s="103"/>
      <c r="AIE33" s="138">
        <v>20</v>
      </c>
      <c r="AIF33" s="149" t="s">
        <v>163</v>
      </c>
      <c r="AIG33" s="150"/>
      <c r="AIH33" s="150" t="str">
        <f t="shared" si="145"/>
        <v xml:space="preserve"> </v>
      </c>
      <c r="AII33" s="150" t="str">
        <f>IFERROR(IF(AIG33=0," ",IF(AIG33=16," ",VLOOKUP(AIG33,PROTOKOL!$A:$E,2)*AIH33))/7.5*(7.5-AIL33),"")</f>
        <v/>
      </c>
      <c r="AIJ33" s="151"/>
      <c r="AIK33" s="152" t="str">
        <f>IF(AIG33=0," ",IF(AIG33=16," ",(AIF33-AII33-AIJ33)*VLOOKUP(AIG33,PROTOKOL!$A:$E,5)))</f>
        <v xml:space="preserve"> </v>
      </c>
      <c r="AIL33" s="153"/>
      <c r="AIM33" s="144" t="str">
        <f t="shared" si="296"/>
        <v xml:space="preserve"> </v>
      </c>
      <c r="AIN33" s="145" t="str">
        <f t="shared" si="297"/>
        <v xml:space="preserve"> </v>
      </c>
      <c r="AIO33" s="149"/>
      <c r="AIP33" s="150"/>
      <c r="AIQ33" s="150" t="str">
        <f t="shared" si="146"/>
        <v xml:space="preserve"> </v>
      </c>
      <c r="AIR33" s="154" t="str">
        <f>IF(AIP33=0," ",IF(AIP33=16," ",VLOOKUP(AIP33,PROTOKOL!$A:$E,2)*AIQ33))</f>
        <v xml:space="preserve"> </v>
      </c>
      <c r="AIS33" s="151"/>
      <c r="AIT33" s="152" t="str">
        <f>IF(AIP33=0," ",IF(AIP33=16," ",(AIO33-AIR33-AIS33)*VLOOKUP(AIP33,PROTOKOL!$A:$E,5)))</f>
        <v xml:space="preserve"> </v>
      </c>
      <c r="AIU33" s="155"/>
      <c r="AIV33" s="156" t="str">
        <f t="shared" si="147"/>
        <v xml:space="preserve"> </v>
      </c>
      <c r="AIW33" s="103"/>
      <c r="AIX33" s="138">
        <v>20</v>
      </c>
      <c r="AIY33" s="149" t="s">
        <v>163</v>
      </c>
      <c r="AIZ33" s="150"/>
      <c r="AJA33" s="150" t="str">
        <f t="shared" si="148"/>
        <v xml:space="preserve"> </v>
      </c>
      <c r="AJB33" s="150" t="str">
        <f>IFERROR(IF(AIZ33=0," ",IF(AIZ33=16," ",VLOOKUP(AIZ33,PROTOKOL!$A:$E,2)*AJA33))/7.5*(7.5-AJE33),"")</f>
        <v/>
      </c>
      <c r="AJC33" s="151"/>
      <c r="AJD33" s="152" t="str">
        <f>IF(AIZ33=0," ",IF(AIZ33=16," ",(AIY33-AJB33-AJC33)*VLOOKUP(AIZ33,PROTOKOL!$A:$E,5)))</f>
        <v xml:space="preserve"> </v>
      </c>
      <c r="AJE33" s="153"/>
      <c r="AJF33" s="144" t="str">
        <f t="shared" si="298"/>
        <v xml:space="preserve"> </v>
      </c>
      <c r="AJG33" s="145" t="str">
        <f t="shared" si="299"/>
        <v xml:space="preserve"> </v>
      </c>
      <c r="AJH33" s="149"/>
      <c r="AJI33" s="150"/>
      <c r="AJJ33" s="150" t="str">
        <f t="shared" si="149"/>
        <v xml:space="preserve"> </v>
      </c>
      <c r="AJK33" s="154" t="str">
        <f>IF(AJI33=0," ",IF(AJI33=16," ",VLOOKUP(AJI33,PROTOKOL!$A:$E,2)*AJJ33))</f>
        <v xml:space="preserve"> </v>
      </c>
      <c r="AJL33" s="151"/>
      <c r="AJM33" s="152" t="str">
        <f>IF(AJI33=0," ",IF(AJI33=16," ",(AJH33-AJK33-AJL33)*VLOOKUP(AJI33,PROTOKOL!$A:$E,5)))</f>
        <v xml:space="preserve"> </v>
      </c>
      <c r="AJN33" s="155"/>
      <c r="AJO33" s="156" t="str">
        <f t="shared" si="150"/>
        <v xml:space="preserve"> </v>
      </c>
      <c r="AJP33" s="103"/>
      <c r="AJQ33" s="138">
        <v>20</v>
      </c>
      <c r="AJR33" s="149" t="s">
        <v>163</v>
      </c>
      <c r="AJS33" s="150"/>
      <c r="AJT33" s="150" t="str">
        <f t="shared" si="151"/>
        <v xml:space="preserve"> </v>
      </c>
      <c r="AJU33" s="150" t="str">
        <f>IFERROR(IF(AJS33=0," ",IF(AJS33=16," ",VLOOKUP(AJS33,PROTOKOL!$A:$E,2)*AJT33))/7.5*(7.5-AJX33),"")</f>
        <v/>
      </c>
      <c r="AJV33" s="151"/>
      <c r="AJW33" s="152" t="str">
        <f>IF(AJS33=0," ",IF(AJS33=16," ",(AJR33-AJU33-AJV33)*VLOOKUP(AJS33,PROTOKOL!$A:$E,5)))</f>
        <v xml:space="preserve"> </v>
      </c>
      <c r="AJX33" s="153"/>
      <c r="AJY33" s="144" t="str">
        <f t="shared" si="300"/>
        <v xml:space="preserve"> </v>
      </c>
      <c r="AJZ33" s="145" t="str">
        <f t="shared" si="301"/>
        <v xml:space="preserve"> </v>
      </c>
      <c r="AKA33" s="149"/>
      <c r="AKB33" s="150"/>
      <c r="AKC33" s="150" t="str">
        <f t="shared" si="152"/>
        <v xml:space="preserve"> </v>
      </c>
      <c r="AKD33" s="154" t="str">
        <f>IF(AKB33=0," ",IF(AKB33=16," ",VLOOKUP(AKB33,PROTOKOL!$A:$E,2)*AKC33))</f>
        <v xml:space="preserve"> </v>
      </c>
      <c r="AKE33" s="151"/>
      <c r="AKF33" s="152" t="str">
        <f>IF(AKB33=0," ",IF(AKB33=16," ",(AKA33-AKD33-AKE33)*VLOOKUP(AKB33,PROTOKOL!$A:$E,5)))</f>
        <v xml:space="preserve"> </v>
      </c>
      <c r="AKG33" s="155"/>
      <c r="AKH33" s="156" t="str">
        <f t="shared" si="153"/>
        <v xml:space="preserve"> </v>
      </c>
      <c r="AKI33" s="103"/>
      <c r="AKJ33" s="138">
        <v>20</v>
      </c>
      <c r="AKK33" s="149" t="s">
        <v>163</v>
      </c>
      <c r="AKL33" s="150"/>
      <c r="AKM33" s="150" t="str">
        <f t="shared" si="154"/>
        <v xml:space="preserve"> </v>
      </c>
      <c r="AKN33" s="150" t="str">
        <f>IFERROR(IF(AKL33=0," ",IF(AKL33=16," ",VLOOKUP(AKL33,PROTOKOL!$A:$E,2)*AKM33))/7.5*(7.5-AKQ33),"")</f>
        <v/>
      </c>
      <c r="AKO33" s="151"/>
      <c r="AKP33" s="152" t="str">
        <f>IF(AKL33=0," ",IF(AKL33=16," ",(AKK33-AKN33-AKO33)*VLOOKUP(AKL33,PROTOKOL!$A:$E,5)))</f>
        <v xml:space="preserve"> </v>
      </c>
      <c r="AKQ33" s="153"/>
      <c r="AKR33" s="144" t="str">
        <f t="shared" si="302"/>
        <v xml:space="preserve"> </v>
      </c>
      <c r="AKS33" s="145" t="str">
        <f t="shared" si="303"/>
        <v xml:space="preserve"> </v>
      </c>
      <c r="AKT33" s="149"/>
      <c r="AKU33" s="150"/>
      <c r="AKV33" s="150" t="str">
        <f t="shared" si="155"/>
        <v xml:space="preserve"> </v>
      </c>
      <c r="AKW33" s="154" t="str">
        <f>IF(AKU33=0," ",IF(AKU33=16," ",VLOOKUP(AKU33,PROTOKOL!$A:$E,2)*AKV33))</f>
        <v xml:space="preserve"> </v>
      </c>
      <c r="AKX33" s="151"/>
      <c r="AKY33" s="152" t="str">
        <f>IF(AKU33=0," ",IF(AKU33=16," ",(AKT33-AKW33-AKX33)*VLOOKUP(AKU33,PROTOKOL!$A:$E,5)))</f>
        <v xml:space="preserve"> </v>
      </c>
      <c r="AKZ33" s="155"/>
      <c r="ALA33" s="156" t="str">
        <f t="shared" si="156"/>
        <v xml:space="preserve"> </v>
      </c>
      <c r="ALB33" s="103"/>
      <c r="ALC33" s="138">
        <v>20</v>
      </c>
      <c r="ALD33" s="149" t="s">
        <v>163</v>
      </c>
      <c r="ALE33" s="150"/>
      <c r="ALF33" s="150" t="str">
        <f t="shared" si="157"/>
        <v xml:space="preserve"> </v>
      </c>
      <c r="ALG33" s="150" t="str">
        <f>IFERROR(IF(ALE33=0," ",IF(ALE33=16," ",VLOOKUP(ALE33,PROTOKOL!$A:$E,2)*ALF33))/7.5*(7.5-ALJ33),"")</f>
        <v/>
      </c>
      <c r="ALH33" s="151"/>
      <c r="ALI33" s="152" t="str">
        <f>IF(ALE33=0," ",IF(ALE33=16," ",(ALD33-ALG33-ALH33)*VLOOKUP(ALE33,PROTOKOL!$A:$E,5)))</f>
        <v xml:space="preserve"> </v>
      </c>
      <c r="ALJ33" s="153"/>
      <c r="ALK33" s="144" t="str">
        <f t="shared" si="304"/>
        <v xml:space="preserve"> </v>
      </c>
      <c r="ALL33" s="145" t="str">
        <f t="shared" si="305"/>
        <v xml:space="preserve"> </v>
      </c>
      <c r="ALM33" s="149"/>
      <c r="ALN33" s="150"/>
      <c r="ALO33" s="150" t="str">
        <f t="shared" si="158"/>
        <v xml:space="preserve"> </v>
      </c>
      <c r="ALP33" s="154" t="str">
        <f>IF(ALN33=0," ",IF(ALN33=16," ",VLOOKUP(ALN33,PROTOKOL!$A:$E,2)*ALO33))</f>
        <v xml:space="preserve"> </v>
      </c>
      <c r="ALQ33" s="151"/>
      <c r="ALR33" s="152" t="str">
        <f>IF(ALN33=0," ",IF(ALN33=16," ",(ALM33-ALP33-ALQ33)*VLOOKUP(ALN33,PROTOKOL!$A:$E,5)))</f>
        <v xml:space="preserve"> </v>
      </c>
      <c r="ALS33" s="155"/>
      <c r="ALT33" s="156" t="str">
        <f t="shared" si="159"/>
        <v xml:space="preserve"> </v>
      </c>
      <c r="ALU33" s="103"/>
      <c r="ALV33" s="138">
        <v>20</v>
      </c>
      <c r="ALW33" s="149" t="s">
        <v>163</v>
      </c>
      <c r="ALX33" s="150"/>
      <c r="ALY33" s="150" t="str">
        <f t="shared" si="160"/>
        <v xml:space="preserve"> </v>
      </c>
      <c r="ALZ33" s="150" t="str">
        <f>IFERROR(IF(ALX33=0," ",IF(ALX33=16," ",VLOOKUP(ALX33,PROTOKOL!$A:$E,2)*ALY33))/7.5*(7.5-AMC33),"")</f>
        <v/>
      </c>
      <c r="AMA33" s="151"/>
      <c r="AMB33" s="152" t="str">
        <f>IF(ALX33=0," ",IF(ALX33=16," ",(ALW33-ALZ33-AMA33)*VLOOKUP(ALX33,PROTOKOL!$A:$E,5)))</f>
        <v xml:space="preserve"> </v>
      </c>
      <c r="AMC33" s="153"/>
      <c r="AMD33" s="144" t="str">
        <f t="shared" si="306"/>
        <v xml:space="preserve"> </v>
      </c>
      <c r="AME33" s="145" t="str">
        <f t="shared" si="307"/>
        <v xml:space="preserve"> </v>
      </c>
      <c r="AMF33" s="149"/>
      <c r="AMG33" s="150"/>
      <c r="AMH33" s="150" t="str">
        <f t="shared" si="161"/>
        <v xml:space="preserve"> </v>
      </c>
      <c r="AMI33" s="154" t="str">
        <f>IF(AMG33=0," ",IF(AMG33=16," ",VLOOKUP(AMG33,PROTOKOL!$A:$E,2)*AMH33))</f>
        <v xml:space="preserve"> </v>
      </c>
      <c r="AMJ33" s="151"/>
      <c r="AMK33" s="152" t="str">
        <f>IF(AMG33=0," ",IF(AMG33=16," ",(AMF33-AMI33-AMJ33)*VLOOKUP(AMG33,PROTOKOL!$A:$E,5)))</f>
        <v xml:space="preserve"> </v>
      </c>
      <c r="AML33" s="155"/>
      <c r="AMM33" s="156" t="str">
        <f t="shared" si="162"/>
        <v xml:space="preserve"> </v>
      </c>
      <c r="AMN33" s="103"/>
      <c r="AMO33" s="138">
        <v>20</v>
      </c>
      <c r="AMP33" s="149" t="s">
        <v>163</v>
      </c>
      <c r="AMQ33" s="150"/>
      <c r="AMR33" s="150" t="str">
        <f t="shared" si="163"/>
        <v xml:space="preserve"> </v>
      </c>
      <c r="AMS33" s="150" t="str">
        <f>IFERROR(IF(AMQ33=0," ",IF(AMQ33=16," ",VLOOKUP(AMQ33,PROTOKOL!$A:$E,2)*AMR33))/7.5*(7.5-AMV33),"")</f>
        <v/>
      </c>
      <c r="AMT33" s="151"/>
      <c r="AMU33" s="152" t="str">
        <f>IF(AMQ33=0," ",IF(AMQ33=16," ",(AMP33-AMS33-AMT33)*VLOOKUP(AMQ33,PROTOKOL!$A:$E,5)))</f>
        <v xml:space="preserve"> </v>
      </c>
      <c r="AMV33" s="153"/>
      <c r="AMW33" s="144" t="str">
        <f t="shared" si="308"/>
        <v xml:space="preserve"> </v>
      </c>
      <c r="AMX33" s="145" t="str">
        <f t="shared" si="309"/>
        <v xml:space="preserve"> </v>
      </c>
      <c r="AMY33" s="149"/>
      <c r="AMZ33" s="150"/>
      <c r="ANA33" s="150" t="str">
        <f t="shared" si="164"/>
        <v xml:space="preserve"> </v>
      </c>
      <c r="ANB33" s="154" t="str">
        <f>IF(AMZ33=0," ",IF(AMZ33=16," ",VLOOKUP(AMZ33,PROTOKOL!$A:$E,2)*ANA33))</f>
        <v xml:space="preserve"> </v>
      </c>
      <c r="ANC33" s="151"/>
      <c r="AND33" s="152" t="str">
        <f>IF(AMZ33=0," ",IF(AMZ33=16," ",(AMY33-ANB33-ANC33)*VLOOKUP(AMZ33,PROTOKOL!$A:$E,5)))</f>
        <v xml:space="preserve"> </v>
      </c>
      <c r="ANE33" s="155"/>
      <c r="ANF33" s="156" t="str">
        <f t="shared" si="165"/>
        <v xml:space="preserve"> </v>
      </c>
      <c r="ANG33" s="103"/>
      <c r="ANH33" s="138">
        <v>20</v>
      </c>
      <c r="ANI33" s="149" t="s">
        <v>163</v>
      </c>
      <c r="ANJ33" s="150"/>
      <c r="ANK33" s="150" t="str">
        <f t="shared" si="166"/>
        <v xml:space="preserve"> </v>
      </c>
      <c r="ANL33" s="150" t="str">
        <f>IFERROR(IF(ANJ33=0," ",IF(ANJ33=16," ",VLOOKUP(ANJ33,PROTOKOL!$A:$E,2)*ANK33))/7.5*(7.5-ANO33),"")</f>
        <v/>
      </c>
      <c r="ANM33" s="151"/>
      <c r="ANN33" s="152" t="str">
        <f>IF(ANJ33=0," ",IF(ANJ33=16," ",(ANI33-ANL33-ANM33)*VLOOKUP(ANJ33,PROTOKOL!$A:$E,5)))</f>
        <v xml:space="preserve"> </v>
      </c>
      <c r="ANO33" s="153"/>
      <c r="ANP33" s="144" t="str">
        <f t="shared" si="310"/>
        <v xml:space="preserve"> </v>
      </c>
      <c r="ANQ33" s="145" t="str">
        <f t="shared" si="311"/>
        <v xml:space="preserve"> </v>
      </c>
      <c r="ANR33" s="149"/>
      <c r="ANS33" s="150"/>
      <c r="ANT33" s="150" t="str">
        <f t="shared" si="167"/>
        <v xml:space="preserve"> </v>
      </c>
      <c r="ANU33" s="154" t="str">
        <f>IF(ANS33=0," ",IF(ANS33=16," ",VLOOKUP(ANS33,PROTOKOL!$A:$E,2)*ANT33))</f>
        <v xml:space="preserve"> </v>
      </c>
      <c r="ANV33" s="151"/>
      <c r="ANW33" s="152" t="str">
        <f>IF(ANS33=0," ",IF(ANS33=16," ",(ANR33-ANU33-ANV33)*VLOOKUP(ANS33,PROTOKOL!$A:$E,5)))</f>
        <v xml:space="preserve"> </v>
      </c>
      <c r="ANX33" s="155"/>
      <c r="ANY33" s="156" t="str">
        <f t="shared" si="168"/>
        <v xml:space="preserve"> </v>
      </c>
      <c r="ANZ33" s="103"/>
      <c r="AOA33" s="138">
        <v>20</v>
      </c>
      <c r="AOB33" s="149" t="s">
        <v>163</v>
      </c>
      <c r="AOC33" s="150"/>
      <c r="AOD33" s="150" t="str">
        <f t="shared" si="169"/>
        <v xml:space="preserve"> </v>
      </c>
      <c r="AOE33" s="150" t="str">
        <f>IFERROR(IF(AOC33=0," ",IF(AOC33=16," ",VLOOKUP(AOC33,PROTOKOL!$A:$E,2)*AOD33))/7.5*(7.5-AOH33),"")</f>
        <v/>
      </c>
      <c r="AOF33" s="151"/>
      <c r="AOG33" s="152" t="str">
        <f>IF(AOC33=0," ",IF(AOC33=16," ",(AOB33-AOE33-AOF33)*VLOOKUP(AOC33,PROTOKOL!$A:$E,5)))</f>
        <v xml:space="preserve"> </v>
      </c>
      <c r="AOH33" s="153"/>
      <c r="AOI33" s="144" t="str">
        <f t="shared" si="312"/>
        <v xml:space="preserve"> </v>
      </c>
      <c r="AOJ33" s="145" t="str">
        <f t="shared" si="313"/>
        <v xml:space="preserve"> </v>
      </c>
      <c r="AOK33" s="149"/>
      <c r="AOL33" s="150"/>
      <c r="AOM33" s="150" t="str">
        <f t="shared" si="170"/>
        <v xml:space="preserve"> </v>
      </c>
      <c r="AON33" s="154" t="str">
        <f>IF(AOL33=0," ",IF(AOL33=16," ",VLOOKUP(AOL33,PROTOKOL!$A:$E,2)*AOM33))</f>
        <v xml:space="preserve"> </v>
      </c>
      <c r="AOO33" s="151"/>
      <c r="AOP33" s="152" t="str">
        <f>IF(AOL33=0," ",IF(AOL33=16," ",(AOK33-AON33-AOO33)*VLOOKUP(AOL33,PROTOKOL!$A:$E,5)))</f>
        <v xml:space="preserve"> </v>
      </c>
      <c r="AOQ33" s="155"/>
      <c r="AOR33" s="156" t="str">
        <f t="shared" si="171"/>
        <v xml:space="preserve"> </v>
      </c>
      <c r="AOS33" s="103"/>
      <c r="AOT33" s="138">
        <v>20</v>
      </c>
      <c r="AOU33" s="149" t="s">
        <v>163</v>
      </c>
      <c r="AOV33" s="150"/>
      <c r="AOW33" s="150" t="str">
        <f t="shared" si="172"/>
        <v xml:space="preserve"> </v>
      </c>
      <c r="AOX33" s="150" t="str">
        <f>IFERROR(IF(AOV33=0," ",IF(AOV33=16," ",VLOOKUP(AOV33,PROTOKOL!$A:$E,2)*AOW33))/7.5*(7.5-APA33),"")</f>
        <v/>
      </c>
      <c r="AOY33" s="151"/>
      <c r="AOZ33" s="152" t="str">
        <f>IF(AOV33=0," ",IF(AOV33=16," ",(AOU33-AOX33-AOY33)*VLOOKUP(AOV33,PROTOKOL!$A:$E,5)))</f>
        <v xml:space="preserve"> </v>
      </c>
      <c r="APA33" s="153"/>
      <c r="APB33" s="144" t="str">
        <f t="shared" si="314"/>
        <v xml:space="preserve"> </v>
      </c>
      <c r="APC33" s="145" t="str">
        <f t="shared" si="315"/>
        <v xml:space="preserve"> </v>
      </c>
      <c r="APD33" s="149"/>
      <c r="APE33" s="150"/>
      <c r="APF33" s="150" t="str">
        <f t="shared" si="173"/>
        <v xml:space="preserve"> </v>
      </c>
      <c r="APG33" s="154" t="str">
        <f>IF(APE33=0," ",IF(APE33=16," ",VLOOKUP(APE33,PROTOKOL!$A:$E,2)*APF33))</f>
        <v xml:space="preserve"> </v>
      </c>
      <c r="APH33" s="151"/>
      <c r="API33" s="152" t="str">
        <f>IF(APE33=0," ",IF(APE33=16," ",(APD33-APG33-APH33)*VLOOKUP(APE33,PROTOKOL!$A:$E,5)))</f>
        <v xml:space="preserve"> </v>
      </c>
      <c r="APJ33" s="155"/>
      <c r="APK33" s="156" t="str">
        <f t="shared" si="174"/>
        <v xml:space="preserve"> </v>
      </c>
      <c r="APL33" s="103"/>
      <c r="APM33" s="138">
        <v>20</v>
      </c>
      <c r="APN33" s="149" t="s">
        <v>163</v>
      </c>
      <c r="APO33" s="150"/>
      <c r="APP33" s="150" t="str">
        <f t="shared" si="175"/>
        <v xml:space="preserve"> </v>
      </c>
      <c r="APQ33" s="150" t="str">
        <f>IFERROR(IF(APO33=0," ",IF(APO33=16," ",VLOOKUP(APO33,PROTOKOL!$A:$E,2)*APP33))/7.5*(7.5-APT33),"")</f>
        <v/>
      </c>
      <c r="APR33" s="151"/>
      <c r="APS33" s="152" t="str">
        <f>IF(APO33=0," ",IF(APO33=16," ",(APN33-APQ33-APR33)*VLOOKUP(APO33,PROTOKOL!$A:$E,5)))</f>
        <v xml:space="preserve"> </v>
      </c>
      <c r="APT33" s="153"/>
      <c r="APU33" s="144" t="str">
        <f t="shared" si="316"/>
        <v xml:space="preserve"> </v>
      </c>
      <c r="APV33" s="145" t="str">
        <f t="shared" si="317"/>
        <v xml:space="preserve"> </v>
      </c>
      <c r="APW33" s="149"/>
      <c r="APX33" s="150"/>
      <c r="APY33" s="150" t="str">
        <f t="shared" si="176"/>
        <v xml:space="preserve"> </v>
      </c>
      <c r="APZ33" s="154" t="str">
        <f>IF(APX33=0," ",IF(APX33=16," ",VLOOKUP(APX33,PROTOKOL!$A:$E,2)*APY33))</f>
        <v xml:space="preserve"> </v>
      </c>
      <c r="AQA33" s="151"/>
      <c r="AQB33" s="152" t="str">
        <f>IF(APX33=0," ",IF(APX33=16," ",(APW33-APZ33-AQA33)*VLOOKUP(APX33,PROTOKOL!$A:$E,5)))</f>
        <v xml:space="preserve"> </v>
      </c>
      <c r="AQC33" s="155"/>
      <c r="AQD33" s="156" t="str">
        <f t="shared" si="177"/>
        <v xml:space="preserve"> </v>
      </c>
      <c r="AQE33" s="103"/>
      <c r="AQF33" s="138">
        <v>20</v>
      </c>
      <c r="AQG33" s="149" t="s">
        <v>163</v>
      </c>
      <c r="AQH33" s="150"/>
      <c r="AQI33" s="150" t="str">
        <f t="shared" si="178"/>
        <v xml:space="preserve"> </v>
      </c>
      <c r="AQJ33" s="150" t="str">
        <f>IFERROR(IF(AQH33=0," ",IF(AQH33=16," ",VLOOKUP(AQH33,PROTOKOL!$A:$E,2)*AQI33))/7.5*(7.5-AQM33),"")</f>
        <v/>
      </c>
      <c r="AQK33" s="151"/>
      <c r="AQL33" s="152" t="str">
        <f>IF(AQH33=0," ",IF(AQH33=16," ",(AQG33-AQJ33-AQK33)*VLOOKUP(AQH33,PROTOKOL!$A:$E,5)))</f>
        <v xml:space="preserve"> </v>
      </c>
      <c r="AQM33" s="153"/>
      <c r="AQN33" s="144" t="str">
        <f t="shared" si="318"/>
        <v xml:space="preserve"> </v>
      </c>
      <c r="AQO33" s="145" t="str">
        <f t="shared" si="319"/>
        <v xml:space="preserve"> </v>
      </c>
      <c r="AQP33" s="149"/>
      <c r="AQQ33" s="150"/>
      <c r="AQR33" s="150" t="str">
        <f t="shared" si="179"/>
        <v xml:space="preserve"> </v>
      </c>
      <c r="AQS33" s="154" t="str">
        <f>IF(AQQ33=0," ",IF(AQQ33=16," ",VLOOKUP(AQQ33,PROTOKOL!$A:$E,2)*AQR33))</f>
        <v xml:space="preserve"> </v>
      </c>
      <c r="AQT33" s="151"/>
      <c r="AQU33" s="152" t="str">
        <f>IF(AQQ33=0," ",IF(AQQ33=16," ",(AQP33-AQS33-AQT33)*VLOOKUP(AQQ33,PROTOKOL!$A:$E,5)))</f>
        <v xml:space="preserve"> </v>
      </c>
      <c r="AQV33" s="155"/>
      <c r="AQW33" s="156" t="str">
        <f t="shared" si="180"/>
        <v xml:space="preserve"> </v>
      </c>
      <c r="AQX33" s="103"/>
      <c r="AQY33" s="138">
        <v>20</v>
      </c>
      <c r="AQZ33" s="149" t="s">
        <v>163</v>
      </c>
      <c r="ARA33" s="150"/>
      <c r="ARB33" s="150" t="str">
        <f t="shared" si="181"/>
        <v xml:space="preserve"> </v>
      </c>
      <c r="ARC33" s="150" t="str">
        <f>IFERROR(IF(ARA33=0," ",IF(ARA33=16," ",VLOOKUP(ARA33,PROTOKOL!$A:$E,2)*ARB33))/7.5*(7.5-ARF33),"")</f>
        <v/>
      </c>
      <c r="ARD33" s="151"/>
      <c r="ARE33" s="152" t="str">
        <f>IF(ARA33=0," ",IF(ARA33=16," ",(AQZ33-ARC33-ARD33)*VLOOKUP(ARA33,PROTOKOL!$A:$E,5)))</f>
        <v xml:space="preserve"> </v>
      </c>
      <c r="ARF33" s="153"/>
      <c r="ARG33" s="144" t="str">
        <f t="shared" si="320"/>
        <v xml:space="preserve"> </v>
      </c>
      <c r="ARH33" s="145" t="str">
        <f t="shared" si="321"/>
        <v xml:space="preserve"> </v>
      </c>
      <c r="ARI33" s="149"/>
      <c r="ARJ33" s="150"/>
      <c r="ARK33" s="150" t="str">
        <f t="shared" si="182"/>
        <v xml:space="preserve"> </v>
      </c>
      <c r="ARL33" s="154" t="str">
        <f>IF(ARJ33=0," ",IF(ARJ33=16," ",VLOOKUP(ARJ33,PROTOKOL!$A:$E,2)*ARK33))</f>
        <v xml:space="preserve"> </v>
      </c>
      <c r="ARM33" s="151"/>
      <c r="ARN33" s="152" t="str">
        <f>IF(ARJ33=0," ",IF(ARJ33=16," ",(ARI33-ARL33-ARM33)*VLOOKUP(ARJ33,PROTOKOL!$A:$E,5)))</f>
        <v xml:space="preserve"> </v>
      </c>
      <c r="ARO33" s="155"/>
      <c r="ARP33" s="156" t="str">
        <f t="shared" si="183"/>
        <v xml:space="preserve"> </v>
      </c>
      <c r="ARQ33" s="103"/>
      <c r="ARR33" s="138">
        <v>20</v>
      </c>
      <c r="ARS33" s="149" t="s">
        <v>163</v>
      </c>
      <c r="ART33" s="150"/>
      <c r="ARU33" s="150" t="str">
        <f t="shared" si="184"/>
        <v xml:space="preserve"> </v>
      </c>
      <c r="ARV33" s="150" t="str">
        <f>IFERROR(IF(ART33=0," ",IF(ART33=16," ",VLOOKUP(ART33,PROTOKOL!$A:$E,2)*ARU33))/7.5*(7.5-ARY33),"")</f>
        <v/>
      </c>
      <c r="ARW33" s="151"/>
      <c r="ARX33" s="152" t="str">
        <f>IF(ART33=0," ",IF(ART33=16," ",(ARS33-ARV33-ARW33)*VLOOKUP(ART33,PROTOKOL!$A:$E,5)))</f>
        <v xml:space="preserve"> </v>
      </c>
      <c r="ARY33" s="153"/>
      <c r="ARZ33" s="144" t="str">
        <f t="shared" si="322"/>
        <v xml:space="preserve"> </v>
      </c>
      <c r="ASA33" s="145" t="str">
        <f t="shared" si="323"/>
        <v xml:space="preserve"> </v>
      </c>
      <c r="ASB33" s="149"/>
      <c r="ASC33" s="150"/>
      <c r="ASD33" s="150" t="str">
        <f t="shared" si="185"/>
        <v xml:space="preserve"> </v>
      </c>
      <c r="ASE33" s="154" t="str">
        <f>IF(ASC33=0," ",IF(ASC33=16," ",VLOOKUP(ASC33,PROTOKOL!$A:$E,2)*ASD33))</f>
        <v xml:space="preserve"> </v>
      </c>
      <c r="ASF33" s="151"/>
      <c r="ASG33" s="152" t="str">
        <f>IF(ASC33=0," ",IF(ASC33=16," ",(ASB33-ASE33-ASF33)*VLOOKUP(ASC33,PROTOKOL!$A:$E,5)))</f>
        <v xml:space="preserve"> </v>
      </c>
      <c r="ASH33" s="155"/>
      <c r="ASI33" s="156" t="str">
        <f t="shared" si="186"/>
        <v xml:space="preserve"> </v>
      </c>
      <c r="ASJ33" s="103"/>
      <c r="ASK33" s="138">
        <v>20</v>
      </c>
      <c r="ASL33" s="149" t="s">
        <v>163</v>
      </c>
      <c r="ASM33" s="150"/>
      <c r="ASN33" s="150" t="str">
        <f t="shared" si="187"/>
        <v xml:space="preserve"> </v>
      </c>
      <c r="ASO33" s="150" t="str">
        <f>IFERROR(IF(ASM33=0," ",IF(ASM33=16," ",VLOOKUP(ASM33,PROTOKOL!$A:$E,2)*ASN33))/7.5*(7.5-ASR33),"")</f>
        <v/>
      </c>
      <c r="ASP33" s="151"/>
      <c r="ASQ33" s="152" t="str">
        <f>IF(ASM33=0," ",IF(ASM33=16," ",(ASL33-ASO33-ASP33)*VLOOKUP(ASM33,PROTOKOL!$A:$E,5)))</f>
        <v xml:space="preserve"> </v>
      </c>
      <c r="ASR33" s="153"/>
      <c r="ASS33" s="144" t="str">
        <f t="shared" si="324"/>
        <v xml:space="preserve"> </v>
      </c>
      <c r="AST33" s="145" t="str">
        <f t="shared" si="325"/>
        <v xml:space="preserve"> </v>
      </c>
      <c r="ASU33" s="149"/>
      <c r="ASV33" s="150"/>
      <c r="ASW33" s="150" t="str">
        <f t="shared" si="188"/>
        <v xml:space="preserve"> </v>
      </c>
      <c r="ASX33" s="154" t="str">
        <f>IF(ASV33=0," ",IF(ASV33=16," ",VLOOKUP(ASV33,PROTOKOL!$A:$E,2)*ASW33))</f>
        <v xml:space="preserve"> </v>
      </c>
      <c r="ASY33" s="151"/>
      <c r="ASZ33" s="152" t="str">
        <f>IF(ASV33=0," ",IF(ASV33=16," ",(ASU33-ASX33-ASY33)*VLOOKUP(ASV33,PROTOKOL!$A:$E,5)))</f>
        <v xml:space="preserve"> </v>
      </c>
      <c r="ATA33" s="155"/>
      <c r="ATB33" s="156" t="str">
        <f t="shared" si="189"/>
        <v xml:space="preserve"> </v>
      </c>
      <c r="ATC33" s="103"/>
      <c r="ATD33" s="138">
        <v>20</v>
      </c>
      <c r="ATE33" s="149" t="s">
        <v>163</v>
      </c>
      <c r="ATF33" s="150"/>
      <c r="ATG33" s="150" t="str">
        <f t="shared" si="190"/>
        <v xml:space="preserve"> </v>
      </c>
      <c r="ATH33" s="150" t="str">
        <f>IFERROR(IF(ATF33=0," ",IF(ATF33=16," ",VLOOKUP(ATF33,PROTOKOL!$A:$E,2)*ATG33))/7.5*(7.5-ATK33),"")</f>
        <v/>
      </c>
      <c r="ATI33" s="151"/>
      <c r="ATJ33" s="152" t="str">
        <f>IF(ATF33=0," ",IF(ATF33=16," ",(ATE33-ATH33-ATI33)*VLOOKUP(ATF33,PROTOKOL!$A:$E,5)))</f>
        <v xml:space="preserve"> </v>
      </c>
      <c r="ATK33" s="153"/>
      <c r="ATL33" s="144" t="str">
        <f t="shared" si="326"/>
        <v xml:space="preserve"> </v>
      </c>
      <c r="ATM33" s="145" t="str">
        <f t="shared" si="327"/>
        <v xml:space="preserve"> </v>
      </c>
      <c r="ATN33" s="149"/>
      <c r="ATO33" s="150"/>
      <c r="ATP33" s="150" t="str">
        <f t="shared" si="191"/>
        <v xml:space="preserve"> </v>
      </c>
      <c r="ATQ33" s="154" t="str">
        <f>IF(ATO33=0," ",IF(ATO33=16," ",VLOOKUP(ATO33,PROTOKOL!$A:$E,2)*ATP33))</f>
        <v xml:space="preserve"> </v>
      </c>
      <c r="ATR33" s="151"/>
      <c r="ATS33" s="152" t="str">
        <f>IF(ATO33=0," ",IF(ATO33=16," ",(ATN33-ATQ33-ATR33)*VLOOKUP(ATO33,PROTOKOL!$A:$E,5)))</f>
        <v xml:space="preserve"> </v>
      </c>
      <c r="ATT33" s="155"/>
      <c r="ATU33" s="156" t="str">
        <f t="shared" si="192"/>
        <v xml:space="preserve"> </v>
      </c>
      <c r="ATV33" s="103"/>
      <c r="ATW33" s="138">
        <v>20</v>
      </c>
      <c r="ATX33" s="149" t="s">
        <v>163</v>
      </c>
      <c r="ATY33" s="150"/>
      <c r="ATZ33" s="150" t="str">
        <f t="shared" si="193"/>
        <v xml:space="preserve"> </v>
      </c>
      <c r="AUA33" s="150" t="str">
        <f>IFERROR(IF(ATY33=0," ",IF(ATY33=16," ",VLOOKUP(ATY33,PROTOKOL!$A:$E,2)*ATZ33))/7.5*(7.5-AUD33),"")</f>
        <v/>
      </c>
      <c r="AUB33" s="151"/>
      <c r="AUC33" s="152" t="str">
        <f>IF(ATY33=0," ",IF(ATY33=16," ",(ATX33-AUA33-AUB33)*VLOOKUP(ATY33,PROTOKOL!$A:$E,5)))</f>
        <v xml:space="preserve"> </v>
      </c>
      <c r="AUD33" s="153"/>
      <c r="AUE33" s="144" t="str">
        <f t="shared" si="328"/>
        <v xml:space="preserve"> </v>
      </c>
      <c r="AUF33" s="145" t="str">
        <f t="shared" si="329"/>
        <v xml:space="preserve"> </v>
      </c>
      <c r="AUG33" s="149"/>
      <c r="AUH33" s="150"/>
      <c r="AUI33" s="150" t="str">
        <f t="shared" si="194"/>
        <v xml:space="preserve"> </v>
      </c>
      <c r="AUJ33" s="154" t="str">
        <f>IF(AUH33=0," ",IF(AUH33=16," ",VLOOKUP(AUH33,PROTOKOL!$A:$E,2)*AUI33))</f>
        <v xml:space="preserve"> </v>
      </c>
      <c r="AUK33" s="151"/>
      <c r="AUL33" s="152" t="str">
        <f>IF(AUH33=0," ",IF(AUH33=16," ",(AUG33-AUJ33-AUK33)*VLOOKUP(AUH33,PROTOKOL!$A:$E,5)))</f>
        <v xml:space="preserve"> </v>
      </c>
      <c r="AUM33" s="155"/>
      <c r="AUN33" s="156" t="str">
        <f t="shared" si="195"/>
        <v xml:space="preserve"> </v>
      </c>
      <c r="AUO33" s="103"/>
      <c r="AUP33" s="138">
        <v>20</v>
      </c>
      <c r="AUQ33" s="149" t="s">
        <v>163</v>
      </c>
      <c r="AUR33" s="150"/>
      <c r="AUS33" s="150" t="str">
        <f t="shared" si="196"/>
        <v xml:space="preserve"> </v>
      </c>
      <c r="AUT33" s="150" t="str">
        <f>IFERROR(IF(AUR33=0," ",IF(AUR33=16," ",VLOOKUP(AUR33,PROTOKOL!$A:$E,2)*AUS33))/7.5*(7.5-AUW33),"")</f>
        <v/>
      </c>
      <c r="AUU33" s="151"/>
      <c r="AUV33" s="152" t="str">
        <f>IF(AUR33=0," ",IF(AUR33=16," ",(AUQ33-AUT33-AUU33)*VLOOKUP(AUR33,PROTOKOL!$A:$E,5)))</f>
        <v xml:space="preserve"> </v>
      </c>
      <c r="AUW33" s="153"/>
      <c r="AUX33" s="144" t="str">
        <f t="shared" si="330"/>
        <v xml:space="preserve"> </v>
      </c>
      <c r="AUY33" s="145" t="str">
        <f t="shared" si="331"/>
        <v xml:space="preserve"> </v>
      </c>
      <c r="AUZ33" s="149"/>
      <c r="AVA33" s="150"/>
      <c r="AVB33" s="150" t="str">
        <f t="shared" si="197"/>
        <v xml:space="preserve"> </v>
      </c>
      <c r="AVC33" s="154" t="str">
        <f>IF(AVA33=0," ",IF(AVA33=16," ",VLOOKUP(AVA33,PROTOKOL!$A:$E,2)*AVB33))</f>
        <v xml:space="preserve"> </v>
      </c>
      <c r="AVD33" s="151"/>
      <c r="AVE33" s="152" t="str">
        <f>IF(AVA33=0," ",IF(AVA33=16," ",(AUZ33-AVC33-AVD33)*VLOOKUP(AVA33,PROTOKOL!$A:$E,5)))</f>
        <v xml:space="preserve"> </v>
      </c>
      <c r="AVF33" s="155"/>
      <c r="AVG33" s="156" t="str">
        <f t="shared" si="198"/>
        <v xml:space="preserve"> </v>
      </c>
    </row>
    <row r="34" spans="1:1255" ht="15" thickBot="1" x14ac:dyDescent="0.35">
      <c r="A34" s="103"/>
      <c r="B34" s="138">
        <v>21</v>
      </c>
      <c r="C34" s="149" t="s">
        <v>163</v>
      </c>
      <c r="D34" s="150"/>
      <c r="E34" s="150" t="str">
        <f t="shared" si="334"/>
        <v xml:space="preserve"> </v>
      </c>
      <c r="F34" s="150" t="str">
        <f>IFERROR(IF(D34=0," ",IF(D34=16," ",VLOOKUP(D34,PROTOKOL!$A:$E,2)*E34))/7.5*(7.5-I34),"")</f>
        <v/>
      </c>
      <c r="G34" s="151"/>
      <c r="H34" s="152" t="str">
        <f>IF(D34=0," ",IF(D34=16," ",(C34-F34-G34)*VLOOKUP(D34,PROTOKOL!$A:$E,5)))</f>
        <v xml:space="preserve"> </v>
      </c>
      <c r="I34" s="153"/>
      <c r="J34" s="144" t="str">
        <f t="shared" si="199"/>
        <v xml:space="preserve"> </v>
      </c>
      <c r="K34" s="145" t="str">
        <f t="shared" si="200"/>
        <v xml:space="preserve"> </v>
      </c>
      <c r="L34" s="149"/>
      <c r="M34" s="150"/>
      <c r="N34" s="150" t="str">
        <f t="shared" si="3"/>
        <v xml:space="preserve"> </v>
      </c>
      <c r="O34" s="154" t="str">
        <f>IF(M34=0," ",IF(M34=16," ",VLOOKUP(M34,PROTOKOL!$A:$E,2)*N34))</f>
        <v xml:space="preserve"> </v>
      </c>
      <c r="P34" s="151"/>
      <c r="Q34" s="152" t="str">
        <f>IF(M34=0," ",IF(M34=16," ",(L34-O34-P34)*VLOOKUP(M34,PROTOKOL!$A:$E,5)))</f>
        <v xml:space="preserve"> </v>
      </c>
      <c r="R34" s="155"/>
      <c r="S34" s="156" t="str">
        <f t="shared" si="4"/>
        <v xml:space="preserve"> </v>
      </c>
      <c r="T34" s="103"/>
      <c r="U34" s="370">
        <v>21</v>
      </c>
      <c r="V34" s="422"/>
      <c r="W34" s="381"/>
      <c r="X34" s="376"/>
      <c r="Y34" s="372" t="str">
        <f t="shared" si="5"/>
        <v xml:space="preserve"> </v>
      </c>
      <c r="Z34" s="372" t="str">
        <f>IFERROR(IF(X34=0," ",IF(X34=16," ",VLOOKUP(X34,PROTOKOL!$A:$E,2)*Y34))/7.5*(7.5-AC34),"")</f>
        <v/>
      </c>
      <c r="AA34" s="382"/>
      <c r="AB34" s="374" t="str">
        <f>IF(X34=0," ",IF(X34=16," ",(W34-Z34-AA34)*VLOOKUP(X34,PROTOKOL!$A:$E,5)))</f>
        <v xml:space="preserve"> </v>
      </c>
      <c r="AC34" s="383"/>
      <c r="AD34" s="376" t="str">
        <f t="shared" si="6"/>
        <v xml:space="preserve"> </v>
      </c>
      <c r="AE34" s="377" t="str">
        <f t="shared" si="7"/>
        <v xml:space="preserve"> </v>
      </c>
      <c r="AF34" s="381"/>
      <c r="AG34" s="376"/>
      <c r="AH34" s="372" t="str">
        <f t="shared" si="8"/>
        <v xml:space="preserve"> </v>
      </c>
      <c r="AI34" s="378" t="str">
        <f>IF(AG34=0," ",IF(AG34=16," ",VLOOKUP(AG34,PROTOKOL!$A:$E,2)*AH34))</f>
        <v xml:space="preserve"> </v>
      </c>
      <c r="AJ34" s="382"/>
      <c r="AK34" s="374" t="str">
        <f>IF(AG34=0," ",IF(AG34=16," ",(AF34-AI34-AJ34)*VLOOKUP(AG34,PROTOKOL!$A:$E,5)))</f>
        <v xml:space="preserve"> </v>
      </c>
      <c r="AL34" s="384"/>
      <c r="AM34" s="380" t="str">
        <f t="shared" si="9"/>
        <v xml:space="preserve"> </v>
      </c>
      <c r="AN34" s="103"/>
      <c r="AO34" s="138">
        <v>21</v>
      </c>
      <c r="AP34" s="149" t="s">
        <v>163</v>
      </c>
      <c r="AQ34" s="150"/>
      <c r="AR34" s="150" t="str">
        <f t="shared" si="335"/>
        <v xml:space="preserve"> </v>
      </c>
      <c r="AS34" s="150" t="str">
        <f>IFERROR(IF(AQ34=0," ",IF(AQ34=16," ",VLOOKUP(AQ34,PROTOKOL!$A:$E,2)*AR34))/7.5*(7.5-AV34),"")</f>
        <v/>
      </c>
      <c r="AT34" s="151"/>
      <c r="AU34" s="152" t="str">
        <f>IF(AQ34=0," ",IF(AQ34=16," ",(AP34-AS34-AT34)*VLOOKUP(AQ34,PROTOKOL!$A:$E,5)))</f>
        <v xml:space="preserve"> </v>
      </c>
      <c r="AV34" s="153"/>
      <c r="AW34" s="144" t="str">
        <f t="shared" si="336"/>
        <v xml:space="preserve"> </v>
      </c>
      <c r="AX34" s="145" t="str">
        <f t="shared" si="337"/>
        <v xml:space="preserve"> </v>
      </c>
      <c r="AY34" s="149"/>
      <c r="AZ34" s="150"/>
      <c r="BA34" s="150" t="str">
        <f t="shared" si="338"/>
        <v xml:space="preserve"> </v>
      </c>
      <c r="BB34" s="154" t="str">
        <f>IF(AZ34=0," ",IF(AZ34=16," ",VLOOKUP(AZ34,PROTOKOL!$A:$E,2)*BA34))</f>
        <v xml:space="preserve"> </v>
      </c>
      <c r="BC34" s="151"/>
      <c r="BD34" s="152" t="str">
        <f>IF(AZ34=0," ",IF(AZ34=16," ",(AY34-BB34-BC34)*VLOOKUP(AZ34,PROTOKOL!$A:$E,5)))</f>
        <v xml:space="preserve"> </v>
      </c>
      <c r="BE34" s="155"/>
      <c r="BF34" s="156" t="str">
        <f t="shared" si="339"/>
        <v xml:space="preserve"> </v>
      </c>
      <c r="BG34" s="103"/>
      <c r="BH34" s="138">
        <v>21</v>
      </c>
      <c r="BI34" s="149" t="s">
        <v>163</v>
      </c>
      <c r="BJ34" s="150"/>
      <c r="BK34" s="150" t="str">
        <f t="shared" si="13"/>
        <v xml:space="preserve"> </v>
      </c>
      <c r="BL34" s="150" t="str">
        <f>IFERROR(IF(BJ34=0," ",IF(BJ34=16," ",VLOOKUP(BJ34,PROTOKOL!$A:$E,2)*BK34))/7.5*(7.5-BO34),"")</f>
        <v/>
      </c>
      <c r="BM34" s="151"/>
      <c r="BN34" s="152" t="str">
        <f>IF(BJ34=0," ",IF(BJ34=16," ",(BI34-BL34-BM34)*VLOOKUP(BJ34,PROTOKOL!$A:$E,5)))</f>
        <v xml:space="preserve"> </v>
      </c>
      <c r="BO34" s="153"/>
      <c r="BP34" s="144" t="str">
        <f t="shared" si="203"/>
        <v xml:space="preserve"> </v>
      </c>
      <c r="BQ34" s="145" t="str">
        <f t="shared" si="204"/>
        <v xml:space="preserve"> </v>
      </c>
      <c r="BR34" s="149"/>
      <c r="BS34" s="150"/>
      <c r="BT34" s="150" t="str">
        <f t="shared" si="14"/>
        <v xml:space="preserve"> </v>
      </c>
      <c r="BU34" s="154" t="str">
        <f>IF(BS34=0," ",IF(BS34=16," ",VLOOKUP(BS34,PROTOKOL!$A:$E,2)*BT34))</f>
        <v xml:space="preserve"> </v>
      </c>
      <c r="BV34" s="151"/>
      <c r="BW34" s="152" t="str">
        <f>IF(BS34=0," ",IF(BS34=16," ",(BR34-BU34-BV34)*VLOOKUP(BS34,PROTOKOL!$A:$E,5)))</f>
        <v xml:space="preserve"> </v>
      </c>
      <c r="BX34" s="155"/>
      <c r="BY34" s="156" t="str">
        <f t="shared" si="15"/>
        <v xml:space="preserve"> </v>
      </c>
      <c r="BZ34" s="103"/>
      <c r="CA34" s="138">
        <v>21</v>
      </c>
      <c r="CB34" s="149" t="s">
        <v>163</v>
      </c>
      <c r="CC34" s="150"/>
      <c r="CD34" s="150" t="str">
        <f t="shared" si="16"/>
        <v xml:space="preserve"> </v>
      </c>
      <c r="CE34" s="150" t="str">
        <f>IFERROR(IF(CC34=0," ",IF(CC34=16," ",VLOOKUP(CC34,PROTOKOL!$A:$E,2)*CD34))/7.5*(7.5-CH34),"")</f>
        <v/>
      </c>
      <c r="CF34" s="151"/>
      <c r="CG34" s="152" t="str">
        <f>IF(CC34=0," ",IF(CC34=16," ",(CB34-CE34-CF34)*VLOOKUP(CC34,PROTOKOL!$A:$E,5)))</f>
        <v xml:space="preserve"> </v>
      </c>
      <c r="CH34" s="153"/>
      <c r="CI34" s="144" t="str">
        <f t="shared" si="205"/>
        <v xml:space="preserve"> </v>
      </c>
      <c r="CJ34" s="145" t="str">
        <f t="shared" si="206"/>
        <v xml:space="preserve"> </v>
      </c>
      <c r="CK34" s="149"/>
      <c r="CL34" s="150"/>
      <c r="CM34" s="150"/>
      <c r="CN34" s="154" t="str">
        <f>IF(CL34=0," ",IF(CL34=16," ",VLOOKUP(CL34,PROTOKOL!$A:$E,2)*CM34))</f>
        <v xml:space="preserve"> </v>
      </c>
      <c r="CO34" s="151"/>
      <c r="CP34" s="152" t="str">
        <f>IF(CL34=0," ",IF(CL34=16," ",(CK34-CN34-CO34)*VLOOKUP(CL34,PROTOKOL!$A:$E,5)))</f>
        <v xml:space="preserve"> </v>
      </c>
      <c r="CQ34" s="155"/>
      <c r="CR34" s="156" t="str">
        <f t="shared" si="17"/>
        <v xml:space="preserve"> </v>
      </c>
      <c r="CS34" s="103"/>
      <c r="CT34" s="138">
        <v>21</v>
      </c>
      <c r="CU34" s="149" t="s">
        <v>163</v>
      </c>
      <c r="CV34" s="150"/>
      <c r="CW34" s="150" t="str">
        <f t="shared" si="18"/>
        <v xml:space="preserve"> </v>
      </c>
      <c r="CX34" s="150" t="str">
        <f>IFERROR(IF(CV34=0," ",IF(CV34=16," ",VLOOKUP(CV34,PROTOKOL!$A:$E,2)*CW34))/7.5*(7.5-DA34),"")</f>
        <v/>
      </c>
      <c r="CY34" s="151"/>
      <c r="CZ34" s="152" t="str">
        <f>IF(CV34=0," ",IF(CV34=16," ",(CU34-CX34-CY34)*VLOOKUP(CV34,PROTOKOL!$A:$E,5)))</f>
        <v xml:space="preserve"> </v>
      </c>
      <c r="DA34" s="153"/>
      <c r="DB34" s="144" t="str">
        <f t="shared" si="207"/>
        <v xml:space="preserve"> </v>
      </c>
      <c r="DC34" s="145" t="str">
        <f t="shared" si="208"/>
        <v xml:space="preserve"> </v>
      </c>
      <c r="DD34" s="149"/>
      <c r="DE34" s="150"/>
      <c r="DF34" s="150" t="str">
        <f t="shared" si="209"/>
        <v xml:space="preserve"> </v>
      </c>
      <c r="DG34" s="154" t="str">
        <f>IF(DE34=0," ",IF(DE34=16," ",VLOOKUP(DE34,PROTOKOL!$A:$E,2)*DF34))</f>
        <v xml:space="preserve"> </v>
      </c>
      <c r="DH34" s="151"/>
      <c r="DI34" s="152" t="str">
        <f>IF(DE34=0," ",IF(DE34=16," ",(DD34-DG34-DH34)*VLOOKUP(DE34,PROTOKOL!$A:$E,5)))</f>
        <v xml:space="preserve"> </v>
      </c>
      <c r="DJ34" s="155"/>
      <c r="DK34" s="156" t="str">
        <f t="shared" si="19"/>
        <v xml:space="preserve"> </v>
      </c>
      <c r="DL34" s="103"/>
      <c r="DM34" s="138">
        <v>21</v>
      </c>
      <c r="DN34" s="149" t="s">
        <v>163</v>
      </c>
      <c r="DO34" s="150"/>
      <c r="DP34" s="150" t="str">
        <f t="shared" si="20"/>
        <v xml:space="preserve"> </v>
      </c>
      <c r="DQ34" s="150" t="str">
        <f>IFERROR(IF(DO34=0," ",IF(DO34=16," ",VLOOKUP(DO34,PROTOKOL!$A:$E,2)*DP34))/7.5*(7.5-DT34),"")</f>
        <v/>
      </c>
      <c r="DR34" s="151"/>
      <c r="DS34" s="152" t="str">
        <f>IF(DO34=0," ",IF(DO34=16," ",(DN34-DQ34-DR34)*VLOOKUP(DO34,PROTOKOL!$A:$E,5)))</f>
        <v xml:space="preserve"> </v>
      </c>
      <c r="DT34" s="153"/>
      <c r="DU34" s="144" t="str">
        <f t="shared" si="211"/>
        <v xml:space="preserve"> </v>
      </c>
      <c r="DV34" s="145" t="str">
        <f t="shared" si="212"/>
        <v xml:space="preserve"> </v>
      </c>
      <c r="DW34" s="149"/>
      <c r="DX34" s="150"/>
      <c r="DY34" s="150" t="str">
        <f t="shared" si="213"/>
        <v xml:space="preserve"> </v>
      </c>
      <c r="DZ34" s="154" t="str">
        <f>IF(DX34=0," ",IF(DX34=16," ",VLOOKUP(DX34,PROTOKOL!$A:$E,2)*DY34))</f>
        <v xml:space="preserve"> </v>
      </c>
      <c r="EA34" s="151"/>
      <c r="EB34" s="152" t="str">
        <f>IF(DX34=0," ",IF(DX34=16," ",(DW34-DZ34-EA34)*VLOOKUP(DX34,PROTOKOL!$A:$E,5)))</f>
        <v xml:space="preserve"> </v>
      </c>
      <c r="EC34" s="155"/>
      <c r="ED34" s="156" t="str">
        <f t="shared" si="21"/>
        <v xml:space="preserve"> </v>
      </c>
      <c r="EE34" s="103"/>
      <c r="EF34" s="138">
        <v>21</v>
      </c>
      <c r="EG34" s="149" t="s">
        <v>163</v>
      </c>
      <c r="EH34" s="150"/>
      <c r="EI34" s="150" t="str">
        <f t="shared" si="22"/>
        <v xml:space="preserve"> </v>
      </c>
      <c r="EJ34" s="150" t="str">
        <f>IFERROR(IF(EH34=0," ",IF(EH34=16," ",VLOOKUP(EH34,PROTOKOL!$A:$E,2)*EI34))/7.5*(7.5-EM34),"")</f>
        <v/>
      </c>
      <c r="EK34" s="151"/>
      <c r="EL34" s="152" t="str">
        <f>IF(EH34=0," ",IF(EH34=16," ",(EG34-EJ34-EK34)*VLOOKUP(EH34,PROTOKOL!$A:$E,5)))</f>
        <v xml:space="preserve"> </v>
      </c>
      <c r="EM34" s="153"/>
      <c r="EN34" s="144" t="str">
        <f t="shared" si="214"/>
        <v xml:space="preserve"> </v>
      </c>
      <c r="EO34" s="145" t="str">
        <f t="shared" si="215"/>
        <v xml:space="preserve"> </v>
      </c>
      <c r="EP34" s="149"/>
      <c r="EQ34" s="150"/>
      <c r="ER34" s="150" t="str">
        <f t="shared" si="23"/>
        <v xml:space="preserve"> </v>
      </c>
      <c r="ES34" s="154" t="str">
        <f>IF(EQ34=0," ",IF(EQ34=16," ",VLOOKUP(EQ34,PROTOKOL!$A:$E,2)*ER34))</f>
        <v xml:space="preserve"> </v>
      </c>
      <c r="ET34" s="151"/>
      <c r="EU34" s="152" t="str">
        <f>IF(EQ34=0," ",IF(EQ34=16," ",(EP34-ES34-ET34)*VLOOKUP(EQ34,PROTOKOL!$A:$E,5)))</f>
        <v xml:space="preserve"> </v>
      </c>
      <c r="EV34" s="155"/>
      <c r="EW34" s="156" t="str">
        <f t="shared" si="24"/>
        <v xml:space="preserve"> </v>
      </c>
      <c r="EX34" s="103"/>
      <c r="EY34" s="138">
        <v>21</v>
      </c>
      <c r="EZ34" s="149" t="s">
        <v>163</v>
      </c>
      <c r="FA34" s="150"/>
      <c r="FB34" s="150" t="str">
        <f t="shared" si="25"/>
        <v xml:space="preserve"> </v>
      </c>
      <c r="FC34" s="150" t="str">
        <f>IFERROR(IF(FA34=0," ",IF(FA34=16," ",VLOOKUP(FA34,PROTOKOL!$A:$E,2)*FB34))/7.5*(7.5-FF34),"")</f>
        <v/>
      </c>
      <c r="FD34" s="151"/>
      <c r="FE34" s="152" t="str">
        <f>IF(FA34=0," ",IF(FA34=16," ",(EZ34-FC34-FD34)*VLOOKUP(FA34,PROTOKOL!$A:$E,5)))</f>
        <v xml:space="preserve"> </v>
      </c>
      <c r="FF34" s="153"/>
      <c r="FG34" s="144" t="str">
        <f t="shared" si="216"/>
        <v xml:space="preserve"> </v>
      </c>
      <c r="FH34" s="145" t="str">
        <f t="shared" si="217"/>
        <v xml:space="preserve"> </v>
      </c>
      <c r="FI34" s="149"/>
      <c r="FJ34" s="150"/>
      <c r="FK34" s="150" t="str">
        <f t="shared" si="26"/>
        <v xml:space="preserve"> </v>
      </c>
      <c r="FL34" s="154" t="str">
        <f>IF(FJ34=0," ",IF(FJ34=16," ",VLOOKUP(FJ34,PROTOKOL!$A:$E,2)*FK34))</f>
        <v xml:space="preserve"> </v>
      </c>
      <c r="FM34" s="151"/>
      <c r="FN34" s="152" t="str">
        <f>IF(FJ34=0," ",IF(FJ34=16," ",(FI34-FL34-FM34)*VLOOKUP(FJ34,PROTOKOL!$A:$E,5)))</f>
        <v xml:space="preserve"> </v>
      </c>
      <c r="FO34" s="155"/>
      <c r="FP34" s="156" t="str">
        <f t="shared" si="27"/>
        <v xml:space="preserve"> </v>
      </c>
      <c r="FQ34" s="103"/>
      <c r="FR34" s="138">
        <v>21</v>
      </c>
      <c r="FS34" s="149" t="s">
        <v>163</v>
      </c>
      <c r="FT34" s="150"/>
      <c r="FU34" s="150" t="str">
        <f t="shared" si="28"/>
        <v xml:space="preserve"> </v>
      </c>
      <c r="FV34" s="150" t="str">
        <f>IFERROR(IF(FT34=0," ",IF(FT34=16," ",VLOOKUP(FT34,PROTOKOL!$A:$E,2)*FU34))/7.5*(7.5-FY34),"")</f>
        <v/>
      </c>
      <c r="FW34" s="151"/>
      <c r="FX34" s="152" t="str">
        <f>IF(FT34=0," ",IF(FT34=16," ",(FS34-FV34-FW34)*VLOOKUP(FT34,PROTOKOL!$A:$E,5)))</f>
        <v xml:space="preserve"> </v>
      </c>
      <c r="FY34" s="153"/>
      <c r="FZ34" s="144" t="str">
        <f t="shared" si="218"/>
        <v xml:space="preserve"> </v>
      </c>
      <c r="GA34" s="145" t="str">
        <f t="shared" si="219"/>
        <v xml:space="preserve"> </v>
      </c>
      <c r="GB34" s="149"/>
      <c r="GC34" s="150"/>
      <c r="GD34" s="150" t="str">
        <f t="shared" si="29"/>
        <v xml:space="preserve"> </v>
      </c>
      <c r="GE34" s="154" t="str">
        <f>IF(GC34=0," ",IF(GC34=16," ",VLOOKUP(GC34,PROTOKOL!$A:$E,2)*GD34))</f>
        <v xml:space="preserve"> </v>
      </c>
      <c r="GF34" s="151"/>
      <c r="GG34" s="152" t="str">
        <f>IF(GC34=0," ",IF(GC34=16," ",(GB34-GE34-GF34)*VLOOKUP(GC34,PROTOKOL!$A:$E,5)))</f>
        <v xml:space="preserve"> </v>
      </c>
      <c r="GH34" s="155"/>
      <c r="GI34" s="156" t="str">
        <f t="shared" si="30"/>
        <v xml:space="preserve"> </v>
      </c>
      <c r="GJ34" s="103"/>
      <c r="GK34" s="138">
        <v>21</v>
      </c>
      <c r="GL34" s="149" t="s">
        <v>163</v>
      </c>
      <c r="GM34" s="150"/>
      <c r="GN34" s="150" t="str">
        <f t="shared" si="31"/>
        <v xml:space="preserve"> </v>
      </c>
      <c r="GO34" s="150" t="str">
        <f>IFERROR(IF(GM34=0," ",IF(GM34=16," ",VLOOKUP(GM34,PROTOKOL!$A:$E,2)*GN34))/7.5*(7.5-GR34),"")</f>
        <v/>
      </c>
      <c r="GP34" s="151"/>
      <c r="GQ34" s="152" t="str">
        <f>IF(GM34=0," ",IF(GM34=16," ",(GL34-GO34-GP34)*VLOOKUP(GM34,PROTOKOL!$A:$E,5)))</f>
        <v xml:space="preserve"> </v>
      </c>
      <c r="GR34" s="153"/>
      <c r="GS34" s="144" t="str">
        <f t="shared" si="220"/>
        <v xml:space="preserve"> </v>
      </c>
      <c r="GT34" s="145" t="str">
        <f t="shared" si="221"/>
        <v xml:space="preserve"> </v>
      </c>
      <c r="GU34" s="149"/>
      <c r="GV34" s="150"/>
      <c r="GW34" s="150" t="str">
        <f t="shared" si="32"/>
        <v xml:space="preserve"> </v>
      </c>
      <c r="GX34" s="154" t="str">
        <f>IF(GV34=0," ",IF(GV34=16," ",VLOOKUP(GV34,PROTOKOL!$A:$E,2)*GW34))</f>
        <v xml:space="preserve"> </v>
      </c>
      <c r="GY34" s="151"/>
      <c r="GZ34" s="152" t="str">
        <f>IF(GV34=0," ",IF(GV34=16," ",(GU34-GX34-GY34)*VLOOKUP(GV34,PROTOKOL!$A:$E,5)))</f>
        <v xml:space="preserve"> </v>
      </c>
      <c r="HA34" s="155"/>
      <c r="HB34" s="156" t="str">
        <f t="shared" si="33"/>
        <v xml:space="preserve"> </v>
      </c>
      <c r="HC34" s="103"/>
      <c r="HD34" s="138">
        <v>21</v>
      </c>
      <c r="HE34" s="149" t="s">
        <v>163</v>
      </c>
      <c r="HF34" s="150"/>
      <c r="HG34" s="150" t="str">
        <f t="shared" si="34"/>
        <v xml:space="preserve"> </v>
      </c>
      <c r="HH34" s="150" t="str">
        <f>IFERROR(IF(HF34=0," ",IF(HF34=16," ",VLOOKUP(HF34,PROTOKOL!$A:$E,2)*HG34))/7.5*(7.5-HK34),"")</f>
        <v/>
      </c>
      <c r="HI34" s="151"/>
      <c r="HJ34" s="152" t="str">
        <f>IF(HF34=0," ",IF(HF34=16," ",(HE34-HH34-HI34)*VLOOKUP(HF34,PROTOKOL!$A:$E,5)))</f>
        <v xml:space="preserve"> </v>
      </c>
      <c r="HK34" s="153"/>
      <c r="HL34" s="144" t="str">
        <f t="shared" si="222"/>
        <v xml:space="preserve"> </v>
      </c>
      <c r="HM34" s="145" t="str">
        <f t="shared" si="223"/>
        <v xml:space="preserve"> </v>
      </c>
      <c r="HN34" s="149"/>
      <c r="HO34" s="150"/>
      <c r="HP34" s="150" t="str">
        <f t="shared" si="35"/>
        <v xml:space="preserve"> </v>
      </c>
      <c r="HQ34" s="154" t="str">
        <f>IF(HO34=0," ",IF(HO34=16," ",VLOOKUP(HO34,PROTOKOL!$A:$E,2)*HP34))</f>
        <v xml:space="preserve"> </v>
      </c>
      <c r="HR34" s="151"/>
      <c r="HS34" s="152" t="str">
        <f>IF(HO34=0," ",IF(HO34=16," ",(HN34-HQ34-HR34)*VLOOKUP(HO34,PROTOKOL!$A:$E,5)))</f>
        <v xml:space="preserve"> </v>
      </c>
      <c r="HT34" s="155"/>
      <c r="HU34" s="156" t="str">
        <f t="shared" si="36"/>
        <v xml:space="preserve"> </v>
      </c>
      <c r="HV34" s="103"/>
      <c r="HW34" s="138">
        <v>21</v>
      </c>
      <c r="HX34" s="149" t="s">
        <v>163</v>
      </c>
      <c r="HY34" s="150"/>
      <c r="HZ34" s="150" t="str">
        <f t="shared" si="37"/>
        <v xml:space="preserve"> </v>
      </c>
      <c r="IA34" s="150" t="str">
        <f>IFERROR(IF(HY34=0," ",IF(HY34=16," ",VLOOKUP(HY34,PROTOKOL!$A:$E,2)*HZ34))/7.5*(7.5-ID34),"")</f>
        <v/>
      </c>
      <c r="IB34" s="151"/>
      <c r="IC34" s="152" t="str">
        <f>IF(HY34=0," ",IF(HY34=16," ",(HX34-IA34-IB34)*VLOOKUP(HY34,PROTOKOL!$A:$E,5)))</f>
        <v xml:space="preserve"> </v>
      </c>
      <c r="ID34" s="153"/>
      <c r="IE34" s="144" t="str">
        <f t="shared" si="224"/>
        <v xml:space="preserve"> </v>
      </c>
      <c r="IF34" s="145" t="str">
        <f t="shared" si="225"/>
        <v xml:space="preserve"> </v>
      </c>
      <c r="IG34" s="149"/>
      <c r="IH34" s="150"/>
      <c r="II34" s="150" t="str">
        <f t="shared" si="38"/>
        <v xml:space="preserve"> </v>
      </c>
      <c r="IJ34" s="154" t="str">
        <f>IF(IH34=0," ",IF(IH34=16," ",VLOOKUP(IH34,PROTOKOL!$A:$E,2)*II34))</f>
        <v xml:space="preserve"> </v>
      </c>
      <c r="IK34" s="151"/>
      <c r="IL34" s="152" t="str">
        <f>IF(IH34=0," ",IF(IH34=16," ",(IG34-IJ34-IK34)*VLOOKUP(IH34,PROTOKOL!$A:$E,5)))</f>
        <v xml:space="preserve"> </v>
      </c>
      <c r="IM34" s="155"/>
      <c r="IN34" s="156" t="str">
        <f t="shared" si="39"/>
        <v xml:space="preserve"> </v>
      </c>
      <c r="IO34" s="103"/>
      <c r="IP34" s="138">
        <v>21</v>
      </c>
      <c r="IQ34" s="149" t="s">
        <v>163</v>
      </c>
      <c r="IR34" s="150"/>
      <c r="IS34" s="150" t="str">
        <f t="shared" si="40"/>
        <v xml:space="preserve"> </v>
      </c>
      <c r="IT34" s="150" t="str">
        <f>IFERROR(IF(IR34=0," ",IF(IR34=16," ",VLOOKUP(IR34,PROTOKOL!$A:$E,2)*IS34))/7.5*(7.5-IW34),"")</f>
        <v/>
      </c>
      <c r="IU34" s="151"/>
      <c r="IV34" s="152" t="str">
        <f>IF(IR34=0," ",IF(IR34=16," ",(IQ34-IT34-IU34)*VLOOKUP(IR34,PROTOKOL!$A:$E,5)))</f>
        <v xml:space="preserve"> </v>
      </c>
      <c r="IW34" s="153"/>
      <c r="IX34" s="144" t="str">
        <f t="shared" si="226"/>
        <v xml:space="preserve"> </v>
      </c>
      <c r="IY34" s="145" t="str">
        <f t="shared" si="227"/>
        <v xml:space="preserve"> </v>
      </c>
      <c r="IZ34" s="149"/>
      <c r="JA34" s="150"/>
      <c r="JB34" s="150" t="str">
        <f t="shared" si="41"/>
        <v xml:space="preserve"> </v>
      </c>
      <c r="JC34" s="154" t="str">
        <f>IF(JA34=0," ",IF(JA34=16," ",VLOOKUP(JA34,PROTOKOL!$A:$E,2)*JB34))</f>
        <v xml:space="preserve"> </v>
      </c>
      <c r="JD34" s="151"/>
      <c r="JE34" s="152" t="str">
        <f>IF(JA34=0," ",IF(JA34=16," ",(IZ34-JC34-JD34)*VLOOKUP(JA34,PROTOKOL!$A:$E,5)))</f>
        <v xml:space="preserve"> </v>
      </c>
      <c r="JF34" s="155"/>
      <c r="JG34" s="156" t="str">
        <f t="shared" si="42"/>
        <v xml:space="preserve"> </v>
      </c>
      <c r="JH34" s="103"/>
      <c r="JI34" s="138">
        <v>21</v>
      </c>
      <c r="JJ34" s="149" t="s">
        <v>163</v>
      </c>
      <c r="JK34" s="150"/>
      <c r="JL34" s="150" t="str">
        <f t="shared" si="43"/>
        <v xml:space="preserve"> </v>
      </c>
      <c r="JM34" s="150" t="str">
        <f>IFERROR(IF(JK34=0," ",IF(JK34=16," ",VLOOKUP(JK34,PROTOKOL!$A:$E,2)*JL34))/7.5*(7.5-JP34),"")</f>
        <v/>
      </c>
      <c r="JN34" s="151"/>
      <c r="JO34" s="152" t="str">
        <f>IF(JK34=0," ",IF(JK34=16," ",(JJ34-JM34-JN34)*VLOOKUP(JK34,PROTOKOL!$A:$E,5)))</f>
        <v xml:space="preserve"> </v>
      </c>
      <c r="JP34" s="153"/>
      <c r="JQ34" s="144" t="str">
        <f t="shared" si="228"/>
        <v xml:space="preserve"> </v>
      </c>
      <c r="JR34" s="145" t="str">
        <f t="shared" si="229"/>
        <v xml:space="preserve"> </v>
      </c>
      <c r="JS34" s="149"/>
      <c r="JT34" s="150"/>
      <c r="JU34" s="150" t="str">
        <f t="shared" si="44"/>
        <v xml:space="preserve"> </v>
      </c>
      <c r="JV34" s="154" t="str">
        <f>IF(JT34=0," ",IF(JT34=16," ",VLOOKUP(JT34,PROTOKOL!$A:$E,2)*JU34))</f>
        <v xml:space="preserve"> </v>
      </c>
      <c r="JW34" s="151"/>
      <c r="JX34" s="152" t="str">
        <f>IF(JT34=0," ",IF(JT34=16," ",(JS34-JV34-JW34)*VLOOKUP(JT34,PROTOKOL!$A:$E,5)))</f>
        <v xml:space="preserve"> </v>
      </c>
      <c r="JY34" s="155"/>
      <c r="JZ34" s="156" t="str">
        <f t="shared" si="45"/>
        <v xml:space="preserve"> </v>
      </c>
      <c r="KA34" s="103"/>
      <c r="KB34" s="138">
        <v>21</v>
      </c>
      <c r="KC34" s="149" t="s">
        <v>163</v>
      </c>
      <c r="KD34" s="150"/>
      <c r="KE34" s="150" t="str">
        <f t="shared" si="46"/>
        <v xml:space="preserve"> </v>
      </c>
      <c r="KF34" s="150" t="str">
        <f>IFERROR(IF(KD34=0," ",IF(KD34=16," ",VLOOKUP(KD34,PROTOKOL!$A:$E,2)*KE34))/7.5*(7.5-KI34),"")</f>
        <v/>
      </c>
      <c r="KG34" s="151"/>
      <c r="KH34" s="152" t="str">
        <f>IF(KD34=0," ",IF(KD34=16," ",(KC34-KF34-KG34)*VLOOKUP(KD34,PROTOKOL!$A:$E,5)))</f>
        <v xml:space="preserve"> </v>
      </c>
      <c r="KI34" s="153"/>
      <c r="KJ34" s="144" t="str">
        <f t="shared" si="230"/>
        <v xml:space="preserve"> </v>
      </c>
      <c r="KK34" s="145" t="str">
        <f t="shared" si="231"/>
        <v xml:space="preserve"> </v>
      </c>
      <c r="KL34" s="149"/>
      <c r="KM34" s="150"/>
      <c r="KN34" s="150" t="str">
        <f t="shared" si="47"/>
        <v xml:space="preserve"> </v>
      </c>
      <c r="KO34" s="154" t="str">
        <f>IF(KM34=0," ",IF(KM34=16," ",VLOOKUP(KM34,PROTOKOL!$A:$E,2)*KN34))</f>
        <v xml:space="preserve"> </v>
      </c>
      <c r="KP34" s="151"/>
      <c r="KQ34" s="152" t="str">
        <f>IF(KM34=0," ",IF(KM34=16," ",(KL34-KO34-KP34)*VLOOKUP(KM34,PROTOKOL!$A:$E,5)))</f>
        <v xml:space="preserve"> </v>
      </c>
      <c r="KR34" s="155"/>
      <c r="KS34" s="156" t="str">
        <f t="shared" si="48"/>
        <v xml:space="preserve"> </v>
      </c>
      <c r="KT34" s="103"/>
      <c r="KU34" s="138">
        <v>21</v>
      </c>
      <c r="KV34" s="149" t="s">
        <v>163</v>
      </c>
      <c r="KW34" s="150"/>
      <c r="KX34" s="150" t="str">
        <f t="shared" si="49"/>
        <v xml:space="preserve"> </v>
      </c>
      <c r="KY34" s="150" t="str">
        <f>IFERROR(IF(KW34=0," ",IF(KW34=16," ",VLOOKUP(KW34,PROTOKOL!$A:$E,2)*KX34))/7.5*(7.5-LB34),"")</f>
        <v/>
      </c>
      <c r="KZ34" s="151"/>
      <c r="LA34" s="152" t="str">
        <f>IF(KW34=0," ",IF(KW34=16," ",(KV34-KY34-KZ34)*VLOOKUP(KW34,PROTOKOL!$A:$E,5)))</f>
        <v xml:space="preserve"> </v>
      </c>
      <c r="LB34" s="153"/>
      <c r="LC34" s="144" t="str">
        <f t="shared" si="232"/>
        <v xml:space="preserve"> </v>
      </c>
      <c r="LD34" s="145" t="str">
        <f t="shared" si="233"/>
        <v xml:space="preserve"> </v>
      </c>
      <c r="LE34" s="149"/>
      <c r="LF34" s="150"/>
      <c r="LG34" s="150" t="str">
        <f t="shared" si="50"/>
        <v xml:space="preserve"> </v>
      </c>
      <c r="LH34" s="154" t="str">
        <f>IF(LF34=0," ",IF(LF34=16," ",VLOOKUP(LF34,PROTOKOL!$A:$E,2)*LG34))</f>
        <v xml:space="preserve"> </v>
      </c>
      <c r="LI34" s="151"/>
      <c r="LJ34" s="152" t="str">
        <f>IF(LF34=0," ",IF(LF34=16," ",(LE34-LH34-LI34)*VLOOKUP(LF34,PROTOKOL!$A:$E,5)))</f>
        <v xml:space="preserve"> </v>
      </c>
      <c r="LK34" s="155"/>
      <c r="LL34" s="156" t="str">
        <f t="shared" si="51"/>
        <v xml:space="preserve"> </v>
      </c>
      <c r="LM34" s="103"/>
      <c r="LN34" s="138">
        <v>21</v>
      </c>
      <c r="LO34" s="149" t="s">
        <v>163</v>
      </c>
      <c r="LP34" s="150"/>
      <c r="LQ34" s="150" t="str">
        <f t="shared" si="52"/>
        <v xml:space="preserve"> </v>
      </c>
      <c r="LR34" s="150" t="str">
        <f>IFERROR(IF(LP34=0," ",IF(LP34=16," ",VLOOKUP(LP34,PROTOKOL!$A:$E,2)*LQ34))/7.5*(7.5-LU34),"")</f>
        <v/>
      </c>
      <c r="LS34" s="151"/>
      <c r="LT34" s="152" t="str">
        <f>IF(LP34=0," ",IF(LP34=16," ",(LO34-LR34-LS34)*VLOOKUP(LP34,PROTOKOL!$A:$E,5)))</f>
        <v xml:space="preserve"> </v>
      </c>
      <c r="LU34" s="153"/>
      <c r="LV34" s="144" t="str">
        <f t="shared" si="234"/>
        <v xml:space="preserve"> </v>
      </c>
      <c r="LW34" s="145" t="str">
        <f t="shared" si="235"/>
        <v xml:space="preserve"> </v>
      </c>
      <c r="LX34" s="149"/>
      <c r="LY34" s="150"/>
      <c r="LZ34" s="150" t="str">
        <f t="shared" si="53"/>
        <v xml:space="preserve"> </v>
      </c>
      <c r="MA34" s="154" t="str">
        <f>IF(LY34=0," ",IF(LY34=16," ",VLOOKUP(LY34,PROTOKOL!$A:$E,2)*LZ34))</f>
        <v xml:space="preserve"> </v>
      </c>
      <c r="MB34" s="151"/>
      <c r="MC34" s="152" t="str">
        <f>IF(LY34=0," ",IF(LY34=16," ",(LX34-MA34-MB34)*VLOOKUP(LY34,PROTOKOL!$A:$E,5)))</f>
        <v xml:space="preserve"> </v>
      </c>
      <c r="MD34" s="155"/>
      <c r="ME34" s="156" t="str">
        <f t="shared" si="54"/>
        <v xml:space="preserve"> </v>
      </c>
      <c r="MF34" s="103"/>
      <c r="MG34" s="138">
        <v>21</v>
      </c>
      <c r="MH34" s="149" t="s">
        <v>163</v>
      </c>
      <c r="MI34" s="150"/>
      <c r="MJ34" s="150" t="str">
        <f t="shared" si="55"/>
        <v xml:space="preserve"> </v>
      </c>
      <c r="MK34" s="150" t="str">
        <f>IFERROR(IF(MI34=0," ",IF(MI34=16," ",VLOOKUP(MI34,PROTOKOL!$A:$E,2)*MJ34))/7.5*(7.5-MN34),"")</f>
        <v/>
      </c>
      <c r="ML34" s="151"/>
      <c r="MM34" s="152" t="str">
        <f>IF(MI34=0," ",IF(MI34=16," ",(MH34-MK34-ML34)*VLOOKUP(MI34,PROTOKOL!$A:$E,5)))</f>
        <v xml:space="preserve"> </v>
      </c>
      <c r="MN34" s="153"/>
      <c r="MO34" s="144" t="str">
        <f t="shared" si="236"/>
        <v xml:space="preserve"> </v>
      </c>
      <c r="MP34" s="145" t="str">
        <f t="shared" si="237"/>
        <v xml:space="preserve"> </v>
      </c>
      <c r="MQ34" s="149"/>
      <c r="MR34" s="150"/>
      <c r="MS34" s="150" t="str">
        <f t="shared" si="56"/>
        <v xml:space="preserve"> </v>
      </c>
      <c r="MT34" s="154" t="str">
        <f>IF(MR34=0," ",IF(MR34=16," ",VLOOKUP(MR34,PROTOKOL!$A:$E,2)*MS34))</f>
        <v xml:space="preserve"> </v>
      </c>
      <c r="MU34" s="151"/>
      <c r="MV34" s="152" t="str">
        <f>IF(MR34=0," ",IF(MR34=16," ",(MQ34-MT34-MU34)*VLOOKUP(MR34,PROTOKOL!$A:$E,5)))</f>
        <v xml:space="preserve"> </v>
      </c>
      <c r="MW34" s="155"/>
      <c r="MX34" s="156" t="str">
        <f t="shared" si="57"/>
        <v xml:space="preserve"> </v>
      </c>
      <c r="MY34" s="103"/>
      <c r="MZ34" s="138">
        <v>21</v>
      </c>
      <c r="NA34" s="149" t="s">
        <v>163</v>
      </c>
      <c r="NB34" s="150"/>
      <c r="NC34" s="150" t="str">
        <f t="shared" si="58"/>
        <v xml:space="preserve"> </v>
      </c>
      <c r="ND34" s="150" t="str">
        <f>IFERROR(IF(NB34=0," ",IF(NB34=16," ",VLOOKUP(NB34,PROTOKOL!$A:$E,2)*NC34))/7.5*(7.5-NG34),"")</f>
        <v/>
      </c>
      <c r="NE34" s="151"/>
      <c r="NF34" s="152" t="str">
        <f>IF(NB34=0," ",IF(NB34=16," ",(NA34-ND34-NE34)*VLOOKUP(NB34,PROTOKOL!$A:$E,5)))</f>
        <v xml:space="preserve"> </v>
      </c>
      <c r="NG34" s="153"/>
      <c r="NH34" s="144" t="str">
        <f t="shared" si="238"/>
        <v xml:space="preserve"> </v>
      </c>
      <c r="NI34" s="145" t="str">
        <f t="shared" si="239"/>
        <v xml:space="preserve"> </v>
      </c>
      <c r="NJ34" s="149"/>
      <c r="NK34" s="150"/>
      <c r="NL34" s="150" t="str">
        <f t="shared" si="59"/>
        <v xml:space="preserve"> </v>
      </c>
      <c r="NM34" s="154" t="str">
        <f>IF(NK34=0," ",IF(NK34=16," ",VLOOKUP(NK34,PROTOKOL!$A:$E,2)*NL34))</f>
        <v xml:space="preserve"> </v>
      </c>
      <c r="NN34" s="151"/>
      <c r="NO34" s="152" t="str">
        <f>IF(NK34=0," ",IF(NK34=16," ",(NJ34-NM34-NN34)*VLOOKUP(NK34,PROTOKOL!$A:$E,5)))</f>
        <v xml:space="preserve"> </v>
      </c>
      <c r="NP34" s="155"/>
      <c r="NQ34" s="156" t="str">
        <f t="shared" si="60"/>
        <v xml:space="preserve"> </v>
      </c>
      <c r="NR34" s="103"/>
      <c r="NS34" s="138">
        <v>21</v>
      </c>
      <c r="NT34" s="149" t="s">
        <v>163</v>
      </c>
      <c r="NU34" s="150"/>
      <c r="NV34" s="150" t="str">
        <f t="shared" si="61"/>
        <v xml:space="preserve"> </v>
      </c>
      <c r="NW34" s="150" t="str">
        <f>IFERROR(IF(NU34=0," ",IF(NU34=16," ",VLOOKUP(NU34,PROTOKOL!$A:$E,2)*NV34))/7.5*(7.5-NZ34),"")</f>
        <v/>
      </c>
      <c r="NX34" s="151"/>
      <c r="NY34" s="152" t="str">
        <f>IF(NU34=0," ",IF(NU34=16," ",(NT34-NW34-NX34)*VLOOKUP(NU34,PROTOKOL!$A:$E,5)))</f>
        <v xml:space="preserve"> </v>
      </c>
      <c r="NZ34" s="153"/>
      <c r="OA34" s="144" t="str">
        <f t="shared" si="240"/>
        <v xml:space="preserve"> </v>
      </c>
      <c r="OB34" s="145" t="str">
        <f t="shared" si="241"/>
        <v xml:space="preserve"> </v>
      </c>
      <c r="OC34" s="149"/>
      <c r="OD34" s="150"/>
      <c r="OE34" s="150" t="str">
        <f t="shared" si="62"/>
        <v xml:space="preserve"> </v>
      </c>
      <c r="OF34" s="154" t="str">
        <f>IF(OD34=0," ",IF(OD34=16," ",VLOOKUP(OD34,PROTOKOL!$A:$E,2)*OE34))</f>
        <v xml:space="preserve"> </v>
      </c>
      <c r="OG34" s="151"/>
      <c r="OH34" s="152" t="str">
        <f>IF(OD34=0," ",IF(OD34=16," ",(OC34-OF34-OG34)*VLOOKUP(OD34,PROTOKOL!$A:$E,5)))</f>
        <v xml:space="preserve"> </v>
      </c>
      <c r="OI34" s="155"/>
      <c r="OJ34" s="156" t="str">
        <f t="shared" si="63"/>
        <v xml:space="preserve"> </v>
      </c>
      <c r="OK34" s="103"/>
      <c r="OL34" s="138">
        <v>21</v>
      </c>
      <c r="OM34" s="149" t="s">
        <v>163</v>
      </c>
      <c r="ON34" s="150"/>
      <c r="OO34" s="150" t="str">
        <f t="shared" si="64"/>
        <v xml:space="preserve"> </v>
      </c>
      <c r="OP34" s="150" t="str">
        <f>IFERROR(IF(ON34=0," ",IF(ON34=16," ",VLOOKUP(ON34,PROTOKOL!$A:$E,2)*OO34))/7.5*(7.5-OS34),"")</f>
        <v/>
      </c>
      <c r="OQ34" s="151"/>
      <c r="OR34" s="152" t="str">
        <f>IF(ON34=0," ",IF(ON34=16," ",(OM34-OP34-OQ34)*VLOOKUP(ON34,PROTOKOL!$A:$E,5)))</f>
        <v xml:space="preserve"> </v>
      </c>
      <c r="OS34" s="153"/>
      <c r="OT34" s="144" t="str">
        <f t="shared" si="242"/>
        <v xml:space="preserve"> </v>
      </c>
      <c r="OU34" s="145" t="str">
        <f t="shared" si="243"/>
        <v xml:space="preserve"> </v>
      </c>
      <c r="OV34" s="149"/>
      <c r="OW34" s="150"/>
      <c r="OX34" s="150" t="str">
        <f t="shared" si="65"/>
        <v xml:space="preserve"> </v>
      </c>
      <c r="OY34" s="154" t="str">
        <f>IF(OW34=0," ",IF(OW34=16," ",VLOOKUP(OW34,PROTOKOL!$A:$E,2)*OX34))</f>
        <v xml:space="preserve"> </v>
      </c>
      <c r="OZ34" s="151"/>
      <c r="PA34" s="152" t="str">
        <f>IF(OW34=0," ",IF(OW34=16," ",(OV34-OY34-OZ34)*VLOOKUP(OW34,PROTOKOL!$A:$E,5)))</f>
        <v xml:space="preserve"> </v>
      </c>
      <c r="PB34" s="155"/>
      <c r="PC34" s="156" t="str">
        <f t="shared" si="66"/>
        <v xml:space="preserve"> </v>
      </c>
      <c r="PD34" s="103"/>
      <c r="PE34" s="138">
        <v>21</v>
      </c>
      <c r="PF34" s="149" t="s">
        <v>163</v>
      </c>
      <c r="PG34" s="150"/>
      <c r="PH34" s="150" t="str">
        <f t="shared" si="67"/>
        <v xml:space="preserve"> </v>
      </c>
      <c r="PI34" s="150" t="str">
        <f>IFERROR(IF(PG34=0," ",IF(PG34=16," ",VLOOKUP(PG34,PROTOKOL!$A:$E,2)*PH34))/7.5*(7.5-PL34),"")</f>
        <v/>
      </c>
      <c r="PJ34" s="151"/>
      <c r="PK34" s="152" t="str">
        <f>IF(PG34=0," ",IF(PG34=16," ",(PF34-PI34-PJ34)*VLOOKUP(PG34,PROTOKOL!$A:$E,5)))</f>
        <v xml:space="preserve"> </v>
      </c>
      <c r="PL34" s="153"/>
      <c r="PM34" s="144" t="str">
        <f t="shared" si="244"/>
        <v xml:space="preserve"> </v>
      </c>
      <c r="PN34" s="145" t="str">
        <f t="shared" si="245"/>
        <v xml:space="preserve"> </v>
      </c>
      <c r="PO34" s="149"/>
      <c r="PP34" s="150"/>
      <c r="PQ34" s="150" t="str">
        <f t="shared" si="68"/>
        <v xml:space="preserve"> </v>
      </c>
      <c r="PR34" s="154" t="str">
        <f>IF(PP34=0," ",IF(PP34=16," ",VLOOKUP(PP34,PROTOKOL!$A:$E,2)*PQ34))</f>
        <v xml:space="preserve"> </v>
      </c>
      <c r="PS34" s="151"/>
      <c r="PT34" s="152" t="str">
        <f>IF(PP34=0," ",IF(PP34=16," ",(PO34-PR34-PS34)*VLOOKUP(PP34,PROTOKOL!$A:$E,5)))</f>
        <v xml:space="preserve"> </v>
      </c>
      <c r="PU34" s="155"/>
      <c r="PV34" s="156" t="str">
        <f t="shared" si="69"/>
        <v xml:space="preserve"> </v>
      </c>
      <c r="PW34" s="103"/>
      <c r="PX34" s="138">
        <v>21</v>
      </c>
      <c r="PY34" s="149" t="s">
        <v>163</v>
      </c>
      <c r="PZ34" s="150"/>
      <c r="QA34" s="150" t="str">
        <f t="shared" si="70"/>
        <v xml:space="preserve"> </v>
      </c>
      <c r="QB34" s="150" t="str">
        <f>IFERROR(IF(PZ34=0," ",IF(PZ34=16," ",VLOOKUP(PZ34,PROTOKOL!$A:$E,2)*QA34))/7.5*(7.5-QE34),"")</f>
        <v/>
      </c>
      <c r="QC34" s="151"/>
      <c r="QD34" s="152" t="str">
        <f>IF(PZ34=0," ",IF(PZ34=16," ",(PY34-QB34-QC34)*VLOOKUP(PZ34,PROTOKOL!$A:$E,5)))</f>
        <v xml:space="preserve"> </v>
      </c>
      <c r="QE34" s="153"/>
      <c r="QF34" s="144" t="str">
        <f t="shared" si="246"/>
        <v xml:space="preserve"> </v>
      </c>
      <c r="QG34" s="145" t="str">
        <f t="shared" si="247"/>
        <v xml:space="preserve"> </v>
      </c>
      <c r="QH34" s="149"/>
      <c r="QI34" s="150"/>
      <c r="QJ34" s="150" t="str">
        <f t="shared" si="71"/>
        <v xml:space="preserve"> </v>
      </c>
      <c r="QK34" s="154" t="str">
        <f>IF(QI34=0," ",IF(QI34=16," ",VLOOKUP(QI34,PROTOKOL!$A:$E,2)*QJ34))</f>
        <v xml:space="preserve"> </v>
      </c>
      <c r="QL34" s="151"/>
      <c r="QM34" s="152" t="str">
        <f>IF(QI34=0," ",IF(QI34=16," ",(QH34-QK34-QL34)*VLOOKUP(QI34,PROTOKOL!$A:$E,5)))</f>
        <v xml:space="preserve"> </v>
      </c>
      <c r="QN34" s="155"/>
      <c r="QO34" s="156" t="str">
        <f t="shared" si="72"/>
        <v xml:space="preserve"> </v>
      </c>
      <c r="QP34" s="103"/>
      <c r="QQ34" s="138">
        <v>21</v>
      </c>
      <c r="QR34" s="149" t="s">
        <v>163</v>
      </c>
      <c r="QS34" s="150"/>
      <c r="QT34" s="150" t="str">
        <f t="shared" si="73"/>
        <v xml:space="preserve"> </v>
      </c>
      <c r="QU34" s="150" t="str">
        <f>IFERROR(IF(QS34=0," ",IF(QS34=16," ",VLOOKUP(QS34,PROTOKOL!$A:$E,2)*QT34))/7.5*(7.5-QX34),"")</f>
        <v/>
      </c>
      <c r="QV34" s="151"/>
      <c r="QW34" s="152" t="str">
        <f>IF(QS34=0," ",IF(QS34=16," ",(QR34-QU34-QV34)*VLOOKUP(QS34,PROTOKOL!$A:$E,5)))</f>
        <v xml:space="preserve"> </v>
      </c>
      <c r="QX34" s="153"/>
      <c r="QY34" s="144" t="str">
        <f t="shared" si="248"/>
        <v xml:space="preserve"> </v>
      </c>
      <c r="QZ34" s="145" t="str">
        <f t="shared" si="249"/>
        <v xml:space="preserve"> </v>
      </c>
      <c r="RA34" s="149"/>
      <c r="RB34" s="150"/>
      <c r="RC34" s="150" t="str">
        <f t="shared" si="74"/>
        <v xml:space="preserve"> </v>
      </c>
      <c r="RD34" s="154" t="str">
        <f>IF(RB34=0," ",IF(RB34=16," ",VLOOKUP(RB34,PROTOKOL!$A:$E,2)*RC34))</f>
        <v xml:space="preserve"> </v>
      </c>
      <c r="RE34" s="151"/>
      <c r="RF34" s="152" t="str">
        <f>IF(RB34=0," ",IF(RB34=16," ",(RA34-RD34-RE34)*VLOOKUP(RB34,PROTOKOL!$A:$E,5)))</f>
        <v xml:space="preserve"> </v>
      </c>
      <c r="RG34" s="155"/>
      <c r="RH34" s="156" t="str">
        <f t="shared" si="75"/>
        <v xml:space="preserve"> </v>
      </c>
      <c r="RI34" s="103"/>
      <c r="RJ34" s="138">
        <v>21</v>
      </c>
      <c r="RK34" s="149" t="s">
        <v>163</v>
      </c>
      <c r="RL34" s="150"/>
      <c r="RM34" s="150" t="str">
        <f t="shared" si="76"/>
        <v xml:space="preserve"> </v>
      </c>
      <c r="RN34" s="150" t="str">
        <f>IFERROR(IF(RL34=0," ",IF(RL34=16," ",VLOOKUP(RL34,PROTOKOL!$A:$E,2)*RM34))/7.5*(7.5-RQ34),"")</f>
        <v/>
      </c>
      <c r="RO34" s="151"/>
      <c r="RP34" s="152" t="str">
        <f>IF(RL34=0," ",IF(RL34=16," ",(RK34-RN34-RO34)*VLOOKUP(RL34,PROTOKOL!$A:$E,5)))</f>
        <v xml:space="preserve"> </v>
      </c>
      <c r="RQ34" s="153"/>
      <c r="RR34" s="144" t="str">
        <f t="shared" si="250"/>
        <v xml:space="preserve"> </v>
      </c>
      <c r="RS34" s="145" t="str">
        <f t="shared" si="251"/>
        <v xml:space="preserve"> </v>
      </c>
      <c r="RT34" s="149"/>
      <c r="RU34" s="150"/>
      <c r="RV34" s="150" t="str">
        <f t="shared" si="77"/>
        <v xml:space="preserve"> </v>
      </c>
      <c r="RW34" s="154" t="str">
        <f>IF(RU34=0," ",IF(RU34=16," ",VLOOKUP(RU34,PROTOKOL!$A:$E,2)*RV34))</f>
        <v xml:space="preserve"> </v>
      </c>
      <c r="RX34" s="151"/>
      <c r="RY34" s="152" t="str">
        <f>IF(RU34=0," ",IF(RU34=16," ",(RT34-RW34-RX34)*VLOOKUP(RU34,PROTOKOL!$A:$E,5)))</f>
        <v xml:space="preserve"> </v>
      </c>
      <c r="RZ34" s="155"/>
      <c r="SA34" s="156" t="str">
        <f t="shared" si="78"/>
        <v xml:space="preserve"> </v>
      </c>
      <c r="SB34" s="103"/>
      <c r="SC34" s="138">
        <v>21</v>
      </c>
      <c r="SD34" s="149" t="s">
        <v>163</v>
      </c>
      <c r="SE34" s="150"/>
      <c r="SF34" s="150" t="str">
        <f t="shared" si="79"/>
        <v xml:space="preserve"> </v>
      </c>
      <c r="SG34" s="150" t="str">
        <f>IFERROR(IF(SE34=0," ",IF(SE34=16," ",VLOOKUP(SE34,PROTOKOL!$A:$E,2)*SF34))/7.5*(7.5-SJ34),"")</f>
        <v/>
      </c>
      <c r="SH34" s="151"/>
      <c r="SI34" s="152" t="str">
        <f>IF(SE34=0," ",IF(SE34=16," ",(SD34-SG34-SH34)*VLOOKUP(SE34,PROTOKOL!$A:$E,5)))</f>
        <v xml:space="preserve"> </v>
      </c>
      <c r="SJ34" s="153"/>
      <c r="SK34" s="144" t="str">
        <f t="shared" si="252"/>
        <v xml:space="preserve"> </v>
      </c>
      <c r="SL34" s="145" t="str">
        <f t="shared" si="253"/>
        <v xml:space="preserve"> </v>
      </c>
      <c r="SM34" s="149"/>
      <c r="SN34" s="150"/>
      <c r="SO34" s="150" t="str">
        <f t="shared" si="80"/>
        <v xml:space="preserve"> </v>
      </c>
      <c r="SP34" s="154" t="str">
        <f>IF(SN34=0," ",IF(SN34=16," ",VLOOKUP(SN34,PROTOKOL!$A:$E,2)*SO34))</f>
        <v xml:space="preserve"> </v>
      </c>
      <c r="SQ34" s="151"/>
      <c r="SR34" s="152" t="str">
        <f>IF(SN34=0," ",IF(SN34=16," ",(SM34-SP34-SQ34)*VLOOKUP(SN34,PROTOKOL!$A:$E,5)))</f>
        <v xml:space="preserve"> </v>
      </c>
      <c r="SS34" s="155"/>
      <c r="ST34" s="156" t="str">
        <f t="shared" si="81"/>
        <v xml:space="preserve"> </v>
      </c>
      <c r="SU34" s="103"/>
      <c r="SV34" s="138">
        <v>21</v>
      </c>
      <c r="SW34" s="149" t="s">
        <v>163</v>
      </c>
      <c r="SX34" s="150"/>
      <c r="SY34" s="150" t="str">
        <f t="shared" si="82"/>
        <v xml:space="preserve"> </v>
      </c>
      <c r="SZ34" s="150" t="str">
        <f>IFERROR(IF(SX34=0," ",IF(SX34=16," ",VLOOKUP(SX34,PROTOKOL!$A:$E,2)*SY34))/7.5*(7.5-TC34),"")</f>
        <v/>
      </c>
      <c r="TA34" s="151"/>
      <c r="TB34" s="152" t="str">
        <f>IF(SX34=0," ",IF(SX34=16," ",(SW34-SZ34-TA34)*VLOOKUP(SX34,PROTOKOL!$A:$E,5)))</f>
        <v xml:space="preserve"> </v>
      </c>
      <c r="TC34" s="153"/>
      <c r="TD34" s="144" t="str">
        <f t="shared" si="254"/>
        <v xml:space="preserve"> </v>
      </c>
      <c r="TE34" s="145" t="str">
        <f t="shared" si="255"/>
        <v xml:space="preserve"> </v>
      </c>
      <c r="TF34" s="149"/>
      <c r="TG34" s="150"/>
      <c r="TH34" s="150" t="str">
        <f t="shared" si="83"/>
        <v xml:space="preserve"> </v>
      </c>
      <c r="TI34" s="154" t="str">
        <f>IF(TG34=0," ",IF(TG34=16," ",VLOOKUP(TG34,PROTOKOL!$A:$E,2)*TH34))</f>
        <v xml:space="preserve"> </v>
      </c>
      <c r="TJ34" s="151"/>
      <c r="TK34" s="152" t="str">
        <f>IF(TG34=0," ",IF(TG34=16," ",(TF34-TI34-TJ34)*VLOOKUP(TG34,PROTOKOL!$A:$E,5)))</f>
        <v xml:space="preserve"> </v>
      </c>
      <c r="TL34" s="155"/>
      <c r="TM34" s="156" t="str">
        <f t="shared" si="84"/>
        <v xml:space="preserve"> </v>
      </c>
      <c r="TN34" s="103"/>
      <c r="TO34" s="138">
        <v>21</v>
      </c>
      <c r="TP34" s="149" t="s">
        <v>163</v>
      </c>
      <c r="TQ34" s="150"/>
      <c r="TR34" s="150" t="str">
        <f t="shared" si="85"/>
        <v xml:space="preserve"> </v>
      </c>
      <c r="TS34" s="150" t="str">
        <f>IFERROR(IF(TQ34=0," ",IF(TQ34=16," ",VLOOKUP(TQ34,PROTOKOL!$A:$E,2)*TR34))/7.5*(7.5-TV34),"")</f>
        <v/>
      </c>
      <c r="TT34" s="151"/>
      <c r="TU34" s="152" t="str">
        <f>IF(TQ34=0," ",IF(TQ34=16," ",(TP34-TS34-TT34)*VLOOKUP(TQ34,PROTOKOL!$A:$E,5)))</f>
        <v xml:space="preserve"> </v>
      </c>
      <c r="TV34" s="153"/>
      <c r="TW34" s="144" t="str">
        <f t="shared" si="256"/>
        <v xml:space="preserve"> </v>
      </c>
      <c r="TX34" s="145" t="str">
        <f t="shared" si="257"/>
        <v xml:space="preserve"> </v>
      </c>
      <c r="TY34" s="149"/>
      <c r="TZ34" s="150"/>
      <c r="UA34" s="150" t="str">
        <f t="shared" si="86"/>
        <v xml:space="preserve"> </v>
      </c>
      <c r="UB34" s="154" t="str">
        <f>IF(TZ34=0," ",IF(TZ34=16," ",VLOOKUP(TZ34,PROTOKOL!$A:$E,2)*UA34))</f>
        <v xml:space="preserve"> </v>
      </c>
      <c r="UC34" s="151"/>
      <c r="UD34" s="152" t="str">
        <f>IF(TZ34=0," ",IF(TZ34=16," ",(TY34-UB34-UC34)*VLOOKUP(TZ34,PROTOKOL!$A:$E,5)))</f>
        <v xml:space="preserve"> </v>
      </c>
      <c r="UE34" s="155"/>
      <c r="UF34" s="156" t="str">
        <f t="shared" si="87"/>
        <v xml:space="preserve"> </v>
      </c>
      <c r="UG34" s="103"/>
      <c r="UH34" s="138">
        <v>21</v>
      </c>
      <c r="UI34" s="149" t="s">
        <v>163</v>
      </c>
      <c r="UJ34" s="150"/>
      <c r="UK34" s="150" t="str">
        <f t="shared" si="88"/>
        <v xml:space="preserve"> </v>
      </c>
      <c r="UL34" s="150" t="str">
        <f>IFERROR(IF(UJ34=0," ",IF(UJ34=16," ",VLOOKUP(UJ34,PROTOKOL!$A:$E,2)*UK34))/7.5*(7.5-UO34),"")</f>
        <v/>
      </c>
      <c r="UM34" s="151"/>
      <c r="UN34" s="152" t="str">
        <f>IF(UJ34=0," ",IF(UJ34=16," ",(UI34-UL34-UM34)*VLOOKUP(UJ34,PROTOKOL!$A:$E,5)))</f>
        <v xml:space="preserve"> </v>
      </c>
      <c r="UO34" s="153"/>
      <c r="UP34" s="144" t="str">
        <f t="shared" si="258"/>
        <v xml:space="preserve"> </v>
      </c>
      <c r="UQ34" s="145" t="str">
        <f t="shared" si="259"/>
        <v xml:space="preserve"> </v>
      </c>
      <c r="UR34" s="149"/>
      <c r="US34" s="150"/>
      <c r="UT34" s="150" t="str">
        <f t="shared" si="89"/>
        <v xml:space="preserve"> </v>
      </c>
      <c r="UU34" s="154" t="str">
        <f>IF(US34=0," ",IF(US34=16," ",VLOOKUP(US34,PROTOKOL!$A:$E,2)*UT34))</f>
        <v xml:space="preserve"> </v>
      </c>
      <c r="UV34" s="151"/>
      <c r="UW34" s="152" t="str">
        <f>IF(US34=0," ",IF(US34=16," ",(UR34-UU34-UV34)*VLOOKUP(US34,PROTOKOL!$A:$E,5)))</f>
        <v xml:space="preserve"> </v>
      </c>
      <c r="UX34" s="155"/>
      <c r="UY34" s="156" t="str">
        <f t="shared" si="90"/>
        <v xml:space="preserve"> </v>
      </c>
      <c r="UZ34" s="103"/>
      <c r="VA34" s="138">
        <v>21</v>
      </c>
      <c r="VB34" s="149" t="s">
        <v>163</v>
      </c>
      <c r="VC34" s="150"/>
      <c r="VD34" s="150" t="str">
        <f t="shared" si="91"/>
        <v xml:space="preserve"> </v>
      </c>
      <c r="VE34" s="150" t="str">
        <f>IFERROR(IF(VC34=0," ",IF(VC34=16," ",VLOOKUP(VC34,PROTOKOL!$A:$E,2)*VD34))/7.5*(7.5-VH34),"")</f>
        <v/>
      </c>
      <c r="VF34" s="151"/>
      <c r="VG34" s="152" t="str">
        <f>IF(VC34=0," ",IF(VC34=16," ",(VB34-VE34-VF34)*VLOOKUP(VC34,PROTOKOL!$A:$E,5)))</f>
        <v xml:space="preserve"> </v>
      </c>
      <c r="VH34" s="153"/>
      <c r="VI34" s="144" t="str">
        <f t="shared" si="260"/>
        <v xml:space="preserve"> </v>
      </c>
      <c r="VJ34" s="145" t="str">
        <f t="shared" si="261"/>
        <v xml:space="preserve"> </v>
      </c>
      <c r="VK34" s="149"/>
      <c r="VL34" s="150"/>
      <c r="VM34" s="150" t="str">
        <f t="shared" si="92"/>
        <v xml:space="preserve"> </v>
      </c>
      <c r="VN34" s="154" t="str">
        <f>IF(VL34=0," ",IF(VL34=16," ",VLOOKUP(VL34,PROTOKOL!$A:$E,2)*VM34))</f>
        <v xml:space="preserve"> </v>
      </c>
      <c r="VO34" s="151"/>
      <c r="VP34" s="152" t="str">
        <f>IF(VL34=0," ",IF(VL34=16," ",(VK34-VN34-VO34)*VLOOKUP(VL34,PROTOKOL!$A:$E,5)))</f>
        <v xml:space="preserve"> </v>
      </c>
      <c r="VQ34" s="155"/>
      <c r="VR34" s="156" t="str">
        <f t="shared" si="93"/>
        <v xml:space="preserve"> </v>
      </c>
      <c r="VS34" s="103"/>
      <c r="VT34" s="138">
        <v>21</v>
      </c>
      <c r="VU34" s="149" t="s">
        <v>163</v>
      </c>
      <c r="VV34" s="150"/>
      <c r="VW34" s="150" t="str">
        <f t="shared" si="94"/>
        <v xml:space="preserve"> </v>
      </c>
      <c r="VX34" s="150" t="str">
        <f>IFERROR(IF(VV34=0," ",IF(VV34=16," ",VLOOKUP(VV34,PROTOKOL!$A:$E,2)*VW34))/7.5*(7.5-WA34),"")</f>
        <v/>
      </c>
      <c r="VY34" s="151"/>
      <c r="VZ34" s="152" t="str">
        <f>IF(VV34=0," ",IF(VV34=16," ",(VU34-VX34-VY34)*VLOOKUP(VV34,PROTOKOL!$A:$E,5)))</f>
        <v xml:space="preserve"> </v>
      </c>
      <c r="WA34" s="153"/>
      <c r="WB34" s="144" t="str">
        <f t="shared" si="262"/>
        <v xml:space="preserve"> </v>
      </c>
      <c r="WC34" s="145" t="str">
        <f t="shared" si="263"/>
        <v xml:space="preserve"> </v>
      </c>
      <c r="WD34" s="149"/>
      <c r="WE34" s="150"/>
      <c r="WF34" s="150" t="str">
        <f t="shared" si="95"/>
        <v xml:space="preserve"> </v>
      </c>
      <c r="WG34" s="154" t="str">
        <f>IF(WE34=0," ",IF(WE34=16," ",VLOOKUP(WE34,PROTOKOL!$A:$E,2)*WF34))</f>
        <v xml:space="preserve"> </v>
      </c>
      <c r="WH34" s="151"/>
      <c r="WI34" s="152" t="str">
        <f>IF(WE34=0," ",IF(WE34=16," ",(WD34-WG34-WH34)*VLOOKUP(WE34,PROTOKOL!$A:$E,5)))</f>
        <v xml:space="preserve"> </v>
      </c>
      <c r="WJ34" s="155"/>
      <c r="WK34" s="156" t="str">
        <f t="shared" si="96"/>
        <v xml:space="preserve"> </v>
      </c>
      <c r="WL34" s="103"/>
      <c r="WM34" s="138">
        <v>21</v>
      </c>
      <c r="WN34" s="149" t="s">
        <v>163</v>
      </c>
      <c r="WO34" s="150"/>
      <c r="WP34" s="150" t="str">
        <f t="shared" si="97"/>
        <v xml:space="preserve"> </v>
      </c>
      <c r="WQ34" s="150" t="str">
        <f>IFERROR(IF(WO34=0," ",IF(WO34=16," ",VLOOKUP(WO34,PROTOKOL!$A:$E,2)*WP34))/7.5*(7.5-WT34),"")</f>
        <v/>
      </c>
      <c r="WR34" s="151"/>
      <c r="WS34" s="152" t="str">
        <f>IF(WO34=0," ",IF(WO34=16," ",(WN34-WQ34-WR34)*VLOOKUP(WO34,PROTOKOL!$A:$E,5)))</f>
        <v xml:space="preserve"> </v>
      </c>
      <c r="WT34" s="153"/>
      <c r="WU34" s="144" t="str">
        <f t="shared" si="264"/>
        <v xml:space="preserve"> </v>
      </c>
      <c r="WV34" s="145" t="str">
        <f t="shared" si="265"/>
        <v xml:space="preserve"> </v>
      </c>
      <c r="WW34" s="149"/>
      <c r="WX34" s="150"/>
      <c r="WY34" s="150" t="str">
        <f t="shared" si="98"/>
        <v xml:space="preserve"> </v>
      </c>
      <c r="WZ34" s="154" t="str">
        <f>IF(WX34=0," ",IF(WX34=16," ",VLOOKUP(WX34,PROTOKOL!$A:$E,2)*WY34))</f>
        <v xml:space="preserve"> </v>
      </c>
      <c r="XA34" s="151"/>
      <c r="XB34" s="152" t="str">
        <f>IF(WX34=0," ",IF(WX34=16," ",(WW34-WZ34-XA34)*VLOOKUP(WX34,PROTOKOL!$A:$E,5)))</f>
        <v xml:space="preserve"> </v>
      </c>
      <c r="XC34" s="155"/>
      <c r="XD34" s="156" t="str">
        <f t="shared" si="99"/>
        <v xml:space="preserve"> </v>
      </c>
      <c r="XE34" s="103"/>
      <c r="XF34" s="138">
        <v>21</v>
      </c>
      <c r="XG34" s="149" t="s">
        <v>163</v>
      </c>
      <c r="XH34" s="150"/>
      <c r="XI34" s="150" t="str">
        <f t="shared" si="100"/>
        <v xml:space="preserve"> </v>
      </c>
      <c r="XJ34" s="150" t="str">
        <f>IFERROR(IF(XH34=0," ",IF(XH34=16," ",VLOOKUP(XH34,PROTOKOL!$A:$E,2)*XI34))/7.5*(7.5-XM34),"")</f>
        <v/>
      </c>
      <c r="XK34" s="151"/>
      <c r="XL34" s="152" t="str">
        <f>IF(XH34=0," ",IF(XH34=16," ",(XG34-XJ34-XK34)*VLOOKUP(XH34,PROTOKOL!$A:$E,5)))</f>
        <v xml:space="preserve"> </v>
      </c>
      <c r="XM34" s="153"/>
      <c r="XN34" s="144" t="str">
        <f t="shared" si="266"/>
        <v xml:space="preserve"> </v>
      </c>
      <c r="XO34" s="145" t="str">
        <f t="shared" si="267"/>
        <v xml:space="preserve"> </v>
      </c>
      <c r="XP34" s="149"/>
      <c r="XQ34" s="150"/>
      <c r="XR34" s="150" t="str">
        <f t="shared" si="101"/>
        <v xml:space="preserve"> </v>
      </c>
      <c r="XS34" s="154" t="str">
        <f>IF(XQ34=0," ",IF(XQ34=16," ",VLOOKUP(XQ34,PROTOKOL!$A:$E,2)*XR34))</f>
        <v xml:space="preserve"> </v>
      </c>
      <c r="XT34" s="151"/>
      <c r="XU34" s="152" t="str">
        <f>IF(XQ34=0," ",IF(XQ34=16," ",(XP34-XS34-XT34)*VLOOKUP(XQ34,PROTOKOL!$A:$E,5)))</f>
        <v xml:space="preserve"> </v>
      </c>
      <c r="XV34" s="155"/>
      <c r="XW34" s="156" t="str">
        <f t="shared" si="102"/>
        <v xml:space="preserve"> </v>
      </c>
      <c r="XX34" s="103"/>
      <c r="XY34" s="138">
        <v>21</v>
      </c>
      <c r="XZ34" s="149" t="s">
        <v>163</v>
      </c>
      <c r="YA34" s="150"/>
      <c r="YB34" s="150" t="str">
        <f t="shared" si="103"/>
        <v xml:space="preserve"> </v>
      </c>
      <c r="YC34" s="150" t="str">
        <f>IFERROR(IF(YA34=0," ",IF(YA34=16," ",VLOOKUP(YA34,PROTOKOL!$A:$E,2)*YB34))/7.5*(7.5-YF34),"")</f>
        <v/>
      </c>
      <c r="YD34" s="151"/>
      <c r="YE34" s="152" t="str">
        <f>IF(YA34=0," ",IF(YA34=16," ",(XZ34-YC34-YD34)*VLOOKUP(YA34,PROTOKOL!$A:$E,5)))</f>
        <v xml:space="preserve"> </v>
      </c>
      <c r="YF34" s="153"/>
      <c r="YG34" s="144" t="str">
        <f t="shared" si="268"/>
        <v xml:space="preserve"> </v>
      </c>
      <c r="YH34" s="145" t="str">
        <f t="shared" si="269"/>
        <v xml:space="preserve"> </v>
      </c>
      <c r="YI34" s="149"/>
      <c r="YJ34" s="150"/>
      <c r="YK34" s="150" t="str">
        <f t="shared" si="104"/>
        <v xml:space="preserve"> </v>
      </c>
      <c r="YL34" s="154" t="str">
        <f>IF(YJ34=0," ",IF(YJ34=16," ",VLOOKUP(YJ34,PROTOKOL!$A:$E,2)*YK34))</f>
        <v xml:space="preserve"> </v>
      </c>
      <c r="YM34" s="151"/>
      <c r="YN34" s="152" t="str">
        <f>IF(YJ34=0," ",IF(YJ34=16," ",(YI34-YL34-YM34)*VLOOKUP(YJ34,PROTOKOL!$A:$E,5)))</f>
        <v xml:space="preserve"> </v>
      </c>
      <c r="YO34" s="155"/>
      <c r="YP34" s="156" t="str">
        <f t="shared" si="105"/>
        <v xml:space="preserve"> </v>
      </c>
      <c r="YQ34" s="103"/>
      <c r="YR34" s="138">
        <v>21</v>
      </c>
      <c r="YS34" s="149" t="s">
        <v>163</v>
      </c>
      <c r="YT34" s="150"/>
      <c r="YU34" s="150" t="str">
        <f t="shared" si="106"/>
        <v xml:space="preserve"> </v>
      </c>
      <c r="YV34" s="150" t="str">
        <f>IFERROR(IF(YT34=0," ",IF(YT34=16," ",VLOOKUP(YT34,PROTOKOL!$A:$E,2)*YU34))/7.5*(7.5-YY34),"")</f>
        <v/>
      </c>
      <c r="YW34" s="151"/>
      <c r="YX34" s="152" t="str">
        <f>IF(YT34=0," ",IF(YT34=16," ",(YS34-YV34-YW34)*VLOOKUP(YT34,PROTOKOL!$A:$E,5)))</f>
        <v xml:space="preserve"> </v>
      </c>
      <c r="YY34" s="153"/>
      <c r="YZ34" s="144" t="str">
        <f t="shared" si="270"/>
        <v xml:space="preserve"> </v>
      </c>
      <c r="ZA34" s="145" t="str">
        <f t="shared" si="271"/>
        <v xml:space="preserve"> </v>
      </c>
      <c r="ZB34" s="149"/>
      <c r="ZC34" s="150"/>
      <c r="ZD34" s="150" t="str">
        <f t="shared" si="107"/>
        <v xml:space="preserve"> </v>
      </c>
      <c r="ZE34" s="154" t="str">
        <f>IF(ZC34=0," ",IF(ZC34=16," ",VLOOKUP(ZC34,PROTOKOL!$A:$E,2)*ZD34))</f>
        <v xml:space="preserve"> </v>
      </c>
      <c r="ZF34" s="151"/>
      <c r="ZG34" s="152" t="str">
        <f>IF(ZC34=0," ",IF(ZC34=16," ",(ZB34-ZE34-ZF34)*VLOOKUP(ZC34,PROTOKOL!$A:$E,5)))</f>
        <v xml:space="preserve"> </v>
      </c>
      <c r="ZH34" s="155"/>
      <c r="ZI34" s="156" t="str">
        <f t="shared" si="108"/>
        <v xml:space="preserve"> </v>
      </c>
      <c r="ZJ34" s="103"/>
      <c r="ZK34" s="138">
        <v>21</v>
      </c>
      <c r="ZL34" s="149" t="s">
        <v>163</v>
      </c>
      <c r="ZM34" s="150"/>
      <c r="ZN34" s="150" t="str">
        <f t="shared" si="109"/>
        <v xml:space="preserve"> </v>
      </c>
      <c r="ZO34" s="150" t="str">
        <f>IFERROR(IF(ZM34=0," ",IF(ZM34=16," ",VLOOKUP(ZM34,PROTOKOL!$A:$E,2)*ZN34))/7.5*(7.5-ZR34),"")</f>
        <v/>
      </c>
      <c r="ZP34" s="151"/>
      <c r="ZQ34" s="152" t="str">
        <f>IF(ZM34=0," ",IF(ZM34=16," ",(ZL34-ZO34-ZP34)*VLOOKUP(ZM34,PROTOKOL!$A:$E,5)))</f>
        <v xml:space="preserve"> </v>
      </c>
      <c r="ZR34" s="153"/>
      <c r="ZS34" s="144" t="str">
        <f t="shared" si="272"/>
        <v xml:space="preserve"> </v>
      </c>
      <c r="ZT34" s="145" t="str">
        <f t="shared" si="273"/>
        <v xml:space="preserve"> </v>
      </c>
      <c r="ZU34" s="149"/>
      <c r="ZV34" s="150"/>
      <c r="ZW34" s="150" t="str">
        <f t="shared" si="110"/>
        <v xml:space="preserve"> </v>
      </c>
      <c r="ZX34" s="154" t="str">
        <f>IF(ZV34=0," ",IF(ZV34=16," ",VLOOKUP(ZV34,PROTOKOL!$A:$E,2)*ZW34))</f>
        <v xml:space="preserve"> </v>
      </c>
      <c r="ZY34" s="151"/>
      <c r="ZZ34" s="152" t="str">
        <f>IF(ZV34=0," ",IF(ZV34=16," ",(ZU34-ZX34-ZY34)*VLOOKUP(ZV34,PROTOKOL!$A:$E,5)))</f>
        <v xml:space="preserve"> </v>
      </c>
      <c r="AAA34" s="155"/>
      <c r="AAB34" s="156" t="str">
        <f t="shared" si="111"/>
        <v xml:space="preserve"> </v>
      </c>
      <c r="AAC34" s="103"/>
      <c r="AAD34" s="138">
        <v>21</v>
      </c>
      <c r="AAE34" s="149" t="s">
        <v>163</v>
      </c>
      <c r="AAF34" s="150"/>
      <c r="AAG34" s="150" t="str">
        <f t="shared" si="112"/>
        <v xml:space="preserve"> </v>
      </c>
      <c r="AAH34" s="150" t="str">
        <f>IFERROR(IF(AAF34=0," ",IF(AAF34=16," ",VLOOKUP(AAF34,PROTOKOL!$A:$E,2)*AAG34))/7.5*(7.5-AAK34),"")</f>
        <v/>
      </c>
      <c r="AAI34" s="151"/>
      <c r="AAJ34" s="152" t="str">
        <f>IF(AAF34=0," ",IF(AAF34=16," ",(AAE34-AAH34-AAI34)*VLOOKUP(AAF34,PROTOKOL!$A:$E,5)))</f>
        <v xml:space="preserve"> </v>
      </c>
      <c r="AAK34" s="153"/>
      <c r="AAL34" s="144" t="str">
        <f t="shared" si="274"/>
        <v xml:space="preserve"> </v>
      </c>
      <c r="AAM34" s="145" t="str">
        <f t="shared" si="275"/>
        <v xml:space="preserve"> </v>
      </c>
      <c r="AAN34" s="149"/>
      <c r="AAO34" s="150"/>
      <c r="AAP34" s="150" t="str">
        <f t="shared" si="113"/>
        <v xml:space="preserve"> </v>
      </c>
      <c r="AAQ34" s="154" t="str">
        <f>IF(AAO34=0," ",IF(AAO34=16," ",VLOOKUP(AAO34,PROTOKOL!$A:$E,2)*AAP34))</f>
        <v xml:space="preserve"> </v>
      </c>
      <c r="AAR34" s="151"/>
      <c r="AAS34" s="152" t="str">
        <f>IF(AAO34=0," ",IF(AAO34=16," ",(AAN34-AAQ34-AAR34)*VLOOKUP(AAO34,PROTOKOL!$A:$E,5)))</f>
        <v xml:space="preserve"> </v>
      </c>
      <c r="AAT34" s="155"/>
      <c r="AAU34" s="156" t="str">
        <f t="shared" si="114"/>
        <v xml:space="preserve"> </v>
      </c>
      <c r="AAV34" s="103"/>
      <c r="AAW34" s="138">
        <v>21</v>
      </c>
      <c r="AAX34" s="149" t="s">
        <v>163</v>
      </c>
      <c r="AAY34" s="150"/>
      <c r="AAZ34" s="150" t="str">
        <f t="shared" si="115"/>
        <v xml:space="preserve"> </v>
      </c>
      <c r="ABA34" s="150" t="str">
        <f>IFERROR(IF(AAY34=0," ",IF(AAY34=16," ",VLOOKUP(AAY34,PROTOKOL!$A:$E,2)*AAZ34))/7.5*(7.5-ABD34),"")</f>
        <v/>
      </c>
      <c r="ABB34" s="151"/>
      <c r="ABC34" s="152" t="str">
        <f>IF(AAY34=0," ",IF(AAY34=16," ",(AAX34-ABA34-ABB34)*VLOOKUP(AAY34,PROTOKOL!$A:$E,5)))</f>
        <v xml:space="preserve"> </v>
      </c>
      <c r="ABD34" s="153"/>
      <c r="ABE34" s="144" t="str">
        <f t="shared" si="276"/>
        <v xml:space="preserve"> </v>
      </c>
      <c r="ABF34" s="145" t="str">
        <f t="shared" si="277"/>
        <v xml:space="preserve"> </v>
      </c>
      <c r="ABG34" s="149"/>
      <c r="ABH34" s="150"/>
      <c r="ABI34" s="150" t="str">
        <f t="shared" si="116"/>
        <v xml:space="preserve"> </v>
      </c>
      <c r="ABJ34" s="154" t="str">
        <f>IF(ABH34=0," ",IF(ABH34=16," ",VLOOKUP(ABH34,PROTOKOL!$A:$E,2)*ABI34))</f>
        <v xml:space="preserve"> </v>
      </c>
      <c r="ABK34" s="151"/>
      <c r="ABL34" s="152" t="str">
        <f>IF(ABH34=0," ",IF(ABH34=16," ",(ABG34-ABJ34-ABK34)*VLOOKUP(ABH34,PROTOKOL!$A:$E,5)))</f>
        <v xml:space="preserve"> </v>
      </c>
      <c r="ABM34" s="155"/>
      <c r="ABN34" s="156" t="str">
        <f t="shared" si="117"/>
        <v xml:space="preserve"> </v>
      </c>
      <c r="ABO34" s="103"/>
      <c r="ABP34" s="138">
        <v>21</v>
      </c>
      <c r="ABQ34" s="149" t="s">
        <v>163</v>
      </c>
      <c r="ABR34" s="150"/>
      <c r="ABS34" s="150" t="str">
        <f t="shared" si="118"/>
        <v xml:space="preserve"> </v>
      </c>
      <c r="ABT34" s="150" t="str">
        <f>IFERROR(IF(ABR34=0," ",IF(ABR34=16," ",VLOOKUP(ABR34,PROTOKOL!$A:$E,2)*ABS34))/7.5*(7.5-ABW34),"")</f>
        <v/>
      </c>
      <c r="ABU34" s="151"/>
      <c r="ABV34" s="152" t="str">
        <f>IF(ABR34=0," ",IF(ABR34=16," ",(ABQ34-ABT34-ABU34)*VLOOKUP(ABR34,PROTOKOL!$A:$E,5)))</f>
        <v xml:space="preserve"> </v>
      </c>
      <c r="ABW34" s="153"/>
      <c r="ABX34" s="144" t="str">
        <f t="shared" si="278"/>
        <v xml:space="preserve"> </v>
      </c>
      <c r="ABY34" s="145" t="str">
        <f t="shared" si="279"/>
        <v xml:space="preserve"> </v>
      </c>
      <c r="ABZ34" s="149"/>
      <c r="ACA34" s="150"/>
      <c r="ACB34" s="150" t="str">
        <f t="shared" si="119"/>
        <v xml:space="preserve"> </v>
      </c>
      <c r="ACC34" s="154" t="str">
        <f>IF(ACA34=0," ",IF(ACA34=16," ",VLOOKUP(ACA34,PROTOKOL!$A:$E,2)*ACB34))</f>
        <v xml:space="preserve"> </v>
      </c>
      <c r="ACD34" s="151"/>
      <c r="ACE34" s="152" t="str">
        <f>IF(ACA34=0," ",IF(ACA34=16," ",(ABZ34-ACC34-ACD34)*VLOOKUP(ACA34,PROTOKOL!$A:$E,5)))</f>
        <v xml:space="preserve"> </v>
      </c>
      <c r="ACF34" s="155"/>
      <c r="ACG34" s="156" t="str">
        <f t="shared" si="120"/>
        <v xml:space="preserve"> </v>
      </c>
      <c r="ACH34" s="103"/>
      <c r="ACI34" s="138">
        <v>21</v>
      </c>
      <c r="ACJ34" s="149" t="s">
        <v>163</v>
      </c>
      <c r="ACK34" s="150"/>
      <c r="ACL34" s="150" t="str">
        <f t="shared" si="121"/>
        <v xml:space="preserve"> </v>
      </c>
      <c r="ACM34" s="150" t="str">
        <f>IFERROR(IF(ACK34=0," ",IF(ACK34=16," ",VLOOKUP(ACK34,PROTOKOL!$A:$E,2)*ACL34))/7.5*(7.5-ACP34),"")</f>
        <v/>
      </c>
      <c r="ACN34" s="151"/>
      <c r="ACO34" s="152" t="str">
        <f>IF(ACK34=0," ",IF(ACK34=16," ",(ACJ34-ACM34-ACN34)*VLOOKUP(ACK34,PROTOKOL!$A:$E,5)))</f>
        <v xml:space="preserve"> </v>
      </c>
      <c r="ACP34" s="153"/>
      <c r="ACQ34" s="144" t="str">
        <f t="shared" si="280"/>
        <v xml:space="preserve"> </v>
      </c>
      <c r="ACR34" s="145" t="str">
        <f t="shared" si="281"/>
        <v xml:space="preserve"> </v>
      </c>
      <c r="ACS34" s="149"/>
      <c r="ACT34" s="150"/>
      <c r="ACU34" s="150" t="str">
        <f t="shared" si="122"/>
        <v xml:space="preserve"> </v>
      </c>
      <c r="ACV34" s="154" t="str">
        <f>IF(ACT34=0," ",IF(ACT34=16," ",VLOOKUP(ACT34,PROTOKOL!$A:$E,2)*ACU34))</f>
        <v xml:space="preserve"> </v>
      </c>
      <c r="ACW34" s="151"/>
      <c r="ACX34" s="152" t="str">
        <f>IF(ACT34=0," ",IF(ACT34=16," ",(ACS34-ACV34-ACW34)*VLOOKUP(ACT34,PROTOKOL!$A:$E,5)))</f>
        <v xml:space="preserve"> </v>
      </c>
      <c r="ACY34" s="155"/>
      <c r="ACZ34" s="156" t="str">
        <f t="shared" si="123"/>
        <v xml:space="preserve"> </v>
      </c>
      <c r="ADA34" s="103"/>
      <c r="ADB34" s="138">
        <v>21</v>
      </c>
      <c r="ADC34" s="149" t="s">
        <v>163</v>
      </c>
      <c r="ADD34" s="150"/>
      <c r="ADE34" s="150" t="str">
        <f t="shared" si="124"/>
        <v xml:space="preserve"> </v>
      </c>
      <c r="ADF34" s="150" t="str">
        <f>IFERROR(IF(ADD34=0," ",IF(ADD34=16," ",VLOOKUP(ADD34,PROTOKOL!$A:$E,2)*ADE34))/7.5*(7.5-ADI34),"")</f>
        <v/>
      </c>
      <c r="ADG34" s="151"/>
      <c r="ADH34" s="152" t="str">
        <f>IF(ADD34=0," ",IF(ADD34=16," ",(ADC34-ADF34-ADG34)*VLOOKUP(ADD34,PROTOKOL!$A:$E,5)))</f>
        <v xml:space="preserve"> </v>
      </c>
      <c r="ADI34" s="153"/>
      <c r="ADJ34" s="144" t="str">
        <f t="shared" si="282"/>
        <v xml:space="preserve"> </v>
      </c>
      <c r="ADK34" s="145" t="str">
        <f t="shared" si="283"/>
        <v xml:space="preserve"> </v>
      </c>
      <c r="ADL34" s="149"/>
      <c r="ADM34" s="150"/>
      <c r="ADN34" s="150" t="str">
        <f t="shared" si="125"/>
        <v xml:space="preserve"> </v>
      </c>
      <c r="ADO34" s="154" t="str">
        <f>IF(ADM34=0," ",IF(ADM34=16," ",VLOOKUP(ADM34,PROTOKOL!$A:$E,2)*ADN34))</f>
        <v xml:space="preserve"> </v>
      </c>
      <c r="ADP34" s="151"/>
      <c r="ADQ34" s="152" t="str">
        <f>IF(ADM34=0," ",IF(ADM34=16," ",(ADL34-ADO34-ADP34)*VLOOKUP(ADM34,PROTOKOL!$A:$E,5)))</f>
        <v xml:space="preserve"> </v>
      </c>
      <c r="ADR34" s="155"/>
      <c r="ADS34" s="156" t="str">
        <f t="shared" si="126"/>
        <v xml:space="preserve"> </v>
      </c>
      <c r="ADT34" s="103"/>
      <c r="ADU34" s="138">
        <v>21</v>
      </c>
      <c r="ADV34" s="149" t="s">
        <v>163</v>
      </c>
      <c r="ADW34" s="150"/>
      <c r="ADX34" s="150" t="str">
        <f t="shared" si="127"/>
        <v xml:space="preserve"> </v>
      </c>
      <c r="ADY34" s="150" t="str">
        <f>IFERROR(IF(ADW34=0," ",IF(ADW34=16," ",VLOOKUP(ADW34,PROTOKOL!$A:$E,2)*ADX34))/7.5*(7.5-AEB34),"")</f>
        <v/>
      </c>
      <c r="ADZ34" s="151"/>
      <c r="AEA34" s="152" t="str">
        <f>IF(ADW34=0," ",IF(ADW34=16," ",(ADV34-ADY34-ADZ34)*VLOOKUP(ADW34,PROTOKOL!$A:$E,5)))</f>
        <v xml:space="preserve"> </v>
      </c>
      <c r="AEB34" s="153"/>
      <c r="AEC34" s="144" t="str">
        <f t="shared" si="284"/>
        <v xml:space="preserve"> </v>
      </c>
      <c r="AED34" s="145" t="str">
        <f t="shared" si="285"/>
        <v xml:space="preserve"> </v>
      </c>
      <c r="AEE34" s="149"/>
      <c r="AEF34" s="150"/>
      <c r="AEG34" s="150" t="str">
        <f t="shared" si="128"/>
        <v xml:space="preserve"> </v>
      </c>
      <c r="AEH34" s="154" t="str">
        <f>IF(AEF34=0," ",IF(AEF34=16," ",VLOOKUP(AEF34,PROTOKOL!$A:$E,2)*AEG34))</f>
        <v xml:space="preserve"> </v>
      </c>
      <c r="AEI34" s="151"/>
      <c r="AEJ34" s="152" t="str">
        <f>IF(AEF34=0," ",IF(AEF34=16," ",(AEE34-AEH34-AEI34)*VLOOKUP(AEF34,PROTOKOL!$A:$E,5)))</f>
        <v xml:space="preserve"> </v>
      </c>
      <c r="AEK34" s="155"/>
      <c r="AEL34" s="156" t="str">
        <f t="shared" si="129"/>
        <v xml:space="preserve"> </v>
      </c>
      <c r="AEM34" s="103"/>
      <c r="AEN34" s="138">
        <v>21</v>
      </c>
      <c r="AEO34" s="149" t="s">
        <v>163</v>
      </c>
      <c r="AEP34" s="150"/>
      <c r="AEQ34" s="150" t="str">
        <f t="shared" si="130"/>
        <v xml:space="preserve"> </v>
      </c>
      <c r="AER34" s="150" t="str">
        <f>IFERROR(IF(AEP34=0," ",IF(AEP34=16," ",VLOOKUP(AEP34,PROTOKOL!$A:$E,2)*AEQ34))/7.5*(7.5-AEU34),"")</f>
        <v/>
      </c>
      <c r="AES34" s="151"/>
      <c r="AET34" s="152" t="str">
        <f>IF(AEP34=0," ",IF(AEP34=16," ",(AEO34-AER34-AES34)*VLOOKUP(AEP34,PROTOKOL!$A:$E,5)))</f>
        <v xml:space="preserve"> </v>
      </c>
      <c r="AEU34" s="153"/>
      <c r="AEV34" s="144" t="str">
        <f t="shared" si="286"/>
        <v xml:space="preserve"> </v>
      </c>
      <c r="AEW34" s="145" t="str">
        <f t="shared" si="287"/>
        <v xml:space="preserve"> </v>
      </c>
      <c r="AEX34" s="149"/>
      <c r="AEY34" s="150"/>
      <c r="AEZ34" s="150" t="str">
        <f t="shared" si="131"/>
        <v xml:space="preserve"> </v>
      </c>
      <c r="AFA34" s="154" t="str">
        <f>IF(AEY34=0," ",IF(AEY34=16," ",VLOOKUP(AEY34,PROTOKOL!$A:$E,2)*AEZ34))</f>
        <v xml:space="preserve"> </v>
      </c>
      <c r="AFB34" s="151"/>
      <c r="AFC34" s="152" t="str">
        <f>IF(AEY34=0," ",IF(AEY34=16," ",(AEX34-AFA34-AFB34)*VLOOKUP(AEY34,PROTOKOL!$A:$E,5)))</f>
        <v xml:space="preserve"> </v>
      </c>
      <c r="AFD34" s="155"/>
      <c r="AFE34" s="156" t="str">
        <f t="shared" si="132"/>
        <v xml:space="preserve"> </v>
      </c>
      <c r="AFF34" s="103"/>
      <c r="AFG34" s="138">
        <v>21</v>
      </c>
      <c r="AFH34" s="149" t="s">
        <v>163</v>
      </c>
      <c r="AFI34" s="150"/>
      <c r="AFJ34" s="150" t="str">
        <f t="shared" si="133"/>
        <v xml:space="preserve"> </v>
      </c>
      <c r="AFK34" s="150" t="str">
        <f>IFERROR(IF(AFI34=0," ",IF(AFI34=16," ",VLOOKUP(AFI34,PROTOKOL!$A:$E,2)*AFJ34))/7.5*(7.5-AFN34),"")</f>
        <v/>
      </c>
      <c r="AFL34" s="151"/>
      <c r="AFM34" s="152" t="str">
        <f>IF(AFI34=0," ",IF(AFI34=16," ",(AFH34-AFK34-AFL34)*VLOOKUP(AFI34,PROTOKOL!$A:$E,5)))</f>
        <v xml:space="preserve"> </v>
      </c>
      <c r="AFN34" s="153"/>
      <c r="AFO34" s="144" t="str">
        <f t="shared" si="288"/>
        <v xml:space="preserve"> </v>
      </c>
      <c r="AFP34" s="145" t="str">
        <f t="shared" si="289"/>
        <v xml:space="preserve"> </v>
      </c>
      <c r="AFQ34" s="149"/>
      <c r="AFR34" s="150"/>
      <c r="AFS34" s="150" t="str">
        <f t="shared" si="134"/>
        <v xml:space="preserve"> </v>
      </c>
      <c r="AFT34" s="154" t="str">
        <f>IF(AFR34=0," ",IF(AFR34=16," ",VLOOKUP(AFR34,PROTOKOL!$A:$E,2)*AFS34))</f>
        <v xml:space="preserve"> </v>
      </c>
      <c r="AFU34" s="151"/>
      <c r="AFV34" s="152" t="str">
        <f>IF(AFR34=0," ",IF(AFR34=16," ",(AFQ34-AFT34-AFU34)*VLOOKUP(AFR34,PROTOKOL!$A:$E,5)))</f>
        <v xml:space="preserve"> </v>
      </c>
      <c r="AFW34" s="155"/>
      <c r="AFX34" s="156" t="str">
        <f t="shared" si="135"/>
        <v xml:space="preserve"> </v>
      </c>
      <c r="AFY34" s="103"/>
      <c r="AFZ34" s="138">
        <v>21</v>
      </c>
      <c r="AGA34" s="149" t="s">
        <v>163</v>
      </c>
      <c r="AGB34" s="150"/>
      <c r="AGC34" s="150" t="str">
        <f t="shared" si="136"/>
        <v xml:space="preserve"> </v>
      </c>
      <c r="AGD34" s="150" t="str">
        <f>IFERROR(IF(AGB34=0," ",IF(AGB34=16," ",VLOOKUP(AGB34,PROTOKOL!$A:$E,2)*AGC34))/7.5*(7.5-AGG34),"")</f>
        <v/>
      </c>
      <c r="AGE34" s="151"/>
      <c r="AGF34" s="152" t="str">
        <f>IF(AGB34=0," ",IF(AGB34=16," ",(AGA34-AGD34-AGE34)*VLOOKUP(AGB34,PROTOKOL!$A:$E,5)))</f>
        <v xml:space="preserve"> </v>
      </c>
      <c r="AGG34" s="153"/>
      <c r="AGH34" s="144" t="str">
        <f t="shared" si="290"/>
        <v xml:space="preserve"> </v>
      </c>
      <c r="AGI34" s="145" t="str">
        <f t="shared" si="291"/>
        <v xml:space="preserve"> </v>
      </c>
      <c r="AGJ34" s="149"/>
      <c r="AGK34" s="150"/>
      <c r="AGL34" s="150" t="str">
        <f t="shared" si="137"/>
        <v xml:space="preserve"> </v>
      </c>
      <c r="AGM34" s="154" t="str">
        <f>IF(AGK34=0," ",IF(AGK34=16," ",VLOOKUP(AGK34,PROTOKOL!$A:$E,2)*AGL34))</f>
        <v xml:space="preserve"> </v>
      </c>
      <c r="AGN34" s="151"/>
      <c r="AGO34" s="152" t="str">
        <f>IF(AGK34=0," ",IF(AGK34=16," ",(AGJ34-AGM34-AGN34)*VLOOKUP(AGK34,PROTOKOL!$A:$E,5)))</f>
        <v xml:space="preserve"> </v>
      </c>
      <c r="AGP34" s="155"/>
      <c r="AGQ34" s="156" t="str">
        <f t="shared" si="138"/>
        <v xml:space="preserve"> </v>
      </c>
      <c r="AGR34" s="103"/>
      <c r="AGS34" s="138">
        <v>21</v>
      </c>
      <c r="AGT34" s="149" t="s">
        <v>163</v>
      </c>
      <c r="AGU34" s="150"/>
      <c r="AGV34" s="150" t="str">
        <f t="shared" si="139"/>
        <v xml:space="preserve"> </v>
      </c>
      <c r="AGW34" s="150" t="str">
        <f>IFERROR(IF(AGU34=0," ",IF(AGU34=16," ",VLOOKUP(AGU34,PROTOKOL!$A:$E,2)*AGV34))/7.5*(7.5-AGZ34),"")</f>
        <v/>
      </c>
      <c r="AGX34" s="151"/>
      <c r="AGY34" s="152" t="str">
        <f>IF(AGU34=0," ",IF(AGU34=16," ",(AGT34-AGW34-AGX34)*VLOOKUP(AGU34,PROTOKOL!$A:$E,5)))</f>
        <v xml:space="preserve"> </v>
      </c>
      <c r="AGZ34" s="153"/>
      <c r="AHA34" s="144" t="str">
        <f t="shared" si="292"/>
        <v xml:space="preserve"> </v>
      </c>
      <c r="AHB34" s="145" t="str">
        <f t="shared" si="293"/>
        <v xml:space="preserve"> </v>
      </c>
      <c r="AHC34" s="149"/>
      <c r="AHD34" s="150"/>
      <c r="AHE34" s="150" t="str">
        <f t="shared" si="140"/>
        <v xml:space="preserve"> </v>
      </c>
      <c r="AHF34" s="154" t="str">
        <f>IF(AHD34=0," ",IF(AHD34=16," ",VLOOKUP(AHD34,PROTOKOL!$A:$E,2)*AHE34))</f>
        <v xml:space="preserve"> </v>
      </c>
      <c r="AHG34" s="151"/>
      <c r="AHH34" s="152" t="str">
        <f>IF(AHD34=0," ",IF(AHD34=16," ",(AHC34-AHF34-AHG34)*VLOOKUP(AHD34,PROTOKOL!$A:$E,5)))</f>
        <v xml:space="preserve"> </v>
      </c>
      <c r="AHI34" s="155"/>
      <c r="AHJ34" s="156" t="str">
        <f t="shared" si="141"/>
        <v xml:space="preserve"> </v>
      </c>
      <c r="AHK34" s="103"/>
      <c r="AHL34" s="138">
        <v>21</v>
      </c>
      <c r="AHM34" s="149" t="s">
        <v>163</v>
      </c>
      <c r="AHN34" s="150"/>
      <c r="AHO34" s="150" t="str">
        <f t="shared" si="142"/>
        <v xml:space="preserve"> </v>
      </c>
      <c r="AHP34" s="150" t="str">
        <f>IFERROR(IF(AHN34=0," ",IF(AHN34=16," ",VLOOKUP(AHN34,PROTOKOL!$A:$E,2)*AHO34))/7.5*(7.5-AHS34),"")</f>
        <v/>
      </c>
      <c r="AHQ34" s="151"/>
      <c r="AHR34" s="152" t="str">
        <f>IF(AHN34=0," ",IF(AHN34=16," ",(AHM34-AHP34-AHQ34)*VLOOKUP(AHN34,PROTOKOL!$A:$E,5)))</f>
        <v xml:space="preserve"> </v>
      </c>
      <c r="AHS34" s="153"/>
      <c r="AHT34" s="144" t="str">
        <f t="shared" si="294"/>
        <v xml:space="preserve"> </v>
      </c>
      <c r="AHU34" s="145" t="str">
        <f t="shared" si="295"/>
        <v xml:space="preserve"> </v>
      </c>
      <c r="AHV34" s="149"/>
      <c r="AHW34" s="150"/>
      <c r="AHX34" s="150" t="str">
        <f t="shared" si="143"/>
        <v xml:space="preserve"> </v>
      </c>
      <c r="AHY34" s="154" t="str">
        <f>IF(AHW34=0," ",IF(AHW34=16," ",VLOOKUP(AHW34,PROTOKOL!$A:$E,2)*AHX34))</f>
        <v xml:space="preserve"> </v>
      </c>
      <c r="AHZ34" s="151"/>
      <c r="AIA34" s="152" t="str">
        <f>IF(AHW34=0," ",IF(AHW34=16," ",(AHV34-AHY34-AHZ34)*VLOOKUP(AHW34,PROTOKOL!$A:$E,5)))</f>
        <v xml:space="preserve"> </v>
      </c>
      <c r="AIB34" s="155"/>
      <c r="AIC34" s="156" t="str">
        <f t="shared" si="144"/>
        <v xml:space="preserve"> </v>
      </c>
      <c r="AID34" s="103"/>
      <c r="AIE34" s="138">
        <v>21</v>
      </c>
      <c r="AIF34" s="149" t="s">
        <v>163</v>
      </c>
      <c r="AIG34" s="150"/>
      <c r="AIH34" s="150" t="str">
        <f t="shared" si="145"/>
        <v xml:space="preserve"> </v>
      </c>
      <c r="AII34" s="150" t="str">
        <f>IFERROR(IF(AIG34=0," ",IF(AIG34=16," ",VLOOKUP(AIG34,PROTOKOL!$A:$E,2)*AIH34))/7.5*(7.5-AIL34),"")</f>
        <v/>
      </c>
      <c r="AIJ34" s="151"/>
      <c r="AIK34" s="152" t="str">
        <f>IF(AIG34=0," ",IF(AIG34=16," ",(AIF34-AII34-AIJ34)*VLOOKUP(AIG34,PROTOKOL!$A:$E,5)))</f>
        <v xml:space="preserve"> </v>
      </c>
      <c r="AIL34" s="153"/>
      <c r="AIM34" s="144" t="str">
        <f t="shared" si="296"/>
        <v xml:space="preserve"> </v>
      </c>
      <c r="AIN34" s="145" t="str">
        <f t="shared" si="297"/>
        <v xml:space="preserve"> </v>
      </c>
      <c r="AIO34" s="149"/>
      <c r="AIP34" s="150"/>
      <c r="AIQ34" s="150" t="str">
        <f t="shared" si="146"/>
        <v xml:space="preserve"> </v>
      </c>
      <c r="AIR34" s="154" t="str">
        <f>IF(AIP34=0," ",IF(AIP34=16," ",VLOOKUP(AIP34,PROTOKOL!$A:$E,2)*AIQ34))</f>
        <v xml:space="preserve"> </v>
      </c>
      <c r="AIS34" s="151"/>
      <c r="AIT34" s="152" t="str">
        <f>IF(AIP34=0," ",IF(AIP34=16," ",(AIO34-AIR34-AIS34)*VLOOKUP(AIP34,PROTOKOL!$A:$E,5)))</f>
        <v xml:space="preserve"> </v>
      </c>
      <c r="AIU34" s="155"/>
      <c r="AIV34" s="156" t="str">
        <f t="shared" si="147"/>
        <v xml:space="preserve"> </v>
      </c>
      <c r="AIW34" s="103"/>
      <c r="AIX34" s="138">
        <v>21</v>
      </c>
      <c r="AIY34" s="149" t="s">
        <v>163</v>
      </c>
      <c r="AIZ34" s="150"/>
      <c r="AJA34" s="150" t="str">
        <f t="shared" si="148"/>
        <v xml:space="preserve"> </v>
      </c>
      <c r="AJB34" s="150" t="str">
        <f>IFERROR(IF(AIZ34=0," ",IF(AIZ34=16," ",VLOOKUP(AIZ34,PROTOKOL!$A:$E,2)*AJA34))/7.5*(7.5-AJE34),"")</f>
        <v/>
      </c>
      <c r="AJC34" s="151"/>
      <c r="AJD34" s="152" t="str">
        <f>IF(AIZ34=0," ",IF(AIZ34=16," ",(AIY34-AJB34-AJC34)*VLOOKUP(AIZ34,PROTOKOL!$A:$E,5)))</f>
        <v xml:space="preserve"> </v>
      </c>
      <c r="AJE34" s="153"/>
      <c r="AJF34" s="144" t="str">
        <f t="shared" si="298"/>
        <v xml:space="preserve"> </v>
      </c>
      <c r="AJG34" s="145" t="str">
        <f t="shared" si="299"/>
        <v xml:space="preserve"> </v>
      </c>
      <c r="AJH34" s="149"/>
      <c r="AJI34" s="150"/>
      <c r="AJJ34" s="150" t="str">
        <f t="shared" si="149"/>
        <v xml:space="preserve"> </v>
      </c>
      <c r="AJK34" s="154" t="str">
        <f>IF(AJI34=0," ",IF(AJI34=16," ",VLOOKUP(AJI34,PROTOKOL!$A:$E,2)*AJJ34))</f>
        <v xml:space="preserve"> </v>
      </c>
      <c r="AJL34" s="151"/>
      <c r="AJM34" s="152" t="str">
        <f>IF(AJI34=0," ",IF(AJI34=16," ",(AJH34-AJK34-AJL34)*VLOOKUP(AJI34,PROTOKOL!$A:$E,5)))</f>
        <v xml:space="preserve"> </v>
      </c>
      <c r="AJN34" s="155"/>
      <c r="AJO34" s="156" t="str">
        <f t="shared" si="150"/>
        <v xml:space="preserve"> </v>
      </c>
      <c r="AJP34" s="103"/>
      <c r="AJQ34" s="138">
        <v>21</v>
      </c>
      <c r="AJR34" s="149" t="s">
        <v>163</v>
      </c>
      <c r="AJS34" s="150"/>
      <c r="AJT34" s="150" t="str">
        <f t="shared" si="151"/>
        <v xml:space="preserve"> </v>
      </c>
      <c r="AJU34" s="150" t="str">
        <f>IFERROR(IF(AJS34=0," ",IF(AJS34=16," ",VLOOKUP(AJS34,PROTOKOL!$A:$E,2)*AJT34))/7.5*(7.5-AJX34),"")</f>
        <v/>
      </c>
      <c r="AJV34" s="151"/>
      <c r="AJW34" s="152" t="str">
        <f>IF(AJS34=0," ",IF(AJS34=16," ",(AJR34-AJU34-AJV34)*VLOOKUP(AJS34,PROTOKOL!$A:$E,5)))</f>
        <v xml:space="preserve"> </v>
      </c>
      <c r="AJX34" s="153"/>
      <c r="AJY34" s="144" t="str">
        <f t="shared" si="300"/>
        <v xml:space="preserve"> </v>
      </c>
      <c r="AJZ34" s="145" t="str">
        <f t="shared" si="301"/>
        <v xml:space="preserve"> </v>
      </c>
      <c r="AKA34" s="149"/>
      <c r="AKB34" s="150"/>
      <c r="AKC34" s="150" t="str">
        <f t="shared" si="152"/>
        <v xml:space="preserve"> </v>
      </c>
      <c r="AKD34" s="154" t="str">
        <f>IF(AKB34=0," ",IF(AKB34=16," ",VLOOKUP(AKB34,PROTOKOL!$A:$E,2)*AKC34))</f>
        <v xml:space="preserve"> </v>
      </c>
      <c r="AKE34" s="151"/>
      <c r="AKF34" s="152" t="str">
        <f>IF(AKB34=0," ",IF(AKB34=16," ",(AKA34-AKD34-AKE34)*VLOOKUP(AKB34,PROTOKOL!$A:$E,5)))</f>
        <v xml:space="preserve"> </v>
      </c>
      <c r="AKG34" s="155"/>
      <c r="AKH34" s="156" t="str">
        <f t="shared" si="153"/>
        <v xml:space="preserve"> </v>
      </c>
      <c r="AKI34" s="103"/>
      <c r="AKJ34" s="138">
        <v>21</v>
      </c>
      <c r="AKK34" s="149" t="s">
        <v>163</v>
      </c>
      <c r="AKL34" s="150"/>
      <c r="AKM34" s="150" t="str">
        <f t="shared" si="154"/>
        <v xml:space="preserve"> </v>
      </c>
      <c r="AKN34" s="150" t="str">
        <f>IFERROR(IF(AKL34=0," ",IF(AKL34=16," ",VLOOKUP(AKL34,PROTOKOL!$A:$E,2)*AKM34))/7.5*(7.5-AKQ34),"")</f>
        <v/>
      </c>
      <c r="AKO34" s="151"/>
      <c r="AKP34" s="152" t="str">
        <f>IF(AKL34=0," ",IF(AKL34=16," ",(AKK34-AKN34-AKO34)*VLOOKUP(AKL34,PROTOKOL!$A:$E,5)))</f>
        <v xml:space="preserve"> </v>
      </c>
      <c r="AKQ34" s="153"/>
      <c r="AKR34" s="144" t="str">
        <f t="shared" si="302"/>
        <v xml:space="preserve"> </v>
      </c>
      <c r="AKS34" s="145" t="str">
        <f t="shared" si="303"/>
        <v xml:space="preserve"> </v>
      </c>
      <c r="AKT34" s="149"/>
      <c r="AKU34" s="150"/>
      <c r="AKV34" s="150" t="str">
        <f t="shared" si="155"/>
        <v xml:space="preserve"> </v>
      </c>
      <c r="AKW34" s="154" t="str">
        <f>IF(AKU34=0," ",IF(AKU34=16," ",VLOOKUP(AKU34,PROTOKOL!$A:$E,2)*AKV34))</f>
        <v xml:space="preserve"> </v>
      </c>
      <c r="AKX34" s="151"/>
      <c r="AKY34" s="152" t="str">
        <f>IF(AKU34=0," ",IF(AKU34=16," ",(AKT34-AKW34-AKX34)*VLOOKUP(AKU34,PROTOKOL!$A:$E,5)))</f>
        <v xml:space="preserve"> </v>
      </c>
      <c r="AKZ34" s="155"/>
      <c r="ALA34" s="156" t="str">
        <f t="shared" si="156"/>
        <v xml:space="preserve"> </v>
      </c>
      <c r="ALB34" s="103"/>
      <c r="ALC34" s="138">
        <v>21</v>
      </c>
      <c r="ALD34" s="149" t="s">
        <v>163</v>
      </c>
      <c r="ALE34" s="150"/>
      <c r="ALF34" s="150" t="str">
        <f t="shared" si="157"/>
        <v xml:space="preserve"> </v>
      </c>
      <c r="ALG34" s="150" t="str">
        <f>IFERROR(IF(ALE34=0," ",IF(ALE34=16," ",VLOOKUP(ALE34,PROTOKOL!$A:$E,2)*ALF34))/7.5*(7.5-ALJ34),"")</f>
        <v/>
      </c>
      <c r="ALH34" s="151"/>
      <c r="ALI34" s="152" t="str">
        <f>IF(ALE34=0," ",IF(ALE34=16," ",(ALD34-ALG34-ALH34)*VLOOKUP(ALE34,PROTOKOL!$A:$E,5)))</f>
        <v xml:space="preserve"> </v>
      </c>
      <c r="ALJ34" s="153"/>
      <c r="ALK34" s="144" t="str">
        <f t="shared" si="304"/>
        <v xml:space="preserve"> </v>
      </c>
      <c r="ALL34" s="145" t="str">
        <f t="shared" si="305"/>
        <v xml:space="preserve"> </v>
      </c>
      <c r="ALM34" s="149"/>
      <c r="ALN34" s="150"/>
      <c r="ALO34" s="150" t="str">
        <f t="shared" si="158"/>
        <v xml:space="preserve"> </v>
      </c>
      <c r="ALP34" s="154" t="str">
        <f>IF(ALN34=0," ",IF(ALN34=16," ",VLOOKUP(ALN34,PROTOKOL!$A:$E,2)*ALO34))</f>
        <v xml:space="preserve"> </v>
      </c>
      <c r="ALQ34" s="151"/>
      <c r="ALR34" s="152" t="str">
        <f>IF(ALN34=0," ",IF(ALN34=16," ",(ALM34-ALP34-ALQ34)*VLOOKUP(ALN34,PROTOKOL!$A:$E,5)))</f>
        <v xml:space="preserve"> </v>
      </c>
      <c r="ALS34" s="155"/>
      <c r="ALT34" s="156" t="str">
        <f t="shared" si="159"/>
        <v xml:space="preserve"> </v>
      </c>
      <c r="ALU34" s="103"/>
      <c r="ALV34" s="138">
        <v>21</v>
      </c>
      <c r="ALW34" s="149" t="s">
        <v>163</v>
      </c>
      <c r="ALX34" s="150"/>
      <c r="ALY34" s="150" t="str">
        <f t="shared" si="160"/>
        <v xml:space="preserve"> </v>
      </c>
      <c r="ALZ34" s="150" t="str">
        <f>IFERROR(IF(ALX34=0," ",IF(ALX34=16," ",VLOOKUP(ALX34,PROTOKOL!$A:$E,2)*ALY34))/7.5*(7.5-AMC34),"")</f>
        <v/>
      </c>
      <c r="AMA34" s="151"/>
      <c r="AMB34" s="152" t="str">
        <f>IF(ALX34=0," ",IF(ALX34=16," ",(ALW34-ALZ34-AMA34)*VLOOKUP(ALX34,PROTOKOL!$A:$E,5)))</f>
        <v xml:space="preserve"> </v>
      </c>
      <c r="AMC34" s="153"/>
      <c r="AMD34" s="144" t="str">
        <f t="shared" si="306"/>
        <v xml:space="preserve"> </v>
      </c>
      <c r="AME34" s="145" t="str">
        <f t="shared" si="307"/>
        <v xml:space="preserve"> </v>
      </c>
      <c r="AMF34" s="149"/>
      <c r="AMG34" s="150"/>
      <c r="AMH34" s="150" t="str">
        <f t="shared" si="161"/>
        <v xml:space="preserve"> </v>
      </c>
      <c r="AMI34" s="154" t="str">
        <f>IF(AMG34=0," ",IF(AMG34=16," ",VLOOKUP(AMG34,PROTOKOL!$A:$E,2)*AMH34))</f>
        <v xml:space="preserve"> </v>
      </c>
      <c r="AMJ34" s="151"/>
      <c r="AMK34" s="152" t="str">
        <f>IF(AMG34=0," ",IF(AMG34=16," ",(AMF34-AMI34-AMJ34)*VLOOKUP(AMG34,PROTOKOL!$A:$E,5)))</f>
        <v xml:space="preserve"> </v>
      </c>
      <c r="AML34" s="155"/>
      <c r="AMM34" s="156" t="str">
        <f t="shared" si="162"/>
        <v xml:space="preserve"> </v>
      </c>
      <c r="AMN34" s="103"/>
      <c r="AMO34" s="138">
        <v>21</v>
      </c>
      <c r="AMP34" s="149" t="s">
        <v>163</v>
      </c>
      <c r="AMQ34" s="150"/>
      <c r="AMR34" s="150" t="str">
        <f t="shared" si="163"/>
        <v xml:space="preserve"> </v>
      </c>
      <c r="AMS34" s="150" t="str">
        <f>IFERROR(IF(AMQ34=0," ",IF(AMQ34=16," ",VLOOKUP(AMQ34,PROTOKOL!$A:$E,2)*AMR34))/7.5*(7.5-AMV34),"")</f>
        <v/>
      </c>
      <c r="AMT34" s="151"/>
      <c r="AMU34" s="152" t="str">
        <f>IF(AMQ34=0," ",IF(AMQ34=16," ",(AMP34-AMS34-AMT34)*VLOOKUP(AMQ34,PROTOKOL!$A:$E,5)))</f>
        <v xml:space="preserve"> </v>
      </c>
      <c r="AMV34" s="153"/>
      <c r="AMW34" s="144" t="str">
        <f t="shared" si="308"/>
        <v xml:space="preserve"> </v>
      </c>
      <c r="AMX34" s="145" t="str">
        <f t="shared" si="309"/>
        <v xml:space="preserve"> </v>
      </c>
      <c r="AMY34" s="149"/>
      <c r="AMZ34" s="150"/>
      <c r="ANA34" s="150" t="str">
        <f t="shared" si="164"/>
        <v xml:space="preserve"> </v>
      </c>
      <c r="ANB34" s="154" t="str">
        <f>IF(AMZ34=0," ",IF(AMZ34=16," ",VLOOKUP(AMZ34,PROTOKOL!$A:$E,2)*ANA34))</f>
        <v xml:space="preserve"> </v>
      </c>
      <c r="ANC34" s="151"/>
      <c r="AND34" s="152" t="str">
        <f>IF(AMZ34=0," ",IF(AMZ34=16," ",(AMY34-ANB34-ANC34)*VLOOKUP(AMZ34,PROTOKOL!$A:$E,5)))</f>
        <v xml:space="preserve"> </v>
      </c>
      <c r="ANE34" s="155"/>
      <c r="ANF34" s="156" t="str">
        <f t="shared" si="165"/>
        <v xml:space="preserve"> </v>
      </c>
      <c r="ANG34" s="103"/>
      <c r="ANH34" s="138">
        <v>21</v>
      </c>
      <c r="ANI34" s="149" t="s">
        <v>163</v>
      </c>
      <c r="ANJ34" s="150"/>
      <c r="ANK34" s="150" t="str">
        <f t="shared" si="166"/>
        <v xml:space="preserve"> </v>
      </c>
      <c r="ANL34" s="150" t="str">
        <f>IFERROR(IF(ANJ34=0," ",IF(ANJ34=16," ",VLOOKUP(ANJ34,PROTOKOL!$A:$E,2)*ANK34))/7.5*(7.5-ANO34),"")</f>
        <v/>
      </c>
      <c r="ANM34" s="151"/>
      <c r="ANN34" s="152" t="str">
        <f>IF(ANJ34=0," ",IF(ANJ34=16," ",(ANI34-ANL34-ANM34)*VLOOKUP(ANJ34,PROTOKOL!$A:$E,5)))</f>
        <v xml:space="preserve"> </v>
      </c>
      <c r="ANO34" s="153"/>
      <c r="ANP34" s="144" t="str">
        <f t="shared" si="310"/>
        <v xml:space="preserve"> </v>
      </c>
      <c r="ANQ34" s="145" t="str">
        <f t="shared" si="311"/>
        <v xml:space="preserve"> </v>
      </c>
      <c r="ANR34" s="149"/>
      <c r="ANS34" s="150"/>
      <c r="ANT34" s="150" t="str">
        <f t="shared" si="167"/>
        <v xml:space="preserve"> </v>
      </c>
      <c r="ANU34" s="154" t="str">
        <f>IF(ANS34=0," ",IF(ANS34=16," ",VLOOKUP(ANS34,PROTOKOL!$A:$E,2)*ANT34))</f>
        <v xml:space="preserve"> </v>
      </c>
      <c r="ANV34" s="151"/>
      <c r="ANW34" s="152" t="str">
        <f>IF(ANS34=0," ",IF(ANS34=16," ",(ANR34-ANU34-ANV34)*VLOOKUP(ANS34,PROTOKOL!$A:$E,5)))</f>
        <v xml:space="preserve"> </v>
      </c>
      <c r="ANX34" s="155"/>
      <c r="ANY34" s="156" t="str">
        <f t="shared" si="168"/>
        <v xml:space="preserve"> </v>
      </c>
      <c r="ANZ34" s="103"/>
      <c r="AOA34" s="138">
        <v>21</v>
      </c>
      <c r="AOB34" s="149" t="s">
        <v>163</v>
      </c>
      <c r="AOC34" s="150"/>
      <c r="AOD34" s="150" t="str">
        <f t="shared" si="169"/>
        <v xml:space="preserve"> </v>
      </c>
      <c r="AOE34" s="150" t="str">
        <f>IFERROR(IF(AOC34=0," ",IF(AOC34=16," ",VLOOKUP(AOC34,PROTOKOL!$A:$E,2)*AOD34))/7.5*(7.5-AOH34),"")</f>
        <v/>
      </c>
      <c r="AOF34" s="151"/>
      <c r="AOG34" s="152" t="str">
        <f>IF(AOC34=0," ",IF(AOC34=16," ",(AOB34-AOE34-AOF34)*VLOOKUP(AOC34,PROTOKOL!$A:$E,5)))</f>
        <v xml:space="preserve"> </v>
      </c>
      <c r="AOH34" s="153"/>
      <c r="AOI34" s="144" t="str">
        <f t="shared" si="312"/>
        <v xml:space="preserve"> </v>
      </c>
      <c r="AOJ34" s="145" t="str">
        <f t="shared" si="313"/>
        <v xml:space="preserve"> </v>
      </c>
      <c r="AOK34" s="149"/>
      <c r="AOL34" s="150"/>
      <c r="AOM34" s="150" t="str">
        <f t="shared" si="170"/>
        <v xml:space="preserve"> </v>
      </c>
      <c r="AON34" s="154" t="str">
        <f>IF(AOL34=0," ",IF(AOL34=16," ",VLOOKUP(AOL34,PROTOKOL!$A:$E,2)*AOM34))</f>
        <v xml:space="preserve"> </v>
      </c>
      <c r="AOO34" s="151"/>
      <c r="AOP34" s="152" t="str">
        <f>IF(AOL34=0," ",IF(AOL34=16," ",(AOK34-AON34-AOO34)*VLOOKUP(AOL34,PROTOKOL!$A:$E,5)))</f>
        <v xml:space="preserve"> </v>
      </c>
      <c r="AOQ34" s="155"/>
      <c r="AOR34" s="156" t="str">
        <f t="shared" si="171"/>
        <v xml:space="preserve"> </v>
      </c>
      <c r="AOS34" s="103"/>
      <c r="AOT34" s="138">
        <v>21</v>
      </c>
      <c r="AOU34" s="149" t="s">
        <v>163</v>
      </c>
      <c r="AOV34" s="150"/>
      <c r="AOW34" s="150" t="str">
        <f t="shared" si="172"/>
        <v xml:space="preserve"> </v>
      </c>
      <c r="AOX34" s="150" t="str">
        <f>IFERROR(IF(AOV34=0," ",IF(AOV34=16," ",VLOOKUP(AOV34,PROTOKOL!$A:$E,2)*AOW34))/7.5*(7.5-APA34),"")</f>
        <v/>
      </c>
      <c r="AOY34" s="151"/>
      <c r="AOZ34" s="152" t="str">
        <f>IF(AOV34=0," ",IF(AOV34=16," ",(AOU34-AOX34-AOY34)*VLOOKUP(AOV34,PROTOKOL!$A:$E,5)))</f>
        <v xml:space="preserve"> </v>
      </c>
      <c r="APA34" s="153"/>
      <c r="APB34" s="144" t="str">
        <f t="shared" si="314"/>
        <v xml:space="preserve"> </v>
      </c>
      <c r="APC34" s="145" t="str">
        <f t="shared" si="315"/>
        <v xml:space="preserve"> </v>
      </c>
      <c r="APD34" s="149"/>
      <c r="APE34" s="150"/>
      <c r="APF34" s="150" t="str">
        <f t="shared" si="173"/>
        <v xml:space="preserve"> </v>
      </c>
      <c r="APG34" s="154" t="str">
        <f>IF(APE34=0," ",IF(APE34=16," ",VLOOKUP(APE34,PROTOKOL!$A:$E,2)*APF34))</f>
        <v xml:space="preserve"> </v>
      </c>
      <c r="APH34" s="151"/>
      <c r="API34" s="152" t="str">
        <f>IF(APE34=0," ",IF(APE34=16," ",(APD34-APG34-APH34)*VLOOKUP(APE34,PROTOKOL!$A:$E,5)))</f>
        <v xml:space="preserve"> </v>
      </c>
      <c r="APJ34" s="155"/>
      <c r="APK34" s="156" t="str">
        <f t="shared" si="174"/>
        <v xml:space="preserve"> </v>
      </c>
      <c r="APL34" s="103"/>
      <c r="APM34" s="138">
        <v>21</v>
      </c>
      <c r="APN34" s="149" t="s">
        <v>163</v>
      </c>
      <c r="APO34" s="150"/>
      <c r="APP34" s="150" t="str">
        <f t="shared" si="175"/>
        <v xml:space="preserve"> </v>
      </c>
      <c r="APQ34" s="150" t="str">
        <f>IFERROR(IF(APO34=0," ",IF(APO34=16," ",VLOOKUP(APO34,PROTOKOL!$A:$E,2)*APP34))/7.5*(7.5-APT34),"")</f>
        <v/>
      </c>
      <c r="APR34" s="151"/>
      <c r="APS34" s="152" t="str">
        <f>IF(APO34=0," ",IF(APO34=16," ",(APN34-APQ34-APR34)*VLOOKUP(APO34,PROTOKOL!$A:$E,5)))</f>
        <v xml:space="preserve"> </v>
      </c>
      <c r="APT34" s="153"/>
      <c r="APU34" s="144" t="str">
        <f t="shared" si="316"/>
        <v xml:space="preserve"> </v>
      </c>
      <c r="APV34" s="145" t="str">
        <f t="shared" si="317"/>
        <v xml:space="preserve"> </v>
      </c>
      <c r="APW34" s="149"/>
      <c r="APX34" s="150"/>
      <c r="APY34" s="150" t="str">
        <f t="shared" si="176"/>
        <v xml:space="preserve"> </v>
      </c>
      <c r="APZ34" s="154" t="str">
        <f>IF(APX34=0," ",IF(APX34=16," ",VLOOKUP(APX34,PROTOKOL!$A:$E,2)*APY34))</f>
        <v xml:space="preserve"> </v>
      </c>
      <c r="AQA34" s="151"/>
      <c r="AQB34" s="152" t="str">
        <f>IF(APX34=0," ",IF(APX34=16," ",(APW34-APZ34-AQA34)*VLOOKUP(APX34,PROTOKOL!$A:$E,5)))</f>
        <v xml:space="preserve"> </v>
      </c>
      <c r="AQC34" s="155"/>
      <c r="AQD34" s="156" t="str">
        <f t="shared" si="177"/>
        <v xml:space="preserve"> </v>
      </c>
      <c r="AQE34" s="103"/>
      <c r="AQF34" s="138">
        <v>21</v>
      </c>
      <c r="AQG34" s="149" t="s">
        <v>163</v>
      </c>
      <c r="AQH34" s="150"/>
      <c r="AQI34" s="150" t="str">
        <f t="shared" si="178"/>
        <v xml:space="preserve"> </v>
      </c>
      <c r="AQJ34" s="150" t="str">
        <f>IFERROR(IF(AQH34=0," ",IF(AQH34=16," ",VLOOKUP(AQH34,PROTOKOL!$A:$E,2)*AQI34))/7.5*(7.5-AQM34),"")</f>
        <v/>
      </c>
      <c r="AQK34" s="151"/>
      <c r="AQL34" s="152" t="str">
        <f>IF(AQH34=0," ",IF(AQH34=16," ",(AQG34-AQJ34-AQK34)*VLOOKUP(AQH34,PROTOKOL!$A:$E,5)))</f>
        <v xml:space="preserve"> </v>
      </c>
      <c r="AQM34" s="153"/>
      <c r="AQN34" s="144" t="str">
        <f t="shared" si="318"/>
        <v xml:space="preserve"> </v>
      </c>
      <c r="AQO34" s="145" t="str">
        <f t="shared" si="319"/>
        <v xml:space="preserve"> </v>
      </c>
      <c r="AQP34" s="149"/>
      <c r="AQQ34" s="150"/>
      <c r="AQR34" s="150" t="str">
        <f t="shared" si="179"/>
        <v xml:space="preserve"> </v>
      </c>
      <c r="AQS34" s="154" t="str">
        <f>IF(AQQ34=0," ",IF(AQQ34=16," ",VLOOKUP(AQQ34,PROTOKOL!$A:$E,2)*AQR34))</f>
        <v xml:space="preserve"> </v>
      </c>
      <c r="AQT34" s="151"/>
      <c r="AQU34" s="152" t="str">
        <f>IF(AQQ34=0," ",IF(AQQ34=16," ",(AQP34-AQS34-AQT34)*VLOOKUP(AQQ34,PROTOKOL!$A:$E,5)))</f>
        <v xml:space="preserve"> </v>
      </c>
      <c r="AQV34" s="155"/>
      <c r="AQW34" s="156" t="str">
        <f t="shared" si="180"/>
        <v xml:space="preserve"> </v>
      </c>
      <c r="AQX34" s="103"/>
      <c r="AQY34" s="138">
        <v>21</v>
      </c>
      <c r="AQZ34" s="149" t="s">
        <v>163</v>
      </c>
      <c r="ARA34" s="150"/>
      <c r="ARB34" s="150" t="str">
        <f t="shared" si="181"/>
        <v xml:space="preserve"> </v>
      </c>
      <c r="ARC34" s="150" t="str">
        <f>IFERROR(IF(ARA34=0," ",IF(ARA34=16," ",VLOOKUP(ARA34,PROTOKOL!$A:$E,2)*ARB34))/7.5*(7.5-ARF34),"")</f>
        <v/>
      </c>
      <c r="ARD34" s="151"/>
      <c r="ARE34" s="152" t="str">
        <f>IF(ARA34=0," ",IF(ARA34=16," ",(AQZ34-ARC34-ARD34)*VLOOKUP(ARA34,PROTOKOL!$A:$E,5)))</f>
        <v xml:space="preserve"> </v>
      </c>
      <c r="ARF34" s="153"/>
      <c r="ARG34" s="144" t="str">
        <f t="shared" si="320"/>
        <v xml:space="preserve"> </v>
      </c>
      <c r="ARH34" s="145" t="str">
        <f t="shared" si="321"/>
        <v xml:space="preserve"> </v>
      </c>
      <c r="ARI34" s="149"/>
      <c r="ARJ34" s="150"/>
      <c r="ARK34" s="150" t="str">
        <f t="shared" si="182"/>
        <v xml:space="preserve"> </v>
      </c>
      <c r="ARL34" s="154" t="str">
        <f>IF(ARJ34=0," ",IF(ARJ34=16," ",VLOOKUP(ARJ34,PROTOKOL!$A:$E,2)*ARK34))</f>
        <v xml:space="preserve"> </v>
      </c>
      <c r="ARM34" s="151"/>
      <c r="ARN34" s="152" t="str">
        <f>IF(ARJ34=0," ",IF(ARJ34=16," ",(ARI34-ARL34-ARM34)*VLOOKUP(ARJ34,PROTOKOL!$A:$E,5)))</f>
        <v xml:space="preserve"> </v>
      </c>
      <c r="ARO34" s="155"/>
      <c r="ARP34" s="156" t="str">
        <f t="shared" si="183"/>
        <v xml:space="preserve"> </v>
      </c>
      <c r="ARQ34" s="103"/>
      <c r="ARR34" s="138">
        <v>21</v>
      </c>
      <c r="ARS34" s="149" t="s">
        <v>163</v>
      </c>
      <c r="ART34" s="150"/>
      <c r="ARU34" s="150" t="str">
        <f t="shared" si="184"/>
        <v xml:space="preserve"> </v>
      </c>
      <c r="ARV34" s="150" t="str">
        <f>IFERROR(IF(ART34=0," ",IF(ART34=16," ",VLOOKUP(ART34,PROTOKOL!$A:$E,2)*ARU34))/7.5*(7.5-ARY34),"")</f>
        <v/>
      </c>
      <c r="ARW34" s="151"/>
      <c r="ARX34" s="152" t="str">
        <f>IF(ART34=0," ",IF(ART34=16," ",(ARS34-ARV34-ARW34)*VLOOKUP(ART34,PROTOKOL!$A:$E,5)))</f>
        <v xml:space="preserve"> </v>
      </c>
      <c r="ARY34" s="153"/>
      <c r="ARZ34" s="144" t="str">
        <f t="shared" si="322"/>
        <v xml:space="preserve"> </v>
      </c>
      <c r="ASA34" s="145" t="str">
        <f t="shared" si="323"/>
        <v xml:space="preserve"> </v>
      </c>
      <c r="ASB34" s="149"/>
      <c r="ASC34" s="150"/>
      <c r="ASD34" s="150" t="str">
        <f t="shared" si="185"/>
        <v xml:space="preserve"> </v>
      </c>
      <c r="ASE34" s="154" t="str">
        <f>IF(ASC34=0," ",IF(ASC34=16," ",VLOOKUP(ASC34,PROTOKOL!$A:$E,2)*ASD34))</f>
        <v xml:space="preserve"> </v>
      </c>
      <c r="ASF34" s="151"/>
      <c r="ASG34" s="152" t="str">
        <f>IF(ASC34=0," ",IF(ASC34=16," ",(ASB34-ASE34-ASF34)*VLOOKUP(ASC34,PROTOKOL!$A:$E,5)))</f>
        <v xml:space="preserve"> </v>
      </c>
      <c r="ASH34" s="155"/>
      <c r="ASI34" s="156" t="str">
        <f t="shared" si="186"/>
        <v xml:space="preserve"> </v>
      </c>
      <c r="ASJ34" s="103"/>
      <c r="ASK34" s="138">
        <v>21</v>
      </c>
      <c r="ASL34" s="149" t="s">
        <v>163</v>
      </c>
      <c r="ASM34" s="150"/>
      <c r="ASN34" s="150" t="str">
        <f t="shared" si="187"/>
        <v xml:space="preserve"> </v>
      </c>
      <c r="ASO34" s="150" t="str">
        <f>IFERROR(IF(ASM34=0," ",IF(ASM34=16," ",VLOOKUP(ASM34,PROTOKOL!$A:$E,2)*ASN34))/7.5*(7.5-ASR34),"")</f>
        <v/>
      </c>
      <c r="ASP34" s="151"/>
      <c r="ASQ34" s="152" t="str">
        <f>IF(ASM34=0," ",IF(ASM34=16," ",(ASL34-ASO34-ASP34)*VLOOKUP(ASM34,PROTOKOL!$A:$E,5)))</f>
        <v xml:space="preserve"> </v>
      </c>
      <c r="ASR34" s="153"/>
      <c r="ASS34" s="144" t="str">
        <f t="shared" si="324"/>
        <v xml:space="preserve"> </v>
      </c>
      <c r="AST34" s="145" t="str">
        <f t="shared" si="325"/>
        <v xml:space="preserve"> </v>
      </c>
      <c r="ASU34" s="149"/>
      <c r="ASV34" s="150"/>
      <c r="ASW34" s="150" t="str">
        <f t="shared" si="188"/>
        <v xml:space="preserve"> </v>
      </c>
      <c r="ASX34" s="154" t="str">
        <f>IF(ASV34=0," ",IF(ASV34=16," ",VLOOKUP(ASV34,PROTOKOL!$A:$E,2)*ASW34))</f>
        <v xml:space="preserve"> </v>
      </c>
      <c r="ASY34" s="151"/>
      <c r="ASZ34" s="152" t="str">
        <f>IF(ASV34=0," ",IF(ASV34=16," ",(ASU34-ASX34-ASY34)*VLOOKUP(ASV34,PROTOKOL!$A:$E,5)))</f>
        <v xml:space="preserve"> </v>
      </c>
      <c r="ATA34" s="155"/>
      <c r="ATB34" s="156" t="str">
        <f t="shared" si="189"/>
        <v xml:space="preserve"> </v>
      </c>
      <c r="ATC34" s="103"/>
      <c r="ATD34" s="138">
        <v>21</v>
      </c>
      <c r="ATE34" s="149" t="s">
        <v>163</v>
      </c>
      <c r="ATF34" s="150"/>
      <c r="ATG34" s="150" t="str">
        <f t="shared" si="190"/>
        <v xml:space="preserve"> </v>
      </c>
      <c r="ATH34" s="150" t="str">
        <f>IFERROR(IF(ATF34=0," ",IF(ATF34=16," ",VLOOKUP(ATF34,PROTOKOL!$A:$E,2)*ATG34))/7.5*(7.5-ATK34),"")</f>
        <v/>
      </c>
      <c r="ATI34" s="151"/>
      <c r="ATJ34" s="152" t="str">
        <f>IF(ATF34=0," ",IF(ATF34=16," ",(ATE34-ATH34-ATI34)*VLOOKUP(ATF34,PROTOKOL!$A:$E,5)))</f>
        <v xml:space="preserve"> </v>
      </c>
      <c r="ATK34" s="153"/>
      <c r="ATL34" s="144" t="str">
        <f t="shared" si="326"/>
        <v xml:space="preserve"> </v>
      </c>
      <c r="ATM34" s="145" t="str">
        <f t="shared" si="327"/>
        <v xml:space="preserve"> </v>
      </c>
      <c r="ATN34" s="149"/>
      <c r="ATO34" s="150"/>
      <c r="ATP34" s="150" t="str">
        <f t="shared" si="191"/>
        <v xml:space="preserve"> </v>
      </c>
      <c r="ATQ34" s="154" t="str">
        <f>IF(ATO34=0," ",IF(ATO34=16," ",VLOOKUP(ATO34,PROTOKOL!$A:$E,2)*ATP34))</f>
        <v xml:space="preserve"> </v>
      </c>
      <c r="ATR34" s="151"/>
      <c r="ATS34" s="152" t="str">
        <f>IF(ATO34=0," ",IF(ATO34=16," ",(ATN34-ATQ34-ATR34)*VLOOKUP(ATO34,PROTOKOL!$A:$E,5)))</f>
        <v xml:space="preserve"> </v>
      </c>
      <c r="ATT34" s="155"/>
      <c r="ATU34" s="156" t="str">
        <f t="shared" si="192"/>
        <v xml:space="preserve"> </v>
      </c>
      <c r="ATV34" s="103"/>
      <c r="ATW34" s="138">
        <v>21</v>
      </c>
      <c r="ATX34" s="149" t="s">
        <v>163</v>
      </c>
      <c r="ATY34" s="150"/>
      <c r="ATZ34" s="150" t="str">
        <f t="shared" si="193"/>
        <v xml:space="preserve"> </v>
      </c>
      <c r="AUA34" s="150" t="str">
        <f>IFERROR(IF(ATY34=0," ",IF(ATY34=16," ",VLOOKUP(ATY34,PROTOKOL!$A:$E,2)*ATZ34))/7.5*(7.5-AUD34),"")</f>
        <v/>
      </c>
      <c r="AUB34" s="151"/>
      <c r="AUC34" s="152" t="str">
        <f>IF(ATY34=0," ",IF(ATY34=16," ",(ATX34-AUA34-AUB34)*VLOOKUP(ATY34,PROTOKOL!$A:$E,5)))</f>
        <v xml:space="preserve"> </v>
      </c>
      <c r="AUD34" s="153"/>
      <c r="AUE34" s="144" t="str">
        <f t="shared" si="328"/>
        <v xml:space="preserve"> </v>
      </c>
      <c r="AUF34" s="145" t="str">
        <f t="shared" si="329"/>
        <v xml:space="preserve"> </v>
      </c>
      <c r="AUG34" s="149"/>
      <c r="AUH34" s="150"/>
      <c r="AUI34" s="150" t="str">
        <f t="shared" si="194"/>
        <v xml:space="preserve"> </v>
      </c>
      <c r="AUJ34" s="154" t="str">
        <f>IF(AUH34=0," ",IF(AUH34=16," ",VLOOKUP(AUH34,PROTOKOL!$A:$E,2)*AUI34))</f>
        <v xml:space="preserve"> </v>
      </c>
      <c r="AUK34" s="151"/>
      <c r="AUL34" s="152" t="str">
        <f>IF(AUH34=0," ",IF(AUH34=16," ",(AUG34-AUJ34-AUK34)*VLOOKUP(AUH34,PROTOKOL!$A:$E,5)))</f>
        <v xml:space="preserve"> </v>
      </c>
      <c r="AUM34" s="155"/>
      <c r="AUN34" s="156" t="str">
        <f t="shared" si="195"/>
        <v xml:space="preserve"> </v>
      </c>
      <c r="AUO34" s="103"/>
      <c r="AUP34" s="138">
        <v>21</v>
      </c>
      <c r="AUQ34" s="149" t="s">
        <v>163</v>
      </c>
      <c r="AUR34" s="150"/>
      <c r="AUS34" s="150" t="str">
        <f t="shared" si="196"/>
        <v xml:space="preserve"> </v>
      </c>
      <c r="AUT34" s="150" t="str">
        <f>IFERROR(IF(AUR34=0," ",IF(AUR34=16," ",VLOOKUP(AUR34,PROTOKOL!$A:$E,2)*AUS34))/7.5*(7.5-AUW34),"")</f>
        <v/>
      </c>
      <c r="AUU34" s="151"/>
      <c r="AUV34" s="152" t="str">
        <f>IF(AUR34=0," ",IF(AUR34=16," ",(AUQ34-AUT34-AUU34)*VLOOKUP(AUR34,PROTOKOL!$A:$E,5)))</f>
        <v xml:space="preserve"> </v>
      </c>
      <c r="AUW34" s="153"/>
      <c r="AUX34" s="144" t="str">
        <f t="shared" si="330"/>
        <v xml:space="preserve"> </v>
      </c>
      <c r="AUY34" s="145" t="str">
        <f t="shared" si="331"/>
        <v xml:space="preserve"> </v>
      </c>
      <c r="AUZ34" s="149"/>
      <c r="AVA34" s="150"/>
      <c r="AVB34" s="150" t="str">
        <f t="shared" si="197"/>
        <v xml:space="preserve"> </v>
      </c>
      <c r="AVC34" s="154" t="str">
        <f>IF(AVA34=0," ",IF(AVA34=16," ",VLOOKUP(AVA34,PROTOKOL!$A:$E,2)*AVB34))</f>
        <v xml:space="preserve"> </v>
      </c>
      <c r="AVD34" s="151"/>
      <c r="AVE34" s="152" t="str">
        <f>IF(AVA34=0," ",IF(AVA34=16," ",(AUZ34-AVC34-AVD34)*VLOOKUP(AVA34,PROTOKOL!$A:$E,5)))</f>
        <v xml:space="preserve"> </v>
      </c>
      <c r="AVF34" s="155"/>
      <c r="AVG34" s="156" t="str">
        <f t="shared" si="198"/>
        <v xml:space="preserve"> </v>
      </c>
    </row>
    <row r="35" spans="1:1255" ht="15" thickBot="1" x14ac:dyDescent="0.35">
      <c r="A35" s="103"/>
      <c r="B35" s="138">
        <v>22</v>
      </c>
      <c r="C35" s="149" t="s">
        <v>163</v>
      </c>
      <c r="D35" s="150"/>
      <c r="E35" s="150" t="str">
        <f t="shared" si="334"/>
        <v xml:space="preserve"> </v>
      </c>
      <c r="F35" s="150" t="str">
        <f>IFERROR(IF(D35=0," ",IF(D35=16," ",VLOOKUP(D35,PROTOKOL!$A:$E,2)*E35))/7.5*(7.5-I35),"")</f>
        <v/>
      </c>
      <c r="G35" s="151"/>
      <c r="H35" s="152" t="str">
        <f>IF(D35=0," ",IF(D35=16," ",(C35-F35-G35)*VLOOKUP(D35,PROTOKOL!$A:$E,5)))</f>
        <v xml:space="preserve"> </v>
      </c>
      <c r="I35" s="153"/>
      <c r="J35" s="144" t="str">
        <f t="shared" si="199"/>
        <v xml:space="preserve"> </v>
      </c>
      <c r="K35" s="145" t="str">
        <f t="shared" si="200"/>
        <v xml:space="preserve"> </v>
      </c>
      <c r="L35" s="149"/>
      <c r="M35" s="150"/>
      <c r="N35" s="150" t="str">
        <f t="shared" si="3"/>
        <v xml:space="preserve"> </v>
      </c>
      <c r="O35" s="154" t="str">
        <f>IF(M35=0," ",IF(M35=16," ",VLOOKUP(M35,PROTOKOL!$A:$E,2)*N35))</f>
        <v xml:space="preserve"> </v>
      </c>
      <c r="P35" s="151"/>
      <c r="Q35" s="152" t="str">
        <f>IF(M35=0," ",IF(M35=16," ",(L35-O35-P35)*VLOOKUP(M35,PROTOKOL!$A:$E,5)))</f>
        <v xml:space="preserve"> </v>
      </c>
      <c r="R35" s="155"/>
      <c r="S35" s="156" t="str">
        <f t="shared" si="4"/>
        <v xml:space="preserve"> </v>
      </c>
      <c r="T35" s="103"/>
      <c r="U35" s="370">
        <v>22</v>
      </c>
      <c r="V35" s="422"/>
      <c r="W35" s="381"/>
      <c r="X35" s="376"/>
      <c r="Y35" s="372" t="str">
        <f t="shared" si="5"/>
        <v xml:space="preserve"> </v>
      </c>
      <c r="Z35" s="372" t="str">
        <f>IFERROR(IF(X35=0," ",IF(X35=16," ",VLOOKUP(X35,PROTOKOL!$A:$E,2)*Y35))/7.5*(7.5-AC35),"")</f>
        <v/>
      </c>
      <c r="AA35" s="382"/>
      <c r="AB35" s="374" t="str">
        <f>IF(X35=0," ",IF(X35=16," ",(W35-Z35-AA35)*VLOOKUP(X35,PROTOKOL!$A:$E,5)))</f>
        <v xml:space="preserve"> </v>
      </c>
      <c r="AC35" s="383"/>
      <c r="AD35" s="376" t="str">
        <f t="shared" si="6"/>
        <v xml:space="preserve"> </v>
      </c>
      <c r="AE35" s="377" t="str">
        <f t="shared" si="7"/>
        <v xml:space="preserve"> </v>
      </c>
      <c r="AF35" s="381"/>
      <c r="AG35" s="376"/>
      <c r="AH35" s="372" t="str">
        <f t="shared" si="8"/>
        <v xml:space="preserve"> </v>
      </c>
      <c r="AI35" s="378" t="str">
        <f>IF(AG35=0," ",IF(AG35=16," ",VLOOKUP(AG35,PROTOKOL!$A:$E,2)*AH35))</f>
        <v xml:space="preserve"> </v>
      </c>
      <c r="AJ35" s="382"/>
      <c r="AK35" s="374" t="str">
        <f>IF(AG35=0," ",IF(AG35=16," ",(AF35-AI35-AJ35)*VLOOKUP(AG35,PROTOKOL!$A:$E,5)))</f>
        <v xml:space="preserve"> </v>
      </c>
      <c r="AL35" s="384"/>
      <c r="AM35" s="380" t="str">
        <f t="shared" si="9"/>
        <v xml:space="preserve"> </v>
      </c>
      <c r="AN35" s="103"/>
      <c r="AO35" s="138">
        <v>22</v>
      </c>
      <c r="AP35" s="149" t="s">
        <v>163</v>
      </c>
      <c r="AQ35" s="150"/>
      <c r="AR35" s="150" t="str">
        <f t="shared" si="335"/>
        <v xml:space="preserve"> </v>
      </c>
      <c r="AS35" s="150" t="str">
        <f>IFERROR(IF(AQ35=0," ",IF(AQ35=16," ",VLOOKUP(AQ35,PROTOKOL!$A:$E,2)*AR35))/7.5*(7.5-AV35),"")</f>
        <v/>
      </c>
      <c r="AT35" s="151"/>
      <c r="AU35" s="152" t="str">
        <f>IF(AQ35=0," ",IF(AQ35=16," ",(AP35-AS35-AT35)*VLOOKUP(AQ35,PROTOKOL!$A:$E,5)))</f>
        <v xml:space="preserve"> </v>
      </c>
      <c r="AV35" s="153"/>
      <c r="AW35" s="144" t="str">
        <f t="shared" si="336"/>
        <v xml:space="preserve"> </v>
      </c>
      <c r="AX35" s="145" t="str">
        <f t="shared" si="337"/>
        <v xml:space="preserve"> </v>
      </c>
      <c r="AY35" s="149"/>
      <c r="AZ35" s="150"/>
      <c r="BA35" s="150" t="str">
        <f t="shared" si="338"/>
        <v xml:space="preserve"> </v>
      </c>
      <c r="BB35" s="154" t="str">
        <f>IF(AZ35=0," ",IF(AZ35=16," ",VLOOKUP(AZ35,PROTOKOL!$A:$E,2)*BA35))</f>
        <v xml:space="preserve"> </v>
      </c>
      <c r="BC35" s="151"/>
      <c r="BD35" s="152" t="str">
        <f>IF(AZ35=0," ",IF(AZ35=16," ",(AY35-BB35-BC35)*VLOOKUP(AZ35,PROTOKOL!$A:$E,5)))</f>
        <v xml:space="preserve"> </v>
      </c>
      <c r="BE35" s="155"/>
      <c r="BF35" s="156" t="str">
        <f t="shared" si="339"/>
        <v xml:space="preserve"> </v>
      </c>
      <c r="BG35" s="103"/>
      <c r="BH35" s="138">
        <v>22</v>
      </c>
      <c r="BI35" s="149" t="s">
        <v>163</v>
      </c>
      <c r="BJ35" s="150"/>
      <c r="BK35" s="150" t="str">
        <f t="shared" si="13"/>
        <v xml:space="preserve"> </v>
      </c>
      <c r="BL35" s="150" t="str">
        <f>IFERROR(IF(BJ35=0," ",IF(BJ35=16," ",VLOOKUP(BJ35,PROTOKOL!$A:$E,2)*BK35))/7.5*(7.5-BO35),"")</f>
        <v/>
      </c>
      <c r="BM35" s="151"/>
      <c r="BN35" s="152" t="str">
        <f>IF(BJ35=0," ",IF(BJ35=16," ",(BI35-BL35-BM35)*VLOOKUP(BJ35,PROTOKOL!$A:$E,5)))</f>
        <v xml:space="preserve"> </v>
      </c>
      <c r="BO35" s="153"/>
      <c r="BP35" s="144" t="str">
        <f t="shared" si="203"/>
        <v xml:space="preserve"> </v>
      </c>
      <c r="BQ35" s="145" t="str">
        <f t="shared" si="204"/>
        <v xml:space="preserve"> </v>
      </c>
      <c r="BR35" s="149"/>
      <c r="BS35" s="150"/>
      <c r="BT35" s="150" t="str">
        <f t="shared" si="14"/>
        <v xml:space="preserve"> </v>
      </c>
      <c r="BU35" s="154" t="str">
        <f>IF(BS35=0," ",IF(BS35=16," ",VLOOKUP(BS35,PROTOKOL!$A:$E,2)*BT35))</f>
        <v xml:space="preserve"> </v>
      </c>
      <c r="BV35" s="151"/>
      <c r="BW35" s="152" t="str">
        <f>IF(BS35=0," ",IF(BS35=16," ",(BR35-BU35-BV35)*VLOOKUP(BS35,PROTOKOL!$A:$E,5)))</f>
        <v xml:space="preserve"> </v>
      </c>
      <c r="BX35" s="155"/>
      <c r="BY35" s="156" t="str">
        <f t="shared" si="15"/>
        <v xml:space="preserve"> </v>
      </c>
      <c r="BZ35" s="103"/>
      <c r="CA35" s="138">
        <v>22</v>
      </c>
      <c r="CB35" s="149" t="s">
        <v>163</v>
      </c>
      <c r="CC35" s="150"/>
      <c r="CD35" s="150" t="str">
        <f t="shared" si="16"/>
        <v xml:space="preserve"> </v>
      </c>
      <c r="CE35" s="150" t="str">
        <f>IFERROR(IF(CC35=0," ",IF(CC35=16," ",VLOOKUP(CC35,PROTOKOL!$A:$E,2)*CD35))/7.5*(7.5-CH35),"")</f>
        <v/>
      </c>
      <c r="CF35" s="151"/>
      <c r="CG35" s="152" t="str">
        <f>IF(CC35=0," ",IF(CC35=16," ",(CB35-CE35-CF35)*VLOOKUP(CC35,PROTOKOL!$A:$E,5)))</f>
        <v xml:space="preserve"> </v>
      </c>
      <c r="CH35" s="153"/>
      <c r="CI35" s="144" t="str">
        <f t="shared" si="205"/>
        <v xml:space="preserve"> </v>
      </c>
      <c r="CJ35" s="145" t="str">
        <f t="shared" si="206"/>
        <v xml:space="preserve"> </v>
      </c>
      <c r="CK35" s="149"/>
      <c r="CL35" s="150"/>
      <c r="CM35" s="150"/>
      <c r="CN35" s="154" t="str">
        <f>IF(CL35=0," ",IF(CL35=16," ",VLOOKUP(CL35,PROTOKOL!$A:$E,2)*CM35))</f>
        <v xml:space="preserve"> </v>
      </c>
      <c r="CO35" s="151"/>
      <c r="CP35" s="152" t="str">
        <f>IF(CL35=0," ",IF(CL35=16," ",(CK35-CN35-CO35)*VLOOKUP(CL35,PROTOKOL!$A:$E,5)))</f>
        <v xml:space="preserve"> </v>
      </c>
      <c r="CQ35" s="155"/>
      <c r="CR35" s="156" t="str">
        <f t="shared" si="17"/>
        <v xml:space="preserve"> </v>
      </c>
      <c r="CS35" s="103"/>
      <c r="CT35" s="138">
        <v>22</v>
      </c>
      <c r="CU35" s="149" t="s">
        <v>163</v>
      </c>
      <c r="CV35" s="150"/>
      <c r="CW35" s="150" t="str">
        <f t="shared" si="18"/>
        <v xml:space="preserve"> </v>
      </c>
      <c r="CX35" s="150" t="str">
        <f>IFERROR(IF(CV35=0," ",IF(CV35=16," ",VLOOKUP(CV35,PROTOKOL!$A:$E,2)*CW35))/7.5*(7.5-DA35),"")</f>
        <v/>
      </c>
      <c r="CY35" s="151"/>
      <c r="CZ35" s="152" t="str">
        <f>IF(CV35=0," ",IF(CV35=16," ",(CU35-CX35-CY35)*VLOOKUP(CV35,PROTOKOL!$A:$E,5)))</f>
        <v xml:space="preserve"> </v>
      </c>
      <c r="DA35" s="153"/>
      <c r="DB35" s="144" t="str">
        <f t="shared" si="207"/>
        <v xml:space="preserve"> </v>
      </c>
      <c r="DC35" s="145" t="str">
        <f t="shared" si="208"/>
        <v xml:space="preserve"> </v>
      </c>
      <c r="DD35" s="149"/>
      <c r="DE35" s="150"/>
      <c r="DF35" s="150" t="str">
        <f t="shared" si="209"/>
        <v xml:space="preserve"> </v>
      </c>
      <c r="DG35" s="154" t="str">
        <f>IF(DE35=0," ",IF(DE35=16," ",VLOOKUP(DE35,PROTOKOL!$A:$E,2)*DF35))</f>
        <v xml:space="preserve"> </v>
      </c>
      <c r="DH35" s="151"/>
      <c r="DI35" s="152" t="str">
        <f>IF(DE35=0," ",IF(DE35=16," ",(DD35-DG35-DH35)*VLOOKUP(DE35,PROTOKOL!$A:$E,5)))</f>
        <v xml:space="preserve"> </v>
      </c>
      <c r="DJ35" s="155"/>
      <c r="DK35" s="156" t="str">
        <f t="shared" si="19"/>
        <v xml:space="preserve"> </v>
      </c>
      <c r="DL35" s="103"/>
      <c r="DM35" s="138">
        <v>22</v>
      </c>
      <c r="DN35" s="149" t="s">
        <v>163</v>
      </c>
      <c r="DO35" s="150"/>
      <c r="DP35" s="150" t="str">
        <f t="shared" si="20"/>
        <v xml:space="preserve"> </v>
      </c>
      <c r="DQ35" s="150" t="str">
        <f>IFERROR(IF(DO35=0," ",IF(DO35=16," ",VLOOKUP(DO35,PROTOKOL!$A:$E,2)*DP35))/7.5*(7.5-DT35),"")</f>
        <v/>
      </c>
      <c r="DR35" s="151"/>
      <c r="DS35" s="152" t="str">
        <f>IF(DO35=0," ",IF(DO35=16," ",(DN35-DQ35-DR35)*VLOOKUP(DO35,PROTOKOL!$A:$E,5)))</f>
        <v xml:space="preserve"> </v>
      </c>
      <c r="DT35" s="153"/>
      <c r="DU35" s="144" t="str">
        <f t="shared" si="211"/>
        <v xml:space="preserve"> </v>
      </c>
      <c r="DV35" s="145" t="str">
        <f t="shared" si="212"/>
        <v xml:space="preserve"> </v>
      </c>
      <c r="DW35" s="149"/>
      <c r="DX35" s="150"/>
      <c r="DY35" s="150" t="str">
        <f t="shared" si="213"/>
        <v xml:space="preserve"> </v>
      </c>
      <c r="DZ35" s="154" t="str">
        <f>IF(DX35=0," ",IF(DX35=16," ",VLOOKUP(DX35,PROTOKOL!$A:$E,2)*DY35))</f>
        <v xml:space="preserve"> </v>
      </c>
      <c r="EA35" s="151"/>
      <c r="EB35" s="152" t="str">
        <f>IF(DX35=0," ",IF(DX35=16," ",(DW35-DZ35-EA35)*VLOOKUP(DX35,PROTOKOL!$A:$E,5)))</f>
        <v xml:space="preserve"> </v>
      </c>
      <c r="EC35" s="155"/>
      <c r="ED35" s="156" t="str">
        <f t="shared" si="21"/>
        <v xml:space="preserve"> </v>
      </c>
      <c r="EE35" s="103"/>
      <c r="EF35" s="138">
        <v>22</v>
      </c>
      <c r="EG35" s="149" t="s">
        <v>163</v>
      </c>
      <c r="EH35" s="150"/>
      <c r="EI35" s="150" t="str">
        <f t="shared" si="22"/>
        <v xml:space="preserve"> </v>
      </c>
      <c r="EJ35" s="150" t="str">
        <f>IFERROR(IF(EH35=0," ",IF(EH35=16," ",VLOOKUP(EH35,PROTOKOL!$A:$E,2)*EI35))/7.5*(7.5-EM35),"")</f>
        <v/>
      </c>
      <c r="EK35" s="151"/>
      <c r="EL35" s="152" t="str">
        <f>IF(EH35=0," ",IF(EH35=16," ",(EG35-EJ35-EK35)*VLOOKUP(EH35,PROTOKOL!$A:$E,5)))</f>
        <v xml:space="preserve"> </v>
      </c>
      <c r="EM35" s="153"/>
      <c r="EN35" s="144" t="str">
        <f t="shared" si="214"/>
        <v xml:space="preserve"> </v>
      </c>
      <c r="EO35" s="145" t="str">
        <f t="shared" si="215"/>
        <v xml:space="preserve"> </v>
      </c>
      <c r="EP35" s="149"/>
      <c r="EQ35" s="150"/>
      <c r="ER35" s="150" t="str">
        <f t="shared" si="23"/>
        <v xml:space="preserve"> </v>
      </c>
      <c r="ES35" s="154" t="str">
        <f>IF(EQ35=0," ",IF(EQ35=16," ",VLOOKUP(EQ35,PROTOKOL!$A:$E,2)*ER35))</f>
        <v xml:space="preserve"> </v>
      </c>
      <c r="ET35" s="151"/>
      <c r="EU35" s="152" t="str">
        <f>IF(EQ35=0," ",IF(EQ35=16," ",(EP35-ES35-ET35)*VLOOKUP(EQ35,PROTOKOL!$A:$E,5)))</f>
        <v xml:space="preserve"> </v>
      </c>
      <c r="EV35" s="155"/>
      <c r="EW35" s="156" t="str">
        <f t="shared" si="24"/>
        <v xml:space="preserve"> </v>
      </c>
      <c r="EX35" s="103"/>
      <c r="EY35" s="138">
        <v>22</v>
      </c>
      <c r="EZ35" s="149" t="s">
        <v>163</v>
      </c>
      <c r="FA35" s="150"/>
      <c r="FB35" s="150" t="str">
        <f t="shared" si="25"/>
        <v xml:space="preserve"> </v>
      </c>
      <c r="FC35" s="150" t="str">
        <f>IFERROR(IF(FA35=0," ",IF(FA35=16," ",VLOOKUP(FA35,PROTOKOL!$A:$E,2)*FB35))/7.5*(7.5-FF35),"")</f>
        <v/>
      </c>
      <c r="FD35" s="151"/>
      <c r="FE35" s="152" t="str">
        <f>IF(FA35=0," ",IF(FA35=16," ",(EZ35-FC35-FD35)*VLOOKUP(FA35,PROTOKOL!$A:$E,5)))</f>
        <v xml:space="preserve"> </v>
      </c>
      <c r="FF35" s="153"/>
      <c r="FG35" s="144" t="str">
        <f t="shared" si="216"/>
        <v xml:space="preserve"> </v>
      </c>
      <c r="FH35" s="145" t="str">
        <f t="shared" si="217"/>
        <v xml:space="preserve"> </v>
      </c>
      <c r="FI35" s="149"/>
      <c r="FJ35" s="150"/>
      <c r="FK35" s="150" t="str">
        <f t="shared" si="26"/>
        <v xml:space="preserve"> </v>
      </c>
      <c r="FL35" s="154" t="str">
        <f>IF(FJ35=0," ",IF(FJ35=16," ",VLOOKUP(FJ35,PROTOKOL!$A:$E,2)*FK35))</f>
        <v xml:space="preserve"> </v>
      </c>
      <c r="FM35" s="151"/>
      <c r="FN35" s="152" t="str">
        <f>IF(FJ35=0," ",IF(FJ35=16," ",(FI35-FL35-FM35)*VLOOKUP(FJ35,PROTOKOL!$A:$E,5)))</f>
        <v xml:space="preserve"> </v>
      </c>
      <c r="FO35" s="155"/>
      <c r="FP35" s="156" t="str">
        <f t="shared" si="27"/>
        <v xml:space="preserve"> </v>
      </c>
      <c r="FQ35" s="103"/>
      <c r="FR35" s="138">
        <v>22</v>
      </c>
      <c r="FS35" s="149" t="s">
        <v>163</v>
      </c>
      <c r="FT35" s="150"/>
      <c r="FU35" s="150" t="str">
        <f t="shared" si="28"/>
        <v xml:space="preserve"> </v>
      </c>
      <c r="FV35" s="150" t="str">
        <f>IFERROR(IF(FT35=0," ",IF(FT35=16," ",VLOOKUP(FT35,PROTOKOL!$A:$E,2)*FU35))/7.5*(7.5-FY35),"")</f>
        <v/>
      </c>
      <c r="FW35" s="151"/>
      <c r="FX35" s="152" t="str">
        <f>IF(FT35=0," ",IF(FT35=16," ",(FS35-FV35-FW35)*VLOOKUP(FT35,PROTOKOL!$A:$E,5)))</f>
        <v xml:space="preserve"> </v>
      </c>
      <c r="FY35" s="153"/>
      <c r="FZ35" s="144" t="str">
        <f t="shared" si="218"/>
        <v xml:space="preserve"> </v>
      </c>
      <c r="GA35" s="145" t="str">
        <f t="shared" si="219"/>
        <v xml:space="preserve"> </v>
      </c>
      <c r="GB35" s="149"/>
      <c r="GC35" s="150"/>
      <c r="GD35" s="150" t="str">
        <f t="shared" si="29"/>
        <v xml:space="preserve"> </v>
      </c>
      <c r="GE35" s="154" t="str">
        <f>IF(GC35=0," ",IF(GC35=16," ",VLOOKUP(GC35,PROTOKOL!$A:$E,2)*GD35))</f>
        <v xml:space="preserve"> </v>
      </c>
      <c r="GF35" s="151"/>
      <c r="GG35" s="152" t="str">
        <f>IF(GC35=0," ",IF(GC35=16," ",(GB35-GE35-GF35)*VLOOKUP(GC35,PROTOKOL!$A:$E,5)))</f>
        <v xml:space="preserve"> </v>
      </c>
      <c r="GH35" s="155"/>
      <c r="GI35" s="156" t="str">
        <f t="shared" si="30"/>
        <v xml:space="preserve"> </v>
      </c>
      <c r="GJ35" s="103"/>
      <c r="GK35" s="138">
        <v>22</v>
      </c>
      <c r="GL35" s="149" t="s">
        <v>163</v>
      </c>
      <c r="GM35" s="150"/>
      <c r="GN35" s="150" t="str">
        <f t="shared" si="31"/>
        <v xml:space="preserve"> </v>
      </c>
      <c r="GO35" s="150" t="str">
        <f>IFERROR(IF(GM35=0," ",IF(GM35=16," ",VLOOKUP(GM35,PROTOKOL!$A:$E,2)*GN35))/7.5*(7.5-GR35),"")</f>
        <v/>
      </c>
      <c r="GP35" s="151"/>
      <c r="GQ35" s="152" t="str">
        <f>IF(GM35=0," ",IF(GM35=16," ",(GL35-GO35-GP35)*VLOOKUP(GM35,PROTOKOL!$A:$E,5)))</f>
        <v xml:space="preserve"> </v>
      </c>
      <c r="GR35" s="153"/>
      <c r="GS35" s="144" t="str">
        <f t="shared" si="220"/>
        <v xml:space="preserve"> </v>
      </c>
      <c r="GT35" s="145" t="str">
        <f t="shared" si="221"/>
        <v xml:space="preserve"> </v>
      </c>
      <c r="GU35" s="149"/>
      <c r="GV35" s="150"/>
      <c r="GW35" s="150" t="str">
        <f t="shared" si="32"/>
        <v xml:space="preserve"> </v>
      </c>
      <c r="GX35" s="154" t="str">
        <f>IF(GV35=0," ",IF(GV35=16," ",VLOOKUP(GV35,PROTOKOL!$A:$E,2)*GW35))</f>
        <v xml:space="preserve"> </v>
      </c>
      <c r="GY35" s="151"/>
      <c r="GZ35" s="152" t="str">
        <f>IF(GV35=0," ",IF(GV35=16," ",(GU35-GX35-GY35)*VLOOKUP(GV35,PROTOKOL!$A:$E,5)))</f>
        <v xml:space="preserve"> </v>
      </c>
      <c r="HA35" s="155"/>
      <c r="HB35" s="156" t="str">
        <f t="shared" si="33"/>
        <v xml:space="preserve"> </v>
      </c>
      <c r="HC35" s="103"/>
      <c r="HD35" s="138">
        <v>22</v>
      </c>
      <c r="HE35" s="149" t="s">
        <v>163</v>
      </c>
      <c r="HF35" s="150"/>
      <c r="HG35" s="150" t="str">
        <f t="shared" si="34"/>
        <v xml:space="preserve"> </v>
      </c>
      <c r="HH35" s="150" t="str">
        <f>IFERROR(IF(HF35=0," ",IF(HF35=16," ",VLOOKUP(HF35,PROTOKOL!$A:$E,2)*HG35))/7.5*(7.5-HK35),"")</f>
        <v/>
      </c>
      <c r="HI35" s="151"/>
      <c r="HJ35" s="152" t="str">
        <f>IF(HF35=0," ",IF(HF35=16," ",(HE35-HH35-HI35)*VLOOKUP(HF35,PROTOKOL!$A:$E,5)))</f>
        <v xml:space="preserve"> </v>
      </c>
      <c r="HK35" s="153"/>
      <c r="HL35" s="144" t="str">
        <f t="shared" si="222"/>
        <v xml:space="preserve"> </v>
      </c>
      <c r="HM35" s="145" t="str">
        <f t="shared" si="223"/>
        <v xml:space="preserve"> </v>
      </c>
      <c r="HN35" s="149"/>
      <c r="HO35" s="150"/>
      <c r="HP35" s="150" t="str">
        <f t="shared" si="35"/>
        <v xml:space="preserve"> </v>
      </c>
      <c r="HQ35" s="154" t="str">
        <f>IF(HO35=0," ",IF(HO35=16," ",VLOOKUP(HO35,PROTOKOL!$A:$E,2)*HP35))</f>
        <v xml:space="preserve"> </v>
      </c>
      <c r="HR35" s="151"/>
      <c r="HS35" s="152" t="str">
        <f>IF(HO35=0," ",IF(HO35=16," ",(HN35-HQ35-HR35)*VLOOKUP(HO35,PROTOKOL!$A:$E,5)))</f>
        <v xml:space="preserve"> </v>
      </c>
      <c r="HT35" s="155"/>
      <c r="HU35" s="156" t="str">
        <f t="shared" si="36"/>
        <v xml:space="preserve"> </v>
      </c>
      <c r="HV35" s="103"/>
      <c r="HW35" s="138">
        <v>22</v>
      </c>
      <c r="HX35" s="149" t="s">
        <v>163</v>
      </c>
      <c r="HY35" s="150"/>
      <c r="HZ35" s="150" t="str">
        <f t="shared" si="37"/>
        <v xml:space="preserve"> </v>
      </c>
      <c r="IA35" s="150" t="str">
        <f>IFERROR(IF(HY35=0," ",IF(HY35=16," ",VLOOKUP(HY35,PROTOKOL!$A:$E,2)*HZ35))/7.5*(7.5-ID35),"")</f>
        <v/>
      </c>
      <c r="IB35" s="151"/>
      <c r="IC35" s="152" t="str">
        <f>IF(HY35=0," ",IF(HY35=16," ",(HX35-IA35-IB35)*VLOOKUP(HY35,PROTOKOL!$A:$E,5)))</f>
        <v xml:space="preserve"> </v>
      </c>
      <c r="ID35" s="153"/>
      <c r="IE35" s="144" t="str">
        <f t="shared" si="224"/>
        <v xml:space="preserve"> </v>
      </c>
      <c r="IF35" s="145" t="str">
        <f t="shared" si="225"/>
        <v xml:space="preserve"> </v>
      </c>
      <c r="IG35" s="149"/>
      <c r="IH35" s="150"/>
      <c r="II35" s="150" t="str">
        <f t="shared" si="38"/>
        <v xml:space="preserve"> </v>
      </c>
      <c r="IJ35" s="154" t="str">
        <f>IF(IH35=0," ",IF(IH35=16," ",VLOOKUP(IH35,PROTOKOL!$A:$E,2)*II35))</f>
        <v xml:space="preserve"> </v>
      </c>
      <c r="IK35" s="151"/>
      <c r="IL35" s="152" t="str">
        <f>IF(IH35=0," ",IF(IH35=16," ",(IG35-IJ35-IK35)*VLOOKUP(IH35,PROTOKOL!$A:$E,5)))</f>
        <v xml:space="preserve"> </v>
      </c>
      <c r="IM35" s="155"/>
      <c r="IN35" s="156" t="str">
        <f t="shared" si="39"/>
        <v xml:space="preserve"> </v>
      </c>
      <c r="IO35" s="103"/>
      <c r="IP35" s="138">
        <v>22</v>
      </c>
      <c r="IQ35" s="149" t="s">
        <v>163</v>
      </c>
      <c r="IR35" s="150"/>
      <c r="IS35" s="150" t="str">
        <f t="shared" si="40"/>
        <v xml:space="preserve"> </v>
      </c>
      <c r="IT35" s="150" t="str">
        <f>IFERROR(IF(IR35=0," ",IF(IR35=16," ",VLOOKUP(IR35,PROTOKOL!$A:$E,2)*IS35))/7.5*(7.5-IW35),"")</f>
        <v/>
      </c>
      <c r="IU35" s="151"/>
      <c r="IV35" s="152" t="str">
        <f>IF(IR35=0," ",IF(IR35=16," ",(IQ35-IT35-IU35)*VLOOKUP(IR35,PROTOKOL!$A:$E,5)))</f>
        <v xml:space="preserve"> </v>
      </c>
      <c r="IW35" s="153"/>
      <c r="IX35" s="144" t="str">
        <f t="shared" si="226"/>
        <v xml:space="preserve"> </v>
      </c>
      <c r="IY35" s="145" t="str">
        <f t="shared" si="227"/>
        <v xml:space="preserve"> </v>
      </c>
      <c r="IZ35" s="149"/>
      <c r="JA35" s="150"/>
      <c r="JB35" s="150" t="str">
        <f t="shared" si="41"/>
        <v xml:space="preserve"> </v>
      </c>
      <c r="JC35" s="154" t="str">
        <f>IF(JA35=0," ",IF(JA35=16," ",VLOOKUP(JA35,PROTOKOL!$A:$E,2)*JB35))</f>
        <v xml:space="preserve"> </v>
      </c>
      <c r="JD35" s="151"/>
      <c r="JE35" s="152" t="str">
        <f>IF(JA35=0," ",IF(JA35=16," ",(IZ35-JC35-JD35)*VLOOKUP(JA35,PROTOKOL!$A:$E,5)))</f>
        <v xml:space="preserve"> </v>
      </c>
      <c r="JF35" s="155"/>
      <c r="JG35" s="156" t="str">
        <f t="shared" si="42"/>
        <v xml:space="preserve"> </v>
      </c>
      <c r="JH35" s="103"/>
      <c r="JI35" s="138">
        <v>22</v>
      </c>
      <c r="JJ35" s="149" t="s">
        <v>163</v>
      </c>
      <c r="JK35" s="150"/>
      <c r="JL35" s="150" t="str">
        <f t="shared" si="43"/>
        <v xml:space="preserve"> </v>
      </c>
      <c r="JM35" s="150" t="str">
        <f>IFERROR(IF(JK35=0," ",IF(JK35=16," ",VLOOKUP(JK35,PROTOKOL!$A:$E,2)*JL35))/7.5*(7.5-JP35),"")</f>
        <v/>
      </c>
      <c r="JN35" s="151"/>
      <c r="JO35" s="152" t="str">
        <f>IF(JK35=0," ",IF(JK35=16," ",(JJ35-JM35-JN35)*VLOOKUP(JK35,PROTOKOL!$A:$E,5)))</f>
        <v xml:space="preserve"> </v>
      </c>
      <c r="JP35" s="153"/>
      <c r="JQ35" s="144" t="str">
        <f t="shared" si="228"/>
        <v xml:space="preserve"> </v>
      </c>
      <c r="JR35" s="145" t="str">
        <f t="shared" si="229"/>
        <v xml:space="preserve"> </v>
      </c>
      <c r="JS35" s="149"/>
      <c r="JT35" s="150"/>
      <c r="JU35" s="150" t="str">
        <f t="shared" si="44"/>
        <v xml:space="preserve"> </v>
      </c>
      <c r="JV35" s="154" t="str">
        <f>IF(JT35=0," ",IF(JT35=16," ",VLOOKUP(JT35,PROTOKOL!$A:$E,2)*JU35))</f>
        <v xml:space="preserve"> </v>
      </c>
      <c r="JW35" s="151"/>
      <c r="JX35" s="152" t="str">
        <f>IF(JT35=0," ",IF(JT35=16," ",(JS35-JV35-JW35)*VLOOKUP(JT35,PROTOKOL!$A:$E,5)))</f>
        <v xml:space="preserve"> </v>
      </c>
      <c r="JY35" s="155"/>
      <c r="JZ35" s="156" t="str">
        <f t="shared" si="45"/>
        <v xml:space="preserve"> </v>
      </c>
      <c r="KA35" s="103"/>
      <c r="KB35" s="138">
        <v>22</v>
      </c>
      <c r="KC35" s="149" t="s">
        <v>163</v>
      </c>
      <c r="KD35" s="150"/>
      <c r="KE35" s="150" t="str">
        <f t="shared" si="46"/>
        <v xml:space="preserve"> </v>
      </c>
      <c r="KF35" s="150" t="str">
        <f>IFERROR(IF(KD35=0," ",IF(KD35=16," ",VLOOKUP(KD35,PROTOKOL!$A:$E,2)*KE35))/7.5*(7.5-KI35),"")</f>
        <v/>
      </c>
      <c r="KG35" s="151"/>
      <c r="KH35" s="152" t="str">
        <f>IF(KD35=0," ",IF(KD35=16," ",(KC35-KF35-KG35)*VLOOKUP(KD35,PROTOKOL!$A:$E,5)))</f>
        <v xml:space="preserve"> </v>
      </c>
      <c r="KI35" s="153"/>
      <c r="KJ35" s="144" t="str">
        <f t="shared" si="230"/>
        <v xml:space="preserve"> </v>
      </c>
      <c r="KK35" s="145" t="str">
        <f t="shared" si="231"/>
        <v xml:space="preserve"> </v>
      </c>
      <c r="KL35" s="149"/>
      <c r="KM35" s="150"/>
      <c r="KN35" s="150" t="str">
        <f t="shared" si="47"/>
        <v xml:space="preserve"> </v>
      </c>
      <c r="KO35" s="154" t="str">
        <f>IF(KM35=0," ",IF(KM35=16," ",VLOOKUP(KM35,PROTOKOL!$A:$E,2)*KN35))</f>
        <v xml:space="preserve"> </v>
      </c>
      <c r="KP35" s="151"/>
      <c r="KQ35" s="152" t="str">
        <f>IF(KM35=0," ",IF(KM35=16," ",(KL35-KO35-KP35)*VLOOKUP(KM35,PROTOKOL!$A:$E,5)))</f>
        <v xml:space="preserve"> </v>
      </c>
      <c r="KR35" s="155"/>
      <c r="KS35" s="156" t="str">
        <f t="shared" si="48"/>
        <v xml:space="preserve"> </v>
      </c>
      <c r="KT35" s="103"/>
      <c r="KU35" s="138">
        <v>22</v>
      </c>
      <c r="KV35" s="149" t="s">
        <v>163</v>
      </c>
      <c r="KW35" s="150"/>
      <c r="KX35" s="150" t="str">
        <f t="shared" si="49"/>
        <v xml:space="preserve"> </v>
      </c>
      <c r="KY35" s="150" t="str">
        <f>IFERROR(IF(KW35=0," ",IF(KW35=16," ",VLOOKUP(KW35,PROTOKOL!$A:$E,2)*KX35))/7.5*(7.5-LB35),"")</f>
        <v/>
      </c>
      <c r="KZ35" s="151"/>
      <c r="LA35" s="152" t="str">
        <f>IF(KW35=0," ",IF(KW35=16," ",(KV35-KY35-KZ35)*VLOOKUP(KW35,PROTOKOL!$A:$E,5)))</f>
        <v xml:space="preserve"> </v>
      </c>
      <c r="LB35" s="153"/>
      <c r="LC35" s="144" t="str">
        <f t="shared" si="232"/>
        <v xml:space="preserve"> </v>
      </c>
      <c r="LD35" s="145" t="str">
        <f t="shared" si="233"/>
        <v xml:space="preserve"> </v>
      </c>
      <c r="LE35" s="149"/>
      <c r="LF35" s="150"/>
      <c r="LG35" s="150" t="str">
        <f t="shared" si="50"/>
        <v xml:space="preserve"> </v>
      </c>
      <c r="LH35" s="154" t="str">
        <f>IF(LF35=0," ",IF(LF35=16," ",VLOOKUP(LF35,PROTOKOL!$A:$E,2)*LG35))</f>
        <v xml:space="preserve"> </v>
      </c>
      <c r="LI35" s="151"/>
      <c r="LJ35" s="152" t="str">
        <f>IF(LF35=0," ",IF(LF35=16," ",(LE35-LH35-LI35)*VLOOKUP(LF35,PROTOKOL!$A:$E,5)))</f>
        <v xml:space="preserve"> </v>
      </c>
      <c r="LK35" s="155"/>
      <c r="LL35" s="156" t="str">
        <f t="shared" si="51"/>
        <v xml:space="preserve"> </v>
      </c>
      <c r="LM35" s="103"/>
      <c r="LN35" s="138">
        <v>22</v>
      </c>
      <c r="LO35" s="149" t="s">
        <v>163</v>
      </c>
      <c r="LP35" s="150"/>
      <c r="LQ35" s="150" t="str">
        <f t="shared" si="52"/>
        <v xml:space="preserve"> </v>
      </c>
      <c r="LR35" s="150" t="str">
        <f>IFERROR(IF(LP35=0," ",IF(LP35=16," ",VLOOKUP(LP35,PROTOKOL!$A:$E,2)*LQ35))/7.5*(7.5-LU35),"")</f>
        <v/>
      </c>
      <c r="LS35" s="151"/>
      <c r="LT35" s="152" t="str">
        <f>IF(LP35=0," ",IF(LP35=16," ",(LO35-LR35-LS35)*VLOOKUP(LP35,PROTOKOL!$A:$E,5)))</f>
        <v xml:space="preserve"> </v>
      </c>
      <c r="LU35" s="153"/>
      <c r="LV35" s="144" t="str">
        <f t="shared" si="234"/>
        <v xml:space="preserve"> </v>
      </c>
      <c r="LW35" s="145" t="str">
        <f t="shared" si="235"/>
        <v xml:space="preserve"> </v>
      </c>
      <c r="LX35" s="149"/>
      <c r="LY35" s="150"/>
      <c r="LZ35" s="150" t="str">
        <f t="shared" si="53"/>
        <v xml:space="preserve"> </v>
      </c>
      <c r="MA35" s="154" t="str">
        <f>IF(LY35=0," ",IF(LY35=16," ",VLOOKUP(LY35,PROTOKOL!$A:$E,2)*LZ35))</f>
        <v xml:space="preserve"> </v>
      </c>
      <c r="MB35" s="151"/>
      <c r="MC35" s="152" t="str">
        <f>IF(LY35=0," ",IF(LY35=16," ",(LX35-MA35-MB35)*VLOOKUP(LY35,PROTOKOL!$A:$E,5)))</f>
        <v xml:space="preserve"> </v>
      </c>
      <c r="MD35" s="155"/>
      <c r="ME35" s="156" t="str">
        <f t="shared" si="54"/>
        <v xml:space="preserve"> </v>
      </c>
      <c r="MF35" s="103"/>
      <c r="MG35" s="138">
        <v>22</v>
      </c>
      <c r="MH35" s="149" t="s">
        <v>163</v>
      </c>
      <c r="MI35" s="150"/>
      <c r="MJ35" s="150" t="str">
        <f t="shared" si="55"/>
        <v xml:space="preserve"> </v>
      </c>
      <c r="MK35" s="150" t="str">
        <f>IFERROR(IF(MI35=0," ",IF(MI35=16," ",VLOOKUP(MI35,PROTOKOL!$A:$E,2)*MJ35))/7.5*(7.5-MN35),"")</f>
        <v/>
      </c>
      <c r="ML35" s="151"/>
      <c r="MM35" s="152" t="str">
        <f>IF(MI35=0," ",IF(MI35=16," ",(MH35-MK35-ML35)*VLOOKUP(MI35,PROTOKOL!$A:$E,5)))</f>
        <v xml:space="preserve"> </v>
      </c>
      <c r="MN35" s="153"/>
      <c r="MO35" s="144" t="str">
        <f t="shared" si="236"/>
        <v xml:space="preserve"> </v>
      </c>
      <c r="MP35" s="145" t="str">
        <f t="shared" si="237"/>
        <v xml:space="preserve"> </v>
      </c>
      <c r="MQ35" s="149"/>
      <c r="MR35" s="150"/>
      <c r="MS35" s="150" t="str">
        <f t="shared" si="56"/>
        <v xml:space="preserve"> </v>
      </c>
      <c r="MT35" s="154" t="str">
        <f>IF(MR35=0," ",IF(MR35=16," ",VLOOKUP(MR35,PROTOKOL!$A:$E,2)*MS35))</f>
        <v xml:space="preserve"> </v>
      </c>
      <c r="MU35" s="151"/>
      <c r="MV35" s="152" t="str">
        <f>IF(MR35=0," ",IF(MR35=16," ",(MQ35-MT35-MU35)*VLOOKUP(MR35,PROTOKOL!$A:$E,5)))</f>
        <v xml:space="preserve"> </v>
      </c>
      <c r="MW35" s="155"/>
      <c r="MX35" s="156" t="str">
        <f t="shared" si="57"/>
        <v xml:space="preserve"> </v>
      </c>
      <c r="MY35" s="103"/>
      <c r="MZ35" s="138">
        <v>22</v>
      </c>
      <c r="NA35" s="149" t="s">
        <v>163</v>
      </c>
      <c r="NB35" s="150"/>
      <c r="NC35" s="150" t="str">
        <f t="shared" si="58"/>
        <v xml:space="preserve"> </v>
      </c>
      <c r="ND35" s="150" t="str">
        <f>IFERROR(IF(NB35=0," ",IF(NB35=16," ",VLOOKUP(NB35,PROTOKOL!$A:$E,2)*NC35))/7.5*(7.5-NG35),"")</f>
        <v/>
      </c>
      <c r="NE35" s="151"/>
      <c r="NF35" s="152" t="str">
        <f>IF(NB35=0," ",IF(NB35=16," ",(NA35-ND35-NE35)*VLOOKUP(NB35,PROTOKOL!$A:$E,5)))</f>
        <v xml:space="preserve"> </v>
      </c>
      <c r="NG35" s="153"/>
      <c r="NH35" s="144" t="str">
        <f t="shared" si="238"/>
        <v xml:space="preserve"> </v>
      </c>
      <c r="NI35" s="145" t="str">
        <f t="shared" si="239"/>
        <v xml:space="preserve"> </v>
      </c>
      <c r="NJ35" s="149"/>
      <c r="NK35" s="150"/>
      <c r="NL35" s="150" t="str">
        <f t="shared" si="59"/>
        <v xml:space="preserve"> </v>
      </c>
      <c r="NM35" s="154" t="str">
        <f>IF(NK35=0," ",IF(NK35=16," ",VLOOKUP(NK35,PROTOKOL!$A:$E,2)*NL35))</f>
        <v xml:space="preserve"> </v>
      </c>
      <c r="NN35" s="151"/>
      <c r="NO35" s="152" t="str">
        <f>IF(NK35=0," ",IF(NK35=16," ",(NJ35-NM35-NN35)*VLOOKUP(NK35,PROTOKOL!$A:$E,5)))</f>
        <v xml:space="preserve"> </v>
      </c>
      <c r="NP35" s="155"/>
      <c r="NQ35" s="156" t="str">
        <f t="shared" si="60"/>
        <v xml:space="preserve"> </v>
      </c>
      <c r="NR35" s="103"/>
      <c r="NS35" s="138">
        <v>22</v>
      </c>
      <c r="NT35" s="149" t="s">
        <v>163</v>
      </c>
      <c r="NU35" s="150"/>
      <c r="NV35" s="150" t="str">
        <f t="shared" si="61"/>
        <v xml:space="preserve"> </v>
      </c>
      <c r="NW35" s="150" t="str">
        <f>IFERROR(IF(NU35=0," ",IF(NU35=16," ",VLOOKUP(NU35,PROTOKOL!$A:$E,2)*NV35))/7.5*(7.5-NZ35),"")</f>
        <v/>
      </c>
      <c r="NX35" s="151"/>
      <c r="NY35" s="152" t="str">
        <f>IF(NU35=0," ",IF(NU35=16," ",(NT35-NW35-NX35)*VLOOKUP(NU35,PROTOKOL!$A:$E,5)))</f>
        <v xml:space="preserve"> </v>
      </c>
      <c r="NZ35" s="153"/>
      <c r="OA35" s="144" t="str">
        <f t="shared" si="240"/>
        <v xml:space="preserve"> </v>
      </c>
      <c r="OB35" s="145" t="str">
        <f t="shared" si="241"/>
        <v xml:space="preserve"> </v>
      </c>
      <c r="OC35" s="149"/>
      <c r="OD35" s="150"/>
      <c r="OE35" s="150" t="str">
        <f t="shared" si="62"/>
        <v xml:space="preserve"> </v>
      </c>
      <c r="OF35" s="154" t="str">
        <f>IF(OD35=0," ",IF(OD35=16," ",VLOOKUP(OD35,PROTOKOL!$A:$E,2)*OE35))</f>
        <v xml:space="preserve"> </v>
      </c>
      <c r="OG35" s="151"/>
      <c r="OH35" s="152" t="str">
        <f>IF(OD35=0," ",IF(OD35=16," ",(OC35-OF35-OG35)*VLOOKUP(OD35,PROTOKOL!$A:$E,5)))</f>
        <v xml:space="preserve"> </v>
      </c>
      <c r="OI35" s="155"/>
      <c r="OJ35" s="156" t="str">
        <f t="shared" si="63"/>
        <v xml:space="preserve"> </v>
      </c>
      <c r="OK35" s="103"/>
      <c r="OL35" s="138">
        <v>22</v>
      </c>
      <c r="OM35" s="149" t="s">
        <v>163</v>
      </c>
      <c r="ON35" s="150"/>
      <c r="OO35" s="150" t="str">
        <f t="shared" si="64"/>
        <v xml:space="preserve"> </v>
      </c>
      <c r="OP35" s="150" t="str">
        <f>IFERROR(IF(ON35=0," ",IF(ON35=16," ",VLOOKUP(ON35,PROTOKOL!$A:$E,2)*OO35))/7.5*(7.5-OS35),"")</f>
        <v/>
      </c>
      <c r="OQ35" s="151"/>
      <c r="OR35" s="152" t="str">
        <f>IF(ON35=0," ",IF(ON35=16," ",(OM35-OP35-OQ35)*VLOOKUP(ON35,PROTOKOL!$A:$E,5)))</f>
        <v xml:space="preserve"> </v>
      </c>
      <c r="OS35" s="153"/>
      <c r="OT35" s="144" t="str">
        <f t="shared" si="242"/>
        <v xml:space="preserve"> </v>
      </c>
      <c r="OU35" s="145" t="str">
        <f t="shared" si="243"/>
        <v xml:space="preserve"> </v>
      </c>
      <c r="OV35" s="149"/>
      <c r="OW35" s="150"/>
      <c r="OX35" s="150" t="str">
        <f t="shared" si="65"/>
        <v xml:space="preserve"> </v>
      </c>
      <c r="OY35" s="154" t="str">
        <f>IF(OW35=0," ",IF(OW35=16," ",VLOOKUP(OW35,PROTOKOL!$A:$E,2)*OX35))</f>
        <v xml:space="preserve"> </v>
      </c>
      <c r="OZ35" s="151"/>
      <c r="PA35" s="152" t="str">
        <f>IF(OW35=0," ",IF(OW35=16," ",(OV35-OY35-OZ35)*VLOOKUP(OW35,PROTOKOL!$A:$E,5)))</f>
        <v xml:space="preserve"> </v>
      </c>
      <c r="PB35" s="155"/>
      <c r="PC35" s="156" t="str">
        <f t="shared" si="66"/>
        <v xml:space="preserve"> </v>
      </c>
      <c r="PD35" s="103"/>
      <c r="PE35" s="138">
        <v>22</v>
      </c>
      <c r="PF35" s="149" t="s">
        <v>163</v>
      </c>
      <c r="PG35" s="150"/>
      <c r="PH35" s="150" t="str">
        <f t="shared" si="67"/>
        <v xml:space="preserve"> </v>
      </c>
      <c r="PI35" s="150" t="str">
        <f>IFERROR(IF(PG35=0," ",IF(PG35=16," ",VLOOKUP(PG35,PROTOKOL!$A:$E,2)*PH35))/7.5*(7.5-PL35),"")</f>
        <v/>
      </c>
      <c r="PJ35" s="151"/>
      <c r="PK35" s="152" t="str">
        <f>IF(PG35=0," ",IF(PG35=16," ",(PF35-PI35-PJ35)*VLOOKUP(PG35,PROTOKOL!$A:$E,5)))</f>
        <v xml:space="preserve"> </v>
      </c>
      <c r="PL35" s="153"/>
      <c r="PM35" s="144" t="str">
        <f t="shared" si="244"/>
        <v xml:space="preserve"> </v>
      </c>
      <c r="PN35" s="145" t="str">
        <f t="shared" si="245"/>
        <v xml:space="preserve"> </v>
      </c>
      <c r="PO35" s="149"/>
      <c r="PP35" s="150"/>
      <c r="PQ35" s="150" t="str">
        <f t="shared" si="68"/>
        <v xml:space="preserve"> </v>
      </c>
      <c r="PR35" s="154" t="str">
        <f>IF(PP35=0," ",IF(PP35=16," ",VLOOKUP(PP35,PROTOKOL!$A:$E,2)*PQ35))</f>
        <v xml:space="preserve"> </v>
      </c>
      <c r="PS35" s="151"/>
      <c r="PT35" s="152" t="str">
        <f>IF(PP35=0," ",IF(PP35=16," ",(PO35-PR35-PS35)*VLOOKUP(PP35,PROTOKOL!$A:$E,5)))</f>
        <v xml:space="preserve"> </v>
      </c>
      <c r="PU35" s="155"/>
      <c r="PV35" s="156" t="str">
        <f t="shared" si="69"/>
        <v xml:space="preserve"> </v>
      </c>
      <c r="PW35" s="103"/>
      <c r="PX35" s="138">
        <v>22</v>
      </c>
      <c r="PY35" s="149" t="s">
        <v>163</v>
      </c>
      <c r="PZ35" s="150"/>
      <c r="QA35" s="150" t="str">
        <f t="shared" si="70"/>
        <v xml:space="preserve"> </v>
      </c>
      <c r="QB35" s="150" t="str">
        <f>IFERROR(IF(PZ35=0," ",IF(PZ35=16," ",VLOOKUP(PZ35,PROTOKOL!$A:$E,2)*QA35))/7.5*(7.5-QE35),"")</f>
        <v/>
      </c>
      <c r="QC35" s="151"/>
      <c r="QD35" s="152" t="str">
        <f>IF(PZ35=0," ",IF(PZ35=16," ",(PY35-QB35-QC35)*VLOOKUP(PZ35,PROTOKOL!$A:$E,5)))</f>
        <v xml:space="preserve"> </v>
      </c>
      <c r="QE35" s="153"/>
      <c r="QF35" s="144" t="str">
        <f t="shared" si="246"/>
        <v xml:space="preserve"> </v>
      </c>
      <c r="QG35" s="145" t="str">
        <f t="shared" si="247"/>
        <v xml:space="preserve"> </v>
      </c>
      <c r="QH35" s="149"/>
      <c r="QI35" s="150"/>
      <c r="QJ35" s="150" t="str">
        <f t="shared" si="71"/>
        <v xml:space="preserve"> </v>
      </c>
      <c r="QK35" s="154" t="str">
        <f>IF(QI35=0," ",IF(QI35=16," ",VLOOKUP(QI35,PROTOKOL!$A:$E,2)*QJ35))</f>
        <v xml:space="preserve"> </v>
      </c>
      <c r="QL35" s="151"/>
      <c r="QM35" s="152" t="str">
        <f>IF(QI35=0," ",IF(QI35=16," ",(QH35-QK35-QL35)*VLOOKUP(QI35,PROTOKOL!$A:$E,5)))</f>
        <v xml:space="preserve"> </v>
      </c>
      <c r="QN35" s="155"/>
      <c r="QO35" s="156" t="str">
        <f t="shared" si="72"/>
        <v xml:space="preserve"> </v>
      </c>
      <c r="QP35" s="103"/>
      <c r="QQ35" s="138">
        <v>22</v>
      </c>
      <c r="QR35" s="149" t="s">
        <v>163</v>
      </c>
      <c r="QS35" s="150"/>
      <c r="QT35" s="150" t="str">
        <f t="shared" si="73"/>
        <v xml:space="preserve"> </v>
      </c>
      <c r="QU35" s="150" t="str">
        <f>IFERROR(IF(QS35=0," ",IF(QS35=16," ",VLOOKUP(QS35,PROTOKOL!$A:$E,2)*QT35))/7.5*(7.5-QX35),"")</f>
        <v/>
      </c>
      <c r="QV35" s="151"/>
      <c r="QW35" s="152" t="str">
        <f>IF(QS35=0," ",IF(QS35=16," ",(QR35-QU35-QV35)*VLOOKUP(QS35,PROTOKOL!$A:$E,5)))</f>
        <v xml:space="preserve"> </v>
      </c>
      <c r="QX35" s="153"/>
      <c r="QY35" s="144" t="str">
        <f t="shared" si="248"/>
        <v xml:space="preserve"> </v>
      </c>
      <c r="QZ35" s="145" t="str">
        <f t="shared" si="249"/>
        <v xml:space="preserve"> </v>
      </c>
      <c r="RA35" s="149"/>
      <c r="RB35" s="150"/>
      <c r="RC35" s="150" t="str">
        <f t="shared" si="74"/>
        <v xml:space="preserve"> </v>
      </c>
      <c r="RD35" s="154" t="str">
        <f>IF(RB35=0," ",IF(RB35=16," ",VLOOKUP(RB35,PROTOKOL!$A:$E,2)*RC35))</f>
        <v xml:space="preserve"> </v>
      </c>
      <c r="RE35" s="151"/>
      <c r="RF35" s="152" t="str">
        <f>IF(RB35=0," ",IF(RB35=16," ",(RA35-RD35-RE35)*VLOOKUP(RB35,PROTOKOL!$A:$E,5)))</f>
        <v xml:space="preserve"> </v>
      </c>
      <c r="RG35" s="155"/>
      <c r="RH35" s="156" t="str">
        <f t="shared" si="75"/>
        <v xml:space="preserve"> </v>
      </c>
      <c r="RI35" s="103"/>
      <c r="RJ35" s="138">
        <v>22</v>
      </c>
      <c r="RK35" s="149" t="s">
        <v>163</v>
      </c>
      <c r="RL35" s="150"/>
      <c r="RM35" s="150" t="str">
        <f t="shared" si="76"/>
        <v xml:space="preserve"> </v>
      </c>
      <c r="RN35" s="150" t="str">
        <f>IFERROR(IF(RL35=0," ",IF(RL35=16," ",VLOOKUP(RL35,PROTOKOL!$A:$E,2)*RM35))/7.5*(7.5-RQ35),"")</f>
        <v/>
      </c>
      <c r="RO35" s="151"/>
      <c r="RP35" s="152" t="str">
        <f>IF(RL35=0," ",IF(RL35=16," ",(RK35-RN35-RO35)*VLOOKUP(RL35,PROTOKOL!$A:$E,5)))</f>
        <v xml:space="preserve"> </v>
      </c>
      <c r="RQ35" s="153"/>
      <c r="RR35" s="144" t="str">
        <f t="shared" si="250"/>
        <v xml:space="preserve"> </v>
      </c>
      <c r="RS35" s="145" t="str">
        <f t="shared" si="251"/>
        <v xml:space="preserve"> </v>
      </c>
      <c r="RT35" s="149"/>
      <c r="RU35" s="150"/>
      <c r="RV35" s="150" t="str">
        <f t="shared" si="77"/>
        <v xml:space="preserve"> </v>
      </c>
      <c r="RW35" s="154" t="str">
        <f>IF(RU35=0," ",IF(RU35=16," ",VLOOKUP(RU35,PROTOKOL!$A:$E,2)*RV35))</f>
        <v xml:space="preserve"> </v>
      </c>
      <c r="RX35" s="151"/>
      <c r="RY35" s="152" t="str">
        <f>IF(RU35=0," ",IF(RU35=16," ",(RT35-RW35-RX35)*VLOOKUP(RU35,PROTOKOL!$A:$E,5)))</f>
        <v xml:space="preserve"> </v>
      </c>
      <c r="RZ35" s="155"/>
      <c r="SA35" s="156" t="str">
        <f t="shared" si="78"/>
        <v xml:space="preserve"> </v>
      </c>
      <c r="SB35" s="103"/>
      <c r="SC35" s="138">
        <v>22</v>
      </c>
      <c r="SD35" s="149" t="s">
        <v>163</v>
      </c>
      <c r="SE35" s="150"/>
      <c r="SF35" s="150" t="str">
        <f t="shared" si="79"/>
        <v xml:space="preserve"> </v>
      </c>
      <c r="SG35" s="150" t="str">
        <f>IFERROR(IF(SE35=0," ",IF(SE35=16," ",VLOOKUP(SE35,PROTOKOL!$A:$E,2)*SF35))/7.5*(7.5-SJ35),"")</f>
        <v/>
      </c>
      <c r="SH35" s="151"/>
      <c r="SI35" s="152" t="str">
        <f>IF(SE35=0," ",IF(SE35=16," ",(SD35-SG35-SH35)*VLOOKUP(SE35,PROTOKOL!$A:$E,5)))</f>
        <v xml:space="preserve"> </v>
      </c>
      <c r="SJ35" s="153"/>
      <c r="SK35" s="144" t="str">
        <f t="shared" si="252"/>
        <v xml:space="preserve"> </v>
      </c>
      <c r="SL35" s="145" t="str">
        <f t="shared" si="253"/>
        <v xml:space="preserve"> </v>
      </c>
      <c r="SM35" s="149"/>
      <c r="SN35" s="150"/>
      <c r="SO35" s="150" t="str">
        <f t="shared" si="80"/>
        <v xml:space="preserve"> </v>
      </c>
      <c r="SP35" s="154" t="str">
        <f>IF(SN35=0," ",IF(SN35=16," ",VLOOKUP(SN35,PROTOKOL!$A:$E,2)*SO35))</f>
        <v xml:space="preserve"> </v>
      </c>
      <c r="SQ35" s="151"/>
      <c r="SR35" s="152" t="str">
        <f>IF(SN35=0," ",IF(SN35=16," ",(SM35-SP35-SQ35)*VLOOKUP(SN35,PROTOKOL!$A:$E,5)))</f>
        <v xml:space="preserve"> </v>
      </c>
      <c r="SS35" s="155"/>
      <c r="ST35" s="156" t="str">
        <f t="shared" si="81"/>
        <v xml:space="preserve"> </v>
      </c>
      <c r="SU35" s="103"/>
      <c r="SV35" s="138">
        <v>22</v>
      </c>
      <c r="SW35" s="149" t="s">
        <v>163</v>
      </c>
      <c r="SX35" s="150"/>
      <c r="SY35" s="150" t="str">
        <f t="shared" si="82"/>
        <v xml:space="preserve"> </v>
      </c>
      <c r="SZ35" s="150" t="str">
        <f>IFERROR(IF(SX35=0," ",IF(SX35=16," ",VLOOKUP(SX35,PROTOKOL!$A:$E,2)*SY35))/7.5*(7.5-TC35),"")</f>
        <v/>
      </c>
      <c r="TA35" s="151"/>
      <c r="TB35" s="152" t="str">
        <f>IF(SX35=0," ",IF(SX35=16," ",(SW35-SZ35-TA35)*VLOOKUP(SX35,PROTOKOL!$A:$E,5)))</f>
        <v xml:space="preserve"> </v>
      </c>
      <c r="TC35" s="153"/>
      <c r="TD35" s="144" t="str">
        <f t="shared" si="254"/>
        <v xml:space="preserve"> </v>
      </c>
      <c r="TE35" s="145" t="str">
        <f t="shared" si="255"/>
        <v xml:space="preserve"> </v>
      </c>
      <c r="TF35" s="149"/>
      <c r="TG35" s="150"/>
      <c r="TH35" s="150" t="str">
        <f t="shared" si="83"/>
        <v xml:space="preserve"> </v>
      </c>
      <c r="TI35" s="154" t="str">
        <f>IF(TG35=0," ",IF(TG35=16," ",VLOOKUP(TG35,PROTOKOL!$A:$E,2)*TH35))</f>
        <v xml:space="preserve"> </v>
      </c>
      <c r="TJ35" s="151"/>
      <c r="TK35" s="152" t="str">
        <f>IF(TG35=0," ",IF(TG35=16," ",(TF35-TI35-TJ35)*VLOOKUP(TG35,PROTOKOL!$A:$E,5)))</f>
        <v xml:space="preserve"> </v>
      </c>
      <c r="TL35" s="155"/>
      <c r="TM35" s="156" t="str">
        <f t="shared" si="84"/>
        <v xml:space="preserve"> </v>
      </c>
      <c r="TN35" s="103"/>
      <c r="TO35" s="138">
        <v>22</v>
      </c>
      <c r="TP35" s="149" t="s">
        <v>163</v>
      </c>
      <c r="TQ35" s="150"/>
      <c r="TR35" s="150" t="str">
        <f t="shared" si="85"/>
        <v xml:space="preserve"> </v>
      </c>
      <c r="TS35" s="150" t="str">
        <f>IFERROR(IF(TQ35=0," ",IF(TQ35=16," ",VLOOKUP(TQ35,PROTOKOL!$A:$E,2)*TR35))/7.5*(7.5-TV35),"")</f>
        <v/>
      </c>
      <c r="TT35" s="151"/>
      <c r="TU35" s="152" t="str">
        <f>IF(TQ35=0," ",IF(TQ35=16," ",(TP35-TS35-TT35)*VLOOKUP(TQ35,PROTOKOL!$A:$E,5)))</f>
        <v xml:space="preserve"> </v>
      </c>
      <c r="TV35" s="153"/>
      <c r="TW35" s="144" t="str">
        <f t="shared" si="256"/>
        <v xml:space="preserve"> </v>
      </c>
      <c r="TX35" s="145" t="str">
        <f t="shared" si="257"/>
        <v xml:space="preserve"> </v>
      </c>
      <c r="TY35" s="149"/>
      <c r="TZ35" s="150"/>
      <c r="UA35" s="150" t="str">
        <f t="shared" si="86"/>
        <v xml:space="preserve"> </v>
      </c>
      <c r="UB35" s="154" t="str">
        <f>IF(TZ35=0," ",IF(TZ35=16," ",VLOOKUP(TZ35,PROTOKOL!$A:$E,2)*UA35))</f>
        <v xml:space="preserve"> </v>
      </c>
      <c r="UC35" s="151"/>
      <c r="UD35" s="152" t="str">
        <f>IF(TZ35=0," ",IF(TZ35=16," ",(TY35-UB35-UC35)*VLOOKUP(TZ35,PROTOKOL!$A:$E,5)))</f>
        <v xml:space="preserve"> </v>
      </c>
      <c r="UE35" s="155"/>
      <c r="UF35" s="156" t="str">
        <f t="shared" si="87"/>
        <v xml:space="preserve"> </v>
      </c>
      <c r="UG35" s="103"/>
      <c r="UH35" s="138">
        <v>22</v>
      </c>
      <c r="UI35" s="149" t="s">
        <v>163</v>
      </c>
      <c r="UJ35" s="150"/>
      <c r="UK35" s="150" t="str">
        <f t="shared" si="88"/>
        <v xml:space="preserve"> </v>
      </c>
      <c r="UL35" s="150" t="str">
        <f>IFERROR(IF(UJ35=0," ",IF(UJ35=16," ",VLOOKUP(UJ35,PROTOKOL!$A:$E,2)*UK35))/7.5*(7.5-UO35),"")</f>
        <v/>
      </c>
      <c r="UM35" s="151"/>
      <c r="UN35" s="152" t="str">
        <f>IF(UJ35=0," ",IF(UJ35=16," ",(UI35-UL35-UM35)*VLOOKUP(UJ35,PROTOKOL!$A:$E,5)))</f>
        <v xml:space="preserve"> </v>
      </c>
      <c r="UO35" s="153"/>
      <c r="UP35" s="144" t="str">
        <f t="shared" si="258"/>
        <v xml:space="preserve"> </v>
      </c>
      <c r="UQ35" s="145" t="str">
        <f t="shared" si="259"/>
        <v xml:space="preserve"> </v>
      </c>
      <c r="UR35" s="149"/>
      <c r="US35" s="150"/>
      <c r="UT35" s="150" t="str">
        <f t="shared" si="89"/>
        <v xml:space="preserve"> </v>
      </c>
      <c r="UU35" s="154" t="str">
        <f>IF(US35=0," ",IF(US35=16," ",VLOOKUP(US35,PROTOKOL!$A:$E,2)*UT35))</f>
        <v xml:space="preserve"> </v>
      </c>
      <c r="UV35" s="151"/>
      <c r="UW35" s="152" t="str">
        <f>IF(US35=0," ",IF(US35=16," ",(UR35-UU35-UV35)*VLOOKUP(US35,PROTOKOL!$A:$E,5)))</f>
        <v xml:space="preserve"> </v>
      </c>
      <c r="UX35" s="155"/>
      <c r="UY35" s="156" t="str">
        <f t="shared" si="90"/>
        <v xml:space="preserve"> </v>
      </c>
      <c r="UZ35" s="103"/>
      <c r="VA35" s="138">
        <v>22</v>
      </c>
      <c r="VB35" s="149" t="s">
        <v>163</v>
      </c>
      <c r="VC35" s="150"/>
      <c r="VD35" s="150" t="str">
        <f t="shared" si="91"/>
        <v xml:space="preserve"> </v>
      </c>
      <c r="VE35" s="150" t="str">
        <f>IFERROR(IF(VC35=0," ",IF(VC35=16," ",VLOOKUP(VC35,PROTOKOL!$A:$E,2)*VD35))/7.5*(7.5-VH35),"")</f>
        <v/>
      </c>
      <c r="VF35" s="151"/>
      <c r="VG35" s="152" t="str">
        <f>IF(VC35=0," ",IF(VC35=16," ",(VB35-VE35-VF35)*VLOOKUP(VC35,PROTOKOL!$A:$E,5)))</f>
        <v xml:space="preserve"> </v>
      </c>
      <c r="VH35" s="153"/>
      <c r="VI35" s="144" t="str">
        <f t="shared" si="260"/>
        <v xml:space="preserve"> </v>
      </c>
      <c r="VJ35" s="145" t="str">
        <f t="shared" si="261"/>
        <v xml:space="preserve"> </v>
      </c>
      <c r="VK35" s="149"/>
      <c r="VL35" s="150"/>
      <c r="VM35" s="150" t="str">
        <f t="shared" si="92"/>
        <v xml:space="preserve"> </v>
      </c>
      <c r="VN35" s="154" t="str">
        <f>IF(VL35=0," ",IF(VL35=16," ",VLOOKUP(VL35,PROTOKOL!$A:$E,2)*VM35))</f>
        <v xml:space="preserve"> </v>
      </c>
      <c r="VO35" s="151"/>
      <c r="VP35" s="152" t="str">
        <f>IF(VL35=0," ",IF(VL35=16," ",(VK35-VN35-VO35)*VLOOKUP(VL35,PROTOKOL!$A:$E,5)))</f>
        <v xml:space="preserve"> </v>
      </c>
      <c r="VQ35" s="155"/>
      <c r="VR35" s="156" t="str">
        <f t="shared" si="93"/>
        <v xml:space="preserve"> </v>
      </c>
      <c r="VS35" s="103"/>
      <c r="VT35" s="138">
        <v>22</v>
      </c>
      <c r="VU35" s="149" t="s">
        <v>163</v>
      </c>
      <c r="VV35" s="150"/>
      <c r="VW35" s="150" t="str">
        <f t="shared" si="94"/>
        <v xml:space="preserve"> </v>
      </c>
      <c r="VX35" s="150" t="str">
        <f>IFERROR(IF(VV35=0," ",IF(VV35=16," ",VLOOKUP(VV35,PROTOKOL!$A:$E,2)*VW35))/7.5*(7.5-WA35),"")</f>
        <v/>
      </c>
      <c r="VY35" s="151"/>
      <c r="VZ35" s="152" t="str">
        <f>IF(VV35=0," ",IF(VV35=16," ",(VU35-VX35-VY35)*VLOOKUP(VV35,PROTOKOL!$A:$E,5)))</f>
        <v xml:space="preserve"> </v>
      </c>
      <c r="WA35" s="153"/>
      <c r="WB35" s="144" t="str">
        <f t="shared" si="262"/>
        <v xml:space="preserve"> </v>
      </c>
      <c r="WC35" s="145" t="str">
        <f t="shared" si="263"/>
        <v xml:space="preserve"> </v>
      </c>
      <c r="WD35" s="149"/>
      <c r="WE35" s="150"/>
      <c r="WF35" s="150" t="str">
        <f t="shared" si="95"/>
        <v xml:space="preserve"> </v>
      </c>
      <c r="WG35" s="154" t="str">
        <f>IF(WE35=0," ",IF(WE35=16," ",VLOOKUP(WE35,PROTOKOL!$A:$E,2)*WF35))</f>
        <v xml:space="preserve"> </v>
      </c>
      <c r="WH35" s="151"/>
      <c r="WI35" s="152" t="str">
        <f>IF(WE35=0," ",IF(WE35=16," ",(WD35-WG35-WH35)*VLOOKUP(WE35,PROTOKOL!$A:$E,5)))</f>
        <v xml:space="preserve"> </v>
      </c>
      <c r="WJ35" s="155"/>
      <c r="WK35" s="156" t="str">
        <f t="shared" si="96"/>
        <v xml:space="preserve"> </v>
      </c>
      <c r="WL35" s="103"/>
      <c r="WM35" s="138">
        <v>22</v>
      </c>
      <c r="WN35" s="149" t="s">
        <v>163</v>
      </c>
      <c r="WO35" s="150"/>
      <c r="WP35" s="150" t="str">
        <f t="shared" si="97"/>
        <v xml:space="preserve"> </v>
      </c>
      <c r="WQ35" s="150" t="str">
        <f>IFERROR(IF(WO35=0," ",IF(WO35=16," ",VLOOKUP(WO35,PROTOKOL!$A:$E,2)*WP35))/7.5*(7.5-WT35),"")</f>
        <v/>
      </c>
      <c r="WR35" s="151"/>
      <c r="WS35" s="152" t="str">
        <f>IF(WO35=0," ",IF(WO35=16," ",(WN35-WQ35-WR35)*VLOOKUP(WO35,PROTOKOL!$A:$E,5)))</f>
        <v xml:space="preserve"> </v>
      </c>
      <c r="WT35" s="153"/>
      <c r="WU35" s="144" t="str">
        <f t="shared" si="264"/>
        <v xml:space="preserve"> </v>
      </c>
      <c r="WV35" s="145" t="str">
        <f t="shared" si="265"/>
        <v xml:space="preserve"> </v>
      </c>
      <c r="WW35" s="149"/>
      <c r="WX35" s="150"/>
      <c r="WY35" s="150" t="str">
        <f t="shared" si="98"/>
        <v xml:space="preserve"> </v>
      </c>
      <c r="WZ35" s="154" t="str">
        <f>IF(WX35=0," ",IF(WX35=16," ",VLOOKUP(WX35,PROTOKOL!$A:$E,2)*WY35))</f>
        <v xml:space="preserve"> </v>
      </c>
      <c r="XA35" s="151"/>
      <c r="XB35" s="152" t="str">
        <f>IF(WX35=0," ",IF(WX35=16," ",(WW35-WZ35-XA35)*VLOOKUP(WX35,PROTOKOL!$A:$E,5)))</f>
        <v xml:space="preserve"> </v>
      </c>
      <c r="XC35" s="155"/>
      <c r="XD35" s="156" t="str">
        <f t="shared" si="99"/>
        <v xml:space="preserve"> </v>
      </c>
      <c r="XE35" s="103"/>
      <c r="XF35" s="138">
        <v>22</v>
      </c>
      <c r="XG35" s="149" t="s">
        <v>163</v>
      </c>
      <c r="XH35" s="150"/>
      <c r="XI35" s="150" t="str">
        <f t="shared" si="100"/>
        <v xml:space="preserve"> </v>
      </c>
      <c r="XJ35" s="150" t="str">
        <f>IFERROR(IF(XH35=0," ",IF(XH35=16," ",VLOOKUP(XH35,PROTOKOL!$A:$E,2)*XI35))/7.5*(7.5-XM35),"")</f>
        <v/>
      </c>
      <c r="XK35" s="151"/>
      <c r="XL35" s="152" t="str">
        <f>IF(XH35=0," ",IF(XH35=16," ",(XG35-XJ35-XK35)*VLOOKUP(XH35,PROTOKOL!$A:$E,5)))</f>
        <v xml:space="preserve"> </v>
      </c>
      <c r="XM35" s="153"/>
      <c r="XN35" s="144" t="str">
        <f t="shared" si="266"/>
        <v xml:space="preserve"> </v>
      </c>
      <c r="XO35" s="145" t="str">
        <f t="shared" si="267"/>
        <v xml:space="preserve"> </v>
      </c>
      <c r="XP35" s="149"/>
      <c r="XQ35" s="150"/>
      <c r="XR35" s="150" t="str">
        <f t="shared" si="101"/>
        <v xml:space="preserve"> </v>
      </c>
      <c r="XS35" s="154" t="str">
        <f>IF(XQ35=0," ",IF(XQ35=16," ",VLOOKUP(XQ35,PROTOKOL!$A:$E,2)*XR35))</f>
        <v xml:space="preserve"> </v>
      </c>
      <c r="XT35" s="151"/>
      <c r="XU35" s="152" t="str">
        <f>IF(XQ35=0," ",IF(XQ35=16," ",(XP35-XS35-XT35)*VLOOKUP(XQ35,PROTOKOL!$A:$E,5)))</f>
        <v xml:space="preserve"> </v>
      </c>
      <c r="XV35" s="155"/>
      <c r="XW35" s="156" t="str">
        <f t="shared" si="102"/>
        <v xml:space="preserve"> </v>
      </c>
      <c r="XX35" s="103"/>
      <c r="XY35" s="138">
        <v>22</v>
      </c>
      <c r="XZ35" s="149" t="s">
        <v>163</v>
      </c>
      <c r="YA35" s="150"/>
      <c r="YB35" s="150" t="str">
        <f t="shared" si="103"/>
        <v xml:space="preserve"> </v>
      </c>
      <c r="YC35" s="150" t="str">
        <f>IFERROR(IF(YA35=0," ",IF(YA35=16," ",VLOOKUP(YA35,PROTOKOL!$A:$E,2)*YB35))/7.5*(7.5-YF35),"")</f>
        <v/>
      </c>
      <c r="YD35" s="151"/>
      <c r="YE35" s="152" t="str">
        <f>IF(YA35=0," ",IF(YA35=16," ",(XZ35-YC35-YD35)*VLOOKUP(YA35,PROTOKOL!$A:$E,5)))</f>
        <v xml:space="preserve"> </v>
      </c>
      <c r="YF35" s="153"/>
      <c r="YG35" s="144" t="str">
        <f t="shared" si="268"/>
        <v xml:space="preserve"> </v>
      </c>
      <c r="YH35" s="145" t="str">
        <f t="shared" si="269"/>
        <v xml:space="preserve"> </v>
      </c>
      <c r="YI35" s="149"/>
      <c r="YJ35" s="150"/>
      <c r="YK35" s="150" t="str">
        <f t="shared" si="104"/>
        <v xml:space="preserve"> </v>
      </c>
      <c r="YL35" s="154" t="str">
        <f>IF(YJ35=0," ",IF(YJ35=16," ",VLOOKUP(YJ35,PROTOKOL!$A:$E,2)*YK35))</f>
        <v xml:space="preserve"> </v>
      </c>
      <c r="YM35" s="151"/>
      <c r="YN35" s="152" t="str">
        <f>IF(YJ35=0," ",IF(YJ35=16," ",(YI35-YL35-YM35)*VLOOKUP(YJ35,PROTOKOL!$A:$E,5)))</f>
        <v xml:space="preserve"> </v>
      </c>
      <c r="YO35" s="155"/>
      <c r="YP35" s="156" t="str">
        <f t="shared" si="105"/>
        <v xml:space="preserve"> </v>
      </c>
      <c r="YQ35" s="103"/>
      <c r="YR35" s="138">
        <v>22</v>
      </c>
      <c r="YS35" s="149" t="s">
        <v>163</v>
      </c>
      <c r="YT35" s="150"/>
      <c r="YU35" s="150" t="str">
        <f t="shared" si="106"/>
        <v xml:space="preserve"> </v>
      </c>
      <c r="YV35" s="150" t="str">
        <f>IFERROR(IF(YT35=0," ",IF(YT35=16," ",VLOOKUP(YT35,PROTOKOL!$A:$E,2)*YU35))/7.5*(7.5-YY35),"")</f>
        <v/>
      </c>
      <c r="YW35" s="151"/>
      <c r="YX35" s="152" t="str">
        <f>IF(YT35=0," ",IF(YT35=16," ",(YS35-YV35-YW35)*VLOOKUP(YT35,PROTOKOL!$A:$E,5)))</f>
        <v xml:space="preserve"> </v>
      </c>
      <c r="YY35" s="153"/>
      <c r="YZ35" s="144" t="str">
        <f t="shared" si="270"/>
        <v xml:space="preserve"> </v>
      </c>
      <c r="ZA35" s="145" t="str">
        <f t="shared" si="271"/>
        <v xml:space="preserve"> </v>
      </c>
      <c r="ZB35" s="149"/>
      <c r="ZC35" s="150"/>
      <c r="ZD35" s="150" t="str">
        <f t="shared" si="107"/>
        <v xml:space="preserve"> </v>
      </c>
      <c r="ZE35" s="154" t="str">
        <f>IF(ZC35=0," ",IF(ZC35=16," ",VLOOKUP(ZC35,PROTOKOL!$A:$E,2)*ZD35))</f>
        <v xml:space="preserve"> </v>
      </c>
      <c r="ZF35" s="151"/>
      <c r="ZG35" s="152" t="str">
        <f>IF(ZC35=0," ",IF(ZC35=16," ",(ZB35-ZE35-ZF35)*VLOOKUP(ZC35,PROTOKOL!$A:$E,5)))</f>
        <v xml:space="preserve"> </v>
      </c>
      <c r="ZH35" s="155"/>
      <c r="ZI35" s="156" t="str">
        <f t="shared" si="108"/>
        <v xml:space="preserve"> </v>
      </c>
      <c r="ZJ35" s="103"/>
      <c r="ZK35" s="138">
        <v>22</v>
      </c>
      <c r="ZL35" s="149" t="s">
        <v>163</v>
      </c>
      <c r="ZM35" s="150"/>
      <c r="ZN35" s="150" t="str">
        <f t="shared" si="109"/>
        <v xml:space="preserve"> </v>
      </c>
      <c r="ZO35" s="150" t="str">
        <f>IFERROR(IF(ZM35=0," ",IF(ZM35=16," ",VLOOKUP(ZM35,PROTOKOL!$A:$E,2)*ZN35))/7.5*(7.5-ZR35),"")</f>
        <v/>
      </c>
      <c r="ZP35" s="151"/>
      <c r="ZQ35" s="152" t="str">
        <f>IF(ZM35=0," ",IF(ZM35=16," ",(ZL35-ZO35-ZP35)*VLOOKUP(ZM35,PROTOKOL!$A:$E,5)))</f>
        <v xml:space="preserve"> </v>
      </c>
      <c r="ZR35" s="153"/>
      <c r="ZS35" s="144" t="str">
        <f t="shared" si="272"/>
        <v xml:space="preserve"> </v>
      </c>
      <c r="ZT35" s="145" t="str">
        <f t="shared" si="273"/>
        <v xml:space="preserve"> </v>
      </c>
      <c r="ZU35" s="149"/>
      <c r="ZV35" s="150"/>
      <c r="ZW35" s="150" t="str">
        <f t="shared" si="110"/>
        <v xml:space="preserve"> </v>
      </c>
      <c r="ZX35" s="154" t="str">
        <f>IF(ZV35=0," ",IF(ZV35=16," ",VLOOKUP(ZV35,PROTOKOL!$A:$E,2)*ZW35))</f>
        <v xml:space="preserve"> </v>
      </c>
      <c r="ZY35" s="151"/>
      <c r="ZZ35" s="152" t="str">
        <f>IF(ZV35=0," ",IF(ZV35=16," ",(ZU35-ZX35-ZY35)*VLOOKUP(ZV35,PROTOKOL!$A:$E,5)))</f>
        <v xml:space="preserve"> </v>
      </c>
      <c r="AAA35" s="155"/>
      <c r="AAB35" s="156" t="str">
        <f t="shared" si="111"/>
        <v xml:space="preserve"> </v>
      </c>
      <c r="AAC35" s="103"/>
      <c r="AAD35" s="138">
        <v>22</v>
      </c>
      <c r="AAE35" s="149" t="s">
        <v>163</v>
      </c>
      <c r="AAF35" s="150"/>
      <c r="AAG35" s="150" t="str">
        <f t="shared" si="112"/>
        <v xml:space="preserve"> </v>
      </c>
      <c r="AAH35" s="150" t="str">
        <f>IFERROR(IF(AAF35=0," ",IF(AAF35=16," ",VLOOKUP(AAF35,PROTOKOL!$A:$E,2)*AAG35))/7.5*(7.5-AAK35),"")</f>
        <v/>
      </c>
      <c r="AAI35" s="151"/>
      <c r="AAJ35" s="152" t="str">
        <f>IF(AAF35=0," ",IF(AAF35=16," ",(AAE35-AAH35-AAI35)*VLOOKUP(AAF35,PROTOKOL!$A:$E,5)))</f>
        <v xml:space="preserve"> </v>
      </c>
      <c r="AAK35" s="153"/>
      <c r="AAL35" s="144" t="str">
        <f t="shared" si="274"/>
        <v xml:space="preserve"> </v>
      </c>
      <c r="AAM35" s="145" t="str">
        <f t="shared" si="275"/>
        <v xml:space="preserve"> </v>
      </c>
      <c r="AAN35" s="149"/>
      <c r="AAO35" s="150"/>
      <c r="AAP35" s="150" t="str">
        <f t="shared" si="113"/>
        <v xml:space="preserve"> </v>
      </c>
      <c r="AAQ35" s="154" t="str">
        <f>IF(AAO35=0," ",IF(AAO35=16," ",VLOOKUP(AAO35,PROTOKOL!$A:$E,2)*AAP35))</f>
        <v xml:space="preserve"> </v>
      </c>
      <c r="AAR35" s="151"/>
      <c r="AAS35" s="152" t="str">
        <f>IF(AAO35=0," ",IF(AAO35=16," ",(AAN35-AAQ35-AAR35)*VLOOKUP(AAO35,PROTOKOL!$A:$E,5)))</f>
        <v xml:space="preserve"> </v>
      </c>
      <c r="AAT35" s="155"/>
      <c r="AAU35" s="156" t="str">
        <f t="shared" si="114"/>
        <v xml:space="preserve"> </v>
      </c>
      <c r="AAV35" s="103"/>
      <c r="AAW35" s="138">
        <v>22</v>
      </c>
      <c r="AAX35" s="149" t="s">
        <v>163</v>
      </c>
      <c r="AAY35" s="150"/>
      <c r="AAZ35" s="150" t="str">
        <f t="shared" si="115"/>
        <v xml:space="preserve"> </v>
      </c>
      <c r="ABA35" s="150" t="str">
        <f>IFERROR(IF(AAY35=0," ",IF(AAY35=16," ",VLOOKUP(AAY35,PROTOKOL!$A:$E,2)*AAZ35))/7.5*(7.5-ABD35),"")</f>
        <v/>
      </c>
      <c r="ABB35" s="151"/>
      <c r="ABC35" s="152" t="str">
        <f>IF(AAY35=0," ",IF(AAY35=16," ",(AAX35-ABA35-ABB35)*VLOOKUP(AAY35,PROTOKOL!$A:$E,5)))</f>
        <v xml:space="preserve"> </v>
      </c>
      <c r="ABD35" s="153"/>
      <c r="ABE35" s="144" t="str">
        <f t="shared" si="276"/>
        <v xml:space="preserve"> </v>
      </c>
      <c r="ABF35" s="145" t="str">
        <f t="shared" si="277"/>
        <v xml:space="preserve"> </v>
      </c>
      <c r="ABG35" s="149"/>
      <c r="ABH35" s="150"/>
      <c r="ABI35" s="150" t="str">
        <f t="shared" si="116"/>
        <v xml:space="preserve"> </v>
      </c>
      <c r="ABJ35" s="154" t="str">
        <f>IF(ABH35=0," ",IF(ABH35=16," ",VLOOKUP(ABH35,PROTOKOL!$A:$E,2)*ABI35))</f>
        <v xml:space="preserve"> </v>
      </c>
      <c r="ABK35" s="151"/>
      <c r="ABL35" s="152" t="str">
        <f>IF(ABH35=0," ",IF(ABH35=16," ",(ABG35-ABJ35-ABK35)*VLOOKUP(ABH35,PROTOKOL!$A:$E,5)))</f>
        <v xml:space="preserve"> </v>
      </c>
      <c r="ABM35" s="155"/>
      <c r="ABN35" s="156" t="str">
        <f t="shared" si="117"/>
        <v xml:space="preserve"> </v>
      </c>
      <c r="ABO35" s="103"/>
      <c r="ABP35" s="138">
        <v>22</v>
      </c>
      <c r="ABQ35" s="149" t="s">
        <v>163</v>
      </c>
      <c r="ABR35" s="150"/>
      <c r="ABS35" s="150" t="str">
        <f t="shared" si="118"/>
        <v xml:space="preserve"> </v>
      </c>
      <c r="ABT35" s="150" t="str">
        <f>IFERROR(IF(ABR35=0," ",IF(ABR35=16," ",VLOOKUP(ABR35,PROTOKOL!$A:$E,2)*ABS35))/7.5*(7.5-ABW35),"")</f>
        <v/>
      </c>
      <c r="ABU35" s="151"/>
      <c r="ABV35" s="152" t="str">
        <f>IF(ABR35=0," ",IF(ABR35=16," ",(ABQ35-ABT35-ABU35)*VLOOKUP(ABR35,PROTOKOL!$A:$E,5)))</f>
        <v xml:space="preserve"> </v>
      </c>
      <c r="ABW35" s="153"/>
      <c r="ABX35" s="144" t="str">
        <f t="shared" si="278"/>
        <v xml:space="preserve"> </v>
      </c>
      <c r="ABY35" s="145" t="str">
        <f t="shared" si="279"/>
        <v xml:space="preserve"> </v>
      </c>
      <c r="ABZ35" s="149"/>
      <c r="ACA35" s="150"/>
      <c r="ACB35" s="150" t="str">
        <f t="shared" si="119"/>
        <v xml:space="preserve"> </v>
      </c>
      <c r="ACC35" s="154" t="str">
        <f>IF(ACA35=0," ",IF(ACA35=16," ",VLOOKUP(ACA35,PROTOKOL!$A:$E,2)*ACB35))</f>
        <v xml:space="preserve"> </v>
      </c>
      <c r="ACD35" s="151"/>
      <c r="ACE35" s="152" t="str">
        <f>IF(ACA35=0," ",IF(ACA35=16," ",(ABZ35-ACC35-ACD35)*VLOOKUP(ACA35,PROTOKOL!$A:$E,5)))</f>
        <v xml:space="preserve"> </v>
      </c>
      <c r="ACF35" s="155"/>
      <c r="ACG35" s="156" t="str">
        <f t="shared" si="120"/>
        <v xml:space="preserve"> </v>
      </c>
      <c r="ACH35" s="103"/>
      <c r="ACI35" s="138">
        <v>22</v>
      </c>
      <c r="ACJ35" s="149" t="s">
        <v>163</v>
      </c>
      <c r="ACK35" s="150"/>
      <c r="ACL35" s="150" t="str">
        <f t="shared" si="121"/>
        <v xml:space="preserve"> </v>
      </c>
      <c r="ACM35" s="150" t="str">
        <f>IFERROR(IF(ACK35=0," ",IF(ACK35=16," ",VLOOKUP(ACK35,PROTOKOL!$A:$E,2)*ACL35))/7.5*(7.5-ACP35),"")</f>
        <v/>
      </c>
      <c r="ACN35" s="151"/>
      <c r="ACO35" s="152" t="str">
        <f>IF(ACK35=0," ",IF(ACK35=16," ",(ACJ35-ACM35-ACN35)*VLOOKUP(ACK35,PROTOKOL!$A:$E,5)))</f>
        <v xml:space="preserve"> </v>
      </c>
      <c r="ACP35" s="153"/>
      <c r="ACQ35" s="144" t="str">
        <f t="shared" si="280"/>
        <v xml:space="preserve"> </v>
      </c>
      <c r="ACR35" s="145" t="str">
        <f t="shared" si="281"/>
        <v xml:space="preserve"> </v>
      </c>
      <c r="ACS35" s="149"/>
      <c r="ACT35" s="150"/>
      <c r="ACU35" s="150" t="str">
        <f t="shared" si="122"/>
        <v xml:space="preserve"> </v>
      </c>
      <c r="ACV35" s="154" t="str">
        <f>IF(ACT35=0," ",IF(ACT35=16," ",VLOOKUP(ACT35,PROTOKOL!$A:$E,2)*ACU35))</f>
        <v xml:space="preserve"> </v>
      </c>
      <c r="ACW35" s="151"/>
      <c r="ACX35" s="152" t="str">
        <f>IF(ACT35=0," ",IF(ACT35=16," ",(ACS35-ACV35-ACW35)*VLOOKUP(ACT35,PROTOKOL!$A:$E,5)))</f>
        <v xml:space="preserve"> </v>
      </c>
      <c r="ACY35" s="155"/>
      <c r="ACZ35" s="156" t="str">
        <f t="shared" si="123"/>
        <v xml:space="preserve"> </v>
      </c>
      <c r="ADA35" s="103"/>
      <c r="ADB35" s="138">
        <v>22</v>
      </c>
      <c r="ADC35" s="149" t="s">
        <v>163</v>
      </c>
      <c r="ADD35" s="150"/>
      <c r="ADE35" s="150" t="str">
        <f t="shared" si="124"/>
        <v xml:space="preserve"> </v>
      </c>
      <c r="ADF35" s="150" t="str">
        <f>IFERROR(IF(ADD35=0," ",IF(ADD35=16," ",VLOOKUP(ADD35,PROTOKOL!$A:$E,2)*ADE35))/7.5*(7.5-ADI35),"")</f>
        <v/>
      </c>
      <c r="ADG35" s="151"/>
      <c r="ADH35" s="152" t="str">
        <f>IF(ADD35=0," ",IF(ADD35=16," ",(ADC35-ADF35-ADG35)*VLOOKUP(ADD35,PROTOKOL!$A:$E,5)))</f>
        <v xml:space="preserve"> </v>
      </c>
      <c r="ADI35" s="153"/>
      <c r="ADJ35" s="144" t="str">
        <f t="shared" si="282"/>
        <v xml:space="preserve"> </v>
      </c>
      <c r="ADK35" s="145" t="str">
        <f t="shared" si="283"/>
        <v xml:space="preserve"> </v>
      </c>
      <c r="ADL35" s="149"/>
      <c r="ADM35" s="150"/>
      <c r="ADN35" s="150" t="str">
        <f t="shared" si="125"/>
        <v xml:space="preserve"> </v>
      </c>
      <c r="ADO35" s="154" t="str">
        <f>IF(ADM35=0," ",IF(ADM35=16," ",VLOOKUP(ADM35,PROTOKOL!$A:$E,2)*ADN35))</f>
        <v xml:space="preserve"> </v>
      </c>
      <c r="ADP35" s="151"/>
      <c r="ADQ35" s="152" t="str">
        <f>IF(ADM35=0," ",IF(ADM35=16," ",(ADL35-ADO35-ADP35)*VLOOKUP(ADM35,PROTOKOL!$A:$E,5)))</f>
        <v xml:space="preserve"> </v>
      </c>
      <c r="ADR35" s="155"/>
      <c r="ADS35" s="156" t="str">
        <f t="shared" si="126"/>
        <v xml:space="preserve"> </v>
      </c>
      <c r="ADT35" s="103"/>
      <c r="ADU35" s="138">
        <v>22</v>
      </c>
      <c r="ADV35" s="149" t="s">
        <v>163</v>
      </c>
      <c r="ADW35" s="150"/>
      <c r="ADX35" s="150" t="str">
        <f t="shared" si="127"/>
        <v xml:space="preserve"> </v>
      </c>
      <c r="ADY35" s="150" t="str">
        <f>IFERROR(IF(ADW35=0," ",IF(ADW35=16," ",VLOOKUP(ADW35,PROTOKOL!$A:$E,2)*ADX35))/7.5*(7.5-AEB35),"")</f>
        <v/>
      </c>
      <c r="ADZ35" s="151"/>
      <c r="AEA35" s="152" t="str">
        <f>IF(ADW35=0," ",IF(ADW35=16," ",(ADV35-ADY35-ADZ35)*VLOOKUP(ADW35,PROTOKOL!$A:$E,5)))</f>
        <v xml:space="preserve"> </v>
      </c>
      <c r="AEB35" s="153"/>
      <c r="AEC35" s="144" t="str">
        <f t="shared" si="284"/>
        <v xml:space="preserve"> </v>
      </c>
      <c r="AED35" s="145" t="str">
        <f t="shared" si="285"/>
        <v xml:space="preserve"> </v>
      </c>
      <c r="AEE35" s="149"/>
      <c r="AEF35" s="150"/>
      <c r="AEG35" s="150" t="str">
        <f t="shared" si="128"/>
        <v xml:space="preserve"> </v>
      </c>
      <c r="AEH35" s="154" t="str">
        <f>IF(AEF35=0," ",IF(AEF35=16," ",VLOOKUP(AEF35,PROTOKOL!$A:$E,2)*AEG35))</f>
        <v xml:space="preserve"> </v>
      </c>
      <c r="AEI35" s="151"/>
      <c r="AEJ35" s="152" t="str">
        <f>IF(AEF35=0," ",IF(AEF35=16," ",(AEE35-AEH35-AEI35)*VLOOKUP(AEF35,PROTOKOL!$A:$E,5)))</f>
        <v xml:space="preserve"> </v>
      </c>
      <c r="AEK35" s="155"/>
      <c r="AEL35" s="156" t="str">
        <f t="shared" si="129"/>
        <v xml:space="preserve"> </v>
      </c>
      <c r="AEM35" s="103"/>
      <c r="AEN35" s="138">
        <v>22</v>
      </c>
      <c r="AEO35" s="149" t="s">
        <v>163</v>
      </c>
      <c r="AEP35" s="150"/>
      <c r="AEQ35" s="150" t="str">
        <f t="shared" si="130"/>
        <v xml:space="preserve"> </v>
      </c>
      <c r="AER35" s="150" t="str">
        <f>IFERROR(IF(AEP35=0," ",IF(AEP35=16," ",VLOOKUP(AEP35,PROTOKOL!$A:$E,2)*AEQ35))/7.5*(7.5-AEU35),"")</f>
        <v/>
      </c>
      <c r="AES35" s="151"/>
      <c r="AET35" s="152" t="str">
        <f>IF(AEP35=0," ",IF(AEP35=16," ",(AEO35-AER35-AES35)*VLOOKUP(AEP35,PROTOKOL!$A:$E,5)))</f>
        <v xml:space="preserve"> </v>
      </c>
      <c r="AEU35" s="153"/>
      <c r="AEV35" s="144" t="str">
        <f t="shared" si="286"/>
        <v xml:space="preserve"> </v>
      </c>
      <c r="AEW35" s="145" t="str">
        <f t="shared" si="287"/>
        <v xml:space="preserve"> </v>
      </c>
      <c r="AEX35" s="149"/>
      <c r="AEY35" s="150"/>
      <c r="AEZ35" s="150" t="str">
        <f t="shared" si="131"/>
        <v xml:space="preserve"> </v>
      </c>
      <c r="AFA35" s="154" t="str">
        <f>IF(AEY35=0," ",IF(AEY35=16," ",VLOOKUP(AEY35,PROTOKOL!$A:$E,2)*AEZ35))</f>
        <v xml:space="preserve"> </v>
      </c>
      <c r="AFB35" s="151"/>
      <c r="AFC35" s="152" t="str">
        <f>IF(AEY35=0," ",IF(AEY35=16," ",(AEX35-AFA35-AFB35)*VLOOKUP(AEY35,PROTOKOL!$A:$E,5)))</f>
        <v xml:space="preserve"> </v>
      </c>
      <c r="AFD35" s="155"/>
      <c r="AFE35" s="156" t="str">
        <f t="shared" si="132"/>
        <v xml:space="preserve"> </v>
      </c>
      <c r="AFF35" s="103"/>
      <c r="AFG35" s="138">
        <v>22</v>
      </c>
      <c r="AFH35" s="149" t="s">
        <v>163</v>
      </c>
      <c r="AFI35" s="150"/>
      <c r="AFJ35" s="150" t="str">
        <f t="shared" si="133"/>
        <v xml:space="preserve"> </v>
      </c>
      <c r="AFK35" s="150" t="str">
        <f>IFERROR(IF(AFI35=0," ",IF(AFI35=16," ",VLOOKUP(AFI35,PROTOKOL!$A:$E,2)*AFJ35))/7.5*(7.5-AFN35),"")</f>
        <v/>
      </c>
      <c r="AFL35" s="151"/>
      <c r="AFM35" s="152" t="str">
        <f>IF(AFI35=0," ",IF(AFI35=16," ",(AFH35-AFK35-AFL35)*VLOOKUP(AFI35,PROTOKOL!$A:$E,5)))</f>
        <v xml:space="preserve"> </v>
      </c>
      <c r="AFN35" s="153"/>
      <c r="AFO35" s="144" t="str">
        <f t="shared" si="288"/>
        <v xml:space="preserve"> </v>
      </c>
      <c r="AFP35" s="145" t="str">
        <f t="shared" si="289"/>
        <v xml:space="preserve"> </v>
      </c>
      <c r="AFQ35" s="149"/>
      <c r="AFR35" s="150"/>
      <c r="AFS35" s="150" t="str">
        <f t="shared" si="134"/>
        <v xml:space="preserve"> </v>
      </c>
      <c r="AFT35" s="154" t="str">
        <f>IF(AFR35=0," ",IF(AFR35=16," ",VLOOKUP(AFR35,PROTOKOL!$A:$E,2)*AFS35))</f>
        <v xml:space="preserve"> </v>
      </c>
      <c r="AFU35" s="151"/>
      <c r="AFV35" s="152" t="str">
        <f>IF(AFR35=0," ",IF(AFR35=16," ",(AFQ35-AFT35-AFU35)*VLOOKUP(AFR35,PROTOKOL!$A:$E,5)))</f>
        <v xml:space="preserve"> </v>
      </c>
      <c r="AFW35" s="155"/>
      <c r="AFX35" s="156" t="str">
        <f t="shared" si="135"/>
        <v xml:space="preserve"> </v>
      </c>
      <c r="AFY35" s="103"/>
      <c r="AFZ35" s="138">
        <v>22</v>
      </c>
      <c r="AGA35" s="149" t="s">
        <v>163</v>
      </c>
      <c r="AGB35" s="150"/>
      <c r="AGC35" s="150" t="str">
        <f t="shared" si="136"/>
        <v xml:space="preserve"> </v>
      </c>
      <c r="AGD35" s="150" t="str">
        <f>IFERROR(IF(AGB35=0," ",IF(AGB35=16," ",VLOOKUP(AGB35,PROTOKOL!$A:$E,2)*AGC35))/7.5*(7.5-AGG35),"")</f>
        <v/>
      </c>
      <c r="AGE35" s="151"/>
      <c r="AGF35" s="152" t="str">
        <f>IF(AGB35=0," ",IF(AGB35=16," ",(AGA35-AGD35-AGE35)*VLOOKUP(AGB35,PROTOKOL!$A:$E,5)))</f>
        <v xml:space="preserve"> </v>
      </c>
      <c r="AGG35" s="153"/>
      <c r="AGH35" s="144" t="str">
        <f t="shared" si="290"/>
        <v xml:space="preserve"> </v>
      </c>
      <c r="AGI35" s="145" t="str">
        <f t="shared" si="291"/>
        <v xml:space="preserve"> </v>
      </c>
      <c r="AGJ35" s="149"/>
      <c r="AGK35" s="150"/>
      <c r="AGL35" s="150" t="str">
        <f t="shared" si="137"/>
        <v xml:space="preserve"> </v>
      </c>
      <c r="AGM35" s="154" t="str">
        <f>IF(AGK35=0," ",IF(AGK35=16," ",VLOOKUP(AGK35,PROTOKOL!$A:$E,2)*AGL35))</f>
        <v xml:space="preserve"> </v>
      </c>
      <c r="AGN35" s="151"/>
      <c r="AGO35" s="152" t="str">
        <f>IF(AGK35=0," ",IF(AGK35=16," ",(AGJ35-AGM35-AGN35)*VLOOKUP(AGK35,PROTOKOL!$A:$E,5)))</f>
        <v xml:space="preserve"> </v>
      </c>
      <c r="AGP35" s="155"/>
      <c r="AGQ35" s="156" t="str">
        <f t="shared" si="138"/>
        <v xml:space="preserve"> </v>
      </c>
      <c r="AGR35" s="103"/>
      <c r="AGS35" s="138">
        <v>22</v>
      </c>
      <c r="AGT35" s="149" t="s">
        <v>163</v>
      </c>
      <c r="AGU35" s="150"/>
      <c r="AGV35" s="150" t="str">
        <f t="shared" si="139"/>
        <v xml:space="preserve"> </v>
      </c>
      <c r="AGW35" s="150" t="str">
        <f>IFERROR(IF(AGU35=0," ",IF(AGU35=16," ",VLOOKUP(AGU35,PROTOKOL!$A:$E,2)*AGV35))/7.5*(7.5-AGZ35),"")</f>
        <v/>
      </c>
      <c r="AGX35" s="151"/>
      <c r="AGY35" s="152" t="str">
        <f>IF(AGU35=0," ",IF(AGU35=16," ",(AGT35-AGW35-AGX35)*VLOOKUP(AGU35,PROTOKOL!$A:$E,5)))</f>
        <v xml:space="preserve"> </v>
      </c>
      <c r="AGZ35" s="153"/>
      <c r="AHA35" s="144" t="str">
        <f t="shared" si="292"/>
        <v xml:space="preserve"> </v>
      </c>
      <c r="AHB35" s="145" t="str">
        <f t="shared" si="293"/>
        <v xml:space="preserve"> </v>
      </c>
      <c r="AHC35" s="149"/>
      <c r="AHD35" s="150"/>
      <c r="AHE35" s="150" t="str">
        <f t="shared" si="140"/>
        <v xml:space="preserve"> </v>
      </c>
      <c r="AHF35" s="154" t="str">
        <f>IF(AHD35=0," ",IF(AHD35=16," ",VLOOKUP(AHD35,PROTOKOL!$A:$E,2)*AHE35))</f>
        <v xml:space="preserve"> </v>
      </c>
      <c r="AHG35" s="151"/>
      <c r="AHH35" s="152" t="str">
        <f>IF(AHD35=0," ",IF(AHD35=16," ",(AHC35-AHF35-AHG35)*VLOOKUP(AHD35,PROTOKOL!$A:$E,5)))</f>
        <v xml:space="preserve"> </v>
      </c>
      <c r="AHI35" s="155"/>
      <c r="AHJ35" s="156" t="str">
        <f t="shared" si="141"/>
        <v xml:space="preserve"> </v>
      </c>
      <c r="AHK35" s="103"/>
      <c r="AHL35" s="138">
        <v>22</v>
      </c>
      <c r="AHM35" s="149" t="s">
        <v>163</v>
      </c>
      <c r="AHN35" s="150"/>
      <c r="AHO35" s="150" t="str">
        <f t="shared" si="142"/>
        <v xml:space="preserve"> </v>
      </c>
      <c r="AHP35" s="150" t="str">
        <f>IFERROR(IF(AHN35=0," ",IF(AHN35=16," ",VLOOKUP(AHN35,PROTOKOL!$A:$E,2)*AHO35))/7.5*(7.5-AHS35),"")</f>
        <v/>
      </c>
      <c r="AHQ35" s="151"/>
      <c r="AHR35" s="152" t="str">
        <f>IF(AHN35=0," ",IF(AHN35=16," ",(AHM35-AHP35-AHQ35)*VLOOKUP(AHN35,PROTOKOL!$A:$E,5)))</f>
        <v xml:space="preserve"> </v>
      </c>
      <c r="AHS35" s="153"/>
      <c r="AHT35" s="144" t="str">
        <f t="shared" si="294"/>
        <v xml:space="preserve"> </v>
      </c>
      <c r="AHU35" s="145" t="str">
        <f t="shared" si="295"/>
        <v xml:space="preserve"> </v>
      </c>
      <c r="AHV35" s="149"/>
      <c r="AHW35" s="150"/>
      <c r="AHX35" s="150" t="str">
        <f t="shared" si="143"/>
        <v xml:space="preserve"> </v>
      </c>
      <c r="AHY35" s="154" t="str">
        <f>IF(AHW35=0," ",IF(AHW35=16," ",VLOOKUP(AHW35,PROTOKOL!$A:$E,2)*AHX35))</f>
        <v xml:space="preserve"> </v>
      </c>
      <c r="AHZ35" s="151"/>
      <c r="AIA35" s="152" t="str">
        <f>IF(AHW35=0," ",IF(AHW35=16," ",(AHV35-AHY35-AHZ35)*VLOOKUP(AHW35,PROTOKOL!$A:$E,5)))</f>
        <v xml:space="preserve"> </v>
      </c>
      <c r="AIB35" s="155"/>
      <c r="AIC35" s="156" t="str">
        <f t="shared" si="144"/>
        <v xml:space="preserve"> </v>
      </c>
      <c r="AID35" s="103"/>
      <c r="AIE35" s="138">
        <v>22</v>
      </c>
      <c r="AIF35" s="149" t="s">
        <v>163</v>
      </c>
      <c r="AIG35" s="150"/>
      <c r="AIH35" s="150" t="str">
        <f t="shared" si="145"/>
        <v xml:space="preserve"> </v>
      </c>
      <c r="AII35" s="150" t="str">
        <f>IFERROR(IF(AIG35=0," ",IF(AIG35=16," ",VLOOKUP(AIG35,PROTOKOL!$A:$E,2)*AIH35))/7.5*(7.5-AIL35),"")</f>
        <v/>
      </c>
      <c r="AIJ35" s="151"/>
      <c r="AIK35" s="152" t="str">
        <f>IF(AIG35=0," ",IF(AIG35=16," ",(AIF35-AII35-AIJ35)*VLOOKUP(AIG35,PROTOKOL!$A:$E,5)))</f>
        <v xml:space="preserve"> </v>
      </c>
      <c r="AIL35" s="153"/>
      <c r="AIM35" s="144" t="str">
        <f t="shared" si="296"/>
        <v xml:space="preserve"> </v>
      </c>
      <c r="AIN35" s="145" t="str">
        <f t="shared" si="297"/>
        <v xml:space="preserve"> </v>
      </c>
      <c r="AIO35" s="149"/>
      <c r="AIP35" s="150"/>
      <c r="AIQ35" s="150" t="str">
        <f t="shared" si="146"/>
        <v xml:space="preserve"> </v>
      </c>
      <c r="AIR35" s="154" t="str">
        <f>IF(AIP35=0," ",IF(AIP35=16," ",VLOOKUP(AIP35,PROTOKOL!$A:$E,2)*AIQ35))</f>
        <v xml:space="preserve"> </v>
      </c>
      <c r="AIS35" s="151"/>
      <c r="AIT35" s="152" t="str">
        <f>IF(AIP35=0," ",IF(AIP35=16," ",(AIO35-AIR35-AIS35)*VLOOKUP(AIP35,PROTOKOL!$A:$E,5)))</f>
        <v xml:space="preserve"> </v>
      </c>
      <c r="AIU35" s="155"/>
      <c r="AIV35" s="156" t="str">
        <f t="shared" si="147"/>
        <v xml:space="preserve"> </v>
      </c>
      <c r="AIW35" s="103"/>
      <c r="AIX35" s="138">
        <v>22</v>
      </c>
      <c r="AIY35" s="149" t="s">
        <v>163</v>
      </c>
      <c r="AIZ35" s="150"/>
      <c r="AJA35" s="150" t="str">
        <f t="shared" si="148"/>
        <v xml:space="preserve"> </v>
      </c>
      <c r="AJB35" s="150" t="str">
        <f>IFERROR(IF(AIZ35=0," ",IF(AIZ35=16," ",VLOOKUP(AIZ35,PROTOKOL!$A:$E,2)*AJA35))/7.5*(7.5-AJE35),"")</f>
        <v/>
      </c>
      <c r="AJC35" s="151"/>
      <c r="AJD35" s="152" t="str">
        <f>IF(AIZ35=0," ",IF(AIZ35=16," ",(AIY35-AJB35-AJC35)*VLOOKUP(AIZ35,PROTOKOL!$A:$E,5)))</f>
        <v xml:space="preserve"> </v>
      </c>
      <c r="AJE35" s="153"/>
      <c r="AJF35" s="144" t="str">
        <f t="shared" si="298"/>
        <v xml:space="preserve"> </v>
      </c>
      <c r="AJG35" s="145" t="str">
        <f t="shared" si="299"/>
        <v xml:space="preserve"> </v>
      </c>
      <c r="AJH35" s="149"/>
      <c r="AJI35" s="150"/>
      <c r="AJJ35" s="150" t="str">
        <f t="shared" si="149"/>
        <v xml:space="preserve"> </v>
      </c>
      <c r="AJK35" s="154" t="str">
        <f>IF(AJI35=0," ",IF(AJI35=16," ",VLOOKUP(AJI35,PROTOKOL!$A:$E,2)*AJJ35))</f>
        <v xml:space="preserve"> </v>
      </c>
      <c r="AJL35" s="151"/>
      <c r="AJM35" s="152" t="str">
        <f>IF(AJI35=0," ",IF(AJI35=16," ",(AJH35-AJK35-AJL35)*VLOOKUP(AJI35,PROTOKOL!$A:$E,5)))</f>
        <v xml:space="preserve"> </v>
      </c>
      <c r="AJN35" s="155"/>
      <c r="AJO35" s="156" t="str">
        <f t="shared" si="150"/>
        <v xml:space="preserve"> </v>
      </c>
      <c r="AJP35" s="103"/>
      <c r="AJQ35" s="138">
        <v>22</v>
      </c>
      <c r="AJR35" s="149" t="s">
        <v>163</v>
      </c>
      <c r="AJS35" s="150"/>
      <c r="AJT35" s="150" t="str">
        <f t="shared" si="151"/>
        <v xml:space="preserve"> </v>
      </c>
      <c r="AJU35" s="150" t="str">
        <f>IFERROR(IF(AJS35=0," ",IF(AJS35=16," ",VLOOKUP(AJS35,PROTOKOL!$A:$E,2)*AJT35))/7.5*(7.5-AJX35),"")</f>
        <v/>
      </c>
      <c r="AJV35" s="151"/>
      <c r="AJW35" s="152" t="str">
        <f>IF(AJS35=0," ",IF(AJS35=16," ",(AJR35-AJU35-AJV35)*VLOOKUP(AJS35,PROTOKOL!$A:$E,5)))</f>
        <v xml:space="preserve"> </v>
      </c>
      <c r="AJX35" s="153"/>
      <c r="AJY35" s="144" t="str">
        <f t="shared" si="300"/>
        <v xml:space="preserve"> </v>
      </c>
      <c r="AJZ35" s="145" t="str">
        <f t="shared" si="301"/>
        <v xml:space="preserve"> </v>
      </c>
      <c r="AKA35" s="149"/>
      <c r="AKB35" s="150"/>
      <c r="AKC35" s="150" t="str">
        <f t="shared" si="152"/>
        <v xml:space="preserve"> </v>
      </c>
      <c r="AKD35" s="154" t="str">
        <f>IF(AKB35=0," ",IF(AKB35=16," ",VLOOKUP(AKB35,PROTOKOL!$A:$E,2)*AKC35))</f>
        <v xml:space="preserve"> </v>
      </c>
      <c r="AKE35" s="151"/>
      <c r="AKF35" s="152" t="str">
        <f>IF(AKB35=0," ",IF(AKB35=16," ",(AKA35-AKD35-AKE35)*VLOOKUP(AKB35,PROTOKOL!$A:$E,5)))</f>
        <v xml:space="preserve"> </v>
      </c>
      <c r="AKG35" s="155"/>
      <c r="AKH35" s="156" t="str">
        <f t="shared" si="153"/>
        <v xml:space="preserve"> </v>
      </c>
      <c r="AKI35" s="103"/>
      <c r="AKJ35" s="138">
        <v>22</v>
      </c>
      <c r="AKK35" s="149" t="s">
        <v>163</v>
      </c>
      <c r="AKL35" s="150"/>
      <c r="AKM35" s="150" t="str">
        <f t="shared" si="154"/>
        <v xml:space="preserve"> </v>
      </c>
      <c r="AKN35" s="150" t="str">
        <f>IFERROR(IF(AKL35=0," ",IF(AKL35=16," ",VLOOKUP(AKL35,PROTOKOL!$A:$E,2)*AKM35))/7.5*(7.5-AKQ35),"")</f>
        <v/>
      </c>
      <c r="AKO35" s="151"/>
      <c r="AKP35" s="152" t="str">
        <f>IF(AKL35=0," ",IF(AKL35=16," ",(AKK35-AKN35-AKO35)*VLOOKUP(AKL35,PROTOKOL!$A:$E,5)))</f>
        <v xml:space="preserve"> </v>
      </c>
      <c r="AKQ35" s="153"/>
      <c r="AKR35" s="144" t="str">
        <f t="shared" si="302"/>
        <v xml:space="preserve"> </v>
      </c>
      <c r="AKS35" s="145" t="str">
        <f t="shared" si="303"/>
        <v xml:space="preserve"> </v>
      </c>
      <c r="AKT35" s="149"/>
      <c r="AKU35" s="150"/>
      <c r="AKV35" s="150" t="str">
        <f t="shared" si="155"/>
        <v xml:space="preserve"> </v>
      </c>
      <c r="AKW35" s="154" t="str">
        <f>IF(AKU35=0," ",IF(AKU35=16," ",VLOOKUP(AKU35,PROTOKOL!$A:$E,2)*AKV35))</f>
        <v xml:space="preserve"> </v>
      </c>
      <c r="AKX35" s="151"/>
      <c r="AKY35" s="152" t="str">
        <f>IF(AKU35=0," ",IF(AKU35=16," ",(AKT35-AKW35-AKX35)*VLOOKUP(AKU35,PROTOKOL!$A:$E,5)))</f>
        <v xml:space="preserve"> </v>
      </c>
      <c r="AKZ35" s="155"/>
      <c r="ALA35" s="156" t="str">
        <f t="shared" si="156"/>
        <v xml:space="preserve"> </v>
      </c>
      <c r="ALB35" s="103"/>
      <c r="ALC35" s="138">
        <v>22</v>
      </c>
      <c r="ALD35" s="149" t="s">
        <v>163</v>
      </c>
      <c r="ALE35" s="150"/>
      <c r="ALF35" s="150" t="str">
        <f t="shared" si="157"/>
        <v xml:space="preserve"> </v>
      </c>
      <c r="ALG35" s="150" t="str">
        <f>IFERROR(IF(ALE35=0," ",IF(ALE35=16," ",VLOOKUP(ALE35,PROTOKOL!$A:$E,2)*ALF35))/7.5*(7.5-ALJ35),"")</f>
        <v/>
      </c>
      <c r="ALH35" s="151"/>
      <c r="ALI35" s="152" t="str">
        <f>IF(ALE35=0," ",IF(ALE35=16," ",(ALD35-ALG35-ALH35)*VLOOKUP(ALE35,PROTOKOL!$A:$E,5)))</f>
        <v xml:space="preserve"> </v>
      </c>
      <c r="ALJ35" s="153"/>
      <c r="ALK35" s="144" t="str">
        <f t="shared" si="304"/>
        <v xml:space="preserve"> </v>
      </c>
      <c r="ALL35" s="145" t="str">
        <f t="shared" si="305"/>
        <v xml:space="preserve"> </v>
      </c>
      <c r="ALM35" s="149"/>
      <c r="ALN35" s="150"/>
      <c r="ALO35" s="150" t="str">
        <f t="shared" si="158"/>
        <v xml:space="preserve"> </v>
      </c>
      <c r="ALP35" s="154" t="str">
        <f>IF(ALN35=0," ",IF(ALN35=16," ",VLOOKUP(ALN35,PROTOKOL!$A:$E,2)*ALO35))</f>
        <v xml:space="preserve"> </v>
      </c>
      <c r="ALQ35" s="151"/>
      <c r="ALR35" s="152" t="str">
        <f>IF(ALN35=0," ",IF(ALN35=16," ",(ALM35-ALP35-ALQ35)*VLOOKUP(ALN35,PROTOKOL!$A:$E,5)))</f>
        <v xml:space="preserve"> </v>
      </c>
      <c r="ALS35" s="155"/>
      <c r="ALT35" s="156" t="str">
        <f t="shared" si="159"/>
        <v xml:space="preserve"> </v>
      </c>
      <c r="ALU35" s="103"/>
      <c r="ALV35" s="138">
        <v>22</v>
      </c>
      <c r="ALW35" s="149" t="s">
        <v>163</v>
      </c>
      <c r="ALX35" s="150"/>
      <c r="ALY35" s="150" t="str">
        <f t="shared" si="160"/>
        <v xml:space="preserve"> </v>
      </c>
      <c r="ALZ35" s="150" t="str">
        <f>IFERROR(IF(ALX35=0," ",IF(ALX35=16," ",VLOOKUP(ALX35,PROTOKOL!$A:$E,2)*ALY35))/7.5*(7.5-AMC35),"")</f>
        <v/>
      </c>
      <c r="AMA35" s="151"/>
      <c r="AMB35" s="152" t="str">
        <f>IF(ALX35=0," ",IF(ALX35=16," ",(ALW35-ALZ35-AMA35)*VLOOKUP(ALX35,PROTOKOL!$A:$E,5)))</f>
        <v xml:space="preserve"> </v>
      </c>
      <c r="AMC35" s="153"/>
      <c r="AMD35" s="144" t="str">
        <f t="shared" si="306"/>
        <v xml:space="preserve"> </v>
      </c>
      <c r="AME35" s="145" t="str">
        <f t="shared" si="307"/>
        <v xml:space="preserve"> </v>
      </c>
      <c r="AMF35" s="149"/>
      <c r="AMG35" s="150"/>
      <c r="AMH35" s="150" t="str">
        <f t="shared" si="161"/>
        <v xml:space="preserve"> </v>
      </c>
      <c r="AMI35" s="154" t="str">
        <f>IF(AMG35=0," ",IF(AMG35=16," ",VLOOKUP(AMG35,PROTOKOL!$A:$E,2)*AMH35))</f>
        <v xml:space="preserve"> </v>
      </c>
      <c r="AMJ35" s="151"/>
      <c r="AMK35" s="152" t="str">
        <f>IF(AMG35=0," ",IF(AMG35=16," ",(AMF35-AMI35-AMJ35)*VLOOKUP(AMG35,PROTOKOL!$A:$E,5)))</f>
        <v xml:space="preserve"> </v>
      </c>
      <c r="AML35" s="155"/>
      <c r="AMM35" s="156" t="str">
        <f t="shared" si="162"/>
        <v xml:space="preserve"> </v>
      </c>
      <c r="AMN35" s="103"/>
      <c r="AMO35" s="138">
        <v>22</v>
      </c>
      <c r="AMP35" s="149" t="s">
        <v>163</v>
      </c>
      <c r="AMQ35" s="150"/>
      <c r="AMR35" s="150" t="str">
        <f t="shared" si="163"/>
        <v xml:space="preserve"> </v>
      </c>
      <c r="AMS35" s="150" t="str">
        <f>IFERROR(IF(AMQ35=0," ",IF(AMQ35=16," ",VLOOKUP(AMQ35,PROTOKOL!$A:$E,2)*AMR35))/7.5*(7.5-AMV35),"")</f>
        <v/>
      </c>
      <c r="AMT35" s="151"/>
      <c r="AMU35" s="152" t="str">
        <f>IF(AMQ35=0," ",IF(AMQ35=16," ",(AMP35-AMS35-AMT35)*VLOOKUP(AMQ35,PROTOKOL!$A:$E,5)))</f>
        <v xml:space="preserve"> </v>
      </c>
      <c r="AMV35" s="153"/>
      <c r="AMW35" s="144" t="str">
        <f t="shared" si="308"/>
        <v xml:space="preserve"> </v>
      </c>
      <c r="AMX35" s="145" t="str">
        <f t="shared" si="309"/>
        <v xml:space="preserve"> </v>
      </c>
      <c r="AMY35" s="149"/>
      <c r="AMZ35" s="150"/>
      <c r="ANA35" s="150" t="str">
        <f t="shared" si="164"/>
        <v xml:space="preserve"> </v>
      </c>
      <c r="ANB35" s="154" t="str">
        <f>IF(AMZ35=0," ",IF(AMZ35=16," ",VLOOKUP(AMZ35,PROTOKOL!$A:$E,2)*ANA35))</f>
        <v xml:space="preserve"> </v>
      </c>
      <c r="ANC35" s="151"/>
      <c r="AND35" s="152" t="str">
        <f>IF(AMZ35=0," ",IF(AMZ35=16," ",(AMY35-ANB35-ANC35)*VLOOKUP(AMZ35,PROTOKOL!$A:$E,5)))</f>
        <v xml:space="preserve"> </v>
      </c>
      <c r="ANE35" s="155"/>
      <c r="ANF35" s="156" t="str">
        <f t="shared" si="165"/>
        <v xml:space="preserve"> </v>
      </c>
      <c r="ANG35" s="103"/>
      <c r="ANH35" s="138">
        <v>22</v>
      </c>
      <c r="ANI35" s="149" t="s">
        <v>163</v>
      </c>
      <c r="ANJ35" s="150"/>
      <c r="ANK35" s="150" t="str">
        <f t="shared" si="166"/>
        <v xml:space="preserve"> </v>
      </c>
      <c r="ANL35" s="150" t="str">
        <f>IFERROR(IF(ANJ35=0," ",IF(ANJ35=16," ",VLOOKUP(ANJ35,PROTOKOL!$A:$E,2)*ANK35))/7.5*(7.5-ANO35),"")</f>
        <v/>
      </c>
      <c r="ANM35" s="151"/>
      <c r="ANN35" s="152" t="str">
        <f>IF(ANJ35=0," ",IF(ANJ35=16," ",(ANI35-ANL35-ANM35)*VLOOKUP(ANJ35,PROTOKOL!$A:$E,5)))</f>
        <v xml:space="preserve"> </v>
      </c>
      <c r="ANO35" s="153"/>
      <c r="ANP35" s="144" t="str">
        <f t="shared" si="310"/>
        <v xml:space="preserve"> </v>
      </c>
      <c r="ANQ35" s="145" t="str">
        <f t="shared" si="311"/>
        <v xml:space="preserve"> </v>
      </c>
      <c r="ANR35" s="149"/>
      <c r="ANS35" s="150"/>
      <c r="ANT35" s="150" t="str">
        <f t="shared" si="167"/>
        <v xml:space="preserve"> </v>
      </c>
      <c r="ANU35" s="154" t="str">
        <f>IF(ANS35=0," ",IF(ANS35=16," ",VLOOKUP(ANS35,PROTOKOL!$A:$E,2)*ANT35))</f>
        <v xml:space="preserve"> </v>
      </c>
      <c r="ANV35" s="151"/>
      <c r="ANW35" s="152" t="str">
        <f>IF(ANS35=0," ",IF(ANS35=16," ",(ANR35-ANU35-ANV35)*VLOOKUP(ANS35,PROTOKOL!$A:$E,5)))</f>
        <v xml:space="preserve"> </v>
      </c>
      <c r="ANX35" s="155"/>
      <c r="ANY35" s="156" t="str">
        <f t="shared" si="168"/>
        <v xml:space="preserve"> </v>
      </c>
      <c r="ANZ35" s="103"/>
      <c r="AOA35" s="138">
        <v>22</v>
      </c>
      <c r="AOB35" s="149" t="s">
        <v>163</v>
      </c>
      <c r="AOC35" s="150"/>
      <c r="AOD35" s="150" t="str">
        <f t="shared" si="169"/>
        <v xml:space="preserve"> </v>
      </c>
      <c r="AOE35" s="150" t="str">
        <f>IFERROR(IF(AOC35=0," ",IF(AOC35=16," ",VLOOKUP(AOC35,PROTOKOL!$A:$E,2)*AOD35))/7.5*(7.5-AOH35),"")</f>
        <v/>
      </c>
      <c r="AOF35" s="151"/>
      <c r="AOG35" s="152" t="str">
        <f>IF(AOC35=0," ",IF(AOC35=16," ",(AOB35-AOE35-AOF35)*VLOOKUP(AOC35,PROTOKOL!$A:$E,5)))</f>
        <v xml:space="preserve"> </v>
      </c>
      <c r="AOH35" s="153"/>
      <c r="AOI35" s="144" t="str">
        <f t="shared" si="312"/>
        <v xml:space="preserve"> </v>
      </c>
      <c r="AOJ35" s="145" t="str">
        <f t="shared" si="313"/>
        <v xml:space="preserve"> </v>
      </c>
      <c r="AOK35" s="149"/>
      <c r="AOL35" s="150"/>
      <c r="AOM35" s="150" t="str">
        <f t="shared" si="170"/>
        <v xml:space="preserve"> </v>
      </c>
      <c r="AON35" s="154" t="str">
        <f>IF(AOL35=0," ",IF(AOL35=16," ",VLOOKUP(AOL35,PROTOKOL!$A:$E,2)*AOM35))</f>
        <v xml:space="preserve"> </v>
      </c>
      <c r="AOO35" s="151"/>
      <c r="AOP35" s="152" t="str">
        <f>IF(AOL35=0," ",IF(AOL35=16," ",(AOK35-AON35-AOO35)*VLOOKUP(AOL35,PROTOKOL!$A:$E,5)))</f>
        <v xml:space="preserve"> </v>
      </c>
      <c r="AOQ35" s="155"/>
      <c r="AOR35" s="156" t="str">
        <f t="shared" si="171"/>
        <v xml:space="preserve"> </v>
      </c>
      <c r="AOS35" s="103"/>
      <c r="AOT35" s="138">
        <v>22</v>
      </c>
      <c r="AOU35" s="149" t="s">
        <v>163</v>
      </c>
      <c r="AOV35" s="150"/>
      <c r="AOW35" s="150" t="str">
        <f t="shared" si="172"/>
        <v xml:space="preserve"> </v>
      </c>
      <c r="AOX35" s="150" t="str">
        <f>IFERROR(IF(AOV35=0," ",IF(AOV35=16," ",VLOOKUP(AOV35,PROTOKOL!$A:$E,2)*AOW35))/7.5*(7.5-APA35),"")</f>
        <v/>
      </c>
      <c r="AOY35" s="151"/>
      <c r="AOZ35" s="152" t="str">
        <f>IF(AOV35=0," ",IF(AOV35=16," ",(AOU35-AOX35-AOY35)*VLOOKUP(AOV35,PROTOKOL!$A:$E,5)))</f>
        <v xml:space="preserve"> </v>
      </c>
      <c r="APA35" s="153"/>
      <c r="APB35" s="144" t="str">
        <f t="shared" si="314"/>
        <v xml:space="preserve"> </v>
      </c>
      <c r="APC35" s="145" t="str">
        <f t="shared" si="315"/>
        <v xml:space="preserve"> </v>
      </c>
      <c r="APD35" s="149"/>
      <c r="APE35" s="150"/>
      <c r="APF35" s="150" t="str">
        <f t="shared" si="173"/>
        <v xml:space="preserve"> </v>
      </c>
      <c r="APG35" s="154" t="str">
        <f>IF(APE35=0," ",IF(APE35=16," ",VLOOKUP(APE35,PROTOKOL!$A:$E,2)*APF35))</f>
        <v xml:space="preserve"> </v>
      </c>
      <c r="APH35" s="151"/>
      <c r="API35" s="152" t="str">
        <f>IF(APE35=0," ",IF(APE35=16," ",(APD35-APG35-APH35)*VLOOKUP(APE35,PROTOKOL!$A:$E,5)))</f>
        <v xml:space="preserve"> </v>
      </c>
      <c r="APJ35" s="155"/>
      <c r="APK35" s="156" t="str">
        <f t="shared" si="174"/>
        <v xml:space="preserve"> </v>
      </c>
      <c r="APL35" s="103"/>
      <c r="APM35" s="138">
        <v>22</v>
      </c>
      <c r="APN35" s="149" t="s">
        <v>163</v>
      </c>
      <c r="APO35" s="150"/>
      <c r="APP35" s="150" t="str">
        <f t="shared" si="175"/>
        <v xml:space="preserve"> </v>
      </c>
      <c r="APQ35" s="150" t="str">
        <f>IFERROR(IF(APO35=0," ",IF(APO35=16," ",VLOOKUP(APO35,PROTOKOL!$A:$E,2)*APP35))/7.5*(7.5-APT35),"")</f>
        <v/>
      </c>
      <c r="APR35" s="151"/>
      <c r="APS35" s="152" t="str">
        <f>IF(APO35=0," ",IF(APO35=16," ",(APN35-APQ35-APR35)*VLOOKUP(APO35,PROTOKOL!$A:$E,5)))</f>
        <v xml:space="preserve"> </v>
      </c>
      <c r="APT35" s="153"/>
      <c r="APU35" s="144" t="str">
        <f t="shared" si="316"/>
        <v xml:space="preserve"> </v>
      </c>
      <c r="APV35" s="145" t="str">
        <f t="shared" si="317"/>
        <v xml:space="preserve"> </v>
      </c>
      <c r="APW35" s="149"/>
      <c r="APX35" s="150"/>
      <c r="APY35" s="150" t="str">
        <f t="shared" si="176"/>
        <v xml:space="preserve"> </v>
      </c>
      <c r="APZ35" s="154" t="str">
        <f>IF(APX35=0," ",IF(APX35=16," ",VLOOKUP(APX35,PROTOKOL!$A:$E,2)*APY35))</f>
        <v xml:space="preserve"> </v>
      </c>
      <c r="AQA35" s="151"/>
      <c r="AQB35" s="152" t="str">
        <f>IF(APX35=0," ",IF(APX35=16," ",(APW35-APZ35-AQA35)*VLOOKUP(APX35,PROTOKOL!$A:$E,5)))</f>
        <v xml:space="preserve"> </v>
      </c>
      <c r="AQC35" s="155"/>
      <c r="AQD35" s="156" t="str">
        <f t="shared" si="177"/>
        <v xml:space="preserve"> </v>
      </c>
      <c r="AQE35" s="103"/>
      <c r="AQF35" s="138">
        <v>22</v>
      </c>
      <c r="AQG35" s="149" t="s">
        <v>163</v>
      </c>
      <c r="AQH35" s="150"/>
      <c r="AQI35" s="150" t="str">
        <f t="shared" si="178"/>
        <v xml:space="preserve"> </v>
      </c>
      <c r="AQJ35" s="150" t="str">
        <f>IFERROR(IF(AQH35=0," ",IF(AQH35=16," ",VLOOKUP(AQH35,PROTOKOL!$A:$E,2)*AQI35))/7.5*(7.5-AQM35),"")</f>
        <v/>
      </c>
      <c r="AQK35" s="151"/>
      <c r="AQL35" s="152" t="str">
        <f>IF(AQH35=0," ",IF(AQH35=16," ",(AQG35-AQJ35-AQK35)*VLOOKUP(AQH35,PROTOKOL!$A:$E,5)))</f>
        <v xml:space="preserve"> </v>
      </c>
      <c r="AQM35" s="153"/>
      <c r="AQN35" s="144" t="str">
        <f t="shared" si="318"/>
        <v xml:space="preserve"> </v>
      </c>
      <c r="AQO35" s="145" t="str">
        <f t="shared" si="319"/>
        <v xml:space="preserve"> </v>
      </c>
      <c r="AQP35" s="149"/>
      <c r="AQQ35" s="150"/>
      <c r="AQR35" s="150" t="str">
        <f t="shared" si="179"/>
        <v xml:space="preserve"> </v>
      </c>
      <c r="AQS35" s="154" t="str">
        <f>IF(AQQ35=0," ",IF(AQQ35=16," ",VLOOKUP(AQQ35,PROTOKOL!$A:$E,2)*AQR35))</f>
        <v xml:space="preserve"> </v>
      </c>
      <c r="AQT35" s="151"/>
      <c r="AQU35" s="152" t="str">
        <f>IF(AQQ35=0," ",IF(AQQ35=16," ",(AQP35-AQS35-AQT35)*VLOOKUP(AQQ35,PROTOKOL!$A:$E,5)))</f>
        <v xml:space="preserve"> </v>
      </c>
      <c r="AQV35" s="155"/>
      <c r="AQW35" s="156" t="str">
        <f t="shared" si="180"/>
        <v xml:space="preserve"> </v>
      </c>
      <c r="AQX35" s="103"/>
      <c r="AQY35" s="138">
        <v>22</v>
      </c>
      <c r="AQZ35" s="149" t="s">
        <v>163</v>
      </c>
      <c r="ARA35" s="150"/>
      <c r="ARB35" s="150" t="str">
        <f t="shared" si="181"/>
        <v xml:space="preserve"> </v>
      </c>
      <c r="ARC35" s="150" t="str">
        <f>IFERROR(IF(ARA35=0," ",IF(ARA35=16," ",VLOOKUP(ARA35,PROTOKOL!$A:$E,2)*ARB35))/7.5*(7.5-ARF35),"")</f>
        <v/>
      </c>
      <c r="ARD35" s="151"/>
      <c r="ARE35" s="152" t="str">
        <f>IF(ARA35=0," ",IF(ARA35=16," ",(AQZ35-ARC35-ARD35)*VLOOKUP(ARA35,PROTOKOL!$A:$E,5)))</f>
        <v xml:space="preserve"> </v>
      </c>
      <c r="ARF35" s="153"/>
      <c r="ARG35" s="144" t="str">
        <f t="shared" si="320"/>
        <v xml:space="preserve"> </v>
      </c>
      <c r="ARH35" s="145" t="str">
        <f t="shared" si="321"/>
        <v xml:space="preserve"> </v>
      </c>
      <c r="ARI35" s="149"/>
      <c r="ARJ35" s="150"/>
      <c r="ARK35" s="150" t="str">
        <f t="shared" si="182"/>
        <v xml:space="preserve"> </v>
      </c>
      <c r="ARL35" s="154" t="str">
        <f>IF(ARJ35=0," ",IF(ARJ35=16," ",VLOOKUP(ARJ35,PROTOKOL!$A:$E,2)*ARK35))</f>
        <v xml:space="preserve"> </v>
      </c>
      <c r="ARM35" s="151"/>
      <c r="ARN35" s="152" t="str">
        <f>IF(ARJ35=0," ",IF(ARJ35=16," ",(ARI35-ARL35-ARM35)*VLOOKUP(ARJ35,PROTOKOL!$A:$E,5)))</f>
        <v xml:space="preserve"> </v>
      </c>
      <c r="ARO35" s="155"/>
      <c r="ARP35" s="156" t="str">
        <f t="shared" si="183"/>
        <v xml:space="preserve"> </v>
      </c>
      <c r="ARQ35" s="103"/>
      <c r="ARR35" s="138">
        <v>22</v>
      </c>
      <c r="ARS35" s="149" t="s">
        <v>163</v>
      </c>
      <c r="ART35" s="150"/>
      <c r="ARU35" s="150" t="str">
        <f t="shared" si="184"/>
        <v xml:space="preserve"> </v>
      </c>
      <c r="ARV35" s="150" t="str">
        <f>IFERROR(IF(ART35=0," ",IF(ART35=16," ",VLOOKUP(ART35,PROTOKOL!$A:$E,2)*ARU35))/7.5*(7.5-ARY35),"")</f>
        <v/>
      </c>
      <c r="ARW35" s="151"/>
      <c r="ARX35" s="152" t="str">
        <f>IF(ART35=0," ",IF(ART35=16," ",(ARS35-ARV35-ARW35)*VLOOKUP(ART35,PROTOKOL!$A:$E,5)))</f>
        <v xml:space="preserve"> </v>
      </c>
      <c r="ARY35" s="153"/>
      <c r="ARZ35" s="144" t="str">
        <f t="shared" si="322"/>
        <v xml:space="preserve"> </v>
      </c>
      <c r="ASA35" s="145" t="str">
        <f t="shared" si="323"/>
        <v xml:space="preserve"> </v>
      </c>
      <c r="ASB35" s="149"/>
      <c r="ASC35" s="150"/>
      <c r="ASD35" s="150" t="str">
        <f t="shared" si="185"/>
        <v xml:space="preserve"> </v>
      </c>
      <c r="ASE35" s="154" t="str">
        <f>IF(ASC35=0," ",IF(ASC35=16," ",VLOOKUP(ASC35,PROTOKOL!$A:$E,2)*ASD35))</f>
        <v xml:space="preserve"> </v>
      </c>
      <c r="ASF35" s="151"/>
      <c r="ASG35" s="152" t="str">
        <f>IF(ASC35=0," ",IF(ASC35=16," ",(ASB35-ASE35-ASF35)*VLOOKUP(ASC35,PROTOKOL!$A:$E,5)))</f>
        <v xml:space="preserve"> </v>
      </c>
      <c r="ASH35" s="155"/>
      <c r="ASI35" s="156" t="str">
        <f t="shared" si="186"/>
        <v xml:space="preserve"> </v>
      </c>
      <c r="ASJ35" s="103"/>
      <c r="ASK35" s="138">
        <v>22</v>
      </c>
      <c r="ASL35" s="149" t="s">
        <v>163</v>
      </c>
      <c r="ASM35" s="150"/>
      <c r="ASN35" s="150" t="str">
        <f t="shared" si="187"/>
        <v xml:space="preserve"> </v>
      </c>
      <c r="ASO35" s="150" t="str">
        <f>IFERROR(IF(ASM35=0," ",IF(ASM35=16," ",VLOOKUP(ASM35,PROTOKOL!$A:$E,2)*ASN35))/7.5*(7.5-ASR35),"")</f>
        <v/>
      </c>
      <c r="ASP35" s="151"/>
      <c r="ASQ35" s="152" t="str">
        <f>IF(ASM35=0," ",IF(ASM35=16," ",(ASL35-ASO35-ASP35)*VLOOKUP(ASM35,PROTOKOL!$A:$E,5)))</f>
        <v xml:space="preserve"> </v>
      </c>
      <c r="ASR35" s="153"/>
      <c r="ASS35" s="144" t="str">
        <f t="shared" si="324"/>
        <v xml:space="preserve"> </v>
      </c>
      <c r="AST35" s="145" t="str">
        <f t="shared" si="325"/>
        <v xml:space="preserve"> </v>
      </c>
      <c r="ASU35" s="149"/>
      <c r="ASV35" s="150"/>
      <c r="ASW35" s="150" t="str">
        <f t="shared" si="188"/>
        <v xml:space="preserve"> </v>
      </c>
      <c r="ASX35" s="154" t="str">
        <f>IF(ASV35=0," ",IF(ASV35=16," ",VLOOKUP(ASV35,PROTOKOL!$A:$E,2)*ASW35))</f>
        <v xml:space="preserve"> </v>
      </c>
      <c r="ASY35" s="151"/>
      <c r="ASZ35" s="152" t="str">
        <f>IF(ASV35=0," ",IF(ASV35=16," ",(ASU35-ASX35-ASY35)*VLOOKUP(ASV35,PROTOKOL!$A:$E,5)))</f>
        <v xml:space="preserve"> </v>
      </c>
      <c r="ATA35" s="155"/>
      <c r="ATB35" s="156" t="str">
        <f t="shared" si="189"/>
        <v xml:space="preserve"> </v>
      </c>
      <c r="ATC35" s="103"/>
      <c r="ATD35" s="138">
        <v>22</v>
      </c>
      <c r="ATE35" s="149" t="s">
        <v>163</v>
      </c>
      <c r="ATF35" s="150"/>
      <c r="ATG35" s="150" t="str">
        <f t="shared" si="190"/>
        <v xml:space="preserve"> </v>
      </c>
      <c r="ATH35" s="150" t="str">
        <f>IFERROR(IF(ATF35=0," ",IF(ATF35=16," ",VLOOKUP(ATF35,PROTOKOL!$A:$E,2)*ATG35))/7.5*(7.5-ATK35),"")</f>
        <v/>
      </c>
      <c r="ATI35" s="151"/>
      <c r="ATJ35" s="152" t="str">
        <f>IF(ATF35=0," ",IF(ATF35=16," ",(ATE35-ATH35-ATI35)*VLOOKUP(ATF35,PROTOKOL!$A:$E,5)))</f>
        <v xml:space="preserve"> </v>
      </c>
      <c r="ATK35" s="153"/>
      <c r="ATL35" s="144" t="str">
        <f t="shared" si="326"/>
        <v xml:space="preserve"> </v>
      </c>
      <c r="ATM35" s="145" t="str">
        <f t="shared" si="327"/>
        <v xml:space="preserve"> </v>
      </c>
      <c r="ATN35" s="149"/>
      <c r="ATO35" s="150"/>
      <c r="ATP35" s="150" t="str">
        <f t="shared" si="191"/>
        <v xml:space="preserve"> </v>
      </c>
      <c r="ATQ35" s="154" t="str">
        <f>IF(ATO35=0," ",IF(ATO35=16," ",VLOOKUP(ATO35,PROTOKOL!$A:$E,2)*ATP35))</f>
        <v xml:space="preserve"> </v>
      </c>
      <c r="ATR35" s="151"/>
      <c r="ATS35" s="152" t="str">
        <f>IF(ATO35=0," ",IF(ATO35=16," ",(ATN35-ATQ35-ATR35)*VLOOKUP(ATO35,PROTOKOL!$A:$E,5)))</f>
        <v xml:space="preserve"> </v>
      </c>
      <c r="ATT35" s="155"/>
      <c r="ATU35" s="156" t="str">
        <f t="shared" si="192"/>
        <v xml:space="preserve"> </v>
      </c>
      <c r="ATV35" s="103"/>
      <c r="ATW35" s="138">
        <v>22</v>
      </c>
      <c r="ATX35" s="149" t="s">
        <v>163</v>
      </c>
      <c r="ATY35" s="150"/>
      <c r="ATZ35" s="150" t="str">
        <f t="shared" si="193"/>
        <v xml:space="preserve"> </v>
      </c>
      <c r="AUA35" s="150" t="str">
        <f>IFERROR(IF(ATY35=0," ",IF(ATY35=16," ",VLOOKUP(ATY35,PROTOKOL!$A:$E,2)*ATZ35))/7.5*(7.5-AUD35),"")</f>
        <v/>
      </c>
      <c r="AUB35" s="151"/>
      <c r="AUC35" s="152" t="str">
        <f>IF(ATY35=0," ",IF(ATY35=16," ",(ATX35-AUA35-AUB35)*VLOOKUP(ATY35,PROTOKOL!$A:$E,5)))</f>
        <v xml:space="preserve"> </v>
      </c>
      <c r="AUD35" s="153"/>
      <c r="AUE35" s="144" t="str">
        <f t="shared" si="328"/>
        <v xml:space="preserve"> </v>
      </c>
      <c r="AUF35" s="145" t="str">
        <f t="shared" si="329"/>
        <v xml:space="preserve"> </v>
      </c>
      <c r="AUG35" s="149"/>
      <c r="AUH35" s="150"/>
      <c r="AUI35" s="150" t="str">
        <f t="shared" si="194"/>
        <v xml:space="preserve"> </v>
      </c>
      <c r="AUJ35" s="154" t="str">
        <f>IF(AUH35=0," ",IF(AUH35=16," ",VLOOKUP(AUH35,PROTOKOL!$A:$E,2)*AUI35))</f>
        <v xml:space="preserve"> </v>
      </c>
      <c r="AUK35" s="151"/>
      <c r="AUL35" s="152" t="str">
        <f>IF(AUH35=0," ",IF(AUH35=16," ",(AUG35-AUJ35-AUK35)*VLOOKUP(AUH35,PROTOKOL!$A:$E,5)))</f>
        <v xml:space="preserve"> </v>
      </c>
      <c r="AUM35" s="155"/>
      <c r="AUN35" s="156" t="str">
        <f t="shared" si="195"/>
        <v xml:space="preserve"> </v>
      </c>
      <c r="AUO35" s="103"/>
      <c r="AUP35" s="138">
        <v>22</v>
      </c>
      <c r="AUQ35" s="149" t="s">
        <v>163</v>
      </c>
      <c r="AUR35" s="150"/>
      <c r="AUS35" s="150" t="str">
        <f t="shared" si="196"/>
        <v xml:space="preserve"> </v>
      </c>
      <c r="AUT35" s="150" t="str">
        <f>IFERROR(IF(AUR35=0," ",IF(AUR35=16," ",VLOOKUP(AUR35,PROTOKOL!$A:$E,2)*AUS35))/7.5*(7.5-AUW35),"")</f>
        <v/>
      </c>
      <c r="AUU35" s="151"/>
      <c r="AUV35" s="152" t="str">
        <f>IF(AUR35=0," ",IF(AUR35=16," ",(AUQ35-AUT35-AUU35)*VLOOKUP(AUR35,PROTOKOL!$A:$E,5)))</f>
        <v xml:space="preserve"> </v>
      </c>
      <c r="AUW35" s="153"/>
      <c r="AUX35" s="144" t="str">
        <f t="shared" si="330"/>
        <v xml:space="preserve"> </v>
      </c>
      <c r="AUY35" s="145" t="str">
        <f t="shared" si="331"/>
        <v xml:space="preserve"> </v>
      </c>
      <c r="AUZ35" s="149"/>
      <c r="AVA35" s="150"/>
      <c r="AVB35" s="150" t="str">
        <f t="shared" si="197"/>
        <v xml:space="preserve"> </v>
      </c>
      <c r="AVC35" s="154" t="str">
        <f>IF(AVA35=0," ",IF(AVA35=16," ",VLOOKUP(AVA35,PROTOKOL!$A:$E,2)*AVB35))</f>
        <v xml:space="preserve"> </v>
      </c>
      <c r="AVD35" s="151"/>
      <c r="AVE35" s="152" t="str">
        <f>IF(AVA35=0," ",IF(AVA35=16," ",(AUZ35-AVC35-AVD35)*VLOOKUP(AVA35,PROTOKOL!$A:$E,5)))</f>
        <v xml:space="preserve"> </v>
      </c>
      <c r="AVF35" s="155"/>
      <c r="AVG35" s="156" t="str">
        <f t="shared" si="198"/>
        <v xml:space="preserve"> </v>
      </c>
    </row>
    <row r="36" spans="1:1255" ht="15" thickBot="1" x14ac:dyDescent="0.35">
      <c r="A36" s="103"/>
      <c r="B36" s="138">
        <v>23</v>
      </c>
      <c r="C36" s="149" t="s">
        <v>163</v>
      </c>
      <c r="D36" s="150"/>
      <c r="E36" s="150" t="str">
        <f t="shared" si="334"/>
        <v xml:space="preserve"> </v>
      </c>
      <c r="F36" s="150" t="str">
        <f>IFERROR(IF(D36=0," ",IF(D36=16," ",VLOOKUP(D36,PROTOKOL!$A:$E,2)*E36))/7.5*(7.5-I36),"")</f>
        <v/>
      </c>
      <c r="G36" s="151"/>
      <c r="H36" s="152" t="str">
        <f>IF(D36=0," ",IF(D36=16," ",(C36-F36-G36)*VLOOKUP(D36,PROTOKOL!$A:$E,5)))</f>
        <v xml:space="preserve"> </v>
      </c>
      <c r="I36" s="153"/>
      <c r="J36" s="144" t="str">
        <f t="shared" si="199"/>
        <v xml:space="preserve"> </v>
      </c>
      <c r="K36" s="145" t="str">
        <f t="shared" si="200"/>
        <v xml:space="preserve"> </v>
      </c>
      <c r="L36" s="149"/>
      <c r="M36" s="150"/>
      <c r="N36" s="150" t="str">
        <f t="shared" si="3"/>
        <v xml:space="preserve"> </v>
      </c>
      <c r="O36" s="154" t="str">
        <f>IF(M36=0," ",IF(M36=16," ",VLOOKUP(M36,PROTOKOL!$A:$E,2)*N36))</f>
        <v xml:space="preserve"> </v>
      </c>
      <c r="P36" s="151"/>
      <c r="Q36" s="152" t="str">
        <f>IF(M36=0," ",IF(M36=16," ",(L36-O36-P36)*VLOOKUP(M36,PROTOKOL!$A:$E,5)))</f>
        <v xml:space="preserve"> </v>
      </c>
      <c r="R36" s="155"/>
      <c r="S36" s="156" t="str">
        <f t="shared" si="4"/>
        <v xml:space="preserve"> </v>
      </c>
      <c r="T36" s="103"/>
      <c r="U36" s="370">
        <v>23</v>
      </c>
      <c r="V36" s="422"/>
      <c r="W36" s="381"/>
      <c r="X36" s="376"/>
      <c r="Y36" s="372" t="str">
        <f t="shared" si="5"/>
        <v xml:space="preserve"> </v>
      </c>
      <c r="Z36" s="372" t="str">
        <f>IFERROR(IF(X36=0," ",IF(X36=16," ",VLOOKUP(X36,PROTOKOL!$A:$E,2)*Y36))/7.5*(7.5-AC36),"")</f>
        <v/>
      </c>
      <c r="AA36" s="382"/>
      <c r="AB36" s="374" t="str">
        <f>IF(X36=0," ",IF(X36=16," ",(W36-Z36-AA36)*VLOOKUP(X36,PROTOKOL!$A:$E,5)))</f>
        <v xml:space="preserve"> </v>
      </c>
      <c r="AC36" s="383"/>
      <c r="AD36" s="376" t="str">
        <f t="shared" si="6"/>
        <v xml:space="preserve"> </v>
      </c>
      <c r="AE36" s="377" t="str">
        <f t="shared" si="7"/>
        <v xml:space="preserve"> </v>
      </c>
      <c r="AF36" s="381"/>
      <c r="AG36" s="376"/>
      <c r="AH36" s="372" t="str">
        <f t="shared" si="8"/>
        <v xml:space="preserve"> </v>
      </c>
      <c r="AI36" s="378" t="str">
        <f>IF(AG36=0," ",IF(AG36=16," ",VLOOKUP(AG36,PROTOKOL!$A:$E,2)*AH36))</f>
        <v xml:space="preserve"> </v>
      </c>
      <c r="AJ36" s="382"/>
      <c r="AK36" s="374" t="str">
        <f>IF(AG36=0," ",IF(AG36=16," ",(AF36-AI36-AJ36)*VLOOKUP(AG36,PROTOKOL!$A:$E,5)))</f>
        <v xml:space="preserve"> </v>
      </c>
      <c r="AL36" s="384"/>
      <c r="AM36" s="380" t="str">
        <f t="shared" si="9"/>
        <v xml:space="preserve"> </v>
      </c>
      <c r="AN36" s="103"/>
      <c r="AO36" s="138">
        <v>23</v>
      </c>
      <c r="AP36" s="149" t="s">
        <v>163</v>
      </c>
      <c r="AQ36" s="150"/>
      <c r="AR36" s="150" t="str">
        <f t="shared" si="335"/>
        <v xml:space="preserve"> </v>
      </c>
      <c r="AS36" s="150" t="str">
        <f>IFERROR(IF(AQ36=0," ",IF(AQ36=16," ",VLOOKUP(AQ36,PROTOKOL!$A:$E,2)*AR36))/7.5*(7.5-AV36),"")</f>
        <v/>
      </c>
      <c r="AT36" s="151"/>
      <c r="AU36" s="152" t="str">
        <f>IF(AQ36=0," ",IF(AQ36=16," ",(AP36-AS36-AT36)*VLOOKUP(AQ36,PROTOKOL!$A:$E,5)))</f>
        <v xml:space="preserve"> </v>
      </c>
      <c r="AV36" s="153"/>
      <c r="AW36" s="144" t="str">
        <f t="shared" si="336"/>
        <v xml:space="preserve"> </v>
      </c>
      <c r="AX36" s="145" t="str">
        <f t="shared" si="337"/>
        <v xml:space="preserve"> </v>
      </c>
      <c r="AY36" s="149"/>
      <c r="AZ36" s="150"/>
      <c r="BA36" s="150" t="str">
        <f t="shared" si="338"/>
        <v xml:space="preserve"> </v>
      </c>
      <c r="BB36" s="154" t="str">
        <f>IF(AZ36=0," ",IF(AZ36=16," ",VLOOKUP(AZ36,PROTOKOL!$A:$E,2)*BA36))</f>
        <v xml:space="preserve"> </v>
      </c>
      <c r="BC36" s="151"/>
      <c r="BD36" s="152" t="str">
        <f>IF(AZ36=0," ",IF(AZ36=16," ",(AY36-BB36-BC36)*VLOOKUP(AZ36,PROTOKOL!$A:$E,5)))</f>
        <v xml:space="preserve"> </v>
      </c>
      <c r="BE36" s="155"/>
      <c r="BF36" s="156" t="str">
        <f t="shared" si="339"/>
        <v xml:space="preserve"> </v>
      </c>
      <c r="BG36" s="103"/>
      <c r="BH36" s="138">
        <v>23</v>
      </c>
      <c r="BI36" s="149" t="s">
        <v>163</v>
      </c>
      <c r="BJ36" s="150"/>
      <c r="BK36" s="150" t="str">
        <f t="shared" si="13"/>
        <v xml:space="preserve"> </v>
      </c>
      <c r="BL36" s="150" t="str">
        <f>IFERROR(IF(BJ36=0," ",IF(BJ36=16," ",VLOOKUP(BJ36,PROTOKOL!$A:$E,2)*BK36))/7.5*(7.5-BO36),"")</f>
        <v/>
      </c>
      <c r="BM36" s="151"/>
      <c r="BN36" s="152" t="str">
        <f>IF(BJ36=0," ",IF(BJ36=16," ",(BI36-BL36-BM36)*VLOOKUP(BJ36,PROTOKOL!$A:$E,5)))</f>
        <v xml:space="preserve"> </v>
      </c>
      <c r="BO36" s="153"/>
      <c r="BP36" s="144" t="str">
        <f t="shared" si="203"/>
        <v xml:space="preserve"> </v>
      </c>
      <c r="BQ36" s="145" t="str">
        <f t="shared" si="204"/>
        <v xml:space="preserve"> </v>
      </c>
      <c r="BR36" s="149"/>
      <c r="BS36" s="150"/>
      <c r="BT36" s="150" t="str">
        <f t="shared" si="14"/>
        <v xml:space="preserve"> </v>
      </c>
      <c r="BU36" s="154" t="str">
        <f>IF(BS36=0," ",IF(BS36=16," ",VLOOKUP(BS36,PROTOKOL!$A:$E,2)*BT36))</f>
        <v xml:space="preserve"> </v>
      </c>
      <c r="BV36" s="151"/>
      <c r="BW36" s="152" t="str">
        <f>IF(BS36=0," ",IF(BS36=16," ",(BR36-BU36-BV36)*VLOOKUP(BS36,PROTOKOL!$A:$E,5)))</f>
        <v xml:space="preserve"> </v>
      </c>
      <c r="BX36" s="155"/>
      <c r="BY36" s="156" t="str">
        <f t="shared" si="15"/>
        <v xml:space="preserve"> </v>
      </c>
      <c r="BZ36" s="103"/>
      <c r="CA36" s="138">
        <v>23</v>
      </c>
      <c r="CB36" s="149" t="s">
        <v>163</v>
      </c>
      <c r="CC36" s="150"/>
      <c r="CD36" s="150" t="str">
        <f t="shared" si="16"/>
        <v xml:space="preserve"> </v>
      </c>
      <c r="CE36" s="150" t="str">
        <f>IFERROR(IF(CC36=0," ",IF(CC36=16," ",VLOOKUP(CC36,PROTOKOL!$A:$E,2)*CD36))/7.5*(7.5-CH36),"")</f>
        <v/>
      </c>
      <c r="CF36" s="151"/>
      <c r="CG36" s="152" t="str">
        <f>IF(CC36=0," ",IF(CC36=16," ",(CB36-CE36-CF36)*VLOOKUP(CC36,PROTOKOL!$A:$E,5)))</f>
        <v xml:space="preserve"> </v>
      </c>
      <c r="CH36" s="153"/>
      <c r="CI36" s="144" t="str">
        <f t="shared" si="205"/>
        <v xml:space="preserve"> </v>
      </c>
      <c r="CJ36" s="145" t="str">
        <f t="shared" si="206"/>
        <v xml:space="preserve"> </v>
      </c>
      <c r="CK36" s="149"/>
      <c r="CL36" s="150"/>
      <c r="CM36" s="150"/>
      <c r="CN36" s="154" t="str">
        <f>IF(CL36=0," ",IF(CL36=16," ",VLOOKUP(CL36,PROTOKOL!$A:$E,2)*CM36))</f>
        <v xml:space="preserve"> </v>
      </c>
      <c r="CO36" s="151"/>
      <c r="CP36" s="152" t="str">
        <f>IF(CL36=0," ",IF(CL36=16," ",(CK36-CN36-CO36)*VLOOKUP(CL36,PROTOKOL!$A:$E,5)))</f>
        <v xml:space="preserve"> </v>
      </c>
      <c r="CQ36" s="155"/>
      <c r="CR36" s="156" t="str">
        <f t="shared" si="17"/>
        <v xml:space="preserve"> </v>
      </c>
      <c r="CS36" s="103"/>
      <c r="CT36" s="138">
        <v>23</v>
      </c>
      <c r="CU36" s="149" t="s">
        <v>163</v>
      </c>
      <c r="CV36" s="150"/>
      <c r="CW36" s="150" t="str">
        <f t="shared" si="18"/>
        <v xml:space="preserve"> </v>
      </c>
      <c r="CX36" s="150" t="str">
        <f>IFERROR(IF(CV36=0," ",IF(CV36=16," ",VLOOKUP(CV36,PROTOKOL!$A:$E,2)*CW36))/7.5*(7.5-DA36),"")</f>
        <v/>
      </c>
      <c r="CY36" s="151"/>
      <c r="CZ36" s="152" t="str">
        <f>IF(CV36=0," ",IF(CV36=16," ",(CU36-CX36-CY36)*VLOOKUP(CV36,PROTOKOL!$A:$E,5)))</f>
        <v xml:space="preserve"> </v>
      </c>
      <c r="DA36" s="153"/>
      <c r="DB36" s="144" t="str">
        <f t="shared" si="207"/>
        <v xml:space="preserve"> </v>
      </c>
      <c r="DC36" s="145" t="str">
        <f t="shared" si="208"/>
        <v xml:space="preserve"> </v>
      </c>
      <c r="DD36" s="149"/>
      <c r="DE36" s="150"/>
      <c r="DF36" s="150" t="str">
        <f t="shared" si="209"/>
        <v xml:space="preserve"> </v>
      </c>
      <c r="DG36" s="154" t="str">
        <f>IF(DE36=0," ",IF(DE36=16," ",VLOOKUP(DE36,PROTOKOL!$A:$E,2)*DF36))</f>
        <v xml:space="preserve"> </v>
      </c>
      <c r="DH36" s="151"/>
      <c r="DI36" s="152" t="str">
        <f>IF(DE36=0," ",IF(DE36=16," ",(DD36-DG36-DH36)*VLOOKUP(DE36,PROTOKOL!$A:$E,5)))</f>
        <v xml:space="preserve"> </v>
      </c>
      <c r="DJ36" s="155"/>
      <c r="DK36" s="156" t="str">
        <f t="shared" si="19"/>
        <v xml:space="preserve"> </v>
      </c>
      <c r="DL36" s="103"/>
      <c r="DM36" s="138">
        <v>23</v>
      </c>
      <c r="DN36" s="149" t="s">
        <v>163</v>
      </c>
      <c r="DO36" s="150"/>
      <c r="DP36" s="150" t="str">
        <f t="shared" si="20"/>
        <v xml:space="preserve"> </v>
      </c>
      <c r="DQ36" s="150" t="str">
        <f>IFERROR(IF(DO36=0," ",IF(DO36=16," ",VLOOKUP(DO36,PROTOKOL!$A:$E,2)*DP36))/7.5*(7.5-DT36),"")</f>
        <v/>
      </c>
      <c r="DR36" s="151"/>
      <c r="DS36" s="152" t="str">
        <f>IF(DO36=0," ",IF(DO36=16," ",(DN36-DQ36-DR36)*VLOOKUP(DO36,PROTOKOL!$A:$E,5)))</f>
        <v xml:space="preserve"> </v>
      </c>
      <c r="DT36" s="153"/>
      <c r="DU36" s="144" t="str">
        <f t="shared" si="211"/>
        <v xml:space="preserve"> </v>
      </c>
      <c r="DV36" s="145" t="str">
        <f t="shared" si="212"/>
        <v xml:space="preserve"> </v>
      </c>
      <c r="DW36" s="149"/>
      <c r="DX36" s="150"/>
      <c r="DY36" s="150"/>
      <c r="DZ36" s="150"/>
      <c r="EA36" s="151"/>
      <c r="EB36" s="152"/>
      <c r="EC36" s="155"/>
      <c r="ED36" s="156"/>
      <c r="EE36" s="103"/>
      <c r="EF36" s="138">
        <v>23</v>
      </c>
      <c r="EG36" s="149" t="s">
        <v>163</v>
      </c>
      <c r="EH36" s="150"/>
      <c r="EI36" s="150" t="str">
        <f t="shared" si="22"/>
        <v xml:space="preserve"> </v>
      </c>
      <c r="EJ36" s="150" t="str">
        <f>IFERROR(IF(EH36=0," ",IF(EH36=16," ",VLOOKUP(EH36,PROTOKOL!$A:$E,2)*EI36))/7.5*(7.5-EM36),"")</f>
        <v/>
      </c>
      <c r="EK36" s="151"/>
      <c r="EL36" s="152" t="str">
        <f>IF(EH36=0," ",IF(EH36=16," ",(EG36-EJ36-EK36)*VLOOKUP(EH36,PROTOKOL!$A:$E,5)))</f>
        <v xml:space="preserve"> </v>
      </c>
      <c r="EM36" s="153"/>
      <c r="EN36" s="144" t="str">
        <f t="shared" si="214"/>
        <v xml:space="preserve"> </v>
      </c>
      <c r="EO36" s="145" t="str">
        <f t="shared" si="215"/>
        <v xml:space="preserve"> </v>
      </c>
      <c r="EP36" s="149"/>
      <c r="EQ36" s="150"/>
      <c r="ER36" s="150" t="str">
        <f t="shared" si="23"/>
        <v xml:space="preserve"> </v>
      </c>
      <c r="ES36" s="154" t="str">
        <f>IF(EQ36=0," ",IF(EQ36=16," ",VLOOKUP(EQ36,PROTOKOL!$A:$E,2)*ER36))</f>
        <v xml:space="preserve"> </v>
      </c>
      <c r="ET36" s="151"/>
      <c r="EU36" s="152" t="str">
        <f>IF(EQ36=0," ",IF(EQ36=16," ",(EP36-ES36-ET36)*VLOOKUP(EQ36,PROTOKOL!$A:$E,5)))</f>
        <v xml:space="preserve"> </v>
      </c>
      <c r="EV36" s="155"/>
      <c r="EW36" s="156" t="str">
        <f t="shared" si="24"/>
        <v xml:space="preserve"> </v>
      </c>
      <c r="EX36" s="103"/>
      <c r="EY36" s="138">
        <v>23</v>
      </c>
      <c r="EZ36" s="149" t="s">
        <v>163</v>
      </c>
      <c r="FA36" s="150"/>
      <c r="FB36" s="150" t="str">
        <f t="shared" si="25"/>
        <v xml:space="preserve"> </v>
      </c>
      <c r="FC36" s="150" t="str">
        <f>IFERROR(IF(FA36=0," ",IF(FA36=16," ",VLOOKUP(FA36,PROTOKOL!$A:$E,2)*FB36))/7.5*(7.5-FF36),"")</f>
        <v/>
      </c>
      <c r="FD36" s="151"/>
      <c r="FE36" s="152" t="str">
        <f>IF(FA36=0," ",IF(FA36=16," ",(EZ36-FC36-FD36)*VLOOKUP(FA36,PROTOKOL!$A:$E,5)))</f>
        <v xml:space="preserve"> </v>
      </c>
      <c r="FF36" s="153"/>
      <c r="FG36" s="144" t="str">
        <f t="shared" si="216"/>
        <v xml:space="preserve"> </v>
      </c>
      <c r="FH36" s="145" t="str">
        <f t="shared" si="217"/>
        <v xml:space="preserve"> </v>
      </c>
      <c r="FI36" s="149"/>
      <c r="FJ36" s="150"/>
      <c r="FK36" s="150" t="str">
        <f t="shared" si="26"/>
        <v xml:space="preserve"> </v>
      </c>
      <c r="FL36" s="154" t="str">
        <f>IF(FJ36=0," ",IF(FJ36=16," ",VLOOKUP(FJ36,PROTOKOL!$A:$E,2)*FK36))</f>
        <v xml:space="preserve"> </v>
      </c>
      <c r="FM36" s="151"/>
      <c r="FN36" s="152" t="str">
        <f>IF(FJ36=0," ",IF(FJ36=16," ",(FI36-FL36-FM36)*VLOOKUP(FJ36,PROTOKOL!$A:$E,5)))</f>
        <v xml:space="preserve"> </v>
      </c>
      <c r="FO36" s="155"/>
      <c r="FP36" s="156" t="str">
        <f t="shared" si="27"/>
        <v xml:space="preserve"> </v>
      </c>
      <c r="FQ36" s="103"/>
      <c r="FR36" s="138">
        <v>23</v>
      </c>
      <c r="FS36" s="149" t="s">
        <v>163</v>
      </c>
      <c r="FT36" s="150"/>
      <c r="FU36" s="150" t="str">
        <f t="shared" si="28"/>
        <v xml:space="preserve"> </v>
      </c>
      <c r="FV36" s="150" t="str">
        <f>IFERROR(IF(FT36=0," ",IF(FT36=16," ",VLOOKUP(FT36,PROTOKOL!$A:$E,2)*FU36))/7.5*(7.5-FY36),"")</f>
        <v/>
      </c>
      <c r="FW36" s="151"/>
      <c r="FX36" s="152" t="str">
        <f>IF(FT36=0," ",IF(FT36=16," ",(FS36-FV36-FW36)*VLOOKUP(FT36,PROTOKOL!$A:$E,5)))</f>
        <v xml:space="preserve"> </v>
      </c>
      <c r="FY36" s="153"/>
      <c r="FZ36" s="144" t="str">
        <f t="shared" si="218"/>
        <v xml:space="preserve"> </v>
      </c>
      <c r="GA36" s="145" t="str">
        <f t="shared" si="219"/>
        <v xml:space="preserve"> </v>
      </c>
      <c r="GB36" s="149"/>
      <c r="GC36" s="150"/>
      <c r="GD36" s="150" t="str">
        <f t="shared" si="29"/>
        <v xml:space="preserve"> </v>
      </c>
      <c r="GE36" s="154" t="str">
        <f>IF(GC36=0," ",IF(GC36=16," ",VLOOKUP(GC36,PROTOKOL!$A:$E,2)*GD36))</f>
        <v xml:space="preserve"> </v>
      </c>
      <c r="GF36" s="151"/>
      <c r="GG36" s="152" t="str">
        <f>IF(GC36=0," ",IF(GC36=16," ",(GB36-GE36-GF36)*VLOOKUP(GC36,PROTOKOL!$A:$E,5)))</f>
        <v xml:space="preserve"> </v>
      </c>
      <c r="GH36" s="155"/>
      <c r="GI36" s="156" t="str">
        <f t="shared" si="30"/>
        <v xml:space="preserve"> </v>
      </c>
      <c r="GJ36" s="103"/>
      <c r="GK36" s="138">
        <v>23</v>
      </c>
      <c r="GL36" s="149" t="s">
        <v>163</v>
      </c>
      <c r="GM36" s="150"/>
      <c r="GN36" s="150" t="str">
        <f t="shared" si="31"/>
        <v xml:space="preserve"> </v>
      </c>
      <c r="GO36" s="150" t="str">
        <f>IFERROR(IF(GM36=0," ",IF(GM36=16," ",VLOOKUP(GM36,PROTOKOL!$A:$E,2)*GN36))/7.5*(7.5-GR36),"")</f>
        <v/>
      </c>
      <c r="GP36" s="151"/>
      <c r="GQ36" s="152" t="str">
        <f>IF(GM36=0," ",IF(GM36=16," ",(GL36-GO36-GP36)*VLOOKUP(GM36,PROTOKOL!$A:$E,5)))</f>
        <v xml:space="preserve"> </v>
      </c>
      <c r="GR36" s="153"/>
      <c r="GS36" s="144" t="str">
        <f t="shared" si="220"/>
        <v xml:space="preserve"> </v>
      </c>
      <c r="GT36" s="145" t="str">
        <f t="shared" si="221"/>
        <v xml:space="preserve"> </v>
      </c>
      <c r="GU36" s="149"/>
      <c r="GV36" s="150"/>
      <c r="GW36" s="150" t="str">
        <f t="shared" si="32"/>
        <v xml:space="preserve"> </v>
      </c>
      <c r="GX36" s="154" t="str">
        <f>IF(GV36=0," ",IF(GV36=16," ",VLOOKUP(GV36,PROTOKOL!$A:$E,2)*GW36))</f>
        <v xml:space="preserve"> </v>
      </c>
      <c r="GY36" s="151"/>
      <c r="GZ36" s="152" t="str">
        <f>IF(GV36=0," ",IF(GV36=16," ",(GU36-GX36-GY36)*VLOOKUP(GV36,PROTOKOL!$A:$E,5)))</f>
        <v xml:space="preserve"> </v>
      </c>
      <c r="HA36" s="155"/>
      <c r="HB36" s="156" t="str">
        <f t="shared" si="33"/>
        <v xml:space="preserve"> </v>
      </c>
      <c r="HC36" s="103"/>
      <c r="HD36" s="138">
        <v>23</v>
      </c>
      <c r="HE36" s="149" t="s">
        <v>163</v>
      </c>
      <c r="HF36" s="150"/>
      <c r="HG36" s="150" t="str">
        <f t="shared" si="34"/>
        <v xml:space="preserve"> </v>
      </c>
      <c r="HH36" s="150" t="str">
        <f>IFERROR(IF(HF36=0," ",IF(HF36=16," ",VLOOKUP(HF36,PROTOKOL!$A:$E,2)*HG36))/7.5*(7.5-HK36),"")</f>
        <v/>
      </c>
      <c r="HI36" s="151"/>
      <c r="HJ36" s="152" t="str">
        <f>IF(HF36=0," ",IF(HF36=16," ",(HE36-HH36-HI36)*VLOOKUP(HF36,PROTOKOL!$A:$E,5)))</f>
        <v xml:space="preserve"> </v>
      </c>
      <c r="HK36" s="153"/>
      <c r="HL36" s="144" t="str">
        <f t="shared" si="222"/>
        <v xml:space="preserve"> </v>
      </c>
      <c r="HM36" s="145" t="str">
        <f t="shared" si="223"/>
        <v xml:space="preserve"> </v>
      </c>
      <c r="HN36" s="149"/>
      <c r="HO36" s="150"/>
      <c r="HP36" s="150" t="str">
        <f t="shared" si="35"/>
        <v xml:space="preserve"> </v>
      </c>
      <c r="HQ36" s="154" t="str">
        <f>IF(HO36=0," ",IF(HO36=16," ",VLOOKUP(HO36,PROTOKOL!$A:$E,2)*HP36))</f>
        <v xml:space="preserve"> </v>
      </c>
      <c r="HR36" s="151"/>
      <c r="HS36" s="152" t="str">
        <f>IF(HO36=0," ",IF(HO36=16," ",(HN36-HQ36-HR36)*VLOOKUP(HO36,PROTOKOL!$A:$E,5)))</f>
        <v xml:space="preserve"> </v>
      </c>
      <c r="HT36" s="155"/>
      <c r="HU36" s="156" t="str">
        <f t="shared" si="36"/>
        <v xml:space="preserve"> </v>
      </c>
      <c r="HV36" s="103"/>
      <c r="HW36" s="138">
        <v>23</v>
      </c>
      <c r="HX36" s="149" t="s">
        <v>163</v>
      </c>
      <c r="HY36" s="150"/>
      <c r="HZ36" s="150" t="str">
        <f t="shared" si="37"/>
        <v xml:space="preserve"> </v>
      </c>
      <c r="IA36" s="150" t="str">
        <f>IFERROR(IF(HY36=0," ",IF(HY36=16," ",VLOOKUP(HY36,PROTOKOL!$A:$E,2)*HZ36))/7.5*(7.5-ID36),"")</f>
        <v/>
      </c>
      <c r="IB36" s="151"/>
      <c r="IC36" s="152" t="str">
        <f>IF(HY36=0," ",IF(HY36=16," ",(HX36-IA36-IB36)*VLOOKUP(HY36,PROTOKOL!$A:$E,5)))</f>
        <v xml:space="preserve"> </v>
      </c>
      <c r="ID36" s="153"/>
      <c r="IE36" s="144" t="str">
        <f t="shared" si="224"/>
        <v xml:space="preserve"> </v>
      </c>
      <c r="IF36" s="145" t="str">
        <f t="shared" si="225"/>
        <v xml:space="preserve"> </v>
      </c>
      <c r="IG36" s="149"/>
      <c r="IH36" s="150"/>
      <c r="II36" s="150" t="str">
        <f t="shared" si="38"/>
        <v xml:space="preserve"> </v>
      </c>
      <c r="IJ36" s="154" t="str">
        <f>IF(IH36=0," ",IF(IH36=16," ",VLOOKUP(IH36,PROTOKOL!$A:$E,2)*II36))</f>
        <v xml:space="preserve"> </v>
      </c>
      <c r="IK36" s="151"/>
      <c r="IL36" s="152" t="str">
        <f>IF(IH36=0," ",IF(IH36=16," ",(IG36-IJ36-IK36)*VLOOKUP(IH36,PROTOKOL!$A:$E,5)))</f>
        <v xml:space="preserve"> </v>
      </c>
      <c r="IM36" s="155"/>
      <c r="IN36" s="156" t="str">
        <f t="shared" si="39"/>
        <v xml:space="preserve"> </v>
      </c>
      <c r="IO36" s="103"/>
      <c r="IP36" s="138">
        <v>23</v>
      </c>
      <c r="IQ36" s="149" t="s">
        <v>163</v>
      </c>
      <c r="IR36" s="150"/>
      <c r="IS36" s="150" t="str">
        <f t="shared" si="40"/>
        <v xml:space="preserve"> </v>
      </c>
      <c r="IT36" s="150" t="str">
        <f>IFERROR(IF(IR36=0," ",IF(IR36=16," ",VLOOKUP(IR36,PROTOKOL!$A:$E,2)*IS36))/7.5*(7.5-IW36),"")</f>
        <v/>
      </c>
      <c r="IU36" s="151"/>
      <c r="IV36" s="152" t="str">
        <f>IF(IR36=0," ",IF(IR36=16," ",(IQ36-IT36-IU36)*VLOOKUP(IR36,PROTOKOL!$A:$E,5)))</f>
        <v xml:space="preserve"> </v>
      </c>
      <c r="IW36" s="153"/>
      <c r="IX36" s="144" t="str">
        <f t="shared" si="226"/>
        <v xml:space="preserve"> </v>
      </c>
      <c r="IY36" s="145" t="str">
        <f t="shared" si="227"/>
        <v xml:space="preserve"> </v>
      </c>
      <c r="IZ36" s="149"/>
      <c r="JA36" s="150"/>
      <c r="JB36" s="150" t="str">
        <f t="shared" si="41"/>
        <v xml:space="preserve"> </v>
      </c>
      <c r="JC36" s="154" t="str">
        <f>IF(JA36=0," ",IF(JA36=16," ",VLOOKUP(JA36,PROTOKOL!$A:$E,2)*JB36))</f>
        <v xml:space="preserve"> </v>
      </c>
      <c r="JD36" s="151"/>
      <c r="JE36" s="152" t="str">
        <f>IF(JA36=0," ",IF(JA36=16," ",(IZ36-JC36-JD36)*VLOOKUP(JA36,PROTOKOL!$A:$E,5)))</f>
        <v xml:space="preserve"> </v>
      </c>
      <c r="JF36" s="155"/>
      <c r="JG36" s="156" t="str">
        <f t="shared" si="42"/>
        <v xml:space="preserve"> </v>
      </c>
      <c r="JH36" s="103"/>
      <c r="JI36" s="138">
        <v>23</v>
      </c>
      <c r="JJ36" s="149" t="s">
        <v>163</v>
      </c>
      <c r="JK36" s="150"/>
      <c r="JL36" s="150" t="str">
        <f t="shared" si="43"/>
        <v xml:space="preserve"> </v>
      </c>
      <c r="JM36" s="150" t="str">
        <f>IFERROR(IF(JK36=0," ",IF(JK36=16," ",VLOOKUP(JK36,PROTOKOL!$A:$E,2)*JL36))/7.5*(7.5-JP36),"")</f>
        <v/>
      </c>
      <c r="JN36" s="151"/>
      <c r="JO36" s="152" t="str">
        <f>IF(JK36=0," ",IF(JK36=16," ",(JJ36-JM36-JN36)*VLOOKUP(JK36,PROTOKOL!$A:$E,5)))</f>
        <v xml:space="preserve"> </v>
      </c>
      <c r="JP36" s="153"/>
      <c r="JQ36" s="144" t="str">
        <f t="shared" si="228"/>
        <v xml:space="preserve"> </v>
      </c>
      <c r="JR36" s="145" t="str">
        <f t="shared" si="229"/>
        <v xml:space="preserve"> </v>
      </c>
      <c r="JS36" s="149"/>
      <c r="JT36" s="150"/>
      <c r="JU36" s="150" t="str">
        <f t="shared" si="44"/>
        <v xml:space="preserve"> </v>
      </c>
      <c r="JV36" s="154" t="str">
        <f>IF(JT36=0," ",IF(JT36=16," ",VLOOKUP(JT36,PROTOKOL!$A:$E,2)*JU36))</f>
        <v xml:space="preserve"> </v>
      </c>
      <c r="JW36" s="151"/>
      <c r="JX36" s="152" t="str">
        <f>IF(JT36=0," ",IF(JT36=16," ",(JS36-JV36-JW36)*VLOOKUP(JT36,PROTOKOL!$A:$E,5)))</f>
        <v xml:space="preserve"> </v>
      </c>
      <c r="JY36" s="155"/>
      <c r="JZ36" s="156" t="str">
        <f t="shared" si="45"/>
        <v xml:space="preserve"> </v>
      </c>
      <c r="KA36" s="103"/>
      <c r="KB36" s="138">
        <v>23</v>
      </c>
      <c r="KC36" s="149" t="s">
        <v>163</v>
      </c>
      <c r="KD36" s="150"/>
      <c r="KE36" s="150" t="str">
        <f t="shared" si="46"/>
        <v xml:space="preserve"> </v>
      </c>
      <c r="KF36" s="150" t="str">
        <f>IFERROR(IF(KD36=0," ",IF(KD36=16," ",VLOOKUP(KD36,PROTOKOL!$A:$E,2)*KE36))/7.5*(7.5-KI36),"")</f>
        <v/>
      </c>
      <c r="KG36" s="151"/>
      <c r="KH36" s="152" t="str">
        <f>IF(KD36=0," ",IF(KD36=16," ",(KC36-KF36-KG36)*VLOOKUP(KD36,PROTOKOL!$A:$E,5)))</f>
        <v xml:space="preserve"> </v>
      </c>
      <c r="KI36" s="153"/>
      <c r="KJ36" s="144" t="str">
        <f t="shared" si="230"/>
        <v xml:space="preserve"> </v>
      </c>
      <c r="KK36" s="145" t="str">
        <f t="shared" si="231"/>
        <v xml:space="preserve"> </v>
      </c>
      <c r="KL36" s="149"/>
      <c r="KM36" s="150"/>
      <c r="KN36" s="150" t="str">
        <f t="shared" si="47"/>
        <v xml:space="preserve"> </v>
      </c>
      <c r="KO36" s="154" t="str">
        <f>IF(KM36=0," ",IF(KM36=16," ",VLOOKUP(KM36,PROTOKOL!$A:$E,2)*KN36))</f>
        <v xml:space="preserve"> </v>
      </c>
      <c r="KP36" s="151"/>
      <c r="KQ36" s="152" t="str">
        <f>IF(KM36=0," ",IF(KM36=16," ",(KL36-KO36-KP36)*VLOOKUP(KM36,PROTOKOL!$A:$E,5)))</f>
        <v xml:space="preserve"> </v>
      </c>
      <c r="KR36" s="155"/>
      <c r="KS36" s="156" t="str">
        <f t="shared" si="48"/>
        <v xml:space="preserve"> </v>
      </c>
      <c r="KT36" s="103"/>
      <c r="KU36" s="138">
        <v>23</v>
      </c>
      <c r="KV36" s="149" t="s">
        <v>163</v>
      </c>
      <c r="KW36" s="150"/>
      <c r="KX36" s="150" t="str">
        <f t="shared" si="49"/>
        <v xml:space="preserve"> </v>
      </c>
      <c r="KY36" s="150" t="str">
        <f>IFERROR(IF(KW36=0," ",IF(KW36=16," ",VLOOKUP(KW36,PROTOKOL!$A:$E,2)*KX36))/7.5*(7.5-LB36),"")</f>
        <v/>
      </c>
      <c r="KZ36" s="151"/>
      <c r="LA36" s="152" t="str">
        <f>IF(KW36=0," ",IF(KW36=16," ",(KV36-KY36-KZ36)*VLOOKUP(KW36,PROTOKOL!$A:$E,5)))</f>
        <v xml:space="preserve"> </v>
      </c>
      <c r="LB36" s="153"/>
      <c r="LC36" s="144" t="str">
        <f t="shared" si="232"/>
        <v xml:space="preserve"> </v>
      </c>
      <c r="LD36" s="145" t="str">
        <f t="shared" si="233"/>
        <v xml:space="preserve"> </v>
      </c>
      <c r="LE36" s="149"/>
      <c r="LF36" s="150"/>
      <c r="LG36" s="150" t="str">
        <f t="shared" si="50"/>
        <v xml:space="preserve"> </v>
      </c>
      <c r="LH36" s="154" t="str">
        <f>IF(LF36=0," ",IF(LF36=16," ",VLOOKUP(LF36,PROTOKOL!$A:$E,2)*LG36))</f>
        <v xml:space="preserve"> </v>
      </c>
      <c r="LI36" s="151"/>
      <c r="LJ36" s="152" t="str">
        <f>IF(LF36=0," ",IF(LF36=16," ",(LE36-LH36-LI36)*VLOOKUP(LF36,PROTOKOL!$A:$E,5)))</f>
        <v xml:space="preserve"> </v>
      </c>
      <c r="LK36" s="155"/>
      <c r="LL36" s="156" t="str">
        <f t="shared" si="51"/>
        <v xml:space="preserve"> </v>
      </c>
      <c r="LM36" s="103"/>
      <c r="LN36" s="138">
        <v>23</v>
      </c>
      <c r="LO36" s="149" t="s">
        <v>163</v>
      </c>
      <c r="LP36" s="150"/>
      <c r="LQ36" s="150" t="str">
        <f t="shared" si="52"/>
        <v xml:space="preserve"> </v>
      </c>
      <c r="LR36" s="150" t="str">
        <f>IFERROR(IF(LP36=0," ",IF(LP36=16," ",VLOOKUP(LP36,PROTOKOL!$A:$E,2)*LQ36))/7.5*(7.5-LU36),"")</f>
        <v/>
      </c>
      <c r="LS36" s="151"/>
      <c r="LT36" s="152" t="str">
        <f>IF(LP36=0," ",IF(LP36=16," ",(LO36-LR36-LS36)*VLOOKUP(LP36,PROTOKOL!$A:$E,5)))</f>
        <v xml:space="preserve"> </v>
      </c>
      <c r="LU36" s="153"/>
      <c r="LV36" s="144" t="str">
        <f t="shared" si="234"/>
        <v xml:space="preserve"> </v>
      </c>
      <c r="LW36" s="145" t="str">
        <f t="shared" si="235"/>
        <v xml:space="preserve"> </v>
      </c>
      <c r="LX36" s="149"/>
      <c r="LY36" s="150"/>
      <c r="LZ36" s="150" t="str">
        <f t="shared" si="53"/>
        <v xml:space="preserve"> </v>
      </c>
      <c r="MA36" s="154" t="str">
        <f>IF(LY36=0," ",IF(LY36=16," ",VLOOKUP(LY36,PROTOKOL!$A:$E,2)*LZ36))</f>
        <v xml:space="preserve"> </v>
      </c>
      <c r="MB36" s="151"/>
      <c r="MC36" s="152" t="str">
        <f>IF(LY36=0," ",IF(LY36=16," ",(LX36-MA36-MB36)*VLOOKUP(LY36,PROTOKOL!$A:$E,5)))</f>
        <v xml:space="preserve"> </v>
      </c>
      <c r="MD36" s="155"/>
      <c r="ME36" s="156" t="str">
        <f t="shared" si="54"/>
        <v xml:space="preserve"> </v>
      </c>
      <c r="MF36" s="103"/>
      <c r="MG36" s="138">
        <v>23</v>
      </c>
      <c r="MH36" s="149" t="s">
        <v>163</v>
      </c>
      <c r="MI36" s="150"/>
      <c r="MJ36" s="150" t="str">
        <f t="shared" si="55"/>
        <v xml:space="preserve"> </v>
      </c>
      <c r="MK36" s="150" t="str">
        <f>IFERROR(IF(MI36=0," ",IF(MI36=16," ",VLOOKUP(MI36,PROTOKOL!$A:$E,2)*MJ36))/7.5*(7.5-MN36),"")</f>
        <v/>
      </c>
      <c r="ML36" s="151"/>
      <c r="MM36" s="152" t="str">
        <f>IF(MI36=0," ",IF(MI36=16," ",(MH36-MK36-ML36)*VLOOKUP(MI36,PROTOKOL!$A:$E,5)))</f>
        <v xml:space="preserve"> </v>
      </c>
      <c r="MN36" s="153"/>
      <c r="MO36" s="144" t="str">
        <f t="shared" si="236"/>
        <v xml:space="preserve"> </v>
      </c>
      <c r="MP36" s="145" t="str">
        <f t="shared" si="237"/>
        <v xml:space="preserve"> </v>
      </c>
      <c r="MQ36" s="149"/>
      <c r="MR36" s="150"/>
      <c r="MS36" s="150" t="str">
        <f t="shared" si="56"/>
        <v xml:space="preserve"> </v>
      </c>
      <c r="MT36" s="154" t="str">
        <f>IF(MR36=0," ",IF(MR36=16," ",VLOOKUP(MR36,PROTOKOL!$A:$E,2)*MS36))</f>
        <v xml:space="preserve"> </v>
      </c>
      <c r="MU36" s="151"/>
      <c r="MV36" s="152" t="str">
        <f>IF(MR36=0," ",IF(MR36=16," ",(MQ36-MT36-MU36)*VLOOKUP(MR36,PROTOKOL!$A:$E,5)))</f>
        <v xml:space="preserve"> </v>
      </c>
      <c r="MW36" s="155"/>
      <c r="MX36" s="156" t="str">
        <f t="shared" si="57"/>
        <v xml:space="preserve"> </v>
      </c>
      <c r="MY36" s="103"/>
      <c r="MZ36" s="138">
        <v>23</v>
      </c>
      <c r="NA36" s="149" t="s">
        <v>163</v>
      </c>
      <c r="NB36" s="150"/>
      <c r="NC36" s="150" t="str">
        <f t="shared" si="58"/>
        <v xml:space="preserve"> </v>
      </c>
      <c r="ND36" s="150" t="str">
        <f>IFERROR(IF(NB36=0," ",IF(NB36=16," ",VLOOKUP(NB36,PROTOKOL!$A:$E,2)*NC36))/7.5*(7.5-NG36),"")</f>
        <v/>
      </c>
      <c r="NE36" s="151"/>
      <c r="NF36" s="152" t="str">
        <f>IF(NB36=0," ",IF(NB36=16," ",(NA36-ND36-NE36)*VLOOKUP(NB36,PROTOKOL!$A:$E,5)))</f>
        <v xml:space="preserve"> </v>
      </c>
      <c r="NG36" s="153"/>
      <c r="NH36" s="144" t="str">
        <f t="shared" si="238"/>
        <v xml:space="preserve"> </v>
      </c>
      <c r="NI36" s="145" t="str">
        <f t="shared" si="239"/>
        <v xml:space="preserve"> </v>
      </c>
      <c r="NJ36" s="149"/>
      <c r="NK36" s="150"/>
      <c r="NL36" s="150" t="str">
        <f t="shared" si="59"/>
        <v xml:space="preserve"> </v>
      </c>
      <c r="NM36" s="154" t="str">
        <f>IF(NK36=0," ",IF(NK36=16," ",VLOOKUP(NK36,PROTOKOL!$A:$E,2)*NL36))</f>
        <v xml:space="preserve"> </v>
      </c>
      <c r="NN36" s="151"/>
      <c r="NO36" s="152" t="str">
        <f>IF(NK36=0," ",IF(NK36=16," ",(NJ36-NM36-NN36)*VLOOKUP(NK36,PROTOKOL!$A:$E,5)))</f>
        <v xml:space="preserve"> </v>
      </c>
      <c r="NP36" s="155"/>
      <c r="NQ36" s="156" t="str">
        <f t="shared" si="60"/>
        <v xml:space="preserve"> </v>
      </c>
      <c r="NR36" s="103"/>
      <c r="NS36" s="138">
        <v>23</v>
      </c>
      <c r="NT36" s="149" t="s">
        <v>163</v>
      </c>
      <c r="NU36" s="150"/>
      <c r="NV36" s="150" t="str">
        <f t="shared" si="61"/>
        <v xml:space="preserve"> </v>
      </c>
      <c r="NW36" s="150" t="str">
        <f>IFERROR(IF(NU36=0," ",IF(NU36=16," ",VLOOKUP(NU36,PROTOKOL!$A:$E,2)*NV36))/7.5*(7.5-NZ36),"")</f>
        <v/>
      </c>
      <c r="NX36" s="151"/>
      <c r="NY36" s="152" t="str">
        <f>IF(NU36=0," ",IF(NU36=16," ",(NT36-NW36-NX36)*VLOOKUP(NU36,PROTOKOL!$A:$E,5)))</f>
        <v xml:space="preserve"> </v>
      </c>
      <c r="NZ36" s="153"/>
      <c r="OA36" s="144" t="str">
        <f t="shared" si="240"/>
        <v xml:space="preserve"> </v>
      </c>
      <c r="OB36" s="145" t="str">
        <f t="shared" si="241"/>
        <v xml:space="preserve"> </v>
      </c>
      <c r="OC36" s="149"/>
      <c r="OD36" s="150"/>
      <c r="OE36" s="150" t="str">
        <f t="shared" si="62"/>
        <v xml:space="preserve"> </v>
      </c>
      <c r="OF36" s="154" t="str">
        <f>IF(OD36=0," ",IF(OD36=16," ",VLOOKUP(OD36,PROTOKOL!$A:$E,2)*OE36))</f>
        <v xml:space="preserve"> </v>
      </c>
      <c r="OG36" s="151"/>
      <c r="OH36" s="152" t="str">
        <f>IF(OD36=0," ",IF(OD36=16," ",(OC36-OF36-OG36)*VLOOKUP(OD36,PROTOKOL!$A:$E,5)))</f>
        <v xml:space="preserve"> </v>
      </c>
      <c r="OI36" s="155"/>
      <c r="OJ36" s="156" t="str">
        <f t="shared" si="63"/>
        <v xml:space="preserve"> </v>
      </c>
      <c r="OK36" s="103"/>
      <c r="OL36" s="138">
        <v>23</v>
      </c>
      <c r="OM36" s="149" t="s">
        <v>163</v>
      </c>
      <c r="ON36" s="150"/>
      <c r="OO36" s="150" t="str">
        <f t="shared" si="64"/>
        <v xml:space="preserve"> </v>
      </c>
      <c r="OP36" s="150" t="str">
        <f>IFERROR(IF(ON36=0," ",IF(ON36=16," ",VLOOKUP(ON36,PROTOKOL!$A:$E,2)*OO36))/7.5*(7.5-OS36),"")</f>
        <v/>
      </c>
      <c r="OQ36" s="151"/>
      <c r="OR36" s="152" t="str">
        <f>IF(ON36=0," ",IF(ON36=16," ",(OM36-OP36-OQ36)*VLOOKUP(ON36,PROTOKOL!$A:$E,5)))</f>
        <v xml:space="preserve"> </v>
      </c>
      <c r="OS36" s="153"/>
      <c r="OT36" s="144" t="str">
        <f t="shared" si="242"/>
        <v xml:space="preserve"> </v>
      </c>
      <c r="OU36" s="145" t="str">
        <f t="shared" si="243"/>
        <v xml:space="preserve"> </v>
      </c>
      <c r="OV36" s="149"/>
      <c r="OW36" s="150"/>
      <c r="OX36" s="150" t="str">
        <f t="shared" si="65"/>
        <v xml:space="preserve"> </v>
      </c>
      <c r="OY36" s="154" t="str">
        <f>IF(OW36=0," ",IF(OW36=16," ",VLOOKUP(OW36,PROTOKOL!$A:$E,2)*OX36))</f>
        <v xml:space="preserve"> </v>
      </c>
      <c r="OZ36" s="151"/>
      <c r="PA36" s="152" t="str">
        <f>IF(OW36=0," ",IF(OW36=16," ",(OV36-OY36-OZ36)*VLOOKUP(OW36,PROTOKOL!$A:$E,5)))</f>
        <v xml:space="preserve"> </v>
      </c>
      <c r="PB36" s="155"/>
      <c r="PC36" s="156" t="str">
        <f t="shared" si="66"/>
        <v xml:space="preserve"> </v>
      </c>
      <c r="PD36" s="103"/>
      <c r="PE36" s="138">
        <v>23</v>
      </c>
      <c r="PF36" s="149" t="s">
        <v>163</v>
      </c>
      <c r="PG36" s="150"/>
      <c r="PH36" s="150" t="str">
        <f t="shared" si="67"/>
        <v xml:space="preserve"> </v>
      </c>
      <c r="PI36" s="150" t="str">
        <f>IFERROR(IF(PG36=0," ",IF(PG36=16," ",VLOOKUP(PG36,PROTOKOL!$A:$E,2)*PH36))/7.5*(7.5-PL36),"")</f>
        <v/>
      </c>
      <c r="PJ36" s="151"/>
      <c r="PK36" s="152" t="str">
        <f>IF(PG36=0," ",IF(PG36=16," ",(PF36-PI36-PJ36)*VLOOKUP(PG36,PROTOKOL!$A:$E,5)))</f>
        <v xml:space="preserve"> </v>
      </c>
      <c r="PL36" s="153"/>
      <c r="PM36" s="144" t="str">
        <f t="shared" si="244"/>
        <v xml:space="preserve"> </v>
      </c>
      <c r="PN36" s="145" t="str">
        <f t="shared" si="245"/>
        <v xml:space="preserve"> </v>
      </c>
      <c r="PO36" s="149"/>
      <c r="PP36" s="150"/>
      <c r="PQ36" s="150" t="str">
        <f t="shared" si="68"/>
        <v xml:space="preserve"> </v>
      </c>
      <c r="PR36" s="154" t="str">
        <f>IF(PP36=0," ",IF(PP36=16," ",VLOOKUP(PP36,PROTOKOL!$A:$E,2)*PQ36))</f>
        <v xml:space="preserve"> </v>
      </c>
      <c r="PS36" s="151"/>
      <c r="PT36" s="152" t="str">
        <f>IF(PP36=0," ",IF(PP36=16," ",(PO36-PR36-PS36)*VLOOKUP(PP36,PROTOKOL!$A:$E,5)))</f>
        <v xml:space="preserve"> </v>
      </c>
      <c r="PU36" s="155"/>
      <c r="PV36" s="156" t="str">
        <f t="shared" si="69"/>
        <v xml:space="preserve"> </v>
      </c>
      <c r="PW36" s="103"/>
      <c r="PX36" s="138">
        <v>23</v>
      </c>
      <c r="PY36" s="149" t="s">
        <v>163</v>
      </c>
      <c r="PZ36" s="150"/>
      <c r="QA36" s="150" t="str">
        <f t="shared" si="70"/>
        <v xml:space="preserve"> </v>
      </c>
      <c r="QB36" s="150" t="str">
        <f>IFERROR(IF(PZ36=0," ",IF(PZ36=16," ",VLOOKUP(PZ36,PROTOKOL!$A:$E,2)*QA36))/7.5*(7.5-QE36),"")</f>
        <v/>
      </c>
      <c r="QC36" s="151"/>
      <c r="QD36" s="152" t="str">
        <f>IF(PZ36=0," ",IF(PZ36=16," ",(PY36-QB36-QC36)*VLOOKUP(PZ36,PROTOKOL!$A:$E,5)))</f>
        <v xml:space="preserve"> </v>
      </c>
      <c r="QE36" s="153"/>
      <c r="QF36" s="144" t="str">
        <f t="shared" si="246"/>
        <v xml:space="preserve"> </v>
      </c>
      <c r="QG36" s="145" t="str">
        <f t="shared" si="247"/>
        <v xml:space="preserve"> </v>
      </c>
      <c r="QH36" s="149"/>
      <c r="QI36" s="150"/>
      <c r="QJ36" s="150" t="str">
        <f t="shared" si="71"/>
        <v xml:space="preserve"> </v>
      </c>
      <c r="QK36" s="154" t="str">
        <f>IF(QI36=0," ",IF(QI36=16," ",VLOOKUP(QI36,PROTOKOL!$A:$E,2)*QJ36))</f>
        <v xml:space="preserve"> </v>
      </c>
      <c r="QL36" s="151"/>
      <c r="QM36" s="152" t="str">
        <f>IF(QI36=0," ",IF(QI36=16," ",(QH36-QK36-QL36)*VLOOKUP(QI36,PROTOKOL!$A:$E,5)))</f>
        <v xml:space="preserve"> </v>
      </c>
      <c r="QN36" s="155"/>
      <c r="QO36" s="156" t="str">
        <f t="shared" si="72"/>
        <v xml:space="preserve"> </v>
      </c>
      <c r="QP36" s="103"/>
      <c r="QQ36" s="138">
        <v>23</v>
      </c>
      <c r="QR36" s="149" t="s">
        <v>163</v>
      </c>
      <c r="QS36" s="150"/>
      <c r="QT36" s="150" t="str">
        <f t="shared" si="73"/>
        <v xml:space="preserve"> </v>
      </c>
      <c r="QU36" s="150" t="str">
        <f>IFERROR(IF(QS36=0," ",IF(QS36=16," ",VLOOKUP(QS36,PROTOKOL!$A:$E,2)*QT36))/7.5*(7.5-QX36),"")</f>
        <v/>
      </c>
      <c r="QV36" s="151"/>
      <c r="QW36" s="152" t="str">
        <f>IF(QS36=0," ",IF(QS36=16," ",(QR36-QU36-QV36)*VLOOKUP(QS36,PROTOKOL!$A:$E,5)))</f>
        <v xml:space="preserve"> </v>
      </c>
      <c r="QX36" s="153"/>
      <c r="QY36" s="144" t="str">
        <f t="shared" si="248"/>
        <v xml:space="preserve"> </v>
      </c>
      <c r="QZ36" s="145" t="str">
        <f t="shared" si="249"/>
        <v xml:space="preserve"> </v>
      </c>
      <c r="RA36" s="149"/>
      <c r="RB36" s="150"/>
      <c r="RC36" s="150" t="str">
        <f t="shared" si="74"/>
        <v xml:space="preserve"> </v>
      </c>
      <c r="RD36" s="154" t="str">
        <f>IF(RB36=0," ",IF(RB36=16," ",VLOOKUP(RB36,PROTOKOL!$A:$E,2)*RC36))</f>
        <v xml:space="preserve"> </v>
      </c>
      <c r="RE36" s="151"/>
      <c r="RF36" s="152" t="str">
        <f>IF(RB36=0," ",IF(RB36=16," ",(RA36-RD36-RE36)*VLOOKUP(RB36,PROTOKOL!$A:$E,5)))</f>
        <v xml:space="preserve"> </v>
      </c>
      <c r="RG36" s="155"/>
      <c r="RH36" s="156" t="str">
        <f t="shared" si="75"/>
        <v xml:space="preserve"> </v>
      </c>
      <c r="RI36" s="103"/>
      <c r="RJ36" s="138">
        <v>23</v>
      </c>
      <c r="RK36" s="149" t="s">
        <v>163</v>
      </c>
      <c r="RL36" s="150"/>
      <c r="RM36" s="150" t="str">
        <f t="shared" si="76"/>
        <v xml:space="preserve"> </v>
      </c>
      <c r="RN36" s="150" t="str">
        <f>IFERROR(IF(RL36=0," ",IF(RL36=16," ",VLOOKUP(RL36,PROTOKOL!$A:$E,2)*RM36))/7.5*(7.5-RQ36),"")</f>
        <v/>
      </c>
      <c r="RO36" s="151"/>
      <c r="RP36" s="152" t="str">
        <f>IF(RL36=0," ",IF(RL36=16," ",(RK36-RN36-RO36)*VLOOKUP(RL36,PROTOKOL!$A:$E,5)))</f>
        <v xml:space="preserve"> </v>
      </c>
      <c r="RQ36" s="153"/>
      <c r="RR36" s="144" t="str">
        <f t="shared" si="250"/>
        <v xml:space="preserve"> </v>
      </c>
      <c r="RS36" s="145" t="str">
        <f t="shared" si="251"/>
        <v xml:space="preserve"> </v>
      </c>
      <c r="RT36" s="149"/>
      <c r="RU36" s="150"/>
      <c r="RV36" s="150" t="str">
        <f t="shared" si="77"/>
        <v xml:space="preserve"> </v>
      </c>
      <c r="RW36" s="154" t="str">
        <f>IF(RU36=0," ",IF(RU36=16," ",VLOOKUP(RU36,PROTOKOL!$A:$E,2)*RV36))</f>
        <v xml:space="preserve"> </v>
      </c>
      <c r="RX36" s="151"/>
      <c r="RY36" s="152" t="str">
        <f>IF(RU36=0," ",IF(RU36=16," ",(RT36-RW36-RX36)*VLOOKUP(RU36,PROTOKOL!$A:$E,5)))</f>
        <v xml:space="preserve"> </v>
      </c>
      <c r="RZ36" s="155"/>
      <c r="SA36" s="156" t="str">
        <f t="shared" si="78"/>
        <v xml:space="preserve"> </v>
      </c>
      <c r="SB36" s="103"/>
      <c r="SC36" s="138">
        <v>23</v>
      </c>
      <c r="SD36" s="149" t="s">
        <v>163</v>
      </c>
      <c r="SE36" s="150"/>
      <c r="SF36" s="150" t="str">
        <f t="shared" si="79"/>
        <v xml:space="preserve"> </v>
      </c>
      <c r="SG36" s="150" t="str">
        <f>IFERROR(IF(SE36=0," ",IF(SE36=16," ",VLOOKUP(SE36,PROTOKOL!$A:$E,2)*SF36))/7.5*(7.5-SJ36),"")</f>
        <v/>
      </c>
      <c r="SH36" s="151"/>
      <c r="SI36" s="152" t="str">
        <f>IF(SE36=0," ",IF(SE36=16," ",(SD36-SG36-SH36)*VLOOKUP(SE36,PROTOKOL!$A:$E,5)))</f>
        <v xml:space="preserve"> </v>
      </c>
      <c r="SJ36" s="153"/>
      <c r="SK36" s="144" t="str">
        <f t="shared" si="252"/>
        <v xml:space="preserve"> </v>
      </c>
      <c r="SL36" s="145" t="str">
        <f t="shared" si="253"/>
        <v xml:space="preserve"> </v>
      </c>
      <c r="SM36" s="149"/>
      <c r="SN36" s="150"/>
      <c r="SO36" s="150" t="str">
        <f t="shared" si="80"/>
        <v xml:space="preserve"> </v>
      </c>
      <c r="SP36" s="154" t="str">
        <f>IF(SN36=0," ",IF(SN36=16," ",VLOOKUP(SN36,PROTOKOL!$A:$E,2)*SO36))</f>
        <v xml:space="preserve"> </v>
      </c>
      <c r="SQ36" s="151"/>
      <c r="SR36" s="152" t="str">
        <f>IF(SN36=0," ",IF(SN36=16," ",(SM36-SP36-SQ36)*VLOOKUP(SN36,PROTOKOL!$A:$E,5)))</f>
        <v xml:space="preserve"> </v>
      </c>
      <c r="SS36" s="155"/>
      <c r="ST36" s="156" t="str">
        <f t="shared" si="81"/>
        <v xml:space="preserve"> </v>
      </c>
      <c r="SU36" s="103"/>
      <c r="SV36" s="138">
        <v>23</v>
      </c>
      <c r="SW36" s="149" t="s">
        <v>163</v>
      </c>
      <c r="SX36" s="150"/>
      <c r="SY36" s="150" t="str">
        <f t="shared" si="82"/>
        <v xml:space="preserve"> </v>
      </c>
      <c r="SZ36" s="150" t="str">
        <f>IFERROR(IF(SX36=0," ",IF(SX36=16," ",VLOOKUP(SX36,PROTOKOL!$A:$E,2)*SY36))/7.5*(7.5-TC36),"")</f>
        <v/>
      </c>
      <c r="TA36" s="151"/>
      <c r="TB36" s="152" t="str">
        <f>IF(SX36=0," ",IF(SX36=16," ",(SW36-SZ36-TA36)*VLOOKUP(SX36,PROTOKOL!$A:$E,5)))</f>
        <v xml:space="preserve"> </v>
      </c>
      <c r="TC36" s="153"/>
      <c r="TD36" s="144" t="str">
        <f t="shared" si="254"/>
        <v xml:space="preserve"> </v>
      </c>
      <c r="TE36" s="145" t="str">
        <f t="shared" si="255"/>
        <v xml:space="preserve"> </v>
      </c>
      <c r="TF36" s="149"/>
      <c r="TG36" s="150"/>
      <c r="TH36" s="150" t="str">
        <f t="shared" si="83"/>
        <v xml:space="preserve"> </v>
      </c>
      <c r="TI36" s="154" t="str">
        <f>IF(TG36=0," ",IF(TG36=16," ",VLOOKUP(TG36,PROTOKOL!$A:$E,2)*TH36))</f>
        <v xml:space="preserve"> </v>
      </c>
      <c r="TJ36" s="151"/>
      <c r="TK36" s="152" t="str">
        <f>IF(TG36=0," ",IF(TG36=16," ",(TF36-TI36-TJ36)*VLOOKUP(TG36,PROTOKOL!$A:$E,5)))</f>
        <v xml:space="preserve"> </v>
      </c>
      <c r="TL36" s="155"/>
      <c r="TM36" s="156" t="str">
        <f t="shared" si="84"/>
        <v xml:space="preserve"> </v>
      </c>
      <c r="TN36" s="103"/>
      <c r="TO36" s="138">
        <v>23</v>
      </c>
      <c r="TP36" s="149" t="s">
        <v>163</v>
      </c>
      <c r="TQ36" s="150"/>
      <c r="TR36" s="150" t="str">
        <f t="shared" si="85"/>
        <v xml:space="preserve"> </v>
      </c>
      <c r="TS36" s="150" t="str">
        <f>IFERROR(IF(TQ36=0," ",IF(TQ36=16," ",VLOOKUP(TQ36,PROTOKOL!$A:$E,2)*TR36))/7.5*(7.5-TV36),"")</f>
        <v/>
      </c>
      <c r="TT36" s="151"/>
      <c r="TU36" s="152" t="str">
        <f>IF(TQ36=0," ",IF(TQ36=16," ",(TP36-TS36-TT36)*VLOOKUP(TQ36,PROTOKOL!$A:$E,5)))</f>
        <v xml:space="preserve"> </v>
      </c>
      <c r="TV36" s="153"/>
      <c r="TW36" s="144" t="str">
        <f t="shared" si="256"/>
        <v xml:space="preserve"> </v>
      </c>
      <c r="TX36" s="145" t="str">
        <f t="shared" si="257"/>
        <v xml:space="preserve"> </v>
      </c>
      <c r="TY36" s="149"/>
      <c r="TZ36" s="150"/>
      <c r="UA36" s="150" t="str">
        <f t="shared" si="86"/>
        <v xml:space="preserve"> </v>
      </c>
      <c r="UB36" s="154" t="str">
        <f>IF(TZ36=0," ",IF(TZ36=16," ",VLOOKUP(TZ36,PROTOKOL!$A:$E,2)*UA36))</f>
        <v xml:space="preserve"> </v>
      </c>
      <c r="UC36" s="151"/>
      <c r="UD36" s="152" t="str">
        <f>IF(TZ36=0," ",IF(TZ36=16," ",(TY36-UB36-UC36)*VLOOKUP(TZ36,PROTOKOL!$A:$E,5)))</f>
        <v xml:space="preserve"> </v>
      </c>
      <c r="UE36" s="155"/>
      <c r="UF36" s="156" t="str">
        <f t="shared" si="87"/>
        <v xml:space="preserve"> </v>
      </c>
      <c r="UG36" s="103"/>
      <c r="UH36" s="138">
        <v>23</v>
      </c>
      <c r="UI36" s="149" t="s">
        <v>163</v>
      </c>
      <c r="UJ36" s="150"/>
      <c r="UK36" s="150" t="str">
        <f t="shared" si="88"/>
        <v xml:space="preserve"> </v>
      </c>
      <c r="UL36" s="150" t="str">
        <f>IFERROR(IF(UJ36=0," ",IF(UJ36=16," ",VLOOKUP(UJ36,PROTOKOL!$A:$E,2)*UK36))/7.5*(7.5-UO36),"")</f>
        <v/>
      </c>
      <c r="UM36" s="151"/>
      <c r="UN36" s="152" t="str">
        <f>IF(UJ36=0," ",IF(UJ36=16," ",(UI36-UL36-UM36)*VLOOKUP(UJ36,PROTOKOL!$A:$E,5)))</f>
        <v xml:space="preserve"> </v>
      </c>
      <c r="UO36" s="153"/>
      <c r="UP36" s="144" t="str">
        <f t="shared" si="258"/>
        <v xml:space="preserve"> </v>
      </c>
      <c r="UQ36" s="145" t="str">
        <f t="shared" si="259"/>
        <v xml:space="preserve"> </v>
      </c>
      <c r="UR36" s="149"/>
      <c r="US36" s="150"/>
      <c r="UT36" s="150" t="str">
        <f t="shared" si="89"/>
        <v xml:space="preserve"> </v>
      </c>
      <c r="UU36" s="154" t="str">
        <f>IF(US36=0," ",IF(US36=16," ",VLOOKUP(US36,PROTOKOL!$A:$E,2)*UT36))</f>
        <v xml:space="preserve"> </v>
      </c>
      <c r="UV36" s="151"/>
      <c r="UW36" s="152" t="str">
        <f>IF(US36=0," ",IF(US36=16," ",(UR36-UU36-UV36)*VLOOKUP(US36,PROTOKOL!$A:$E,5)))</f>
        <v xml:space="preserve"> </v>
      </c>
      <c r="UX36" s="155"/>
      <c r="UY36" s="156" t="str">
        <f t="shared" si="90"/>
        <v xml:space="preserve"> </v>
      </c>
      <c r="UZ36" s="103"/>
      <c r="VA36" s="138">
        <v>23</v>
      </c>
      <c r="VB36" s="149" t="s">
        <v>163</v>
      </c>
      <c r="VC36" s="150"/>
      <c r="VD36" s="150" t="str">
        <f t="shared" si="91"/>
        <v xml:space="preserve"> </v>
      </c>
      <c r="VE36" s="150" t="str">
        <f>IFERROR(IF(VC36=0," ",IF(VC36=16," ",VLOOKUP(VC36,PROTOKOL!$A:$E,2)*VD36))/7.5*(7.5-VH36),"")</f>
        <v/>
      </c>
      <c r="VF36" s="151"/>
      <c r="VG36" s="152" t="str">
        <f>IF(VC36=0," ",IF(VC36=16," ",(VB36-VE36-VF36)*VLOOKUP(VC36,PROTOKOL!$A:$E,5)))</f>
        <v xml:space="preserve"> </v>
      </c>
      <c r="VH36" s="153"/>
      <c r="VI36" s="144" t="str">
        <f t="shared" si="260"/>
        <v xml:space="preserve"> </v>
      </c>
      <c r="VJ36" s="145" t="str">
        <f t="shared" si="261"/>
        <v xml:space="preserve"> </v>
      </c>
      <c r="VK36" s="149"/>
      <c r="VL36" s="150"/>
      <c r="VM36" s="150" t="str">
        <f t="shared" si="92"/>
        <v xml:space="preserve"> </v>
      </c>
      <c r="VN36" s="154" t="str">
        <f>IF(VL36=0," ",IF(VL36=16," ",VLOOKUP(VL36,PROTOKOL!$A:$E,2)*VM36))</f>
        <v xml:space="preserve"> </v>
      </c>
      <c r="VO36" s="151"/>
      <c r="VP36" s="152" t="str">
        <f>IF(VL36=0," ",IF(VL36=16," ",(VK36-VN36-VO36)*VLOOKUP(VL36,PROTOKOL!$A:$E,5)))</f>
        <v xml:space="preserve"> </v>
      </c>
      <c r="VQ36" s="155"/>
      <c r="VR36" s="156" t="str">
        <f t="shared" si="93"/>
        <v xml:space="preserve"> </v>
      </c>
      <c r="VS36" s="103"/>
      <c r="VT36" s="138">
        <v>23</v>
      </c>
      <c r="VU36" s="149" t="s">
        <v>163</v>
      </c>
      <c r="VV36" s="150"/>
      <c r="VW36" s="150" t="str">
        <f t="shared" si="94"/>
        <v xml:space="preserve"> </v>
      </c>
      <c r="VX36" s="150" t="str">
        <f>IFERROR(IF(VV36=0," ",IF(VV36=16," ",VLOOKUP(VV36,PROTOKOL!$A:$E,2)*VW36))/7.5*(7.5-WA36),"")</f>
        <v/>
      </c>
      <c r="VY36" s="151"/>
      <c r="VZ36" s="152" t="str">
        <f>IF(VV36=0," ",IF(VV36=16," ",(VU36-VX36-VY36)*VLOOKUP(VV36,PROTOKOL!$A:$E,5)))</f>
        <v xml:space="preserve"> </v>
      </c>
      <c r="WA36" s="153"/>
      <c r="WB36" s="144" t="str">
        <f t="shared" si="262"/>
        <v xml:space="preserve"> </v>
      </c>
      <c r="WC36" s="145" t="str">
        <f t="shared" si="263"/>
        <v xml:space="preserve"> </v>
      </c>
      <c r="WD36" s="149"/>
      <c r="WE36" s="150"/>
      <c r="WF36" s="150" t="str">
        <f t="shared" si="95"/>
        <v xml:space="preserve"> </v>
      </c>
      <c r="WG36" s="154" t="str">
        <f>IF(WE36=0," ",IF(WE36=16," ",VLOOKUP(WE36,PROTOKOL!$A:$E,2)*WF36))</f>
        <v xml:space="preserve"> </v>
      </c>
      <c r="WH36" s="151"/>
      <c r="WI36" s="152" t="str">
        <f>IF(WE36=0," ",IF(WE36=16," ",(WD36-WG36-WH36)*VLOOKUP(WE36,PROTOKOL!$A:$E,5)))</f>
        <v xml:space="preserve"> </v>
      </c>
      <c r="WJ36" s="155"/>
      <c r="WK36" s="156" t="str">
        <f t="shared" si="96"/>
        <v xml:space="preserve"> </v>
      </c>
      <c r="WL36" s="103"/>
      <c r="WM36" s="138">
        <v>23</v>
      </c>
      <c r="WN36" s="149" t="s">
        <v>163</v>
      </c>
      <c r="WO36" s="150"/>
      <c r="WP36" s="150" t="str">
        <f t="shared" si="97"/>
        <v xml:space="preserve"> </v>
      </c>
      <c r="WQ36" s="150" t="str">
        <f>IFERROR(IF(WO36=0," ",IF(WO36=16," ",VLOOKUP(WO36,PROTOKOL!$A:$E,2)*WP36))/7.5*(7.5-WT36),"")</f>
        <v/>
      </c>
      <c r="WR36" s="151"/>
      <c r="WS36" s="152" t="str">
        <f>IF(WO36=0," ",IF(WO36=16," ",(WN36-WQ36-WR36)*VLOOKUP(WO36,PROTOKOL!$A:$E,5)))</f>
        <v xml:space="preserve"> </v>
      </c>
      <c r="WT36" s="153"/>
      <c r="WU36" s="144" t="str">
        <f t="shared" si="264"/>
        <v xml:space="preserve"> </v>
      </c>
      <c r="WV36" s="145" t="str">
        <f t="shared" si="265"/>
        <v xml:space="preserve"> </v>
      </c>
      <c r="WW36" s="149"/>
      <c r="WX36" s="150"/>
      <c r="WY36" s="150" t="str">
        <f t="shared" si="98"/>
        <v xml:space="preserve"> </v>
      </c>
      <c r="WZ36" s="154" t="str">
        <f>IF(WX36=0," ",IF(WX36=16," ",VLOOKUP(WX36,PROTOKOL!$A:$E,2)*WY36))</f>
        <v xml:space="preserve"> </v>
      </c>
      <c r="XA36" s="151"/>
      <c r="XB36" s="152" t="str">
        <f>IF(WX36=0," ",IF(WX36=16," ",(WW36-WZ36-XA36)*VLOOKUP(WX36,PROTOKOL!$A:$E,5)))</f>
        <v xml:space="preserve"> </v>
      </c>
      <c r="XC36" s="155"/>
      <c r="XD36" s="156" t="str">
        <f t="shared" si="99"/>
        <v xml:space="preserve"> </v>
      </c>
      <c r="XE36" s="103"/>
      <c r="XF36" s="138">
        <v>23</v>
      </c>
      <c r="XG36" s="149" t="s">
        <v>163</v>
      </c>
      <c r="XH36" s="150"/>
      <c r="XI36" s="150" t="str">
        <f t="shared" si="100"/>
        <v xml:space="preserve"> </v>
      </c>
      <c r="XJ36" s="150" t="str">
        <f>IFERROR(IF(XH36=0," ",IF(XH36=16," ",VLOOKUP(XH36,PROTOKOL!$A:$E,2)*XI36))/7.5*(7.5-XM36),"")</f>
        <v/>
      </c>
      <c r="XK36" s="151"/>
      <c r="XL36" s="152" t="str">
        <f>IF(XH36=0," ",IF(XH36=16," ",(XG36-XJ36-XK36)*VLOOKUP(XH36,PROTOKOL!$A:$E,5)))</f>
        <v xml:space="preserve"> </v>
      </c>
      <c r="XM36" s="153"/>
      <c r="XN36" s="144" t="str">
        <f t="shared" si="266"/>
        <v xml:space="preserve"> </v>
      </c>
      <c r="XO36" s="145" t="str">
        <f t="shared" si="267"/>
        <v xml:space="preserve"> </v>
      </c>
      <c r="XP36" s="149"/>
      <c r="XQ36" s="150"/>
      <c r="XR36" s="150" t="str">
        <f t="shared" si="101"/>
        <v xml:space="preserve"> </v>
      </c>
      <c r="XS36" s="154" t="str">
        <f>IF(XQ36=0," ",IF(XQ36=16," ",VLOOKUP(XQ36,PROTOKOL!$A:$E,2)*XR36))</f>
        <v xml:space="preserve"> </v>
      </c>
      <c r="XT36" s="151"/>
      <c r="XU36" s="152" t="str">
        <f>IF(XQ36=0," ",IF(XQ36=16," ",(XP36-XS36-XT36)*VLOOKUP(XQ36,PROTOKOL!$A:$E,5)))</f>
        <v xml:space="preserve"> </v>
      </c>
      <c r="XV36" s="155"/>
      <c r="XW36" s="156" t="str">
        <f t="shared" si="102"/>
        <v xml:space="preserve"> </v>
      </c>
      <c r="XX36" s="103"/>
      <c r="XY36" s="138">
        <v>23</v>
      </c>
      <c r="XZ36" s="149" t="s">
        <v>163</v>
      </c>
      <c r="YA36" s="150"/>
      <c r="YB36" s="150" t="str">
        <f t="shared" si="103"/>
        <v xml:space="preserve"> </v>
      </c>
      <c r="YC36" s="150" t="str">
        <f>IFERROR(IF(YA36=0," ",IF(YA36=16," ",VLOOKUP(YA36,PROTOKOL!$A:$E,2)*YB36))/7.5*(7.5-YF36),"")</f>
        <v/>
      </c>
      <c r="YD36" s="151"/>
      <c r="YE36" s="152" t="str">
        <f>IF(YA36=0," ",IF(YA36=16," ",(XZ36-YC36-YD36)*VLOOKUP(YA36,PROTOKOL!$A:$E,5)))</f>
        <v xml:space="preserve"> </v>
      </c>
      <c r="YF36" s="153"/>
      <c r="YG36" s="144" t="str">
        <f t="shared" si="268"/>
        <v xml:space="preserve"> </v>
      </c>
      <c r="YH36" s="145" t="str">
        <f t="shared" si="269"/>
        <v xml:space="preserve"> </v>
      </c>
      <c r="YI36" s="149"/>
      <c r="YJ36" s="150"/>
      <c r="YK36" s="150" t="str">
        <f t="shared" si="104"/>
        <v xml:space="preserve"> </v>
      </c>
      <c r="YL36" s="154" t="str">
        <f>IF(YJ36=0," ",IF(YJ36=16," ",VLOOKUP(YJ36,PROTOKOL!$A:$E,2)*YK36))</f>
        <v xml:space="preserve"> </v>
      </c>
      <c r="YM36" s="151"/>
      <c r="YN36" s="152" t="str">
        <f>IF(YJ36=0," ",IF(YJ36=16," ",(YI36-YL36-YM36)*VLOOKUP(YJ36,PROTOKOL!$A:$E,5)))</f>
        <v xml:space="preserve"> </v>
      </c>
      <c r="YO36" s="155"/>
      <c r="YP36" s="156" t="str">
        <f t="shared" si="105"/>
        <v xml:space="preserve"> </v>
      </c>
      <c r="YQ36" s="103"/>
      <c r="YR36" s="138">
        <v>23</v>
      </c>
      <c r="YS36" s="149" t="s">
        <v>163</v>
      </c>
      <c r="YT36" s="150"/>
      <c r="YU36" s="150" t="str">
        <f t="shared" si="106"/>
        <v xml:space="preserve"> </v>
      </c>
      <c r="YV36" s="150" t="str">
        <f>IFERROR(IF(YT36=0," ",IF(YT36=16," ",VLOOKUP(YT36,PROTOKOL!$A:$E,2)*YU36))/7.5*(7.5-YY36),"")</f>
        <v/>
      </c>
      <c r="YW36" s="151"/>
      <c r="YX36" s="152" t="str">
        <f>IF(YT36=0," ",IF(YT36=16," ",(YS36-YV36-YW36)*VLOOKUP(YT36,PROTOKOL!$A:$E,5)))</f>
        <v xml:space="preserve"> </v>
      </c>
      <c r="YY36" s="153"/>
      <c r="YZ36" s="144" t="str">
        <f t="shared" si="270"/>
        <v xml:space="preserve"> </v>
      </c>
      <c r="ZA36" s="145" t="str">
        <f t="shared" si="271"/>
        <v xml:space="preserve"> </v>
      </c>
      <c r="ZB36" s="149"/>
      <c r="ZC36" s="150"/>
      <c r="ZD36" s="150" t="str">
        <f t="shared" si="107"/>
        <v xml:space="preserve"> </v>
      </c>
      <c r="ZE36" s="154" t="str">
        <f>IF(ZC36=0," ",IF(ZC36=16," ",VLOOKUP(ZC36,PROTOKOL!$A:$E,2)*ZD36))</f>
        <v xml:space="preserve"> </v>
      </c>
      <c r="ZF36" s="151"/>
      <c r="ZG36" s="152" t="str">
        <f>IF(ZC36=0," ",IF(ZC36=16," ",(ZB36-ZE36-ZF36)*VLOOKUP(ZC36,PROTOKOL!$A:$E,5)))</f>
        <v xml:space="preserve"> </v>
      </c>
      <c r="ZH36" s="155"/>
      <c r="ZI36" s="156" t="str">
        <f t="shared" si="108"/>
        <v xml:space="preserve"> </v>
      </c>
      <c r="ZJ36" s="103"/>
      <c r="ZK36" s="138">
        <v>23</v>
      </c>
      <c r="ZL36" s="149" t="s">
        <v>163</v>
      </c>
      <c r="ZM36" s="150"/>
      <c r="ZN36" s="150" t="str">
        <f t="shared" si="109"/>
        <v xml:space="preserve"> </v>
      </c>
      <c r="ZO36" s="150" t="str">
        <f>IFERROR(IF(ZM36=0," ",IF(ZM36=16," ",VLOOKUP(ZM36,PROTOKOL!$A:$E,2)*ZN36))/7.5*(7.5-ZR36),"")</f>
        <v/>
      </c>
      <c r="ZP36" s="151"/>
      <c r="ZQ36" s="152" t="str">
        <f>IF(ZM36=0," ",IF(ZM36=16," ",(ZL36-ZO36-ZP36)*VLOOKUP(ZM36,PROTOKOL!$A:$E,5)))</f>
        <v xml:space="preserve"> </v>
      </c>
      <c r="ZR36" s="153"/>
      <c r="ZS36" s="144" t="str">
        <f t="shared" si="272"/>
        <v xml:space="preserve"> </v>
      </c>
      <c r="ZT36" s="145" t="str">
        <f t="shared" si="273"/>
        <v xml:space="preserve"> </v>
      </c>
      <c r="ZU36" s="149"/>
      <c r="ZV36" s="150"/>
      <c r="ZW36" s="150" t="str">
        <f t="shared" si="110"/>
        <v xml:space="preserve"> </v>
      </c>
      <c r="ZX36" s="154" t="str">
        <f>IF(ZV36=0," ",IF(ZV36=16," ",VLOOKUP(ZV36,PROTOKOL!$A:$E,2)*ZW36))</f>
        <v xml:space="preserve"> </v>
      </c>
      <c r="ZY36" s="151"/>
      <c r="ZZ36" s="152" t="str">
        <f>IF(ZV36=0," ",IF(ZV36=16," ",(ZU36-ZX36-ZY36)*VLOOKUP(ZV36,PROTOKOL!$A:$E,5)))</f>
        <v xml:space="preserve"> </v>
      </c>
      <c r="AAA36" s="155"/>
      <c r="AAB36" s="156" t="str">
        <f t="shared" si="111"/>
        <v xml:space="preserve"> </v>
      </c>
      <c r="AAC36" s="103"/>
      <c r="AAD36" s="138">
        <v>23</v>
      </c>
      <c r="AAE36" s="149" t="s">
        <v>163</v>
      </c>
      <c r="AAF36" s="150"/>
      <c r="AAG36" s="150" t="str">
        <f t="shared" si="112"/>
        <v xml:space="preserve"> </v>
      </c>
      <c r="AAH36" s="150" t="str">
        <f>IFERROR(IF(AAF36=0," ",IF(AAF36=16," ",VLOOKUP(AAF36,PROTOKOL!$A:$E,2)*AAG36))/7.5*(7.5-AAK36),"")</f>
        <v/>
      </c>
      <c r="AAI36" s="151"/>
      <c r="AAJ36" s="152" t="str">
        <f>IF(AAF36=0," ",IF(AAF36=16," ",(AAE36-AAH36-AAI36)*VLOOKUP(AAF36,PROTOKOL!$A:$E,5)))</f>
        <v xml:space="preserve"> </v>
      </c>
      <c r="AAK36" s="153"/>
      <c r="AAL36" s="144" t="str">
        <f t="shared" si="274"/>
        <v xml:space="preserve"> </v>
      </c>
      <c r="AAM36" s="145" t="str">
        <f t="shared" si="275"/>
        <v xml:space="preserve"> </v>
      </c>
      <c r="AAN36" s="149"/>
      <c r="AAO36" s="150"/>
      <c r="AAP36" s="150" t="str">
        <f t="shared" si="113"/>
        <v xml:space="preserve"> </v>
      </c>
      <c r="AAQ36" s="154" t="str">
        <f>IF(AAO36=0," ",IF(AAO36=16," ",VLOOKUP(AAO36,PROTOKOL!$A:$E,2)*AAP36))</f>
        <v xml:space="preserve"> </v>
      </c>
      <c r="AAR36" s="151"/>
      <c r="AAS36" s="152" t="str">
        <f>IF(AAO36=0," ",IF(AAO36=16," ",(AAN36-AAQ36-AAR36)*VLOOKUP(AAO36,PROTOKOL!$A:$E,5)))</f>
        <v xml:space="preserve"> </v>
      </c>
      <c r="AAT36" s="155"/>
      <c r="AAU36" s="156" t="str">
        <f t="shared" si="114"/>
        <v xml:space="preserve"> </v>
      </c>
      <c r="AAV36" s="103"/>
      <c r="AAW36" s="138">
        <v>23</v>
      </c>
      <c r="AAX36" s="149" t="s">
        <v>163</v>
      </c>
      <c r="AAY36" s="150"/>
      <c r="AAZ36" s="150" t="str">
        <f t="shared" si="115"/>
        <v xml:space="preserve"> </v>
      </c>
      <c r="ABA36" s="150" t="str">
        <f>IFERROR(IF(AAY36=0," ",IF(AAY36=16," ",VLOOKUP(AAY36,PROTOKOL!$A:$E,2)*AAZ36))/7.5*(7.5-ABD36),"")</f>
        <v/>
      </c>
      <c r="ABB36" s="151"/>
      <c r="ABC36" s="152" t="str">
        <f>IF(AAY36=0," ",IF(AAY36=16," ",(AAX36-ABA36-ABB36)*VLOOKUP(AAY36,PROTOKOL!$A:$E,5)))</f>
        <v xml:space="preserve"> </v>
      </c>
      <c r="ABD36" s="153"/>
      <c r="ABE36" s="144" t="str">
        <f t="shared" si="276"/>
        <v xml:space="preserve"> </v>
      </c>
      <c r="ABF36" s="145" t="str">
        <f t="shared" si="277"/>
        <v xml:space="preserve"> </v>
      </c>
      <c r="ABG36" s="149"/>
      <c r="ABH36" s="150"/>
      <c r="ABI36" s="150" t="str">
        <f t="shared" si="116"/>
        <v xml:space="preserve"> </v>
      </c>
      <c r="ABJ36" s="154" t="str">
        <f>IF(ABH36=0," ",IF(ABH36=16," ",VLOOKUP(ABH36,PROTOKOL!$A:$E,2)*ABI36))</f>
        <v xml:space="preserve"> </v>
      </c>
      <c r="ABK36" s="151"/>
      <c r="ABL36" s="152" t="str">
        <f>IF(ABH36=0," ",IF(ABH36=16," ",(ABG36-ABJ36-ABK36)*VLOOKUP(ABH36,PROTOKOL!$A:$E,5)))</f>
        <v xml:space="preserve"> </v>
      </c>
      <c r="ABM36" s="155"/>
      <c r="ABN36" s="156" t="str">
        <f t="shared" si="117"/>
        <v xml:space="preserve"> </v>
      </c>
      <c r="ABO36" s="103"/>
      <c r="ABP36" s="138">
        <v>23</v>
      </c>
      <c r="ABQ36" s="149" t="s">
        <v>163</v>
      </c>
      <c r="ABR36" s="150"/>
      <c r="ABS36" s="150" t="str">
        <f t="shared" si="118"/>
        <v xml:space="preserve"> </v>
      </c>
      <c r="ABT36" s="150" t="str">
        <f>IFERROR(IF(ABR36=0," ",IF(ABR36=16," ",VLOOKUP(ABR36,PROTOKOL!$A:$E,2)*ABS36))/7.5*(7.5-ABW36),"")</f>
        <v/>
      </c>
      <c r="ABU36" s="151"/>
      <c r="ABV36" s="152" t="str">
        <f>IF(ABR36=0," ",IF(ABR36=16," ",(ABQ36-ABT36-ABU36)*VLOOKUP(ABR36,PROTOKOL!$A:$E,5)))</f>
        <v xml:space="preserve"> </v>
      </c>
      <c r="ABW36" s="153"/>
      <c r="ABX36" s="144" t="str">
        <f t="shared" si="278"/>
        <v xml:space="preserve"> </v>
      </c>
      <c r="ABY36" s="145" t="str">
        <f t="shared" si="279"/>
        <v xml:space="preserve"> </v>
      </c>
      <c r="ABZ36" s="149"/>
      <c r="ACA36" s="150"/>
      <c r="ACB36" s="150" t="str">
        <f t="shared" si="119"/>
        <v xml:space="preserve"> </v>
      </c>
      <c r="ACC36" s="154" t="str">
        <f>IF(ACA36=0," ",IF(ACA36=16," ",VLOOKUP(ACA36,PROTOKOL!$A:$E,2)*ACB36))</f>
        <v xml:space="preserve"> </v>
      </c>
      <c r="ACD36" s="151"/>
      <c r="ACE36" s="152" t="str">
        <f>IF(ACA36=0," ",IF(ACA36=16," ",(ABZ36-ACC36-ACD36)*VLOOKUP(ACA36,PROTOKOL!$A:$E,5)))</f>
        <v xml:space="preserve"> </v>
      </c>
      <c r="ACF36" s="155"/>
      <c r="ACG36" s="156" t="str">
        <f t="shared" si="120"/>
        <v xml:space="preserve"> </v>
      </c>
      <c r="ACH36" s="103"/>
      <c r="ACI36" s="138">
        <v>23</v>
      </c>
      <c r="ACJ36" s="149" t="s">
        <v>163</v>
      </c>
      <c r="ACK36" s="150"/>
      <c r="ACL36" s="150" t="str">
        <f t="shared" si="121"/>
        <v xml:space="preserve"> </v>
      </c>
      <c r="ACM36" s="150" t="str">
        <f>IFERROR(IF(ACK36=0," ",IF(ACK36=16," ",VLOOKUP(ACK36,PROTOKOL!$A:$E,2)*ACL36))/7.5*(7.5-ACP36),"")</f>
        <v/>
      </c>
      <c r="ACN36" s="151"/>
      <c r="ACO36" s="152" t="str">
        <f>IF(ACK36=0," ",IF(ACK36=16," ",(ACJ36-ACM36-ACN36)*VLOOKUP(ACK36,PROTOKOL!$A:$E,5)))</f>
        <v xml:space="preserve"> </v>
      </c>
      <c r="ACP36" s="153"/>
      <c r="ACQ36" s="144" t="str">
        <f t="shared" si="280"/>
        <v xml:space="preserve"> </v>
      </c>
      <c r="ACR36" s="145" t="str">
        <f t="shared" si="281"/>
        <v xml:space="preserve"> </v>
      </c>
      <c r="ACS36" s="149"/>
      <c r="ACT36" s="150"/>
      <c r="ACU36" s="150" t="str">
        <f t="shared" si="122"/>
        <v xml:space="preserve"> </v>
      </c>
      <c r="ACV36" s="154" t="str">
        <f>IF(ACT36=0," ",IF(ACT36=16," ",VLOOKUP(ACT36,PROTOKOL!$A:$E,2)*ACU36))</f>
        <v xml:space="preserve"> </v>
      </c>
      <c r="ACW36" s="151"/>
      <c r="ACX36" s="152" t="str">
        <f>IF(ACT36=0," ",IF(ACT36=16," ",(ACS36-ACV36-ACW36)*VLOOKUP(ACT36,PROTOKOL!$A:$E,5)))</f>
        <v xml:space="preserve"> </v>
      </c>
      <c r="ACY36" s="155"/>
      <c r="ACZ36" s="156" t="str">
        <f t="shared" si="123"/>
        <v xml:space="preserve"> </v>
      </c>
      <c r="ADA36" s="103"/>
      <c r="ADB36" s="138">
        <v>23</v>
      </c>
      <c r="ADC36" s="149" t="s">
        <v>163</v>
      </c>
      <c r="ADD36" s="150"/>
      <c r="ADE36" s="150" t="str">
        <f t="shared" si="124"/>
        <v xml:space="preserve"> </v>
      </c>
      <c r="ADF36" s="150" t="str">
        <f>IFERROR(IF(ADD36=0," ",IF(ADD36=16," ",VLOOKUP(ADD36,PROTOKOL!$A:$E,2)*ADE36))/7.5*(7.5-ADI36),"")</f>
        <v/>
      </c>
      <c r="ADG36" s="151"/>
      <c r="ADH36" s="152" t="str">
        <f>IF(ADD36=0," ",IF(ADD36=16," ",(ADC36-ADF36-ADG36)*VLOOKUP(ADD36,PROTOKOL!$A:$E,5)))</f>
        <v xml:space="preserve"> </v>
      </c>
      <c r="ADI36" s="153"/>
      <c r="ADJ36" s="144" t="str">
        <f t="shared" si="282"/>
        <v xml:space="preserve"> </v>
      </c>
      <c r="ADK36" s="145" t="str">
        <f t="shared" si="283"/>
        <v xml:space="preserve"> </v>
      </c>
      <c r="ADL36" s="149"/>
      <c r="ADM36" s="150"/>
      <c r="ADN36" s="150" t="str">
        <f t="shared" si="125"/>
        <v xml:space="preserve"> </v>
      </c>
      <c r="ADO36" s="154" t="str">
        <f>IF(ADM36=0," ",IF(ADM36=16," ",VLOOKUP(ADM36,PROTOKOL!$A:$E,2)*ADN36))</f>
        <v xml:space="preserve"> </v>
      </c>
      <c r="ADP36" s="151"/>
      <c r="ADQ36" s="152" t="str">
        <f>IF(ADM36=0," ",IF(ADM36=16," ",(ADL36-ADO36-ADP36)*VLOOKUP(ADM36,PROTOKOL!$A:$E,5)))</f>
        <v xml:space="preserve"> </v>
      </c>
      <c r="ADR36" s="155"/>
      <c r="ADS36" s="156" t="str">
        <f t="shared" si="126"/>
        <v xml:space="preserve"> </v>
      </c>
      <c r="ADT36" s="103"/>
      <c r="ADU36" s="138">
        <v>23</v>
      </c>
      <c r="ADV36" s="149" t="s">
        <v>163</v>
      </c>
      <c r="ADW36" s="150"/>
      <c r="ADX36" s="150" t="str">
        <f t="shared" si="127"/>
        <v xml:space="preserve"> </v>
      </c>
      <c r="ADY36" s="150" t="str">
        <f>IFERROR(IF(ADW36=0," ",IF(ADW36=16," ",VLOOKUP(ADW36,PROTOKOL!$A:$E,2)*ADX36))/7.5*(7.5-AEB36),"")</f>
        <v/>
      </c>
      <c r="ADZ36" s="151"/>
      <c r="AEA36" s="152" t="str">
        <f>IF(ADW36=0," ",IF(ADW36=16," ",(ADV36-ADY36-ADZ36)*VLOOKUP(ADW36,PROTOKOL!$A:$E,5)))</f>
        <v xml:space="preserve"> </v>
      </c>
      <c r="AEB36" s="153"/>
      <c r="AEC36" s="144" t="str">
        <f t="shared" si="284"/>
        <v xml:space="preserve"> </v>
      </c>
      <c r="AED36" s="145" t="str">
        <f t="shared" si="285"/>
        <v xml:space="preserve"> </v>
      </c>
      <c r="AEE36" s="149"/>
      <c r="AEF36" s="150"/>
      <c r="AEG36" s="150" t="str">
        <f t="shared" si="128"/>
        <v xml:space="preserve"> </v>
      </c>
      <c r="AEH36" s="154" t="str">
        <f>IF(AEF36=0," ",IF(AEF36=16," ",VLOOKUP(AEF36,PROTOKOL!$A:$E,2)*AEG36))</f>
        <v xml:space="preserve"> </v>
      </c>
      <c r="AEI36" s="151"/>
      <c r="AEJ36" s="152" t="str">
        <f>IF(AEF36=0," ",IF(AEF36=16," ",(AEE36-AEH36-AEI36)*VLOOKUP(AEF36,PROTOKOL!$A:$E,5)))</f>
        <v xml:space="preserve"> </v>
      </c>
      <c r="AEK36" s="155"/>
      <c r="AEL36" s="156" t="str">
        <f t="shared" si="129"/>
        <v xml:space="preserve"> </v>
      </c>
      <c r="AEM36" s="103"/>
      <c r="AEN36" s="138">
        <v>23</v>
      </c>
      <c r="AEO36" s="149" t="s">
        <v>163</v>
      </c>
      <c r="AEP36" s="150"/>
      <c r="AEQ36" s="150" t="str">
        <f t="shared" si="130"/>
        <v xml:space="preserve"> </v>
      </c>
      <c r="AER36" s="150" t="str">
        <f>IFERROR(IF(AEP36=0," ",IF(AEP36=16," ",VLOOKUP(AEP36,PROTOKOL!$A:$E,2)*AEQ36))/7.5*(7.5-AEU36),"")</f>
        <v/>
      </c>
      <c r="AES36" s="151"/>
      <c r="AET36" s="152" t="str">
        <f>IF(AEP36=0," ",IF(AEP36=16," ",(AEO36-AER36-AES36)*VLOOKUP(AEP36,PROTOKOL!$A:$E,5)))</f>
        <v xml:space="preserve"> </v>
      </c>
      <c r="AEU36" s="153"/>
      <c r="AEV36" s="144" t="str">
        <f t="shared" si="286"/>
        <v xml:space="preserve"> </v>
      </c>
      <c r="AEW36" s="145" t="str">
        <f t="shared" si="287"/>
        <v xml:space="preserve"> </v>
      </c>
      <c r="AEX36" s="149"/>
      <c r="AEY36" s="150"/>
      <c r="AEZ36" s="150" t="str">
        <f t="shared" si="131"/>
        <v xml:space="preserve"> </v>
      </c>
      <c r="AFA36" s="154" t="str">
        <f>IF(AEY36=0," ",IF(AEY36=16," ",VLOOKUP(AEY36,PROTOKOL!$A:$E,2)*AEZ36))</f>
        <v xml:space="preserve"> </v>
      </c>
      <c r="AFB36" s="151"/>
      <c r="AFC36" s="152" t="str">
        <f>IF(AEY36=0," ",IF(AEY36=16," ",(AEX36-AFA36-AFB36)*VLOOKUP(AEY36,PROTOKOL!$A:$E,5)))</f>
        <v xml:space="preserve"> </v>
      </c>
      <c r="AFD36" s="155"/>
      <c r="AFE36" s="156" t="str">
        <f t="shared" si="132"/>
        <v xml:space="preserve"> </v>
      </c>
      <c r="AFF36" s="103"/>
      <c r="AFG36" s="138">
        <v>23</v>
      </c>
      <c r="AFH36" s="149" t="s">
        <v>163</v>
      </c>
      <c r="AFI36" s="150"/>
      <c r="AFJ36" s="150" t="str">
        <f t="shared" si="133"/>
        <v xml:space="preserve"> </v>
      </c>
      <c r="AFK36" s="150" t="str">
        <f>IFERROR(IF(AFI36=0," ",IF(AFI36=16," ",VLOOKUP(AFI36,PROTOKOL!$A:$E,2)*AFJ36))/7.5*(7.5-AFN36),"")</f>
        <v/>
      </c>
      <c r="AFL36" s="151"/>
      <c r="AFM36" s="152" t="str">
        <f>IF(AFI36=0," ",IF(AFI36=16," ",(AFH36-AFK36-AFL36)*VLOOKUP(AFI36,PROTOKOL!$A:$E,5)))</f>
        <v xml:space="preserve"> </v>
      </c>
      <c r="AFN36" s="153"/>
      <c r="AFO36" s="144" t="str">
        <f t="shared" si="288"/>
        <v xml:space="preserve"> </v>
      </c>
      <c r="AFP36" s="145" t="str">
        <f t="shared" si="289"/>
        <v xml:space="preserve"> </v>
      </c>
      <c r="AFQ36" s="149"/>
      <c r="AFR36" s="150"/>
      <c r="AFS36" s="150" t="str">
        <f t="shared" si="134"/>
        <v xml:space="preserve"> </v>
      </c>
      <c r="AFT36" s="154" t="str">
        <f>IF(AFR36=0," ",IF(AFR36=16," ",VLOOKUP(AFR36,PROTOKOL!$A:$E,2)*AFS36))</f>
        <v xml:space="preserve"> </v>
      </c>
      <c r="AFU36" s="151"/>
      <c r="AFV36" s="152" t="str">
        <f>IF(AFR36=0," ",IF(AFR36=16," ",(AFQ36-AFT36-AFU36)*VLOOKUP(AFR36,PROTOKOL!$A:$E,5)))</f>
        <v xml:space="preserve"> </v>
      </c>
      <c r="AFW36" s="155"/>
      <c r="AFX36" s="156" t="str">
        <f t="shared" si="135"/>
        <v xml:space="preserve"> </v>
      </c>
      <c r="AFY36" s="103"/>
      <c r="AFZ36" s="138">
        <v>23</v>
      </c>
      <c r="AGA36" s="149" t="s">
        <v>163</v>
      </c>
      <c r="AGB36" s="150"/>
      <c r="AGC36" s="150" t="str">
        <f t="shared" si="136"/>
        <v xml:space="preserve"> </v>
      </c>
      <c r="AGD36" s="150" t="str">
        <f>IFERROR(IF(AGB36=0," ",IF(AGB36=16," ",VLOOKUP(AGB36,PROTOKOL!$A:$E,2)*AGC36))/7.5*(7.5-AGG36),"")</f>
        <v/>
      </c>
      <c r="AGE36" s="151"/>
      <c r="AGF36" s="152" t="str">
        <f>IF(AGB36=0," ",IF(AGB36=16," ",(AGA36-AGD36-AGE36)*VLOOKUP(AGB36,PROTOKOL!$A:$E,5)))</f>
        <v xml:space="preserve"> </v>
      </c>
      <c r="AGG36" s="153"/>
      <c r="AGH36" s="144" t="str">
        <f t="shared" si="290"/>
        <v xml:space="preserve"> </v>
      </c>
      <c r="AGI36" s="145" t="str">
        <f t="shared" si="291"/>
        <v xml:space="preserve"> </v>
      </c>
      <c r="AGJ36" s="149"/>
      <c r="AGK36" s="150"/>
      <c r="AGL36" s="150" t="str">
        <f t="shared" si="137"/>
        <v xml:space="preserve"> </v>
      </c>
      <c r="AGM36" s="154" t="str">
        <f>IF(AGK36=0," ",IF(AGK36=16," ",VLOOKUP(AGK36,PROTOKOL!$A:$E,2)*AGL36))</f>
        <v xml:space="preserve"> </v>
      </c>
      <c r="AGN36" s="151"/>
      <c r="AGO36" s="152" t="str">
        <f>IF(AGK36=0," ",IF(AGK36=16," ",(AGJ36-AGM36-AGN36)*VLOOKUP(AGK36,PROTOKOL!$A:$E,5)))</f>
        <v xml:space="preserve"> </v>
      </c>
      <c r="AGP36" s="155"/>
      <c r="AGQ36" s="156" t="str">
        <f t="shared" si="138"/>
        <v xml:space="preserve"> </v>
      </c>
      <c r="AGR36" s="103"/>
      <c r="AGS36" s="138">
        <v>23</v>
      </c>
      <c r="AGT36" s="149" t="s">
        <v>163</v>
      </c>
      <c r="AGU36" s="150"/>
      <c r="AGV36" s="150" t="str">
        <f t="shared" si="139"/>
        <v xml:space="preserve"> </v>
      </c>
      <c r="AGW36" s="150" t="str">
        <f>IFERROR(IF(AGU36=0," ",IF(AGU36=16," ",VLOOKUP(AGU36,PROTOKOL!$A:$E,2)*AGV36))/7.5*(7.5-AGZ36),"")</f>
        <v/>
      </c>
      <c r="AGX36" s="151"/>
      <c r="AGY36" s="152" t="str">
        <f>IF(AGU36=0," ",IF(AGU36=16," ",(AGT36-AGW36-AGX36)*VLOOKUP(AGU36,PROTOKOL!$A:$E,5)))</f>
        <v xml:space="preserve"> </v>
      </c>
      <c r="AGZ36" s="153"/>
      <c r="AHA36" s="144" t="str">
        <f t="shared" si="292"/>
        <v xml:space="preserve"> </v>
      </c>
      <c r="AHB36" s="145" t="str">
        <f t="shared" si="293"/>
        <v xml:space="preserve"> </v>
      </c>
      <c r="AHC36" s="149"/>
      <c r="AHD36" s="150"/>
      <c r="AHE36" s="150" t="str">
        <f t="shared" si="140"/>
        <v xml:space="preserve"> </v>
      </c>
      <c r="AHF36" s="154" t="str">
        <f>IF(AHD36=0," ",IF(AHD36=16," ",VLOOKUP(AHD36,PROTOKOL!$A:$E,2)*AHE36))</f>
        <v xml:space="preserve"> </v>
      </c>
      <c r="AHG36" s="151"/>
      <c r="AHH36" s="152" t="str">
        <f>IF(AHD36=0," ",IF(AHD36=16," ",(AHC36-AHF36-AHG36)*VLOOKUP(AHD36,PROTOKOL!$A:$E,5)))</f>
        <v xml:space="preserve"> </v>
      </c>
      <c r="AHI36" s="155"/>
      <c r="AHJ36" s="156" t="str">
        <f t="shared" si="141"/>
        <v xml:space="preserve"> </v>
      </c>
      <c r="AHK36" s="103"/>
      <c r="AHL36" s="138">
        <v>23</v>
      </c>
      <c r="AHM36" s="149" t="s">
        <v>163</v>
      </c>
      <c r="AHN36" s="150"/>
      <c r="AHO36" s="150" t="str">
        <f t="shared" si="142"/>
        <v xml:space="preserve"> </v>
      </c>
      <c r="AHP36" s="150" t="str">
        <f>IFERROR(IF(AHN36=0," ",IF(AHN36=16," ",VLOOKUP(AHN36,PROTOKOL!$A:$E,2)*AHO36))/7.5*(7.5-AHS36),"")</f>
        <v/>
      </c>
      <c r="AHQ36" s="151"/>
      <c r="AHR36" s="152" t="str">
        <f>IF(AHN36=0," ",IF(AHN36=16," ",(AHM36-AHP36-AHQ36)*VLOOKUP(AHN36,PROTOKOL!$A:$E,5)))</f>
        <v xml:space="preserve"> </v>
      </c>
      <c r="AHS36" s="153"/>
      <c r="AHT36" s="144" t="str">
        <f t="shared" si="294"/>
        <v xml:space="preserve"> </v>
      </c>
      <c r="AHU36" s="145" t="str">
        <f t="shared" si="295"/>
        <v xml:space="preserve"> </v>
      </c>
      <c r="AHV36" s="149"/>
      <c r="AHW36" s="150"/>
      <c r="AHX36" s="150" t="str">
        <f t="shared" si="143"/>
        <v xml:space="preserve"> </v>
      </c>
      <c r="AHY36" s="154" t="str">
        <f>IF(AHW36=0," ",IF(AHW36=16," ",VLOOKUP(AHW36,PROTOKOL!$A:$E,2)*AHX36))</f>
        <v xml:space="preserve"> </v>
      </c>
      <c r="AHZ36" s="151"/>
      <c r="AIA36" s="152" t="str">
        <f>IF(AHW36=0," ",IF(AHW36=16," ",(AHV36-AHY36-AHZ36)*VLOOKUP(AHW36,PROTOKOL!$A:$E,5)))</f>
        <v xml:space="preserve"> </v>
      </c>
      <c r="AIB36" s="155"/>
      <c r="AIC36" s="156" t="str">
        <f t="shared" si="144"/>
        <v xml:space="preserve"> </v>
      </c>
      <c r="AID36" s="103"/>
      <c r="AIE36" s="138">
        <v>23</v>
      </c>
      <c r="AIF36" s="149" t="s">
        <v>163</v>
      </c>
      <c r="AIG36" s="150"/>
      <c r="AIH36" s="150" t="str">
        <f t="shared" si="145"/>
        <v xml:space="preserve"> </v>
      </c>
      <c r="AII36" s="150" t="str">
        <f>IFERROR(IF(AIG36=0," ",IF(AIG36=16," ",VLOOKUP(AIG36,PROTOKOL!$A:$E,2)*AIH36))/7.5*(7.5-AIL36),"")</f>
        <v/>
      </c>
      <c r="AIJ36" s="151"/>
      <c r="AIK36" s="152" t="str">
        <f>IF(AIG36=0," ",IF(AIG36=16," ",(AIF36-AII36-AIJ36)*VLOOKUP(AIG36,PROTOKOL!$A:$E,5)))</f>
        <v xml:space="preserve"> </v>
      </c>
      <c r="AIL36" s="153"/>
      <c r="AIM36" s="144" t="str">
        <f t="shared" si="296"/>
        <v xml:space="preserve"> </v>
      </c>
      <c r="AIN36" s="145" t="str">
        <f t="shared" si="297"/>
        <v xml:space="preserve"> </v>
      </c>
      <c r="AIO36" s="149"/>
      <c r="AIP36" s="150"/>
      <c r="AIQ36" s="150" t="str">
        <f t="shared" si="146"/>
        <v xml:space="preserve"> </v>
      </c>
      <c r="AIR36" s="154" t="str">
        <f>IF(AIP36=0," ",IF(AIP36=16," ",VLOOKUP(AIP36,PROTOKOL!$A:$E,2)*AIQ36))</f>
        <v xml:space="preserve"> </v>
      </c>
      <c r="AIS36" s="151"/>
      <c r="AIT36" s="152" t="str">
        <f>IF(AIP36=0," ",IF(AIP36=16," ",(AIO36-AIR36-AIS36)*VLOOKUP(AIP36,PROTOKOL!$A:$E,5)))</f>
        <v xml:space="preserve"> </v>
      </c>
      <c r="AIU36" s="155"/>
      <c r="AIV36" s="156" t="str">
        <f t="shared" si="147"/>
        <v xml:space="preserve"> </v>
      </c>
      <c r="AIW36" s="103"/>
      <c r="AIX36" s="138">
        <v>23</v>
      </c>
      <c r="AIY36" s="149" t="s">
        <v>163</v>
      </c>
      <c r="AIZ36" s="150"/>
      <c r="AJA36" s="150" t="str">
        <f t="shared" si="148"/>
        <v xml:space="preserve"> </v>
      </c>
      <c r="AJB36" s="150" t="str">
        <f>IFERROR(IF(AIZ36=0," ",IF(AIZ36=16," ",VLOOKUP(AIZ36,PROTOKOL!$A:$E,2)*AJA36))/7.5*(7.5-AJE36),"")</f>
        <v/>
      </c>
      <c r="AJC36" s="151"/>
      <c r="AJD36" s="152" t="str">
        <f>IF(AIZ36=0," ",IF(AIZ36=16," ",(AIY36-AJB36-AJC36)*VLOOKUP(AIZ36,PROTOKOL!$A:$E,5)))</f>
        <v xml:space="preserve"> </v>
      </c>
      <c r="AJE36" s="153"/>
      <c r="AJF36" s="144" t="str">
        <f t="shared" si="298"/>
        <v xml:space="preserve"> </v>
      </c>
      <c r="AJG36" s="145" t="str">
        <f t="shared" si="299"/>
        <v xml:space="preserve"> </v>
      </c>
      <c r="AJH36" s="149"/>
      <c r="AJI36" s="150"/>
      <c r="AJJ36" s="150" t="str">
        <f t="shared" si="149"/>
        <v xml:space="preserve"> </v>
      </c>
      <c r="AJK36" s="154" t="str">
        <f>IF(AJI36=0," ",IF(AJI36=16," ",VLOOKUP(AJI36,PROTOKOL!$A:$E,2)*AJJ36))</f>
        <v xml:space="preserve"> </v>
      </c>
      <c r="AJL36" s="151"/>
      <c r="AJM36" s="152" t="str">
        <f>IF(AJI36=0," ",IF(AJI36=16," ",(AJH36-AJK36-AJL36)*VLOOKUP(AJI36,PROTOKOL!$A:$E,5)))</f>
        <v xml:space="preserve"> </v>
      </c>
      <c r="AJN36" s="155"/>
      <c r="AJO36" s="156" t="str">
        <f t="shared" si="150"/>
        <v xml:space="preserve"> </v>
      </c>
      <c r="AJP36" s="103"/>
      <c r="AJQ36" s="138">
        <v>23</v>
      </c>
      <c r="AJR36" s="149" t="s">
        <v>163</v>
      </c>
      <c r="AJS36" s="150"/>
      <c r="AJT36" s="150" t="str">
        <f t="shared" si="151"/>
        <v xml:space="preserve"> </v>
      </c>
      <c r="AJU36" s="150" t="str">
        <f>IFERROR(IF(AJS36=0," ",IF(AJS36=16," ",VLOOKUP(AJS36,PROTOKOL!$A:$E,2)*AJT36))/7.5*(7.5-AJX36),"")</f>
        <v/>
      </c>
      <c r="AJV36" s="151"/>
      <c r="AJW36" s="152" t="str">
        <f>IF(AJS36=0," ",IF(AJS36=16," ",(AJR36-AJU36-AJV36)*VLOOKUP(AJS36,PROTOKOL!$A:$E,5)))</f>
        <v xml:space="preserve"> </v>
      </c>
      <c r="AJX36" s="153"/>
      <c r="AJY36" s="144" t="str">
        <f t="shared" si="300"/>
        <v xml:space="preserve"> </v>
      </c>
      <c r="AJZ36" s="145" t="str">
        <f t="shared" si="301"/>
        <v xml:space="preserve"> </v>
      </c>
      <c r="AKA36" s="149"/>
      <c r="AKB36" s="150"/>
      <c r="AKC36" s="150" t="str">
        <f t="shared" si="152"/>
        <v xml:space="preserve"> </v>
      </c>
      <c r="AKD36" s="154" t="str">
        <f>IF(AKB36=0," ",IF(AKB36=16," ",VLOOKUP(AKB36,PROTOKOL!$A:$E,2)*AKC36))</f>
        <v xml:space="preserve"> </v>
      </c>
      <c r="AKE36" s="151"/>
      <c r="AKF36" s="152" t="str">
        <f>IF(AKB36=0," ",IF(AKB36=16," ",(AKA36-AKD36-AKE36)*VLOOKUP(AKB36,PROTOKOL!$A:$E,5)))</f>
        <v xml:space="preserve"> </v>
      </c>
      <c r="AKG36" s="155"/>
      <c r="AKH36" s="156" t="str">
        <f t="shared" si="153"/>
        <v xml:space="preserve"> </v>
      </c>
      <c r="AKI36" s="103"/>
      <c r="AKJ36" s="138">
        <v>23</v>
      </c>
      <c r="AKK36" s="149" t="s">
        <v>163</v>
      </c>
      <c r="AKL36" s="150"/>
      <c r="AKM36" s="150" t="str">
        <f t="shared" si="154"/>
        <v xml:space="preserve"> </v>
      </c>
      <c r="AKN36" s="150" t="str">
        <f>IFERROR(IF(AKL36=0," ",IF(AKL36=16," ",VLOOKUP(AKL36,PROTOKOL!$A:$E,2)*AKM36))/7.5*(7.5-AKQ36),"")</f>
        <v/>
      </c>
      <c r="AKO36" s="151"/>
      <c r="AKP36" s="152" t="str">
        <f>IF(AKL36=0," ",IF(AKL36=16," ",(AKK36-AKN36-AKO36)*VLOOKUP(AKL36,PROTOKOL!$A:$E,5)))</f>
        <v xml:space="preserve"> </v>
      </c>
      <c r="AKQ36" s="153"/>
      <c r="AKR36" s="144" t="str">
        <f t="shared" si="302"/>
        <v xml:space="preserve"> </v>
      </c>
      <c r="AKS36" s="145" t="str">
        <f t="shared" si="303"/>
        <v xml:space="preserve"> </v>
      </c>
      <c r="AKT36" s="149"/>
      <c r="AKU36" s="150"/>
      <c r="AKV36" s="150" t="str">
        <f t="shared" si="155"/>
        <v xml:space="preserve"> </v>
      </c>
      <c r="AKW36" s="154" t="str">
        <f>IF(AKU36=0," ",IF(AKU36=16," ",VLOOKUP(AKU36,PROTOKOL!$A:$E,2)*AKV36))</f>
        <v xml:space="preserve"> </v>
      </c>
      <c r="AKX36" s="151"/>
      <c r="AKY36" s="152" t="str">
        <f>IF(AKU36=0," ",IF(AKU36=16," ",(AKT36-AKW36-AKX36)*VLOOKUP(AKU36,PROTOKOL!$A:$E,5)))</f>
        <v xml:space="preserve"> </v>
      </c>
      <c r="AKZ36" s="155"/>
      <c r="ALA36" s="156" t="str">
        <f t="shared" si="156"/>
        <v xml:space="preserve"> </v>
      </c>
      <c r="ALB36" s="103"/>
      <c r="ALC36" s="138">
        <v>23</v>
      </c>
      <c r="ALD36" s="149" t="s">
        <v>163</v>
      </c>
      <c r="ALE36" s="150"/>
      <c r="ALF36" s="150" t="str">
        <f t="shared" si="157"/>
        <v xml:space="preserve"> </v>
      </c>
      <c r="ALG36" s="150" t="str">
        <f>IFERROR(IF(ALE36=0," ",IF(ALE36=16," ",VLOOKUP(ALE36,PROTOKOL!$A:$E,2)*ALF36))/7.5*(7.5-ALJ36),"")</f>
        <v/>
      </c>
      <c r="ALH36" s="151"/>
      <c r="ALI36" s="152" t="str">
        <f>IF(ALE36=0," ",IF(ALE36=16," ",(ALD36-ALG36-ALH36)*VLOOKUP(ALE36,PROTOKOL!$A:$E,5)))</f>
        <v xml:space="preserve"> </v>
      </c>
      <c r="ALJ36" s="153"/>
      <c r="ALK36" s="144" t="str">
        <f t="shared" si="304"/>
        <v xml:space="preserve"> </v>
      </c>
      <c r="ALL36" s="145" t="str">
        <f t="shared" si="305"/>
        <v xml:space="preserve"> </v>
      </c>
      <c r="ALM36" s="149"/>
      <c r="ALN36" s="150"/>
      <c r="ALO36" s="150" t="str">
        <f t="shared" si="158"/>
        <v xml:space="preserve"> </v>
      </c>
      <c r="ALP36" s="154" t="str">
        <f>IF(ALN36=0," ",IF(ALN36=16," ",VLOOKUP(ALN36,PROTOKOL!$A:$E,2)*ALO36))</f>
        <v xml:space="preserve"> </v>
      </c>
      <c r="ALQ36" s="151"/>
      <c r="ALR36" s="152" t="str">
        <f>IF(ALN36=0," ",IF(ALN36=16," ",(ALM36-ALP36-ALQ36)*VLOOKUP(ALN36,PROTOKOL!$A:$E,5)))</f>
        <v xml:space="preserve"> </v>
      </c>
      <c r="ALS36" s="155"/>
      <c r="ALT36" s="156" t="str">
        <f t="shared" si="159"/>
        <v xml:space="preserve"> </v>
      </c>
      <c r="ALU36" s="103"/>
      <c r="ALV36" s="138">
        <v>23</v>
      </c>
      <c r="ALW36" s="149" t="s">
        <v>163</v>
      </c>
      <c r="ALX36" s="150"/>
      <c r="ALY36" s="150" t="str">
        <f t="shared" si="160"/>
        <v xml:space="preserve"> </v>
      </c>
      <c r="ALZ36" s="150" t="str">
        <f>IFERROR(IF(ALX36=0," ",IF(ALX36=16," ",VLOOKUP(ALX36,PROTOKOL!$A:$E,2)*ALY36))/7.5*(7.5-AMC36),"")</f>
        <v/>
      </c>
      <c r="AMA36" s="151"/>
      <c r="AMB36" s="152" t="str">
        <f>IF(ALX36=0," ",IF(ALX36=16," ",(ALW36-ALZ36-AMA36)*VLOOKUP(ALX36,PROTOKOL!$A:$E,5)))</f>
        <v xml:space="preserve"> </v>
      </c>
      <c r="AMC36" s="153"/>
      <c r="AMD36" s="144" t="str">
        <f t="shared" si="306"/>
        <v xml:space="preserve"> </v>
      </c>
      <c r="AME36" s="145" t="str">
        <f t="shared" si="307"/>
        <v xml:space="preserve"> </v>
      </c>
      <c r="AMF36" s="149"/>
      <c r="AMG36" s="150"/>
      <c r="AMH36" s="150" t="str">
        <f t="shared" si="161"/>
        <v xml:space="preserve"> </v>
      </c>
      <c r="AMI36" s="154" t="str">
        <f>IF(AMG36=0," ",IF(AMG36=16," ",VLOOKUP(AMG36,PROTOKOL!$A:$E,2)*AMH36))</f>
        <v xml:space="preserve"> </v>
      </c>
      <c r="AMJ36" s="151"/>
      <c r="AMK36" s="152" t="str">
        <f>IF(AMG36=0," ",IF(AMG36=16," ",(AMF36-AMI36-AMJ36)*VLOOKUP(AMG36,PROTOKOL!$A:$E,5)))</f>
        <v xml:space="preserve"> </v>
      </c>
      <c r="AML36" s="155"/>
      <c r="AMM36" s="156" t="str">
        <f t="shared" si="162"/>
        <v xml:space="preserve"> </v>
      </c>
      <c r="AMN36" s="103"/>
      <c r="AMO36" s="138">
        <v>23</v>
      </c>
      <c r="AMP36" s="149" t="s">
        <v>163</v>
      </c>
      <c r="AMQ36" s="150"/>
      <c r="AMR36" s="150" t="str">
        <f t="shared" si="163"/>
        <v xml:space="preserve"> </v>
      </c>
      <c r="AMS36" s="150" t="str">
        <f>IFERROR(IF(AMQ36=0," ",IF(AMQ36=16," ",VLOOKUP(AMQ36,PROTOKOL!$A:$E,2)*AMR36))/7.5*(7.5-AMV36),"")</f>
        <v/>
      </c>
      <c r="AMT36" s="151"/>
      <c r="AMU36" s="152" t="str">
        <f>IF(AMQ36=0," ",IF(AMQ36=16," ",(AMP36-AMS36-AMT36)*VLOOKUP(AMQ36,PROTOKOL!$A:$E,5)))</f>
        <v xml:space="preserve"> </v>
      </c>
      <c r="AMV36" s="153"/>
      <c r="AMW36" s="144" t="str">
        <f t="shared" si="308"/>
        <v xml:space="preserve"> </v>
      </c>
      <c r="AMX36" s="145" t="str">
        <f t="shared" si="309"/>
        <v xml:space="preserve"> </v>
      </c>
      <c r="AMY36" s="149"/>
      <c r="AMZ36" s="150"/>
      <c r="ANA36" s="150" t="str">
        <f t="shared" si="164"/>
        <v xml:space="preserve"> </v>
      </c>
      <c r="ANB36" s="154" t="str">
        <f>IF(AMZ36=0," ",IF(AMZ36=16," ",VLOOKUP(AMZ36,PROTOKOL!$A:$E,2)*ANA36))</f>
        <v xml:space="preserve"> </v>
      </c>
      <c r="ANC36" s="151"/>
      <c r="AND36" s="152" t="str">
        <f>IF(AMZ36=0," ",IF(AMZ36=16," ",(AMY36-ANB36-ANC36)*VLOOKUP(AMZ36,PROTOKOL!$A:$E,5)))</f>
        <v xml:space="preserve"> </v>
      </c>
      <c r="ANE36" s="155"/>
      <c r="ANF36" s="156" t="str">
        <f t="shared" si="165"/>
        <v xml:space="preserve"> </v>
      </c>
      <c r="ANG36" s="103"/>
      <c r="ANH36" s="138">
        <v>23</v>
      </c>
      <c r="ANI36" s="149" t="s">
        <v>163</v>
      </c>
      <c r="ANJ36" s="150"/>
      <c r="ANK36" s="150" t="str">
        <f t="shared" si="166"/>
        <v xml:space="preserve"> </v>
      </c>
      <c r="ANL36" s="150" t="str">
        <f>IFERROR(IF(ANJ36=0," ",IF(ANJ36=16," ",VLOOKUP(ANJ36,PROTOKOL!$A:$E,2)*ANK36))/7.5*(7.5-ANO36),"")</f>
        <v/>
      </c>
      <c r="ANM36" s="151"/>
      <c r="ANN36" s="152" t="str">
        <f>IF(ANJ36=0," ",IF(ANJ36=16," ",(ANI36-ANL36-ANM36)*VLOOKUP(ANJ36,PROTOKOL!$A:$E,5)))</f>
        <v xml:space="preserve"> </v>
      </c>
      <c r="ANO36" s="153"/>
      <c r="ANP36" s="144" t="str">
        <f t="shared" si="310"/>
        <v xml:space="preserve"> </v>
      </c>
      <c r="ANQ36" s="145" t="str">
        <f t="shared" si="311"/>
        <v xml:space="preserve"> </v>
      </c>
      <c r="ANR36" s="149"/>
      <c r="ANS36" s="150"/>
      <c r="ANT36" s="150" t="str">
        <f t="shared" si="167"/>
        <v xml:space="preserve"> </v>
      </c>
      <c r="ANU36" s="154" t="str">
        <f>IF(ANS36=0," ",IF(ANS36=16," ",VLOOKUP(ANS36,PROTOKOL!$A:$E,2)*ANT36))</f>
        <v xml:space="preserve"> </v>
      </c>
      <c r="ANV36" s="151"/>
      <c r="ANW36" s="152" t="str">
        <f>IF(ANS36=0," ",IF(ANS36=16," ",(ANR36-ANU36-ANV36)*VLOOKUP(ANS36,PROTOKOL!$A:$E,5)))</f>
        <v xml:space="preserve"> </v>
      </c>
      <c r="ANX36" s="155"/>
      <c r="ANY36" s="156" t="str">
        <f t="shared" si="168"/>
        <v xml:space="preserve"> </v>
      </c>
      <c r="ANZ36" s="103"/>
      <c r="AOA36" s="138">
        <v>23</v>
      </c>
      <c r="AOB36" s="149" t="s">
        <v>163</v>
      </c>
      <c r="AOC36" s="150"/>
      <c r="AOD36" s="150" t="str">
        <f t="shared" si="169"/>
        <v xml:space="preserve"> </v>
      </c>
      <c r="AOE36" s="150" t="str">
        <f>IFERROR(IF(AOC36=0," ",IF(AOC36=16," ",VLOOKUP(AOC36,PROTOKOL!$A:$E,2)*AOD36))/7.5*(7.5-AOH36),"")</f>
        <v/>
      </c>
      <c r="AOF36" s="151"/>
      <c r="AOG36" s="152" t="str">
        <f>IF(AOC36=0," ",IF(AOC36=16," ",(AOB36-AOE36-AOF36)*VLOOKUP(AOC36,PROTOKOL!$A:$E,5)))</f>
        <v xml:space="preserve"> </v>
      </c>
      <c r="AOH36" s="153"/>
      <c r="AOI36" s="144" t="str">
        <f t="shared" si="312"/>
        <v xml:space="preserve"> </v>
      </c>
      <c r="AOJ36" s="145" t="str">
        <f t="shared" si="313"/>
        <v xml:space="preserve"> </v>
      </c>
      <c r="AOK36" s="149"/>
      <c r="AOL36" s="150"/>
      <c r="AOM36" s="150" t="str">
        <f t="shared" si="170"/>
        <v xml:space="preserve"> </v>
      </c>
      <c r="AON36" s="154" t="str">
        <f>IF(AOL36=0," ",IF(AOL36=16," ",VLOOKUP(AOL36,PROTOKOL!$A:$E,2)*AOM36))</f>
        <v xml:space="preserve"> </v>
      </c>
      <c r="AOO36" s="151"/>
      <c r="AOP36" s="152" t="str">
        <f>IF(AOL36=0," ",IF(AOL36=16," ",(AOK36-AON36-AOO36)*VLOOKUP(AOL36,PROTOKOL!$A:$E,5)))</f>
        <v xml:space="preserve"> </v>
      </c>
      <c r="AOQ36" s="155"/>
      <c r="AOR36" s="156" t="str">
        <f t="shared" si="171"/>
        <v xml:space="preserve"> </v>
      </c>
      <c r="AOS36" s="103"/>
      <c r="AOT36" s="138">
        <v>23</v>
      </c>
      <c r="AOU36" s="149" t="s">
        <v>163</v>
      </c>
      <c r="AOV36" s="150"/>
      <c r="AOW36" s="150" t="str">
        <f t="shared" si="172"/>
        <v xml:space="preserve"> </v>
      </c>
      <c r="AOX36" s="150" t="str">
        <f>IFERROR(IF(AOV36=0," ",IF(AOV36=16," ",VLOOKUP(AOV36,PROTOKOL!$A:$E,2)*AOW36))/7.5*(7.5-APA36),"")</f>
        <v/>
      </c>
      <c r="AOY36" s="151"/>
      <c r="AOZ36" s="152" t="str">
        <f>IF(AOV36=0," ",IF(AOV36=16," ",(AOU36-AOX36-AOY36)*VLOOKUP(AOV36,PROTOKOL!$A:$E,5)))</f>
        <v xml:space="preserve"> </v>
      </c>
      <c r="APA36" s="153"/>
      <c r="APB36" s="144" t="str">
        <f t="shared" si="314"/>
        <v xml:space="preserve"> </v>
      </c>
      <c r="APC36" s="145" t="str">
        <f t="shared" si="315"/>
        <v xml:space="preserve"> </v>
      </c>
      <c r="APD36" s="149"/>
      <c r="APE36" s="150"/>
      <c r="APF36" s="150" t="str">
        <f t="shared" si="173"/>
        <v xml:space="preserve"> </v>
      </c>
      <c r="APG36" s="154" t="str">
        <f>IF(APE36=0," ",IF(APE36=16," ",VLOOKUP(APE36,PROTOKOL!$A:$E,2)*APF36))</f>
        <v xml:space="preserve"> </v>
      </c>
      <c r="APH36" s="151"/>
      <c r="API36" s="152" t="str">
        <f>IF(APE36=0," ",IF(APE36=16," ",(APD36-APG36-APH36)*VLOOKUP(APE36,PROTOKOL!$A:$E,5)))</f>
        <v xml:space="preserve"> </v>
      </c>
      <c r="APJ36" s="155"/>
      <c r="APK36" s="156" t="str">
        <f t="shared" si="174"/>
        <v xml:space="preserve"> </v>
      </c>
      <c r="APL36" s="103"/>
      <c r="APM36" s="138">
        <v>23</v>
      </c>
      <c r="APN36" s="149" t="s">
        <v>163</v>
      </c>
      <c r="APO36" s="150"/>
      <c r="APP36" s="150" t="str">
        <f t="shared" si="175"/>
        <v xml:space="preserve"> </v>
      </c>
      <c r="APQ36" s="150" t="str">
        <f>IFERROR(IF(APO36=0," ",IF(APO36=16," ",VLOOKUP(APO36,PROTOKOL!$A:$E,2)*APP36))/7.5*(7.5-APT36),"")</f>
        <v/>
      </c>
      <c r="APR36" s="151"/>
      <c r="APS36" s="152" t="str">
        <f>IF(APO36=0," ",IF(APO36=16," ",(APN36-APQ36-APR36)*VLOOKUP(APO36,PROTOKOL!$A:$E,5)))</f>
        <v xml:space="preserve"> </v>
      </c>
      <c r="APT36" s="153"/>
      <c r="APU36" s="144" t="str">
        <f t="shared" si="316"/>
        <v xml:space="preserve"> </v>
      </c>
      <c r="APV36" s="145" t="str">
        <f t="shared" si="317"/>
        <v xml:space="preserve"> </v>
      </c>
      <c r="APW36" s="149"/>
      <c r="APX36" s="150"/>
      <c r="APY36" s="150" t="str">
        <f t="shared" si="176"/>
        <v xml:space="preserve"> </v>
      </c>
      <c r="APZ36" s="154" t="str">
        <f>IF(APX36=0," ",IF(APX36=16," ",VLOOKUP(APX36,PROTOKOL!$A:$E,2)*APY36))</f>
        <v xml:space="preserve"> </v>
      </c>
      <c r="AQA36" s="151"/>
      <c r="AQB36" s="152" t="str">
        <f>IF(APX36=0," ",IF(APX36=16," ",(APW36-APZ36-AQA36)*VLOOKUP(APX36,PROTOKOL!$A:$E,5)))</f>
        <v xml:space="preserve"> </v>
      </c>
      <c r="AQC36" s="155"/>
      <c r="AQD36" s="156" t="str">
        <f t="shared" si="177"/>
        <v xml:space="preserve"> </v>
      </c>
      <c r="AQE36" s="103"/>
      <c r="AQF36" s="138">
        <v>23</v>
      </c>
      <c r="AQG36" s="149" t="s">
        <v>163</v>
      </c>
      <c r="AQH36" s="150"/>
      <c r="AQI36" s="150" t="str">
        <f t="shared" si="178"/>
        <v xml:space="preserve"> </v>
      </c>
      <c r="AQJ36" s="150" t="str">
        <f>IFERROR(IF(AQH36=0," ",IF(AQH36=16," ",VLOOKUP(AQH36,PROTOKOL!$A:$E,2)*AQI36))/7.5*(7.5-AQM36),"")</f>
        <v/>
      </c>
      <c r="AQK36" s="151"/>
      <c r="AQL36" s="152" t="str">
        <f>IF(AQH36=0," ",IF(AQH36=16," ",(AQG36-AQJ36-AQK36)*VLOOKUP(AQH36,PROTOKOL!$A:$E,5)))</f>
        <v xml:space="preserve"> </v>
      </c>
      <c r="AQM36" s="153"/>
      <c r="AQN36" s="144" t="str">
        <f t="shared" si="318"/>
        <v xml:space="preserve"> </v>
      </c>
      <c r="AQO36" s="145" t="str">
        <f t="shared" si="319"/>
        <v xml:space="preserve"> </v>
      </c>
      <c r="AQP36" s="149"/>
      <c r="AQQ36" s="150"/>
      <c r="AQR36" s="150" t="str">
        <f t="shared" si="179"/>
        <v xml:space="preserve"> </v>
      </c>
      <c r="AQS36" s="154" t="str">
        <f>IF(AQQ36=0," ",IF(AQQ36=16," ",VLOOKUP(AQQ36,PROTOKOL!$A:$E,2)*AQR36))</f>
        <v xml:space="preserve"> </v>
      </c>
      <c r="AQT36" s="151"/>
      <c r="AQU36" s="152" t="str">
        <f>IF(AQQ36=0," ",IF(AQQ36=16," ",(AQP36-AQS36-AQT36)*VLOOKUP(AQQ36,PROTOKOL!$A:$E,5)))</f>
        <v xml:space="preserve"> </v>
      </c>
      <c r="AQV36" s="155"/>
      <c r="AQW36" s="156" t="str">
        <f t="shared" si="180"/>
        <v xml:space="preserve"> </v>
      </c>
      <c r="AQX36" s="103"/>
      <c r="AQY36" s="138">
        <v>23</v>
      </c>
      <c r="AQZ36" s="149" t="s">
        <v>163</v>
      </c>
      <c r="ARA36" s="150"/>
      <c r="ARB36" s="150" t="str">
        <f t="shared" si="181"/>
        <v xml:space="preserve"> </v>
      </c>
      <c r="ARC36" s="150" t="str">
        <f>IFERROR(IF(ARA36=0," ",IF(ARA36=16," ",VLOOKUP(ARA36,PROTOKOL!$A:$E,2)*ARB36))/7.5*(7.5-ARF36),"")</f>
        <v/>
      </c>
      <c r="ARD36" s="151"/>
      <c r="ARE36" s="152" t="str">
        <f>IF(ARA36=0," ",IF(ARA36=16," ",(AQZ36-ARC36-ARD36)*VLOOKUP(ARA36,PROTOKOL!$A:$E,5)))</f>
        <v xml:space="preserve"> </v>
      </c>
      <c r="ARF36" s="153"/>
      <c r="ARG36" s="144" t="str">
        <f t="shared" si="320"/>
        <v xml:space="preserve"> </v>
      </c>
      <c r="ARH36" s="145" t="str">
        <f t="shared" si="321"/>
        <v xml:space="preserve"> </v>
      </c>
      <c r="ARI36" s="149"/>
      <c r="ARJ36" s="150"/>
      <c r="ARK36" s="150" t="str">
        <f t="shared" si="182"/>
        <v xml:space="preserve"> </v>
      </c>
      <c r="ARL36" s="154" t="str">
        <f>IF(ARJ36=0," ",IF(ARJ36=16," ",VLOOKUP(ARJ36,PROTOKOL!$A:$E,2)*ARK36))</f>
        <v xml:space="preserve"> </v>
      </c>
      <c r="ARM36" s="151"/>
      <c r="ARN36" s="152" t="str">
        <f>IF(ARJ36=0," ",IF(ARJ36=16," ",(ARI36-ARL36-ARM36)*VLOOKUP(ARJ36,PROTOKOL!$A:$E,5)))</f>
        <v xml:space="preserve"> </v>
      </c>
      <c r="ARO36" s="155"/>
      <c r="ARP36" s="156" t="str">
        <f t="shared" si="183"/>
        <v xml:space="preserve"> </v>
      </c>
      <c r="ARQ36" s="103"/>
      <c r="ARR36" s="138">
        <v>23</v>
      </c>
      <c r="ARS36" s="149" t="s">
        <v>163</v>
      </c>
      <c r="ART36" s="150"/>
      <c r="ARU36" s="150" t="str">
        <f t="shared" si="184"/>
        <v xml:space="preserve"> </v>
      </c>
      <c r="ARV36" s="150" t="str">
        <f>IFERROR(IF(ART36=0," ",IF(ART36=16," ",VLOOKUP(ART36,PROTOKOL!$A:$E,2)*ARU36))/7.5*(7.5-ARY36),"")</f>
        <v/>
      </c>
      <c r="ARW36" s="151"/>
      <c r="ARX36" s="152" t="str">
        <f>IF(ART36=0," ",IF(ART36=16," ",(ARS36-ARV36-ARW36)*VLOOKUP(ART36,PROTOKOL!$A:$E,5)))</f>
        <v xml:space="preserve"> </v>
      </c>
      <c r="ARY36" s="153"/>
      <c r="ARZ36" s="144" t="str">
        <f t="shared" si="322"/>
        <v xml:space="preserve"> </v>
      </c>
      <c r="ASA36" s="145" t="str">
        <f t="shared" si="323"/>
        <v xml:space="preserve"> </v>
      </c>
      <c r="ASB36" s="149"/>
      <c r="ASC36" s="150"/>
      <c r="ASD36" s="150" t="str">
        <f t="shared" si="185"/>
        <v xml:space="preserve"> </v>
      </c>
      <c r="ASE36" s="154" t="str">
        <f>IF(ASC36=0," ",IF(ASC36=16," ",VLOOKUP(ASC36,PROTOKOL!$A:$E,2)*ASD36))</f>
        <v xml:space="preserve"> </v>
      </c>
      <c r="ASF36" s="151"/>
      <c r="ASG36" s="152" t="str">
        <f>IF(ASC36=0," ",IF(ASC36=16," ",(ASB36-ASE36-ASF36)*VLOOKUP(ASC36,PROTOKOL!$A:$E,5)))</f>
        <v xml:space="preserve"> </v>
      </c>
      <c r="ASH36" s="155"/>
      <c r="ASI36" s="156" t="str">
        <f t="shared" si="186"/>
        <v xml:space="preserve"> </v>
      </c>
      <c r="ASJ36" s="103"/>
      <c r="ASK36" s="138">
        <v>23</v>
      </c>
      <c r="ASL36" s="149" t="s">
        <v>163</v>
      </c>
      <c r="ASM36" s="150"/>
      <c r="ASN36" s="150" t="str">
        <f t="shared" si="187"/>
        <v xml:space="preserve"> </v>
      </c>
      <c r="ASO36" s="150" t="str">
        <f>IFERROR(IF(ASM36=0," ",IF(ASM36=16," ",VLOOKUP(ASM36,PROTOKOL!$A:$E,2)*ASN36))/7.5*(7.5-ASR36),"")</f>
        <v/>
      </c>
      <c r="ASP36" s="151"/>
      <c r="ASQ36" s="152" t="str">
        <f>IF(ASM36=0," ",IF(ASM36=16," ",(ASL36-ASO36-ASP36)*VLOOKUP(ASM36,PROTOKOL!$A:$E,5)))</f>
        <v xml:space="preserve"> </v>
      </c>
      <c r="ASR36" s="153"/>
      <c r="ASS36" s="144" t="str">
        <f t="shared" si="324"/>
        <v xml:space="preserve"> </v>
      </c>
      <c r="AST36" s="145" t="str">
        <f t="shared" si="325"/>
        <v xml:space="preserve"> </v>
      </c>
      <c r="ASU36" s="149"/>
      <c r="ASV36" s="150"/>
      <c r="ASW36" s="150" t="str">
        <f t="shared" si="188"/>
        <v xml:space="preserve"> </v>
      </c>
      <c r="ASX36" s="154" t="str">
        <f>IF(ASV36=0," ",IF(ASV36=16," ",VLOOKUP(ASV36,PROTOKOL!$A:$E,2)*ASW36))</f>
        <v xml:space="preserve"> </v>
      </c>
      <c r="ASY36" s="151"/>
      <c r="ASZ36" s="152" t="str">
        <f>IF(ASV36=0," ",IF(ASV36=16," ",(ASU36-ASX36-ASY36)*VLOOKUP(ASV36,PROTOKOL!$A:$E,5)))</f>
        <v xml:space="preserve"> </v>
      </c>
      <c r="ATA36" s="155"/>
      <c r="ATB36" s="156" t="str">
        <f t="shared" si="189"/>
        <v xml:space="preserve"> </v>
      </c>
      <c r="ATC36" s="103"/>
      <c r="ATD36" s="138">
        <v>23</v>
      </c>
      <c r="ATE36" s="149" t="s">
        <v>163</v>
      </c>
      <c r="ATF36" s="150"/>
      <c r="ATG36" s="150" t="str">
        <f t="shared" si="190"/>
        <v xml:space="preserve"> </v>
      </c>
      <c r="ATH36" s="150" t="str">
        <f>IFERROR(IF(ATF36=0," ",IF(ATF36=16," ",VLOOKUP(ATF36,PROTOKOL!$A:$E,2)*ATG36))/7.5*(7.5-ATK36),"")</f>
        <v/>
      </c>
      <c r="ATI36" s="151"/>
      <c r="ATJ36" s="152" t="str">
        <f>IF(ATF36=0," ",IF(ATF36=16," ",(ATE36-ATH36-ATI36)*VLOOKUP(ATF36,PROTOKOL!$A:$E,5)))</f>
        <v xml:space="preserve"> </v>
      </c>
      <c r="ATK36" s="153"/>
      <c r="ATL36" s="144" t="str">
        <f t="shared" si="326"/>
        <v xml:space="preserve"> </v>
      </c>
      <c r="ATM36" s="145" t="str">
        <f t="shared" si="327"/>
        <v xml:space="preserve"> </v>
      </c>
      <c r="ATN36" s="149"/>
      <c r="ATO36" s="150"/>
      <c r="ATP36" s="150" t="str">
        <f t="shared" si="191"/>
        <v xml:space="preserve"> </v>
      </c>
      <c r="ATQ36" s="154" t="str">
        <f>IF(ATO36=0," ",IF(ATO36=16," ",VLOOKUP(ATO36,PROTOKOL!$A:$E,2)*ATP36))</f>
        <v xml:space="preserve"> </v>
      </c>
      <c r="ATR36" s="151"/>
      <c r="ATS36" s="152" t="str">
        <f>IF(ATO36=0," ",IF(ATO36=16," ",(ATN36-ATQ36-ATR36)*VLOOKUP(ATO36,PROTOKOL!$A:$E,5)))</f>
        <v xml:space="preserve"> </v>
      </c>
      <c r="ATT36" s="155"/>
      <c r="ATU36" s="156" t="str">
        <f t="shared" si="192"/>
        <v xml:space="preserve"> </v>
      </c>
      <c r="ATV36" s="103"/>
      <c r="ATW36" s="138">
        <v>23</v>
      </c>
      <c r="ATX36" s="149" t="s">
        <v>163</v>
      </c>
      <c r="ATY36" s="150"/>
      <c r="ATZ36" s="150" t="str">
        <f t="shared" si="193"/>
        <v xml:space="preserve"> </v>
      </c>
      <c r="AUA36" s="150" t="str">
        <f>IFERROR(IF(ATY36=0," ",IF(ATY36=16," ",VLOOKUP(ATY36,PROTOKOL!$A:$E,2)*ATZ36))/7.5*(7.5-AUD36),"")</f>
        <v/>
      </c>
      <c r="AUB36" s="151"/>
      <c r="AUC36" s="152" t="str">
        <f>IF(ATY36=0," ",IF(ATY36=16," ",(ATX36-AUA36-AUB36)*VLOOKUP(ATY36,PROTOKOL!$A:$E,5)))</f>
        <v xml:space="preserve"> </v>
      </c>
      <c r="AUD36" s="153"/>
      <c r="AUE36" s="144" t="str">
        <f t="shared" si="328"/>
        <v xml:space="preserve"> </v>
      </c>
      <c r="AUF36" s="145" t="str">
        <f t="shared" si="329"/>
        <v xml:space="preserve"> </v>
      </c>
      <c r="AUG36" s="149"/>
      <c r="AUH36" s="150"/>
      <c r="AUI36" s="150" t="str">
        <f t="shared" si="194"/>
        <v xml:space="preserve"> </v>
      </c>
      <c r="AUJ36" s="154" t="str">
        <f>IF(AUH36=0," ",IF(AUH36=16," ",VLOOKUP(AUH36,PROTOKOL!$A:$E,2)*AUI36))</f>
        <v xml:space="preserve"> </v>
      </c>
      <c r="AUK36" s="151"/>
      <c r="AUL36" s="152" t="str">
        <f>IF(AUH36=0," ",IF(AUH36=16," ",(AUG36-AUJ36-AUK36)*VLOOKUP(AUH36,PROTOKOL!$A:$E,5)))</f>
        <v xml:space="preserve"> </v>
      </c>
      <c r="AUM36" s="155"/>
      <c r="AUN36" s="156" t="str">
        <f t="shared" si="195"/>
        <v xml:space="preserve"> </v>
      </c>
      <c r="AUO36" s="103"/>
      <c r="AUP36" s="138">
        <v>23</v>
      </c>
      <c r="AUQ36" s="149" t="s">
        <v>163</v>
      </c>
      <c r="AUR36" s="150"/>
      <c r="AUS36" s="150" t="str">
        <f t="shared" si="196"/>
        <v xml:space="preserve"> </v>
      </c>
      <c r="AUT36" s="150" t="str">
        <f>IFERROR(IF(AUR36=0," ",IF(AUR36=16," ",VLOOKUP(AUR36,PROTOKOL!$A:$E,2)*AUS36))/7.5*(7.5-AUW36),"")</f>
        <v/>
      </c>
      <c r="AUU36" s="151"/>
      <c r="AUV36" s="152" t="str">
        <f>IF(AUR36=0," ",IF(AUR36=16," ",(AUQ36-AUT36-AUU36)*VLOOKUP(AUR36,PROTOKOL!$A:$E,5)))</f>
        <v xml:space="preserve"> </v>
      </c>
      <c r="AUW36" s="153"/>
      <c r="AUX36" s="144" t="str">
        <f t="shared" si="330"/>
        <v xml:space="preserve"> </v>
      </c>
      <c r="AUY36" s="145" t="str">
        <f t="shared" si="331"/>
        <v xml:space="preserve"> </v>
      </c>
      <c r="AUZ36" s="149"/>
      <c r="AVA36" s="150"/>
      <c r="AVB36" s="150" t="str">
        <f t="shared" si="197"/>
        <v xml:space="preserve"> </v>
      </c>
      <c r="AVC36" s="154" t="str">
        <f>IF(AVA36=0," ",IF(AVA36=16," ",VLOOKUP(AVA36,PROTOKOL!$A:$E,2)*AVB36))</f>
        <v xml:space="preserve"> </v>
      </c>
      <c r="AVD36" s="151"/>
      <c r="AVE36" s="152" t="str">
        <f>IF(AVA36=0," ",IF(AVA36=16," ",(AUZ36-AVC36-AVD36)*VLOOKUP(AVA36,PROTOKOL!$A:$E,5)))</f>
        <v xml:space="preserve"> </v>
      </c>
      <c r="AVF36" s="155"/>
      <c r="AVG36" s="156" t="str">
        <f t="shared" si="198"/>
        <v xml:space="preserve"> </v>
      </c>
    </row>
    <row r="37" spans="1:1255" s="333" customFormat="1" ht="15" thickBot="1" x14ac:dyDescent="0.35">
      <c r="A37" s="103"/>
      <c r="B37" s="138">
        <v>24</v>
      </c>
      <c r="C37" s="149" t="s">
        <v>163</v>
      </c>
      <c r="D37" s="150"/>
      <c r="E37" s="150" t="str">
        <f t="shared" si="334"/>
        <v xml:space="preserve"> </v>
      </c>
      <c r="F37" s="150" t="str">
        <f>IFERROR(IF(D37=0," ",IF(D37=16," ",VLOOKUP(D37,PROTOKOL!$A:$E,2)*E37))/7.5*(7.5-I37),"")</f>
        <v/>
      </c>
      <c r="G37" s="151"/>
      <c r="H37" s="152" t="str">
        <f>IF(D37=0," ",IF(D37=16," ",(C37-F37-G37)*VLOOKUP(D37,PROTOKOL!$A:$E,5)))</f>
        <v xml:space="preserve"> </v>
      </c>
      <c r="I37" s="153"/>
      <c r="J37" s="331" t="str">
        <f t="shared" si="199"/>
        <v xml:space="preserve"> </v>
      </c>
      <c r="K37" s="332" t="str">
        <f t="shared" si="200"/>
        <v xml:space="preserve"> </v>
      </c>
      <c r="L37" s="149"/>
      <c r="M37" s="150"/>
      <c r="N37" s="150" t="str">
        <f t="shared" si="3"/>
        <v xml:space="preserve"> </v>
      </c>
      <c r="O37" s="154" t="str">
        <f>IF(M37=0," ",IF(M37=16," ",VLOOKUP(M37,PROTOKOL!$A:$E,2)*N37))</f>
        <v xml:space="preserve"> </v>
      </c>
      <c r="P37" s="151"/>
      <c r="Q37" s="152" t="str">
        <f>IF(M37=0," ",IF(M37=16," ",(L37-O37-P37)*VLOOKUP(M37,PROTOKOL!$A:$E,5)))</f>
        <v xml:space="preserve"> </v>
      </c>
      <c r="R37" s="155"/>
      <c r="S37" s="156" t="str">
        <f t="shared" si="4"/>
        <v xml:space="preserve"> </v>
      </c>
      <c r="T37" s="103"/>
      <c r="U37" s="370">
        <v>24</v>
      </c>
      <c r="V37" s="422"/>
      <c r="W37" s="381"/>
      <c r="X37" s="376"/>
      <c r="Y37" s="372" t="str">
        <f t="shared" si="5"/>
        <v xml:space="preserve"> </v>
      </c>
      <c r="Z37" s="372" t="str">
        <f>IFERROR(IF(X37=0," ",IF(X37=16," ",VLOOKUP(X37,PROTOKOL!$A:$E,2)*Y37))/7.5*(7.5-AC37),"")</f>
        <v/>
      </c>
      <c r="AA37" s="382"/>
      <c r="AB37" s="374" t="str">
        <f>IF(X37=0," ",IF(X37=16," ",(W37-Z37-AA37)*VLOOKUP(X37,PROTOKOL!$A:$E,5)))</f>
        <v xml:space="preserve"> </v>
      </c>
      <c r="AC37" s="383"/>
      <c r="AD37" s="376" t="str">
        <f t="shared" si="6"/>
        <v xml:space="preserve"> </v>
      </c>
      <c r="AE37" s="377" t="str">
        <f t="shared" si="7"/>
        <v xml:space="preserve"> </v>
      </c>
      <c r="AF37" s="381"/>
      <c r="AG37" s="376"/>
      <c r="AH37" s="372" t="str">
        <f t="shared" si="8"/>
        <v xml:space="preserve"> </v>
      </c>
      <c r="AI37" s="378" t="str">
        <f>IF(AG37=0," ",IF(AG37=16," ",VLOOKUP(AG37,PROTOKOL!$A:$E,2)*AH37))</f>
        <v xml:space="preserve"> </v>
      </c>
      <c r="AJ37" s="382"/>
      <c r="AK37" s="374" t="str">
        <f>IF(AG37=0," ",IF(AG37=16," ",(AF37-AI37-AJ37)*VLOOKUP(AG37,PROTOKOL!$A:$E,5)))</f>
        <v xml:space="preserve"> </v>
      </c>
      <c r="AL37" s="384"/>
      <c r="AM37" s="380" t="str">
        <f t="shared" si="9"/>
        <v xml:space="preserve"> </v>
      </c>
      <c r="AN37" s="103"/>
      <c r="AO37" s="138">
        <v>24</v>
      </c>
      <c r="AP37" s="149" t="s">
        <v>26</v>
      </c>
      <c r="AQ37" s="150"/>
      <c r="AR37" s="150" t="str">
        <f t="shared" si="335"/>
        <v xml:space="preserve"> </v>
      </c>
      <c r="AS37" s="150" t="str">
        <f>IFERROR(IF(AQ37=0," ",IF(AQ37=16," ",VLOOKUP(AQ37,PROTOKOL!$A:$E,2)*AR37))/7.5*(7.5-AV37),"")</f>
        <v/>
      </c>
      <c r="AT37" s="151"/>
      <c r="AU37" s="152" t="str">
        <f>IF(AQ37=0," ",IF(AQ37=16," ",(AP37-AS37-AT37)*VLOOKUP(AQ37,PROTOKOL!$A:$E,5)))</f>
        <v xml:space="preserve"> </v>
      </c>
      <c r="AV37" s="153"/>
      <c r="AW37" s="331" t="str">
        <f t="shared" si="336"/>
        <v xml:space="preserve"> </v>
      </c>
      <c r="AX37" s="332" t="str">
        <f t="shared" si="337"/>
        <v xml:space="preserve"> </v>
      </c>
      <c r="AY37" s="149"/>
      <c r="AZ37" s="150"/>
      <c r="BA37" s="150" t="str">
        <f t="shared" si="338"/>
        <v xml:space="preserve"> </v>
      </c>
      <c r="BB37" s="154" t="str">
        <f>IF(AZ37=0," ",IF(AZ37=16," ",VLOOKUP(AZ37,PROTOKOL!$A:$E,2)*BA37))</f>
        <v xml:space="preserve"> </v>
      </c>
      <c r="BC37" s="151"/>
      <c r="BD37" s="152" t="str">
        <f>IF(AZ37=0," ",IF(AZ37=16," ",(AY37-BB37-BC37)*VLOOKUP(AZ37,PROTOKOL!$A:$E,5)))</f>
        <v xml:space="preserve"> </v>
      </c>
      <c r="BE37" s="155"/>
      <c r="BF37" s="156" t="str">
        <f t="shared" si="339"/>
        <v xml:space="preserve"> </v>
      </c>
      <c r="BG37" s="103"/>
      <c r="BH37" s="138">
        <v>24</v>
      </c>
      <c r="BI37" s="149" t="s">
        <v>163</v>
      </c>
      <c r="BJ37" s="150"/>
      <c r="BK37" s="150" t="str">
        <f t="shared" si="13"/>
        <v xml:space="preserve"> </v>
      </c>
      <c r="BL37" s="150" t="str">
        <f>IFERROR(IF(BJ37=0," ",IF(BJ37=16," ",VLOOKUP(BJ37,PROTOKOL!$A:$E,2)*BK37))/7.5*(7.5-BO37),"")</f>
        <v/>
      </c>
      <c r="BM37" s="151"/>
      <c r="BN37" s="152" t="str">
        <f>IF(BJ37=0," ",IF(BJ37=16," ",(BI37-BL37-BM37)*VLOOKUP(BJ37,PROTOKOL!$A:$E,5)))</f>
        <v xml:space="preserve"> </v>
      </c>
      <c r="BO37" s="153"/>
      <c r="BP37" s="331" t="str">
        <f t="shared" si="203"/>
        <v xml:space="preserve"> </v>
      </c>
      <c r="BQ37" s="332" t="str">
        <f t="shared" si="204"/>
        <v xml:space="preserve"> </v>
      </c>
      <c r="BR37" s="149"/>
      <c r="BS37" s="150"/>
      <c r="BT37" s="150" t="str">
        <f t="shared" si="14"/>
        <v xml:space="preserve"> </v>
      </c>
      <c r="BU37" s="154" t="str">
        <f>IF(BS37=0," ",IF(BS37=16," ",VLOOKUP(BS37,PROTOKOL!$A:$E,2)*BT37))</f>
        <v xml:space="preserve"> </v>
      </c>
      <c r="BV37" s="151"/>
      <c r="BW37" s="152" t="str">
        <f>IF(BS37=0," ",IF(BS37=16," ",(BR37-BU37-BV37)*VLOOKUP(BS37,PROTOKOL!$A:$E,5)))</f>
        <v xml:space="preserve"> </v>
      </c>
      <c r="BX37" s="155"/>
      <c r="BY37" s="156" t="str">
        <f t="shared" si="15"/>
        <v xml:space="preserve"> </v>
      </c>
      <c r="BZ37" s="103"/>
      <c r="CA37" s="138">
        <v>24</v>
      </c>
      <c r="CB37" s="149" t="s">
        <v>163</v>
      </c>
      <c r="CC37" s="150"/>
      <c r="CD37" s="150" t="str">
        <f t="shared" si="16"/>
        <v xml:space="preserve"> </v>
      </c>
      <c r="CE37" s="150" t="str">
        <f>IFERROR(IF(CC37=0," ",IF(CC37=16," ",VLOOKUP(CC37,PROTOKOL!$A:$E,2)*CD37))/7.5*(7.5-CH37),"")</f>
        <v/>
      </c>
      <c r="CF37" s="151"/>
      <c r="CG37" s="152" t="str">
        <f>IF(CC37=0," ",IF(CC37=16," ",(CB37-CE37-CF37)*VLOOKUP(CC37,PROTOKOL!$A:$E,5)))</f>
        <v xml:space="preserve"> </v>
      </c>
      <c r="CH37" s="153"/>
      <c r="CI37" s="331" t="str">
        <f t="shared" si="205"/>
        <v xml:space="preserve"> </v>
      </c>
      <c r="CJ37" s="332" t="str">
        <f t="shared" si="206"/>
        <v xml:space="preserve"> </v>
      </c>
      <c r="CK37" s="149"/>
      <c r="CL37" s="150"/>
      <c r="CM37" s="150"/>
      <c r="CN37" s="154" t="str">
        <f>IF(CL37=0," ",IF(CL37=16," ",VLOOKUP(CL37,PROTOKOL!$A:$E,2)*CM37))</f>
        <v xml:space="preserve"> </v>
      </c>
      <c r="CO37" s="151"/>
      <c r="CP37" s="152" t="str">
        <f>IF(CL37=0," ",IF(CL37=16," ",(CK37-CN37-CO37)*VLOOKUP(CL37,PROTOKOL!$A:$E,5)))</f>
        <v xml:space="preserve"> </v>
      </c>
      <c r="CQ37" s="155"/>
      <c r="CR37" s="156" t="str">
        <f t="shared" si="17"/>
        <v xml:space="preserve"> </v>
      </c>
      <c r="CS37" s="103"/>
      <c r="CT37" s="138">
        <v>24</v>
      </c>
      <c r="CU37" s="149" t="s">
        <v>163</v>
      </c>
      <c r="CV37" s="150"/>
      <c r="CW37" s="150" t="str">
        <f t="shared" si="18"/>
        <v xml:space="preserve"> </v>
      </c>
      <c r="CX37" s="150" t="str">
        <f>IFERROR(IF(CV37=0," ",IF(CV37=16," ",VLOOKUP(CV37,PROTOKOL!$A:$E,2)*CW37))/7.5*(7.5-DA37),"")</f>
        <v/>
      </c>
      <c r="CY37" s="151"/>
      <c r="CZ37" s="152" t="str">
        <f>IF(CV37=0," ",IF(CV37=16," ",(CU37-CX37-CY37)*VLOOKUP(CV37,PROTOKOL!$A:$E,5)))</f>
        <v xml:space="preserve"> </v>
      </c>
      <c r="DA37" s="153"/>
      <c r="DB37" s="331" t="str">
        <f t="shared" si="207"/>
        <v xml:space="preserve"> </v>
      </c>
      <c r="DC37" s="332" t="str">
        <f t="shared" si="208"/>
        <v xml:space="preserve"> </v>
      </c>
      <c r="DD37" s="149"/>
      <c r="DE37" s="150"/>
      <c r="DF37" s="150" t="str">
        <f t="shared" si="209"/>
        <v xml:space="preserve"> </v>
      </c>
      <c r="DG37" s="154" t="str">
        <f>IF(DE37=0," ",IF(DE37=16," ",VLOOKUP(DE37,PROTOKOL!$A:$E,2)*DF37))</f>
        <v xml:space="preserve"> </v>
      </c>
      <c r="DH37" s="151"/>
      <c r="DI37" s="152" t="str">
        <f>IF(DE37=0," ",IF(DE37=16," ",(DD37-DG37-DH37)*VLOOKUP(DE37,PROTOKOL!$A:$E,5)))</f>
        <v xml:space="preserve"> </v>
      </c>
      <c r="DJ37" s="155"/>
      <c r="DK37" s="156" t="str">
        <f t="shared" si="19"/>
        <v xml:space="preserve"> </v>
      </c>
      <c r="DL37" s="103"/>
      <c r="DM37" s="138">
        <v>24</v>
      </c>
      <c r="DN37" s="149" t="s">
        <v>163</v>
      </c>
      <c r="DO37" s="150"/>
      <c r="DP37" s="150" t="str">
        <f t="shared" si="20"/>
        <v xml:space="preserve"> </v>
      </c>
      <c r="DQ37" s="150" t="str">
        <f>IFERROR(IF(DO37=0," ",IF(DO37=16," ",VLOOKUP(DO37,PROTOKOL!$A:$E,2)*DP37))/7.5*(7.5-DT37),"")</f>
        <v/>
      </c>
      <c r="DR37" s="151"/>
      <c r="DS37" s="152" t="str">
        <f>IF(DO37=0," ",IF(DO37=16," ",(DN37-DQ37-DR37)*VLOOKUP(DO37,PROTOKOL!$A:$E,5)))</f>
        <v xml:space="preserve"> </v>
      </c>
      <c r="DT37" s="153"/>
      <c r="DU37" s="331" t="str">
        <f t="shared" si="211"/>
        <v xml:space="preserve"> </v>
      </c>
      <c r="DV37" s="332" t="str">
        <f t="shared" si="212"/>
        <v xml:space="preserve"> </v>
      </c>
      <c r="DW37" s="149"/>
      <c r="DX37" s="150"/>
      <c r="DY37" s="150"/>
      <c r="DZ37" s="150"/>
      <c r="EA37" s="151"/>
      <c r="EB37" s="152"/>
      <c r="EC37" s="155"/>
      <c r="ED37" s="156"/>
      <c r="EE37" s="103"/>
      <c r="EF37" s="138">
        <v>24</v>
      </c>
      <c r="EG37" s="149" t="s">
        <v>163</v>
      </c>
      <c r="EH37" s="150"/>
      <c r="EI37" s="150" t="str">
        <f t="shared" si="22"/>
        <v xml:space="preserve"> </v>
      </c>
      <c r="EJ37" s="150" t="str">
        <f>IFERROR(IF(EH37=0," ",IF(EH37=16," ",VLOOKUP(EH37,PROTOKOL!$A:$E,2)*EI37))/7.5*(7.5-EM37),"")</f>
        <v/>
      </c>
      <c r="EK37" s="151"/>
      <c r="EL37" s="152" t="str">
        <f>IF(EH37=0," ",IF(EH37=16," ",(EG37-EJ37-EK37)*VLOOKUP(EH37,PROTOKOL!$A:$E,5)))</f>
        <v xml:space="preserve"> </v>
      </c>
      <c r="EM37" s="153"/>
      <c r="EN37" s="331" t="str">
        <f t="shared" si="214"/>
        <v xml:space="preserve"> </v>
      </c>
      <c r="EO37" s="332" t="str">
        <f t="shared" si="215"/>
        <v xml:space="preserve"> </v>
      </c>
      <c r="EP37" s="149"/>
      <c r="EQ37" s="150"/>
      <c r="ER37" s="150" t="str">
        <f t="shared" si="23"/>
        <v xml:space="preserve"> </v>
      </c>
      <c r="ES37" s="154" t="str">
        <f>IF(EQ37=0," ",IF(EQ37=16," ",VLOOKUP(EQ37,PROTOKOL!$A:$E,2)*ER37))</f>
        <v xml:space="preserve"> </v>
      </c>
      <c r="ET37" s="151"/>
      <c r="EU37" s="152" t="str">
        <f>IF(EQ37=0," ",IF(EQ37=16," ",(EP37-ES37-ET37)*VLOOKUP(EQ37,PROTOKOL!$A:$E,5)))</f>
        <v xml:space="preserve"> </v>
      </c>
      <c r="EV37" s="155"/>
      <c r="EW37" s="156" t="str">
        <f t="shared" si="24"/>
        <v xml:space="preserve"> </v>
      </c>
      <c r="EX37" s="103"/>
      <c r="EY37" s="138">
        <v>24</v>
      </c>
      <c r="EZ37" s="149" t="s">
        <v>163</v>
      </c>
      <c r="FA37" s="150"/>
      <c r="FB37" s="150" t="str">
        <f t="shared" si="25"/>
        <v xml:space="preserve"> </v>
      </c>
      <c r="FC37" s="150" t="str">
        <f>IFERROR(IF(FA37=0," ",IF(FA37=16," ",VLOOKUP(FA37,PROTOKOL!$A:$E,2)*FB37))/7.5*(7.5-FF37),"")</f>
        <v/>
      </c>
      <c r="FD37" s="151"/>
      <c r="FE37" s="152" t="str">
        <f>IF(FA37=0," ",IF(FA37=16," ",(EZ37-FC37-FD37)*VLOOKUP(FA37,PROTOKOL!$A:$E,5)))</f>
        <v xml:space="preserve"> </v>
      </c>
      <c r="FF37" s="153"/>
      <c r="FG37" s="331" t="str">
        <f t="shared" si="216"/>
        <v xml:space="preserve"> </v>
      </c>
      <c r="FH37" s="332" t="str">
        <f t="shared" si="217"/>
        <v xml:space="preserve"> </v>
      </c>
      <c r="FI37" s="149"/>
      <c r="FJ37" s="150"/>
      <c r="FK37" s="150" t="str">
        <f t="shared" si="26"/>
        <v xml:space="preserve"> </v>
      </c>
      <c r="FL37" s="154" t="str">
        <f>IF(FJ37=0," ",IF(FJ37=16," ",VLOOKUP(FJ37,PROTOKOL!$A:$E,2)*FK37))</f>
        <v xml:space="preserve"> </v>
      </c>
      <c r="FM37" s="151"/>
      <c r="FN37" s="152" t="str">
        <f>IF(FJ37=0," ",IF(FJ37=16," ",(FI37-FL37-FM37)*VLOOKUP(FJ37,PROTOKOL!$A:$E,5)))</f>
        <v xml:space="preserve"> </v>
      </c>
      <c r="FO37" s="155"/>
      <c r="FP37" s="156" t="str">
        <f t="shared" si="27"/>
        <v xml:space="preserve"> </v>
      </c>
      <c r="FQ37" s="103"/>
      <c r="FR37" s="138">
        <v>24</v>
      </c>
      <c r="FS37" s="149" t="s">
        <v>163</v>
      </c>
      <c r="FT37" s="150"/>
      <c r="FU37" s="150" t="str">
        <f t="shared" si="28"/>
        <v xml:space="preserve"> </v>
      </c>
      <c r="FV37" s="150" t="str">
        <f>IFERROR(IF(FT37=0," ",IF(FT37=16," ",VLOOKUP(FT37,PROTOKOL!$A:$E,2)*FU37))/7.5*(7.5-FY37),"")</f>
        <v/>
      </c>
      <c r="FW37" s="151"/>
      <c r="FX37" s="152" t="str">
        <f>IF(FT37=0," ",IF(FT37=16," ",(FS37-FV37-FW37)*VLOOKUP(FT37,PROTOKOL!$A:$E,5)))</f>
        <v xml:space="preserve"> </v>
      </c>
      <c r="FY37" s="153"/>
      <c r="FZ37" s="331" t="str">
        <f t="shared" si="218"/>
        <v xml:space="preserve"> </v>
      </c>
      <c r="GA37" s="332" t="str">
        <f t="shared" si="219"/>
        <v xml:space="preserve"> </v>
      </c>
      <c r="GB37" s="149"/>
      <c r="GC37" s="150"/>
      <c r="GD37" s="150" t="str">
        <f t="shared" si="29"/>
        <v xml:space="preserve"> </v>
      </c>
      <c r="GE37" s="154" t="str">
        <f>IF(GC37=0," ",IF(GC37=16," ",VLOOKUP(GC37,PROTOKOL!$A:$E,2)*GD37))</f>
        <v xml:space="preserve"> </v>
      </c>
      <c r="GF37" s="151"/>
      <c r="GG37" s="152" t="str">
        <f>IF(GC37=0," ",IF(GC37=16," ",(GB37-GE37-GF37)*VLOOKUP(GC37,PROTOKOL!$A:$E,5)))</f>
        <v xml:space="preserve"> </v>
      </c>
      <c r="GH37" s="155"/>
      <c r="GI37" s="156" t="str">
        <f t="shared" si="30"/>
        <v xml:space="preserve"> </v>
      </c>
      <c r="GJ37" s="103"/>
      <c r="GK37" s="138">
        <v>24</v>
      </c>
      <c r="GL37" s="149" t="s">
        <v>26</v>
      </c>
      <c r="GM37" s="150"/>
      <c r="GN37" s="150" t="str">
        <f t="shared" si="31"/>
        <v xml:space="preserve"> </v>
      </c>
      <c r="GO37" s="150" t="str">
        <f>IFERROR(IF(GM37=0," ",IF(GM37=16," ",VLOOKUP(GM37,PROTOKOL!$A:$E,2)*GN37))/7.5*(7.5-GR37),"")</f>
        <v/>
      </c>
      <c r="GP37" s="151"/>
      <c r="GQ37" s="152" t="str">
        <f>IF(GM37=0," ",IF(GM37=16," ",(GL37-GO37-GP37)*VLOOKUP(GM37,PROTOKOL!$A:$E,5)))</f>
        <v xml:space="preserve"> </v>
      </c>
      <c r="GR37" s="153"/>
      <c r="GS37" s="331" t="str">
        <f t="shared" si="220"/>
        <v xml:space="preserve"> </v>
      </c>
      <c r="GT37" s="332" t="str">
        <f t="shared" si="221"/>
        <v xml:space="preserve"> </v>
      </c>
      <c r="GU37" s="149"/>
      <c r="GV37" s="150"/>
      <c r="GW37" s="150" t="str">
        <f t="shared" si="32"/>
        <v xml:space="preserve"> </v>
      </c>
      <c r="GX37" s="154" t="str">
        <f>IF(GV37=0," ",IF(GV37=16," ",VLOOKUP(GV37,PROTOKOL!$A:$E,2)*GW37))</f>
        <v xml:space="preserve"> </v>
      </c>
      <c r="GY37" s="151"/>
      <c r="GZ37" s="152" t="str">
        <f>IF(GV37=0," ",IF(GV37=16," ",(GU37-GX37-GY37)*VLOOKUP(GV37,PROTOKOL!$A:$E,5)))</f>
        <v xml:space="preserve"> </v>
      </c>
      <c r="HA37" s="155"/>
      <c r="HB37" s="156" t="str">
        <f t="shared" si="33"/>
        <v xml:space="preserve"> </v>
      </c>
      <c r="HC37" s="103"/>
      <c r="HD37" s="138">
        <v>24</v>
      </c>
      <c r="HE37" s="149" t="s">
        <v>163</v>
      </c>
      <c r="HF37" s="150"/>
      <c r="HG37" s="150" t="str">
        <f t="shared" si="34"/>
        <v xml:space="preserve"> </v>
      </c>
      <c r="HH37" s="150" t="str">
        <f>IFERROR(IF(HF37=0," ",IF(HF37=16," ",VLOOKUP(HF37,PROTOKOL!$A:$E,2)*HG37))/7.5*(7.5-HK37),"")</f>
        <v/>
      </c>
      <c r="HI37" s="151"/>
      <c r="HJ37" s="152" t="str">
        <f>IF(HF37=0," ",IF(HF37=16," ",(HE37-HH37-HI37)*VLOOKUP(HF37,PROTOKOL!$A:$E,5)))</f>
        <v xml:space="preserve"> </v>
      </c>
      <c r="HK37" s="153"/>
      <c r="HL37" s="331" t="str">
        <f t="shared" si="222"/>
        <v xml:space="preserve"> </v>
      </c>
      <c r="HM37" s="332" t="str">
        <f t="shared" si="223"/>
        <v xml:space="preserve"> </v>
      </c>
      <c r="HN37" s="149">
        <v>1</v>
      </c>
      <c r="HO37" s="150">
        <v>5</v>
      </c>
      <c r="HP37" s="150">
        <v>4</v>
      </c>
      <c r="HQ37" s="154">
        <f>IF(HO37=0," ",IF(HO37=16," ",VLOOKUP(HO37,PROTOKOL!$A:$E,2)*HP37))</f>
        <v>0</v>
      </c>
      <c r="HR37" s="151"/>
      <c r="HS37" s="152">
        <f>IF(HO37=0," ",IF(HO37=16," ",(HN37-HQ37-HR37)*VLOOKUP(HO37,PROTOKOL!$A:$E,5)))/7.5*4</f>
        <v>9.2067382043761086</v>
      </c>
      <c r="HT37" s="155">
        <v>8</v>
      </c>
      <c r="HU37" s="156">
        <f>IF(HO37=0," ",HS37/HP37*HT37)/2</f>
        <v>9.2067382043761086</v>
      </c>
      <c r="HV37" s="103"/>
      <c r="HW37" s="138">
        <v>24</v>
      </c>
      <c r="HX37" s="149" t="s">
        <v>163</v>
      </c>
      <c r="HY37" s="150"/>
      <c r="HZ37" s="150" t="str">
        <f t="shared" si="37"/>
        <v xml:space="preserve"> </v>
      </c>
      <c r="IA37" s="150" t="str">
        <f>IFERROR(IF(HY37=0," ",IF(HY37=16," ",VLOOKUP(HY37,PROTOKOL!$A:$E,2)*HZ37))/7.5*(7.5-ID37),"")</f>
        <v/>
      </c>
      <c r="IB37" s="151"/>
      <c r="IC37" s="152" t="str">
        <f>IF(HY37=0," ",IF(HY37=16," ",(HX37-IA37-IB37)*VLOOKUP(HY37,PROTOKOL!$A:$E,5)))</f>
        <v xml:space="preserve"> </v>
      </c>
      <c r="ID37" s="153"/>
      <c r="IE37" s="331" t="str">
        <f t="shared" si="224"/>
        <v xml:space="preserve"> </v>
      </c>
      <c r="IF37" s="332" t="str">
        <f t="shared" si="225"/>
        <v xml:space="preserve"> </v>
      </c>
      <c r="IG37" s="149"/>
      <c r="IH37" s="150"/>
      <c r="II37" s="150" t="str">
        <f t="shared" si="38"/>
        <v xml:space="preserve"> </v>
      </c>
      <c r="IJ37" s="154" t="str">
        <f>IF(IH37=0," ",IF(IH37=16," ",VLOOKUP(IH37,PROTOKOL!$A:$E,2)*II37))</f>
        <v xml:space="preserve"> </v>
      </c>
      <c r="IK37" s="151"/>
      <c r="IL37" s="152" t="str">
        <f>IF(IH37=0," ",IF(IH37=16," ",(IG37-IJ37-IK37)*VLOOKUP(IH37,PROTOKOL!$A:$E,5)))</f>
        <v xml:space="preserve"> </v>
      </c>
      <c r="IM37" s="155"/>
      <c r="IN37" s="156" t="str">
        <f t="shared" si="39"/>
        <v xml:space="preserve"> </v>
      </c>
      <c r="IO37" s="103"/>
      <c r="IP37" s="138">
        <v>24</v>
      </c>
      <c r="IQ37" s="149" t="s">
        <v>163</v>
      </c>
      <c r="IR37" s="150"/>
      <c r="IS37" s="150" t="str">
        <f t="shared" si="40"/>
        <v xml:space="preserve"> </v>
      </c>
      <c r="IT37" s="150" t="str">
        <f>IFERROR(IF(IR37=0," ",IF(IR37=16," ",VLOOKUP(IR37,PROTOKOL!$A:$E,2)*IS37))/7.5*(7.5-IW37),"")</f>
        <v/>
      </c>
      <c r="IU37" s="151"/>
      <c r="IV37" s="152" t="str">
        <f>IF(IR37=0," ",IF(IR37=16," ",(IQ37-IT37-IU37)*VLOOKUP(IR37,PROTOKOL!$A:$E,5)))</f>
        <v xml:space="preserve"> </v>
      </c>
      <c r="IW37" s="153"/>
      <c r="IX37" s="331" t="str">
        <f t="shared" si="226"/>
        <v xml:space="preserve"> </v>
      </c>
      <c r="IY37" s="332" t="str">
        <f t="shared" si="227"/>
        <v xml:space="preserve"> </v>
      </c>
      <c r="IZ37" s="149"/>
      <c r="JA37" s="150"/>
      <c r="JB37" s="150" t="str">
        <f t="shared" si="41"/>
        <v xml:space="preserve"> </v>
      </c>
      <c r="JC37" s="154" t="str">
        <f>IF(JA37=0," ",IF(JA37=16," ",VLOOKUP(JA37,PROTOKOL!$A:$E,2)*JB37))</f>
        <v xml:space="preserve"> </v>
      </c>
      <c r="JD37" s="151"/>
      <c r="JE37" s="152" t="str">
        <f>IF(JA37=0," ",IF(JA37=16," ",(IZ37-JC37-JD37)*VLOOKUP(JA37,PROTOKOL!$A:$E,5)))</f>
        <v xml:space="preserve"> </v>
      </c>
      <c r="JF37" s="155"/>
      <c r="JG37" s="156" t="str">
        <f t="shared" si="42"/>
        <v xml:space="preserve"> </v>
      </c>
      <c r="JH37" s="103"/>
      <c r="JI37" s="138">
        <v>24</v>
      </c>
      <c r="JJ37" s="149" t="s">
        <v>163</v>
      </c>
      <c r="JK37" s="150"/>
      <c r="JL37" s="150" t="str">
        <f t="shared" si="43"/>
        <v xml:space="preserve"> </v>
      </c>
      <c r="JM37" s="150" t="str">
        <f>IFERROR(IF(JK37=0," ",IF(JK37=16," ",VLOOKUP(JK37,PROTOKOL!$A:$E,2)*JL37))/7.5*(7.5-JP37),"")</f>
        <v/>
      </c>
      <c r="JN37" s="151"/>
      <c r="JO37" s="152" t="str">
        <f>IF(JK37=0," ",IF(JK37=16," ",(JJ37-JM37-JN37)*VLOOKUP(JK37,PROTOKOL!$A:$E,5)))</f>
        <v xml:space="preserve"> </v>
      </c>
      <c r="JP37" s="153"/>
      <c r="JQ37" s="331" t="str">
        <f t="shared" si="228"/>
        <v xml:space="preserve"> </v>
      </c>
      <c r="JR37" s="332" t="str">
        <f t="shared" si="229"/>
        <v xml:space="preserve"> </v>
      </c>
      <c r="JS37" s="149"/>
      <c r="JT37" s="150"/>
      <c r="JU37" s="150" t="str">
        <f t="shared" si="44"/>
        <v xml:space="preserve"> </v>
      </c>
      <c r="JV37" s="154" t="str">
        <f>IF(JT37=0," ",IF(JT37=16," ",VLOOKUP(JT37,PROTOKOL!$A:$E,2)*JU37))</f>
        <v xml:space="preserve"> </v>
      </c>
      <c r="JW37" s="151"/>
      <c r="JX37" s="152" t="str">
        <f>IF(JT37=0," ",IF(JT37=16," ",(JS37-JV37-JW37)*VLOOKUP(JT37,PROTOKOL!$A:$E,5)))</f>
        <v xml:space="preserve"> </v>
      </c>
      <c r="JY37" s="155"/>
      <c r="JZ37" s="156" t="str">
        <f t="shared" si="45"/>
        <v xml:space="preserve"> </v>
      </c>
      <c r="KA37" s="103"/>
      <c r="KB37" s="138">
        <v>24</v>
      </c>
      <c r="KC37" s="149" t="s">
        <v>163</v>
      </c>
      <c r="KD37" s="150"/>
      <c r="KE37" s="150" t="str">
        <f t="shared" si="46"/>
        <v xml:space="preserve"> </v>
      </c>
      <c r="KF37" s="150" t="str">
        <f>IFERROR(IF(KD37=0," ",IF(KD37=16," ",VLOOKUP(KD37,PROTOKOL!$A:$E,2)*KE37))/7.5*(7.5-KI37),"")</f>
        <v/>
      </c>
      <c r="KG37" s="151"/>
      <c r="KH37" s="152" t="str">
        <f>IF(KD37=0," ",IF(KD37=16," ",(KC37-KF37-KG37)*VLOOKUP(KD37,PROTOKOL!$A:$E,5)))</f>
        <v xml:space="preserve"> </v>
      </c>
      <c r="KI37" s="153"/>
      <c r="KJ37" s="331" t="str">
        <f t="shared" si="230"/>
        <v xml:space="preserve"> </v>
      </c>
      <c r="KK37" s="332" t="str">
        <f t="shared" si="231"/>
        <v xml:space="preserve"> </v>
      </c>
      <c r="KL37" s="149"/>
      <c r="KM37" s="150"/>
      <c r="KN37" s="150" t="str">
        <f t="shared" si="47"/>
        <v xml:space="preserve"> </v>
      </c>
      <c r="KO37" s="154" t="str">
        <f>IF(KM37=0," ",IF(KM37=16," ",VLOOKUP(KM37,PROTOKOL!$A:$E,2)*KN37))</f>
        <v xml:space="preserve"> </v>
      </c>
      <c r="KP37" s="151"/>
      <c r="KQ37" s="152" t="str">
        <f>IF(KM37=0," ",IF(KM37=16," ",(KL37-KO37-KP37)*VLOOKUP(KM37,PROTOKOL!$A:$E,5)))</f>
        <v xml:space="preserve"> </v>
      </c>
      <c r="KR37" s="155"/>
      <c r="KS37" s="156" t="str">
        <f t="shared" si="48"/>
        <v xml:space="preserve"> </v>
      </c>
      <c r="KT37" s="103"/>
      <c r="KU37" s="138">
        <v>24</v>
      </c>
      <c r="KV37" s="149" t="s">
        <v>163</v>
      </c>
      <c r="KW37" s="150"/>
      <c r="KX37" s="150" t="str">
        <f t="shared" si="49"/>
        <v xml:space="preserve"> </v>
      </c>
      <c r="KY37" s="150" t="str">
        <f>IFERROR(IF(KW37=0," ",IF(KW37=16," ",VLOOKUP(KW37,PROTOKOL!$A:$E,2)*KX37))/7.5*(7.5-LB37),"")</f>
        <v/>
      </c>
      <c r="KZ37" s="151"/>
      <c r="LA37" s="152" t="str">
        <f>IF(KW37=0," ",IF(KW37=16," ",(KV37-KY37-KZ37)*VLOOKUP(KW37,PROTOKOL!$A:$E,5)))</f>
        <v xml:space="preserve"> </v>
      </c>
      <c r="LB37" s="153"/>
      <c r="LC37" s="331" t="str">
        <f t="shared" si="232"/>
        <v xml:space="preserve"> </v>
      </c>
      <c r="LD37" s="332" t="str">
        <f t="shared" si="233"/>
        <v xml:space="preserve"> </v>
      </c>
      <c r="LE37" s="149"/>
      <c r="LF37" s="150"/>
      <c r="LG37" s="150" t="str">
        <f t="shared" si="50"/>
        <v xml:space="preserve"> </v>
      </c>
      <c r="LH37" s="154" t="str">
        <f>IF(LF37=0," ",IF(LF37=16," ",VLOOKUP(LF37,PROTOKOL!$A:$E,2)*LG37))</f>
        <v xml:space="preserve"> </v>
      </c>
      <c r="LI37" s="151"/>
      <c r="LJ37" s="152" t="str">
        <f>IF(LF37=0," ",IF(LF37=16," ",(LE37-LH37-LI37)*VLOOKUP(LF37,PROTOKOL!$A:$E,5)))</f>
        <v xml:space="preserve"> </v>
      </c>
      <c r="LK37" s="155"/>
      <c r="LL37" s="156" t="str">
        <f t="shared" si="51"/>
        <v xml:space="preserve"> </v>
      </c>
      <c r="LM37" s="103"/>
      <c r="LN37" s="138">
        <v>24</v>
      </c>
      <c r="LO37" s="149" t="s">
        <v>163</v>
      </c>
      <c r="LP37" s="150"/>
      <c r="LQ37" s="150" t="str">
        <f t="shared" si="52"/>
        <v xml:space="preserve"> </v>
      </c>
      <c r="LR37" s="150" t="str">
        <f>IFERROR(IF(LP37=0," ",IF(LP37=16," ",VLOOKUP(LP37,PROTOKOL!$A:$E,2)*LQ37))/7.5*(7.5-LU37),"")</f>
        <v/>
      </c>
      <c r="LS37" s="151"/>
      <c r="LT37" s="152" t="str">
        <f>IF(LP37=0," ",IF(LP37=16," ",(LO37-LR37-LS37)*VLOOKUP(LP37,PROTOKOL!$A:$E,5)))</f>
        <v xml:space="preserve"> </v>
      </c>
      <c r="LU37" s="153"/>
      <c r="LV37" s="331" t="str">
        <f t="shared" si="234"/>
        <v xml:space="preserve"> </v>
      </c>
      <c r="LW37" s="332" t="str">
        <f t="shared" si="235"/>
        <v xml:space="preserve"> </v>
      </c>
      <c r="LX37" s="149"/>
      <c r="LY37" s="150"/>
      <c r="LZ37" s="150" t="str">
        <f t="shared" si="53"/>
        <v xml:space="preserve"> </v>
      </c>
      <c r="MA37" s="154" t="str">
        <f>IF(LY37=0," ",IF(LY37=16," ",VLOOKUP(LY37,PROTOKOL!$A:$E,2)*LZ37))</f>
        <v xml:space="preserve"> </v>
      </c>
      <c r="MB37" s="151"/>
      <c r="MC37" s="152" t="str">
        <f>IF(LY37=0," ",IF(LY37=16," ",(LX37-MA37-MB37)*VLOOKUP(LY37,PROTOKOL!$A:$E,5)))</f>
        <v xml:space="preserve"> </v>
      </c>
      <c r="MD37" s="155"/>
      <c r="ME37" s="156" t="str">
        <f t="shared" si="54"/>
        <v xml:space="preserve"> </v>
      </c>
      <c r="MF37" s="103"/>
      <c r="MG37" s="138">
        <v>24</v>
      </c>
      <c r="MH37" s="149" t="s">
        <v>163</v>
      </c>
      <c r="MI37" s="150"/>
      <c r="MJ37" s="150" t="str">
        <f t="shared" si="55"/>
        <v xml:space="preserve"> </v>
      </c>
      <c r="MK37" s="150" t="str">
        <f>IFERROR(IF(MI37=0," ",IF(MI37=16," ",VLOOKUP(MI37,PROTOKOL!$A:$E,2)*MJ37))/7.5*(7.5-MN37),"")</f>
        <v/>
      </c>
      <c r="ML37" s="151"/>
      <c r="MM37" s="152" t="str">
        <f>IF(MI37=0," ",IF(MI37=16," ",(MH37-MK37-ML37)*VLOOKUP(MI37,PROTOKOL!$A:$E,5)))</f>
        <v xml:space="preserve"> </v>
      </c>
      <c r="MN37" s="153"/>
      <c r="MO37" s="331" t="str">
        <f t="shared" si="236"/>
        <v xml:space="preserve"> </v>
      </c>
      <c r="MP37" s="332" t="str">
        <f t="shared" si="237"/>
        <v xml:space="preserve"> </v>
      </c>
      <c r="MQ37" s="149"/>
      <c r="MR37" s="150"/>
      <c r="MS37" s="150" t="str">
        <f t="shared" si="56"/>
        <v xml:space="preserve"> </v>
      </c>
      <c r="MT37" s="154" t="str">
        <f>IF(MR37=0," ",IF(MR37=16," ",VLOOKUP(MR37,PROTOKOL!$A:$E,2)*MS37))</f>
        <v xml:space="preserve"> </v>
      </c>
      <c r="MU37" s="151"/>
      <c r="MV37" s="152" t="str">
        <f>IF(MR37=0," ",IF(MR37=16," ",(MQ37-MT37-MU37)*VLOOKUP(MR37,PROTOKOL!$A:$E,5)))</f>
        <v xml:space="preserve"> </v>
      </c>
      <c r="MW37" s="155"/>
      <c r="MX37" s="156" t="str">
        <f t="shared" si="57"/>
        <v xml:space="preserve"> </v>
      </c>
      <c r="MY37" s="103"/>
      <c r="MZ37" s="138">
        <v>24</v>
      </c>
      <c r="NA37" s="149" t="s">
        <v>163</v>
      </c>
      <c r="NB37" s="150"/>
      <c r="NC37" s="150" t="str">
        <f t="shared" si="58"/>
        <v xml:space="preserve"> </v>
      </c>
      <c r="ND37" s="150" t="str">
        <f>IFERROR(IF(NB37=0," ",IF(NB37=16," ",VLOOKUP(NB37,PROTOKOL!$A:$E,2)*NC37))/7.5*(7.5-NG37),"")</f>
        <v/>
      </c>
      <c r="NE37" s="151"/>
      <c r="NF37" s="152" t="str">
        <f>IF(NB37=0," ",IF(NB37=16," ",(NA37-ND37-NE37)*VLOOKUP(NB37,PROTOKOL!$A:$E,5)))</f>
        <v xml:space="preserve"> </v>
      </c>
      <c r="NG37" s="153"/>
      <c r="NH37" s="331" t="str">
        <f t="shared" si="238"/>
        <v xml:space="preserve"> </v>
      </c>
      <c r="NI37" s="332" t="str">
        <f t="shared" si="239"/>
        <v xml:space="preserve"> </v>
      </c>
      <c r="NJ37" s="149"/>
      <c r="NK37" s="150"/>
      <c r="NL37" s="150" t="str">
        <f t="shared" si="59"/>
        <v xml:space="preserve"> </v>
      </c>
      <c r="NM37" s="154" t="str">
        <f>IF(NK37=0," ",IF(NK37=16," ",VLOOKUP(NK37,PROTOKOL!$A:$E,2)*NL37))</f>
        <v xml:space="preserve"> </v>
      </c>
      <c r="NN37" s="151"/>
      <c r="NO37" s="152" t="str">
        <f>IF(NK37=0," ",IF(NK37=16," ",(NJ37-NM37-NN37)*VLOOKUP(NK37,PROTOKOL!$A:$E,5)))</f>
        <v xml:space="preserve"> </v>
      </c>
      <c r="NP37" s="155"/>
      <c r="NQ37" s="156" t="str">
        <f t="shared" si="60"/>
        <v xml:space="preserve"> </v>
      </c>
      <c r="NR37" s="103"/>
      <c r="NS37" s="138">
        <v>24</v>
      </c>
      <c r="NT37" s="149" t="s">
        <v>163</v>
      </c>
      <c r="NU37" s="150"/>
      <c r="NV37" s="150" t="str">
        <f t="shared" si="61"/>
        <v xml:space="preserve"> </v>
      </c>
      <c r="NW37" s="150" t="str">
        <f>IFERROR(IF(NU37=0," ",IF(NU37=16," ",VLOOKUP(NU37,PROTOKOL!$A:$E,2)*NV37))/7.5*(7.5-NZ37),"")</f>
        <v/>
      </c>
      <c r="NX37" s="151"/>
      <c r="NY37" s="152" t="str">
        <f>IF(NU37=0," ",IF(NU37=16," ",(NT37-NW37-NX37)*VLOOKUP(NU37,PROTOKOL!$A:$E,5)))</f>
        <v xml:space="preserve"> </v>
      </c>
      <c r="NZ37" s="153"/>
      <c r="OA37" s="331" t="str">
        <f t="shared" si="240"/>
        <v xml:space="preserve"> </v>
      </c>
      <c r="OB37" s="332" t="str">
        <f t="shared" si="241"/>
        <v xml:space="preserve"> </v>
      </c>
      <c r="OC37" s="149"/>
      <c r="OD37" s="150"/>
      <c r="OE37" s="150" t="str">
        <f t="shared" si="62"/>
        <v xml:space="preserve"> </v>
      </c>
      <c r="OF37" s="154" t="str">
        <f>IF(OD37=0," ",IF(OD37=16," ",VLOOKUP(OD37,PROTOKOL!$A:$E,2)*OE37))</f>
        <v xml:space="preserve"> </v>
      </c>
      <c r="OG37" s="151"/>
      <c r="OH37" s="152" t="str">
        <f>IF(OD37=0," ",IF(OD37=16," ",(OC37-OF37-OG37)*VLOOKUP(OD37,PROTOKOL!$A:$E,5)))</f>
        <v xml:space="preserve"> </v>
      </c>
      <c r="OI37" s="155"/>
      <c r="OJ37" s="156" t="str">
        <f t="shared" si="63"/>
        <v xml:space="preserve"> </v>
      </c>
      <c r="OK37" s="103"/>
      <c r="OL37" s="138">
        <v>24</v>
      </c>
      <c r="OM37" s="149" t="s">
        <v>26</v>
      </c>
      <c r="ON37" s="150"/>
      <c r="OO37" s="150" t="str">
        <f t="shared" si="64"/>
        <v xml:space="preserve"> </v>
      </c>
      <c r="OP37" s="150" t="str">
        <f>IFERROR(IF(ON37=0," ",IF(ON37=16," ",VLOOKUP(ON37,PROTOKOL!$A:$E,2)*OO37))/7.5*(7.5-OS37),"")</f>
        <v/>
      </c>
      <c r="OQ37" s="151"/>
      <c r="OR37" s="152" t="str">
        <f>IF(ON37=0," ",IF(ON37=16," ",(OM37-OP37-OQ37)*VLOOKUP(ON37,PROTOKOL!$A:$E,5)))</f>
        <v xml:space="preserve"> </v>
      </c>
      <c r="OS37" s="153"/>
      <c r="OT37" s="331" t="str">
        <f t="shared" si="242"/>
        <v xml:space="preserve"> </v>
      </c>
      <c r="OU37" s="332" t="str">
        <f t="shared" si="243"/>
        <v xml:space="preserve"> </v>
      </c>
      <c r="OV37" s="149"/>
      <c r="OW37" s="150"/>
      <c r="OX37" s="150" t="str">
        <f t="shared" si="65"/>
        <v xml:space="preserve"> </v>
      </c>
      <c r="OY37" s="154" t="str">
        <f>IF(OW37=0," ",IF(OW37=16," ",VLOOKUP(OW37,PROTOKOL!$A:$E,2)*OX37))</f>
        <v xml:space="preserve"> </v>
      </c>
      <c r="OZ37" s="151"/>
      <c r="PA37" s="152" t="str">
        <f>IF(OW37=0," ",IF(OW37=16," ",(OV37-OY37-OZ37)*VLOOKUP(OW37,PROTOKOL!$A:$E,5)))</f>
        <v xml:space="preserve"> </v>
      </c>
      <c r="PB37" s="155"/>
      <c r="PC37" s="156" t="str">
        <f t="shared" si="66"/>
        <v xml:space="preserve"> </v>
      </c>
      <c r="PD37" s="103"/>
      <c r="PE37" s="138">
        <v>24</v>
      </c>
      <c r="PF37" s="149" t="s">
        <v>163</v>
      </c>
      <c r="PG37" s="150"/>
      <c r="PH37" s="150" t="str">
        <f t="shared" si="67"/>
        <v xml:space="preserve"> </v>
      </c>
      <c r="PI37" s="150" t="str">
        <f>IFERROR(IF(PG37=0," ",IF(PG37=16," ",VLOOKUP(PG37,PROTOKOL!$A:$E,2)*PH37))/7.5*(7.5-PL37),"")</f>
        <v/>
      </c>
      <c r="PJ37" s="151"/>
      <c r="PK37" s="152" t="str">
        <f>IF(PG37=0," ",IF(PG37=16," ",(PF37-PI37-PJ37)*VLOOKUP(PG37,PROTOKOL!$A:$E,5)))</f>
        <v xml:space="preserve"> </v>
      </c>
      <c r="PL37" s="153"/>
      <c r="PM37" s="331" t="str">
        <f t="shared" si="244"/>
        <v xml:space="preserve"> </v>
      </c>
      <c r="PN37" s="332" t="str">
        <f t="shared" si="245"/>
        <v xml:space="preserve"> </v>
      </c>
      <c r="PO37" s="149"/>
      <c r="PP37" s="150"/>
      <c r="PQ37" s="150" t="str">
        <f t="shared" si="68"/>
        <v xml:space="preserve"> </v>
      </c>
      <c r="PR37" s="154" t="str">
        <f>IF(PP37=0," ",IF(PP37=16," ",VLOOKUP(PP37,PROTOKOL!$A:$E,2)*PQ37))</f>
        <v xml:space="preserve"> </v>
      </c>
      <c r="PS37" s="151"/>
      <c r="PT37" s="152" t="str">
        <f>IF(PP37=0," ",IF(PP37=16," ",(PO37-PR37-PS37)*VLOOKUP(PP37,PROTOKOL!$A:$E,5)))</f>
        <v xml:space="preserve"> </v>
      </c>
      <c r="PU37" s="155"/>
      <c r="PV37" s="156" t="str">
        <f t="shared" si="69"/>
        <v xml:space="preserve"> </v>
      </c>
      <c r="PW37" s="103"/>
      <c r="PX37" s="138">
        <v>24</v>
      </c>
      <c r="PY37" s="149" t="s">
        <v>163</v>
      </c>
      <c r="PZ37" s="150"/>
      <c r="QA37" s="150" t="str">
        <f t="shared" si="70"/>
        <v xml:space="preserve"> </v>
      </c>
      <c r="QB37" s="150" t="str">
        <f>IFERROR(IF(PZ37=0," ",IF(PZ37=16," ",VLOOKUP(PZ37,PROTOKOL!$A:$E,2)*QA37))/7.5*(7.5-QE37),"")</f>
        <v/>
      </c>
      <c r="QC37" s="151"/>
      <c r="QD37" s="152" t="str">
        <f>IF(PZ37=0," ",IF(PZ37=16," ",(PY37-QB37-QC37)*VLOOKUP(PZ37,PROTOKOL!$A:$E,5)))</f>
        <v xml:space="preserve"> </v>
      </c>
      <c r="QE37" s="153"/>
      <c r="QF37" s="331" t="str">
        <f t="shared" si="246"/>
        <v xml:space="preserve"> </v>
      </c>
      <c r="QG37" s="332" t="str">
        <f t="shared" si="247"/>
        <v xml:space="preserve"> </v>
      </c>
      <c r="QH37" s="149"/>
      <c r="QI37" s="150"/>
      <c r="QJ37" s="150" t="str">
        <f t="shared" si="71"/>
        <v xml:space="preserve"> </v>
      </c>
      <c r="QK37" s="154" t="str">
        <f>IF(QI37=0," ",IF(QI37=16," ",VLOOKUP(QI37,PROTOKOL!$A:$E,2)*QJ37))</f>
        <v xml:space="preserve"> </v>
      </c>
      <c r="QL37" s="151"/>
      <c r="QM37" s="152" t="str">
        <f>IF(QI37=0," ",IF(QI37=16," ",(QH37-QK37-QL37)*VLOOKUP(QI37,PROTOKOL!$A:$E,5)))</f>
        <v xml:space="preserve"> </v>
      </c>
      <c r="QN37" s="155"/>
      <c r="QO37" s="156" t="str">
        <f t="shared" si="72"/>
        <v xml:space="preserve"> </v>
      </c>
      <c r="QP37" s="103"/>
      <c r="QQ37" s="138">
        <v>24</v>
      </c>
      <c r="QR37" s="149" t="s">
        <v>163</v>
      </c>
      <c r="QS37" s="150"/>
      <c r="QT37" s="150" t="str">
        <f t="shared" si="73"/>
        <v xml:space="preserve"> </v>
      </c>
      <c r="QU37" s="150" t="str">
        <f>IFERROR(IF(QS37=0," ",IF(QS37=16," ",VLOOKUP(QS37,PROTOKOL!$A:$E,2)*QT37))/7.5*(7.5-QX37),"")</f>
        <v/>
      </c>
      <c r="QV37" s="151"/>
      <c r="QW37" s="152" t="str">
        <f>IF(QS37=0," ",IF(QS37=16," ",(QR37-QU37-QV37)*VLOOKUP(QS37,PROTOKOL!$A:$E,5)))</f>
        <v xml:space="preserve"> </v>
      </c>
      <c r="QX37" s="153"/>
      <c r="QY37" s="331" t="str">
        <f t="shared" si="248"/>
        <v xml:space="preserve"> </v>
      </c>
      <c r="QZ37" s="332" t="str">
        <f t="shared" si="249"/>
        <v xml:space="preserve"> </v>
      </c>
      <c r="RA37" s="149"/>
      <c r="RB37" s="150"/>
      <c r="RC37" s="150" t="str">
        <f t="shared" si="74"/>
        <v xml:space="preserve"> </v>
      </c>
      <c r="RD37" s="154" t="str">
        <f>IF(RB37=0," ",IF(RB37=16," ",VLOOKUP(RB37,PROTOKOL!$A:$E,2)*RC37))</f>
        <v xml:space="preserve"> </v>
      </c>
      <c r="RE37" s="151"/>
      <c r="RF37" s="152" t="str">
        <f>IF(RB37=0," ",IF(RB37=16," ",(RA37-RD37-RE37)*VLOOKUP(RB37,PROTOKOL!$A:$E,5)))</f>
        <v xml:space="preserve"> </v>
      </c>
      <c r="RG37" s="155"/>
      <c r="RH37" s="156" t="str">
        <f t="shared" si="75"/>
        <v xml:space="preserve"> </v>
      </c>
      <c r="RI37" s="103"/>
      <c r="RJ37" s="138">
        <v>24</v>
      </c>
      <c r="RK37" s="149" t="s">
        <v>163</v>
      </c>
      <c r="RL37" s="150"/>
      <c r="RM37" s="150" t="str">
        <f t="shared" si="76"/>
        <v xml:space="preserve"> </v>
      </c>
      <c r="RN37" s="150" t="str">
        <f>IFERROR(IF(RL37=0," ",IF(RL37=16," ",VLOOKUP(RL37,PROTOKOL!$A:$E,2)*RM37))/7.5*(7.5-RQ37),"")</f>
        <v/>
      </c>
      <c r="RO37" s="151"/>
      <c r="RP37" s="152" t="str">
        <f>IF(RL37=0," ",IF(RL37=16," ",(RK37-RN37-RO37)*VLOOKUP(RL37,PROTOKOL!$A:$E,5)))</f>
        <v xml:space="preserve"> </v>
      </c>
      <c r="RQ37" s="153"/>
      <c r="RR37" s="331" t="str">
        <f t="shared" si="250"/>
        <v xml:space="preserve"> </v>
      </c>
      <c r="RS37" s="332" t="str">
        <f t="shared" si="251"/>
        <v xml:space="preserve"> </v>
      </c>
      <c r="RT37" s="149"/>
      <c r="RU37" s="150"/>
      <c r="RV37" s="150" t="str">
        <f t="shared" si="77"/>
        <v xml:space="preserve"> </v>
      </c>
      <c r="RW37" s="154" t="str">
        <f>IF(RU37=0," ",IF(RU37=16," ",VLOOKUP(RU37,PROTOKOL!$A:$E,2)*RV37))</f>
        <v xml:space="preserve"> </v>
      </c>
      <c r="RX37" s="151"/>
      <c r="RY37" s="152" t="str">
        <f>IF(RU37=0," ",IF(RU37=16," ",(RT37-RW37-RX37)*VLOOKUP(RU37,PROTOKOL!$A:$E,5)))</f>
        <v xml:space="preserve"> </v>
      </c>
      <c r="RZ37" s="155"/>
      <c r="SA37" s="156" t="str">
        <f t="shared" si="78"/>
        <v xml:space="preserve"> </v>
      </c>
      <c r="SB37" s="103"/>
      <c r="SC37" s="138">
        <v>24</v>
      </c>
      <c r="SD37" s="149" t="s">
        <v>163</v>
      </c>
      <c r="SE37" s="150"/>
      <c r="SF37" s="150" t="str">
        <f t="shared" si="79"/>
        <v xml:space="preserve"> </v>
      </c>
      <c r="SG37" s="150" t="str">
        <f>IFERROR(IF(SE37=0," ",IF(SE37=16," ",VLOOKUP(SE37,PROTOKOL!$A:$E,2)*SF37))/7.5*(7.5-SJ37),"")</f>
        <v/>
      </c>
      <c r="SH37" s="151"/>
      <c r="SI37" s="152" t="str">
        <f>IF(SE37=0," ",IF(SE37=16," ",(SD37-SG37-SH37)*VLOOKUP(SE37,PROTOKOL!$A:$E,5)))</f>
        <v xml:space="preserve"> </v>
      </c>
      <c r="SJ37" s="153"/>
      <c r="SK37" s="331" t="str">
        <f t="shared" si="252"/>
        <v xml:space="preserve"> </v>
      </c>
      <c r="SL37" s="332" t="str">
        <f t="shared" si="253"/>
        <v xml:space="preserve"> </v>
      </c>
      <c r="SM37" s="149"/>
      <c r="SN37" s="150"/>
      <c r="SO37" s="150" t="str">
        <f t="shared" si="80"/>
        <v xml:space="preserve"> </v>
      </c>
      <c r="SP37" s="154" t="str">
        <f>IF(SN37=0," ",IF(SN37=16," ",VLOOKUP(SN37,PROTOKOL!$A:$E,2)*SO37))</f>
        <v xml:space="preserve"> </v>
      </c>
      <c r="SQ37" s="151"/>
      <c r="SR37" s="152" t="str">
        <f>IF(SN37=0," ",IF(SN37=16," ",(SM37-SP37-SQ37)*VLOOKUP(SN37,PROTOKOL!$A:$E,5)))</f>
        <v xml:space="preserve"> </v>
      </c>
      <c r="SS37" s="155"/>
      <c r="ST37" s="156" t="str">
        <f t="shared" si="81"/>
        <v xml:space="preserve"> </v>
      </c>
      <c r="SU37" s="103"/>
      <c r="SV37" s="138">
        <v>24</v>
      </c>
      <c r="SW37" s="149" t="s">
        <v>163</v>
      </c>
      <c r="SX37" s="150"/>
      <c r="SY37" s="150" t="str">
        <f t="shared" si="82"/>
        <v xml:space="preserve"> </v>
      </c>
      <c r="SZ37" s="150" t="str">
        <f>IFERROR(IF(SX37=0," ",IF(SX37=16," ",VLOOKUP(SX37,PROTOKOL!$A:$E,2)*SY37))/7.5*(7.5-TC37),"")</f>
        <v/>
      </c>
      <c r="TA37" s="151"/>
      <c r="TB37" s="152" t="str">
        <f>IF(SX37=0," ",IF(SX37=16," ",(SW37-SZ37-TA37)*VLOOKUP(SX37,PROTOKOL!$A:$E,5)))</f>
        <v xml:space="preserve"> </v>
      </c>
      <c r="TC37" s="153"/>
      <c r="TD37" s="331" t="str">
        <f t="shared" si="254"/>
        <v xml:space="preserve"> </v>
      </c>
      <c r="TE37" s="332" t="str">
        <f t="shared" si="255"/>
        <v xml:space="preserve"> </v>
      </c>
      <c r="TF37" s="149"/>
      <c r="TG37" s="150"/>
      <c r="TH37" s="150" t="str">
        <f t="shared" si="83"/>
        <v xml:space="preserve"> </v>
      </c>
      <c r="TI37" s="154" t="str">
        <f>IF(TG37=0," ",IF(TG37=16," ",VLOOKUP(TG37,PROTOKOL!$A:$E,2)*TH37))</f>
        <v xml:space="preserve"> </v>
      </c>
      <c r="TJ37" s="151"/>
      <c r="TK37" s="152" t="str">
        <f>IF(TG37=0," ",IF(TG37=16," ",(TF37-TI37-TJ37)*VLOOKUP(TG37,PROTOKOL!$A:$E,5)))</f>
        <v xml:space="preserve"> </v>
      </c>
      <c r="TL37" s="155"/>
      <c r="TM37" s="156" t="str">
        <f t="shared" si="84"/>
        <v xml:space="preserve"> </v>
      </c>
      <c r="TN37" s="103"/>
      <c r="TO37" s="138">
        <v>24</v>
      </c>
      <c r="TP37" s="149" t="s">
        <v>163</v>
      </c>
      <c r="TQ37" s="150"/>
      <c r="TR37" s="150" t="str">
        <f t="shared" si="85"/>
        <v xml:space="preserve"> </v>
      </c>
      <c r="TS37" s="150" t="str">
        <f>IFERROR(IF(TQ37=0," ",IF(TQ37=16," ",VLOOKUP(TQ37,PROTOKOL!$A:$E,2)*TR37))/7.5*(7.5-TV37),"")</f>
        <v/>
      </c>
      <c r="TT37" s="151"/>
      <c r="TU37" s="152" t="str">
        <f>IF(TQ37=0," ",IF(TQ37=16," ",(TP37-TS37-TT37)*VLOOKUP(TQ37,PROTOKOL!$A:$E,5)))</f>
        <v xml:space="preserve"> </v>
      </c>
      <c r="TV37" s="153"/>
      <c r="TW37" s="331" t="str">
        <f t="shared" si="256"/>
        <v xml:space="preserve"> </v>
      </c>
      <c r="TX37" s="332" t="str">
        <f t="shared" si="257"/>
        <v xml:space="preserve"> </v>
      </c>
      <c r="TY37" s="149"/>
      <c r="TZ37" s="150"/>
      <c r="UA37" s="150" t="str">
        <f t="shared" si="86"/>
        <v xml:space="preserve"> </v>
      </c>
      <c r="UB37" s="154" t="str">
        <f>IF(TZ37=0," ",IF(TZ37=16," ",VLOOKUP(TZ37,PROTOKOL!$A:$E,2)*UA37))</f>
        <v xml:space="preserve"> </v>
      </c>
      <c r="UC37" s="151"/>
      <c r="UD37" s="152" t="str">
        <f>IF(TZ37=0," ",IF(TZ37=16," ",(TY37-UB37-UC37)*VLOOKUP(TZ37,PROTOKOL!$A:$E,5)))</f>
        <v xml:space="preserve"> </v>
      </c>
      <c r="UE37" s="155"/>
      <c r="UF37" s="156" t="str">
        <f t="shared" si="87"/>
        <v xml:space="preserve"> </v>
      </c>
      <c r="UG37" s="103"/>
      <c r="UH37" s="138">
        <v>24</v>
      </c>
      <c r="UI37" s="149" t="s">
        <v>163</v>
      </c>
      <c r="UJ37" s="150"/>
      <c r="UK37" s="150" t="str">
        <f t="shared" si="88"/>
        <v xml:space="preserve"> </v>
      </c>
      <c r="UL37" s="150" t="str">
        <f>IFERROR(IF(UJ37=0," ",IF(UJ37=16," ",VLOOKUP(UJ37,PROTOKOL!$A:$E,2)*UK37))/7.5*(7.5-UO37),"")</f>
        <v/>
      </c>
      <c r="UM37" s="151"/>
      <c r="UN37" s="152" t="str">
        <f>IF(UJ37=0," ",IF(UJ37=16," ",(UI37-UL37-UM37)*VLOOKUP(UJ37,PROTOKOL!$A:$E,5)))</f>
        <v xml:space="preserve"> </v>
      </c>
      <c r="UO37" s="153"/>
      <c r="UP37" s="331" t="str">
        <f t="shared" si="258"/>
        <v xml:space="preserve"> </v>
      </c>
      <c r="UQ37" s="332" t="str">
        <f t="shared" si="259"/>
        <v xml:space="preserve"> </v>
      </c>
      <c r="UR37" s="149"/>
      <c r="US37" s="150"/>
      <c r="UT37" s="150" t="str">
        <f t="shared" si="89"/>
        <v xml:space="preserve"> </v>
      </c>
      <c r="UU37" s="154" t="str">
        <f>IF(US37=0," ",IF(US37=16," ",VLOOKUP(US37,PROTOKOL!$A:$E,2)*UT37))</f>
        <v xml:space="preserve"> </v>
      </c>
      <c r="UV37" s="151"/>
      <c r="UW37" s="152" t="str">
        <f>IF(US37=0," ",IF(US37=16," ",(UR37-UU37-UV37)*VLOOKUP(US37,PROTOKOL!$A:$E,5)))</f>
        <v xml:space="preserve"> </v>
      </c>
      <c r="UX37" s="155"/>
      <c r="UY37" s="156" t="str">
        <f t="shared" si="90"/>
        <v xml:space="preserve"> </v>
      </c>
      <c r="UZ37" s="103"/>
      <c r="VA37" s="138">
        <v>24</v>
      </c>
      <c r="VB37" s="149" t="s">
        <v>163</v>
      </c>
      <c r="VC37" s="150"/>
      <c r="VD37" s="150" t="str">
        <f t="shared" si="91"/>
        <v xml:space="preserve"> </v>
      </c>
      <c r="VE37" s="150" t="str">
        <f>IFERROR(IF(VC37=0," ",IF(VC37=16," ",VLOOKUP(VC37,PROTOKOL!$A:$E,2)*VD37))/7.5*(7.5-VH37),"")</f>
        <v/>
      </c>
      <c r="VF37" s="151"/>
      <c r="VG37" s="152" t="str">
        <f>IF(VC37=0," ",IF(VC37=16," ",(VB37-VE37-VF37)*VLOOKUP(VC37,PROTOKOL!$A:$E,5)))</f>
        <v xml:space="preserve"> </v>
      </c>
      <c r="VH37" s="153"/>
      <c r="VI37" s="331" t="str">
        <f t="shared" si="260"/>
        <v xml:space="preserve"> </v>
      </c>
      <c r="VJ37" s="332" t="str">
        <f t="shared" si="261"/>
        <v xml:space="preserve"> </v>
      </c>
      <c r="VK37" s="149"/>
      <c r="VL37" s="150"/>
      <c r="VM37" s="150" t="str">
        <f t="shared" si="92"/>
        <v xml:space="preserve"> </v>
      </c>
      <c r="VN37" s="154" t="str">
        <f>IF(VL37=0," ",IF(VL37=16," ",VLOOKUP(VL37,PROTOKOL!$A:$E,2)*VM37))</f>
        <v xml:space="preserve"> </v>
      </c>
      <c r="VO37" s="151"/>
      <c r="VP37" s="152" t="str">
        <f>IF(VL37=0," ",IF(VL37=16," ",(VK37-VN37-VO37)*VLOOKUP(VL37,PROTOKOL!$A:$E,5)))</f>
        <v xml:space="preserve"> </v>
      </c>
      <c r="VQ37" s="155"/>
      <c r="VR37" s="156" t="str">
        <f t="shared" si="93"/>
        <v xml:space="preserve"> </v>
      </c>
      <c r="VS37" s="103"/>
      <c r="VT37" s="138">
        <v>24</v>
      </c>
      <c r="VU37" s="149" t="s">
        <v>163</v>
      </c>
      <c r="VV37" s="150"/>
      <c r="VW37" s="150" t="str">
        <f t="shared" si="94"/>
        <v xml:space="preserve"> </v>
      </c>
      <c r="VX37" s="150" t="str">
        <f>IFERROR(IF(VV37=0," ",IF(VV37=16," ",VLOOKUP(VV37,PROTOKOL!$A:$E,2)*VW37))/7.5*(7.5-WA37),"")</f>
        <v/>
      </c>
      <c r="VY37" s="151"/>
      <c r="VZ37" s="152" t="str">
        <f>IF(VV37=0," ",IF(VV37=16," ",(VU37-VX37-VY37)*VLOOKUP(VV37,PROTOKOL!$A:$E,5)))</f>
        <v xml:space="preserve"> </v>
      </c>
      <c r="WA37" s="153"/>
      <c r="WB37" s="331" t="str">
        <f t="shared" si="262"/>
        <v xml:space="preserve"> </v>
      </c>
      <c r="WC37" s="332" t="str">
        <f t="shared" si="263"/>
        <v xml:space="preserve"> </v>
      </c>
      <c r="WD37" s="149"/>
      <c r="WE37" s="150"/>
      <c r="WF37" s="150" t="str">
        <f t="shared" si="95"/>
        <v xml:space="preserve"> </v>
      </c>
      <c r="WG37" s="154" t="str">
        <f>IF(WE37=0," ",IF(WE37=16," ",VLOOKUP(WE37,PROTOKOL!$A:$E,2)*WF37))</f>
        <v xml:space="preserve"> </v>
      </c>
      <c r="WH37" s="151"/>
      <c r="WI37" s="152" t="str">
        <f>IF(WE37=0," ",IF(WE37=16," ",(WD37-WG37-WH37)*VLOOKUP(WE37,PROTOKOL!$A:$E,5)))</f>
        <v xml:space="preserve"> </v>
      </c>
      <c r="WJ37" s="155"/>
      <c r="WK37" s="156" t="str">
        <f t="shared" si="96"/>
        <v xml:space="preserve"> </v>
      </c>
      <c r="WL37" s="103"/>
      <c r="WM37" s="138">
        <v>24</v>
      </c>
      <c r="WN37" s="149" t="s">
        <v>163</v>
      </c>
      <c r="WO37" s="150"/>
      <c r="WP37" s="150" t="str">
        <f t="shared" si="97"/>
        <v xml:space="preserve"> </v>
      </c>
      <c r="WQ37" s="150" t="str">
        <f>IFERROR(IF(WO37=0," ",IF(WO37=16," ",VLOOKUP(WO37,PROTOKOL!$A:$E,2)*WP37))/7.5*(7.5-WT37),"")</f>
        <v/>
      </c>
      <c r="WR37" s="151"/>
      <c r="WS37" s="152" t="str">
        <f>IF(WO37=0," ",IF(WO37=16," ",(WN37-WQ37-WR37)*VLOOKUP(WO37,PROTOKOL!$A:$E,5)))</f>
        <v xml:space="preserve"> </v>
      </c>
      <c r="WT37" s="153"/>
      <c r="WU37" s="331" t="str">
        <f t="shared" si="264"/>
        <v xml:space="preserve"> </v>
      </c>
      <c r="WV37" s="332" t="str">
        <f t="shared" si="265"/>
        <v xml:space="preserve"> </v>
      </c>
      <c r="WW37" s="149"/>
      <c r="WX37" s="150"/>
      <c r="WY37" s="150" t="str">
        <f t="shared" si="98"/>
        <v xml:space="preserve"> </v>
      </c>
      <c r="WZ37" s="154" t="str">
        <f>IF(WX37=0," ",IF(WX37=16," ",VLOOKUP(WX37,PROTOKOL!$A:$E,2)*WY37))</f>
        <v xml:space="preserve"> </v>
      </c>
      <c r="XA37" s="151"/>
      <c r="XB37" s="152" t="str">
        <f>IF(WX37=0," ",IF(WX37=16," ",(WW37-WZ37-XA37)*VLOOKUP(WX37,PROTOKOL!$A:$E,5)))</f>
        <v xml:space="preserve"> </v>
      </c>
      <c r="XC37" s="155"/>
      <c r="XD37" s="156" t="str">
        <f t="shared" si="99"/>
        <v xml:space="preserve"> </v>
      </c>
      <c r="XE37" s="103"/>
      <c r="XF37" s="138">
        <v>24</v>
      </c>
      <c r="XG37" s="149" t="s">
        <v>163</v>
      </c>
      <c r="XH37" s="150"/>
      <c r="XI37" s="150" t="str">
        <f t="shared" si="100"/>
        <v xml:space="preserve"> </v>
      </c>
      <c r="XJ37" s="150" t="str">
        <f>IFERROR(IF(XH37=0," ",IF(XH37=16," ",VLOOKUP(XH37,PROTOKOL!$A:$E,2)*XI37))/7.5*(7.5-XM37),"")</f>
        <v/>
      </c>
      <c r="XK37" s="151"/>
      <c r="XL37" s="152" t="str">
        <f>IF(XH37=0," ",IF(XH37=16," ",(XG37-XJ37-XK37)*VLOOKUP(XH37,PROTOKOL!$A:$E,5)))</f>
        <v xml:space="preserve"> </v>
      </c>
      <c r="XM37" s="153"/>
      <c r="XN37" s="331" t="str">
        <f t="shared" si="266"/>
        <v xml:space="preserve"> </v>
      </c>
      <c r="XO37" s="332" t="str">
        <f t="shared" si="267"/>
        <v xml:space="preserve"> </v>
      </c>
      <c r="XP37" s="149"/>
      <c r="XQ37" s="150"/>
      <c r="XR37" s="150" t="str">
        <f t="shared" si="101"/>
        <v xml:space="preserve"> </v>
      </c>
      <c r="XS37" s="154" t="str">
        <f>IF(XQ37=0," ",IF(XQ37=16," ",VLOOKUP(XQ37,PROTOKOL!$A:$E,2)*XR37))</f>
        <v xml:space="preserve"> </v>
      </c>
      <c r="XT37" s="151"/>
      <c r="XU37" s="152" t="str">
        <f>IF(XQ37=0," ",IF(XQ37=16," ",(XP37-XS37-XT37)*VLOOKUP(XQ37,PROTOKOL!$A:$E,5)))</f>
        <v xml:space="preserve"> </v>
      </c>
      <c r="XV37" s="155"/>
      <c r="XW37" s="156" t="str">
        <f t="shared" si="102"/>
        <v xml:space="preserve"> </v>
      </c>
      <c r="XX37" s="103"/>
      <c r="XY37" s="138">
        <v>24</v>
      </c>
      <c r="XZ37" s="149" t="s">
        <v>26</v>
      </c>
      <c r="YA37" s="150"/>
      <c r="YB37" s="150" t="str">
        <f t="shared" si="103"/>
        <v xml:space="preserve"> </v>
      </c>
      <c r="YC37" s="150" t="str">
        <f>IFERROR(IF(YA37=0," ",IF(YA37=16," ",VLOOKUP(YA37,PROTOKOL!$A:$E,2)*YB37))/7.5*(7.5-YF37),"")</f>
        <v/>
      </c>
      <c r="YD37" s="151"/>
      <c r="YE37" s="152" t="str">
        <f>IF(YA37=0," ",IF(YA37=16," ",(XZ37-YC37-YD37)*VLOOKUP(YA37,PROTOKOL!$A:$E,5)))</f>
        <v xml:space="preserve"> </v>
      </c>
      <c r="YF37" s="153"/>
      <c r="YG37" s="331" t="str">
        <f t="shared" si="268"/>
        <v xml:space="preserve"> </v>
      </c>
      <c r="YH37" s="332" t="str">
        <f t="shared" si="269"/>
        <v xml:space="preserve"> </v>
      </c>
      <c r="YI37" s="149"/>
      <c r="YJ37" s="150"/>
      <c r="YK37" s="150" t="str">
        <f t="shared" si="104"/>
        <v xml:space="preserve"> </v>
      </c>
      <c r="YL37" s="154" t="str">
        <f>IF(YJ37=0," ",IF(YJ37=16," ",VLOOKUP(YJ37,PROTOKOL!$A:$E,2)*YK37))</f>
        <v xml:space="preserve"> </v>
      </c>
      <c r="YM37" s="151"/>
      <c r="YN37" s="152" t="str">
        <f>IF(YJ37=0," ",IF(YJ37=16," ",(YI37-YL37-YM37)*VLOOKUP(YJ37,PROTOKOL!$A:$E,5)))</f>
        <v xml:space="preserve"> </v>
      </c>
      <c r="YO37" s="155"/>
      <c r="YP37" s="156" t="str">
        <f t="shared" si="105"/>
        <v xml:space="preserve"> </v>
      </c>
      <c r="YQ37" s="103"/>
      <c r="YR37" s="138">
        <v>24</v>
      </c>
      <c r="YS37" s="149" t="s">
        <v>26</v>
      </c>
      <c r="YT37" s="150"/>
      <c r="YU37" s="150" t="str">
        <f t="shared" si="106"/>
        <v xml:space="preserve"> </v>
      </c>
      <c r="YV37" s="150" t="str">
        <f>IFERROR(IF(YT37=0," ",IF(YT37=16," ",VLOOKUP(YT37,PROTOKOL!$A:$E,2)*YU37))/7.5*(7.5-YY37),"")</f>
        <v/>
      </c>
      <c r="YW37" s="151"/>
      <c r="YX37" s="152" t="str">
        <f>IF(YT37=0," ",IF(YT37=16," ",(YS37-YV37-YW37)*VLOOKUP(YT37,PROTOKOL!$A:$E,5)))</f>
        <v xml:space="preserve"> </v>
      </c>
      <c r="YY37" s="153"/>
      <c r="YZ37" s="331" t="str">
        <f t="shared" si="270"/>
        <v xml:space="preserve"> </v>
      </c>
      <c r="ZA37" s="332" t="str">
        <f t="shared" si="271"/>
        <v xml:space="preserve"> </v>
      </c>
      <c r="ZB37" s="149"/>
      <c r="ZC37" s="150"/>
      <c r="ZD37" s="150" t="str">
        <f t="shared" si="107"/>
        <v xml:space="preserve"> </v>
      </c>
      <c r="ZE37" s="154" t="str">
        <f>IF(ZC37=0," ",IF(ZC37=16," ",VLOOKUP(ZC37,PROTOKOL!$A:$E,2)*ZD37))</f>
        <v xml:space="preserve"> </v>
      </c>
      <c r="ZF37" s="151"/>
      <c r="ZG37" s="152" t="str">
        <f>IF(ZC37=0," ",IF(ZC37=16," ",(ZB37-ZE37-ZF37)*VLOOKUP(ZC37,PROTOKOL!$A:$E,5)))</f>
        <v xml:space="preserve"> </v>
      </c>
      <c r="ZH37" s="155"/>
      <c r="ZI37" s="156" t="str">
        <f t="shared" si="108"/>
        <v xml:space="preserve"> </v>
      </c>
      <c r="ZJ37" s="103"/>
      <c r="ZK37" s="138">
        <v>24</v>
      </c>
      <c r="ZL37" s="149" t="s">
        <v>163</v>
      </c>
      <c r="ZM37" s="150"/>
      <c r="ZN37" s="150" t="str">
        <f t="shared" si="109"/>
        <v xml:space="preserve"> </v>
      </c>
      <c r="ZO37" s="150" t="str">
        <f>IFERROR(IF(ZM37=0," ",IF(ZM37=16," ",VLOOKUP(ZM37,PROTOKOL!$A:$E,2)*ZN37))/7.5*(7.5-ZR37),"")</f>
        <v/>
      </c>
      <c r="ZP37" s="151"/>
      <c r="ZQ37" s="152" t="str">
        <f>IF(ZM37=0," ",IF(ZM37=16," ",(ZL37-ZO37-ZP37)*VLOOKUP(ZM37,PROTOKOL!$A:$E,5)))</f>
        <v xml:space="preserve"> </v>
      </c>
      <c r="ZR37" s="153"/>
      <c r="ZS37" s="331" t="str">
        <f t="shared" si="272"/>
        <v xml:space="preserve"> </v>
      </c>
      <c r="ZT37" s="332" t="str">
        <f t="shared" si="273"/>
        <v xml:space="preserve"> </v>
      </c>
      <c r="ZU37" s="149"/>
      <c r="ZV37" s="150"/>
      <c r="ZW37" s="150" t="str">
        <f t="shared" si="110"/>
        <v xml:space="preserve"> </v>
      </c>
      <c r="ZX37" s="154" t="str">
        <f>IF(ZV37=0," ",IF(ZV37=16," ",VLOOKUP(ZV37,PROTOKOL!$A:$E,2)*ZW37))</f>
        <v xml:space="preserve"> </v>
      </c>
      <c r="ZY37" s="151"/>
      <c r="ZZ37" s="152" t="str">
        <f>IF(ZV37=0," ",IF(ZV37=16," ",(ZU37-ZX37-ZY37)*VLOOKUP(ZV37,PROTOKOL!$A:$E,5)))</f>
        <v xml:space="preserve"> </v>
      </c>
      <c r="AAA37" s="155"/>
      <c r="AAB37" s="156" t="str">
        <f t="shared" si="111"/>
        <v xml:space="preserve"> </v>
      </c>
      <c r="AAC37" s="103"/>
      <c r="AAD37" s="138">
        <v>24</v>
      </c>
      <c r="AAE37" s="149" t="s">
        <v>163</v>
      </c>
      <c r="AAF37" s="150"/>
      <c r="AAG37" s="150" t="str">
        <f t="shared" si="112"/>
        <v xml:space="preserve"> </v>
      </c>
      <c r="AAH37" s="150" t="str">
        <f>IFERROR(IF(AAF37=0," ",IF(AAF37=16," ",VLOOKUP(AAF37,PROTOKOL!$A:$E,2)*AAG37))/7.5*(7.5-AAK37),"")</f>
        <v/>
      </c>
      <c r="AAI37" s="151"/>
      <c r="AAJ37" s="152" t="str">
        <f>IF(AAF37=0," ",IF(AAF37=16," ",(AAE37-AAH37-AAI37)*VLOOKUP(AAF37,PROTOKOL!$A:$E,5)))</f>
        <v xml:space="preserve"> </v>
      </c>
      <c r="AAK37" s="153"/>
      <c r="AAL37" s="331" t="str">
        <f t="shared" si="274"/>
        <v xml:space="preserve"> </v>
      </c>
      <c r="AAM37" s="332" t="str">
        <f t="shared" si="275"/>
        <v xml:space="preserve"> </v>
      </c>
      <c r="AAN37" s="149"/>
      <c r="AAO37" s="150"/>
      <c r="AAP37" s="150" t="str">
        <f t="shared" si="113"/>
        <v xml:space="preserve"> </v>
      </c>
      <c r="AAQ37" s="154" t="str">
        <f>IF(AAO37=0," ",IF(AAO37=16," ",VLOOKUP(AAO37,PROTOKOL!$A:$E,2)*AAP37))</f>
        <v xml:space="preserve"> </v>
      </c>
      <c r="AAR37" s="151"/>
      <c r="AAS37" s="152" t="str">
        <f>IF(AAO37=0," ",IF(AAO37=16," ",(AAN37-AAQ37-AAR37)*VLOOKUP(AAO37,PROTOKOL!$A:$E,5)))</f>
        <v xml:space="preserve"> </v>
      </c>
      <c r="AAT37" s="155"/>
      <c r="AAU37" s="156" t="str">
        <f t="shared" si="114"/>
        <v xml:space="preserve"> </v>
      </c>
      <c r="AAV37" s="103"/>
      <c r="AAW37" s="138">
        <v>24</v>
      </c>
      <c r="AAX37" s="149" t="s">
        <v>163</v>
      </c>
      <c r="AAY37" s="150"/>
      <c r="AAZ37" s="150" t="str">
        <f t="shared" si="115"/>
        <v xml:space="preserve"> </v>
      </c>
      <c r="ABA37" s="150" t="str">
        <f>IFERROR(IF(AAY37=0," ",IF(AAY37=16," ",VLOOKUP(AAY37,PROTOKOL!$A:$E,2)*AAZ37))/7.5*(7.5-ABD37),"")</f>
        <v/>
      </c>
      <c r="ABB37" s="151"/>
      <c r="ABC37" s="152" t="str">
        <f>IF(AAY37=0," ",IF(AAY37=16," ",(AAX37-ABA37-ABB37)*VLOOKUP(AAY37,PROTOKOL!$A:$E,5)))</f>
        <v xml:space="preserve"> </v>
      </c>
      <c r="ABD37" s="153"/>
      <c r="ABE37" s="331" t="str">
        <f t="shared" si="276"/>
        <v xml:space="preserve"> </v>
      </c>
      <c r="ABF37" s="332" t="str">
        <f t="shared" si="277"/>
        <v xml:space="preserve"> </v>
      </c>
      <c r="ABG37" s="149"/>
      <c r="ABH37" s="150"/>
      <c r="ABI37" s="150" t="str">
        <f t="shared" si="116"/>
        <v xml:space="preserve"> </v>
      </c>
      <c r="ABJ37" s="154" t="str">
        <f>IF(ABH37=0," ",IF(ABH37=16," ",VLOOKUP(ABH37,PROTOKOL!$A:$E,2)*ABI37))</f>
        <v xml:space="preserve"> </v>
      </c>
      <c r="ABK37" s="151"/>
      <c r="ABL37" s="152" t="str">
        <f>IF(ABH37=0," ",IF(ABH37=16," ",(ABG37-ABJ37-ABK37)*VLOOKUP(ABH37,PROTOKOL!$A:$E,5)))</f>
        <v xml:space="preserve"> </v>
      </c>
      <c r="ABM37" s="155"/>
      <c r="ABN37" s="156" t="str">
        <f t="shared" si="117"/>
        <v xml:space="preserve"> </v>
      </c>
      <c r="ABO37" s="103"/>
      <c r="ABP37" s="138">
        <v>24</v>
      </c>
      <c r="ABQ37" s="149" t="s">
        <v>163</v>
      </c>
      <c r="ABR37" s="150"/>
      <c r="ABS37" s="150" t="str">
        <f t="shared" si="118"/>
        <v xml:space="preserve"> </v>
      </c>
      <c r="ABT37" s="150" t="str">
        <f>IFERROR(IF(ABR37=0," ",IF(ABR37=16," ",VLOOKUP(ABR37,PROTOKOL!$A:$E,2)*ABS37))/7.5*(7.5-ABW37),"")</f>
        <v/>
      </c>
      <c r="ABU37" s="151"/>
      <c r="ABV37" s="152" t="str">
        <f>IF(ABR37=0," ",IF(ABR37=16," ",(ABQ37-ABT37-ABU37)*VLOOKUP(ABR37,PROTOKOL!$A:$E,5)))</f>
        <v xml:space="preserve"> </v>
      </c>
      <c r="ABW37" s="153"/>
      <c r="ABX37" s="331" t="str">
        <f t="shared" si="278"/>
        <v xml:space="preserve"> </v>
      </c>
      <c r="ABY37" s="332" t="str">
        <f t="shared" si="279"/>
        <v xml:space="preserve"> </v>
      </c>
      <c r="ABZ37" s="149">
        <v>1</v>
      </c>
      <c r="ACA37" s="150">
        <v>5</v>
      </c>
      <c r="ACB37" s="150">
        <f t="shared" si="119"/>
        <v>7.5</v>
      </c>
      <c r="ACC37" s="154">
        <f>IF(ACA37=0," ",IF(ACA37=16," ",VLOOKUP(ACA37,PROTOKOL!$A:$E,2)*ACB37))</f>
        <v>0</v>
      </c>
      <c r="ACD37" s="151"/>
      <c r="ACE37" s="152">
        <f>IF(ACA37=0," ",IF(ACA37=16," ",(ABZ37-ACC37-ACD37)*VLOOKUP(ACA37,PROTOKOL!$A:$E,5)))</f>
        <v>17.262634133205204</v>
      </c>
      <c r="ACF37" s="155">
        <v>15</v>
      </c>
      <c r="ACG37" s="156">
        <f>IF(ACA37=0," ",ACE37/ACB37*ACF37)/2</f>
        <v>17.262634133205204</v>
      </c>
      <c r="ACH37" s="103"/>
      <c r="ACI37" s="138">
        <v>24</v>
      </c>
      <c r="ACJ37" s="149" t="s">
        <v>163</v>
      </c>
      <c r="ACK37" s="150"/>
      <c r="ACL37" s="150" t="str">
        <f t="shared" si="121"/>
        <v xml:space="preserve"> </v>
      </c>
      <c r="ACM37" s="150" t="str">
        <f>IFERROR(IF(ACK37=0," ",IF(ACK37=16," ",VLOOKUP(ACK37,PROTOKOL!$A:$E,2)*ACL37))/7.5*(7.5-ACP37),"")</f>
        <v/>
      </c>
      <c r="ACN37" s="151"/>
      <c r="ACO37" s="152" t="str">
        <f>IF(ACK37=0," ",IF(ACK37=16," ",(ACJ37-ACM37-ACN37)*VLOOKUP(ACK37,PROTOKOL!$A:$E,5)))</f>
        <v xml:space="preserve"> </v>
      </c>
      <c r="ACP37" s="153"/>
      <c r="ACQ37" s="331" t="str">
        <f t="shared" si="280"/>
        <v xml:space="preserve"> </v>
      </c>
      <c r="ACR37" s="332" t="str">
        <f t="shared" si="281"/>
        <v xml:space="preserve"> </v>
      </c>
      <c r="ACS37" s="149"/>
      <c r="ACT37" s="150"/>
      <c r="ACU37" s="150" t="str">
        <f t="shared" si="122"/>
        <v xml:space="preserve"> </v>
      </c>
      <c r="ACV37" s="154" t="str">
        <f>IF(ACT37=0," ",IF(ACT37=16," ",VLOOKUP(ACT37,PROTOKOL!$A:$E,2)*ACU37))</f>
        <v xml:space="preserve"> </v>
      </c>
      <c r="ACW37" s="151"/>
      <c r="ACX37" s="152" t="str">
        <f>IF(ACT37=0," ",IF(ACT37=16," ",(ACS37-ACV37-ACW37)*VLOOKUP(ACT37,PROTOKOL!$A:$E,5)))</f>
        <v xml:space="preserve"> </v>
      </c>
      <c r="ACY37" s="155"/>
      <c r="ACZ37" s="156" t="str">
        <f t="shared" si="123"/>
        <v xml:space="preserve"> </v>
      </c>
      <c r="ADA37" s="103"/>
      <c r="ADB37" s="138">
        <v>24</v>
      </c>
      <c r="ADC37" s="149" t="s">
        <v>163</v>
      </c>
      <c r="ADD37" s="150"/>
      <c r="ADE37" s="150" t="str">
        <f t="shared" si="124"/>
        <v xml:space="preserve"> </v>
      </c>
      <c r="ADF37" s="150" t="str">
        <f>IFERROR(IF(ADD37=0," ",IF(ADD37=16," ",VLOOKUP(ADD37,PROTOKOL!$A:$E,2)*ADE37))/7.5*(7.5-ADI37),"")</f>
        <v/>
      </c>
      <c r="ADG37" s="151"/>
      <c r="ADH37" s="152" t="str">
        <f>IF(ADD37=0," ",IF(ADD37=16," ",(ADC37-ADF37-ADG37)*VLOOKUP(ADD37,PROTOKOL!$A:$E,5)))</f>
        <v xml:space="preserve"> </v>
      </c>
      <c r="ADI37" s="153"/>
      <c r="ADJ37" s="331" t="str">
        <f t="shared" si="282"/>
        <v xml:space="preserve"> </v>
      </c>
      <c r="ADK37" s="332" t="str">
        <f t="shared" si="283"/>
        <v xml:space="preserve"> </v>
      </c>
      <c r="ADL37" s="149"/>
      <c r="ADM37" s="150"/>
      <c r="ADN37" s="150" t="str">
        <f t="shared" si="125"/>
        <v xml:space="preserve"> </v>
      </c>
      <c r="ADO37" s="154" t="str">
        <f>IF(ADM37=0," ",IF(ADM37=16," ",VLOOKUP(ADM37,PROTOKOL!$A:$E,2)*ADN37))</f>
        <v xml:space="preserve"> </v>
      </c>
      <c r="ADP37" s="151"/>
      <c r="ADQ37" s="152" t="str">
        <f>IF(ADM37=0," ",IF(ADM37=16," ",(ADL37-ADO37-ADP37)*VLOOKUP(ADM37,PROTOKOL!$A:$E,5)))</f>
        <v xml:space="preserve"> </v>
      </c>
      <c r="ADR37" s="155"/>
      <c r="ADS37" s="156" t="str">
        <f t="shared" si="126"/>
        <v xml:space="preserve"> </v>
      </c>
      <c r="ADT37" s="103"/>
      <c r="ADU37" s="138">
        <v>24</v>
      </c>
      <c r="ADV37" s="149" t="s">
        <v>163</v>
      </c>
      <c r="ADW37" s="150"/>
      <c r="ADX37" s="150" t="str">
        <f t="shared" si="127"/>
        <v xml:space="preserve"> </v>
      </c>
      <c r="ADY37" s="150" t="str">
        <f>IFERROR(IF(ADW37=0," ",IF(ADW37=16," ",VLOOKUP(ADW37,PROTOKOL!$A:$E,2)*ADX37))/7.5*(7.5-AEB37),"")</f>
        <v/>
      </c>
      <c r="ADZ37" s="151"/>
      <c r="AEA37" s="152" t="str">
        <f>IF(ADW37=0," ",IF(ADW37=16," ",(ADV37-ADY37-ADZ37)*VLOOKUP(ADW37,PROTOKOL!$A:$E,5)))</f>
        <v xml:space="preserve"> </v>
      </c>
      <c r="AEB37" s="153"/>
      <c r="AEC37" s="331" t="str">
        <f t="shared" si="284"/>
        <v xml:space="preserve"> </v>
      </c>
      <c r="AED37" s="332" t="str">
        <f t="shared" si="285"/>
        <v xml:space="preserve"> </v>
      </c>
      <c r="AEE37" s="149"/>
      <c r="AEF37" s="150"/>
      <c r="AEG37" s="150" t="str">
        <f t="shared" si="128"/>
        <v xml:space="preserve"> </v>
      </c>
      <c r="AEH37" s="154" t="str">
        <f>IF(AEF37=0," ",IF(AEF37=16," ",VLOOKUP(AEF37,PROTOKOL!$A:$E,2)*AEG37))</f>
        <v xml:space="preserve"> </v>
      </c>
      <c r="AEI37" s="151"/>
      <c r="AEJ37" s="152" t="str">
        <f>IF(AEF37=0," ",IF(AEF37=16," ",(AEE37-AEH37-AEI37)*VLOOKUP(AEF37,PROTOKOL!$A:$E,5)))</f>
        <v xml:space="preserve"> </v>
      </c>
      <c r="AEK37" s="155"/>
      <c r="AEL37" s="156" t="str">
        <f t="shared" si="129"/>
        <v xml:space="preserve"> </v>
      </c>
      <c r="AEM37" s="103"/>
      <c r="AEN37" s="138">
        <v>24</v>
      </c>
      <c r="AEO37" s="149" t="s">
        <v>163</v>
      </c>
      <c r="AEP37" s="150"/>
      <c r="AEQ37" s="150" t="str">
        <f t="shared" si="130"/>
        <v xml:space="preserve"> </v>
      </c>
      <c r="AER37" s="150" t="str">
        <f>IFERROR(IF(AEP37=0," ",IF(AEP37=16," ",VLOOKUP(AEP37,PROTOKOL!$A:$E,2)*AEQ37))/7.5*(7.5-AEU37),"")</f>
        <v/>
      </c>
      <c r="AES37" s="151"/>
      <c r="AET37" s="152" t="str">
        <f>IF(AEP37=0," ",IF(AEP37=16," ",(AEO37-AER37-AES37)*VLOOKUP(AEP37,PROTOKOL!$A:$E,5)))</f>
        <v xml:space="preserve"> </v>
      </c>
      <c r="AEU37" s="153"/>
      <c r="AEV37" s="331" t="str">
        <f t="shared" si="286"/>
        <v xml:space="preserve"> </v>
      </c>
      <c r="AEW37" s="332" t="str">
        <f t="shared" si="287"/>
        <v xml:space="preserve"> </v>
      </c>
      <c r="AEX37" s="149"/>
      <c r="AEY37" s="150"/>
      <c r="AEZ37" s="150" t="str">
        <f t="shared" si="131"/>
        <v xml:space="preserve"> </v>
      </c>
      <c r="AFA37" s="154" t="str">
        <f>IF(AEY37=0," ",IF(AEY37=16," ",VLOOKUP(AEY37,PROTOKOL!$A:$E,2)*AEZ37))</f>
        <v xml:space="preserve"> </v>
      </c>
      <c r="AFB37" s="151"/>
      <c r="AFC37" s="152" t="str">
        <f>IF(AEY37=0," ",IF(AEY37=16," ",(AEX37-AFA37-AFB37)*VLOOKUP(AEY37,PROTOKOL!$A:$E,5)))</f>
        <v xml:space="preserve"> </v>
      </c>
      <c r="AFD37" s="155"/>
      <c r="AFE37" s="156" t="str">
        <f t="shared" si="132"/>
        <v xml:space="preserve"> </v>
      </c>
      <c r="AFF37" s="103"/>
      <c r="AFG37" s="138">
        <v>24</v>
      </c>
      <c r="AFH37" s="149" t="s">
        <v>163</v>
      </c>
      <c r="AFI37" s="150"/>
      <c r="AFJ37" s="150" t="str">
        <f t="shared" si="133"/>
        <v xml:space="preserve"> </v>
      </c>
      <c r="AFK37" s="150" t="str">
        <f>IFERROR(IF(AFI37=0," ",IF(AFI37=16," ",VLOOKUP(AFI37,PROTOKOL!$A:$E,2)*AFJ37))/7.5*(7.5-AFN37),"")</f>
        <v/>
      </c>
      <c r="AFL37" s="151"/>
      <c r="AFM37" s="152" t="str">
        <f>IF(AFI37=0," ",IF(AFI37=16," ",(AFH37-AFK37-AFL37)*VLOOKUP(AFI37,PROTOKOL!$A:$E,5)))</f>
        <v xml:space="preserve"> </v>
      </c>
      <c r="AFN37" s="153"/>
      <c r="AFO37" s="331" t="str">
        <f t="shared" si="288"/>
        <v xml:space="preserve"> </v>
      </c>
      <c r="AFP37" s="332" t="str">
        <f t="shared" si="289"/>
        <v xml:space="preserve"> </v>
      </c>
      <c r="AFQ37" s="149"/>
      <c r="AFR37" s="150"/>
      <c r="AFS37" s="150" t="str">
        <f t="shared" si="134"/>
        <v xml:space="preserve"> </v>
      </c>
      <c r="AFT37" s="154" t="str">
        <f>IF(AFR37=0," ",IF(AFR37=16," ",VLOOKUP(AFR37,PROTOKOL!$A:$E,2)*AFS37))</f>
        <v xml:space="preserve"> </v>
      </c>
      <c r="AFU37" s="151"/>
      <c r="AFV37" s="152" t="str">
        <f>IF(AFR37=0," ",IF(AFR37=16," ",(AFQ37-AFT37-AFU37)*VLOOKUP(AFR37,PROTOKOL!$A:$E,5)))</f>
        <v xml:space="preserve"> </v>
      </c>
      <c r="AFW37" s="155"/>
      <c r="AFX37" s="156" t="str">
        <f t="shared" si="135"/>
        <v xml:space="preserve"> </v>
      </c>
      <c r="AFY37" s="103"/>
      <c r="AFZ37" s="138">
        <v>24</v>
      </c>
      <c r="AGA37" s="149" t="s">
        <v>163</v>
      </c>
      <c r="AGB37" s="150"/>
      <c r="AGC37" s="150" t="str">
        <f t="shared" si="136"/>
        <v xml:space="preserve"> </v>
      </c>
      <c r="AGD37" s="150" t="str">
        <f>IFERROR(IF(AGB37=0," ",IF(AGB37=16," ",VLOOKUP(AGB37,PROTOKOL!$A:$E,2)*AGC37))/7.5*(7.5-AGG37),"")</f>
        <v/>
      </c>
      <c r="AGE37" s="151"/>
      <c r="AGF37" s="152" t="str">
        <f>IF(AGB37=0," ",IF(AGB37=16," ",(AGA37-AGD37-AGE37)*VLOOKUP(AGB37,PROTOKOL!$A:$E,5)))</f>
        <v xml:space="preserve"> </v>
      </c>
      <c r="AGG37" s="153"/>
      <c r="AGH37" s="331" t="str">
        <f t="shared" si="290"/>
        <v xml:space="preserve"> </v>
      </c>
      <c r="AGI37" s="332" t="str">
        <f t="shared" si="291"/>
        <v xml:space="preserve"> </v>
      </c>
      <c r="AGJ37" s="149"/>
      <c r="AGK37" s="150"/>
      <c r="AGL37" s="150" t="str">
        <f t="shared" si="137"/>
        <v xml:space="preserve"> </v>
      </c>
      <c r="AGM37" s="154" t="str">
        <f>IF(AGK37=0," ",IF(AGK37=16," ",VLOOKUP(AGK37,PROTOKOL!$A:$E,2)*AGL37))</f>
        <v xml:space="preserve"> </v>
      </c>
      <c r="AGN37" s="151"/>
      <c r="AGO37" s="152" t="str">
        <f>IF(AGK37=0," ",IF(AGK37=16," ",(AGJ37-AGM37-AGN37)*VLOOKUP(AGK37,PROTOKOL!$A:$E,5)))</f>
        <v xml:space="preserve"> </v>
      </c>
      <c r="AGP37" s="155"/>
      <c r="AGQ37" s="156" t="str">
        <f t="shared" si="138"/>
        <v xml:space="preserve"> </v>
      </c>
      <c r="AGR37" s="103"/>
      <c r="AGS37" s="138">
        <v>24</v>
      </c>
      <c r="AGT37" s="149" t="s">
        <v>163</v>
      </c>
      <c r="AGU37" s="150"/>
      <c r="AGV37" s="150" t="str">
        <f t="shared" si="139"/>
        <v xml:space="preserve"> </v>
      </c>
      <c r="AGW37" s="150" t="str">
        <f>IFERROR(IF(AGU37=0," ",IF(AGU37=16," ",VLOOKUP(AGU37,PROTOKOL!$A:$E,2)*AGV37))/7.5*(7.5-AGZ37),"")</f>
        <v/>
      </c>
      <c r="AGX37" s="151"/>
      <c r="AGY37" s="152" t="str">
        <f>IF(AGU37=0," ",IF(AGU37=16," ",(AGT37-AGW37-AGX37)*VLOOKUP(AGU37,PROTOKOL!$A:$E,5)))</f>
        <v xml:space="preserve"> </v>
      </c>
      <c r="AGZ37" s="153"/>
      <c r="AHA37" s="331" t="str">
        <f t="shared" si="292"/>
        <v xml:space="preserve"> </v>
      </c>
      <c r="AHB37" s="332" t="str">
        <f t="shared" si="293"/>
        <v xml:space="preserve"> </v>
      </c>
      <c r="AHC37" s="149"/>
      <c r="AHD37" s="150"/>
      <c r="AHE37" s="150" t="str">
        <f t="shared" si="140"/>
        <v xml:space="preserve"> </v>
      </c>
      <c r="AHF37" s="154" t="str">
        <f>IF(AHD37=0," ",IF(AHD37=16," ",VLOOKUP(AHD37,PROTOKOL!$A:$E,2)*AHE37))</f>
        <v xml:space="preserve"> </v>
      </c>
      <c r="AHG37" s="151"/>
      <c r="AHH37" s="152" t="str">
        <f>IF(AHD37=0," ",IF(AHD37=16," ",(AHC37-AHF37-AHG37)*VLOOKUP(AHD37,PROTOKOL!$A:$E,5)))</f>
        <v xml:space="preserve"> </v>
      </c>
      <c r="AHI37" s="155"/>
      <c r="AHJ37" s="156" t="str">
        <f t="shared" si="141"/>
        <v xml:space="preserve"> </v>
      </c>
      <c r="AHK37" s="103"/>
      <c r="AHL37" s="138">
        <v>24</v>
      </c>
      <c r="AHM37" s="149" t="s">
        <v>163</v>
      </c>
      <c r="AHN37" s="150"/>
      <c r="AHO37" s="150" t="str">
        <f t="shared" si="142"/>
        <v xml:space="preserve"> </v>
      </c>
      <c r="AHP37" s="150" t="str">
        <f>IFERROR(IF(AHN37=0," ",IF(AHN37=16," ",VLOOKUP(AHN37,PROTOKOL!$A:$E,2)*AHO37))/7.5*(7.5-AHS37),"")</f>
        <v/>
      </c>
      <c r="AHQ37" s="151"/>
      <c r="AHR37" s="152" t="str">
        <f>IF(AHN37=0," ",IF(AHN37=16," ",(AHM37-AHP37-AHQ37)*VLOOKUP(AHN37,PROTOKOL!$A:$E,5)))</f>
        <v xml:space="preserve"> </v>
      </c>
      <c r="AHS37" s="153"/>
      <c r="AHT37" s="331" t="str">
        <f t="shared" si="294"/>
        <v xml:space="preserve"> </v>
      </c>
      <c r="AHU37" s="332" t="str">
        <f t="shared" si="295"/>
        <v xml:space="preserve"> </v>
      </c>
      <c r="AHV37" s="149">
        <v>1</v>
      </c>
      <c r="AHW37" s="150">
        <v>5</v>
      </c>
      <c r="AHX37" s="150">
        <f t="shared" si="143"/>
        <v>7.5</v>
      </c>
      <c r="AHY37" s="154">
        <f>IF(AHW37=0," ",IF(AHW37=16," ",VLOOKUP(AHW37,PROTOKOL!$A:$E,2)*AHX37))</f>
        <v>0</v>
      </c>
      <c r="AHZ37" s="151"/>
      <c r="AIA37" s="152">
        <f>IF(AHW37=0," ",IF(AHW37=16," ",(AHV37-AHY37-AHZ37)*VLOOKUP(AHW37,PROTOKOL!$A:$E,5)))</f>
        <v>17.262634133205204</v>
      </c>
      <c r="AIB37" s="155">
        <v>15</v>
      </c>
      <c r="AIC37" s="156">
        <f>IF(AHW37=0," ",AIA37/AHX37*AIB37)/2</f>
        <v>17.262634133205204</v>
      </c>
      <c r="AID37" s="103"/>
      <c r="AIE37" s="138">
        <v>24</v>
      </c>
      <c r="AIF37" s="149" t="s">
        <v>163</v>
      </c>
      <c r="AIG37" s="150"/>
      <c r="AIH37" s="150" t="str">
        <f t="shared" si="145"/>
        <v xml:space="preserve"> </v>
      </c>
      <c r="AII37" s="150" t="str">
        <f>IFERROR(IF(AIG37=0," ",IF(AIG37=16," ",VLOOKUP(AIG37,PROTOKOL!$A:$E,2)*AIH37))/7.5*(7.5-AIL37),"")</f>
        <v/>
      </c>
      <c r="AIJ37" s="151"/>
      <c r="AIK37" s="152" t="str">
        <f>IF(AIG37=0," ",IF(AIG37=16," ",(AIF37-AII37-AIJ37)*VLOOKUP(AIG37,PROTOKOL!$A:$E,5)))</f>
        <v xml:space="preserve"> </v>
      </c>
      <c r="AIL37" s="153"/>
      <c r="AIM37" s="331" t="str">
        <f t="shared" si="296"/>
        <v xml:space="preserve"> </v>
      </c>
      <c r="AIN37" s="332" t="str">
        <f t="shared" si="297"/>
        <v xml:space="preserve"> </v>
      </c>
      <c r="AIO37" s="149"/>
      <c r="AIP37" s="150"/>
      <c r="AIQ37" s="150" t="str">
        <f t="shared" si="146"/>
        <v xml:space="preserve"> </v>
      </c>
      <c r="AIR37" s="154" t="str">
        <f>IF(AIP37=0," ",IF(AIP37=16," ",VLOOKUP(AIP37,PROTOKOL!$A:$E,2)*AIQ37))</f>
        <v xml:space="preserve"> </v>
      </c>
      <c r="AIS37" s="151"/>
      <c r="AIT37" s="152" t="str">
        <f>IF(AIP37=0," ",IF(AIP37=16," ",(AIO37-AIR37-AIS37)*VLOOKUP(AIP37,PROTOKOL!$A:$E,5)))</f>
        <v xml:space="preserve"> </v>
      </c>
      <c r="AIU37" s="155"/>
      <c r="AIV37" s="156" t="str">
        <f t="shared" si="147"/>
        <v xml:space="preserve"> </v>
      </c>
      <c r="AIW37" s="103"/>
      <c r="AIX37" s="138">
        <v>24</v>
      </c>
      <c r="AIY37" s="149" t="s">
        <v>163</v>
      </c>
      <c r="AIZ37" s="150"/>
      <c r="AJA37" s="150" t="str">
        <f t="shared" si="148"/>
        <v xml:space="preserve"> </v>
      </c>
      <c r="AJB37" s="150" t="str">
        <f>IFERROR(IF(AIZ37=0," ",IF(AIZ37=16," ",VLOOKUP(AIZ37,PROTOKOL!$A:$E,2)*AJA37))/7.5*(7.5-AJE37),"")</f>
        <v/>
      </c>
      <c r="AJC37" s="151"/>
      <c r="AJD37" s="152" t="str">
        <f>IF(AIZ37=0," ",IF(AIZ37=16," ",(AIY37-AJB37-AJC37)*VLOOKUP(AIZ37,PROTOKOL!$A:$E,5)))</f>
        <v xml:space="preserve"> </v>
      </c>
      <c r="AJE37" s="153"/>
      <c r="AJF37" s="331" t="str">
        <f t="shared" si="298"/>
        <v xml:space="preserve"> </v>
      </c>
      <c r="AJG37" s="332" t="str">
        <f t="shared" si="299"/>
        <v xml:space="preserve"> </v>
      </c>
      <c r="AJH37" s="149"/>
      <c r="AJI37" s="150"/>
      <c r="AJJ37" s="150" t="str">
        <f t="shared" si="149"/>
        <v xml:space="preserve"> </v>
      </c>
      <c r="AJK37" s="154" t="str">
        <f>IF(AJI37=0," ",IF(AJI37=16," ",VLOOKUP(AJI37,PROTOKOL!$A:$E,2)*AJJ37))</f>
        <v xml:space="preserve"> </v>
      </c>
      <c r="AJL37" s="151"/>
      <c r="AJM37" s="152" t="str">
        <f>IF(AJI37=0," ",IF(AJI37=16," ",(AJH37-AJK37-AJL37)*VLOOKUP(AJI37,PROTOKOL!$A:$E,5)))</f>
        <v xml:space="preserve"> </v>
      </c>
      <c r="AJN37" s="155"/>
      <c r="AJO37" s="156" t="str">
        <f t="shared" si="150"/>
        <v xml:space="preserve"> </v>
      </c>
      <c r="AJP37" s="103"/>
      <c r="AJQ37" s="138">
        <v>24</v>
      </c>
      <c r="AJR37" s="149" t="s">
        <v>163</v>
      </c>
      <c r="AJS37" s="150"/>
      <c r="AJT37" s="150" t="str">
        <f t="shared" si="151"/>
        <v xml:space="preserve"> </v>
      </c>
      <c r="AJU37" s="150" t="str">
        <f>IFERROR(IF(AJS37=0," ",IF(AJS37=16," ",VLOOKUP(AJS37,PROTOKOL!$A:$E,2)*AJT37))/7.5*(7.5-AJX37),"")</f>
        <v/>
      </c>
      <c r="AJV37" s="151"/>
      <c r="AJW37" s="152" t="str">
        <f>IF(AJS37=0," ",IF(AJS37=16," ",(AJR37-AJU37-AJV37)*VLOOKUP(AJS37,PROTOKOL!$A:$E,5)))</f>
        <v xml:space="preserve"> </v>
      </c>
      <c r="AJX37" s="153"/>
      <c r="AJY37" s="331" t="str">
        <f t="shared" si="300"/>
        <v xml:space="preserve"> </v>
      </c>
      <c r="AJZ37" s="332" t="str">
        <f t="shared" si="301"/>
        <v xml:space="preserve"> </v>
      </c>
      <c r="AKA37" s="149"/>
      <c r="AKB37" s="150"/>
      <c r="AKC37" s="150" t="str">
        <f t="shared" si="152"/>
        <v xml:space="preserve"> </v>
      </c>
      <c r="AKD37" s="154" t="str">
        <f>IF(AKB37=0," ",IF(AKB37=16," ",VLOOKUP(AKB37,PROTOKOL!$A:$E,2)*AKC37))</f>
        <v xml:space="preserve"> </v>
      </c>
      <c r="AKE37" s="151"/>
      <c r="AKF37" s="152" t="str">
        <f>IF(AKB37=0," ",IF(AKB37=16," ",(AKA37-AKD37-AKE37)*VLOOKUP(AKB37,PROTOKOL!$A:$E,5)))</f>
        <v xml:space="preserve"> </v>
      </c>
      <c r="AKG37" s="155"/>
      <c r="AKH37" s="156" t="str">
        <f t="shared" si="153"/>
        <v xml:space="preserve"> </v>
      </c>
      <c r="AKI37" s="103"/>
      <c r="AKJ37" s="138">
        <v>24</v>
      </c>
      <c r="AKK37" s="149" t="s">
        <v>163</v>
      </c>
      <c r="AKL37" s="150"/>
      <c r="AKM37" s="150" t="str">
        <f t="shared" si="154"/>
        <v xml:space="preserve"> </v>
      </c>
      <c r="AKN37" s="150" t="str">
        <f>IFERROR(IF(AKL37=0," ",IF(AKL37=16," ",VLOOKUP(AKL37,PROTOKOL!$A:$E,2)*AKM37))/7.5*(7.5-AKQ37),"")</f>
        <v/>
      </c>
      <c r="AKO37" s="151"/>
      <c r="AKP37" s="152" t="str">
        <f>IF(AKL37=0," ",IF(AKL37=16," ",(AKK37-AKN37-AKO37)*VLOOKUP(AKL37,PROTOKOL!$A:$E,5)))</f>
        <v xml:space="preserve"> </v>
      </c>
      <c r="AKQ37" s="153"/>
      <c r="AKR37" s="331" t="str">
        <f t="shared" si="302"/>
        <v xml:space="preserve"> </v>
      </c>
      <c r="AKS37" s="332" t="str">
        <f t="shared" si="303"/>
        <v xml:space="preserve"> </v>
      </c>
      <c r="AKT37" s="149"/>
      <c r="AKU37" s="150"/>
      <c r="AKV37" s="150" t="str">
        <f t="shared" si="155"/>
        <v xml:space="preserve"> </v>
      </c>
      <c r="AKW37" s="154" t="str">
        <f>IF(AKU37=0," ",IF(AKU37=16," ",VLOOKUP(AKU37,PROTOKOL!$A:$E,2)*AKV37))</f>
        <v xml:space="preserve"> </v>
      </c>
      <c r="AKX37" s="151"/>
      <c r="AKY37" s="152" t="str">
        <f>IF(AKU37=0," ",IF(AKU37=16," ",(AKT37-AKW37-AKX37)*VLOOKUP(AKU37,PROTOKOL!$A:$E,5)))</f>
        <v xml:space="preserve"> </v>
      </c>
      <c r="AKZ37" s="155"/>
      <c r="ALA37" s="156" t="str">
        <f t="shared" si="156"/>
        <v xml:space="preserve"> </v>
      </c>
      <c r="ALB37" s="103"/>
      <c r="ALC37" s="138">
        <v>24</v>
      </c>
      <c r="ALD37" s="149" t="s">
        <v>163</v>
      </c>
      <c r="ALE37" s="150"/>
      <c r="ALF37" s="150" t="str">
        <f t="shared" si="157"/>
        <v xml:space="preserve"> </v>
      </c>
      <c r="ALG37" s="150" t="str">
        <f>IFERROR(IF(ALE37=0," ",IF(ALE37=16," ",VLOOKUP(ALE37,PROTOKOL!$A:$E,2)*ALF37))/7.5*(7.5-ALJ37),"")</f>
        <v/>
      </c>
      <c r="ALH37" s="151"/>
      <c r="ALI37" s="152" t="str">
        <f>IF(ALE37=0," ",IF(ALE37=16," ",(ALD37-ALG37-ALH37)*VLOOKUP(ALE37,PROTOKOL!$A:$E,5)))</f>
        <v xml:space="preserve"> </v>
      </c>
      <c r="ALJ37" s="153"/>
      <c r="ALK37" s="331" t="str">
        <f t="shared" si="304"/>
        <v xml:space="preserve"> </v>
      </c>
      <c r="ALL37" s="332" t="str">
        <f t="shared" si="305"/>
        <v xml:space="preserve"> </v>
      </c>
      <c r="ALM37" s="149"/>
      <c r="ALN37" s="150"/>
      <c r="ALO37" s="150" t="str">
        <f t="shared" si="158"/>
        <v xml:space="preserve"> </v>
      </c>
      <c r="ALP37" s="154" t="str">
        <f>IF(ALN37=0," ",IF(ALN37=16," ",VLOOKUP(ALN37,PROTOKOL!$A:$E,2)*ALO37))</f>
        <v xml:space="preserve"> </v>
      </c>
      <c r="ALQ37" s="151"/>
      <c r="ALR37" s="152" t="str">
        <f>IF(ALN37=0," ",IF(ALN37=16," ",(ALM37-ALP37-ALQ37)*VLOOKUP(ALN37,PROTOKOL!$A:$E,5)))</f>
        <v xml:space="preserve"> </v>
      </c>
      <c r="ALS37" s="155"/>
      <c r="ALT37" s="156" t="str">
        <f t="shared" si="159"/>
        <v xml:space="preserve"> </v>
      </c>
      <c r="ALU37" s="103"/>
      <c r="ALV37" s="138">
        <v>24</v>
      </c>
      <c r="ALW37" s="149" t="s">
        <v>163</v>
      </c>
      <c r="ALX37" s="150"/>
      <c r="ALY37" s="150" t="str">
        <f t="shared" si="160"/>
        <v xml:space="preserve"> </v>
      </c>
      <c r="ALZ37" s="150" t="str">
        <f>IFERROR(IF(ALX37=0," ",IF(ALX37=16," ",VLOOKUP(ALX37,PROTOKOL!$A:$E,2)*ALY37))/7.5*(7.5-AMC37),"")</f>
        <v/>
      </c>
      <c r="AMA37" s="151"/>
      <c r="AMB37" s="152" t="str">
        <f>IF(ALX37=0," ",IF(ALX37=16," ",(ALW37-ALZ37-AMA37)*VLOOKUP(ALX37,PROTOKOL!$A:$E,5)))</f>
        <v xml:space="preserve"> </v>
      </c>
      <c r="AMC37" s="153"/>
      <c r="AMD37" s="331" t="str">
        <f t="shared" si="306"/>
        <v xml:space="preserve"> </v>
      </c>
      <c r="AME37" s="332" t="str">
        <f t="shared" si="307"/>
        <v xml:space="preserve"> </v>
      </c>
      <c r="AMF37" s="149"/>
      <c r="AMG37" s="150"/>
      <c r="AMH37" s="150" t="str">
        <f t="shared" si="161"/>
        <v xml:space="preserve"> </v>
      </c>
      <c r="AMI37" s="154" t="str">
        <f>IF(AMG37=0," ",IF(AMG37=16," ",VLOOKUP(AMG37,PROTOKOL!$A:$E,2)*AMH37))</f>
        <v xml:space="preserve"> </v>
      </c>
      <c r="AMJ37" s="151"/>
      <c r="AMK37" s="152" t="str">
        <f>IF(AMG37=0," ",IF(AMG37=16," ",(AMF37-AMI37-AMJ37)*VLOOKUP(AMG37,PROTOKOL!$A:$E,5)))</f>
        <v xml:space="preserve"> </v>
      </c>
      <c r="AML37" s="155"/>
      <c r="AMM37" s="156" t="str">
        <f t="shared" si="162"/>
        <v xml:space="preserve"> </v>
      </c>
      <c r="AMN37" s="103"/>
      <c r="AMO37" s="138">
        <v>24</v>
      </c>
      <c r="AMP37" s="149" t="s">
        <v>163</v>
      </c>
      <c r="AMQ37" s="150"/>
      <c r="AMR37" s="150" t="str">
        <f t="shared" si="163"/>
        <v xml:space="preserve"> </v>
      </c>
      <c r="AMS37" s="150" t="str">
        <f>IFERROR(IF(AMQ37=0," ",IF(AMQ37=16," ",VLOOKUP(AMQ37,PROTOKOL!$A:$E,2)*AMR37))/7.5*(7.5-AMV37),"")</f>
        <v/>
      </c>
      <c r="AMT37" s="151"/>
      <c r="AMU37" s="152" t="str">
        <f>IF(AMQ37=0," ",IF(AMQ37=16," ",(AMP37-AMS37-AMT37)*VLOOKUP(AMQ37,PROTOKOL!$A:$E,5)))</f>
        <v xml:space="preserve"> </v>
      </c>
      <c r="AMV37" s="153"/>
      <c r="AMW37" s="331" t="str">
        <f t="shared" si="308"/>
        <v xml:space="preserve"> </v>
      </c>
      <c r="AMX37" s="332" t="str">
        <f t="shared" si="309"/>
        <v xml:space="preserve"> </v>
      </c>
      <c r="AMY37" s="149"/>
      <c r="AMZ37" s="150"/>
      <c r="ANA37" s="150" t="str">
        <f t="shared" si="164"/>
        <v xml:space="preserve"> </v>
      </c>
      <c r="ANB37" s="154" t="str">
        <f>IF(AMZ37=0," ",IF(AMZ37=16," ",VLOOKUP(AMZ37,PROTOKOL!$A:$E,2)*ANA37))</f>
        <v xml:space="preserve"> </v>
      </c>
      <c r="ANC37" s="151"/>
      <c r="AND37" s="152" t="str">
        <f>IF(AMZ37=0," ",IF(AMZ37=16," ",(AMY37-ANB37-ANC37)*VLOOKUP(AMZ37,PROTOKOL!$A:$E,5)))</f>
        <v xml:space="preserve"> </v>
      </c>
      <c r="ANE37" s="155"/>
      <c r="ANF37" s="156" t="str">
        <f t="shared" si="165"/>
        <v xml:space="preserve"> </v>
      </c>
      <c r="ANG37" s="103"/>
      <c r="ANH37" s="138">
        <v>24</v>
      </c>
      <c r="ANI37" s="149" t="s">
        <v>163</v>
      </c>
      <c r="ANJ37" s="150"/>
      <c r="ANK37" s="150" t="str">
        <f t="shared" si="166"/>
        <v xml:space="preserve"> </v>
      </c>
      <c r="ANL37" s="150" t="str">
        <f>IFERROR(IF(ANJ37=0," ",IF(ANJ37=16," ",VLOOKUP(ANJ37,PROTOKOL!$A:$E,2)*ANK37))/7.5*(7.5-ANO37),"")</f>
        <v/>
      </c>
      <c r="ANM37" s="151"/>
      <c r="ANN37" s="152" t="str">
        <f>IF(ANJ37=0," ",IF(ANJ37=16," ",(ANI37-ANL37-ANM37)*VLOOKUP(ANJ37,PROTOKOL!$A:$E,5)))</f>
        <v xml:space="preserve"> </v>
      </c>
      <c r="ANO37" s="153"/>
      <c r="ANP37" s="331" t="str">
        <f t="shared" si="310"/>
        <v xml:space="preserve"> </v>
      </c>
      <c r="ANQ37" s="332" t="str">
        <f t="shared" si="311"/>
        <v xml:space="preserve"> </v>
      </c>
      <c r="ANR37" s="149"/>
      <c r="ANS37" s="150"/>
      <c r="ANT37" s="150" t="str">
        <f t="shared" si="167"/>
        <v xml:space="preserve"> </v>
      </c>
      <c r="ANU37" s="154" t="str">
        <f>IF(ANS37=0," ",IF(ANS37=16," ",VLOOKUP(ANS37,PROTOKOL!$A:$E,2)*ANT37))</f>
        <v xml:space="preserve"> </v>
      </c>
      <c r="ANV37" s="151"/>
      <c r="ANW37" s="152" t="str">
        <f>IF(ANS37=0," ",IF(ANS37=16," ",(ANR37-ANU37-ANV37)*VLOOKUP(ANS37,PROTOKOL!$A:$E,5)))</f>
        <v xml:space="preserve"> </v>
      </c>
      <c r="ANX37" s="155"/>
      <c r="ANY37" s="156" t="str">
        <f t="shared" si="168"/>
        <v xml:space="preserve"> </v>
      </c>
      <c r="ANZ37" s="103"/>
      <c r="AOA37" s="138">
        <v>24</v>
      </c>
      <c r="AOB37" s="149" t="s">
        <v>163</v>
      </c>
      <c r="AOC37" s="150"/>
      <c r="AOD37" s="150" t="str">
        <f t="shared" si="169"/>
        <v xml:space="preserve"> </v>
      </c>
      <c r="AOE37" s="150" t="str">
        <f>IFERROR(IF(AOC37=0," ",IF(AOC37=16," ",VLOOKUP(AOC37,PROTOKOL!$A:$E,2)*AOD37))/7.5*(7.5-AOH37),"")</f>
        <v/>
      </c>
      <c r="AOF37" s="151"/>
      <c r="AOG37" s="152" t="str">
        <f>IF(AOC37=0," ",IF(AOC37=16," ",(AOB37-AOE37-AOF37)*VLOOKUP(AOC37,PROTOKOL!$A:$E,5)))</f>
        <v xml:space="preserve"> </v>
      </c>
      <c r="AOH37" s="153"/>
      <c r="AOI37" s="331" t="str">
        <f t="shared" si="312"/>
        <v xml:space="preserve"> </v>
      </c>
      <c r="AOJ37" s="332" t="str">
        <f t="shared" si="313"/>
        <v xml:space="preserve"> </v>
      </c>
      <c r="AOK37" s="149"/>
      <c r="AOL37" s="150"/>
      <c r="AOM37" s="150" t="str">
        <f t="shared" si="170"/>
        <v xml:space="preserve"> </v>
      </c>
      <c r="AON37" s="154" t="str">
        <f>IF(AOL37=0," ",IF(AOL37=16," ",VLOOKUP(AOL37,PROTOKOL!$A:$E,2)*AOM37))</f>
        <v xml:space="preserve"> </v>
      </c>
      <c r="AOO37" s="151"/>
      <c r="AOP37" s="152" t="str">
        <f>IF(AOL37=0," ",IF(AOL37=16," ",(AOK37-AON37-AOO37)*VLOOKUP(AOL37,PROTOKOL!$A:$E,5)))</f>
        <v xml:space="preserve"> </v>
      </c>
      <c r="AOQ37" s="155"/>
      <c r="AOR37" s="156" t="str">
        <f t="shared" si="171"/>
        <v xml:space="preserve"> </v>
      </c>
      <c r="AOS37" s="103"/>
      <c r="AOT37" s="138">
        <v>24</v>
      </c>
      <c r="AOU37" s="149" t="s">
        <v>163</v>
      </c>
      <c r="AOV37" s="150"/>
      <c r="AOW37" s="150" t="str">
        <f t="shared" si="172"/>
        <v xml:space="preserve"> </v>
      </c>
      <c r="AOX37" s="150" t="str">
        <f>IFERROR(IF(AOV37=0," ",IF(AOV37=16," ",VLOOKUP(AOV37,PROTOKOL!$A:$E,2)*AOW37))/7.5*(7.5-APA37),"")</f>
        <v/>
      </c>
      <c r="AOY37" s="151"/>
      <c r="AOZ37" s="152" t="str">
        <f>IF(AOV37=0," ",IF(AOV37=16," ",(AOU37-AOX37-AOY37)*VLOOKUP(AOV37,PROTOKOL!$A:$E,5)))</f>
        <v xml:space="preserve"> </v>
      </c>
      <c r="APA37" s="153"/>
      <c r="APB37" s="331" t="str">
        <f t="shared" si="314"/>
        <v xml:space="preserve"> </v>
      </c>
      <c r="APC37" s="332" t="str">
        <f t="shared" si="315"/>
        <v xml:space="preserve"> </v>
      </c>
      <c r="APD37" s="149"/>
      <c r="APE37" s="150"/>
      <c r="APF37" s="150" t="str">
        <f t="shared" si="173"/>
        <v xml:space="preserve"> </v>
      </c>
      <c r="APG37" s="154" t="str">
        <f>IF(APE37=0," ",IF(APE37=16," ",VLOOKUP(APE37,PROTOKOL!$A:$E,2)*APF37))</f>
        <v xml:space="preserve"> </v>
      </c>
      <c r="APH37" s="151"/>
      <c r="API37" s="152" t="str">
        <f>IF(APE37=0," ",IF(APE37=16," ",(APD37-APG37-APH37)*VLOOKUP(APE37,PROTOKOL!$A:$E,5)))</f>
        <v xml:space="preserve"> </v>
      </c>
      <c r="APJ37" s="155"/>
      <c r="APK37" s="156" t="str">
        <f t="shared" si="174"/>
        <v xml:space="preserve"> </v>
      </c>
      <c r="APL37" s="103"/>
      <c r="APM37" s="138">
        <v>24</v>
      </c>
      <c r="APN37" s="149" t="s">
        <v>163</v>
      </c>
      <c r="APO37" s="150"/>
      <c r="APP37" s="150" t="str">
        <f t="shared" si="175"/>
        <v xml:space="preserve"> </v>
      </c>
      <c r="APQ37" s="150" t="str">
        <f>IFERROR(IF(APO37=0," ",IF(APO37=16," ",VLOOKUP(APO37,PROTOKOL!$A:$E,2)*APP37))/7.5*(7.5-APT37),"")</f>
        <v/>
      </c>
      <c r="APR37" s="151"/>
      <c r="APS37" s="152" t="str">
        <f>IF(APO37=0," ",IF(APO37=16," ",(APN37-APQ37-APR37)*VLOOKUP(APO37,PROTOKOL!$A:$E,5)))</f>
        <v xml:space="preserve"> </v>
      </c>
      <c r="APT37" s="153"/>
      <c r="APU37" s="331" t="str">
        <f t="shared" si="316"/>
        <v xml:space="preserve"> </v>
      </c>
      <c r="APV37" s="332" t="str">
        <f t="shared" si="317"/>
        <v xml:space="preserve"> </v>
      </c>
      <c r="APW37" s="149"/>
      <c r="APX37" s="150"/>
      <c r="APY37" s="150" t="str">
        <f t="shared" si="176"/>
        <v xml:space="preserve"> </v>
      </c>
      <c r="APZ37" s="154" t="str">
        <f>IF(APX37=0," ",IF(APX37=16," ",VLOOKUP(APX37,PROTOKOL!$A:$E,2)*APY37))</f>
        <v xml:space="preserve"> </v>
      </c>
      <c r="AQA37" s="151"/>
      <c r="AQB37" s="152" t="str">
        <f>IF(APX37=0," ",IF(APX37=16," ",(APW37-APZ37-AQA37)*VLOOKUP(APX37,PROTOKOL!$A:$E,5)))</f>
        <v xml:space="preserve"> </v>
      </c>
      <c r="AQC37" s="155"/>
      <c r="AQD37" s="156" t="str">
        <f t="shared" si="177"/>
        <v xml:space="preserve"> </v>
      </c>
      <c r="AQE37" s="103"/>
      <c r="AQF37" s="138">
        <v>24</v>
      </c>
      <c r="AQG37" s="149" t="s">
        <v>163</v>
      </c>
      <c r="AQH37" s="150"/>
      <c r="AQI37" s="150" t="str">
        <f t="shared" si="178"/>
        <v xml:space="preserve"> </v>
      </c>
      <c r="AQJ37" s="150" t="str">
        <f>IFERROR(IF(AQH37=0," ",IF(AQH37=16," ",VLOOKUP(AQH37,PROTOKOL!$A:$E,2)*AQI37))/7.5*(7.5-AQM37),"")</f>
        <v/>
      </c>
      <c r="AQK37" s="151"/>
      <c r="AQL37" s="152" t="str">
        <f>IF(AQH37=0," ",IF(AQH37=16," ",(AQG37-AQJ37-AQK37)*VLOOKUP(AQH37,PROTOKOL!$A:$E,5)))</f>
        <v xml:space="preserve"> </v>
      </c>
      <c r="AQM37" s="153"/>
      <c r="AQN37" s="331" t="str">
        <f t="shared" si="318"/>
        <v xml:space="preserve"> </v>
      </c>
      <c r="AQO37" s="332" t="str">
        <f t="shared" si="319"/>
        <v xml:space="preserve"> </v>
      </c>
      <c r="AQP37" s="149"/>
      <c r="AQQ37" s="150"/>
      <c r="AQR37" s="150" t="str">
        <f t="shared" si="179"/>
        <v xml:space="preserve"> </v>
      </c>
      <c r="AQS37" s="154" t="str">
        <f>IF(AQQ37=0," ",IF(AQQ37=16," ",VLOOKUP(AQQ37,PROTOKOL!$A:$E,2)*AQR37))</f>
        <v xml:space="preserve"> </v>
      </c>
      <c r="AQT37" s="151"/>
      <c r="AQU37" s="152" t="str">
        <f>IF(AQQ37=0," ",IF(AQQ37=16," ",(AQP37-AQS37-AQT37)*VLOOKUP(AQQ37,PROTOKOL!$A:$E,5)))</f>
        <v xml:space="preserve"> </v>
      </c>
      <c r="AQV37" s="155"/>
      <c r="AQW37" s="156" t="str">
        <f t="shared" si="180"/>
        <v xml:space="preserve"> </v>
      </c>
      <c r="AQX37" s="103"/>
      <c r="AQY37" s="138">
        <v>24</v>
      </c>
      <c r="AQZ37" s="149" t="s">
        <v>163</v>
      </c>
      <c r="ARA37" s="150"/>
      <c r="ARB37" s="150" t="str">
        <f t="shared" si="181"/>
        <v xml:space="preserve"> </v>
      </c>
      <c r="ARC37" s="150" t="str">
        <f>IFERROR(IF(ARA37=0," ",IF(ARA37=16," ",VLOOKUP(ARA37,PROTOKOL!$A:$E,2)*ARB37))/7.5*(7.5-ARF37),"")</f>
        <v/>
      </c>
      <c r="ARD37" s="151"/>
      <c r="ARE37" s="152" t="str">
        <f>IF(ARA37=0," ",IF(ARA37=16," ",(AQZ37-ARC37-ARD37)*VLOOKUP(ARA37,PROTOKOL!$A:$E,5)))</f>
        <v xml:space="preserve"> </v>
      </c>
      <c r="ARF37" s="153"/>
      <c r="ARG37" s="331" t="str">
        <f t="shared" si="320"/>
        <v xml:space="preserve"> </v>
      </c>
      <c r="ARH37" s="332" t="str">
        <f t="shared" si="321"/>
        <v xml:space="preserve"> </v>
      </c>
      <c r="ARI37" s="149"/>
      <c r="ARJ37" s="150"/>
      <c r="ARK37" s="150" t="str">
        <f t="shared" si="182"/>
        <v xml:space="preserve"> </v>
      </c>
      <c r="ARL37" s="154" t="str">
        <f>IF(ARJ37=0," ",IF(ARJ37=16," ",VLOOKUP(ARJ37,PROTOKOL!$A:$E,2)*ARK37))</f>
        <v xml:space="preserve"> </v>
      </c>
      <c r="ARM37" s="151"/>
      <c r="ARN37" s="152" t="str">
        <f>IF(ARJ37=0," ",IF(ARJ37=16," ",(ARI37-ARL37-ARM37)*VLOOKUP(ARJ37,PROTOKOL!$A:$E,5)))</f>
        <v xml:space="preserve"> </v>
      </c>
      <c r="ARO37" s="155"/>
      <c r="ARP37" s="156" t="str">
        <f t="shared" si="183"/>
        <v xml:space="preserve"> </v>
      </c>
      <c r="ARQ37" s="103"/>
      <c r="ARR37" s="138">
        <v>24</v>
      </c>
      <c r="ARS37" s="149" t="s">
        <v>163</v>
      </c>
      <c r="ART37" s="150"/>
      <c r="ARU37" s="150" t="str">
        <f t="shared" si="184"/>
        <v xml:space="preserve"> </v>
      </c>
      <c r="ARV37" s="150" t="str">
        <f>IFERROR(IF(ART37=0," ",IF(ART37=16," ",VLOOKUP(ART37,PROTOKOL!$A:$E,2)*ARU37))/7.5*(7.5-ARY37),"")</f>
        <v/>
      </c>
      <c r="ARW37" s="151"/>
      <c r="ARX37" s="152" t="str">
        <f>IF(ART37=0," ",IF(ART37=16," ",(ARS37-ARV37-ARW37)*VLOOKUP(ART37,PROTOKOL!$A:$E,5)))</f>
        <v xml:space="preserve"> </v>
      </c>
      <c r="ARY37" s="153"/>
      <c r="ARZ37" s="331" t="str">
        <f t="shared" si="322"/>
        <v xml:space="preserve"> </v>
      </c>
      <c r="ASA37" s="332" t="str">
        <f t="shared" si="323"/>
        <v xml:space="preserve"> </v>
      </c>
      <c r="ASB37" s="149">
        <v>1</v>
      </c>
      <c r="ASC37" s="150">
        <v>5</v>
      </c>
      <c r="ASD37" s="150">
        <f t="shared" si="185"/>
        <v>7.5</v>
      </c>
      <c r="ASE37" s="154">
        <f>IF(ASC37=0," ",IF(ASC37=16," ",VLOOKUP(ASC37,PROTOKOL!$A:$E,2)*ASD37))</f>
        <v>0</v>
      </c>
      <c r="ASF37" s="151"/>
      <c r="ASG37" s="152">
        <f>IF(ASC37=0," ",IF(ASC37=16," ",(ASB37-ASE37-ASF37)*VLOOKUP(ASC37,PROTOKOL!$A:$E,5)))</f>
        <v>17.262634133205204</v>
      </c>
      <c r="ASH37" s="155">
        <v>15</v>
      </c>
      <c r="ASI37" s="156">
        <f>IF(ASC37=0," ",ASG37/ASD37*ASH37)/2</f>
        <v>17.262634133205204</v>
      </c>
      <c r="ASJ37" s="103"/>
      <c r="ASK37" s="138">
        <v>24</v>
      </c>
      <c r="ASL37" s="149" t="s">
        <v>163</v>
      </c>
      <c r="ASM37" s="150"/>
      <c r="ASN37" s="150" t="str">
        <f t="shared" si="187"/>
        <v xml:space="preserve"> </v>
      </c>
      <c r="ASO37" s="150" t="str">
        <f>IFERROR(IF(ASM37=0," ",IF(ASM37=16," ",VLOOKUP(ASM37,PROTOKOL!$A:$E,2)*ASN37))/7.5*(7.5-ASR37),"")</f>
        <v/>
      </c>
      <c r="ASP37" s="151"/>
      <c r="ASQ37" s="152" t="str">
        <f>IF(ASM37=0," ",IF(ASM37=16," ",(ASL37-ASO37-ASP37)*VLOOKUP(ASM37,PROTOKOL!$A:$E,5)))</f>
        <v xml:space="preserve"> </v>
      </c>
      <c r="ASR37" s="153"/>
      <c r="ASS37" s="331" t="str">
        <f t="shared" si="324"/>
        <v xml:space="preserve"> </v>
      </c>
      <c r="AST37" s="332" t="str">
        <f t="shared" si="325"/>
        <v xml:space="preserve"> </v>
      </c>
      <c r="ASU37" s="149"/>
      <c r="ASV37" s="150"/>
      <c r="ASW37" s="150" t="str">
        <f t="shared" si="188"/>
        <v xml:space="preserve"> </v>
      </c>
      <c r="ASX37" s="154" t="str">
        <f>IF(ASV37=0," ",IF(ASV37=16," ",VLOOKUP(ASV37,PROTOKOL!$A:$E,2)*ASW37))</f>
        <v xml:space="preserve"> </v>
      </c>
      <c r="ASY37" s="151"/>
      <c r="ASZ37" s="152" t="str">
        <f>IF(ASV37=0," ",IF(ASV37=16," ",(ASU37-ASX37-ASY37)*VLOOKUP(ASV37,PROTOKOL!$A:$E,5)))</f>
        <v xml:space="preserve"> </v>
      </c>
      <c r="ATA37" s="155"/>
      <c r="ATB37" s="156" t="str">
        <f t="shared" si="189"/>
        <v xml:space="preserve"> </v>
      </c>
      <c r="ATC37" s="103"/>
      <c r="ATD37" s="138">
        <v>24</v>
      </c>
      <c r="ATE37" s="149" t="s">
        <v>26</v>
      </c>
      <c r="ATF37" s="150"/>
      <c r="ATG37" s="150" t="str">
        <f t="shared" si="190"/>
        <v xml:space="preserve"> </v>
      </c>
      <c r="ATH37" s="150" t="str">
        <f>IFERROR(IF(ATF37=0," ",IF(ATF37=16," ",VLOOKUP(ATF37,PROTOKOL!$A:$E,2)*ATG37))/7.5*(7.5-ATK37),"")</f>
        <v/>
      </c>
      <c r="ATI37" s="151"/>
      <c r="ATJ37" s="152" t="str">
        <f>IF(ATF37=0," ",IF(ATF37=16," ",(ATE37-ATH37-ATI37)*VLOOKUP(ATF37,PROTOKOL!$A:$E,5)))</f>
        <v xml:space="preserve"> </v>
      </c>
      <c r="ATK37" s="153"/>
      <c r="ATL37" s="331" t="str">
        <f t="shared" si="326"/>
        <v xml:space="preserve"> </v>
      </c>
      <c r="ATM37" s="332" t="str">
        <f t="shared" si="327"/>
        <v xml:space="preserve"> </v>
      </c>
      <c r="ATN37" s="149"/>
      <c r="ATO37" s="150"/>
      <c r="ATP37" s="150" t="str">
        <f t="shared" si="191"/>
        <v xml:space="preserve"> </v>
      </c>
      <c r="ATQ37" s="154" t="str">
        <f>IF(ATO37=0," ",IF(ATO37=16," ",VLOOKUP(ATO37,PROTOKOL!$A:$E,2)*ATP37))</f>
        <v xml:space="preserve"> </v>
      </c>
      <c r="ATR37" s="151"/>
      <c r="ATS37" s="152" t="str">
        <f>IF(ATO37=0," ",IF(ATO37=16," ",(ATN37-ATQ37-ATR37)*VLOOKUP(ATO37,PROTOKOL!$A:$E,5)))</f>
        <v xml:space="preserve"> </v>
      </c>
      <c r="ATT37" s="155"/>
      <c r="ATU37" s="156" t="str">
        <f t="shared" si="192"/>
        <v xml:space="preserve"> </v>
      </c>
      <c r="ATV37" s="103"/>
      <c r="ATW37" s="138">
        <v>24</v>
      </c>
      <c r="ATX37" s="149" t="s">
        <v>163</v>
      </c>
      <c r="ATY37" s="150"/>
      <c r="ATZ37" s="150" t="str">
        <f t="shared" si="193"/>
        <v xml:space="preserve"> </v>
      </c>
      <c r="AUA37" s="150" t="str">
        <f>IFERROR(IF(ATY37=0," ",IF(ATY37=16," ",VLOOKUP(ATY37,PROTOKOL!$A:$E,2)*ATZ37))/7.5*(7.5-AUD37),"")</f>
        <v/>
      </c>
      <c r="AUB37" s="151"/>
      <c r="AUC37" s="152" t="str">
        <f>IF(ATY37=0," ",IF(ATY37=16," ",(ATX37-AUA37-AUB37)*VLOOKUP(ATY37,PROTOKOL!$A:$E,5)))</f>
        <v xml:space="preserve"> </v>
      </c>
      <c r="AUD37" s="153"/>
      <c r="AUE37" s="331" t="str">
        <f t="shared" si="328"/>
        <v xml:space="preserve"> </v>
      </c>
      <c r="AUF37" s="332" t="str">
        <f t="shared" si="329"/>
        <v xml:space="preserve"> </v>
      </c>
      <c r="AUG37" s="149"/>
      <c r="AUH37" s="150"/>
      <c r="AUI37" s="150" t="str">
        <f t="shared" si="194"/>
        <v xml:space="preserve"> </v>
      </c>
      <c r="AUJ37" s="154" t="str">
        <f>IF(AUH37=0," ",IF(AUH37=16," ",VLOOKUP(AUH37,PROTOKOL!$A:$E,2)*AUI37))</f>
        <v xml:space="preserve"> </v>
      </c>
      <c r="AUK37" s="151"/>
      <c r="AUL37" s="152" t="str">
        <f>IF(AUH37=0," ",IF(AUH37=16," ",(AUG37-AUJ37-AUK37)*VLOOKUP(AUH37,PROTOKOL!$A:$E,5)))</f>
        <v xml:space="preserve"> </v>
      </c>
      <c r="AUM37" s="155"/>
      <c r="AUN37" s="156" t="str">
        <f t="shared" si="195"/>
        <v xml:space="preserve"> </v>
      </c>
      <c r="AUO37" s="103"/>
      <c r="AUP37" s="138">
        <v>24</v>
      </c>
      <c r="AUQ37" s="149" t="s">
        <v>163</v>
      </c>
      <c r="AUR37" s="150"/>
      <c r="AUS37" s="150" t="str">
        <f t="shared" si="196"/>
        <v xml:space="preserve"> </v>
      </c>
      <c r="AUT37" s="150" t="str">
        <f>IFERROR(IF(AUR37=0," ",IF(AUR37=16," ",VLOOKUP(AUR37,PROTOKOL!$A:$E,2)*AUS37))/7.5*(7.5-AUW37),"")</f>
        <v/>
      </c>
      <c r="AUU37" s="151"/>
      <c r="AUV37" s="152" t="str">
        <f>IF(AUR37=0," ",IF(AUR37=16," ",(AUQ37-AUT37-AUU37)*VLOOKUP(AUR37,PROTOKOL!$A:$E,5)))</f>
        <v xml:space="preserve"> </v>
      </c>
      <c r="AUW37" s="153"/>
      <c r="AUX37" s="331" t="str">
        <f t="shared" si="330"/>
        <v xml:space="preserve"> </v>
      </c>
      <c r="AUY37" s="332" t="str">
        <f t="shared" si="331"/>
        <v xml:space="preserve"> </v>
      </c>
      <c r="AUZ37" s="149"/>
      <c r="AVA37" s="150"/>
      <c r="AVB37" s="150" t="str">
        <f t="shared" si="197"/>
        <v xml:space="preserve"> </v>
      </c>
      <c r="AVC37" s="154" t="str">
        <f>IF(AVA37=0," ",IF(AVA37=16," ",VLOOKUP(AVA37,PROTOKOL!$A:$E,2)*AVB37))</f>
        <v xml:space="preserve"> </v>
      </c>
      <c r="AVD37" s="151"/>
      <c r="AVE37" s="152" t="str">
        <f>IF(AVA37=0," ",IF(AVA37=16," ",(AUZ37-AVC37-AVD37)*VLOOKUP(AVA37,PROTOKOL!$A:$E,5)))</f>
        <v xml:space="preserve"> </v>
      </c>
      <c r="AVF37" s="155"/>
      <c r="AVG37" s="156" t="str">
        <f t="shared" si="198"/>
        <v xml:space="preserve"> </v>
      </c>
    </row>
    <row r="38" spans="1:1255" ht="15" thickBot="1" x14ac:dyDescent="0.35">
      <c r="A38" s="103"/>
      <c r="B38" s="138">
        <v>25</v>
      </c>
      <c r="C38" s="149">
        <v>4.5</v>
      </c>
      <c r="D38" s="150">
        <v>1</v>
      </c>
      <c r="E38" s="150">
        <v>4.5</v>
      </c>
      <c r="F38" s="150">
        <f>IFERROR(IF(D38=0," ",IF(D38=16," ",VLOOKUP(D38,PROTOKOL!$A:$E,2)*E38))/7.5*(7.5-I38),"")</f>
        <v>2.6999999999999997</v>
      </c>
      <c r="G38" s="151">
        <v>0</v>
      </c>
      <c r="H38" s="152">
        <f>IF(D38=0," ",IF(D38=16," ",(C38-F38-G38)*VLOOKUP(D38,PROTOKOL!$A:$E,5)))</f>
        <v>18.2486</v>
      </c>
      <c r="I38" s="153"/>
      <c r="J38" s="144">
        <f t="shared" si="199"/>
        <v>4.5</v>
      </c>
      <c r="K38" s="145">
        <f t="shared" si="200"/>
        <v>18.2486</v>
      </c>
      <c r="L38" s="328" t="s">
        <v>204</v>
      </c>
      <c r="M38" s="150"/>
      <c r="N38" s="150" t="str">
        <f t="shared" si="3"/>
        <v xml:space="preserve"> </v>
      </c>
      <c r="O38" s="154" t="str">
        <f>IF(M38=0," ",IF(M38=16," ",VLOOKUP(M38,PROTOKOL!$A:$E,2)*N38))</f>
        <v xml:space="preserve"> </v>
      </c>
      <c r="P38" s="151"/>
      <c r="Q38" s="152" t="str">
        <f>IF(M38=0," ",IF(M38=16," ",(L38-O38-P38)*VLOOKUP(M38,PROTOKOL!$A:$E,5)))</f>
        <v xml:space="preserve"> </v>
      </c>
      <c r="R38" s="155"/>
      <c r="S38" s="156" t="str">
        <f t="shared" si="4"/>
        <v xml:space="preserve"> </v>
      </c>
      <c r="T38" s="103"/>
      <c r="U38" s="370">
        <v>25</v>
      </c>
      <c r="V38" s="422"/>
      <c r="W38" s="381"/>
      <c r="X38" s="376"/>
      <c r="Y38" s="372" t="str">
        <f t="shared" si="5"/>
        <v xml:space="preserve"> </v>
      </c>
      <c r="Z38" s="372" t="str">
        <f>IFERROR(IF(X38=0," ",IF(X38=16," ",VLOOKUP(X38,PROTOKOL!$A:$E,2)*Y38))/7.5*(7.5-AC38),"")</f>
        <v/>
      </c>
      <c r="AA38" s="382"/>
      <c r="AB38" s="374" t="str">
        <f>IF(X38=0," ",IF(X38=16," ",(W38-Z38-AA38)*VLOOKUP(X38,PROTOKOL!$A:$E,5)))</f>
        <v xml:space="preserve"> </v>
      </c>
      <c r="AC38" s="383"/>
      <c r="AD38" s="376" t="str">
        <f t="shared" si="6"/>
        <v xml:space="preserve"> </v>
      </c>
      <c r="AE38" s="377" t="str">
        <f t="shared" si="7"/>
        <v xml:space="preserve"> </v>
      </c>
      <c r="AF38" s="381"/>
      <c r="AG38" s="376"/>
      <c r="AH38" s="372" t="str">
        <f t="shared" si="8"/>
        <v xml:space="preserve"> </v>
      </c>
      <c r="AI38" s="378" t="str">
        <f>IF(AG38=0," ",IF(AG38=16," ",VLOOKUP(AG38,PROTOKOL!$A:$E,2)*AH38))</f>
        <v xml:space="preserve"> </v>
      </c>
      <c r="AJ38" s="382"/>
      <c r="AK38" s="374" t="str">
        <f>IF(AG38=0," ",IF(AG38=16," ",(AF38-AI38-AJ38)*VLOOKUP(AG38,PROTOKOL!$A:$E,5)))</f>
        <v xml:space="preserve"> </v>
      </c>
      <c r="AL38" s="384"/>
      <c r="AM38" s="380" t="str">
        <f t="shared" si="9"/>
        <v xml:space="preserve"> </v>
      </c>
      <c r="AN38" s="103"/>
      <c r="AO38" s="138">
        <v>25</v>
      </c>
      <c r="AP38" s="149">
        <v>1</v>
      </c>
      <c r="AQ38" s="150">
        <v>5</v>
      </c>
      <c r="AR38" s="150">
        <f t="shared" si="335"/>
        <v>7.5</v>
      </c>
      <c r="AS38" s="150">
        <f>IFERROR(IF(AQ38=0," ",IF(AQ38=16," ",VLOOKUP(AQ38,PROTOKOL!$A:$E,2)*AR38))/7.5*(7.5-AV38),"")</f>
        <v>0</v>
      </c>
      <c r="AT38" s="151"/>
      <c r="AU38" s="152">
        <f>IF(AQ38=0," ",IF(AQ38=16," ",(AP38-AS38-AT38)*VLOOKUP(AQ38,PROTOKOL!$A:$E,5)))</f>
        <v>17.262634133205204</v>
      </c>
      <c r="AV38" s="153"/>
      <c r="AW38" s="144" t="str">
        <f t="shared" si="336"/>
        <v xml:space="preserve"> </v>
      </c>
      <c r="AX38" s="145" t="str">
        <f t="shared" si="337"/>
        <v xml:space="preserve"> </v>
      </c>
      <c r="AY38" s="149"/>
      <c r="AZ38" s="150"/>
      <c r="BA38" s="150" t="str">
        <f t="shared" si="338"/>
        <v xml:space="preserve"> </v>
      </c>
      <c r="BB38" s="154" t="str">
        <f>IF(AZ38=0," ",IF(AZ38=16," ",VLOOKUP(AZ38,PROTOKOL!$A:$E,2)*BA38))</f>
        <v xml:space="preserve"> </v>
      </c>
      <c r="BC38" s="151"/>
      <c r="BD38" s="152" t="str">
        <f>IF(AZ38=0," ",IF(AZ38=16," ",(AY38-BB38-BC38)*VLOOKUP(AZ38,PROTOKOL!$A:$E,5)))</f>
        <v xml:space="preserve"> </v>
      </c>
      <c r="BE38" s="155"/>
      <c r="BF38" s="156" t="str">
        <f t="shared" si="339"/>
        <v xml:space="preserve"> </v>
      </c>
      <c r="BG38" s="103"/>
      <c r="BH38" s="138">
        <v>25</v>
      </c>
      <c r="BI38" s="149" t="s">
        <v>26</v>
      </c>
      <c r="BJ38" s="150"/>
      <c r="BK38" s="150" t="str">
        <f t="shared" si="13"/>
        <v xml:space="preserve"> </v>
      </c>
      <c r="BL38" s="150" t="str">
        <f>IFERROR(IF(BJ38=0," ",IF(BJ38=16," ",VLOOKUP(BJ38,PROTOKOL!$A:$E,2)*BK38))/7.5*(7.5-BO38),"")</f>
        <v/>
      </c>
      <c r="BM38" s="151"/>
      <c r="BN38" s="152" t="str">
        <f>IF(BJ38=0," ",IF(BJ38=16," ",(BI38-BL38-BM38)*VLOOKUP(BJ38,PROTOKOL!$A:$E,5)))</f>
        <v xml:space="preserve"> </v>
      </c>
      <c r="BO38" s="153"/>
      <c r="BP38" s="144" t="str">
        <f t="shared" si="203"/>
        <v xml:space="preserve"> </v>
      </c>
      <c r="BQ38" s="145" t="str">
        <f t="shared" si="204"/>
        <v xml:space="preserve"> </v>
      </c>
      <c r="BR38" s="149"/>
      <c r="BS38" s="150"/>
      <c r="BT38" s="150" t="str">
        <f t="shared" si="14"/>
        <v xml:space="preserve"> </v>
      </c>
      <c r="BU38" s="154" t="str">
        <f>IF(BS38=0," ",IF(BS38=16," ",VLOOKUP(BS38,PROTOKOL!$A:$E,2)*BT38))</f>
        <v xml:space="preserve"> </v>
      </c>
      <c r="BV38" s="151"/>
      <c r="BW38" s="152" t="str">
        <f>IF(BS38=0," ",IF(BS38=16," ",(BR38-BU38-BV38)*VLOOKUP(BS38,PROTOKOL!$A:$E,5)))</f>
        <v xml:space="preserve"> </v>
      </c>
      <c r="BX38" s="155"/>
      <c r="BY38" s="156" t="str">
        <f t="shared" si="15"/>
        <v xml:space="preserve"> </v>
      </c>
      <c r="BZ38" s="103"/>
      <c r="CA38" s="138">
        <v>25</v>
      </c>
      <c r="CB38" s="149">
        <v>6.63</v>
      </c>
      <c r="CC38" s="150">
        <v>1</v>
      </c>
      <c r="CD38" s="150">
        <f t="shared" si="16"/>
        <v>7.5</v>
      </c>
      <c r="CE38" s="150">
        <f>IFERROR(IF(CC38=0," ",IF(CC38=16," ",VLOOKUP(CC38,PROTOKOL!$A:$E,2)*CD38))/7.5*(7.5-CH38),"")</f>
        <v>4.5</v>
      </c>
      <c r="CF38" s="151">
        <v>0</v>
      </c>
      <c r="CG38" s="152">
        <f>IF(CC38=0," ",IF(CC38=16," ",(CB38-CE38-CF38)*VLOOKUP(CC38,PROTOKOL!$A:$E,5)))</f>
        <v>21.594176666666662</v>
      </c>
      <c r="CH38" s="153"/>
      <c r="CI38" s="144">
        <f t="shared" si="205"/>
        <v>7.5</v>
      </c>
      <c r="CJ38" s="145">
        <f t="shared" si="206"/>
        <v>21.594176666666662</v>
      </c>
      <c r="CK38" s="149"/>
      <c r="CL38" s="150"/>
      <c r="CM38" s="150"/>
      <c r="CN38" s="154" t="str">
        <f>IF(CL38=0," ",IF(CL38=16," ",VLOOKUP(CL38,PROTOKOL!$A:$E,2)*CM38))</f>
        <v xml:space="preserve"> </v>
      </c>
      <c r="CO38" s="151"/>
      <c r="CP38" s="152" t="str">
        <f>IF(CL38=0," ",IF(CL38=16," ",(CK38-CN38-CO38)*VLOOKUP(CL38,PROTOKOL!$A:$E,5)))</f>
        <v xml:space="preserve"> </v>
      </c>
      <c r="CQ38" s="155"/>
      <c r="CR38" s="156" t="str">
        <f t="shared" si="17"/>
        <v xml:space="preserve"> </v>
      </c>
      <c r="CS38" s="103"/>
      <c r="CT38" s="138">
        <v>25</v>
      </c>
      <c r="CU38" s="149">
        <v>1</v>
      </c>
      <c r="CV38" s="150">
        <v>5</v>
      </c>
      <c r="CW38" s="150">
        <f t="shared" si="18"/>
        <v>7.5</v>
      </c>
      <c r="CX38" s="150">
        <f>IFERROR(IF(CV38=0," ",IF(CV38=16," ",VLOOKUP(CV38,PROTOKOL!$A:$E,2)*CW38))/7.5*(7.5-DA38),"")</f>
        <v>0</v>
      </c>
      <c r="CY38" s="151"/>
      <c r="CZ38" s="152">
        <f>IF(CV38=0," ",IF(CV38=16," ",(CU38-CX38-CY38)*VLOOKUP(CV38,PROTOKOL!$A:$E,5)))</f>
        <v>17.262634133205204</v>
      </c>
      <c r="DA38" s="153"/>
      <c r="DB38" s="144" t="str">
        <f t="shared" si="207"/>
        <v xml:space="preserve"> </v>
      </c>
      <c r="DC38" s="145" t="str">
        <f t="shared" si="208"/>
        <v xml:space="preserve"> </v>
      </c>
      <c r="DD38" s="149"/>
      <c r="DE38" s="150"/>
      <c r="DF38" s="150" t="str">
        <f t="shared" si="209"/>
        <v xml:space="preserve"> </v>
      </c>
      <c r="DG38" s="154" t="str">
        <f>IF(DE38=0," ",IF(DE38=16," ",VLOOKUP(DE38,PROTOKOL!$A:$E,2)*DF38))</f>
        <v xml:space="preserve"> </v>
      </c>
      <c r="DH38" s="151"/>
      <c r="DI38" s="152" t="str">
        <f>IF(DE38=0," ",IF(DE38=16," ",(DD38-DG38-DH38)*VLOOKUP(DE38,PROTOKOL!$A:$E,5)))</f>
        <v xml:space="preserve"> </v>
      </c>
      <c r="DJ38" s="155"/>
      <c r="DK38" s="156" t="str">
        <f t="shared" si="19"/>
        <v xml:space="preserve"> </v>
      </c>
      <c r="DL38" s="103"/>
      <c r="DM38" s="138">
        <v>25</v>
      </c>
      <c r="DN38" s="149" t="s">
        <v>26</v>
      </c>
      <c r="DO38" s="150"/>
      <c r="DP38" s="150" t="str">
        <f t="shared" si="20"/>
        <v xml:space="preserve"> </v>
      </c>
      <c r="DQ38" s="150" t="str">
        <f>IFERROR(IF(DO38=0," ",IF(DO38=16," ",VLOOKUP(DO38,PROTOKOL!$A:$E,2)*DP38))/7.5*(7.5-DT38),"")</f>
        <v/>
      </c>
      <c r="DR38" s="151"/>
      <c r="DS38" s="152" t="str">
        <f>IF(DO38=0," ",IF(DO38=16," ",(DN38-DQ38-DR38)*VLOOKUP(DO38,PROTOKOL!$A:$E,5)))</f>
        <v xml:space="preserve"> </v>
      </c>
      <c r="DT38" s="153"/>
      <c r="DU38" s="144" t="str">
        <f t="shared" si="211"/>
        <v xml:space="preserve"> </v>
      </c>
      <c r="DV38" s="145" t="str">
        <f t="shared" si="212"/>
        <v xml:space="preserve"> </v>
      </c>
      <c r="DW38" s="149"/>
      <c r="DX38" s="150"/>
      <c r="DY38" s="150"/>
      <c r="DZ38" s="150"/>
      <c r="EA38" s="151"/>
      <c r="EB38" s="152"/>
      <c r="EC38" s="155"/>
      <c r="ED38" s="156"/>
      <c r="EE38" s="103"/>
      <c r="EF38" s="138">
        <v>25</v>
      </c>
      <c r="EG38" s="149" t="s">
        <v>26</v>
      </c>
      <c r="EH38" s="150"/>
      <c r="EI38" s="150" t="str">
        <f t="shared" si="22"/>
        <v xml:space="preserve"> </v>
      </c>
      <c r="EJ38" s="150" t="str">
        <f>IFERROR(IF(EH38=0," ",IF(EH38=16," ",VLOOKUP(EH38,PROTOKOL!$A:$E,2)*EI38))/7.5*(7.5-EM38),"")</f>
        <v/>
      </c>
      <c r="EK38" s="151"/>
      <c r="EL38" s="152" t="str">
        <f>IF(EH38=0," ",IF(EH38=16," ",(EG38-EJ38-EK38)*VLOOKUP(EH38,PROTOKOL!$A:$E,5)))</f>
        <v xml:space="preserve"> </v>
      </c>
      <c r="EM38" s="153"/>
      <c r="EN38" s="144" t="str">
        <f t="shared" si="214"/>
        <v xml:space="preserve"> </v>
      </c>
      <c r="EO38" s="145" t="str">
        <f t="shared" si="215"/>
        <v xml:space="preserve"> </v>
      </c>
      <c r="EP38" s="149"/>
      <c r="EQ38" s="150"/>
      <c r="ER38" s="150" t="str">
        <f t="shared" si="23"/>
        <v xml:space="preserve"> </v>
      </c>
      <c r="ES38" s="154" t="str">
        <f>IF(EQ38=0," ",IF(EQ38=16," ",VLOOKUP(EQ38,PROTOKOL!$A:$E,2)*ER38))</f>
        <v xml:space="preserve"> </v>
      </c>
      <c r="ET38" s="151"/>
      <c r="EU38" s="152" t="str">
        <f>IF(EQ38=0," ",IF(EQ38=16," ",(EP38-ES38-ET38)*VLOOKUP(EQ38,PROTOKOL!$A:$E,5)))</f>
        <v xml:space="preserve"> </v>
      </c>
      <c r="EV38" s="155"/>
      <c r="EW38" s="156" t="str">
        <f t="shared" si="24"/>
        <v xml:space="preserve"> </v>
      </c>
      <c r="EX38" s="103"/>
      <c r="EY38" s="138">
        <v>25</v>
      </c>
      <c r="EZ38" s="149">
        <v>1</v>
      </c>
      <c r="FA38" s="150">
        <v>5</v>
      </c>
      <c r="FB38" s="150">
        <f t="shared" si="25"/>
        <v>7.5</v>
      </c>
      <c r="FC38" s="150">
        <f>IFERROR(IF(FA38=0," ",IF(FA38=16," ",VLOOKUP(FA38,PROTOKOL!$A:$E,2)*FB38))/7.5*(7.5-FF38),"")</f>
        <v>0</v>
      </c>
      <c r="FD38" s="151"/>
      <c r="FE38" s="152">
        <f>IF(FA38=0," ",IF(FA38=16," ",(EZ38-FC38-FD38)*VLOOKUP(FA38,PROTOKOL!$A:$E,5)))</f>
        <v>17.262634133205204</v>
      </c>
      <c r="FF38" s="153"/>
      <c r="FG38" s="144" t="str">
        <f t="shared" si="216"/>
        <v xml:space="preserve"> </v>
      </c>
      <c r="FH38" s="145" t="str">
        <f t="shared" si="217"/>
        <v xml:space="preserve"> </v>
      </c>
      <c r="FI38" s="149"/>
      <c r="FJ38" s="150"/>
      <c r="FK38" s="150" t="str">
        <f t="shared" si="26"/>
        <v xml:space="preserve"> </v>
      </c>
      <c r="FL38" s="154" t="str">
        <f>IF(FJ38=0," ",IF(FJ38=16," ",VLOOKUP(FJ38,PROTOKOL!$A:$E,2)*FK38))</f>
        <v xml:space="preserve"> </v>
      </c>
      <c r="FM38" s="151"/>
      <c r="FN38" s="152" t="str">
        <f>IF(FJ38=0," ",IF(FJ38=16," ",(FI38-FL38-FM38)*VLOOKUP(FJ38,PROTOKOL!$A:$E,5)))</f>
        <v xml:space="preserve"> </v>
      </c>
      <c r="FO38" s="155"/>
      <c r="FP38" s="156" t="str">
        <f t="shared" si="27"/>
        <v xml:space="preserve"> </v>
      </c>
      <c r="FQ38" s="103"/>
      <c r="FR38" s="138">
        <v>25</v>
      </c>
      <c r="FS38" s="149">
        <v>1</v>
      </c>
      <c r="FT38" s="150">
        <v>5</v>
      </c>
      <c r="FU38" s="150">
        <f t="shared" si="28"/>
        <v>7.5</v>
      </c>
      <c r="FV38" s="150">
        <f>IFERROR(IF(FT38=0," ",IF(FT38=16," ",VLOOKUP(FT38,PROTOKOL!$A:$E,2)*FU38))/7.5*(7.5-FY38),"")</f>
        <v>0</v>
      </c>
      <c r="FW38" s="151"/>
      <c r="FX38" s="152">
        <f>IF(FT38=0," ",IF(FT38=16," ",(FS38-FV38-FW38)*VLOOKUP(FT38,PROTOKOL!$A:$E,5)))</f>
        <v>17.262634133205204</v>
      </c>
      <c r="FY38" s="153"/>
      <c r="FZ38" s="144" t="str">
        <f t="shared" si="218"/>
        <v xml:space="preserve"> </v>
      </c>
      <c r="GA38" s="145" t="str">
        <f t="shared" si="219"/>
        <v xml:space="preserve"> </v>
      </c>
      <c r="GB38" s="149"/>
      <c r="GC38" s="150"/>
      <c r="GD38" s="150" t="str">
        <f t="shared" si="29"/>
        <v xml:space="preserve"> </v>
      </c>
      <c r="GE38" s="154" t="str">
        <f>IF(GC38=0," ",IF(GC38=16," ",VLOOKUP(GC38,PROTOKOL!$A:$E,2)*GD38))</f>
        <v xml:space="preserve"> </v>
      </c>
      <c r="GF38" s="151"/>
      <c r="GG38" s="152" t="str">
        <f>IF(GC38=0," ",IF(GC38=16," ",(GB38-GE38-GF38)*VLOOKUP(GC38,PROTOKOL!$A:$E,5)))</f>
        <v xml:space="preserve"> </v>
      </c>
      <c r="GH38" s="155"/>
      <c r="GI38" s="156" t="str">
        <f t="shared" si="30"/>
        <v xml:space="preserve"> </v>
      </c>
      <c r="GJ38" s="103"/>
      <c r="GK38" s="138">
        <v>25</v>
      </c>
      <c r="GL38" s="149">
        <v>1</v>
      </c>
      <c r="GM38" s="150">
        <v>5</v>
      </c>
      <c r="GN38" s="150">
        <f t="shared" si="31"/>
        <v>7.5</v>
      </c>
      <c r="GO38" s="150">
        <f>IFERROR(IF(GM38=0," ",IF(GM38=16," ",VLOOKUP(GM38,PROTOKOL!$A:$E,2)*GN38))/7.5*(7.5-GR38),"")</f>
        <v>0</v>
      </c>
      <c r="GP38" s="151"/>
      <c r="GQ38" s="152">
        <f>IF(GM38=0," ",IF(GM38=16," ",(GL38-GO38-GP38)*VLOOKUP(GM38,PROTOKOL!$A:$E,5)))</f>
        <v>17.262634133205204</v>
      </c>
      <c r="GR38" s="153"/>
      <c r="GS38" s="144" t="str">
        <f t="shared" si="220"/>
        <v xml:space="preserve"> </v>
      </c>
      <c r="GT38" s="145" t="str">
        <f t="shared" si="221"/>
        <v xml:space="preserve"> </v>
      </c>
      <c r="GU38" s="149"/>
      <c r="GV38" s="150"/>
      <c r="GW38" s="150" t="str">
        <f t="shared" si="32"/>
        <v xml:space="preserve"> </v>
      </c>
      <c r="GX38" s="154" t="str">
        <f>IF(GV38=0," ",IF(GV38=16," ",VLOOKUP(GV38,PROTOKOL!$A:$E,2)*GW38))</f>
        <v xml:space="preserve"> </v>
      </c>
      <c r="GY38" s="151"/>
      <c r="GZ38" s="152" t="str">
        <f>IF(GV38=0," ",IF(GV38=16," ",(GU38-GX38-GY38)*VLOOKUP(GV38,PROTOKOL!$A:$E,5)))</f>
        <v xml:space="preserve"> </v>
      </c>
      <c r="HA38" s="155"/>
      <c r="HB38" s="156" t="str">
        <f t="shared" si="33"/>
        <v xml:space="preserve"> </v>
      </c>
      <c r="HC38" s="103"/>
      <c r="HD38" s="138">
        <v>25</v>
      </c>
      <c r="HE38" s="149">
        <v>1</v>
      </c>
      <c r="HF38" s="150">
        <v>5</v>
      </c>
      <c r="HG38" s="150">
        <f t="shared" si="34"/>
        <v>7.5</v>
      </c>
      <c r="HH38" s="150">
        <f>IFERROR(IF(HF38=0," ",IF(HF38=16," ",VLOOKUP(HF38,PROTOKOL!$A:$E,2)*HG38))/7.5*(7.5-HK38),"")</f>
        <v>0</v>
      </c>
      <c r="HI38" s="151"/>
      <c r="HJ38" s="152">
        <f>IF(HF38=0," ",IF(HF38=16," ",(HE38-HH38-HI38)*VLOOKUP(HF38,PROTOKOL!$A:$E,5)))</f>
        <v>17.262634133205204</v>
      </c>
      <c r="HK38" s="153"/>
      <c r="HL38" s="144" t="str">
        <f t="shared" si="222"/>
        <v xml:space="preserve"> </v>
      </c>
      <c r="HM38" s="145" t="str">
        <f t="shared" si="223"/>
        <v xml:space="preserve"> </v>
      </c>
      <c r="HN38" s="149"/>
      <c r="HO38" s="150"/>
      <c r="HP38" s="150" t="str">
        <f t="shared" si="35"/>
        <v xml:space="preserve"> </v>
      </c>
      <c r="HQ38" s="154" t="str">
        <f>IF(HO38=0," ",IF(HO38=16," ",VLOOKUP(HO38,PROTOKOL!$A:$E,2)*HP38))</f>
        <v xml:space="preserve"> </v>
      </c>
      <c r="HR38" s="151"/>
      <c r="HS38" s="152" t="str">
        <f>IF(HO38=0," ",IF(HO38=16," ",(HN38-HQ38-HR38)*VLOOKUP(HO38,PROTOKOL!$A:$E,5)))</f>
        <v xml:space="preserve"> </v>
      </c>
      <c r="HT38" s="155"/>
      <c r="HU38" s="156" t="str">
        <f t="shared" si="36"/>
        <v xml:space="preserve"> </v>
      </c>
      <c r="HV38" s="103"/>
      <c r="HW38" s="138">
        <v>25</v>
      </c>
      <c r="HX38" s="149">
        <v>9.25</v>
      </c>
      <c r="HY38" s="150">
        <v>3</v>
      </c>
      <c r="HZ38" s="150">
        <f t="shared" si="37"/>
        <v>7.5</v>
      </c>
      <c r="IA38" s="150">
        <f>IFERROR(IF(HY38=0," ",IF(HY38=16," ",VLOOKUP(HY38,PROTOKOL!$A:$E,2)*HZ38))/7.5*(7.5-ID38),"")</f>
        <v>4.5</v>
      </c>
      <c r="IB38" s="151">
        <v>0</v>
      </c>
      <c r="IC38" s="152">
        <f>IF(HY38=0," ",IF(HY38=16," ",(HX38-IA38-IB38)*VLOOKUP(HY38,PROTOKOL!$A:$E,5)))</f>
        <v>33.709219444444443</v>
      </c>
      <c r="ID38" s="153"/>
      <c r="IE38" s="144">
        <f t="shared" si="224"/>
        <v>7.5</v>
      </c>
      <c r="IF38" s="145">
        <f t="shared" si="225"/>
        <v>33.709219444444443</v>
      </c>
      <c r="IG38" s="149"/>
      <c r="IH38" s="150"/>
      <c r="II38" s="150" t="str">
        <f t="shared" si="38"/>
        <v xml:space="preserve"> </v>
      </c>
      <c r="IJ38" s="154" t="str">
        <f>IF(IH38=0," ",IF(IH38=16," ",VLOOKUP(IH38,PROTOKOL!$A:$E,2)*II38))</f>
        <v xml:space="preserve"> </v>
      </c>
      <c r="IK38" s="151"/>
      <c r="IL38" s="152" t="str">
        <f>IF(IH38=0," ",IF(IH38=16," ",(IG38-IJ38-IK38)*VLOOKUP(IH38,PROTOKOL!$A:$E,5)))</f>
        <v xml:space="preserve"> </v>
      </c>
      <c r="IM38" s="155"/>
      <c r="IN38" s="156" t="str">
        <f t="shared" si="39"/>
        <v xml:space="preserve"> </v>
      </c>
      <c r="IO38" s="103"/>
      <c r="IP38" s="138">
        <v>25</v>
      </c>
      <c r="IQ38" s="149" t="s">
        <v>26</v>
      </c>
      <c r="IR38" s="150"/>
      <c r="IS38" s="150" t="str">
        <f t="shared" si="40"/>
        <v xml:space="preserve"> </v>
      </c>
      <c r="IT38" s="150" t="str">
        <f>IFERROR(IF(IR38=0," ",IF(IR38=16," ",VLOOKUP(IR38,PROTOKOL!$A:$E,2)*IS38))/7.5*(7.5-IW38),"")</f>
        <v/>
      </c>
      <c r="IU38" s="151"/>
      <c r="IV38" s="152" t="str">
        <f>IF(IR38=0," ",IF(IR38=16," ",(IQ38-IT38-IU38)*VLOOKUP(IR38,PROTOKOL!$A:$E,5)))</f>
        <v xml:space="preserve"> </v>
      </c>
      <c r="IW38" s="153"/>
      <c r="IX38" s="144" t="str">
        <f t="shared" si="226"/>
        <v xml:space="preserve"> </v>
      </c>
      <c r="IY38" s="145" t="str">
        <f t="shared" si="227"/>
        <v xml:space="preserve"> </v>
      </c>
      <c r="IZ38" s="149"/>
      <c r="JA38" s="150"/>
      <c r="JB38" s="150" t="str">
        <f t="shared" si="41"/>
        <v xml:space="preserve"> </v>
      </c>
      <c r="JC38" s="154" t="str">
        <f>IF(JA38=0," ",IF(JA38=16," ",VLOOKUP(JA38,PROTOKOL!$A:$E,2)*JB38))</f>
        <v xml:space="preserve"> </v>
      </c>
      <c r="JD38" s="151"/>
      <c r="JE38" s="152" t="str">
        <f>IF(JA38=0," ",IF(JA38=16," ",(IZ38-JC38-JD38)*VLOOKUP(JA38,PROTOKOL!$A:$E,5)))</f>
        <v xml:space="preserve"> </v>
      </c>
      <c r="JF38" s="155"/>
      <c r="JG38" s="156" t="str">
        <f t="shared" si="42"/>
        <v xml:space="preserve"> </v>
      </c>
      <c r="JH38" s="103"/>
      <c r="JI38" s="138">
        <v>25</v>
      </c>
      <c r="JJ38" s="149" t="s">
        <v>26</v>
      </c>
      <c r="JK38" s="150"/>
      <c r="JL38" s="150" t="str">
        <f t="shared" si="43"/>
        <v xml:space="preserve"> </v>
      </c>
      <c r="JM38" s="150" t="str">
        <f>IFERROR(IF(JK38=0," ",IF(JK38=16," ",VLOOKUP(JK38,PROTOKOL!$A:$E,2)*JL38))/7.5*(7.5-JP38),"")</f>
        <v/>
      </c>
      <c r="JN38" s="151"/>
      <c r="JO38" s="152" t="str">
        <f>IF(JK38=0," ",IF(JK38=16," ",(JJ38-JM38-JN38)*VLOOKUP(JK38,PROTOKOL!$A:$E,5)))</f>
        <v xml:space="preserve"> </v>
      </c>
      <c r="JP38" s="153"/>
      <c r="JQ38" s="144" t="str">
        <f t="shared" si="228"/>
        <v xml:space="preserve"> </v>
      </c>
      <c r="JR38" s="145" t="str">
        <f t="shared" si="229"/>
        <v xml:space="preserve"> </v>
      </c>
      <c r="JS38" s="149"/>
      <c r="JT38" s="150"/>
      <c r="JU38" s="150" t="str">
        <f t="shared" si="44"/>
        <v xml:space="preserve"> </v>
      </c>
      <c r="JV38" s="154" t="str">
        <f>IF(JT38=0," ",IF(JT38=16," ",VLOOKUP(JT38,PROTOKOL!$A:$E,2)*JU38))</f>
        <v xml:space="preserve"> </v>
      </c>
      <c r="JW38" s="151"/>
      <c r="JX38" s="152" t="str">
        <f>IF(JT38=0," ",IF(JT38=16," ",(JS38-JV38-JW38)*VLOOKUP(JT38,PROTOKOL!$A:$E,5)))</f>
        <v xml:space="preserve"> </v>
      </c>
      <c r="JY38" s="155"/>
      <c r="JZ38" s="156" t="str">
        <f t="shared" si="45"/>
        <v xml:space="preserve"> </v>
      </c>
      <c r="KA38" s="103"/>
      <c r="KB38" s="138">
        <v>25</v>
      </c>
      <c r="KC38" s="149">
        <v>5.62</v>
      </c>
      <c r="KD38" s="150">
        <v>1</v>
      </c>
      <c r="KE38" s="150">
        <f t="shared" si="46"/>
        <v>7.5</v>
      </c>
      <c r="KF38" s="150">
        <f>IFERROR(IF(KD38=0," ",IF(KD38=16," ",VLOOKUP(KD38,PROTOKOL!$A:$E,2)*KE38))/7.5*(7.5-KI38),"")</f>
        <v>4.5</v>
      </c>
      <c r="KG38" s="151">
        <v>0</v>
      </c>
      <c r="KH38" s="152">
        <f>IF(KD38=0," ",IF(KD38=16," ",(KC38-KF38-KG38)*VLOOKUP(KD38,PROTOKOL!$A:$E,5)))</f>
        <v>11.354684444444445</v>
      </c>
      <c r="KI38" s="153"/>
      <c r="KJ38" s="144">
        <f t="shared" si="230"/>
        <v>7.5</v>
      </c>
      <c r="KK38" s="145">
        <f t="shared" si="231"/>
        <v>11.354684444444445</v>
      </c>
      <c r="KL38" s="149"/>
      <c r="KM38" s="150"/>
      <c r="KN38" s="150" t="str">
        <f t="shared" si="47"/>
        <v xml:space="preserve"> </v>
      </c>
      <c r="KO38" s="154" t="str">
        <f>IF(KM38=0," ",IF(KM38=16," ",VLOOKUP(KM38,PROTOKOL!$A:$E,2)*KN38))</f>
        <v xml:space="preserve"> </v>
      </c>
      <c r="KP38" s="151"/>
      <c r="KQ38" s="152" t="str">
        <f>IF(KM38=0," ",IF(KM38=16," ",(KL38-KO38-KP38)*VLOOKUP(KM38,PROTOKOL!$A:$E,5)))</f>
        <v xml:space="preserve"> </v>
      </c>
      <c r="KR38" s="155"/>
      <c r="KS38" s="156" t="str">
        <f t="shared" si="48"/>
        <v xml:space="preserve"> </v>
      </c>
      <c r="KT38" s="103"/>
      <c r="KU38" s="138">
        <v>25</v>
      </c>
      <c r="KV38" s="149" t="s">
        <v>26</v>
      </c>
      <c r="KW38" s="150"/>
      <c r="KX38" s="150" t="str">
        <f t="shared" si="49"/>
        <v xml:space="preserve"> </v>
      </c>
      <c r="KY38" s="150" t="str">
        <f>IFERROR(IF(KW38=0," ",IF(KW38=16," ",VLOOKUP(KW38,PROTOKOL!$A:$E,2)*KX38))/7.5*(7.5-LB38),"")</f>
        <v/>
      </c>
      <c r="KZ38" s="151"/>
      <c r="LA38" s="152" t="str">
        <f>IF(KW38=0," ",IF(KW38=16," ",(KV38-KY38-KZ38)*VLOOKUP(KW38,PROTOKOL!$A:$E,5)))</f>
        <v xml:space="preserve"> </v>
      </c>
      <c r="LB38" s="153"/>
      <c r="LC38" s="144" t="str">
        <f t="shared" si="232"/>
        <v xml:space="preserve"> </v>
      </c>
      <c r="LD38" s="145" t="str">
        <f t="shared" si="233"/>
        <v xml:space="preserve"> </v>
      </c>
      <c r="LE38" s="149"/>
      <c r="LF38" s="150"/>
      <c r="LG38" s="150" t="str">
        <f t="shared" si="50"/>
        <v xml:space="preserve"> </v>
      </c>
      <c r="LH38" s="154" t="str">
        <f>IF(LF38=0," ",IF(LF38=16," ",VLOOKUP(LF38,PROTOKOL!$A:$E,2)*LG38))</f>
        <v xml:space="preserve"> </v>
      </c>
      <c r="LI38" s="151"/>
      <c r="LJ38" s="152" t="str">
        <f>IF(LF38=0," ",IF(LF38=16," ",(LE38-LH38-LI38)*VLOOKUP(LF38,PROTOKOL!$A:$E,5)))</f>
        <v xml:space="preserve"> </v>
      </c>
      <c r="LK38" s="155"/>
      <c r="LL38" s="156" t="str">
        <f t="shared" si="51"/>
        <v xml:space="preserve"> </v>
      </c>
      <c r="LM38" s="103"/>
      <c r="LN38" s="138">
        <v>25</v>
      </c>
      <c r="LO38" s="149">
        <v>8.67</v>
      </c>
      <c r="LP38" s="150">
        <v>3</v>
      </c>
      <c r="LQ38" s="150">
        <f t="shared" si="52"/>
        <v>7.5</v>
      </c>
      <c r="LR38" s="150">
        <f>IFERROR(IF(LP38=0," ",IF(LP38=16," ",VLOOKUP(LP38,PROTOKOL!$A:$E,2)*LQ38))/7.5*(7.5-LU38),"")</f>
        <v>4.5</v>
      </c>
      <c r="LS38" s="151">
        <v>0</v>
      </c>
      <c r="LT38" s="152">
        <f>IF(LP38=0," ",IF(LP38=16," ",(LO38-LR38-LS38)*VLOOKUP(LP38,PROTOKOL!$A:$E,5)))</f>
        <v>29.59314633333333</v>
      </c>
      <c r="LU38" s="153"/>
      <c r="LV38" s="144">
        <f t="shared" si="234"/>
        <v>7.5</v>
      </c>
      <c r="LW38" s="145">
        <f t="shared" si="235"/>
        <v>29.59314633333333</v>
      </c>
      <c r="LX38" s="149"/>
      <c r="LY38" s="150"/>
      <c r="LZ38" s="150" t="str">
        <f t="shared" si="53"/>
        <v xml:space="preserve"> </v>
      </c>
      <c r="MA38" s="154" t="str">
        <f>IF(LY38=0," ",IF(LY38=16," ",VLOOKUP(LY38,PROTOKOL!$A:$E,2)*LZ38))</f>
        <v xml:space="preserve"> </v>
      </c>
      <c r="MB38" s="151"/>
      <c r="MC38" s="152" t="str">
        <f>IF(LY38=0," ",IF(LY38=16," ",(LX38-MA38-MB38)*VLOOKUP(LY38,PROTOKOL!$A:$E,5)))</f>
        <v xml:space="preserve"> </v>
      </c>
      <c r="MD38" s="155"/>
      <c r="ME38" s="156" t="str">
        <f t="shared" si="54"/>
        <v xml:space="preserve"> </v>
      </c>
      <c r="MF38" s="103"/>
      <c r="MG38" s="138">
        <v>25</v>
      </c>
      <c r="MH38" s="149">
        <v>9.25</v>
      </c>
      <c r="MI38" s="150">
        <v>3</v>
      </c>
      <c r="MJ38" s="150">
        <f t="shared" si="55"/>
        <v>7.5</v>
      </c>
      <c r="MK38" s="150">
        <f>IFERROR(IF(MI38=0," ",IF(MI38=16," ",VLOOKUP(MI38,PROTOKOL!$A:$E,2)*MJ38))/7.5*(7.5-MN38),"")</f>
        <v>4.5</v>
      </c>
      <c r="ML38" s="151">
        <v>0</v>
      </c>
      <c r="MM38" s="152">
        <f>IF(MI38=0," ",IF(MI38=16," ",(MH38-MK38-ML38)*VLOOKUP(MI38,PROTOKOL!$A:$E,5)))</f>
        <v>33.709219444444443</v>
      </c>
      <c r="MN38" s="153"/>
      <c r="MO38" s="144">
        <f t="shared" si="236"/>
        <v>7.5</v>
      </c>
      <c r="MP38" s="145">
        <f t="shared" si="237"/>
        <v>33.709219444444443</v>
      </c>
      <c r="MQ38" s="149"/>
      <c r="MR38" s="150"/>
      <c r="MS38" s="150" t="str">
        <f t="shared" si="56"/>
        <v xml:space="preserve"> </v>
      </c>
      <c r="MT38" s="154" t="str">
        <f>IF(MR38=0," ",IF(MR38=16," ",VLOOKUP(MR38,PROTOKOL!$A:$E,2)*MS38))</f>
        <v xml:space="preserve"> </v>
      </c>
      <c r="MU38" s="151"/>
      <c r="MV38" s="152" t="str">
        <f>IF(MR38=0," ",IF(MR38=16," ",(MQ38-MT38-MU38)*VLOOKUP(MR38,PROTOKOL!$A:$E,5)))</f>
        <v xml:space="preserve"> </v>
      </c>
      <c r="MW38" s="155"/>
      <c r="MX38" s="156" t="str">
        <f t="shared" si="57"/>
        <v xml:space="preserve"> </v>
      </c>
      <c r="MY38" s="103"/>
      <c r="MZ38" s="138">
        <v>25</v>
      </c>
      <c r="NA38" s="149">
        <v>6.22</v>
      </c>
      <c r="NB38" s="150">
        <v>1</v>
      </c>
      <c r="NC38" s="150">
        <f t="shared" si="58"/>
        <v>7.5</v>
      </c>
      <c r="ND38" s="150">
        <f>IFERROR(IF(NB38=0," ",IF(NB38=16," ",VLOOKUP(NB38,PROTOKOL!$A:$E,2)*NC38))/7.5*(7.5-NG38),"")</f>
        <v>4.5</v>
      </c>
      <c r="NE38" s="151">
        <v>0</v>
      </c>
      <c r="NF38" s="152">
        <f>IF(NB38=0," ",IF(NB38=16," ",(NA38-ND38-NE38)*VLOOKUP(NB38,PROTOKOL!$A:$E,5)))</f>
        <v>17.437551111111105</v>
      </c>
      <c r="NG38" s="153"/>
      <c r="NH38" s="144">
        <f t="shared" si="238"/>
        <v>7.5</v>
      </c>
      <c r="NI38" s="145">
        <f t="shared" si="239"/>
        <v>17.437551111111105</v>
      </c>
      <c r="NJ38" s="149"/>
      <c r="NK38" s="150"/>
      <c r="NL38" s="150" t="str">
        <f t="shared" si="59"/>
        <v xml:space="preserve"> </v>
      </c>
      <c r="NM38" s="154" t="str">
        <f>IF(NK38=0," ",IF(NK38=16," ",VLOOKUP(NK38,PROTOKOL!$A:$E,2)*NL38))</f>
        <v xml:space="preserve"> </v>
      </c>
      <c r="NN38" s="151"/>
      <c r="NO38" s="152" t="str">
        <f>IF(NK38=0," ",IF(NK38=16," ",(NJ38-NM38-NN38)*VLOOKUP(NK38,PROTOKOL!$A:$E,5)))</f>
        <v xml:space="preserve"> </v>
      </c>
      <c r="NP38" s="155"/>
      <c r="NQ38" s="156" t="str">
        <f t="shared" si="60"/>
        <v xml:space="preserve"> </v>
      </c>
      <c r="NR38" s="103"/>
      <c r="NS38" s="138">
        <v>25</v>
      </c>
      <c r="NT38" s="149" t="s">
        <v>26</v>
      </c>
      <c r="NU38" s="150"/>
      <c r="NV38" s="150" t="str">
        <f t="shared" si="61"/>
        <v xml:space="preserve"> </v>
      </c>
      <c r="NW38" s="150" t="str">
        <f>IFERROR(IF(NU38=0," ",IF(NU38=16," ",VLOOKUP(NU38,PROTOKOL!$A:$E,2)*NV38))/7.5*(7.5-NZ38),"")</f>
        <v/>
      </c>
      <c r="NX38" s="151"/>
      <c r="NY38" s="152" t="str">
        <f>IF(NU38=0," ",IF(NU38=16," ",(NT38-NW38-NX38)*VLOOKUP(NU38,PROTOKOL!$A:$E,5)))</f>
        <v xml:space="preserve"> </v>
      </c>
      <c r="NZ38" s="153"/>
      <c r="OA38" s="144" t="str">
        <f t="shared" si="240"/>
        <v xml:space="preserve"> </v>
      </c>
      <c r="OB38" s="145" t="str">
        <f t="shared" si="241"/>
        <v xml:space="preserve"> </v>
      </c>
      <c r="OC38" s="149"/>
      <c r="OD38" s="150"/>
      <c r="OE38" s="150" t="str">
        <f t="shared" si="62"/>
        <v xml:space="preserve"> </v>
      </c>
      <c r="OF38" s="154" t="str">
        <f>IF(OD38=0," ",IF(OD38=16," ",VLOOKUP(OD38,PROTOKOL!$A:$E,2)*OE38))</f>
        <v xml:space="preserve"> </v>
      </c>
      <c r="OG38" s="151"/>
      <c r="OH38" s="152" t="str">
        <f>IF(OD38=0," ",IF(OD38=16," ",(OC38-OF38-OG38)*VLOOKUP(OD38,PROTOKOL!$A:$E,5)))</f>
        <v xml:space="preserve"> </v>
      </c>
      <c r="OI38" s="155"/>
      <c r="OJ38" s="156" t="str">
        <f t="shared" si="63"/>
        <v xml:space="preserve"> </v>
      </c>
      <c r="OK38" s="103"/>
      <c r="OL38" s="138">
        <v>25</v>
      </c>
      <c r="OM38" s="149">
        <v>1</v>
      </c>
      <c r="ON38" s="150">
        <v>5</v>
      </c>
      <c r="OO38" s="150">
        <f t="shared" si="64"/>
        <v>7.5</v>
      </c>
      <c r="OP38" s="150">
        <f>IFERROR(IF(ON38=0," ",IF(ON38=16," ",VLOOKUP(ON38,PROTOKOL!$A:$E,2)*OO38))/7.5*(7.5-OS38),"")</f>
        <v>0</v>
      </c>
      <c r="OQ38" s="151"/>
      <c r="OR38" s="152">
        <f>IF(ON38=0," ",IF(ON38=16," ",(OM38-OP38-OQ38)*VLOOKUP(ON38,PROTOKOL!$A:$E,5)))</f>
        <v>17.262634133205204</v>
      </c>
      <c r="OS38" s="153"/>
      <c r="OT38" s="144" t="str">
        <f t="shared" si="242"/>
        <v xml:space="preserve"> </v>
      </c>
      <c r="OU38" s="145" t="str">
        <f t="shared" si="243"/>
        <v xml:space="preserve"> </v>
      </c>
      <c r="OV38" s="149"/>
      <c r="OW38" s="150"/>
      <c r="OX38" s="150" t="str">
        <f t="shared" si="65"/>
        <v xml:space="preserve"> </v>
      </c>
      <c r="OY38" s="154" t="str">
        <f>IF(OW38=0," ",IF(OW38=16," ",VLOOKUP(OW38,PROTOKOL!$A:$E,2)*OX38))</f>
        <v xml:space="preserve"> </v>
      </c>
      <c r="OZ38" s="151"/>
      <c r="PA38" s="152" t="str">
        <f>IF(OW38=0," ",IF(OW38=16," ",(OV38-OY38-OZ38)*VLOOKUP(OW38,PROTOKOL!$A:$E,5)))</f>
        <v xml:space="preserve"> </v>
      </c>
      <c r="PB38" s="155"/>
      <c r="PC38" s="156" t="str">
        <f t="shared" si="66"/>
        <v xml:space="preserve"> </v>
      </c>
      <c r="PD38" s="103"/>
      <c r="PE38" s="138">
        <v>25</v>
      </c>
      <c r="PF38" s="149" t="s">
        <v>29</v>
      </c>
      <c r="PG38" s="150"/>
      <c r="PH38" s="150" t="str">
        <f t="shared" si="67"/>
        <v xml:space="preserve"> </v>
      </c>
      <c r="PI38" s="150" t="str">
        <f>IFERROR(IF(PG38=0," ",IF(PG38=16," ",VLOOKUP(PG38,PROTOKOL!$A:$E,2)*PH38))/7.5*(7.5-PL38),"")</f>
        <v/>
      </c>
      <c r="PJ38" s="151"/>
      <c r="PK38" s="152" t="str">
        <f>IF(PG38=0," ",IF(PG38=16," ",(PF38-PI38-PJ38)*VLOOKUP(PG38,PROTOKOL!$A:$E,5)))</f>
        <v xml:space="preserve"> </v>
      </c>
      <c r="PL38" s="153"/>
      <c r="PM38" s="144" t="str">
        <f t="shared" si="244"/>
        <v xml:space="preserve"> </v>
      </c>
      <c r="PN38" s="145" t="str">
        <f t="shared" si="245"/>
        <v xml:space="preserve"> </v>
      </c>
      <c r="PO38" s="149"/>
      <c r="PP38" s="150"/>
      <c r="PQ38" s="150" t="str">
        <f t="shared" si="68"/>
        <v xml:space="preserve"> </v>
      </c>
      <c r="PR38" s="154" t="str">
        <f>IF(PP38=0," ",IF(PP38=16," ",VLOOKUP(PP38,PROTOKOL!$A:$E,2)*PQ38))</f>
        <v xml:space="preserve"> </v>
      </c>
      <c r="PS38" s="151"/>
      <c r="PT38" s="152" t="str">
        <f>IF(PP38=0," ",IF(PP38=16," ",(PO38-PR38-PS38)*VLOOKUP(PP38,PROTOKOL!$A:$E,5)))</f>
        <v xml:space="preserve"> </v>
      </c>
      <c r="PU38" s="155"/>
      <c r="PV38" s="156" t="str">
        <f t="shared" si="69"/>
        <v xml:space="preserve"> </v>
      </c>
      <c r="PW38" s="103"/>
      <c r="PX38" s="138">
        <v>25</v>
      </c>
      <c r="PY38" s="149">
        <v>4.34</v>
      </c>
      <c r="PZ38" s="150">
        <v>1</v>
      </c>
      <c r="QA38" s="150">
        <f t="shared" si="70"/>
        <v>7.5</v>
      </c>
      <c r="QB38" s="150">
        <f>IFERROR(IF(PZ38=0," ",IF(PZ38=16," ",VLOOKUP(PZ38,PROTOKOL!$A:$E,2)*QA38))/7.5*(7.5-QE38),"")</f>
        <v>4.5</v>
      </c>
      <c r="QC38" s="151">
        <v>0</v>
      </c>
      <c r="QD38" s="152">
        <v>0</v>
      </c>
      <c r="QE38" s="153"/>
      <c r="QF38" s="144">
        <f t="shared" si="246"/>
        <v>7.5</v>
      </c>
      <c r="QG38" s="145">
        <f t="shared" si="247"/>
        <v>0</v>
      </c>
      <c r="QH38" s="149"/>
      <c r="QI38" s="150"/>
      <c r="QJ38" s="150" t="str">
        <f t="shared" si="71"/>
        <v xml:space="preserve"> </v>
      </c>
      <c r="QK38" s="154" t="str">
        <f>IF(QI38=0," ",IF(QI38=16," ",VLOOKUP(QI38,PROTOKOL!$A:$E,2)*QJ38))</f>
        <v xml:space="preserve"> </v>
      </c>
      <c r="QL38" s="151"/>
      <c r="QM38" s="152" t="str">
        <f>IF(QI38=0," ",IF(QI38=16," ",(QH38-QK38-QL38)*VLOOKUP(QI38,PROTOKOL!$A:$E,5)))</f>
        <v xml:space="preserve"> </v>
      </c>
      <c r="QN38" s="155"/>
      <c r="QO38" s="156" t="str">
        <f t="shared" si="72"/>
        <v xml:space="preserve"> </v>
      </c>
      <c r="QP38" s="103"/>
      <c r="QQ38" s="138">
        <v>25</v>
      </c>
      <c r="QR38" s="149">
        <v>8.67</v>
      </c>
      <c r="QS38" s="150">
        <v>3</v>
      </c>
      <c r="QT38" s="150">
        <f t="shared" si="73"/>
        <v>7.5</v>
      </c>
      <c r="QU38" s="150">
        <f>IFERROR(IF(QS38=0," ",IF(QS38=16," ",VLOOKUP(QS38,PROTOKOL!$A:$E,2)*QT38))/7.5*(7.5-QX38),"")</f>
        <v>4.5</v>
      </c>
      <c r="QV38" s="151">
        <v>0</v>
      </c>
      <c r="QW38" s="152">
        <f>IF(QS38=0," ",IF(QS38=16," ",(QR38-QU38-QV38)*VLOOKUP(QS38,PROTOKOL!$A:$E,5)))</f>
        <v>29.59314633333333</v>
      </c>
      <c r="QX38" s="153"/>
      <c r="QY38" s="144">
        <f t="shared" si="248"/>
        <v>7.5</v>
      </c>
      <c r="QZ38" s="145">
        <f t="shared" si="249"/>
        <v>29.59314633333333</v>
      </c>
      <c r="RA38" s="149"/>
      <c r="RB38" s="150"/>
      <c r="RC38" s="150" t="str">
        <f t="shared" si="74"/>
        <v xml:space="preserve"> </v>
      </c>
      <c r="RD38" s="154" t="str">
        <f>IF(RB38=0," ",IF(RB38=16," ",VLOOKUP(RB38,PROTOKOL!$A:$E,2)*RC38))</f>
        <v xml:space="preserve"> </v>
      </c>
      <c r="RE38" s="151"/>
      <c r="RF38" s="152" t="str">
        <f>IF(RB38=0," ",IF(RB38=16," ",(RA38-RD38-RE38)*VLOOKUP(RB38,PROTOKOL!$A:$E,5)))</f>
        <v xml:space="preserve"> </v>
      </c>
      <c r="RG38" s="155"/>
      <c r="RH38" s="156" t="str">
        <f t="shared" si="75"/>
        <v xml:space="preserve"> </v>
      </c>
      <c r="RI38" s="103"/>
      <c r="RJ38" s="138">
        <v>25</v>
      </c>
      <c r="RK38" s="149" t="s">
        <v>29</v>
      </c>
      <c r="RL38" s="150"/>
      <c r="RM38" s="150" t="str">
        <f t="shared" si="76"/>
        <v xml:space="preserve"> </v>
      </c>
      <c r="RN38" s="150" t="str">
        <f>IFERROR(IF(RL38=0," ",IF(RL38=16," ",VLOOKUP(RL38,PROTOKOL!$A:$E,2)*RM38))/7.5*(7.5-RQ38),"")</f>
        <v/>
      </c>
      <c r="RO38" s="151"/>
      <c r="RP38" s="152" t="str">
        <f>IF(RL38=0," ",IF(RL38=16," ",(RK38-RN38-RO38)*VLOOKUP(RL38,PROTOKOL!$A:$E,5)))</f>
        <v xml:space="preserve"> </v>
      </c>
      <c r="RQ38" s="153"/>
      <c r="RR38" s="144" t="str">
        <f t="shared" si="250"/>
        <v xml:space="preserve"> </v>
      </c>
      <c r="RS38" s="145" t="str">
        <f t="shared" si="251"/>
        <v xml:space="preserve"> </v>
      </c>
      <c r="RT38" s="149"/>
      <c r="RU38" s="150"/>
      <c r="RV38" s="150" t="str">
        <f t="shared" si="77"/>
        <v xml:space="preserve"> </v>
      </c>
      <c r="RW38" s="154" t="str">
        <f>IF(RU38=0," ",IF(RU38=16," ",VLOOKUP(RU38,PROTOKOL!$A:$E,2)*RV38))</f>
        <v xml:space="preserve"> </v>
      </c>
      <c r="RX38" s="151"/>
      <c r="RY38" s="152" t="str">
        <f>IF(RU38=0," ",IF(RU38=16," ",(RT38-RW38-RX38)*VLOOKUP(RU38,PROTOKOL!$A:$E,5)))</f>
        <v xml:space="preserve"> </v>
      </c>
      <c r="RZ38" s="155"/>
      <c r="SA38" s="156" t="str">
        <f t="shared" si="78"/>
        <v xml:space="preserve"> </v>
      </c>
      <c r="SB38" s="103"/>
      <c r="SC38" s="138">
        <v>25</v>
      </c>
      <c r="SD38" s="149">
        <v>5.88</v>
      </c>
      <c r="SE38" s="150">
        <v>1</v>
      </c>
      <c r="SF38" s="150">
        <f t="shared" si="79"/>
        <v>7.5</v>
      </c>
      <c r="SG38" s="150">
        <f>IFERROR(IF(SE38=0," ",IF(SE38=16," ",VLOOKUP(SE38,PROTOKOL!$A:$E,2)*SF38))/7.5*(7.5-SJ38),"")</f>
        <v>4.5</v>
      </c>
      <c r="SH38" s="151">
        <v>0</v>
      </c>
      <c r="SI38" s="152">
        <f>IF(SE38=0," ",IF(SE38=16," ",(SD38-SG38-SH38)*VLOOKUP(SE38,PROTOKOL!$A:$E,5)))</f>
        <v>13.990593333333331</v>
      </c>
      <c r="SJ38" s="153"/>
      <c r="SK38" s="144">
        <f t="shared" si="252"/>
        <v>7.5</v>
      </c>
      <c r="SL38" s="145">
        <f t="shared" si="253"/>
        <v>13.990593333333331</v>
      </c>
      <c r="SM38" s="149"/>
      <c r="SN38" s="150"/>
      <c r="SO38" s="150" t="str">
        <f t="shared" si="80"/>
        <v xml:space="preserve"> </v>
      </c>
      <c r="SP38" s="154" t="str">
        <f>IF(SN38=0," ",IF(SN38=16," ",VLOOKUP(SN38,PROTOKOL!$A:$E,2)*SO38))</f>
        <v xml:space="preserve"> </v>
      </c>
      <c r="SQ38" s="151"/>
      <c r="SR38" s="152" t="str">
        <f>IF(SN38=0," ",IF(SN38=16," ",(SM38-SP38-SQ38)*VLOOKUP(SN38,PROTOKOL!$A:$E,5)))</f>
        <v xml:space="preserve"> </v>
      </c>
      <c r="SS38" s="155"/>
      <c r="ST38" s="156" t="str">
        <f t="shared" si="81"/>
        <v xml:space="preserve"> </v>
      </c>
      <c r="SU38" s="103"/>
      <c r="SV38" s="138">
        <v>25</v>
      </c>
      <c r="SW38" s="149">
        <v>1</v>
      </c>
      <c r="SX38" s="150">
        <v>5</v>
      </c>
      <c r="SY38" s="150">
        <f t="shared" si="82"/>
        <v>7.5</v>
      </c>
      <c r="SZ38" s="150">
        <f>IFERROR(IF(SX38=0," ",IF(SX38=16," ",VLOOKUP(SX38,PROTOKOL!$A:$E,2)*SY38))/7.5*(7.5-TC38),"")</f>
        <v>0</v>
      </c>
      <c r="TA38" s="151"/>
      <c r="TB38" s="152">
        <f>IF(SX38=0," ",IF(SX38=16," ",(SW38-SZ38-TA38)*VLOOKUP(SX38,PROTOKOL!$A:$E,5)))</f>
        <v>17.262634133205204</v>
      </c>
      <c r="TC38" s="153"/>
      <c r="TD38" s="144" t="str">
        <f t="shared" si="254"/>
        <v xml:space="preserve"> </v>
      </c>
      <c r="TE38" s="145" t="str">
        <f t="shared" si="255"/>
        <v xml:space="preserve"> </v>
      </c>
      <c r="TF38" s="149"/>
      <c r="TG38" s="150"/>
      <c r="TH38" s="150" t="str">
        <f t="shared" si="83"/>
        <v xml:space="preserve"> </v>
      </c>
      <c r="TI38" s="154" t="str">
        <f>IF(TG38=0," ",IF(TG38=16," ",VLOOKUP(TG38,PROTOKOL!$A:$E,2)*TH38))</f>
        <v xml:space="preserve"> </v>
      </c>
      <c r="TJ38" s="151"/>
      <c r="TK38" s="152" t="str">
        <f>IF(TG38=0," ",IF(TG38=16," ",(TF38-TI38-TJ38)*VLOOKUP(TG38,PROTOKOL!$A:$E,5)))</f>
        <v xml:space="preserve"> </v>
      </c>
      <c r="TL38" s="155"/>
      <c r="TM38" s="156" t="str">
        <f t="shared" si="84"/>
        <v xml:space="preserve"> </v>
      </c>
      <c r="TN38" s="103"/>
      <c r="TO38" s="138">
        <v>25</v>
      </c>
      <c r="TP38" s="149" t="s">
        <v>26</v>
      </c>
      <c r="TQ38" s="150"/>
      <c r="TR38" s="150" t="str">
        <f t="shared" si="85"/>
        <v xml:space="preserve"> </v>
      </c>
      <c r="TS38" s="150" t="str">
        <f>IFERROR(IF(TQ38=0," ",IF(TQ38=16," ",VLOOKUP(TQ38,PROTOKOL!$A:$E,2)*TR38))/7.5*(7.5-TV38),"")</f>
        <v/>
      </c>
      <c r="TT38" s="151"/>
      <c r="TU38" s="152" t="str">
        <f>IF(TQ38=0," ",IF(TQ38=16," ",(TP38-TS38-TT38)*VLOOKUP(TQ38,PROTOKOL!$A:$E,5)))</f>
        <v xml:space="preserve"> </v>
      </c>
      <c r="TV38" s="153"/>
      <c r="TW38" s="144" t="str">
        <f t="shared" si="256"/>
        <v xml:space="preserve"> </v>
      </c>
      <c r="TX38" s="145" t="str">
        <f t="shared" si="257"/>
        <v xml:space="preserve"> </v>
      </c>
      <c r="TY38" s="149"/>
      <c r="TZ38" s="150"/>
      <c r="UA38" s="150" t="str">
        <f t="shared" si="86"/>
        <v xml:space="preserve"> </v>
      </c>
      <c r="UB38" s="154" t="str">
        <f>IF(TZ38=0," ",IF(TZ38=16," ",VLOOKUP(TZ38,PROTOKOL!$A:$E,2)*UA38))</f>
        <v xml:space="preserve"> </v>
      </c>
      <c r="UC38" s="151"/>
      <c r="UD38" s="152" t="str">
        <f>IF(TZ38=0," ",IF(TZ38=16," ",(TY38-UB38-UC38)*VLOOKUP(TZ38,PROTOKOL!$A:$E,5)))</f>
        <v xml:space="preserve"> </v>
      </c>
      <c r="UE38" s="155"/>
      <c r="UF38" s="156" t="str">
        <f t="shared" si="87"/>
        <v xml:space="preserve"> </v>
      </c>
      <c r="UG38" s="103"/>
      <c r="UH38" s="138">
        <v>25</v>
      </c>
      <c r="UI38" s="149">
        <v>4.9800000000000004</v>
      </c>
      <c r="UJ38" s="150">
        <v>1</v>
      </c>
      <c r="UK38" s="150">
        <f t="shared" si="88"/>
        <v>7.5</v>
      </c>
      <c r="UL38" s="150">
        <f>IFERROR(IF(UJ38=0," ",IF(UJ38=16," ",VLOOKUP(UJ38,PROTOKOL!$A:$E,2)*UK38))/7.5*(7.5-UO38),"")</f>
        <v>4.5</v>
      </c>
      <c r="UM38" s="151">
        <v>0</v>
      </c>
      <c r="UN38" s="152">
        <f>IF(UJ38=0," ",IF(UJ38=16," ",(UI38-UL38-UM38)*VLOOKUP(UJ38,PROTOKOL!$A:$E,5)))</f>
        <v>4.8662933333333367</v>
      </c>
      <c r="UO38" s="153"/>
      <c r="UP38" s="144">
        <f t="shared" si="258"/>
        <v>7.5</v>
      </c>
      <c r="UQ38" s="145">
        <f t="shared" si="259"/>
        <v>4.8662933333333367</v>
      </c>
      <c r="UR38" s="149"/>
      <c r="US38" s="150"/>
      <c r="UT38" s="150" t="str">
        <f t="shared" si="89"/>
        <v xml:space="preserve"> </v>
      </c>
      <c r="UU38" s="154" t="str">
        <f>IF(US38=0," ",IF(US38=16," ",VLOOKUP(US38,PROTOKOL!$A:$E,2)*UT38))</f>
        <v xml:space="preserve"> </v>
      </c>
      <c r="UV38" s="151"/>
      <c r="UW38" s="152" t="str">
        <f>IF(US38=0," ",IF(US38=16," ",(UR38-UU38-UV38)*VLOOKUP(US38,PROTOKOL!$A:$E,5)))</f>
        <v xml:space="preserve"> </v>
      </c>
      <c r="UX38" s="155"/>
      <c r="UY38" s="156" t="str">
        <f t="shared" si="90"/>
        <v xml:space="preserve"> </v>
      </c>
      <c r="UZ38" s="103"/>
      <c r="VA38" s="138">
        <v>25</v>
      </c>
      <c r="VB38" s="149">
        <v>6.53</v>
      </c>
      <c r="VC38" s="150">
        <v>1</v>
      </c>
      <c r="VD38" s="150">
        <f t="shared" si="91"/>
        <v>7.5</v>
      </c>
      <c r="VE38" s="150">
        <f>IFERROR(IF(VC38=0," ",IF(VC38=16," ",VLOOKUP(VC38,PROTOKOL!$A:$E,2)*VD38))/7.5*(7.5-VH38),"")</f>
        <v>4.5</v>
      </c>
      <c r="VF38" s="151">
        <v>0</v>
      </c>
      <c r="VG38" s="152">
        <f>IF(VC38=0," ",IF(VC38=16," ",(VB38-VE38-VF38)*VLOOKUP(VC38,PROTOKOL!$A:$E,5)))</f>
        <v>20.580365555555556</v>
      </c>
      <c r="VH38" s="153"/>
      <c r="VI38" s="144">
        <f t="shared" si="260"/>
        <v>7.5</v>
      </c>
      <c r="VJ38" s="145">
        <f t="shared" si="261"/>
        <v>20.580365555555556</v>
      </c>
      <c r="VK38" s="149"/>
      <c r="VL38" s="150"/>
      <c r="VM38" s="150" t="str">
        <f t="shared" si="92"/>
        <v xml:space="preserve"> </v>
      </c>
      <c r="VN38" s="154" t="str">
        <f>IF(VL38=0," ",IF(VL38=16," ",VLOOKUP(VL38,PROTOKOL!$A:$E,2)*VM38))</f>
        <v xml:space="preserve"> </v>
      </c>
      <c r="VO38" s="151"/>
      <c r="VP38" s="152" t="str">
        <f>IF(VL38=0," ",IF(VL38=16," ",(VK38-VN38-VO38)*VLOOKUP(VL38,PROTOKOL!$A:$E,5)))</f>
        <v xml:space="preserve"> </v>
      </c>
      <c r="VQ38" s="155"/>
      <c r="VR38" s="156" t="str">
        <f t="shared" si="93"/>
        <v xml:space="preserve"> </v>
      </c>
      <c r="VS38" s="103"/>
      <c r="VT38" s="138">
        <v>25</v>
      </c>
      <c r="VU38" s="149">
        <v>4.5599999999999996</v>
      </c>
      <c r="VV38" s="150">
        <v>1</v>
      </c>
      <c r="VW38" s="150">
        <f t="shared" si="94"/>
        <v>7.5</v>
      </c>
      <c r="VX38" s="150">
        <f>IFERROR(IF(VV38=0," ",IF(VV38=16," ",VLOOKUP(VV38,PROTOKOL!$A:$E,2)*VW38))/7.5*(7.5-WA38),"")</f>
        <v>4.5</v>
      </c>
      <c r="VY38" s="151">
        <v>0</v>
      </c>
      <c r="VZ38" s="152">
        <f>IF(VV38=0," ",IF(VV38=16," ",(VU38-VX38-VY38)*VLOOKUP(VV38,PROTOKOL!$A:$E,5)))</f>
        <v>0.60828666666666265</v>
      </c>
      <c r="WA38" s="153"/>
      <c r="WB38" s="144">
        <f t="shared" si="262"/>
        <v>7.5</v>
      </c>
      <c r="WC38" s="145">
        <f t="shared" si="263"/>
        <v>0.60828666666666265</v>
      </c>
      <c r="WD38" s="149"/>
      <c r="WE38" s="150"/>
      <c r="WF38" s="150" t="str">
        <f t="shared" si="95"/>
        <v xml:space="preserve"> </v>
      </c>
      <c r="WG38" s="154" t="str">
        <f>IF(WE38=0," ",IF(WE38=16," ",VLOOKUP(WE38,PROTOKOL!$A:$E,2)*WF38))</f>
        <v xml:space="preserve"> </v>
      </c>
      <c r="WH38" s="151"/>
      <c r="WI38" s="152" t="str">
        <f>IF(WE38=0," ",IF(WE38=16," ",(WD38-WG38-WH38)*VLOOKUP(WE38,PROTOKOL!$A:$E,5)))</f>
        <v xml:space="preserve"> </v>
      </c>
      <c r="WJ38" s="155"/>
      <c r="WK38" s="156" t="str">
        <f t="shared" si="96"/>
        <v xml:space="preserve"> </v>
      </c>
      <c r="WL38" s="103"/>
      <c r="WM38" s="138">
        <v>25</v>
      </c>
      <c r="WN38" s="149">
        <v>6.68</v>
      </c>
      <c r="WO38" s="150">
        <v>1</v>
      </c>
      <c r="WP38" s="150">
        <f t="shared" si="97"/>
        <v>7.5</v>
      </c>
      <c r="WQ38" s="150">
        <f>IFERROR(IF(WO38=0," ",IF(WO38=16," ",VLOOKUP(WO38,PROTOKOL!$A:$E,2)*WP38))/7.5*(7.5-WT38),"")</f>
        <v>4.5</v>
      </c>
      <c r="WR38" s="151">
        <v>0</v>
      </c>
      <c r="WS38" s="152">
        <f>IF(WO38=0," ",IF(WO38=16," ",(WN38-WQ38-WR38)*VLOOKUP(WO38,PROTOKOL!$A:$E,5)))</f>
        <v>22.101082222222217</v>
      </c>
      <c r="WT38" s="153"/>
      <c r="WU38" s="144">
        <f t="shared" si="264"/>
        <v>7.5</v>
      </c>
      <c r="WV38" s="145">
        <f t="shared" si="265"/>
        <v>22.101082222222217</v>
      </c>
      <c r="WW38" s="149"/>
      <c r="WX38" s="150"/>
      <c r="WY38" s="150" t="str">
        <f t="shared" si="98"/>
        <v xml:space="preserve"> </v>
      </c>
      <c r="WZ38" s="154" t="str">
        <f>IF(WX38=0," ",IF(WX38=16," ",VLOOKUP(WX38,PROTOKOL!$A:$E,2)*WY38))</f>
        <v xml:space="preserve"> </v>
      </c>
      <c r="XA38" s="151"/>
      <c r="XB38" s="152" t="str">
        <f>IF(WX38=0," ",IF(WX38=16," ",(WW38-WZ38-XA38)*VLOOKUP(WX38,PROTOKOL!$A:$E,5)))</f>
        <v xml:space="preserve"> </v>
      </c>
      <c r="XC38" s="155"/>
      <c r="XD38" s="156" t="str">
        <f t="shared" si="99"/>
        <v xml:space="preserve"> </v>
      </c>
      <c r="XE38" s="103"/>
      <c r="XF38" s="138">
        <v>25</v>
      </c>
      <c r="XG38" s="149">
        <v>6.22</v>
      </c>
      <c r="XH38" s="150">
        <v>1</v>
      </c>
      <c r="XI38" s="150">
        <f t="shared" si="100"/>
        <v>7.5</v>
      </c>
      <c r="XJ38" s="150">
        <f>IFERROR(IF(XH38=0," ",IF(XH38=16," ",VLOOKUP(XH38,PROTOKOL!$A:$E,2)*XI38))/7.5*(7.5-XM38),"")</f>
        <v>4.5</v>
      </c>
      <c r="XK38" s="151">
        <v>0</v>
      </c>
      <c r="XL38" s="152">
        <f>IF(XH38=0," ",IF(XH38=16," ",(XG38-XJ38-XK38)*VLOOKUP(XH38,PROTOKOL!$A:$E,5)))</f>
        <v>17.437551111111105</v>
      </c>
      <c r="XM38" s="153"/>
      <c r="XN38" s="144">
        <f t="shared" si="266"/>
        <v>7.5</v>
      </c>
      <c r="XO38" s="145">
        <f t="shared" si="267"/>
        <v>17.437551111111105</v>
      </c>
      <c r="XP38" s="149"/>
      <c r="XQ38" s="150"/>
      <c r="XR38" s="150" t="str">
        <f t="shared" si="101"/>
        <v xml:space="preserve"> </v>
      </c>
      <c r="XS38" s="154" t="str">
        <f>IF(XQ38=0," ",IF(XQ38=16," ",VLOOKUP(XQ38,PROTOKOL!$A:$E,2)*XR38))</f>
        <v xml:space="preserve"> </v>
      </c>
      <c r="XT38" s="151"/>
      <c r="XU38" s="152" t="str">
        <f>IF(XQ38=0," ",IF(XQ38=16," ",(XP38-XS38-XT38)*VLOOKUP(XQ38,PROTOKOL!$A:$E,5)))</f>
        <v xml:space="preserve"> </v>
      </c>
      <c r="XV38" s="155"/>
      <c r="XW38" s="156" t="str">
        <f t="shared" si="102"/>
        <v xml:space="preserve"> </v>
      </c>
      <c r="XX38" s="103"/>
      <c r="XY38" s="138">
        <v>25</v>
      </c>
      <c r="XZ38" s="149">
        <v>5.48</v>
      </c>
      <c r="YA38" s="150">
        <v>1</v>
      </c>
      <c r="YB38" s="150">
        <f t="shared" si="103"/>
        <v>7.5</v>
      </c>
      <c r="YC38" s="150">
        <f>IFERROR(IF(YA38=0," ",IF(YA38=16," ",VLOOKUP(YA38,PROTOKOL!$A:$E,2)*YB38))/7.5*(7.5-YF38),"")</f>
        <v>4.5</v>
      </c>
      <c r="YD38" s="151">
        <v>0</v>
      </c>
      <c r="YE38" s="152">
        <f>IF(YA38=0," ",IF(YA38=16," ",(XZ38-YC38-YD38)*VLOOKUP(YA38,PROTOKOL!$A:$E,5)))</f>
        <v>9.9353488888888926</v>
      </c>
      <c r="YF38" s="153"/>
      <c r="YG38" s="144">
        <f t="shared" si="268"/>
        <v>7.5</v>
      </c>
      <c r="YH38" s="145">
        <f t="shared" si="269"/>
        <v>9.9353488888888926</v>
      </c>
      <c r="YI38" s="149"/>
      <c r="YJ38" s="150"/>
      <c r="YK38" s="150" t="str">
        <f t="shared" si="104"/>
        <v xml:space="preserve"> </v>
      </c>
      <c r="YL38" s="154" t="str">
        <f>IF(YJ38=0," ",IF(YJ38=16," ",VLOOKUP(YJ38,PROTOKOL!$A:$E,2)*YK38))</f>
        <v xml:space="preserve"> </v>
      </c>
      <c r="YM38" s="151"/>
      <c r="YN38" s="152" t="str">
        <f>IF(YJ38=0," ",IF(YJ38=16," ",(YI38-YL38-YM38)*VLOOKUP(YJ38,PROTOKOL!$A:$E,5)))</f>
        <v xml:space="preserve"> </v>
      </c>
      <c r="YO38" s="155"/>
      <c r="YP38" s="156" t="str">
        <f t="shared" si="105"/>
        <v xml:space="preserve"> </v>
      </c>
      <c r="YQ38" s="103"/>
      <c r="YR38" s="138">
        <v>25</v>
      </c>
      <c r="YS38" s="149">
        <v>5.1100000000000003</v>
      </c>
      <c r="YT38" s="150">
        <v>1</v>
      </c>
      <c r="YU38" s="150">
        <f t="shared" si="106"/>
        <v>7.5</v>
      </c>
      <c r="YV38" s="150">
        <f>IFERROR(IF(YT38=0," ",IF(YT38=16," ",VLOOKUP(YT38,PROTOKOL!$A:$E,2)*YU38))/7.5*(7.5-YY38),"")</f>
        <v>4.5</v>
      </c>
      <c r="YW38" s="151">
        <v>0</v>
      </c>
      <c r="YX38" s="152">
        <f>IF(YT38=0," ",IF(YT38=16," ",(YS38-YV38-YW38)*VLOOKUP(YT38,PROTOKOL!$A:$E,5)))</f>
        <v>6.18424777777778</v>
      </c>
      <c r="YY38" s="153"/>
      <c r="YZ38" s="144">
        <f t="shared" si="270"/>
        <v>7.5</v>
      </c>
      <c r="ZA38" s="145">
        <f t="shared" si="271"/>
        <v>6.18424777777778</v>
      </c>
      <c r="ZB38" s="149"/>
      <c r="ZC38" s="150"/>
      <c r="ZD38" s="150" t="str">
        <f t="shared" si="107"/>
        <v xml:space="preserve"> </v>
      </c>
      <c r="ZE38" s="154" t="str">
        <f>IF(ZC38=0," ",IF(ZC38=16," ",VLOOKUP(ZC38,PROTOKOL!$A:$E,2)*ZD38))</f>
        <v xml:space="preserve"> </v>
      </c>
      <c r="ZF38" s="151"/>
      <c r="ZG38" s="152" t="str">
        <f>IF(ZC38=0," ",IF(ZC38=16," ",(ZB38-ZE38-ZF38)*VLOOKUP(ZC38,PROTOKOL!$A:$E,5)))</f>
        <v xml:space="preserve"> </v>
      </c>
      <c r="ZH38" s="155"/>
      <c r="ZI38" s="156" t="str">
        <f t="shared" si="108"/>
        <v xml:space="preserve"> </v>
      </c>
      <c r="ZJ38" s="103"/>
      <c r="ZK38" s="138">
        <v>25</v>
      </c>
      <c r="ZL38" s="149">
        <v>5.48</v>
      </c>
      <c r="ZM38" s="150">
        <v>1</v>
      </c>
      <c r="ZN38" s="150">
        <f t="shared" si="109"/>
        <v>7.5</v>
      </c>
      <c r="ZO38" s="150">
        <f>IFERROR(IF(ZM38=0," ",IF(ZM38=16," ",VLOOKUP(ZM38,PROTOKOL!$A:$E,2)*ZN38))/7.5*(7.5-ZR38),"")</f>
        <v>4.5</v>
      </c>
      <c r="ZP38" s="151">
        <v>0</v>
      </c>
      <c r="ZQ38" s="152">
        <f>IF(ZM38=0," ",IF(ZM38=16," ",(ZL38-ZO38-ZP38)*VLOOKUP(ZM38,PROTOKOL!$A:$E,5)))</f>
        <v>9.9353488888888926</v>
      </c>
      <c r="ZR38" s="153"/>
      <c r="ZS38" s="144">
        <f t="shared" si="272"/>
        <v>7.5</v>
      </c>
      <c r="ZT38" s="145">
        <f t="shared" si="273"/>
        <v>9.9353488888888926</v>
      </c>
      <c r="ZU38" s="149"/>
      <c r="ZV38" s="150"/>
      <c r="ZW38" s="150" t="str">
        <f t="shared" si="110"/>
        <v xml:space="preserve"> </v>
      </c>
      <c r="ZX38" s="154" t="str">
        <f>IF(ZV38=0," ",IF(ZV38=16," ",VLOOKUP(ZV38,PROTOKOL!$A:$E,2)*ZW38))</f>
        <v xml:space="preserve"> </v>
      </c>
      <c r="ZY38" s="151"/>
      <c r="ZZ38" s="152" t="str">
        <f>IF(ZV38=0," ",IF(ZV38=16," ",(ZU38-ZX38-ZY38)*VLOOKUP(ZV38,PROTOKOL!$A:$E,5)))</f>
        <v xml:space="preserve"> </v>
      </c>
      <c r="AAA38" s="155"/>
      <c r="AAB38" s="156" t="str">
        <f t="shared" si="111"/>
        <v xml:space="preserve"> </v>
      </c>
      <c r="AAC38" s="103"/>
      <c r="AAD38" s="138">
        <v>25</v>
      </c>
      <c r="AAE38" s="149">
        <v>4.34</v>
      </c>
      <c r="AAF38" s="150">
        <v>1</v>
      </c>
      <c r="AAG38" s="150">
        <f t="shared" si="112"/>
        <v>7.5</v>
      </c>
      <c r="AAH38" s="150">
        <f>IFERROR(IF(AAF38=0," ",IF(AAF38=16," ",VLOOKUP(AAF38,PROTOKOL!$A:$E,2)*AAG38))/7.5*(7.5-AAK38),"")</f>
        <v>4.5</v>
      </c>
      <c r="AAI38" s="151">
        <v>0</v>
      </c>
      <c r="AAJ38" s="152">
        <v>0</v>
      </c>
      <c r="AAK38" s="153"/>
      <c r="AAL38" s="144">
        <f t="shared" si="274"/>
        <v>7.5</v>
      </c>
      <c r="AAM38" s="145">
        <f t="shared" si="275"/>
        <v>0</v>
      </c>
      <c r="AAN38" s="149"/>
      <c r="AAO38" s="150"/>
      <c r="AAP38" s="150" t="str">
        <f t="shared" si="113"/>
        <v xml:space="preserve"> </v>
      </c>
      <c r="AAQ38" s="154" t="str">
        <f>IF(AAO38=0," ",IF(AAO38=16," ",VLOOKUP(AAO38,PROTOKOL!$A:$E,2)*AAP38))</f>
        <v xml:space="preserve"> </v>
      </c>
      <c r="AAR38" s="151"/>
      <c r="AAS38" s="152" t="str">
        <f>IF(AAO38=0," ",IF(AAO38=16," ",(AAN38-AAQ38-AAR38)*VLOOKUP(AAO38,PROTOKOL!$A:$E,5)))</f>
        <v xml:space="preserve"> </v>
      </c>
      <c r="AAT38" s="155"/>
      <c r="AAU38" s="156" t="str">
        <f t="shared" si="114"/>
        <v xml:space="preserve"> </v>
      </c>
      <c r="AAV38" s="103"/>
      <c r="AAW38" s="138">
        <v>25</v>
      </c>
      <c r="AAX38" s="149">
        <v>4.5</v>
      </c>
      <c r="AAY38" s="150">
        <v>1</v>
      </c>
      <c r="AAZ38" s="150">
        <f t="shared" si="115"/>
        <v>7.5</v>
      </c>
      <c r="ABA38" s="150">
        <f>IFERROR(IF(AAY38=0," ",IF(AAY38=16," ",VLOOKUP(AAY38,PROTOKOL!$A:$E,2)*AAZ38))/7.5*(7.5-ABD38),"")</f>
        <v>4.5</v>
      </c>
      <c r="ABB38" s="151">
        <v>0</v>
      </c>
      <c r="ABC38" s="152">
        <f>IF(AAY38=0," ",IF(AAY38=16," ",(AAX38-ABA38-ABB38)*VLOOKUP(AAY38,PROTOKOL!$A:$E,5)))</f>
        <v>0</v>
      </c>
      <c r="ABD38" s="153"/>
      <c r="ABE38" s="144">
        <f t="shared" si="276"/>
        <v>7.5</v>
      </c>
      <c r="ABF38" s="145">
        <f t="shared" si="277"/>
        <v>0</v>
      </c>
      <c r="ABG38" s="149"/>
      <c r="ABH38" s="150"/>
      <c r="ABI38" s="150" t="str">
        <f t="shared" si="116"/>
        <v xml:space="preserve"> </v>
      </c>
      <c r="ABJ38" s="154" t="str">
        <f>IF(ABH38=0," ",IF(ABH38=16," ",VLOOKUP(ABH38,PROTOKOL!$A:$E,2)*ABI38))</f>
        <v xml:space="preserve"> </v>
      </c>
      <c r="ABK38" s="151"/>
      <c r="ABL38" s="152" t="str">
        <f>IF(ABH38=0," ",IF(ABH38=16," ",(ABG38-ABJ38-ABK38)*VLOOKUP(ABH38,PROTOKOL!$A:$E,5)))</f>
        <v xml:space="preserve"> </v>
      </c>
      <c r="ABM38" s="155"/>
      <c r="ABN38" s="156" t="str">
        <f t="shared" si="117"/>
        <v xml:space="preserve"> </v>
      </c>
      <c r="ABO38" s="103"/>
      <c r="ABP38" s="138">
        <v>25</v>
      </c>
      <c r="ABQ38" s="149">
        <v>1</v>
      </c>
      <c r="ABR38" s="150">
        <v>5</v>
      </c>
      <c r="ABS38" s="150">
        <f t="shared" si="118"/>
        <v>7.5</v>
      </c>
      <c r="ABT38" s="150">
        <f>IFERROR(IF(ABR38=0," ",IF(ABR38=16," ",VLOOKUP(ABR38,PROTOKOL!$A:$E,2)*ABS38))/7.5*(7.5-ABW38),"")</f>
        <v>0</v>
      </c>
      <c r="ABU38" s="151"/>
      <c r="ABV38" s="152">
        <f>IF(ABR38=0," ",IF(ABR38=16," ",(ABQ38-ABT38-ABU38)*VLOOKUP(ABR38,PROTOKOL!$A:$E,5)))</f>
        <v>17.262634133205204</v>
      </c>
      <c r="ABW38" s="153"/>
      <c r="ABX38" s="144" t="str">
        <f t="shared" si="278"/>
        <v xml:space="preserve"> </v>
      </c>
      <c r="ABY38" s="145" t="str">
        <f t="shared" si="279"/>
        <v xml:space="preserve"> </v>
      </c>
      <c r="ABZ38" s="149"/>
      <c r="ACA38" s="150"/>
      <c r="ACB38" s="150" t="str">
        <f t="shared" si="119"/>
        <v xml:space="preserve"> </v>
      </c>
      <c r="ACC38" s="154" t="str">
        <f>IF(ACA38=0," ",IF(ACA38=16," ",VLOOKUP(ACA38,PROTOKOL!$A:$E,2)*ACB38))</f>
        <v xml:space="preserve"> </v>
      </c>
      <c r="ACD38" s="151"/>
      <c r="ACE38" s="152" t="str">
        <f>IF(ACA38=0," ",IF(ACA38=16," ",(ABZ38-ACC38-ACD38)*VLOOKUP(ACA38,PROTOKOL!$A:$E,5)))</f>
        <v xml:space="preserve"> </v>
      </c>
      <c r="ACF38" s="155"/>
      <c r="ACG38" s="156" t="str">
        <f t="shared" si="120"/>
        <v xml:space="preserve"> </v>
      </c>
      <c r="ACH38" s="103"/>
      <c r="ACI38" s="138">
        <v>25</v>
      </c>
      <c r="ACJ38" s="149">
        <v>7.66</v>
      </c>
      <c r="ACK38" s="150">
        <v>1</v>
      </c>
      <c r="ACL38" s="150">
        <f t="shared" si="121"/>
        <v>7.5</v>
      </c>
      <c r="ACM38" s="150">
        <f>IFERROR(IF(ACK38=0," ",IF(ACK38=16," ",VLOOKUP(ACK38,PROTOKOL!$A:$E,2)*ACL38))/7.5*(7.5-ACP38),"")</f>
        <v>4.5</v>
      </c>
      <c r="ACN38" s="151">
        <v>0</v>
      </c>
      <c r="ACO38" s="152">
        <f>IF(ACK38=0," ",IF(ACK38=16," ",(ACJ38-ACM38-ACN38)*VLOOKUP(ACK38,PROTOKOL!$A:$E,5)))</f>
        <v>32.036431111111106</v>
      </c>
      <c r="ACP38" s="153"/>
      <c r="ACQ38" s="144">
        <f t="shared" si="280"/>
        <v>7.5</v>
      </c>
      <c r="ACR38" s="145">
        <f t="shared" si="281"/>
        <v>32.036431111111106</v>
      </c>
      <c r="ACS38" s="149"/>
      <c r="ACT38" s="150"/>
      <c r="ACU38" s="150" t="str">
        <f t="shared" si="122"/>
        <v xml:space="preserve"> </v>
      </c>
      <c r="ACV38" s="154" t="str">
        <f>IF(ACT38=0," ",IF(ACT38=16," ",VLOOKUP(ACT38,PROTOKOL!$A:$E,2)*ACU38))</f>
        <v xml:space="preserve"> </v>
      </c>
      <c r="ACW38" s="151"/>
      <c r="ACX38" s="152" t="str">
        <f>IF(ACT38=0," ",IF(ACT38=16," ",(ACS38-ACV38-ACW38)*VLOOKUP(ACT38,PROTOKOL!$A:$E,5)))</f>
        <v xml:space="preserve"> </v>
      </c>
      <c r="ACY38" s="155"/>
      <c r="ACZ38" s="156" t="str">
        <f t="shared" si="123"/>
        <v xml:space="preserve"> </v>
      </c>
      <c r="ADA38" s="103"/>
      <c r="ADB38" s="138">
        <v>25</v>
      </c>
      <c r="ADC38" s="149">
        <v>4.78</v>
      </c>
      <c r="ADD38" s="150">
        <v>1</v>
      </c>
      <c r="ADE38" s="150">
        <v>5.5</v>
      </c>
      <c r="ADF38" s="150">
        <f>IFERROR(IF(ADD38=0," ",IF(ADD38=16," ",VLOOKUP(ADD38,PROTOKOL!$A:$E,2)*ADE38))/7.5*(7.5-ADI38),"")</f>
        <v>3.3</v>
      </c>
      <c r="ADG38" s="151">
        <v>0</v>
      </c>
      <c r="ADH38" s="152">
        <f>IF(ADD38=0," ",IF(ADD38=16," ",(ADC38-ADF38-ADG38)*VLOOKUP(ADD38,PROTOKOL!$A:$E,5)))</f>
        <v>15.004404444444447</v>
      </c>
      <c r="ADI38" s="153"/>
      <c r="ADJ38" s="144">
        <f t="shared" si="282"/>
        <v>5.5</v>
      </c>
      <c r="ADK38" s="145">
        <f t="shared" si="283"/>
        <v>15.004404444444447</v>
      </c>
      <c r="ADL38" s="328" t="s">
        <v>208</v>
      </c>
      <c r="ADM38" s="150"/>
      <c r="ADN38" s="150" t="str">
        <f t="shared" si="125"/>
        <v xml:space="preserve"> </v>
      </c>
      <c r="ADO38" s="154" t="str">
        <f>IF(ADM38=0," ",IF(ADM38=16," ",VLOOKUP(ADM38,PROTOKOL!$A:$E,2)*ADN38))</f>
        <v xml:space="preserve"> </v>
      </c>
      <c r="ADP38" s="151"/>
      <c r="ADQ38" s="152" t="str">
        <f>IF(ADM38=0," ",IF(ADM38=16," ",(ADL38-ADO38-ADP38)*VLOOKUP(ADM38,PROTOKOL!$A:$E,5)))</f>
        <v xml:space="preserve"> </v>
      </c>
      <c r="ADR38" s="155"/>
      <c r="ADS38" s="156" t="str">
        <f t="shared" si="126"/>
        <v xml:space="preserve"> </v>
      </c>
      <c r="ADT38" s="103"/>
      <c r="ADU38" s="138">
        <v>25</v>
      </c>
      <c r="ADV38" s="149">
        <v>6.28</v>
      </c>
      <c r="ADW38" s="150">
        <v>1</v>
      </c>
      <c r="ADX38" s="150">
        <f t="shared" si="127"/>
        <v>7.5</v>
      </c>
      <c r="ADY38" s="150">
        <f>IFERROR(IF(ADW38=0," ",IF(ADW38=16," ",VLOOKUP(ADW38,PROTOKOL!$A:$E,2)*ADX38))/7.5*(7.5-AEB38),"")</f>
        <v>4.5</v>
      </c>
      <c r="ADZ38" s="151">
        <v>0</v>
      </c>
      <c r="AEA38" s="152">
        <f>IF(ADW38=0," ",IF(ADW38=16," ",(ADV38-ADY38-ADZ38)*VLOOKUP(ADW38,PROTOKOL!$A:$E,5)))</f>
        <v>18.045837777777777</v>
      </c>
      <c r="AEB38" s="153"/>
      <c r="AEC38" s="144">
        <f t="shared" si="284"/>
        <v>7.5</v>
      </c>
      <c r="AED38" s="145">
        <f t="shared" si="285"/>
        <v>18.045837777777777</v>
      </c>
      <c r="AEE38" s="149"/>
      <c r="AEF38" s="150"/>
      <c r="AEG38" s="150" t="str">
        <f t="shared" si="128"/>
        <v xml:space="preserve"> </v>
      </c>
      <c r="AEH38" s="154" t="str">
        <f>IF(AEF38=0," ",IF(AEF38=16," ",VLOOKUP(AEF38,PROTOKOL!$A:$E,2)*AEG38))</f>
        <v xml:space="preserve"> </v>
      </c>
      <c r="AEI38" s="151"/>
      <c r="AEJ38" s="152" t="str">
        <f>IF(AEF38=0," ",IF(AEF38=16," ",(AEE38-AEH38-AEI38)*VLOOKUP(AEF38,PROTOKOL!$A:$E,5)))</f>
        <v xml:space="preserve"> </v>
      </c>
      <c r="AEK38" s="155"/>
      <c r="AEL38" s="156" t="str">
        <f t="shared" si="129"/>
        <v xml:space="preserve"> </v>
      </c>
      <c r="AEM38" s="103"/>
      <c r="AEN38" s="138">
        <v>25</v>
      </c>
      <c r="AEO38" s="149">
        <v>5.0599999999999996</v>
      </c>
      <c r="AEP38" s="150">
        <v>1</v>
      </c>
      <c r="AEQ38" s="150">
        <f t="shared" si="130"/>
        <v>7.5</v>
      </c>
      <c r="AER38" s="150">
        <f>IFERROR(IF(AEP38=0," ",IF(AEP38=16," ",VLOOKUP(AEP38,PROTOKOL!$A:$E,2)*AEQ38))/7.5*(7.5-AEU38),"")</f>
        <v>4.5</v>
      </c>
      <c r="AES38" s="151">
        <v>0</v>
      </c>
      <c r="AET38" s="152">
        <f>IF(AEP38=0," ",IF(AEP38=16," ",(AEO38-AER38-AES38)*VLOOKUP(AEP38,PROTOKOL!$A:$E,5)))</f>
        <v>5.6773422222222178</v>
      </c>
      <c r="AEU38" s="153"/>
      <c r="AEV38" s="144">
        <f t="shared" si="286"/>
        <v>7.5</v>
      </c>
      <c r="AEW38" s="145">
        <f t="shared" si="287"/>
        <v>5.6773422222222178</v>
      </c>
      <c r="AEX38" s="149"/>
      <c r="AEY38" s="150"/>
      <c r="AEZ38" s="150" t="str">
        <f t="shared" si="131"/>
        <v xml:space="preserve"> </v>
      </c>
      <c r="AFA38" s="154" t="str">
        <f>IF(AEY38=0," ",IF(AEY38=16," ",VLOOKUP(AEY38,PROTOKOL!$A:$E,2)*AEZ38))</f>
        <v xml:space="preserve"> </v>
      </c>
      <c r="AFB38" s="151"/>
      <c r="AFC38" s="152" t="str">
        <f>IF(AEY38=0," ",IF(AEY38=16," ",(AEX38-AFA38-AFB38)*VLOOKUP(AEY38,PROTOKOL!$A:$E,5)))</f>
        <v xml:space="preserve"> </v>
      </c>
      <c r="AFD38" s="155"/>
      <c r="AFE38" s="156" t="str">
        <f t="shared" si="132"/>
        <v xml:space="preserve"> </v>
      </c>
      <c r="AFF38" s="103"/>
      <c r="AFG38" s="138">
        <v>25</v>
      </c>
      <c r="AFH38" s="149">
        <v>6.63</v>
      </c>
      <c r="AFI38" s="150">
        <v>1</v>
      </c>
      <c r="AFJ38" s="150">
        <f t="shared" si="133"/>
        <v>7.5</v>
      </c>
      <c r="AFK38" s="150">
        <f>IFERROR(IF(AFI38=0," ",IF(AFI38=16," ",VLOOKUP(AFI38,PROTOKOL!$A:$E,2)*AFJ38))/7.5*(7.5-AFN38),"")</f>
        <v>4.5</v>
      </c>
      <c r="AFL38" s="151">
        <v>0</v>
      </c>
      <c r="AFM38" s="152">
        <f>IF(AFI38=0," ",IF(AFI38=16," ",(AFH38-AFK38-AFL38)*VLOOKUP(AFI38,PROTOKOL!$A:$E,5)))</f>
        <v>21.594176666666662</v>
      </c>
      <c r="AFN38" s="153"/>
      <c r="AFO38" s="144">
        <f t="shared" si="288"/>
        <v>7.5</v>
      </c>
      <c r="AFP38" s="145">
        <f t="shared" si="289"/>
        <v>21.594176666666662</v>
      </c>
      <c r="AFQ38" s="149"/>
      <c r="AFR38" s="150"/>
      <c r="AFS38" s="150" t="str">
        <f t="shared" si="134"/>
        <v xml:space="preserve"> </v>
      </c>
      <c r="AFT38" s="154" t="str">
        <f>IF(AFR38=0," ",IF(AFR38=16," ",VLOOKUP(AFR38,PROTOKOL!$A:$E,2)*AFS38))</f>
        <v xml:space="preserve"> </v>
      </c>
      <c r="AFU38" s="151"/>
      <c r="AFV38" s="152" t="str">
        <f>IF(AFR38=0," ",IF(AFR38=16," ",(AFQ38-AFT38-AFU38)*VLOOKUP(AFR38,PROTOKOL!$A:$E,5)))</f>
        <v xml:space="preserve"> </v>
      </c>
      <c r="AFW38" s="155"/>
      <c r="AFX38" s="156" t="str">
        <f t="shared" si="135"/>
        <v xml:space="preserve"> </v>
      </c>
      <c r="AFY38" s="103"/>
      <c r="AFZ38" s="138">
        <v>25</v>
      </c>
      <c r="AGA38" s="149" t="s">
        <v>29</v>
      </c>
      <c r="AGB38" s="150"/>
      <c r="AGC38" s="150" t="str">
        <f t="shared" si="136"/>
        <v xml:space="preserve"> </v>
      </c>
      <c r="AGD38" s="150" t="str">
        <f>IFERROR(IF(AGB38=0," ",IF(AGB38=16," ",VLOOKUP(AGB38,PROTOKOL!$A:$E,2)*AGC38))/7.5*(7.5-AGG38),"")</f>
        <v/>
      </c>
      <c r="AGE38" s="151"/>
      <c r="AGF38" s="152" t="str">
        <f>IF(AGB38=0," ",IF(AGB38=16," ",(AGA38-AGD38-AGE38)*VLOOKUP(AGB38,PROTOKOL!$A:$E,5)))</f>
        <v xml:space="preserve"> </v>
      </c>
      <c r="AGG38" s="153"/>
      <c r="AGH38" s="144" t="str">
        <f t="shared" si="290"/>
        <v xml:space="preserve"> </v>
      </c>
      <c r="AGI38" s="145" t="str">
        <f t="shared" si="291"/>
        <v xml:space="preserve"> </v>
      </c>
      <c r="AGJ38" s="149"/>
      <c r="AGK38" s="150"/>
      <c r="AGL38" s="150" t="str">
        <f t="shared" si="137"/>
        <v xml:space="preserve"> </v>
      </c>
      <c r="AGM38" s="154" t="str">
        <f>IF(AGK38=0," ",IF(AGK38=16," ",VLOOKUP(AGK38,PROTOKOL!$A:$E,2)*AGL38))</f>
        <v xml:space="preserve"> </v>
      </c>
      <c r="AGN38" s="151"/>
      <c r="AGO38" s="152" t="str">
        <f>IF(AGK38=0," ",IF(AGK38=16," ",(AGJ38-AGM38-AGN38)*VLOOKUP(AGK38,PROTOKOL!$A:$E,5)))</f>
        <v xml:space="preserve"> </v>
      </c>
      <c r="AGP38" s="155"/>
      <c r="AGQ38" s="156" t="str">
        <f t="shared" si="138"/>
        <v xml:space="preserve"> </v>
      </c>
      <c r="AGR38" s="103"/>
      <c r="AGS38" s="138">
        <v>25</v>
      </c>
      <c r="AGT38" s="149">
        <v>7.26</v>
      </c>
      <c r="AGU38" s="150">
        <v>1</v>
      </c>
      <c r="AGV38" s="150">
        <f t="shared" si="139"/>
        <v>7.5</v>
      </c>
      <c r="AGW38" s="150">
        <f>IFERROR(IF(AGU38=0," ",IF(AGU38=16," ",VLOOKUP(AGU38,PROTOKOL!$A:$E,2)*AGV38))/7.5*(7.5-AGZ38),"")</f>
        <v>4.5</v>
      </c>
      <c r="AGX38" s="151">
        <v>0</v>
      </c>
      <c r="AGY38" s="152">
        <f>IF(AGU38=0," ",IF(AGU38=16," ",(AGT38-AGW38-AGX38)*VLOOKUP(AGU38,PROTOKOL!$A:$E,5)))</f>
        <v>27.981186666666662</v>
      </c>
      <c r="AGZ38" s="153"/>
      <c r="AHA38" s="144">
        <f t="shared" si="292"/>
        <v>7.5</v>
      </c>
      <c r="AHB38" s="145">
        <f t="shared" si="293"/>
        <v>27.981186666666662</v>
      </c>
      <c r="AHC38" s="149"/>
      <c r="AHD38" s="150"/>
      <c r="AHE38" s="150" t="str">
        <f t="shared" si="140"/>
        <v xml:space="preserve"> </v>
      </c>
      <c r="AHF38" s="154" t="str">
        <f>IF(AHD38=0," ",IF(AHD38=16," ",VLOOKUP(AHD38,PROTOKOL!$A:$E,2)*AHE38))</f>
        <v xml:space="preserve"> </v>
      </c>
      <c r="AHG38" s="151"/>
      <c r="AHH38" s="152" t="str">
        <f>IF(AHD38=0," ",IF(AHD38=16," ",(AHC38-AHF38-AHG38)*VLOOKUP(AHD38,PROTOKOL!$A:$E,5)))</f>
        <v xml:space="preserve"> </v>
      </c>
      <c r="AHI38" s="155"/>
      <c r="AHJ38" s="156" t="str">
        <f t="shared" si="141"/>
        <v xml:space="preserve"> </v>
      </c>
      <c r="AHK38" s="103"/>
      <c r="AHL38" s="138">
        <v>25</v>
      </c>
      <c r="AHM38" s="149" t="s">
        <v>161</v>
      </c>
      <c r="AHN38" s="150"/>
      <c r="AHO38" s="150" t="str">
        <f t="shared" si="142"/>
        <v xml:space="preserve"> </v>
      </c>
      <c r="AHP38" s="150" t="str">
        <f>IFERROR(IF(AHN38=0," ",IF(AHN38=16," ",VLOOKUP(AHN38,PROTOKOL!$A:$E,2)*AHO38))/7.5*(7.5-AHS38),"")</f>
        <v/>
      </c>
      <c r="AHQ38" s="151"/>
      <c r="AHR38" s="152" t="str">
        <f>IF(AHN38=0," ",IF(AHN38=16," ",(AHM38-AHP38-AHQ38)*VLOOKUP(AHN38,PROTOKOL!$A:$E,5)))</f>
        <v xml:space="preserve"> </v>
      </c>
      <c r="AHS38" s="153"/>
      <c r="AHT38" s="144" t="str">
        <f t="shared" si="294"/>
        <v xml:space="preserve"> </v>
      </c>
      <c r="AHU38" s="145" t="str">
        <f t="shared" si="295"/>
        <v xml:space="preserve"> </v>
      </c>
      <c r="AHV38" s="149"/>
      <c r="AHW38" s="150"/>
      <c r="AHX38" s="150" t="str">
        <f t="shared" si="143"/>
        <v xml:space="preserve"> </v>
      </c>
      <c r="AHY38" s="154" t="str">
        <f>IF(AHW38=0," ",IF(AHW38=16," ",VLOOKUP(AHW38,PROTOKOL!$A:$E,2)*AHX38))</f>
        <v xml:space="preserve"> </v>
      </c>
      <c r="AHZ38" s="151"/>
      <c r="AIA38" s="152" t="str">
        <f>IF(AHW38=0," ",IF(AHW38=16," ",(AHV38-AHY38-AHZ38)*VLOOKUP(AHW38,PROTOKOL!$A:$E,5)))</f>
        <v xml:space="preserve"> </v>
      </c>
      <c r="AIB38" s="155"/>
      <c r="AIC38" s="156" t="str">
        <f t="shared" si="144"/>
        <v xml:space="preserve"> </v>
      </c>
      <c r="AID38" s="103"/>
      <c r="AIE38" s="138">
        <v>25</v>
      </c>
      <c r="AIF38" s="149">
        <v>5.89</v>
      </c>
      <c r="AIG38" s="150">
        <v>1</v>
      </c>
      <c r="AIH38" s="150">
        <f t="shared" si="145"/>
        <v>7.5</v>
      </c>
      <c r="AII38" s="150">
        <f>IFERROR(IF(AIG38=0," ",IF(AIG38=16," ",VLOOKUP(AIG38,PROTOKOL!$A:$E,2)*AIH38))/7.5*(7.5-AIL38),"")</f>
        <v>4.5</v>
      </c>
      <c r="AIJ38" s="151">
        <v>0</v>
      </c>
      <c r="AIK38" s="152">
        <f>IF(AIG38=0," ",IF(AIG38=16," ",(AIF38-AII38-AIJ38)*VLOOKUP(AIG38,PROTOKOL!$A:$E,5)))</f>
        <v>14.091974444444439</v>
      </c>
      <c r="AIL38" s="153"/>
      <c r="AIM38" s="144">
        <f t="shared" si="296"/>
        <v>7.5</v>
      </c>
      <c r="AIN38" s="145">
        <f t="shared" si="297"/>
        <v>14.091974444444439</v>
      </c>
      <c r="AIO38" s="149"/>
      <c r="AIP38" s="150"/>
      <c r="AIQ38" s="150" t="str">
        <f t="shared" si="146"/>
        <v xml:space="preserve"> </v>
      </c>
      <c r="AIR38" s="154" t="str">
        <f>IF(AIP38=0," ",IF(AIP38=16," ",VLOOKUP(AIP38,PROTOKOL!$A:$E,2)*AIQ38))</f>
        <v xml:space="preserve"> </v>
      </c>
      <c r="AIS38" s="151"/>
      <c r="AIT38" s="152" t="str">
        <f>IF(AIP38=0," ",IF(AIP38=16," ",(AIO38-AIR38-AIS38)*VLOOKUP(AIP38,PROTOKOL!$A:$E,5)))</f>
        <v xml:space="preserve"> </v>
      </c>
      <c r="AIU38" s="155"/>
      <c r="AIV38" s="156" t="str">
        <f t="shared" si="147"/>
        <v xml:space="preserve"> </v>
      </c>
      <c r="AIW38" s="103"/>
      <c r="AIX38" s="138">
        <v>25</v>
      </c>
      <c r="AIY38" s="149">
        <v>6.54</v>
      </c>
      <c r="AIZ38" s="150">
        <v>1</v>
      </c>
      <c r="AJA38" s="150">
        <f t="shared" si="148"/>
        <v>7.5</v>
      </c>
      <c r="AJB38" s="150">
        <f>IFERROR(IF(AIZ38=0," ",IF(AIZ38=16," ",VLOOKUP(AIZ38,PROTOKOL!$A:$E,2)*AJA38))/7.5*(7.5-AJE38),"")</f>
        <v>4.5</v>
      </c>
      <c r="AJC38" s="151">
        <v>0</v>
      </c>
      <c r="AJD38" s="152">
        <f>IF(AIZ38=0," ",IF(AIZ38=16," ",(AIY38-AJB38-AJC38)*VLOOKUP(AIZ38,PROTOKOL!$A:$E,5)))</f>
        <v>20.681746666666665</v>
      </c>
      <c r="AJE38" s="153"/>
      <c r="AJF38" s="144">
        <f t="shared" si="298"/>
        <v>7.5</v>
      </c>
      <c r="AJG38" s="145">
        <f t="shared" si="299"/>
        <v>20.681746666666665</v>
      </c>
      <c r="AJH38" s="149"/>
      <c r="AJI38" s="150"/>
      <c r="AJJ38" s="150" t="str">
        <f t="shared" si="149"/>
        <v xml:space="preserve"> </v>
      </c>
      <c r="AJK38" s="154" t="str">
        <f>IF(AJI38=0," ",IF(AJI38=16," ",VLOOKUP(AJI38,PROTOKOL!$A:$E,2)*AJJ38))</f>
        <v xml:space="preserve"> </v>
      </c>
      <c r="AJL38" s="151"/>
      <c r="AJM38" s="152" t="str">
        <f>IF(AJI38=0," ",IF(AJI38=16," ",(AJH38-AJK38-AJL38)*VLOOKUP(AJI38,PROTOKOL!$A:$E,5)))</f>
        <v xml:space="preserve"> </v>
      </c>
      <c r="AJN38" s="155"/>
      <c r="AJO38" s="156" t="str">
        <f t="shared" si="150"/>
        <v xml:space="preserve"> </v>
      </c>
      <c r="AJP38" s="103"/>
      <c r="AJQ38" s="138">
        <v>25</v>
      </c>
      <c r="AJR38" s="149" t="s">
        <v>26</v>
      </c>
      <c r="AJS38" s="150"/>
      <c r="AJT38" s="150" t="str">
        <f t="shared" si="151"/>
        <v xml:space="preserve"> </v>
      </c>
      <c r="AJU38" s="150" t="str">
        <f>IFERROR(IF(AJS38=0," ",IF(AJS38=16," ",VLOOKUP(AJS38,PROTOKOL!$A:$E,2)*AJT38))/7.5*(7.5-AJX38),"")</f>
        <v/>
      </c>
      <c r="AJV38" s="151"/>
      <c r="AJW38" s="152" t="str">
        <f>IF(AJS38=0," ",IF(AJS38=16," ",(AJR38-AJU38-AJV38)*VLOOKUP(AJS38,PROTOKOL!$A:$E,5)))</f>
        <v xml:space="preserve"> </v>
      </c>
      <c r="AJX38" s="153"/>
      <c r="AJY38" s="144" t="str">
        <f t="shared" si="300"/>
        <v xml:space="preserve"> </v>
      </c>
      <c r="AJZ38" s="145" t="str">
        <f t="shared" si="301"/>
        <v xml:space="preserve"> </v>
      </c>
      <c r="AKA38" s="149"/>
      <c r="AKB38" s="150"/>
      <c r="AKC38" s="150" t="str">
        <f t="shared" si="152"/>
        <v xml:space="preserve"> </v>
      </c>
      <c r="AKD38" s="154" t="str">
        <f>IF(AKB38=0," ",IF(AKB38=16," ",VLOOKUP(AKB38,PROTOKOL!$A:$E,2)*AKC38))</f>
        <v xml:space="preserve"> </v>
      </c>
      <c r="AKE38" s="151"/>
      <c r="AKF38" s="152" t="str">
        <f>IF(AKB38=0," ",IF(AKB38=16," ",(AKA38-AKD38-AKE38)*VLOOKUP(AKB38,PROTOKOL!$A:$E,5)))</f>
        <v xml:space="preserve"> </v>
      </c>
      <c r="AKG38" s="155"/>
      <c r="AKH38" s="156" t="str">
        <f t="shared" si="153"/>
        <v xml:space="preserve"> </v>
      </c>
      <c r="AKI38" s="103"/>
      <c r="AKJ38" s="138">
        <v>25</v>
      </c>
      <c r="AKK38" s="149">
        <v>6.67</v>
      </c>
      <c r="AKL38" s="150">
        <v>1</v>
      </c>
      <c r="AKM38" s="150">
        <f t="shared" si="154"/>
        <v>7.5</v>
      </c>
      <c r="AKN38" s="150">
        <f>IFERROR(IF(AKL38=0," ",IF(AKL38=16," ",VLOOKUP(AKL38,PROTOKOL!$A:$E,2)*AKM38))/7.5*(7.5-AKQ38),"")</f>
        <v>4.5</v>
      </c>
      <c r="AKO38" s="151">
        <v>0</v>
      </c>
      <c r="AKP38" s="152">
        <f>IF(AKL38=0," ",IF(AKL38=16," ",(AKK38-AKN38-AKO38)*VLOOKUP(AKL38,PROTOKOL!$A:$E,5)))</f>
        <v>21.999701111111108</v>
      </c>
      <c r="AKQ38" s="153"/>
      <c r="AKR38" s="144">
        <f t="shared" si="302"/>
        <v>7.5</v>
      </c>
      <c r="AKS38" s="145">
        <f t="shared" si="303"/>
        <v>21.999701111111108</v>
      </c>
      <c r="AKT38" s="149"/>
      <c r="AKU38" s="150"/>
      <c r="AKV38" s="150" t="str">
        <f t="shared" si="155"/>
        <v xml:space="preserve"> </v>
      </c>
      <c r="AKW38" s="154" t="str">
        <f>IF(AKU38=0," ",IF(AKU38=16," ",VLOOKUP(AKU38,PROTOKOL!$A:$E,2)*AKV38))</f>
        <v xml:space="preserve"> </v>
      </c>
      <c r="AKX38" s="151"/>
      <c r="AKY38" s="152" t="str">
        <f>IF(AKU38=0," ",IF(AKU38=16," ",(AKT38-AKW38-AKX38)*VLOOKUP(AKU38,PROTOKOL!$A:$E,5)))</f>
        <v xml:space="preserve"> </v>
      </c>
      <c r="AKZ38" s="155"/>
      <c r="ALA38" s="156" t="str">
        <f t="shared" si="156"/>
        <v xml:space="preserve"> </v>
      </c>
      <c r="ALB38" s="103"/>
      <c r="ALC38" s="138">
        <v>25</v>
      </c>
      <c r="ALD38" s="149">
        <v>6.92</v>
      </c>
      <c r="ALE38" s="150">
        <v>1</v>
      </c>
      <c r="ALF38" s="150">
        <f t="shared" si="157"/>
        <v>7.5</v>
      </c>
      <c r="ALG38" s="150">
        <f>IFERROR(IF(ALE38=0," ",IF(ALE38=16," ",VLOOKUP(ALE38,PROTOKOL!$A:$E,2)*ALF38))/7.5*(7.5-ALJ38),"")</f>
        <v>4.5</v>
      </c>
      <c r="ALH38" s="151">
        <v>0</v>
      </c>
      <c r="ALI38" s="152">
        <f>IF(ALE38=0," ",IF(ALE38=16," ",(ALD38-ALG38-ALH38)*VLOOKUP(ALE38,PROTOKOL!$A:$E,5)))</f>
        <v>24.534228888888887</v>
      </c>
      <c r="ALJ38" s="153"/>
      <c r="ALK38" s="144">
        <f t="shared" si="304"/>
        <v>7.5</v>
      </c>
      <c r="ALL38" s="145">
        <f t="shared" si="305"/>
        <v>24.534228888888887</v>
      </c>
      <c r="ALM38" s="149"/>
      <c r="ALN38" s="150"/>
      <c r="ALO38" s="150" t="str">
        <f t="shared" si="158"/>
        <v xml:space="preserve"> </v>
      </c>
      <c r="ALP38" s="154" t="str">
        <f>IF(ALN38=0," ",IF(ALN38=16," ",VLOOKUP(ALN38,PROTOKOL!$A:$E,2)*ALO38))</f>
        <v xml:space="preserve"> </v>
      </c>
      <c r="ALQ38" s="151"/>
      <c r="ALR38" s="152" t="str">
        <f>IF(ALN38=0," ",IF(ALN38=16," ",(ALM38-ALP38-ALQ38)*VLOOKUP(ALN38,PROTOKOL!$A:$E,5)))</f>
        <v xml:space="preserve"> </v>
      </c>
      <c r="ALS38" s="155"/>
      <c r="ALT38" s="156" t="str">
        <f t="shared" si="159"/>
        <v xml:space="preserve"> </v>
      </c>
      <c r="ALU38" s="103"/>
      <c r="ALV38" s="138">
        <v>25</v>
      </c>
      <c r="ALW38" s="149">
        <v>6.41</v>
      </c>
      <c r="ALX38" s="150">
        <v>1</v>
      </c>
      <c r="ALY38" s="150">
        <f t="shared" si="160"/>
        <v>7.5</v>
      </c>
      <c r="ALZ38" s="150">
        <f>IFERROR(IF(ALX38=0," ",IF(ALX38=16," ",VLOOKUP(ALX38,PROTOKOL!$A:$E,2)*ALY38))/7.5*(7.5-AMC38),"")</f>
        <v>4.5</v>
      </c>
      <c r="AMA38" s="151">
        <v>0</v>
      </c>
      <c r="AMB38" s="152">
        <f>IF(ALX38=0," ",IF(ALX38=16," ",(ALW38-ALZ38-AMA38)*VLOOKUP(ALX38,PROTOKOL!$A:$E,5)))</f>
        <v>19.363792222222223</v>
      </c>
      <c r="AMC38" s="153"/>
      <c r="AMD38" s="144">
        <f t="shared" si="306"/>
        <v>7.5</v>
      </c>
      <c r="AME38" s="145">
        <f t="shared" si="307"/>
        <v>19.363792222222223</v>
      </c>
      <c r="AMF38" s="149"/>
      <c r="AMG38" s="150"/>
      <c r="AMH38" s="150" t="str">
        <f t="shared" si="161"/>
        <v xml:space="preserve"> </v>
      </c>
      <c r="AMI38" s="154" t="str">
        <f>IF(AMG38=0," ",IF(AMG38=16," ",VLOOKUP(AMG38,PROTOKOL!$A:$E,2)*AMH38))</f>
        <v xml:space="preserve"> </v>
      </c>
      <c r="AMJ38" s="151"/>
      <c r="AMK38" s="152" t="str">
        <f>IF(AMG38=0," ",IF(AMG38=16," ",(AMF38-AMI38-AMJ38)*VLOOKUP(AMG38,PROTOKOL!$A:$E,5)))</f>
        <v xml:space="preserve"> </v>
      </c>
      <c r="AML38" s="155"/>
      <c r="AMM38" s="156" t="str">
        <f t="shared" si="162"/>
        <v xml:space="preserve"> </v>
      </c>
      <c r="AMN38" s="103"/>
      <c r="AMO38" s="138">
        <v>25</v>
      </c>
      <c r="AMP38" s="149">
        <v>5.81</v>
      </c>
      <c r="AMQ38" s="150">
        <v>1</v>
      </c>
      <c r="AMR38" s="150">
        <f t="shared" si="163"/>
        <v>7.5</v>
      </c>
      <c r="AMS38" s="150">
        <f>IFERROR(IF(AMQ38=0," ",IF(AMQ38=16," ",VLOOKUP(AMQ38,PROTOKOL!$A:$E,2)*AMR38))/7.5*(7.5-AMV38),"")</f>
        <v>4.5</v>
      </c>
      <c r="AMT38" s="151">
        <v>0</v>
      </c>
      <c r="AMU38" s="152">
        <f>IF(AMQ38=0," ",IF(AMQ38=16," ",(AMP38-AMS38-AMT38)*VLOOKUP(AMQ38,PROTOKOL!$A:$E,5)))</f>
        <v>13.28092555555555</v>
      </c>
      <c r="AMV38" s="153"/>
      <c r="AMW38" s="144">
        <f t="shared" si="308"/>
        <v>7.5</v>
      </c>
      <c r="AMX38" s="145">
        <f t="shared" si="309"/>
        <v>13.28092555555555</v>
      </c>
      <c r="AMY38" s="149"/>
      <c r="AMZ38" s="150"/>
      <c r="ANA38" s="150" t="str">
        <f t="shared" si="164"/>
        <v xml:space="preserve"> </v>
      </c>
      <c r="ANB38" s="154" t="str">
        <f>IF(AMZ38=0," ",IF(AMZ38=16," ",VLOOKUP(AMZ38,PROTOKOL!$A:$E,2)*ANA38))</f>
        <v xml:space="preserve"> </v>
      </c>
      <c r="ANC38" s="151"/>
      <c r="AND38" s="152" t="str">
        <f>IF(AMZ38=0," ",IF(AMZ38=16," ",(AMY38-ANB38-ANC38)*VLOOKUP(AMZ38,PROTOKOL!$A:$E,5)))</f>
        <v xml:space="preserve"> </v>
      </c>
      <c r="ANE38" s="155"/>
      <c r="ANF38" s="156" t="str">
        <f t="shared" si="165"/>
        <v xml:space="preserve"> </v>
      </c>
      <c r="ANG38" s="103"/>
      <c r="ANH38" s="138">
        <v>25</v>
      </c>
      <c r="ANI38" s="149" t="s">
        <v>26</v>
      </c>
      <c r="ANJ38" s="150"/>
      <c r="ANK38" s="150" t="str">
        <f t="shared" si="166"/>
        <v xml:space="preserve"> </v>
      </c>
      <c r="ANL38" s="150" t="str">
        <f>IFERROR(IF(ANJ38=0," ",IF(ANJ38=16," ",VLOOKUP(ANJ38,PROTOKOL!$A:$E,2)*ANK38))/7.5*(7.5-ANO38),"")</f>
        <v/>
      </c>
      <c r="ANM38" s="151"/>
      <c r="ANN38" s="152" t="str">
        <f>IF(ANJ38=0," ",IF(ANJ38=16," ",(ANI38-ANL38-ANM38)*VLOOKUP(ANJ38,PROTOKOL!$A:$E,5)))</f>
        <v xml:space="preserve"> </v>
      </c>
      <c r="ANO38" s="153"/>
      <c r="ANP38" s="144" t="str">
        <f t="shared" si="310"/>
        <v xml:space="preserve"> </v>
      </c>
      <c r="ANQ38" s="145" t="str">
        <f t="shared" si="311"/>
        <v xml:space="preserve"> </v>
      </c>
      <c r="ANR38" s="149"/>
      <c r="ANS38" s="150"/>
      <c r="ANT38" s="150" t="str">
        <f t="shared" si="167"/>
        <v xml:space="preserve"> </v>
      </c>
      <c r="ANU38" s="154" t="str">
        <f>IF(ANS38=0," ",IF(ANS38=16," ",VLOOKUP(ANS38,PROTOKOL!$A:$E,2)*ANT38))</f>
        <v xml:space="preserve"> </v>
      </c>
      <c r="ANV38" s="151"/>
      <c r="ANW38" s="152" t="str">
        <f>IF(ANS38=0," ",IF(ANS38=16," ",(ANR38-ANU38-ANV38)*VLOOKUP(ANS38,PROTOKOL!$A:$E,5)))</f>
        <v xml:space="preserve"> </v>
      </c>
      <c r="ANX38" s="155"/>
      <c r="ANY38" s="156" t="str">
        <f t="shared" si="168"/>
        <v xml:space="preserve"> </v>
      </c>
      <c r="ANZ38" s="103"/>
      <c r="AOA38" s="138">
        <v>25</v>
      </c>
      <c r="AOB38" s="149">
        <v>6.66</v>
      </c>
      <c r="AOC38" s="150">
        <v>1</v>
      </c>
      <c r="AOD38" s="150">
        <f t="shared" si="169"/>
        <v>7.5</v>
      </c>
      <c r="AOE38" s="150">
        <f>IFERROR(IF(AOC38=0," ",IF(AOC38=16," ",VLOOKUP(AOC38,PROTOKOL!$A:$E,2)*AOD38))/7.5*(7.5-AOH38),"")</f>
        <v>4.5</v>
      </c>
      <c r="AOF38" s="151">
        <v>0</v>
      </c>
      <c r="AOG38" s="152">
        <f>IF(AOC38=0," ",IF(AOC38=16," ",(AOB38-AOE38-AOF38)*VLOOKUP(AOC38,PROTOKOL!$A:$E,5)))</f>
        <v>21.898319999999998</v>
      </c>
      <c r="AOH38" s="153"/>
      <c r="AOI38" s="144">
        <f t="shared" si="312"/>
        <v>7.5</v>
      </c>
      <c r="AOJ38" s="145">
        <f t="shared" si="313"/>
        <v>21.898319999999998</v>
      </c>
      <c r="AOK38" s="149"/>
      <c r="AOL38" s="150"/>
      <c r="AOM38" s="150" t="str">
        <f t="shared" si="170"/>
        <v xml:space="preserve"> </v>
      </c>
      <c r="AON38" s="154" t="str">
        <f>IF(AOL38=0," ",IF(AOL38=16," ",VLOOKUP(AOL38,PROTOKOL!$A:$E,2)*AOM38))</f>
        <v xml:space="preserve"> </v>
      </c>
      <c r="AOO38" s="151"/>
      <c r="AOP38" s="152" t="str">
        <f>IF(AOL38=0," ",IF(AOL38=16," ",(AOK38-AON38-AOO38)*VLOOKUP(AOL38,PROTOKOL!$A:$E,5)))</f>
        <v xml:space="preserve"> </v>
      </c>
      <c r="AOQ38" s="155"/>
      <c r="AOR38" s="156" t="str">
        <f t="shared" si="171"/>
        <v xml:space="preserve"> </v>
      </c>
      <c r="AOS38" s="103"/>
      <c r="AOT38" s="138">
        <v>25</v>
      </c>
      <c r="AOU38" s="149">
        <v>5.0599999999999996</v>
      </c>
      <c r="AOV38" s="150">
        <v>1</v>
      </c>
      <c r="AOW38" s="150">
        <f t="shared" si="172"/>
        <v>7.5</v>
      </c>
      <c r="AOX38" s="150">
        <f>IFERROR(IF(AOV38=0," ",IF(AOV38=16," ",VLOOKUP(AOV38,PROTOKOL!$A:$E,2)*AOW38))/7.5*(7.5-APA38),"")</f>
        <v>4.5</v>
      </c>
      <c r="AOY38" s="151">
        <v>0</v>
      </c>
      <c r="AOZ38" s="152">
        <f>IF(AOV38=0," ",IF(AOV38=16," ",(AOU38-AOX38-AOY38)*VLOOKUP(AOV38,PROTOKOL!$A:$E,5)))</f>
        <v>5.6773422222222178</v>
      </c>
      <c r="APA38" s="153"/>
      <c r="APB38" s="144">
        <f t="shared" si="314"/>
        <v>7.5</v>
      </c>
      <c r="APC38" s="145">
        <f t="shared" si="315"/>
        <v>5.6773422222222178</v>
      </c>
      <c r="APD38" s="149"/>
      <c r="APE38" s="150"/>
      <c r="APF38" s="150" t="str">
        <f t="shared" si="173"/>
        <v xml:space="preserve"> </v>
      </c>
      <c r="APG38" s="154" t="str">
        <f>IF(APE38=0," ",IF(APE38=16," ",VLOOKUP(APE38,PROTOKOL!$A:$E,2)*APF38))</f>
        <v xml:space="preserve"> </v>
      </c>
      <c r="APH38" s="151"/>
      <c r="API38" s="152" t="str">
        <f>IF(APE38=0," ",IF(APE38=16," ",(APD38-APG38-APH38)*VLOOKUP(APE38,PROTOKOL!$A:$E,5)))</f>
        <v xml:space="preserve"> </v>
      </c>
      <c r="APJ38" s="155"/>
      <c r="APK38" s="156" t="str">
        <f t="shared" si="174"/>
        <v xml:space="preserve"> </v>
      </c>
      <c r="APL38" s="103"/>
      <c r="APM38" s="138">
        <v>25</v>
      </c>
      <c r="APN38" s="149">
        <v>6.37</v>
      </c>
      <c r="APO38" s="150">
        <v>1</v>
      </c>
      <c r="APP38" s="150">
        <f t="shared" si="175"/>
        <v>7.5</v>
      </c>
      <c r="APQ38" s="150">
        <f>IFERROR(IF(APO38=0," ",IF(APO38=16," ",VLOOKUP(APO38,PROTOKOL!$A:$E,2)*APP38))/7.5*(7.5-APT38),"")</f>
        <v>4.5</v>
      </c>
      <c r="APR38" s="151">
        <v>0</v>
      </c>
      <c r="APS38" s="152">
        <f>IF(APO38=0," ",IF(APO38=16," ",(APN38-APQ38-APR38)*VLOOKUP(APO38,PROTOKOL!$A:$E,5)))</f>
        <v>18.958267777777777</v>
      </c>
      <c r="APT38" s="153"/>
      <c r="APU38" s="144">
        <f t="shared" si="316"/>
        <v>7.5</v>
      </c>
      <c r="APV38" s="145">
        <f t="shared" si="317"/>
        <v>18.958267777777777</v>
      </c>
      <c r="APW38" s="149"/>
      <c r="APX38" s="150"/>
      <c r="APY38" s="150" t="str">
        <f t="shared" si="176"/>
        <v xml:space="preserve"> </v>
      </c>
      <c r="APZ38" s="154" t="str">
        <f>IF(APX38=0," ",IF(APX38=16," ",VLOOKUP(APX38,PROTOKOL!$A:$E,2)*APY38))</f>
        <v xml:space="preserve"> </v>
      </c>
      <c r="AQA38" s="151"/>
      <c r="AQB38" s="152" t="str">
        <f>IF(APX38=0," ",IF(APX38=16," ",(APW38-APZ38-AQA38)*VLOOKUP(APX38,PROTOKOL!$A:$E,5)))</f>
        <v xml:space="preserve"> </v>
      </c>
      <c r="AQC38" s="155"/>
      <c r="AQD38" s="156" t="str">
        <f t="shared" si="177"/>
        <v xml:space="preserve"> </v>
      </c>
      <c r="AQE38" s="103"/>
      <c r="AQF38" s="138">
        <v>25</v>
      </c>
      <c r="AQG38" s="149">
        <v>6.4</v>
      </c>
      <c r="AQH38" s="150">
        <v>1</v>
      </c>
      <c r="AQI38" s="150">
        <f t="shared" si="178"/>
        <v>7.5</v>
      </c>
      <c r="AQJ38" s="150">
        <f>IFERROR(IF(AQH38=0," ",IF(AQH38=16," ",VLOOKUP(AQH38,PROTOKOL!$A:$E,2)*AQI38))/7.5*(7.5-AQM38),"")</f>
        <v>4.5</v>
      </c>
      <c r="AQK38" s="151">
        <v>0</v>
      </c>
      <c r="AQL38" s="152">
        <f>IF(AQH38=0," ",IF(AQH38=16," ",(AQG38-AQJ38-AQK38)*VLOOKUP(AQH38,PROTOKOL!$A:$E,5)))</f>
        <v>19.262411111111113</v>
      </c>
      <c r="AQM38" s="153"/>
      <c r="AQN38" s="144">
        <f t="shared" si="318"/>
        <v>7.5</v>
      </c>
      <c r="AQO38" s="145">
        <f t="shared" si="319"/>
        <v>19.262411111111113</v>
      </c>
      <c r="AQP38" s="149"/>
      <c r="AQQ38" s="150"/>
      <c r="AQR38" s="150" t="str">
        <f t="shared" si="179"/>
        <v xml:space="preserve"> </v>
      </c>
      <c r="AQS38" s="154" t="str">
        <f>IF(AQQ38=0," ",IF(AQQ38=16," ",VLOOKUP(AQQ38,PROTOKOL!$A:$E,2)*AQR38))</f>
        <v xml:space="preserve"> </v>
      </c>
      <c r="AQT38" s="151"/>
      <c r="AQU38" s="152" t="str">
        <f>IF(AQQ38=0," ",IF(AQQ38=16," ",(AQP38-AQS38-AQT38)*VLOOKUP(AQQ38,PROTOKOL!$A:$E,5)))</f>
        <v xml:space="preserve"> </v>
      </c>
      <c r="AQV38" s="155"/>
      <c r="AQW38" s="156" t="str">
        <f t="shared" si="180"/>
        <v xml:space="preserve"> </v>
      </c>
      <c r="AQX38" s="103"/>
      <c r="AQY38" s="138">
        <v>25</v>
      </c>
      <c r="AQZ38" s="149">
        <v>6.66</v>
      </c>
      <c r="ARA38" s="150">
        <v>1</v>
      </c>
      <c r="ARB38" s="150">
        <f t="shared" si="181"/>
        <v>7.5</v>
      </c>
      <c r="ARC38" s="150">
        <f>IFERROR(IF(ARA38=0," ",IF(ARA38=16," ",VLOOKUP(ARA38,PROTOKOL!$A:$E,2)*ARB38))/7.5*(7.5-ARF38),"")</f>
        <v>4.5</v>
      </c>
      <c r="ARD38" s="151">
        <v>0</v>
      </c>
      <c r="ARE38" s="152">
        <f>IF(ARA38=0," ",IF(ARA38=16," ",(AQZ38-ARC38-ARD38)*VLOOKUP(ARA38,PROTOKOL!$A:$E,5)))</f>
        <v>21.898319999999998</v>
      </c>
      <c r="ARF38" s="153"/>
      <c r="ARG38" s="144">
        <f t="shared" si="320"/>
        <v>7.5</v>
      </c>
      <c r="ARH38" s="145">
        <f t="shared" si="321"/>
        <v>21.898319999999998</v>
      </c>
      <c r="ARI38" s="149"/>
      <c r="ARJ38" s="150"/>
      <c r="ARK38" s="150" t="str">
        <f t="shared" si="182"/>
        <v xml:space="preserve"> </v>
      </c>
      <c r="ARL38" s="154" t="str">
        <f>IF(ARJ38=0," ",IF(ARJ38=16," ",VLOOKUP(ARJ38,PROTOKOL!$A:$E,2)*ARK38))</f>
        <v xml:space="preserve"> </v>
      </c>
      <c r="ARM38" s="151"/>
      <c r="ARN38" s="152" t="str">
        <f>IF(ARJ38=0," ",IF(ARJ38=16," ",(ARI38-ARL38-ARM38)*VLOOKUP(ARJ38,PROTOKOL!$A:$E,5)))</f>
        <v xml:space="preserve"> </v>
      </c>
      <c r="ARO38" s="155"/>
      <c r="ARP38" s="156" t="str">
        <f t="shared" si="183"/>
        <v xml:space="preserve"> </v>
      </c>
      <c r="ARQ38" s="103"/>
      <c r="ARR38" s="138">
        <v>25</v>
      </c>
      <c r="ARS38" s="149">
        <v>4.9800000000000004</v>
      </c>
      <c r="ART38" s="150">
        <v>1</v>
      </c>
      <c r="ARU38" s="150">
        <f t="shared" si="184"/>
        <v>7.5</v>
      </c>
      <c r="ARV38" s="150">
        <f>IFERROR(IF(ART38=0," ",IF(ART38=16," ",VLOOKUP(ART38,PROTOKOL!$A:$E,2)*ARU38))/7.5*(7.5-ARY38),"")</f>
        <v>4.5</v>
      </c>
      <c r="ARW38" s="151">
        <v>0</v>
      </c>
      <c r="ARX38" s="152">
        <f>IF(ART38=0," ",IF(ART38=16," ",(ARS38-ARV38-ARW38)*VLOOKUP(ART38,PROTOKOL!$A:$E,5)))</f>
        <v>4.8662933333333367</v>
      </c>
      <c r="ARY38" s="153"/>
      <c r="ARZ38" s="144">
        <f t="shared" si="322"/>
        <v>7.5</v>
      </c>
      <c r="ASA38" s="145">
        <f t="shared" si="323"/>
        <v>4.8662933333333367</v>
      </c>
      <c r="ASB38" s="149"/>
      <c r="ASC38" s="150"/>
      <c r="ASD38" s="150" t="str">
        <f t="shared" si="185"/>
        <v xml:space="preserve"> </v>
      </c>
      <c r="ASE38" s="154" t="str">
        <f>IF(ASC38=0," ",IF(ASC38=16," ",VLOOKUP(ASC38,PROTOKOL!$A:$E,2)*ASD38))</f>
        <v xml:space="preserve"> </v>
      </c>
      <c r="ASF38" s="151"/>
      <c r="ASG38" s="152" t="str">
        <f>IF(ASC38=0," ",IF(ASC38=16," ",(ASB38-ASE38-ASF38)*VLOOKUP(ASC38,PROTOKOL!$A:$E,5)))</f>
        <v xml:space="preserve"> </v>
      </c>
      <c r="ASH38" s="155"/>
      <c r="ASI38" s="156" t="str">
        <f t="shared" si="186"/>
        <v xml:space="preserve"> </v>
      </c>
      <c r="ASJ38" s="103"/>
      <c r="ASK38" s="138">
        <v>25</v>
      </c>
      <c r="ASL38" s="149">
        <v>6.53</v>
      </c>
      <c r="ASM38" s="150">
        <v>1</v>
      </c>
      <c r="ASN38" s="150">
        <f t="shared" si="187"/>
        <v>7.5</v>
      </c>
      <c r="ASO38" s="150">
        <f>IFERROR(IF(ASM38=0," ",IF(ASM38=16," ",VLOOKUP(ASM38,PROTOKOL!$A:$E,2)*ASN38))/7.5*(7.5-ASR38),"")</f>
        <v>4.5</v>
      </c>
      <c r="ASP38" s="151">
        <v>0</v>
      </c>
      <c r="ASQ38" s="152">
        <f>IF(ASM38=0," ",IF(ASM38=16," ",(ASL38-ASO38-ASP38)*VLOOKUP(ASM38,PROTOKOL!$A:$E,5)))</f>
        <v>20.580365555555556</v>
      </c>
      <c r="ASR38" s="153"/>
      <c r="ASS38" s="144">
        <f t="shared" si="324"/>
        <v>7.5</v>
      </c>
      <c r="AST38" s="145">
        <f t="shared" si="325"/>
        <v>20.580365555555556</v>
      </c>
      <c r="ASU38" s="149"/>
      <c r="ASV38" s="150"/>
      <c r="ASW38" s="150" t="str">
        <f t="shared" si="188"/>
        <v xml:space="preserve"> </v>
      </c>
      <c r="ASX38" s="154" t="str">
        <f>IF(ASV38=0," ",IF(ASV38=16," ",VLOOKUP(ASV38,PROTOKOL!$A:$E,2)*ASW38))</f>
        <v xml:space="preserve"> </v>
      </c>
      <c r="ASY38" s="151"/>
      <c r="ASZ38" s="152" t="str">
        <f>IF(ASV38=0," ",IF(ASV38=16," ",(ASU38-ASX38-ASY38)*VLOOKUP(ASV38,PROTOKOL!$A:$E,5)))</f>
        <v xml:space="preserve"> </v>
      </c>
      <c r="ATA38" s="155"/>
      <c r="ATB38" s="156" t="str">
        <f t="shared" si="189"/>
        <v xml:space="preserve"> </v>
      </c>
      <c r="ATC38" s="103"/>
      <c r="ATD38" s="138">
        <v>25</v>
      </c>
      <c r="ATE38" s="149">
        <v>7.66</v>
      </c>
      <c r="ATF38" s="150">
        <v>1</v>
      </c>
      <c r="ATG38" s="150">
        <f t="shared" si="190"/>
        <v>7.5</v>
      </c>
      <c r="ATH38" s="150">
        <f>IFERROR(IF(ATF38=0," ",IF(ATF38=16," ",VLOOKUP(ATF38,PROTOKOL!$A:$E,2)*ATG38))/7.5*(7.5-ATK38),"")</f>
        <v>4.5</v>
      </c>
      <c r="ATI38" s="151">
        <v>0</v>
      </c>
      <c r="ATJ38" s="152">
        <f>IF(ATF38=0," ",IF(ATF38=16," ",(ATE38-ATH38-ATI38)*VLOOKUP(ATF38,PROTOKOL!$A:$E,5)))</f>
        <v>32.036431111111106</v>
      </c>
      <c r="ATK38" s="153"/>
      <c r="ATL38" s="144">
        <f t="shared" si="326"/>
        <v>7.5</v>
      </c>
      <c r="ATM38" s="145">
        <f t="shared" si="327"/>
        <v>32.036431111111106</v>
      </c>
      <c r="ATN38" s="149"/>
      <c r="ATO38" s="150"/>
      <c r="ATP38" s="150" t="str">
        <f t="shared" si="191"/>
        <v xml:space="preserve"> </v>
      </c>
      <c r="ATQ38" s="154" t="str">
        <f>IF(ATO38=0," ",IF(ATO38=16," ",VLOOKUP(ATO38,PROTOKOL!$A:$E,2)*ATP38))</f>
        <v xml:space="preserve"> </v>
      </c>
      <c r="ATR38" s="151"/>
      <c r="ATS38" s="152" t="str">
        <f>IF(ATO38=0," ",IF(ATO38=16," ",(ATN38-ATQ38-ATR38)*VLOOKUP(ATO38,PROTOKOL!$A:$E,5)))</f>
        <v xml:space="preserve"> </v>
      </c>
      <c r="ATT38" s="155"/>
      <c r="ATU38" s="156" t="str">
        <f t="shared" si="192"/>
        <v xml:space="preserve"> </v>
      </c>
      <c r="ATV38" s="103"/>
      <c r="ATW38" s="138">
        <v>25</v>
      </c>
      <c r="ATX38" s="149">
        <v>6.41</v>
      </c>
      <c r="ATY38" s="150">
        <v>1</v>
      </c>
      <c r="ATZ38" s="150">
        <f t="shared" si="193"/>
        <v>7.5</v>
      </c>
      <c r="AUA38" s="150">
        <f>IFERROR(IF(ATY38=0," ",IF(ATY38=16," ",VLOOKUP(ATY38,PROTOKOL!$A:$E,2)*ATZ38))/7.5*(7.5-AUD38),"")</f>
        <v>4.5</v>
      </c>
      <c r="AUB38" s="151">
        <v>0</v>
      </c>
      <c r="AUC38" s="152">
        <f>IF(ATY38=0," ",IF(ATY38=16," ",(ATX38-AUA38-AUB38)*VLOOKUP(ATY38,PROTOKOL!$A:$E,5)))</f>
        <v>19.363792222222223</v>
      </c>
      <c r="AUD38" s="153"/>
      <c r="AUE38" s="144">
        <f t="shared" si="328"/>
        <v>7.5</v>
      </c>
      <c r="AUF38" s="145">
        <f t="shared" si="329"/>
        <v>19.363792222222223</v>
      </c>
      <c r="AUG38" s="149"/>
      <c r="AUH38" s="150"/>
      <c r="AUI38" s="150" t="str">
        <f t="shared" si="194"/>
        <v xml:space="preserve"> </v>
      </c>
      <c r="AUJ38" s="154" t="str">
        <f>IF(AUH38=0," ",IF(AUH38=16," ",VLOOKUP(AUH38,PROTOKOL!$A:$E,2)*AUI38))</f>
        <v xml:space="preserve"> </v>
      </c>
      <c r="AUK38" s="151"/>
      <c r="AUL38" s="152" t="str">
        <f>IF(AUH38=0," ",IF(AUH38=16," ",(AUG38-AUJ38-AUK38)*VLOOKUP(AUH38,PROTOKOL!$A:$E,5)))</f>
        <v xml:space="preserve"> </v>
      </c>
      <c r="AUM38" s="155"/>
      <c r="AUN38" s="156" t="str">
        <f t="shared" si="195"/>
        <v xml:space="preserve"> </v>
      </c>
      <c r="AUO38" s="103"/>
      <c r="AUP38" s="138">
        <v>25</v>
      </c>
      <c r="AUQ38" s="149">
        <v>6.28</v>
      </c>
      <c r="AUR38" s="150">
        <v>1</v>
      </c>
      <c r="AUS38" s="150">
        <f t="shared" si="196"/>
        <v>7.5</v>
      </c>
      <c r="AUT38" s="150">
        <f>IFERROR(IF(AUR38=0," ",IF(AUR38=16," ",VLOOKUP(AUR38,PROTOKOL!$A:$E,2)*AUS38))/7.5*(7.5-AUW38),"")</f>
        <v>4.5</v>
      </c>
      <c r="AUU38" s="151">
        <v>0</v>
      </c>
      <c r="AUV38" s="152">
        <f>IF(AUR38=0," ",IF(AUR38=16," ",(AUQ38-AUT38-AUU38)*VLOOKUP(AUR38,PROTOKOL!$A:$E,5)))</f>
        <v>18.045837777777777</v>
      </c>
      <c r="AUW38" s="153"/>
      <c r="AUX38" s="144">
        <f t="shared" si="330"/>
        <v>7.5</v>
      </c>
      <c r="AUY38" s="145">
        <f t="shared" si="331"/>
        <v>18.045837777777777</v>
      </c>
      <c r="AUZ38" s="149"/>
      <c r="AVA38" s="150"/>
      <c r="AVB38" s="150" t="str">
        <f t="shared" si="197"/>
        <v xml:space="preserve"> </v>
      </c>
      <c r="AVC38" s="154" t="str">
        <f>IF(AVA38=0," ",IF(AVA38=16," ",VLOOKUP(AVA38,PROTOKOL!$A:$E,2)*AVB38))</f>
        <v xml:space="preserve"> </v>
      </c>
      <c r="AVD38" s="151"/>
      <c r="AVE38" s="152" t="str">
        <f>IF(AVA38=0," ",IF(AVA38=16," ",(AUZ38-AVC38-AVD38)*VLOOKUP(AVA38,PROTOKOL!$A:$E,5)))</f>
        <v xml:space="preserve"> </v>
      </c>
      <c r="AVF38" s="155"/>
      <c r="AVG38" s="156" t="str">
        <f t="shared" si="198"/>
        <v xml:space="preserve"> </v>
      </c>
    </row>
    <row r="39" spans="1:1255" ht="15" thickBot="1" x14ac:dyDescent="0.35">
      <c r="A39" s="103"/>
      <c r="B39" s="138">
        <v>26</v>
      </c>
      <c r="C39" s="157" t="s">
        <v>26</v>
      </c>
      <c r="D39" s="158"/>
      <c r="E39" s="158" t="str">
        <f t="shared" si="334"/>
        <v xml:space="preserve"> </v>
      </c>
      <c r="F39" s="158" t="str">
        <f>IFERROR(IF(D39=0," ",IF(D39=16," ",VLOOKUP(D39,PROTOKOL!$A:$E,2)*E39))/7.5*(7.5-I39),"")</f>
        <v/>
      </c>
      <c r="G39" s="159"/>
      <c r="H39" s="152" t="str">
        <f>IF(D39=0," ",IF(D39=16," ",(C39-F39-G39)*VLOOKUP(D39,PROTOKOL!$A:$E,5)))</f>
        <v xml:space="preserve"> </v>
      </c>
      <c r="I39" s="160"/>
      <c r="J39" s="161" t="str">
        <f t="shared" si="199"/>
        <v xml:space="preserve"> </v>
      </c>
      <c r="K39" s="162" t="str">
        <f t="shared" si="200"/>
        <v xml:space="preserve"> </v>
      </c>
      <c r="L39" s="157"/>
      <c r="M39" s="158"/>
      <c r="N39" s="158" t="str">
        <f t="shared" si="3"/>
        <v xml:space="preserve"> </v>
      </c>
      <c r="O39" s="163" t="str">
        <f>IF(M39=0," ",IF(M39=16," ",VLOOKUP(M39,PROTOKOL!$A:$E,2)*N39))</f>
        <v xml:space="preserve"> </v>
      </c>
      <c r="P39" s="159"/>
      <c r="Q39" s="164" t="str">
        <f>IF(M39=0," ",IF(M39=16," ",(L39-O39-P39)*VLOOKUP(M39,PROTOKOL!$A:$E,5)))</f>
        <v xml:space="preserve"> </v>
      </c>
      <c r="R39" s="165"/>
      <c r="S39" s="166" t="str">
        <f t="shared" si="4"/>
        <v xml:space="preserve"> </v>
      </c>
      <c r="T39" s="103"/>
      <c r="U39" s="370">
        <v>26</v>
      </c>
      <c r="V39" s="423"/>
      <c r="W39" s="385"/>
      <c r="X39" s="386"/>
      <c r="Y39" s="372" t="str">
        <f t="shared" si="5"/>
        <v xml:space="preserve"> </v>
      </c>
      <c r="Z39" s="372" t="str">
        <f>IFERROR(IF(X39=0," ",IF(X39=16," ",VLOOKUP(X39,PROTOKOL!$A:$E,2)*Y39))/7.5*(7.5-AC39),"")</f>
        <v/>
      </c>
      <c r="AA39" s="387"/>
      <c r="AB39" s="374" t="str">
        <f>IF(X39=0," ",IF(X39=16," ",(W39-Z39-AA39)*VLOOKUP(X39,PROTOKOL!$A:$E,5)))</f>
        <v xml:space="preserve"> </v>
      </c>
      <c r="AC39" s="388"/>
      <c r="AD39" s="376" t="str">
        <f t="shared" si="6"/>
        <v xml:space="preserve"> </v>
      </c>
      <c r="AE39" s="377" t="str">
        <f t="shared" si="7"/>
        <v xml:space="preserve"> </v>
      </c>
      <c r="AF39" s="385"/>
      <c r="AG39" s="386"/>
      <c r="AH39" s="372" t="str">
        <f t="shared" si="8"/>
        <v xml:space="preserve"> </v>
      </c>
      <c r="AI39" s="378" t="str">
        <f>IF(AG39=0," ",IF(AG39=16," ",VLOOKUP(AG39,PROTOKOL!$A:$E,2)*AH39))</f>
        <v xml:space="preserve"> </v>
      </c>
      <c r="AJ39" s="387"/>
      <c r="AK39" s="374" t="str">
        <f>IF(AG39=0," ",IF(AG39=16," ",(AF39-AI39-AJ39)*VLOOKUP(AG39,PROTOKOL!$A:$E,5)))</f>
        <v xml:space="preserve"> </v>
      </c>
      <c r="AL39" s="389"/>
      <c r="AM39" s="380" t="str">
        <f t="shared" si="9"/>
        <v xml:space="preserve"> </v>
      </c>
      <c r="AN39" s="103"/>
      <c r="AO39" s="138">
        <v>26</v>
      </c>
      <c r="AP39" s="157">
        <v>1</v>
      </c>
      <c r="AQ39" s="158">
        <v>5</v>
      </c>
      <c r="AR39" s="158">
        <f t="shared" si="335"/>
        <v>7.5</v>
      </c>
      <c r="AS39" s="158">
        <f>IFERROR(IF(AQ39=0," ",IF(AQ39=16," ",VLOOKUP(AQ39,PROTOKOL!$A:$E,2)*AR39))/7.5*(7.5-AV39),"")</f>
        <v>0</v>
      </c>
      <c r="AT39" s="159"/>
      <c r="AU39" s="152">
        <f>IF(AQ39=0," ",IF(AQ39=16," ",(AP39-AS39-AT39)*VLOOKUP(AQ39,PROTOKOL!$A:$E,5)))</f>
        <v>17.262634133205204</v>
      </c>
      <c r="AV39" s="160"/>
      <c r="AW39" s="161" t="str">
        <f t="shared" si="336"/>
        <v xml:space="preserve"> </v>
      </c>
      <c r="AX39" s="162" t="str">
        <f t="shared" si="337"/>
        <v xml:space="preserve"> </v>
      </c>
      <c r="AY39" s="157">
        <v>1</v>
      </c>
      <c r="AZ39" s="158">
        <v>5</v>
      </c>
      <c r="BA39" s="158">
        <v>3.5</v>
      </c>
      <c r="BB39" s="163">
        <f>IF(AZ39=0," ",IF(AZ39=16," ",VLOOKUP(AZ39,PROTOKOL!$A:$E,2)*BA39))</f>
        <v>0</v>
      </c>
      <c r="BC39" s="159"/>
      <c r="BD39" s="164">
        <f>IF(AZ39=0," ",IF(AZ39=16," ",(AY39-BB39-BC39)*VLOOKUP(AZ39,PROTOKOL!$A:$E,5)))/7.5*3.5</f>
        <v>8.055895928829095</v>
      </c>
      <c r="BE39" s="165"/>
      <c r="BF39" s="166">
        <v>7</v>
      </c>
      <c r="BG39" s="103"/>
      <c r="BH39" s="138">
        <v>26</v>
      </c>
      <c r="BI39" s="157">
        <v>4.68</v>
      </c>
      <c r="BJ39" s="158">
        <v>1</v>
      </c>
      <c r="BK39" s="158">
        <f t="shared" si="13"/>
        <v>7.5</v>
      </c>
      <c r="BL39" s="158">
        <f>IFERROR(IF(BJ39=0," ",IF(BJ39=16," ",VLOOKUP(BJ39,PROTOKOL!$A:$E,2)*BK39))/7.5*(7.5-BO39),"")</f>
        <v>4.5</v>
      </c>
      <c r="BM39" s="159">
        <v>0.214</v>
      </c>
      <c r="BN39" s="152">
        <v>0</v>
      </c>
      <c r="BO39" s="160"/>
      <c r="BP39" s="161">
        <f t="shared" si="203"/>
        <v>7.5</v>
      </c>
      <c r="BQ39" s="162">
        <f t="shared" si="204"/>
        <v>0</v>
      </c>
      <c r="BR39" s="157"/>
      <c r="BS39" s="158"/>
      <c r="BT39" s="158" t="str">
        <f t="shared" si="14"/>
        <v xml:space="preserve"> </v>
      </c>
      <c r="BU39" s="163" t="str">
        <f>IF(BS39=0," ",IF(BS39=16," ",VLOOKUP(BS39,PROTOKOL!$A:$E,2)*BT39))</f>
        <v xml:space="preserve"> </v>
      </c>
      <c r="BV39" s="159"/>
      <c r="BW39" s="164" t="str">
        <f>IF(BS39=0," ",IF(BS39=16," ",(BR39-BU39-BV39)*VLOOKUP(BS39,PROTOKOL!$A:$E,5)))</f>
        <v xml:space="preserve"> </v>
      </c>
      <c r="BX39" s="165"/>
      <c r="BY39" s="166" t="str">
        <f t="shared" si="15"/>
        <v xml:space="preserve"> </v>
      </c>
      <c r="BZ39" s="103"/>
      <c r="CA39" s="138">
        <v>26</v>
      </c>
      <c r="CB39" s="157">
        <v>6.63</v>
      </c>
      <c r="CC39" s="158">
        <v>1</v>
      </c>
      <c r="CD39" s="158">
        <f t="shared" si="16"/>
        <v>7.5</v>
      </c>
      <c r="CE39" s="158">
        <f>IFERROR(IF(CC39=0," ",IF(CC39=16," ",VLOOKUP(CC39,PROTOKOL!$A:$E,2)*CD39))/7.5*(7.5-CH39),"")</f>
        <v>4.5</v>
      </c>
      <c r="CF39" s="159">
        <v>0.29399999999999998</v>
      </c>
      <c r="CG39" s="152">
        <f>IF(CC39=0," ",IF(CC39=16," ",(CB39-CE39-CF39)*VLOOKUP(CC39,PROTOKOL!$A:$E,5)))</f>
        <v>18.613571999999998</v>
      </c>
      <c r="CH39" s="160"/>
      <c r="CI39" s="161">
        <f t="shared" si="205"/>
        <v>7.5</v>
      </c>
      <c r="CJ39" s="162">
        <f t="shared" si="206"/>
        <v>18.613571999999998</v>
      </c>
      <c r="CK39" s="157"/>
      <c r="CL39" s="158"/>
      <c r="CM39" s="158"/>
      <c r="CN39" s="163" t="str">
        <f>IF(CL39=0," ",IF(CL39=16," ",VLOOKUP(CL39,PROTOKOL!$A:$E,2)*CM39))</f>
        <v xml:space="preserve"> </v>
      </c>
      <c r="CO39" s="159"/>
      <c r="CP39" s="164" t="str">
        <f>IF(CL39=0," ",IF(CL39=16," ",(CK39-CN39-CO39)*VLOOKUP(CL39,PROTOKOL!$A:$E,5)))</f>
        <v xml:space="preserve"> </v>
      </c>
      <c r="CQ39" s="165"/>
      <c r="CR39" s="166" t="str">
        <f t="shared" si="17"/>
        <v xml:space="preserve"> </v>
      </c>
      <c r="CS39" s="103"/>
      <c r="CT39" s="138">
        <v>26</v>
      </c>
      <c r="CU39" s="157">
        <v>1</v>
      </c>
      <c r="CV39" s="158">
        <v>5</v>
      </c>
      <c r="CW39" s="158">
        <f t="shared" si="18"/>
        <v>7.5</v>
      </c>
      <c r="CX39" s="158">
        <f>IFERROR(IF(CV39=0," ",IF(CV39=16," ",VLOOKUP(CV39,PROTOKOL!$A:$E,2)*CW39))/7.5*(7.5-DA39),"")</f>
        <v>0</v>
      </c>
      <c r="CY39" s="159"/>
      <c r="CZ39" s="152">
        <f>IF(CV39=0," ",IF(CV39=16," ",(CU39-CX39-CY39)*VLOOKUP(CV39,PROTOKOL!$A:$E,5)))</f>
        <v>17.262634133205204</v>
      </c>
      <c r="DA39" s="160"/>
      <c r="DB39" s="161" t="str">
        <f t="shared" si="207"/>
        <v xml:space="preserve"> </v>
      </c>
      <c r="DC39" s="162" t="str">
        <f t="shared" si="208"/>
        <v xml:space="preserve"> </v>
      </c>
      <c r="DD39" s="157"/>
      <c r="DE39" s="158"/>
      <c r="DF39" s="158" t="str">
        <f t="shared" si="209"/>
        <v xml:space="preserve"> </v>
      </c>
      <c r="DG39" s="163" t="str">
        <f>IF(DE39=0," ",IF(DE39=16," ",VLOOKUP(DE39,PROTOKOL!$A:$E,2)*DF39))</f>
        <v xml:space="preserve"> </v>
      </c>
      <c r="DH39" s="159"/>
      <c r="DI39" s="164" t="str">
        <f>IF(DE39=0," ",IF(DE39=16," ",(DD39-DG39-DH39)*VLOOKUP(DE39,PROTOKOL!$A:$E,5)))</f>
        <v xml:space="preserve"> </v>
      </c>
      <c r="DJ39" s="165"/>
      <c r="DK39" s="166" t="str">
        <f t="shared" si="19"/>
        <v xml:space="preserve"> </v>
      </c>
      <c r="DL39" s="103"/>
      <c r="DM39" s="138">
        <v>26</v>
      </c>
      <c r="DN39" s="157" t="s">
        <v>29</v>
      </c>
      <c r="DO39" s="158"/>
      <c r="DP39" s="158" t="str">
        <f t="shared" si="20"/>
        <v xml:space="preserve"> </v>
      </c>
      <c r="DQ39" s="158" t="str">
        <f>IFERROR(IF(DO39=0," ",IF(DO39=16," ",VLOOKUP(DO39,PROTOKOL!$A:$E,2)*DP39))/7.5*(7.5-DT39),"")</f>
        <v/>
      </c>
      <c r="DR39" s="159"/>
      <c r="DS39" s="152" t="str">
        <f>IF(DO39=0," ",IF(DO39=16," ",(DN39-DQ39-DR39)*VLOOKUP(DO39,PROTOKOL!$A:$E,5)))</f>
        <v xml:space="preserve"> </v>
      </c>
      <c r="DT39" s="160"/>
      <c r="DU39" s="161" t="str">
        <f t="shared" si="211"/>
        <v xml:space="preserve"> </v>
      </c>
      <c r="DV39" s="162" t="str">
        <f t="shared" si="212"/>
        <v xml:space="preserve"> </v>
      </c>
      <c r="DW39" s="157"/>
      <c r="DX39" s="158"/>
      <c r="DY39" s="158" t="str">
        <f t="shared" si="213"/>
        <v xml:space="preserve"> </v>
      </c>
      <c r="DZ39" s="163" t="str">
        <f>IF(DX39=0," ",IF(DX39=16," ",VLOOKUP(DX39,PROTOKOL!$A:$E,2)*DY39))</f>
        <v xml:space="preserve"> </v>
      </c>
      <c r="EA39" s="159"/>
      <c r="EB39" s="164" t="str">
        <f>IF(DX39=0," ",IF(DX39=16," ",(DW39-DZ39-EA39)*VLOOKUP(DX39,PROTOKOL!$A:$E,5)))</f>
        <v xml:space="preserve"> </v>
      </c>
      <c r="EC39" s="165"/>
      <c r="ED39" s="166" t="str">
        <f t="shared" si="21"/>
        <v xml:space="preserve"> </v>
      </c>
      <c r="EE39" s="103"/>
      <c r="EF39" s="138">
        <v>26</v>
      </c>
      <c r="EG39" s="157" t="s">
        <v>29</v>
      </c>
      <c r="EH39" s="158"/>
      <c r="EI39" s="158" t="str">
        <f t="shared" si="22"/>
        <v xml:space="preserve"> </v>
      </c>
      <c r="EJ39" s="158" t="str">
        <f>IFERROR(IF(EH39=0," ",IF(EH39=16," ",VLOOKUP(EH39,PROTOKOL!$A:$E,2)*EI39))/7.5*(7.5-EM39),"")</f>
        <v/>
      </c>
      <c r="EK39" s="159"/>
      <c r="EL39" s="152" t="str">
        <f>IF(EH39=0," ",IF(EH39=16," ",(EG39-EJ39-EK39)*VLOOKUP(EH39,PROTOKOL!$A:$E,5)))</f>
        <v xml:space="preserve"> </v>
      </c>
      <c r="EM39" s="160"/>
      <c r="EN39" s="161" t="str">
        <f t="shared" si="214"/>
        <v xml:space="preserve"> </v>
      </c>
      <c r="EO39" s="162" t="str">
        <f t="shared" si="215"/>
        <v xml:space="preserve"> </v>
      </c>
      <c r="EP39" s="157"/>
      <c r="EQ39" s="158"/>
      <c r="ER39" s="158" t="str">
        <f t="shared" si="23"/>
        <v xml:space="preserve"> </v>
      </c>
      <c r="ES39" s="163" t="str">
        <f>IF(EQ39=0," ",IF(EQ39=16," ",VLOOKUP(EQ39,PROTOKOL!$A:$E,2)*ER39))</f>
        <v xml:space="preserve"> </v>
      </c>
      <c r="ET39" s="159"/>
      <c r="EU39" s="164" t="str">
        <f>IF(EQ39=0," ",IF(EQ39=16," ",(EP39-ES39-ET39)*VLOOKUP(EQ39,PROTOKOL!$A:$E,5)))</f>
        <v xml:space="preserve"> </v>
      </c>
      <c r="EV39" s="165"/>
      <c r="EW39" s="166" t="str">
        <f t="shared" si="24"/>
        <v xml:space="preserve"> </v>
      </c>
      <c r="EX39" s="103"/>
      <c r="EY39" s="138">
        <v>26</v>
      </c>
      <c r="EZ39" s="157" t="s">
        <v>26</v>
      </c>
      <c r="FA39" s="158"/>
      <c r="FB39" s="158" t="str">
        <f t="shared" si="25"/>
        <v xml:space="preserve"> </v>
      </c>
      <c r="FC39" s="158" t="str">
        <f>IFERROR(IF(FA39=0," ",IF(FA39=16," ",VLOOKUP(FA39,PROTOKOL!$A:$E,2)*FB39))/7.5*(7.5-FF39),"")</f>
        <v/>
      </c>
      <c r="FD39" s="159"/>
      <c r="FE39" s="152" t="str">
        <f>IF(FA39=0," ",IF(FA39=16," ",(EZ39-FC39-FD39)*VLOOKUP(FA39,PROTOKOL!$A:$E,5)))</f>
        <v xml:space="preserve"> </v>
      </c>
      <c r="FF39" s="160"/>
      <c r="FG39" s="161" t="str">
        <f t="shared" si="216"/>
        <v xml:space="preserve"> </v>
      </c>
      <c r="FH39" s="162" t="str">
        <f t="shared" si="217"/>
        <v xml:space="preserve"> </v>
      </c>
      <c r="FI39" s="157"/>
      <c r="FJ39" s="158"/>
      <c r="FK39" s="158" t="str">
        <f t="shared" si="26"/>
        <v xml:space="preserve"> </v>
      </c>
      <c r="FL39" s="163" t="str">
        <f>IF(FJ39=0," ",IF(FJ39=16," ",VLOOKUP(FJ39,PROTOKOL!$A:$E,2)*FK39))</f>
        <v xml:space="preserve"> </v>
      </c>
      <c r="FM39" s="159"/>
      <c r="FN39" s="164" t="str">
        <f>IF(FJ39=0," ",IF(FJ39=16," ",(FI39-FL39-FM39)*VLOOKUP(FJ39,PROTOKOL!$A:$E,5)))</f>
        <v xml:space="preserve"> </v>
      </c>
      <c r="FO39" s="165"/>
      <c r="FP39" s="166" t="str">
        <f t="shared" si="27"/>
        <v xml:space="preserve"> </v>
      </c>
      <c r="FQ39" s="103"/>
      <c r="FR39" s="138">
        <v>26</v>
      </c>
      <c r="FS39" s="157">
        <v>1</v>
      </c>
      <c r="FT39" s="158">
        <v>5</v>
      </c>
      <c r="FU39" s="158">
        <f t="shared" si="28"/>
        <v>7.5</v>
      </c>
      <c r="FV39" s="158">
        <f>IFERROR(IF(FT39=0," ",IF(FT39=16," ",VLOOKUP(FT39,PROTOKOL!$A:$E,2)*FU39))/7.5*(7.5-FY39),"")</f>
        <v>0</v>
      </c>
      <c r="FW39" s="159"/>
      <c r="FX39" s="152">
        <f>IF(FT39=0," ",IF(FT39=16," ",(FS39-FV39-FW39)*VLOOKUP(FT39,PROTOKOL!$A:$E,5)))</f>
        <v>17.262634133205204</v>
      </c>
      <c r="FY39" s="160"/>
      <c r="FZ39" s="161" t="str">
        <f t="shared" si="218"/>
        <v xml:space="preserve"> </v>
      </c>
      <c r="GA39" s="162" t="str">
        <f t="shared" si="219"/>
        <v xml:space="preserve"> </v>
      </c>
      <c r="GB39" s="157"/>
      <c r="GC39" s="158"/>
      <c r="GD39" s="158" t="str">
        <f t="shared" si="29"/>
        <v xml:space="preserve"> </v>
      </c>
      <c r="GE39" s="163" t="str">
        <f>IF(GC39=0," ",IF(GC39=16," ",VLOOKUP(GC39,PROTOKOL!$A:$E,2)*GD39))</f>
        <v xml:space="preserve"> </v>
      </c>
      <c r="GF39" s="159"/>
      <c r="GG39" s="164" t="str">
        <f>IF(GC39=0," ",IF(GC39=16," ",(GB39-GE39-GF39)*VLOOKUP(GC39,PROTOKOL!$A:$E,5)))</f>
        <v xml:space="preserve"> </v>
      </c>
      <c r="GH39" s="165"/>
      <c r="GI39" s="166" t="str">
        <f t="shared" si="30"/>
        <v xml:space="preserve"> </v>
      </c>
      <c r="GJ39" s="103"/>
      <c r="GK39" s="138">
        <v>26</v>
      </c>
      <c r="GL39" s="157">
        <v>1</v>
      </c>
      <c r="GM39" s="158">
        <v>5</v>
      </c>
      <c r="GN39" s="158">
        <f t="shared" si="31"/>
        <v>7.5</v>
      </c>
      <c r="GO39" s="158">
        <f>IFERROR(IF(GM39=0," ",IF(GM39=16," ",VLOOKUP(GM39,PROTOKOL!$A:$E,2)*GN39))/7.5*(7.5-GR39),"")</f>
        <v>0</v>
      </c>
      <c r="GP39" s="159"/>
      <c r="GQ39" s="152">
        <f>IF(GM39=0," ",IF(GM39=16," ",(GL39-GO39-GP39)*VLOOKUP(GM39,PROTOKOL!$A:$E,5)))</f>
        <v>17.262634133205204</v>
      </c>
      <c r="GR39" s="160"/>
      <c r="GS39" s="161" t="str">
        <f t="shared" si="220"/>
        <v xml:space="preserve"> </v>
      </c>
      <c r="GT39" s="162" t="str">
        <f t="shared" si="221"/>
        <v xml:space="preserve"> </v>
      </c>
      <c r="GU39" s="157">
        <v>1</v>
      </c>
      <c r="GV39" s="158">
        <v>5</v>
      </c>
      <c r="GW39" s="158">
        <v>3.5</v>
      </c>
      <c r="GX39" s="163">
        <f>IF(GV39=0," ",IF(GV39=16," ",VLOOKUP(GV39,PROTOKOL!$A:$E,2)*GW39))</f>
        <v>0</v>
      </c>
      <c r="GY39" s="159"/>
      <c r="GZ39" s="164">
        <f>IF(GV39=0," ",IF(GV39=16," ",(GU39-GX39-GY39)*VLOOKUP(GV39,PROTOKOL!$A:$E,5)))/7.5*3.5</f>
        <v>8.055895928829095</v>
      </c>
      <c r="HA39" s="165">
        <v>7</v>
      </c>
      <c r="HB39" s="166">
        <f t="shared" si="33"/>
        <v>16.11179185765819</v>
      </c>
      <c r="HC39" s="103"/>
      <c r="HD39" s="138">
        <v>26</v>
      </c>
      <c r="HE39" s="157">
        <v>1</v>
      </c>
      <c r="HF39" s="158">
        <v>5</v>
      </c>
      <c r="HG39" s="158">
        <f t="shared" si="34"/>
        <v>7.5</v>
      </c>
      <c r="HH39" s="158">
        <f>IFERROR(IF(HF39=0," ",IF(HF39=16," ",VLOOKUP(HF39,PROTOKOL!$A:$E,2)*HG39))/7.5*(7.5-HK39),"")</f>
        <v>0</v>
      </c>
      <c r="HI39" s="159"/>
      <c r="HJ39" s="152">
        <f>IF(HF39=0," ",IF(HF39=16," ",(HE39-HH39-HI39)*VLOOKUP(HF39,PROTOKOL!$A:$E,5)))</f>
        <v>17.262634133205204</v>
      </c>
      <c r="HK39" s="160"/>
      <c r="HL39" s="161" t="str">
        <f t="shared" si="222"/>
        <v xml:space="preserve"> </v>
      </c>
      <c r="HM39" s="162" t="str">
        <f t="shared" si="223"/>
        <v xml:space="preserve"> </v>
      </c>
      <c r="HN39" s="157"/>
      <c r="HO39" s="158"/>
      <c r="HP39" s="158" t="str">
        <f t="shared" si="35"/>
        <v xml:space="preserve"> </v>
      </c>
      <c r="HQ39" s="163" t="str">
        <f>IF(HO39=0," ",IF(HO39=16," ",VLOOKUP(HO39,PROTOKOL!$A:$E,2)*HP39))</f>
        <v xml:space="preserve"> </v>
      </c>
      <c r="HR39" s="159"/>
      <c r="HS39" s="164" t="str">
        <f>IF(HO39=0," ",IF(HO39=16," ",(HN39-HQ39-HR39)*VLOOKUP(HO39,PROTOKOL!$A:$E,5)))</f>
        <v xml:space="preserve"> </v>
      </c>
      <c r="HT39" s="165"/>
      <c r="HU39" s="166" t="str">
        <f t="shared" si="36"/>
        <v xml:space="preserve"> </v>
      </c>
      <c r="HV39" s="103"/>
      <c r="HW39" s="138">
        <v>26</v>
      </c>
      <c r="HX39" s="157">
        <v>8.43</v>
      </c>
      <c r="HY39" s="158">
        <v>3</v>
      </c>
      <c r="HZ39" s="158">
        <f t="shared" si="37"/>
        <v>7.5</v>
      </c>
      <c r="IA39" s="158">
        <f>IFERROR(IF(HY39=0," ",IF(HY39=16," ",VLOOKUP(HY39,PROTOKOL!$A:$E,2)*HZ39))/7.5*(7.5-ID39),"")</f>
        <v>4.5</v>
      </c>
      <c r="IB39" s="159">
        <v>0.23300000000000001</v>
      </c>
      <c r="IC39" s="152">
        <f>IF(HY39=0," ",IF(HY39=16," ",(HX39-IA39-IB39)*VLOOKUP(HY39,PROTOKOL!$A:$E,5)))</f>
        <v>26.236417744444438</v>
      </c>
      <c r="ID39" s="160"/>
      <c r="IE39" s="161">
        <f t="shared" si="224"/>
        <v>7.5</v>
      </c>
      <c r="IF39" s="162">
        <f t="shared" si="225"/>
        <v>26.236417744444438</v>
      </c>
      <c r="IG39" s="157"/>
      <c r="IH39" s="158"/>
      <c r="II39" s="158" t="str">
        <f t="shared" si="38"/>
        <v xml:space="preserve"> </v>
      </c>
      <c r="IJ39" s="163" t="str">
        <f>IF(IH39=0," ",IF(IH39=16," ",VLOOKUP(IH39,PROTOKOL!$A:$E,2)*II39))</f>
        <v xml:space="preserve"> </v>
      </c>
      <c r="IK39" s="159"/>
      <c r="IL39" s="164" t="str">
        <f>IF(IH39=0," ",IF(IH39=16," ",(IG39-IJ39-IK39)*VLOOKUP(IH39,PROTOKOL!$A:$E,5)))</f>
        <v xml:space="preserve"> </v>
      </c>
      <c r="IM39" s="165"/>
      <c r="IN39" s="166" t="str">
        <f t="shared" si="39"/>
        <v xml:space="preserve"> </v>
      </c>
      <c r="IO39" s="103"/>
      <c r="IP39" s="138">
        <v>26</v>
      </c>
      <c r="IQ39" s="157">
        <v>6.29</v>
      </c>
      <c r="IR39" s="158">
        <v>1</v>
      </c>
      <c r="IS39" s="158">
        <f t="shared" si="40"/>
        <v>7.5</v>
      </c>
      <c r="IT39" s="158">
        <f>IFERROR(IF(IR39=0," ",IF(IR39=16," ",VLOOKUP(IR39,PROTOKOL!$A:$E,2)*IS39))/7.5*(7.5-IW39),"")</f>
        <v>4.5</v>
      </c>
      <c r="IU39" s="159">
        <v>0.153</v>
      </c>
      <c r="IV39" s="152">
        <f>IF(IR39=0," ",IF(IR39=16," ",(IQ39-IT39-IU39)*VLOOKUP(IR39,PROTOKOL!$A:$E,5)))</f>
        <v>16.596087888888889</v>
      </c>
      <c r="IW39" s="160"/>
      <c r="IX39" s="161">
        <f t="shared" si="226"/>
        <v>7.5</v>
      </c>
      <c r="IY39" s="162">
        <f t="shared" si="227"/>
        <v>16.596087888888889</v>
      </c>
      <c r="IZ39" s="157"/>
      <c r="JA39" s="158"/>
      <c r="JB39" s="158" t="str">
        <f t="shared" si="41"/>
        <v xml:space="preserve"> </v>
      </c>
      <c r="JC39" s="163" t="str">
        <f>IF(JA39=0," ",IF(JA39=16," ",VLOOKUP(JA39,PROTOKOL!$A:$E,2)*JB39))</f>
        <v xml:space="preserve"> </v>
      </c>
      <c r="JD39" s="159"/>
      <c r="JE39" s="164" t="str">
        <f>IF(JA39=0," ",IF(JA39=16," ",(IZ39-JC39-JD39)*VLOOKUP(JA39,PROTOKOL!$A:$E,5)))</f>
        <v xml:space="preserve"> </v>
      </c>
      <c r="JF39" s="165"/>
      <c r="JG39" s="166" t="str">
        <f t="shared" si="42"/>
        <v xml:space="preserve"> </v>
      </c>
      <c r="JH39" s="103"/>
      <c r="JI39" s="138">
        <v>26</v>
      </c>
      <c r="JJ39" s="157">
        <v>1</v>
      </c>
      <c r="JK39" s="158">
        <v>5</v>
      </c>
      <c r="JL39" s="158">
        <f t="shared" si="43"/>
        <v>7.5</v>
      </c>
      <c r="JM39" s="158">
        <f>IFERROR(IF(JK39=0," ",IF(JK39=16," ",VLOOKUP(JK39,PROTOKOL!$A:$E,2)*JL39))/7.5*(7.5-JP39),"")</f>
        <v>0</v>
      </c>
      <c r="JN39" s="159"/>
      <c r="JO39" s="152">
        <f>IF(JK39=0," ",IF(JK39=16," ",(JJ39-JM39-JN39)*VLOOKUP(JK39,PROTOKOL!$A:$E,5)))</f>
        <v>17.262634133205204</v>
      </c>
      <c r="JP39" s="160"/>
      <c r="JQ39" s="161" t="str">
        <f t="shared" si="228"/>
        <v xml:space="preserve"> </v>
      </c>
      <c r="JR39" s="162" t="str">
        <f t="shared" si="229"/>
        <v xml:space="preserve"> </v>
      </c>
      <c r="JS39" s="157"/>
      <c r="JT39" s="158"/>
      <c r="JU39" s="158" t="str">
        <f t="shared" si="44"/>
        <v xml:space="preserve"> </v>
      </c>
      <c r="JV39" s="163" t="str">
        <f>IF(JT39=0," ",IF(JT39=16," ",VLOOKUP(JT39,PROTOKOL!$A:$E,2)*JU39))</f>
        <v xml:space="preserve"> </v>
      </c>
      <c r="JW39" s="159"/>
      <c r="JX39" s="164" t="str">
        <f>IF(JT39=0," ",IF(JT39=16," ",(JS39-JV39-JW39)*VLOOKUP(JT39,PROTOKOL!$A:$E,5)))</f>
        <v xml:space="preserve"> </v>
      </c>
      <c r="JY39" s="165"/>
      <c r="JZ39" s="166" t="str">
        <f t="shared" si="45"/>
        <v xml:space="preserve"> </v>
      </c>
      <c r="KA39" s="103"/>
      <c r="KB39" s="138">
        <v>26</v>
      </c>
      <c r="KC39" s="157" t="s">
        <v>26</v>
      </c>
      <c r="KD39" s="158"/>
      <c r="KE39" s="158" t="str">
        <f t="shared" si="46"/>
        <v xml:space="preserve"> </v>
      </c>
      <c r="KF39" s="158" t="str">
        <f>IFERROR(IF(KD39=0," ",IF(KD39=16," ",VLOOKUP(KD39,PROTOKOL!$A:$E,2)*KE39))/7.5*(7.5-KI39),"")</f>
        <v/>
      </c>
      <c r="KG39" s="159"/>
      <c r="KH39" s="152" t="str">
        <f>IF(KD39=0," ",IF(KD39=16," ",(KC39-KF39-KG39)*VLOOKUP(KD39,PROTOKOL!$A:$E,5)))</f>
        <v xml:space="preserve"> </v>
      </c>
      <c r="KI39" s="160"/>
      <c r="KJ39" s="161" t="str">
        <f t="shared" si="230"/>
        <v xml:space="preserve"> </v>
      </c>
      <c r="KK39" s="162" t="str">
        <f t="shared" si="231"/>
        <v xml:space="preserve"> </v>
      </c>
      <c r="KL39" s="157"/>
      <c r="KM39" s="158"/>
      <c r="KN39" s="158" t="str">
        <f t="shared" si="47"/>
        <v xml:space="preserve"> </v>
      </c>
      <c r="KO39" s="163" t="str">
        <f>IF(KM39=0," ",IF(KM39=16," ",VLOOKUP(KM39,PROTOKOL!$A:$E,2)*KN39))</f>
        <v xml:space="preserve"> </v>
      </c>
      <c r="KP39" s="159"/>
      <c r="KQ39" s="164" t="str">
        <f>IF(KM39=0," ",IF(KM39=16," ",(KL39-KO39-KP39)*VLOOKUP(KM39,PROTOKOL!$A:$E,5)))</f>
        <v xml:space="preserve"> </v>
      </c>
      <c r="KR39" s="165"/>
      <c r="KS39" s="166" t="str">
        <f t="shared" si="48"/>
        <v xml:space="preserve"> </v>
      </c>
      <c r="KT39" s="103"/>
      <c r="KU39" s="138">
        <v>26</v>
      </c>
      <c r="KV39" s="157">
        <v>5.81</v>
      </c>
      <c r="KW39" s="158">
        <v>1</v>
      </c>
      <c r="KX39" s="158">
        <f t="shared" si="49"/>
        <v>7.5</v>
      </c>
      <c r="KY39" s="158">
        <f>IFERROR(IF(KW39=0," ",IF(KW39=16," ",VLOOKUP(KW39,PROTOKOL!$A:$E,2)*KX39))/7.5*(7.5-LB39),"")</f>
        <v>4.5</v>
      </c>
      <c r="KZ39" s="159">
        <v>9.5000000000000001E-2</v>
      </c>
      <c r="LA39" s="152">
        <f>IF(KW39=0," ",IF(KW39=16," ",(KV39-KY39-KZ39)*VLOOKUP(KW39,PROTOKOL!$A:$E,5)))</f>
        <v>12.317804999999995</v>
      </c>
      <c r="LB39" s="160"/>
      <c r="LC39" s="161">
        <f t="shared" si="232"/>
        <v>7.5</v>
      </c>
      <c r="LD39" s="162">
        <f t="shared" si="233"/>
        <v>12.317804999999995</v>
      </c>
      <c r="LE39" s="157"/>
      <c r="LF39" s="158"/>
      <c r="LG39" s="158" t="str">
        <f t="shared" si="50"/>
        <v xml:space="preserve"> </v>
      </c>
      <c r="LH39" s="163" t="str">
        <f>IF(LF39=0," ",IF(LF39=16," ",VLOOKUP(LF39,PROTOKOL!$A:$E,2)*LG39))</f>
        <v xml:space="preserve"> </v>
      </c>
      <c r="LI39" s="159"/>
      <c r="LJ39" s="164" t="str">
        <f>IF(LF39=0," ",IF(LF39=16," ",(LE39-LH39-LI39)*VLOOKUP(LF39,PROTOKOL!$A:$E,5)))</f>
        <v xml:space="preserve"> </v>
      </c>
      <c r="LK39" s="165"/>
      <c r="LL39" s="166" t="str">
        <f t="shared" si="51"/>
        <v xml:space="preserve"> </v>
      </c>
      <c r="LM39" s="103"/>
      <c r="LN39" s="138">
        <v>26</v>
      </c>
      <c r="LO39" s="157">
        <v>8.26</v>
      </c>
      <c r="LP39" s="158">
        <v>3</v>
      </c>
      <c r="LQ39" s="158">
        <f t="shared" si="52"/>
        <v>7.5</v>
      </c>
      <c r="LR39" s="158">
        <f>IFERROR(IF(LP39=0," ",IF(LP39=16," ",VLOOKUP(LP39,PROTOKOL!$A:$E,2)*LQ39))/7.5*(7.5-LU39),"")</f>
        <v>4.5</v>
      </c>
      <c r="LS39" s="159">
        <v>0.27600000000000002</v>
      </c>
      <c r="LT39" s="152">
        <f>IF(LP39=0," ",IF(LP39=16," ",(LO39-LR39-LS39)*VLOOKUP(LP39,PROTOKOL!$A:$E,5)))</f>
        <v>24.724825377777776</v>
      </c>
      <c r="LU39" s="160"/>
      <c r="LV39" s="161">
        <f t="shared" si="234"/>
        <v>7.5</v>
      </c>
      <c r="LW39" s="162">
        <f t="shared" si="235"/>
        <v>24.724825377777776</v>
      </c>
      <c r="LX39" s="157"/>
      <c r="LY39" s="158"/>
      <c r="LZ39" s="158" t="str">
        <f t="shared" si="53"/>
        <v xml:space="preserve"> </v>
      </c>
      <c r="MA39" s="163" t="str">
        <f>IF(LY39=0," ",IF(LY39=16," ",VLOOKUP(LY39,PROTOKOL!$A:$E,2)*LZ39))</f>
        <v xml:space="preserve"> </v>
      </c>
      <c r="MB39" s="159"/>
      <c r="MC39" s="164" t="str">
        <f>IF(LY39=0," ",IF(LY39=16," ",(LX39-MA39-MB39)*VLOOKUP(LY39,PROTOKOL!$A:$E,5)))</f>
        <v xml:space="preserve"> </v>
      </c>
      <c r="MD39" s="165"/>
      <c r="ME39" s="166" t="str">
        <f t="shared" si="54"/>
        <v xml:space="preserve"> </v>
      </c>
      <c r="MF39" s="103"/>
      <c r="MG39" s="138">
        <v>26</v>
      </c>
      <c r="MH39" s="157">
        <v>8.43</v>
      </c>
      <c r="MI39" s="158">
        <v>3</v>
      </c>
      <c r="MJ39" s="158">
        <f t="shared" si="55"/>
        <v>7.5</v>
      </c>
      <c r="MK39" s="158">
        <f>IFERROR(IF(MI39=0," ",IF(MI39=16," ",VLOOKUP(MI39,PROTOKOL!$A:$E,2)*MJ39))/7.5*(7.5-MN39),"")</f>
        <v>4.5</v>
      </c>
      <c r="ML39" s="159">
        <v>0.23300000000000001</v>
      </c>
      <c r="MM39" s="152">
        <f>IF(MI39=0," ",IF(MI39=16," ",(MH39-MK39-ML39)*VLOOKUP(MI39,PROTOKOL!$A:$E,5)))</f>
        <v>26.236417744444438</v>
      </c>
      <c r="MN39" s="160"/>
      <c r="MO39" s="161">
        <f t="shared" si="236"/>
        <v>7.5</v>
      </c>
      <c r="MP39" s="162">
        <f t="shared" si="237"/>
        <v>26.236417744444438</v>
      </c>
      <c r="MQ39" s="157"/>
      <c r="MR39" s="158"/>
      <c r="MS39" s="158" t="str">
        <f t="shared" si="56"/>
        <v xml:space="preserve"> </v>
      </c>
      <c r="MT39" s="163" t="str">
        <f>IF(MR39=0," ",IF(MR39=16," ",VLOOKUP(MR39,PROTOKOL!$A:$E,2)*MS39))</f>
        <v xml:space="preserve"> </v>
      </c>
      <c r="MU39" s="159"/>
      <c r="MV39" s="164" t="str">
        <f>IF(MR39=0," ",IF(MR39=16," ",(MQ39-MT39-MU39)*VLOOKUP(MR39,PROTOKOL!$A:$E,5)))</f>
        <v xml:space="preserve"> </v>
      </c>
      <c r="MW39" s="165"/>
      <c r="MX39" s="166" t="str">
        <f t="shared" si="57"/>
        <v xml:space="preserve"> </v>
      </c>
      <c r="MY39" s="103"/>
      <c r="MZ39" s="138">
        <v>26</v>
      </c>
      <c r="NA39" s="157" t="s">
        <v>26</v>
      </c>
      <c r="NB39" s="158"/>
      <c r="NC39" s="158" t="str">
        <f t="shared" si="58"/>
        <v xml:space="preserve"> </v>
      </c>
      <c r="ND39" s="158" t="str">
        <f>IFERROR(IF(NB39=0," ",IF(NB39=16," ",VLOOKUP(NB39,PROTOKOL!$A:$E,2)*NC39))/7.5*(7.5-NG39),"")</f>
        <v/>
      </c>
      <c r="NE39" s="159"/>
      <c r="NF39" s="152" t="str">
        <f>IF(NB39=0," ",IF(NB39=16," ",(NA39-ND39-NE39)*VLOOKUP(NB39,PROTOKOL!$A:$E,5)))</f>
        <v xml:space="preserve"> </v>
      </c>
      <c r="NG39" s="160"/>
      <c r="NH39" s="161" t="str">
        <f t="shared" si="238"/>
        <v xml:space="preserve"> </v>
      </c>
      <c r="NI39" s="162" t="str">
        <f t="shared" si="239"/>
        <v xml:space="preserve"> </v>
      </c>
      <c r="NJ39" s="157"/>
      <c r="NK39" s="158"/>
      <c r="NL39" s="158" t="str">
        <f t="shared" si="59"/>
        <v xml:space="preserve"> </v>
      </c>
      <c r="NM39" s="163" t="str">
        <f>IF(NK39=0," ",IF(NK39=16," ",VLOOKUP(NK39,PROTOKOL!$A:$E,2)*NL39))</f>
        <v xml:space="preserve"> </v>
      </c>
      <c r="NN39" s="159"/>
      <c r="NO39" s="164" t="str">
        <f>IF(NK39=0," ",IF(NK39=16," ",(NJ39-NM39-NN39)*VLOOKUP(NK39,PROTOKOL!$A:$E,5)))</f>
        <v xml:space="preserve"> </v>
      </c>
      <c r="NP39" s="165"/>
      <c r="NQ39" s="166" t="str">
        <f t="shared" si="60"/>
        <v xml:space="preserve"> </v>
      </c>
      <c r="NR39" s="103"/>
      <c r="NS39" s="138">
        <v>26</v>
      </c>
      <c r="NT39" s="157">
        <v>8.26</v>
      </c>
      <c r="NU39" s="158">
        <v>3</v>
      </c>
      <c r="NV39" s="158">
        <f t="shared" si="61"/>
        <v>7.5</v>
      </c>
      <c r="NW39" s="158">
        <f>IFERROR(IF(NU39=0," ",IF(NU39=16," ",VLOOKUP(NU39,PROTOKOL!$A:$E,2)*NV39))/7.5*(7.5-NZ39),"")</f>
        <v>4.5</v>
      </c>
      <c r="NX39" s="159">
        <v>0.27600000000000002</v>
      </c>
      <c r="NY39" s="152">
        <f>IF(NU39=0," ",IF(NU39=16," ",(NT39-NW39-NX39)*VLOOKUP(NU39,PROTOKOL!$A:$E,5)))</f>
        <v>24.724825377777776</v>
      </c>
      <c r="NZ39" s="160"/>
      <c r="OA39" s="161">
        <f t="shared" si="240"/>
        <v>7.5</v>
      </c>
      <c r="OB39" s="162">
        <f t="shared" si="241"/>
        <v>24.724825377777776</v>
      </c>
      <c r="OC39" s="157"/>
      <c r="OD39" s="158"/>
      <c r="OE39" s="158" t="str">
        <f t="shared" si="62"/>
        <v xml:space="preserve"> </v>
      </c>
      <c r="OF39" s="163" t="str">
        <f>IF(OD39=0," ",IF(OD39=16," ",VLOOKUP(OD39,PROTOKOL!$A:$E,2)*OE39))</f>
        <v xml:space="preserve"> </v>
      </c>
      <c r="OG39" s="159"/>
      <c r="OH39" s="164" t="str">
        <f>IF(OD39=0," ",IF(OD39=16," ",(OC39-OF39-OG39)*VLOOKUP(OD39,PROTOKOL!$A:$E,5)))</f>
        <v xml:space="preserve"> </v>
      </c>
      <c r="OI39" s="165"/>
      <c r="OJ39" s="166" t="str">
        <f t="shared" si="63"/>
        <v xml:space="preserve"> </v>
      </c>
      <c r="OK39" s="103"/>
      <c r="OL39" s="138">
        <v>26</v>
      </c>
      <c r="OM39" s="157">
        <v>1</v>
      </c>
      <c r="ON39" s="158">
        <v>7</v>
      </c>
      <c r="OO39" s="158">
        <f t="shared" si="64"/>
        <v>7.5</v>
      </c>
      <c r="OP39" s="158">
        <f>IFERROR(IF(ON39=0," ",IF(ON39=16," ",VLOOKUP(ON39,PROTOKOL!$A:$E,2)*OO39))/7.5*(7.5-OS39),"")</f>
        <v>0</v>
      </c>
      <c r="OQ39" s="159"/>
      <c r="OR39" s="152">
        <f>IF(ON39=0," ",IF(ON39=16," ",(OM39-OP39-OQ39)*VLOOKUP(ON39,PROTOKOL!$A:$E,5)))</f>
        <v>19.180704592450226</v>
      </c>
      <c r="OS39" s="160"/>
      <c r="OT39" s="161" t="str">
        <f t="shared" si="242"/>
        <v xml:space="preserve"> </v>
      </c>
      <c r="OU39" s="162" t="str">
        <f t="shared" si="243"/>
        <v xml:space="preserve"> </v>
      </c>
      <c r="OV39" s="157">
        <v>2.06</v>
      </c>
      <c r="OW39" s="158">
        <v>1</v>
      </c>
      <c r="OX39" s="158">
        <v>3.5</v>
      </c>
      <c r="OY39" s="163">
        <f>IF(OW39=0," ",IF(OW39=16," ",VLOOKUP(OW39,PROTOKOL!$A:$E,2)*OX39))</f>
        <v>2.1</v>
      </c>
      <c r="OZ39" s="159"/>
      <c r="PA39" s="164">
        <v>0</v>
      </c>
      <c r="PB39" s="165">
        <v>7</v>
      </c>
      <c r="PC39" s="166">
        <f t="shared" si="66"/>
        <v>0</v>
      </c>
      <c r="PD39" s="103"/>
      <c r="PE39" s="138">
        <v>26</v>
      </c>
      <c r="PF39" s="157" t="s">
        <v>26</v>
      </c>
      <c r="PG39" s="158"/>
      <c r="PH39" s="158" t="str">
        <f t="shared" si="67"/>
        <v xml:space="preserve"> </v>
      </c>
      <c r="PI39" s="158" t="str">
        <f>IFERROR(IF(PG39=0," ",IF(PG39=16," ",VLOOKUP(PG39,PROTOKOL!$A:$E,2)*PH39))/7.5*(7.5-PL39),"")</f>
        <v/>
      </c>
      <c r="PJ39" s="159"/>
      <c r="PK39" s="152" t="str">
        <f>IF(PG39=0," ",IF(PG39=16," ",(PF39-PI39-PJ39)*VLOOKUP(PG39,PROTOKOL!$A:$E,5)))</f>
        <v xml:space="preserve"> </v>
      </c>
      <c r="PL39" s="160"/>
      <c r="PM39" s="161" t="str">
        <f t="shared" si="244"/>
        <v xml:space="preserve"> </v>
      </c>
      <c r="PN39" s="162" t="str">
        <f t="shared" si="245"/>
        <v xml:space="preserve"> </v>
      </c>
      <c r="PO39" s="157"/>
      <c r="PP39" s="158"/>
      <c r="PQ39" s="158" t="str">
        <f t="shared" si="68"/>
        <v xml:space="preserve"> </v>
      </c>
      <c r="PR39" s="163" t="str">
        <f>IF(PP39=0," ",IF(PP39=16," ",VLOOKUP(PP39,PROTOKOL!$A:$E,2)*PQ39))</f>
        <v xml:space="preserve"> </v>
      </c>
      <c r="PS39" s="159"/>
      <c r="PT39" s="164" t="str">
        <f>IF(PP39=0," ",IF(PP39=16," ",(PO39-PR39-PS39)*VLOOKUP(PP39,PROTOKOL!$A:$E,5)))</f>
        <v xml:space="preserve"> </v>
      </c>
      <c r="PU39" s="165"/>
      <c r="PV39" s="166" t="str">
        <f t="shared" si="69"/>
        <v xml:space="preserve"> </v>
      </c>
      <c r="PW39" s="103"/>
      <c r="PX39" s="138">
        <v>26</v>
      </c>
      <c r="PY39" s="157">
        <v>5.75</v>
      </c>
      <c r="PZ39" s="158">
        <v>1</v>
      </c>
      <c r="QA39" s="158">
        <f t="shared" si="70"/>
        <v>7.5</v>
      </c>
      <c r="QB39" s="158">
        <f>IFERROR(IF(PZ39=0," ",IF(PZ39=16," ",VLOOKUP(PZ39,PROTOKOL!$A:$E,2)*QA39))/7.5*(7.5-QE39),"")</f>
        <v>4.5</v>
      </c>
      <c r="QC39" s="159">
        <v>0.154</v>
      </c>
      <c r="QD39" s="152">
        <f>IF(PZ39=0," ",IF(PZ39=16," ",(PY39-QB39-QC39)*VLOOKUP(PZ39,PROTOKOL!$A:$E,5)))</f>
        <v>11.111369777777778</v>
      </c>
      <c r="QE39" s="160"/>
      <c r="QF39" s="161">
        <f t="shared" si="246"/>
        <v>7.5</v>
      </c>
      <c r="QG39" s="162">
        <f t="shared" si="247"/>
        <v>11.111369777777778</v>
      </c>
      <c r="QH39" s="157"/>
      <c r="QI39" s="158"/>
      <c r="QJ39" s="158" t="str">
        <f t="shared" si="71"/>
        <v xml:space="preserve"> </v>
      </c>
      <c r="QK39" s="163" t="str">
        <f>IF(QI39=0," ",IF(QI39=16," ",VLOOKUP(QI39,PROTOKOL!$A:$E,2)*QJ39))</f>
        <v xml:space="preserve"> </v>
      </c>
      <c r="QL39" s="159"/>
      <c r="QM39" s="164" t="str">
        <f>IF(QI39=0," ",IF(QI39=16," ",(QH39-QK39-QL39)*VLOOKUP(QI39,PROTOKOL!$A:$E,5)))</f>
        <v xml:space="preserve"> </v>
      </c>
      <c r="QN39" s="165"/>
      <c r="QO39" s="166" t="str">
        <f t="shared" si="72"/>
        <v xml:space="preserve"> </v>
      </c>
      <c r="QP39" s="103"/>
      <c r="QQ39" s="138">
        <v>26</v>
      </c>
      <c r="QR39" s="157">
        <v>5.81</v>
      </c>
      <c r="QS39" s="158">
        <v>1</v>
      </c>
      <c r="QT39" s="158">
        <f t="shared" si="73"/>
        <v>7.5</v>
      </c>
      <c r="QU39" s="158">
        <f>IFERROR(IF(QS39=0," ",IF(QS39=16," ",VLOOKUP(QS39,PROTOKOL!$A:$E,2)*QT39))/7.5*(7.5-QX39),"")</f>
        <v>4.5</v>
      </c>
      <c r="QV39" s="159">
        <v>9.5000000000000001E-2</v>
      </c>
      <c r="QW39" s="152">
        <f>IF(QS39=0," ",IF(QS39=16," ",(QR39-QU39-QV39)*VLOOKUP(QS39,PROTOKOL!$A:$E,5)))</f>
        <v>12.317804999999995</v>
      </c>
      <c r="QX39" s="160"/>
      <c r="QY39" s="161">
        <f t="shared" si="248"/>
        <v>7.5</v>
      </c>
      <c r="QZ39" s="162">
        <f t="shared" si="249"/>
        <v>12.317804999999995</v>
      </c>
      <c r="RA39" s="157">
        <v>2.06</v>
      </c>
      <c r="RB39" s="158">
        <v>1</v>
      </c>
      <c r="RC39" s="158">
        <v>3.5</v>
      </c>
      <c r="RD39" s="163">
        <f>IF(RB39=0," ",IF(RB39=16," ",VLOOKUP(RB39,PROTOKOL!$A:$E,2)*RC39))</f>
        <v>2.1</v>
      </c>
      <c r="RE39" s="159"/>
      <c r="RF39" s="164">
        <v>0</v>
      </c>
      <c r="RG39" s="165">
        <v>7</v>
      </c>
      <c r="RH39" s="166">
        <f t="shared" si="75"/>
        <v>0</v>
      </c>
      <c r="RI39" s="103"/>
      <c r="RJ39" s="138">
        <v>26</v>
      </c>
      <c r="RK39" s="157" t="s">
        <v>29</v>
      </c>
      <c r="RL39" s="158"/>
      <c r="RM39" s="158" t="str">
        <f t="shared" si="76"/>
        <v xml:space="preserve"> </v>
      </c>
      <c r="RN39" s="158" t="str">
        <f>IFERROR(IF(RL39=0," ",IF(RL39=16," ",VLOOKUP(RL39,PROTOKOL!$A:$E,2)*RM39))/7.5*(7.5-RQ39),"")</f>
        <v/>
      </c>
      <c r="RO39" s="159"/>
      <c r="RP39" s="152" t="str">
        <f>IF(RL39=0," ",IF(RL39=16," ",(RK39-RN39-RO39)*VLOOKUP(RL39,PROTOKOL!$A:$E,5)))</f>
        <v xml:space="preserve"> </v>
      </c>
      <c r="RQ39" s="160"/>
      <c r="RR39" s="161" t="str">
        <f t="shared" si="250"/>
        <v xml:space="preserve"> </v>
      </c>
      <c r="RS39" s="162" t="str">
        <f t="shared" si="251"/>
        <v xml:space="preserve"> </v>
      </c>
      <c r="RT39" s="157"/>
      <c r="RU39" s="158"/>
      <c r="RV39" s="158" t="str">
        <f t="shared" si="77"/>
        <v xml:space="preserve"> </v>
      </c>
      <c r="RW39" s="163" t="str">
        <f>IF(RU39=0," ",IF(RU39=16," ",VLOOKUP(RU39,PROTOKOL!$A:$E,2)*RV39))</f>
        <v xml:space="preserve"> </v>
      </c>
      <c r="RX39" s="159"/>
      <c r="RY39" s="164" t="str">
        <f>IF(RU39=0," ",IF(RU39=16," ",(RT39-RW39-RX39)*VLOOKUP(RU39,PROTOKOL!$A:$E,5)))</f>
        <v xml:space="preserve"> </v>
      </c>
      <c r="RZ39" s="165"/>
      <c r="SA39" s="166" t="str">
        <f t="shared" si="78"/>
        <v xml:space="preserve"> </v>
      </c>
      <c r="SB39" s="103"/>
      <c r="SC39" s="138">
        <v>26</v>
      </c>
      <c r="SD39" s="157" t="s">
        <v>26</v>
      </c>
      <c r="SE39" s="158"/>
      <c r="SF39" s="158" t="str">
        <f t="shared" si="79"/>
        <v xml:space="preserve"> </v>
      </c>
      <c r="SG39" s="158" t="str">
        <f>IFERROR(IF(SE39=0," ",IF(SE39=16," ",VLOOKUP(SE39,PROTOKOL!$A:$E,2)*SF39))/7.5*(7.5-SJ39),"")</f>
        <v/>
      </c>
      <c r="SH39" s="159"/>
      <c r="SI39" s="152" t="str">
        <f>IF(SE39=0," ",IF(SE39=16," ",(SD39-SG39-SH39)*VLOOKUP(SE39,PROTOKOL!$A:$E,5)))</f>
        <v xml:space="preserve"> </v>
      </c>
      <c r="SJ39" s="160"/>
      <c r="SK39" s="161" t="str">
        <f t="shared" si="252"/>
        <v xml:space="preserve"> </v>
      </c>
      <c r="SL39" s="162" t="str">
        <f t="shared" si="253"/>
        <v xml:space="preserve"> </v>
      </c>
      <c r="SM39" s="157"/>
      <c r="SN39" s="158"/>
      <c r="SO39" s="158" t="str">
        <f t="shared" si="80"/>
        <v xml:space="preserve"> </v>
      </c>
      <c r="SP39" s="163" t="str">
        <f>IF(SN39=0," ",IF(SN39=16," ",VLOOKUP(SN39,PROTOKOL!$A:$E,2)*SO39))</f>
        <v xml:space="preserve"> </v>
      </c>
      <c r="SQ39" s="159"/>
      <c r="SR39" s="164" t="str">
        <f>IF(SN39=0," ",IF(SN39=16," ",(SM39-SP39-SQ39)*VLOOKUP(SN39,PROTOKOL!$A:$E,5)))</f>
        <v xml:space="preserve"> </v>
      </c>
      <c r="SS39" s="165"/>
      <c r="ST39" s="166" t="str">
        <f t="shared" si="81"/>
        <v xml:space="preserve"> </v>
      </c>
      <c r="SU39" s="103"/>
      <c r="SV39" s="138">
        <v>26</v>
      </c>
      <c r="SW39" s="157">
        <v>1</v>
      </c>
      <c r="SX39" s="158">
        <v>5</v>
      </c>
      <c r="SY39" s="158">
        <f t="shared" si="82"/>
        <v>7.5</v>
      </c>
      <c r="SZ39" s="158">
        <f>IFERROR(IF(SX39=0," ",IF(SX39=16," ",VLOOKUP(SX39,PROTOKOL!$A:$E,2)*SY39))/7.5*(7.5-TC39),"")</f>
        <v>0</v>
      </c>
      <c r="TA39" s="159"/>
      <c r="TB39" s="152">
        <f>IF(SX39=0," ",IF(SX39=16," ",(SW39-SZ39-TA39)*VLOOKUP(SX39,PROTOKOL!$A:$E,5)))</f>
        <v>17.262634133205204</v>
      </c>
      <c r="TC39" s="160"/>
      <c r="TD39" s="161" t="str">
        <f t="shared" si="254"/>
        <v xml:space="preserve"> </v>
      </c>
      <c r="TE39" s="162" t="str">
        <f t="shared" si="255"/>
        <v xml:space="preserve"> </v>
      </c>
      <c r="TF39" s="157"/>
      <c r="TG39" s="158"/>
      <c r="TH39" s="158" t="str">
        <f t="shared" si="83"/>
        <v xml:space="preserve"> </v>
      </c>
      <c r="TI39" s="163" t="str">
        <f>IF(TG39=0," ",IF(TG39=16," ",VLOOKUP(TG39,PROTOKOL!$A:$E,2)*TH39))</f>
        <v xml:space="preserve"> </v>
      </c>
      <c r="TJ39" s="159"/>
      <c r="TK39" s="164" t="str">
        <f>IF(TG39=0," ",IF(TG39=16," ",(TF39-TI39-TJ39)*VLOOKUP(TG39,PROTOKOL!$A:$E,5)))</f>
        <v xml:space="preserve"> </v>
      </c>
      <c r="TL39" s="165"/>
      <c r="TM39" s="166" t="str">
        <f t="shared" si="84"/>
        <v xml:space="preserve"> </v>
      </c>
      <c r="TN39" s="103"/>
      <c r="TO39" s="138">
        <v>26</v>
      </c>
      <c r="TP39" s="157" t="s">
        <v>29</v>
      </c>
      <c r="TQ39" s="158"/>
      <c r="TR39" s="158" t="str">
        <f t="shared" si="85"/>
        <v xml:space="preserve"> </v>
      </c>
      <c r="TS39" s="158" t="str">
        <f>IFERROR(IF(TQ39=0," ",IF(TQ39=16," ",VLOOKUP(TQ39,PROTOKOL!$A:$E,2)*TR39))/7.5*(7.5-TV39),"")</f>
        <v/>
      </c>
      <c r="TT39" s="159"/>
      <c r="TU39" s="152" t="str">
        <f>IF(TQ39=0," ",IF(TQ39=16," ",(TP39-TS39-TT39)*VLOOKUP(TQ39,PROTOKOL!$A:$E,5)))</f>
        <v xml:space="preserve"> </v>
      </c>
      <c r="TV39" s="160"/>
      <c r="TW39" s="161" t="str">
        <f t="shared" si="256"/>
        <v xml:space="preserve"> </v>
      </c>
      <c r="TX39" s="162" t="str">
        <f t="shared" si="257"/>
        <v xml:space="preserve"> </v>
      </c>
      <c r="TY39" s="157"/>
      <c r="TZ39" s="158"/>
      <c r="UA39" s="158" t="str">
        <f t="shared" si="86"/>
        <v xml:space="preserve"> </v>
      </c>
      <c r="UB39" s="163" t="str">
        <f>IF(TZ39=0," ",IF(TZ39=16," ",VLOOKUP(TZ39,PROTOKOL!$A:$E,2)*UA39))</f>
        <v xml:space="preserve"> </v>
      </c>
      <c r="UC39" s="159"/>
      <c r="UD39" s="164" t="str">
        <f>IF(TZ39=0," ",IF(TZ39=16," ",(TY39-UB39-UC39)*VLOOKUP(TZ39,PROTOKOL!$A:$E,5)))</f>
        <v xml:space="preserve"> </v>
      </c>
      <c r="UE39" s="165"/>
      <c r="UF39" s="166" t="str">
        <f t="shared" si="87"/>
        <v xml:space="preserve"> </v>
      </c>
      <c r="UG39" s="103"/>
      <c r="UH39" s="138">
        <v>26</v>
      </c>
      <c r="UI39" s="157">
        <v>5.75</v>
      </c>
      <c r="UJ39" s="158">
        <v>1</v>
      </c>
      <c r="UK39" s="158">
        <f t="shared" si="88"/>
        <v>7.5</v>
      </c>
      <c r="UL39" s="158">
        <f>IFERROR(IF(UJ39=0," ",IF(UJ39=16," ",VLOOKUP(UJ39,PROTOKOL!$A:$E,2)*UK39))/7.5*(7.5-UO39),"")</f>
        <v>4.5</v>
      </c>
      <c r="UM39" s="159">
        <v>0.154</v>
      </c>
      <c r="UN39" s="152">
        <f>IF(UJ39=0," ",IF(UJ39=16," ",(UI39-UL39-UM39)*VLOOKUP(UJ39,PROTOKOL!$A:$E,5)))</f>
        <v>11.111369777777778</v>
      </c>
      <c r="UO39" s="160"/>
      <c r="UP39" s="161">
        <f t="shared" si="258"/>
        <v>7.5</v>
      </c>
      <c r="UQ39" s="162">
        <f t="shared" si="259"/>
        <v>11.111369777777778</v>
      </c>
      <c r="UR39" s="157"/>
      <c r="US39" s="158"/>
      <c r="UT39" s="158" t="str">
        <f t="shared" si="89"/>
        <v xml:space="preserve"> </v>
      </c>
      <c r="UU39" s="163" t="str">
        <f>IF(US39=0," ",IF(US39=16," ",VLOOKUP(US39,PROTOKOL!$A:$E,2)*UT39))</f>
        <v xml:space="preserve"> </v>
      </c>
      <c r="UV39" s="159"/>
      <c r="UW39" s="164" t="str">
        <f>IF(US39=0," ",IF(US39=16," ",(UR39-UU39-UV39)*VLOOKUP(US39,PROTOKOL!$A:$E,5)))</f>
        <v xml:space="preserve"> </v>
      </c>
      <c r="UX39" s="165"/>
      <c r="UY39" s="166" t="str">
        <f t="shared" si="90"/>
        <v xml:space="preserve"> </v>
      </c>
      <c r="UZ39" s="103"/>
      <c r="VA39" s="138">
        <v>26</v>
      </c>
      <c r="VB39" s="157">
        <v>6.29</v>
      </c>
      <c r="VC39" s="158">
        <v>1</v>
      </c>
      <c r="VD39" s="158">
        <f t="shared" si="91"/>
        <v>7.5</v>
      </c>
      <c r="VE39" s="158">
        <f>IFERROR(IF(VC39=0," ",IF(VC39=16," ",VLOOKUP(VC39,PROTOKOL!$A:$E,2)*VD39))/7.5*(7.5-VH39),"")</f>
        <v>4.5</v>
      </c>
      <c r="VF39" s="159">
        <v>0.254</v>
      </c>
      <c r="VG39" s="152">
        <f>IF(VC39=0," ",IF(VC39=16," ",(VB39-VE39-VF39)*VLOOKUP(VC39,PROTOKOL!$A:$E,5)))</f>
        <v>15.572138666666666</v>
      </c>
      <c r="VH39" s="160"/>
      <c r="VI39" s="161">
        <f t="shared" si="260"/>
        <v>7.5</v>
      </c>
      <c r="VJ39" s="162">
        <f t="shared" si="261"/>
        <v>15.572138666666666</v>
      </c>
      <c r="VK39" s="157">
        <v>2.06</v>
      </c>
      <c r="VL39" s="158">
        <v>1</v>
      </c>
      <c r="VM39" s="158">
        <v>3.5</v>
      </c>
      <c r="VN39" s="163">
        <f>IF(VL39=0," ",IF(VL39=16," ",VLOOKUP(VL39,PROTOKOL!$A:$E,2)*VM39))</f>
        <v>2.1</v>
      </c>
      <c r="VO39" s="159"/>
      <c r="VP39" s="164">
        <v>0</v>
      </c>
      <c r="VQ39" s="165">
        <v>7</v>
      </c>
      <c r="VR39" s="166">
        <f t="shared" si="93"/>
        <v>0</v>
      </c>
      <c r="VS39" s="103"/>
      <c r="VT39" s="138">
        <v>26</v>
      </c>
      <c r="VU39" s="157" t="s">
        <v>26</v>
      </c>
      <c r="VV39" s="158"/>
      <c r="VW39" s="158" t="str">
        <f t="shared" si="94"/>
        <v xml:space="preserve"> </v>
      </c>
      <c r="VX39" s="158" t="str">
        <f>IFERROR(IF(VV39=0," ",IF(VV39=16," ",VLOOKUP(VV39,PROTOKOL!$A:$E,2)*VW39))/7.5*(7.5-WA39),"")</f>
        <v/>
      </c>
      <c r="VY39" s="159"/>
      <c r="VZ39" s="152" t="str">
        <f>IF(VV39=0," ",IF(VV39=16," ",(VU39-VX39-VY39)*VLOOKUP(VV39,PROTOKOL!$A:$E,5)))</f>
        <v xml:space="preserve"> </v>
      </c>
      <c r="WA39" s="160"/>
      <c r="WB39" s="161" t="str">
        <f t="shared" si="262"/>
        <v xml:space="preserve"> </v>
      </c>
      <c r="WC39" s="162" t="str">
        <f t="shared" si="263"/>
        <v xml:space="preserve"> </v>
      </c>
      <c r="WD39" s="157"/>
      <c r="WE39" s="158"/>
      <c r="WF39" s="158" t="str">
        <f t="shared" si="95"/>
        <v xml:space="preserve"> </v>
      </c>
      <c r="WG39" s="163" t="str">
        <f>IF(WE39=0," ",IF(WE39=16," ",VLOOKUP(WE39,PROTOKOL!$A:$E,2)*WF39))</f>
        <v xml:space="preserve"> </v>
      </c>
      <c r="WH39" s="159"/>
      <c r="WI39" s="164" t="str">
        <f>IF(WE39=0," ",IF(WE39=16," ",(WD39-WG39-WH39)*VLOOKUP(WE39,PROTOKOL!$A:$E,5)))</f>
        <v xml:space="preserve"> </v>
      </c>
      <c r="WJ39" s="165"/>
      <c r="WK39" s="166" t="str">
        <f t="shared" si="96"/>
        <v xml:space="preserve"> </v>
      </c>
      <c r="WL39" s="103"/>
      <c r="WM39" s="138">
        <v>26</v>
      </c>
      <c r="WN39" s="157">
        <v>6.17</v>
      </c>
      <c r="WO39" s="158">
        <v>1</v>
      </c>
      <c r="WP39" s="158">
        <f t="shared" si="97"/>
        <v>7.5</v>
      </c>
      <c r="WQ39" s="158">
        <f>IFERROR(IF(WO39=0," ",IF(WO39=16," ",VLOOKUP(WO39,PROTOKOL!$A:$E,2)*WP39))/7.5*(7.5-WT39),"")</f>
        <v>4.5</v>
      </c>
      <c r="WR39" s="159">
        <v>0.23699999999999999</v>
      </c>
      <c r="WS39" s="152">
        <f>IF(WO39=0," ",IF(WO39=16," ",(WN39-WQ39-WR39)*VLOOKUP(WO39,PROTOKOL!$A:$E,5)))</f>
        <v>14.527913222222219</v>
      </c>
      <c r="WT39" s="160"/>
      <c r="WU39" s="161">
        <f t="shared" si="264"/>
        <v>7.5</v>
      </c>
      <c r="WV39" s="162">
        <f t="shared" si="265"/>
        <v>14.527913222222219</v>
      </c>
      <c r="WW39" s="157">
        <v>1.6</v>
      </c>
      <c r="WX39" s="158">
        <v>1</v>
      </c>
      <c r="WY39" s="158">
        <v>3.5</v>
      </c>
      <c r="WZ39" s="163">
        <f>IF(WX39=0," ",IF(WX39=16," ",VLOOKUP(WX39,PROTOKOL!$A:$E,2)*WY39))</f>
        <v>2.1</v>
      </c>
      <c r="XA39" s="159"/>
      <c r="XB39" s="164">
        <v>0</v>
      </c>
      <c r="XC39" s="165">
        <v>7</v>
      </c>
      <c r="XD39" s="166">
        <f t="shared" si="99"/>
        <v>0</v>
      </c>
      <c r="XE39" s="103"/>
      <c r="XF39" s="138">
        <v>26</v>
      </c>
      <c r="XG39" s="157" t="s">
        <v>26</v>
      </c>
      <c r="XH39" s="158"/>
      <c r="XI39" s="158" t="str">
        <f t="shared" si="100"/>
        <v xml:space="preserve"> </v>
      </c>
      <c r="XJ39" s="158" t="str">
        <f>IFERROR(IF(XH39=0," ",IF(XH39=16," ",VLOOKUP(XH39,PROTOKOL!$A:$E,2)*XI39))/7.5*(7.5-XM39),"")</f>
        <v/>
      </c>
      <c r="XK39" s="159"/>
      <c r="XL39" s="152" t="str">
        <f>IF(XH39=0," ",IF(XH39=16," ",(XG39-XJ39-XK39)*VLOOKUP(XH39,PROTOKOL!$A:$E,5)))</f>
        <v xml:space="preserve"> </v>
      </c>
      <c r="XM39" s="160"/>
      <c r="XN39" s="161" t="str">
        <f t="shared" si="266"/>
        <v xml:space="preserve"> </v>
      </c>
      <c r="XO39" s="162" t="str">
        <f t="shared" si="267"/>
        <v xml:space="preserve"> </v>
      </c>
      <c r="XP39" s="157"/>
      <c r="XQ39" s="158"/>
      <c r="XR39" s="158" t="str">
        <f t="shared" si="101"/>
        <v xml:space="preserve"> </v>
      </c>
      <c r="XS39" s="163" t="str">
        <f>IF(XQ39=0," ",IF(XQ39=16," ",VLOOKUP(XQ39,PROTOKOL!$A:$E,2)*XR39))</f>
        <v xml:space="preserve"> </v>
      </c>
      <c r="XT39" s="159"/>
      <c r="XU39" s="164" t="str">
        <f>IF(XQ39=0," ",IF(XQ39=16," ",(XP39-XS39-XT39)*VLOOKUP(XQ39,PROTOKOL!$A:$E,5)))</f>
        <v xml:space="preserve"> </v>
      </c>
      <c r="XV39" s="165"/>
      <c r="XW39" s="166" t="str">
        <f t="shared" si="102"/>
        <v xml:space="preserve"> </v>
      </c>
      <c r="XX39" s="103"/>
      <c r="XY39" s="138">
        <v>26</v>
      </c>
      <c r="XZ39" s="157">
        <v>7.49</v>
      </c>
      <c r="YA39" s="158">
        <v>1</v>
      </c>
      <c r="YB39" s="158">
        <f t="shared" si="103"/>
        <v>7.5</v>
      </c>
      <c r="YC39" s="158">
        <f>IFERROR(IF(YA39=0," ",IF(YA39=16," ",VLOOKUP(YA39,PROTOKOL!$A:$E,2)*YB39))/7.5*(7.5-YF39),"")</f>
        <v>4.5</v>
      </c>
      <c r="YD39" s="159">
        <v>0.184</v>
      </c>
      <c r="YE39" s="152">
        <f>IF(YA39=0," ",IF(YA39=16," ",(XZ39-YC39-YD39)*VLOOKUP(YA39,PROTOKOL!$A:$E,5)))</f>
        <v>28.447539777777774</v>
      </c>
      <c r="YF39" s="160"/>
      <c r="YG39" s="161">
        <f t="shared" si="268"/>
        <v>7.5</v>
      </c>
      <c r="YH39" s="162">
        <f t="shared" si="269"/>
        <v>28.447539777777774</v>
      </c>
      <c r="YI39" s="157"/>
      <c r="YJ39" s="158"/>
      <c r="YK39" s="158" t="str">
        <f t="shared" si="104"/>
        <v xml:space="preserve"> </v>
      </c>
      <c r="YL39" s="163" t="str">
        <f>IF(YJ39=0," ",IF(YJ39=16," ",VLOOKUP(YJ39,PROTOKOL!$A:$E,2)*YK39))</f>
        <v xml:space="preserve"> </v>
      </c>
      <c r="YM39" s="159"/>
      <c r="YN39" s="164" t="str">
        <f>IF(YJ39=0," ",IF(YJ39=16," ",(YI39-YL39-YM39)*VLOOKUP(YJ39,PROTOKOL!$A:$E,5)))</f>
        <v xml:space="preserve"> </v>
      </c>
      <c r="YO39" s="165"/>
      <c r="YP39" s="166" t="str">
        <f t="shared" si="105"/>
        <v xml:space="preserve"> </v>
      </c>
      <c r="YQ39" s="103"/>
      <c r="YR39" s="138">
        <v>26</v>
      </c>
      <c r="YS39" s="157">
        <v>7.49</v>
      </c>
      <c r="YT39" s="158">
        <v>1</v>
      </c>
      <c r="YU39" s="158">
        <f t="shared" si="106"/>
        <v>7.5</v>
      </c>
      <c r="YV39" s="158">
        <f>IFERROR(IF(YT39=0," ",IF(YT39=16," ",VLOOKUP(YT39,PROTOKOL!$A:$E,2)*YU39))/7.5*(7.5-YY39),"")</f>
        <v>4.5</v>
      </c>
      <c r="YW39" s="159">
        <v>0.184</v>
      </c>
      <c r="YX39" s="152">
        <f>IF(YT39=0," ",IF(YT39=16," ",(YS39-YV39-YW39)*VLOOKUP(YT39,PROTOKOL!$A:$E,5)))</f>
        <v>28.447539777777774</v>
      </c>
      <c r="YY39" s="160"/>
      <c r="YZ39" s="161">
        <f t="shared" si="270"/>
        <v>7.5</v>
      </c>
      <c r="ZA39" s="162">
        <f t="shared" si="271"/>
        <v>28.447539777777774</v>
      </c>
      <c r="ZB39" s="157"/>
      <c r="ZC39" s="158"/>
      <c r="ZD39" s="158" t="str">
        <f t="shared" si="107"/>
        <v xml:space="preserve"> </v>
      </c>
      <c r="ZE39" s="163" t="str">
        <f>IF(ZC39=0," ",IF(ZC39=16," ",VLOOKUP(ZC39,PROTOKOL!$A:$E,2)*ZD39))</f>
        <v xml:space="preserve"> </v>
      </c>
      <c r="ZF39" s="159"/>
      <c r="ZG39" s="164" t="str">
        <f>IF(ZC39=0," ",IF(ZC39=16," ",(ZB39-ZE39-ZF39)*VLOOKUP(ZC39,PROTOKOL!$A:$E,5)))</f>
        <v xml:space="preserve"> </v>
      </c>
      <c r="ZH39" s="165"/>
      <c r="ZI39" s="166" t="str">
        <f t="shared" si="108"/>
        <v xml:space="preserve"> </v>
      </c>
      <c r="ZJ39" s="103"/>
      <c r="ZK39" s="138">
        <v>26</v>
      </c>
      <c r="ZL39" s="157">
        <v>1</v>
      </c>
      <c r="ZM39" s="158">
        <v>7</v>
      </c>
      <c r="ZN39" s="158">
        <f t="shared" si="109"/>
        <v>7.5</v>
      </c>
      <c r="ZO39" s="158">
        <f>IFERROR(IF(ZM39=0," ",IF(ZM39=16," ",VLOOKUP(ZM39,PROTOKOL!$A:$E,2)*ZN39))/7.5*(7.5-ZR39),"")</f>
        <v>0</v>
      </c>
      <c r="ZP39" s="159"/>
      <c r="ZQ39" s="152">
        <f>IF(ZM39=0," ",IF(ZM39=16," ",(ZL39-ZO39-ZP39)*VLOOKUP(ZM39,PROTOKOL!$A:$E,5)))</f>
        <v>19.180704592450226</v>
      </c>
      <c r="ZR39" s="160"/>
      <c r="ZS39" s="161" t="str">
        <f t="shared" si="272"/>
        <v xml:space="preserve"> </v>
      </c>
      <c r="ZT39" s="162" t="str">
        <f t="shared" si="273"/>
        <v xml:space="preserve"> </v>
      </c>
      <c r="ZU39" s="157"/>
      <c r="ZV39" s="158"/>
      <c r="ZW39" s="158" t="str">
        <f t="shared" si="110"/>
        <v xml:space="preserve"> </v>
      </c>
      <c r="ZX39" s="163" t="str">
        <f>IF(ZV39=0," ",IF(ZV39=16," ",VLOOKUP(ZV39,PROTOKOL!$A:$E,2)*ZW39))</f>
        <v xml:space="preserve"> </v>
      </c>
      <c r="ZY39" s="159"/>
      <c r="ZZ39" s="164" t="str">
        <f>IF(ZV39=0," ",IF(ZV39=16," ",(ZU39-ZX39-ZY39)*VLOOKUP(ZV39,PROTOKOL!$A:$E,5)))</f>
        <v xml:space="preserve"> </v>
      </c>
      <c r="AAA39" s="165"/>
      <c r="AAB39" s="166" t="str">
        <f t="shared" si="111"/>
        <v xml:space="preserve"> </v>
      </c>
      <c r="AAC39" s="103"/>
      <c r="AAD39" s="138">
        <v>26</v>
      </c>
      <c r="AAE39" s="157">
        <v>6.34</v>
      </c>
      <c r="AAF39" s="158">
        <v>1</v>
      </c>
      <c r="AAG39" s="158">
        <f t="shared" si="112"/>
        <v>7.5</v>
      </c>
      <c r="AAH39" s="158">
        <f>IFERROR(IF(AAF39=0," ",IF(AAF39=16," ",VLOOKUP(AAF39,PROTOKOL!$A:$E,2)*AAG39))/7.5*(7.5-AAK39),"")</f>
        <v>4.5</v>
      </c>
      <c r="AAI39" s="159">
        <v>0.26500000000000001</v>
      </c>
      <c r="AAJ39" s="152">
        <f>IF(AAF39=0," ",IF(AAF39=16," ",(AAE39-AAH39-AAI39)*VLOOKUP(AAF39,PROTOKOL!$A:$E,5)))</f>
        <v>15.967524999999995</v>
      </c>
      <c r="AAK39" s="160"/>
      <c r="AAL39" s="161">
        <f t="shared" si="274"/>
        <v>7.5</v>
      </c>
      <c r="AAM39" s="162">
        <f t="shared" si="275"/>
        <v>15.967524999999995</v>
      </c>
      <c r="AAN39" s="157"/>
      <c r="AAO39" s="158"/>
      <c r="AAP39" s="158" t="str">
        <f t="shared" si="113"/>
        <v xml:space="preserve"> </v>
      </c>
      <c r="AAQ39" s="163" t="str">
        <f>IF(AAO39=0," ",IF(AAO39=16," ",VLOOKUP(AAO39,PROTOKOL!$A:$E,2)*AAP39))</f>
        <v xml:space="preserve"> </v>
      </c>
      <c r="AAR39" s="159"/>
      <c r="AAS39" s="164" t="str">
        <f>IF(AAO39=0," ",IF(AAO39=16," ",(AAN39-AAQ39-AAR39)*VLOOKUP(AAO39,PROTOKOL!$A:$E,5)))</f>
        <v xml:space="preserve"> </v>
      </c>
      <c r="AAT39" s="165"/>
      <c r="AAU39" s="166" t="str">
        <f t="shared" si="114"/>
        <v xml:space="preserve"> </v>
      </c>
      <c r="AAV39" s="103"/>
      <c r="AAW39" s="138">
        <v>26</v>
      </c>
      <c r="AAX39" s="157">
        <v>6.68</v>
      </c>
      <c r="AAY39" s="158">
        <v>1</v>
      </c>
      <c r="AAZ39" s="158">
        <f t="shared" si="115"/>
        <v>7.5</v>
      </c>
      <c r="ABA39" s="158">
        <f>IFERROR(IF(AAY39=0," ",IF(AAY39=16," ",VLOOKUP(AAY39,PROTOKOL!$A:$E,2)*AAZ39))/7.5*(7.5-ABD39),"")</f>
        <v>4.5</v>
      </c>
      <c r="ABB39" s="159">
        <v>9.2999999999999999E-2</v>
      </c>
      <c r="ABC39" s="152">
        <f>IF(AAY39=0," ",IF(AAY39=16," ",(AAX39-ABA39-ABB39)*VLOOKUP(AAY39,PROTOKOL!$A:$E,5)))</f>
        <v>21.158237888888884</v>
      </c>
      <c r="ABD39" s="160"/>
      <c r="ABE39" s="161">
        <f t="shared" si="276"/>
        <v>7.5</v>
      </c>
      <c r="ABF39" s="162">
        <f t="shared" si="277"/>
        <v>21.158237888888884</v>
      </c>
      <c r="ABG39" s="157"/>
      <c r="ABH39" s="158"/>
      <c r="ABI39" s="158" t="str">
        <f t="shared" si="116"/>
        <v xml:space="preserve"> </v>
      </c>
      <c r="ABJ39" s="163" t="str">
        <f>IF(ABH39=0," ",IF(ABH39=16," ",VLOOKUP(ABH39,PROTOKOL!$A:$E,2)*ABI39))</f>
        <v xml:space="preserve"> </v>
      </c>
      <c r="ABK39" s="159"/>
      <c r="ABL39" s="164" t="str">
        <f>IF(ABH39=0," ",IF(ABH39=16," ",(ABG39-ABJ39-ABK39)*VLOOKUP(ABH39,PROTOKOL!$A:$E,5)))</f>
        <v xml:space="preserve"> </v>
      </c>
      <c r="ABM39" s="165"/>
      <c r="ABN39" s="166" t="str">
        <f t="shared" si="117"/>
        <v xml:space="preserve"> </v>
      </c>
      <c r="ABO39" s="103"/>
      <c r="ABP39" s="138">
        <v>26</v>
      </c>
      <c r="ABQ39" s="157">
        <v>1</v>
      </c>
      <c r="ABR39" s="158">
        <v>5</v>
      </c>
      <c r="ABS39" s="158">
        <f t="shared" si="118"/>
        <v>7.5</v>
      </c>
      <c r="ABT39" s="158">
        <f>IFERROR(IF(ABR39=0," ",IF(ABR39=16," ",VLOOKUP(ABR39,PROTOKOL!$A:$E,2)*ABS39))/7.5*(7.5-ABW39),"")</f>
        <v>0</v>
      </c>
      <c r="ABU39" s="159"/>
      <c r="ABV39" s="152">
        <f>IF(ABR39=0," ",IF(ABR39=16," ",(ABQ39-ABT39-ABU39)*VLOOKUP(ABR39,PROTOKOL!$A:$E,5)))</f>
        <v>17.262634133205204</v>
      </c>
      <c r="ABW39" s="160"/>
      <c r="ABX39" s="161" t="str">
        <f t="shared" si="278"/>
        <v xml:space="preserve"> </v>
      </c>
      <c r="ABY39" s="162" t="str">
        <f t="shared" si="279"/>
        <v xml:space="preserve"> </v>
      </c>
      <c r="ABZ39" s="157"/>
      <c r="ACA39" s="158"/>
      <c r="ACB39" s="158" t="str">
        <f t="shared" si="119"/>
        <v xml:space="preserve"> </v>
      </c>
      <c r="ACC39" s="163" t="str">
        <f>IF(ACA39=0," ",IF(ACA39=16," ",VLOOKUP(ACA39,PROTOKOL!$A:$E,2)*ACB39))</f>
        <v xml:space="preserve"> </v>
      </c>
      <c r="ACD39" s="159"/>
      <c r="ACE39" s="164" t="str">
        <f>IF(ACA39=0," ",IF(ACA39=16," ",(ABZ39-ACC39-ACD39)*VLOOKUP(ACA39,PROTOKOL!$A:$E,5)))</f>
        <v xml:space="preserve"> </v>
      </c>
      <c r="ACF39" s="165"/>
      <c r="ACG39" s="166" t="str">
        <f t="shared" si="120"/>
        <v xml:space="preserve"> </v>
      </c>
      <c r="ACH39" s="103"/>
      <c r="ACI39" s="138">
        <v>26</v>
      </c>
      <c r="ACJ39" s="157">
        <v>5.91</v>
      </c>
      <c r="ACK39" s="158">
        <v>1</v>
      </c>
      <c r="ACL39" s="158">
        <f t="shared" si="121"/>
        <v>7.5</v>
      </c>
      <c r="ACM39" s="158">
        <f>IFERROR(IF(ACK39=0," ",IF(ACK39=16," ",VLOOKUP(ACK39,PROTOKOL!$A:$E,2)*ACL39))/7.5*(7.5-ACP39),"")</f>
        <v>4.5</v>
      </c>
      <c r="ACN39" s="159">
        <v>0.27900000000000003</v>
      </c>
      <c r="ACO39" s="152">
        <f>IF(ACK39=0," ",IF(ACK39=16," ",(ACJ39-ACM39-ACN39)*VLOOKUP(ACK39,PROTOKOL!$A:$E,5)))</f>
        <v>11.466203666666667</v>
      </c>
      <c r="ACP39" s="160"/>
      <c r="ACQ39" s="161">
        <f t="shared" si="280"/>
        <v>7.5</v>
      </c>
      <c r="ACR39" s="162">
        <f t="shared" si="281"/>
        <v>11.466203666666667</v>
      </c>
      <c r="ACS39" s="157">
        <v>1.91</v>
      </c>
      <c r="ACT39" s="158">
        <v>1</v>
      </c>
      <c r="ACU39" s="158">
        <v>3.5</v>
      </c>
      <c r="ACV39" s="163">
        <f>IF(ACT39=0," ",IF(ACT39=16," ",VLOOKUP(ACT39,PROTOKOL!$A:$E,2)*ACU39))</f>
        <v>2.1</v>
      </c>
      <c r="ACW39" s="159"/>
      <c r="ACX39" s="164">
        <v>0</v>
      </c>
      <c r="ACY39" s="165">
        <v>7</v>
      </c>
      <c r="ACZ39" s="166">
        <f t="shared" si="123"/>
        <v>0</v>
      </c>
      <c r="ADA39" s="103"/>
      <c r="ADB39" s="138">
        <v>26</v>
      </c>
      <c r="ADC39" s="157">
        <v>5.04</v>
      </c>
      <c r="ADD39" s="158">
        <v>1</v>
      </c>
      <c r="ADE39" s="158">
        <f t="shared" si="124"/>
        <v>7.5</v>
      </c>
      <c r="ADF39" s="158">
        <f>IFERROR(IF(ADD39=0," ",IF(ADD39=16," ",VLOOKUP(ADD39,PROTOKOL!$A:$E,2)*ADE39))/7.5*(7.5-ADI39),"")</f>
        <v>4.5</v>
      </c>
      <c r="ADG39" s="159">
        <v>0.218</v>
      </c>
      <c r="ADH39" s="152">
        <f>IF(ADD39=0," ",IF(ADD39=16," ",(ADC39-ADF39-ADG39)*VLOOKUP(ADD39,PROTOKOL!$A:$E,5)))</f>
        <v>3.2644717777777781</v>
      </c>
      <c r="ADI39" s="160"/>
      <c r="ADJ39" s="161">
        <f t="shared" si="282"/>
        <v>7.5</v>
      </c>
      <c r="ADK39" s="162">
        <f t="shared" si="283"/>
        <v>3.2644717777777781</v>
      </c>
      <c r="ADL39" s="157"/>
      <c r="ADM39" s="158"/>
      <c r="ADN39" s="158" t="str">
        <f t="shared" si="125"/>
        <v xml:space="preserve"> </v>
      </c>
      <c r="ADO39" s="163" t="str">
        <f>IF(ADM39=0," ",IF(ADM39=16," ",VLOOKUP(ADM39,PROTOKOL!$A:$E,2)*ADN39))</f>
        <v xml:space="preserve"> </v>
      </c>
      <c r="ADP39" s="159"/>
      <c r="ADQ39" s="164" t="str">
        <f>IF(ADM39=0," ",IF(ADM39=16," ",(ADL39-ADO39-ADP39)*VLOOKUP(ADM39,PROTOKOL!$A:$E,5)))</f>
        <v xml:space="preserve"> </v>
      </c>
      <c r="ADR39" s="165"/>
      <c r="ADS39" s="166" t="str">
        <f t="shared" si="126"/>
        <v xml:space="preserve"> </v>
      </c>
      <c r="ADT39" s="103"/>
      <c r="ADU39" s="138">
        <v>26</v>
      </c>
      <c r="ADV39" s="157">
        <v>6.24</v>
      </c>
      <c r="ADW39" s="158">
        <v>1</v>
      </c>
      <c r="ADX39" s="158">
        <f t="shared" si="127"/>
        <v>7.5</v>
      </c>
      <c r="ADY39" s="158">
        <f>IFERROR(IF(ADW39=0," ",IF(ADW39=16," ",VLOOKUP(ADW39,PROTOKOL!$A:$E,2)*ADX39))/7.5*(7.5-AEB39),"")</f>
        <v>4.5</v>
      </c>
      <c r="ADZ39" s="159">
        <v>0.14199999999999999</v>
      </c>
      <c r="AEA39" s="152">
        <f>IF(ADW39=0," ",IF(ADW39=16," ",(ADV39-ADY39-ADZ39)*VLOOKUP(ADW39,PROTOKOL!$A:$E,5)))</f>
        <v>16.200701555555558</v>
      </c>
      <c r="AEB39" s="160"/>
      <c r="AEC39" s="161">
        <f t="shared" si="284"/>
        <v>7.5</v>
      </c>
      <c r="AED39" s="162">
        <f t="shared" si="285"/>
        <v>16.200701555555558</v>
      </c>
      <c r="AEE39" s="157">
        <v>1.78</v>
      </c>
      <c r="AEF39" s="158">
        <v>1</v>
      </c>
      <c r="AEG39" s="158">
        <v>3.5</v>
      </c>
      <c r="AEH39" s="163">
        <f>IF(AEF39=0," ",IF(AEF39=16," ",VLOOKUP(AEF39,PROTOKOL!$A:$E,2)*AEG39))</f>
        <v>2.1</v>
      </c>
      <c r="AEI39" s="159"/>
      <c r="AEJ39" s="164">
        <v>0</v>
      </c>
      <c r="AEK39" s="165">
        <v>7</v>
      </c>
      <c r="AEL39" s="166">
        <f t="shared" si="129"/>
        <v>0</v>
      </c>
      <c r="AEM39" s="103"/>
      <c r="AEN39" s="138">
        <v>26</v>
      </c>
      <c r="AEO39" s="157">
        <v>3.4</v>
      </c>
      <c r="AEP39" s="158">
        <v>1</v>
      </c>
      <c r="AEQ39" s="158">
        <f t="shared" si="130"/>
        <v>7.5</v>
      </c>
      <c r="AER39" s="158">
        <f>IFERROR(IF(AEP39=0," ",IF(AEP39=16," ",VLOOKUP(AEP39,PROTOKOL!$A:$E,2)*AEQ39))/7.5*(7.5-AEU39),"")</f>
        <v>4.5</v>
      </c>
      <c r="AES39" s="159">
        <v>0.34300000000000003</v>
      </c>
      <c r="AET39" s="152">
        <v>0</v>
      </c>
      <c r="AEU39" s="160"/>
      <c r="AEV39" s="161">
        <f t="shared" si="286"/>
        <v>7.5</v>
      </c>
      <c r="AEW39" s="162">
        <f t="shared" si="287"/>
        <v>0</v>
      </c>
      <c r="AEX39" s="157"/>
      <c r="AEY39" s="158"/>
      <c r="AEZ39" s="158" t="str">
        <f t="shared" si="131"/>
        <v xml:space="preserve"> </v>
      </c>
      <c r="AFA39" s="163" t="str">
        <f>IF(AEY39=0," ",IF(AEY39=16," ",VLOOKUP(AEY39,PROTOKOL!$A:$E,2)*AEZ39))</f>
        <v xml:space="preserve"> </v>
      </c>
      <c r="AFB39" s="159"/>
      <c r="AFC39" s="164" t="str">
        <f>IF(AEY39=0," ",IF(AEY39=16," ",(AEX39-AFA39-AFB39)*VLOOKUP(AEY39,PROTOKOL!$A:$E,5)))</f>
        <v xml:space="preserve"> </v>
      </c>
      <c r="AFD39" s="165"/>
      <c r="AFE39" s="166" t="str">
        <f t="shared" si="132"/>
        <v xml:space="preserve"> </v>
      </c>
      <c r="AFF39" s="103"/>
      <c r="AFG39" s="138">
        <v>26</v>
      </c>
      <c r="AFH39" s="157">
        <v>6.63</v>
      </c>
      <c r="AFI39" s="158">
        <v>1</v>
      </c>
      <c r="AFJ39" s="158">
        <f t="shared" si="133"/>
        <v>7.5</v>
      </c>
      <c r="AFK39" s="158">
        <f>IFERROR(IF(AFI39=0," ",IF(AFI39=16," ",VLOOKUP(AFI39,PROTOKOL!$A:$E,2)*AFJ39))/7.5*(7.5-AFN39),"")</f>
        <v>4.5</v>
      </c>
      <c r="AFL39" s="159">
        <v>0.29399999999999998</v>
      </c>
      <c r="AFM39" s="152">
        <f>IF(AFI39=0," ",IF(AFI39=16," ",(AFH39-AFK39-AFL39)*VLOOKUP(AFI39,PROTOKOL!$A:$E,5)))</f>
        <v>18.613571999999998</v>
      </c>
      <c r="AFN39" s="160"/>
      <c r="AFO39" s="161">
        <f t="shared" si="288"/>
        <v>7.5</v>
      </c>
      <c r="AFP39" s="162">
        <f t="shared" si="289"/>
        <v>18.613571999999998</v>
      </c>
      <c r="AFQ39" s="157"/>
      <c r="AFR39" s="158"/>
      <c r="AFS39" s="158" t="str">
        <f t="shared" si="134"/>
        <v xml:space="preserve"> </v>
      </c>
      <c r="AFT39" s="163" t="str">
        <f>IF(AFR39=0," ",IF(AFR39=16," ",VLOOKUP(AFR39,PROTOKOL!$A:$E,2)*AFS39))</f>
        <v xml:space="preserve"> </v>
      </c>
      <c r="AFU39" s="159"/>
      <c r="AFV39" s="164" t="str">
        <f>IF(AFR39=0," ",IF(AFR39=16," ",(AFQ39-AFT39-AFU39)*VLOOKUP(AFR39,PROTOKOL!$A:$E,5)))</f>
        <v xml:space="preserve"> </v>
      </c>
      <c r="AFW39" s="165"/>
      <c r="AFX39" s="166" t="str">
        <f t="shared" si="135"/>
        <v xml:space="preserve"> </v>
      </c>
      <c r="AFY39" s="103"/>
      <c r="AFZ39" s="138">
        <v>26</v>
      </c>
      <c r="AGA39" s="157">
        <v>6.21</v>
      </c>
      <c r="AGB39" s="158">
        <v>1</v>
      </c>
      <c r="AGC39" s="158">
        <f t="shared" si="136"/>
        <v>7.5</v>
      </c>
      <c r="AGD39" s="158">
        <f>IFERROR(IF(AGB39=0," ",IF(AGB39=16," ",VLOOKUP(AGB39,PROTOKOL!$A:$E,2)*AGC39))/7.5*(7.5-AGG39),"")</f>
        <v>4.5</v>
      </c>
      <c r="AGE39" s="159">
        <v>0.27100000000000002</v>
      </c>
      <c r="AGF39" s="152">
        <f>IF(AGB39=0," ",IF(AGB39=16," ",(AGA39-AGD39-AGE39)*VLOOKUP(AGB39,PROTOKOL!$A:$E,5)))</f>
        <v>14.588741888888888</v>
      </c>
      <c r="AGG39" s="160"/>
      <c r="AGH39" s="161">
        <f t="shared" si="290"/>
        <v>7.5</v>
      </c>
      <c r="AGI39" s="162">
        <f t="shared" si="291"/>
        <v>14.588741888888888</v>
      </c>
      <c r="AGJ39" s="157"/>
      <c r="AGK39" s="158"/>
      <c r="AGL39" s="158" t="str">
        <f t="shared" si="137"/>
        <v xml:space="preserve"> </v>
      </c>
      <c r="AGM39" s="163" t="str">
        <f>IF(AGK39=0," ",IF(AGK39=16," ",VLOOKUP(AGK39,PROTOKOL!$A:$E,2)*AGL39))</f>
        <v xml:space="preserve"> </v>
      </c>
      <c r="AGN39" s="159"/>
      <c r="AGO39" s="164" t="str">
        <f>IF(AGK39=0," ",IF(AGK39=16," ",(AGJ39-AGM39-AGN39)*VLOOKUP(AGK39,PROTOKOL!$A:$E,5)))</f>
        <v xml:space="preserve"> </v>
      </c>
      <c r="AGP39" s="165"/>
      <c r="AGQ39" s="166" t="str">
        <f t="shared" si="138"/>
        <v xml:space="preserve"> </v>
      </c>
      <c r="AGR39" s="103"/>
      <c r="AGS39" s="138">
        <v>26</v>
      </c>
      <c r="AGT39" s="157">
        <v>6.48</v>
      </c>
      <c r="AGU39" s="158">
        <v>1</v>
      </c>
      <c r="AGV39" s="158">
        <f t="shared" si="139"/>
        <v>7.5</v>
      </c>
      <c r="AGW39" s="158">
        <f>IFERROR(IF(AGU39=0," ",IF(AGU39=16," ",VLOOKUP(AGU39,PROTOKOL!$A:$E,2)*AGV39))/7.5*(7.5-AGZ39),"")</f>
        <v>4.5</v>
      </c>
      <c r="AGX39" s="159">
        <v>0.29599999999999999</v>
      </c>
      <c r="AGY39" s="152">
        <f>IF(AGU39=0," ",IF(AGU39=16," ",(AGT39-AGW39-AGX39)*VLOOKUP(AGU39,PROTOKOL!$A:$E,5)))</f>
        <v>17.072579111111114</v>
      </c>
      <c r="AGZ39" s="160"/>
      <c r="AHA39" s="161">
        <f t="shared" si="292"/>
        <v>7.5</v>
      </c>
      <c r="AHB39" s="162">
        <f t="shared" si="293"/>
        <v>17.072579111111114</v>
      </c>
      <c r="AHC39" s="157"/>
      <c r="AHD39" s="158"/>
      <c r="AHE39" s="158" t="str">
        <f t="shared" si="140"/>
        <v xml:space="preserve"> </v>
      </c>
      <c r="AHF39" s="163" t="str">
        <f>IF(AHD39=0," ",IF(AHD39=16," ",VLOOKUP(AHD39,PROTOKOL!$A:$E,2)*AHE39))</f>
        <v xml:space="preserve"> </v>
      </c>
      <c r="AHG39" s="159"/>
      <c r="AHH39" s="164" t="str">
        <f>IF(AHD39=0," ",IF(AHD39=16," ",(AHC39-AHF39-AHG39)*VLOOKUP(AHD39,PROTOKOL!$A:$E,5)))</f>
        <v xml:space="preserve"> </v>
      </c>
      <c r="AHI39" s="165"/>
      <c r="AHJ39" s="166" t="str">
        <f t="shared" si="141"/>
        <v xml:space="preserve"> </v>
      </c>
      <c r="AHK39" s="103"/>
      <c r="AHL39" s="138">
        <v>26</v>
      </c>
      <c r="AHM39" s="157" t="s">
        <v>161</v>
      </c>
      <c r="AHN39" s="158"/>
      <c r="AHO39" s="158" t="str">
        <f t="shared" si="142"/>
        <v xml:space="preserve"> </v>
      </c>
      <c r="AHP39" s="158" t="str">
        <f>IFERROR(IF(AHN39=0," ",IF(AHN39=16," ",VLOOKUP(AHN39,PROTOKOL!$A:$E,2)*AHO39))/7.5*(7.5-AHS39),"")</f>
        <v/>
      </c>
      <c r="AHQ39" s="159"/>
      <c r="AHR39" s="152" t="str">
        <f>IF(AHN39=0," ",IF(AHN39=16," ",(AHM39-AHP39-AHQ39)*VLOOKUP(AHN39,PROTOKOL!$A:$E,5)))</f>
        <v xml:space="preserve"> </v>
      </c>
      <c r="AHS39" s="160"/>
      <c r="AHT39" s="161" t="str">
        <f t="shared" si="294"/>
        <v xml:space="preserve"> </v>
      </c>
      <c r="AHU39" s="162" t="str">
        <f t="shared" si="295"/>
        <v xml:space="preserve"> </v>
      </c>
      <c r="AHV39" s="157"/>
      <c r="AHW39" s="158"/>
      <c r="AHX39" s="158" t="str">
        <f t="shared" si="143"/>
        <v xml:space="preserve"> </v>
      </c>
      <c r="AHY39" s="163" t="str">
        <f>IF(AHW39=0," ",IF(AHW39=16," ",VLOOKUP(AHW39,PROTOKOL!$A:$E,2)*AHX39))</f>
        <v xml:space="preserve"> </v>
      </c>
      <c r="AHZ39" s="159"/>
      <c r="AIA39" s="164" t="str">
        <f>IF(AHW39=0," ",IF(AHW39=16," ",(AHV39-AHY39-AHZ39)*VLOOKUP(AHW39,PROTOKOL!$A:$E,5)))</f>
        <v xml:space="preserve"> </v>
      </c>
      <c r="AIB39" s="165"/>
      <c r="AIC39" s="166" t="str">
        <f t="shared" si="144"/>
        <v xml:space="preserve"> </v>
      </c>
      <c r="AID39" s="103"/>
      <c r="AIE39" s="138">
        <v>26</v>
      </c>
      <c r="AIF39" s="157">
        <v>5.92</v>
      </c>
      <c r="AIG39" s="158">
        <v>1</v>
      </c>
      <c r="AIH39" s="158">
        <f t="shared" si="145"/>
        <v>7.5</v>
      </c>
      <c r="AII39" s="158">
        <f>IFERROR(IF(AIG39=0," ",IF(AIG39=16," ",VLOOKUP(AIG39,PROTOKOL!$A:$E,2)*AIH39))/7.5*(7.5-AIL39),"")</f>
        <v>4.5</v>
      </c>
      <c r="AIJ39" s="159">
        <v>0.221</v>
      </c>
      <c r="AIK39" s="152">
        <f>IF(AIG39=0," ",IF(AIG39=16," ",(AIF39-AII39-AIJ39)*VLOOKUP(AIG39,PROTOKOL!$A:$E,5)))</f>
        <v>12.155595222222219</v>
      </c>
      <c r="AIL39" s="160"/>
      <c r="AIM39" s="161">
        <f t="shared" si="296"/>
        <v>7.5</v>
      </c>
      <c r="AIN39" s="162">
        <f t="shared" si="297"/>
        <v>12.155595222222219</v>
      </c>
      <c r="AIO39" s="157">
        <v>1.66</v>
      </c>
      <c r="AIP39" s="158">
        <v>1</v>
      </c>
      <c r="AIQ39" s="158">
        <v>3.5</v>
      </c>
      <c r="AIR39" s="163">
        <f>IF(AIP39=0," ",IF(AIP39=16," ",VLOOKUP(AIP39,PROTOKOL!$A:$E,2)*AIQ39))</f>
        <v>2.1</v>
      </c>
      <c r="AIS39" s="159"/>
      <c r="AIT39" s="164">
        <v>0</v>
      </c>
      <c r="AIU39" s="165">
        <v>3.5</v>
      </c>
      <c r="AIV39" s="166">
        <f t="shared" si="147"/>
        <v>0</v>
      </c>
      <c r="AIW39" s="103"/>
      <c r="AIX39" s="138">
        <v>26</v>
      </c>
      <c r="AIY39" s="157" t="s">
        <v>26</v>
      </c>
      <c r="AIZ39" s="158"/>
      <c r="AJA39" s="158" t="str">
        <f t="shared" si="148"/>
        <v xml:space="preserve"> </v>
      </c>
      <c r="AJB39" s="158" t="str">
        <f>IFERROR(IF(AIZ39=0," ",IF(AIZ39=16," ",VLOOKUP(AIZ39,PROTOKOL!$A:$E,2)*AJA39))/7.5*(7.5-AJE39),"")</f>
        <v/>
      </c>
      <c r="AJC39" s="159"/>
      <c r="AJD39" s="152" t="str">
        <f>IF(AIZ39=0," ",IF(AIZ39=16," ",(AIY39-AJB39-AJC39)*VLOOKUP(AIZ39,PROTOKOL!$A:$E,5)))</f>
        <v xml:space="preserve"> </v>
      </c>
      <c r="AJE39" s="160"/>
      <c r="AJF39" s="161" t="str">
        <f t="shared" si="298"/>
        <v xml:space="preserve"> </v>
      </c>
      <c r="AJG39" s="162" t="str">
        <f t="shared" si="299"/>
        <v xml:space="preserve"> </v>
      </c>
      <c r="AJH39" s="157"/>
      <c r="AJI39" s="158"/>
      <c r="AJJ39" s="158" t="str">
        <f t="shared" si="149"/>
        <v xml:space="preserve"> </v>
      </c>
      <c r="AJK39" s="163" t="str">
        <f>IF(AJI39=0," ",IF(AJI39=16," ",VLOOKUP(AJI39,PROTOKOL!$A:$E,2)*AJJ39))</f>
        <v xml:space="preserve"> </v>
      </c>
      <c r="AJL39" s="159"/>
      <c r="AJM39" s="164" t="str">
        <f>IF(AJI39=0," ",IF(AJI39=16," ",(AJH39-AJK39-AJL39)*VLOOKUP(AJI39,PROTOKOL!$A:$E,5)))</f>
        <v xml:space="preserve"> </v>
      </c>
      <c r="AJN39" s="165"/>
      <c r="AJO39" s="166" t="str">
        <f t="shared" si="150"/>
        <v xml:space="preserve"> </v>
      </c>
      <c r="AJP39" s="103"/>
      <c r="AJQ39" s="138">
        <v>26</v>
      </c>
      <c r="AJR39" s="157">
        <v>5.15</v>
      </c>
      <c r="AJS39" s="158">
        <v>1</v>
      </c>
      <c r="AJT39" s="158">
        <f t="shared" si="151"/>
        <v>7.5</v>
      </c>
      <c r="AJU39" s="158">
        <f>IFERROR(IF(AJS39=0," ",IF(AJS39=16," ",VLOOKUP(AJS39,PROTOKOL!$A:$E,2)*AJT39))/7.5*(7.5-AJX39),"")</f>
        <v>4.5</v>
      </c>
      <c r="AJV39" s="159">
        <v>0.17699999999999999</v>
      </c>
      <c r="AJW39" s="152">
        <f>IF(AJS39=0," ",IF(AJS39=16," ",(AJR39-AJU39-AJV39)*VLOOKUP(AJS39,PROTOKOL!$A:$E,5)))</f>
        <v>4.7953265555555591</v>
      </c>
      <c r="AJX39" s="160"/>
      <c r="AJY39" s="161">
        <f t="shared" si="300"/>
        <v>7.5</v>
      </c>
      <c r="AJZ39" s="162">
        <f t="shared" si="301"/>
        <v>4.7953265555555591</v>
      </c>
      <c r="AKA39" s="157"/>
      <c r="AKB39" s="158"/>
      <c r="AKC39" s="158" t="str">
        <f t="shared" si="152"/>
        <v xml:space="preserve"> </v>
      </c>
      <c r="AKD39" s="163" t="str">
        <f>IF(AKB39=0," ",IF(AKB39=16," ",VLOOKUP(AKB39,PROTOKOL!$A:$E,2)*AKC39))</f>
        <v xml:space="preserve"> </v>
      </c>
      <c r="AKE39" s="159"/>
      <c r="AKF39" s="164" t="str">
        <f>IF(AKB39=0," ",IF(AKB39=16," ",(AKA39-AKD39-AKE39)*VLOOKUP(AKB39,PROTOKOL!$A:$E,5)))</f>
        <v xml:space="preserve"> </v>
      </c>
      <c r="AKG39" s="165"/>
      <c r="AKH39" s="166" t="str">
        <f t="shared" si="153"/>
        <v xml:space="preserve"> </v>
      </c>
      <c r="AKI39" s="103"/>
      <c r="AKJ39" s="138">
        <v>26</v>
      </c>
      <c r="AKK39" s="157">
        <v>6.08</v>
      </c>
      <c r="AKL39" s="158">
        <v>1</v>
      </c>
      <c r="AKM39" s="158">
        <f t="shared" si="154"/>
        <v>7.5</v>
      </c>
      <c r="AKN39" s="158">
        <f>IFERROR(IF(AKL39=0," ",IF(AKL39=16," ",VLOOKUP(AKL39,PROTOKOL!$A:$E,2)*AKM39))/7.5*(7.5-AKQ39),"")</f>
        <v>4.5</v>
      </c>
      <c r="AKO39" s="159">
        <v>0.27</v>
      </c>
      <c r="AKP39" s="152">
        <f>IF(AKL39=0," ",IF(AKL39=16," ",(AKK39-AKN39-AKO39)*VLOOKUP(AKL39,PROTOKOL!$A:$E,5)))</f>
        <v>13.280925555555555</v>
      </c>
      <c r="AKQ39" s="160"/>
      <c r="AKR39" s="161">
        <f t="shared" si="302"/>
        <v>7.5</v>
      </c>
      <c r="AKS39" s="162">
        <f t="shared" si="303"/>
        <v>13.280925555555555</v>
      </c>
      <c r="AKT39" s="157">
        <v>0.9</v>
      </c>
      <c r="AKU39" s="158">
        <v>1</v>
      </c>
      <c r="AKV39" s="158">
        <v>3.5</v>
      </c>
      <c r="AKW39" s="163">
        <f>IF(AKU39=0," ",IF(AKU39=16," ",VLOOKUP(AKU39,PROTOKOL!$A:$E,2)*AKV39))</f>
        <v>2.1</v>
      </c>
      <c r="AKX39" s="159"/>
      <c r="AKY39" s="164">
        <v>0</v>
      </c>
      <c r="AKZ39" s="165">
        <v>7</v>
      </c>
      <c r="ALA39" s="166">
        <f t="shared" si="156"/>
        <v>0</v>
      </c>
      <c r="ALB39" s="103"/>
      <c r="ALC39" s="138">
        <v>26</v>
      </c>
      <c r="ALD39" s="157">
        <v>5.54</v>
      </c>
      <c r="ALE39" s="158">
        <v>1</v>
      </c>
      <c r="ALF39" s="158">
        <f t="shared" si="157"/>
        <v>7.5</v>
      </c>
      <c r="ALG39" s="158">
        <f>IFERROR(IF(ALE39=0," ",IF(ALE39=16," ",VLOOKUP(ALE39,PROTOKOL!$A:$E,2)*ALF39))/7.5*(7.5-ALJ39),"")</f>
        <v>4.5</v>
      </c>
      <c r="ALH39" s="159">
        <v>0.28999999999999998</v>
      </c>
      <c r="ALI39" s="152">
        <f>IF(ALE39=0," ",IF(ALE39=16," ",(ALD39-ALG39-ALH39)*VLOOKUP(ALE39,PROTOKOL!$A:$E,5)))</f>
        <v>7.6035833333333329</v>
      </c>
      <c r="ALJ39" s="160"/>
      <c r="ALK39" s="161">
        <f t="shared" si="304"/>
        <v>7.5</v>
      </c>
      <c r="ALL39" s="162">
        <f t="shared" si="305"/>
        <v>7.6035833333333329</v>
      </c>
      <c r="ALM39" s="157">
        <v>1.91</v>
      </c>
      <c r="ALN39" s="158">
        <v>1</v>
      </c>
      <c r="ALO39" s="158">
        <v>3.5</v>
      </c>
      <c r="ALP39" s="163">
        <f>IF(ALN39=0," ",IF(ALN39=16," ",VLOOKUP(ALN39,PROTOKOL!$A:$E,2)*ALO39))</f>
        <v>2.1</v>
      </c>
      <c r="ALQ39" s="159"/>
      <c r="ALR39" s="164">
        <v>0</v>
      </c>
      <c r="ALS39" s="165">
        <v>7</v>
      </c>
      <c r="ALT39" s="166">
        <f t="shared" si="159"/>
        <v>0</v>
      </c>
      <c r="ALU39" s="103"/>
      <c r="ALV39" s="138">
        <v>26</v>
      </c>
      <c r="ALW39" s="157">
        <v>5.89</v>
      </c>
      <c r="ALX39" s="158">
        <v>1</v>
      </c>
      <c r="ALY39" s="158">
        <f t="shared" si="160"/>
        <v>7.5</v>
      </c>
      <c r="ALZ39" s="158">
        <f>IFERROR(IF(ALX39=0," ",IF(ALX39=16," ",VLOOKUP(ALX39,PROTOKOL!$A:$E,2)*ALY39))/7.5*(7.5-AMC39),"")</f>
        <v>4.5</v>
      </c>
      <c r="AMA39" s="159">
        <v>0.216</v>
      </c>
      <c r="AMB39" s="152">
        <f>IF(ALX39=0," ",IF(ALX39=16," ",(ALW39-ALZ39-AMA39)*VLOOKUP(ALX39,PROTOKOL!$A:$E,5)))</f>
        <v>11.90214244444444</v>
      </c>
      <c r="AMC39" s="160"/>
      <c r="AMD39" s="161">
        <f t="shared" si="306"/>
        <v>7.5</v>
      </c>
      <c r="AME39" s="162">
        <f t="shared" si="307"/>
        <v>11.90214244444444</v>
      </c>
      <c r="AMF39" s="157">
        <v>1.66</v>
      </c>
      <c r="AMG39" s="158">
        <v>1</v>
      </c>
      <c r="AMH39" s="158">
        <v>3.5</v>
      </c>
      <c r="AMI39" s="163">
        <f>IF(AMG39=0," ",IF(AMG39=16," ",VLOOKUP(AMG39,PROTOKOL!$A:$E,2)*AMH39))</f>
        <v>2.1</v>
      </c>
      <c r="AMJ39" s="159"/>
      <c r="AMK39" s="164">
        <v>0</v>
      </c>
      <c r="AML39" s="165">
        <v>7</v>
      </c>
      <c r="AMM39" s="166">
        <f t="shared" si="162"/>
        <v>0</v>
      </c>
      <c r="AMN39" s="103"/>
      <c r="AMO39" s="138">
        <v>26</v>
      </c>
      <c r="AMP39" s="157">
        <v>5.94</v>
      </c>
      <c r="AMQ39" s="158">
        <v>1</v>
      </c>
      <c r="AMR39" s="158">
        <f t="shared" si="163"/>
        <v>7.5</v>
      </c>
      <c r="AMS39" s="158">
        <f>IFERROR(IF(AMQ39=0," ",IF(AMQ39=16," ",VLOOKUP(AMQ39,PROTOKOL!$A:$E,2)*AMR39))/7.5*(7.5-AMV39),"")</f>
        <v>4.5</v>
      </c>
      <c r="AMT39" s="159">
        <v>0.246</v>
      </c>
      <c r="AMU39" s="152">
        <f>IF(AMQ39=0," ",IF(AMQ39=16," ",(AMP39-AMS39-AMT39)*VLOOKUP(AMQ39,PROTOKOL!$A:$E,5)))</f>
        <v>12.10490466666667</v>
      </c>
      <c r="AMV39" s="160"/>
      <c r="AMW39" s="161">
        <f t="shared" si="308"/>
        <v>7.5</v>
      </c>
      <c r="AMX39" s="162">
        <f t="shared" si="309"/>
        <v>12.10490466666667</v>
      </c>
      <c r="AMY39" s="157"/>
      <c r="AMZ39" s="158"/>
      <c r="ANA39" s="158" t="str">
        <f t="shared" si="164"/>
        <v xml:space="preserve"> </v>
      </c>
      <c r="ANB39" s="163" t="str">
        <f>IF(AMZ39=0," ",IF(AMZ39=16," ",VLOOKUP(AMZ39,PROTOKOL!$A:$E,2)*ANA39))</f>
        <v xml:space="preserve"> </v>
      </c>
      <c r="ANC39" s="159"/>
      <c r="AND39" s="164" t="str">
        <f>IF(AMZ39=0," ",IF(AMZ39=16," ",(AMY39-ANB39-ANC39)*VLOOKUP(AMZ39,PROTOKOL!$A:$E,5)))</f>
        <v xml:space="preserve"> </v>
      </c>
      <c r="ANE39" s="165"/>
      <c r="ANF39" s="166" t="str">
        <f t="shared" si="165"/>
        <v xml:space="preserve"> </v>
      </c>
      <c r="ANG39" s="103"/>
      <c r="ANH39" s="138">
        <v>26</v>
      </c>
      <c r="ANI39" s="157" t="s">
        <v>161</v>
      </c>
      <c r="ANJ39" s="158"/>
      <c r="ANK39" s="158" t="str">
        <f t="shared" si="166"/>
        <v xml:space="preserve"> </v>
      </c>
      <c r="ANL39" s="158" t="str">
        <f>IFERROR(IF(ANJ39=0," ",IF(ANJ39=16," ",VLOOKUP(ANJ39,PROTOKOL!$A:$E,2)*ANK39))/7.5*(7.5-ANO39),"")</f>
        <v/>
      </c>
      <c r="ANM39" s="159"/>
      <c r="ANN39" s="152" t="str">
        <f>IF(ANJ39=0," ",IF(ANJ39=16," ",(ANI39-ANL39-ANM39)*VLOOKUP(ANJ39,PROTOKOL!$A:$E,5)))</f>
        <v xml:space="preserve"> </v>
      </c>
      <c r="ANO39" s="160"/>
      <c r="ANP39" s="161" t="str">
        <f t="shared" si="310"/>
        <v xml:space="preserve"> </v>
      </c>
      <c r="ANQ39" s="162" t="str">
        <f t="shared" si="311"/>
        <v xml:space="preserve"> </v>
      </c>
      <c r="ANR39" s="157"/>
      <c r="ANS39" s="158"/>
      <c r="ANT39" s="158" t="str">
        <f t="shared" si="167"/>
        <v xml:space="preserve"> </v>
      </c>
      <c r="ANU39" s="163" t="str">
        <f>IF(ANS39=0," ",IF(ANS39=16," ",VLOOKUP(ANS39,PROTOKOL!$A:$E,2)*ANT39))</f>
        <v xml:space="preserve"> </v>
      </c>
      <c r="ANV39" s="159"/>
      <c r="ANW39" s="164" t="str">
        <f>IF(ANS39=0," ",IF(ANS39=16," ",(ANR39-ANU39-ANV39)*VLOOKUP(ANS39,PROTOKOL!$A:$E,5)))</f>
        <v xml:space="preserve"> </v>
      </c>
      <c r="ANX39" s="165"/>
      <c r="ANY39" s="166" t="str">
        <f t="shared" si="168"/>
        <v xml:space="preserve"> </v>
      </c>
      <c r="ANZ39" s="103"/>
      <c r="AOA39" s="138">
        <v>26</v>
      </c>
      <c r="AOB39" s="157">
        <v>5.99</v>
      </c>
      <c r="AOC39" s="158">
        <v>1</v>
      </c>
      <c r="AOD39" s="158">
        <f t="shared" si="169"/>
        <v>7.5</v>
      </c>
      <c r="AOE39" s="158">
        <f>IFERROR(IF(AOC39=0," ",IF(AOC39=16," ",VLOOKUP(AOC39,PROTOKOL!$A:$E,2)*AOD39))/7.5*(7.5-AOH39),"")</f>
        <v>4.5</v>
      </c>
      <c r="AOF39" s="159">
        <v>0.30399999999999999</v>
      </c>
      <c r="AOG39" s="152">
        <f>IF(AOC39=0," ",IF(AOC39=16," ",(AOB39-AOE39-AOF39)*VLOOKUP(AOC39,PROTOKOL!$A:$E,5)))</f>
        <v>12.023799777777779</v>
      </c>
      <c r="AOH39" s="160"/>
      <c r="AOI39" s="161">
        <f t="shared" si="312"/>
        <v>7.5</v>
      </c>
      <c r="AOJ39" s="162">
        <f t="shared" si="313"/>
        <v>12.023799777777779</v>
      </c>
      <c r="AOK39" s="157">
        <v>0.2</v>
      </c>
      <c r="AOL39" s="158">
        <v>1</v>
      </c>
      <c r="AOM39" s="158">
        <v>3.5</v>
      </c>
      <c r="AON39" s="163">
        <f>IF(AOL39=0," ",IF(AOL39=16," ",VLOOKUP(AOL39,PROTOKOL!$A:$E,2)*AOM39))</f>
        <v>2.1</v>
      </c>
      <c r="AOO39" s="159"/>
      <c r="AOP39" s="164">
        <v>0</v>
      </c>
      <c r="AOQ39" s="165">
        <v>7</v>
      </c>
      <c r="AOR39" s="166">
        <f t="shared" si="171"/>
        <v>0</v>
      </c>
      <c r="AOS39" s="103"/>
      <c r="AOT39" s="138">
        <v>26</v>
      </c>
      <c r="AOU39" s="157">
        <v>3.4</v>
      </c>
      <c r="AOV39" s="158">
        <v>1</v>
      </c>
      <c r="AOW39" s="158">
        <f t="shared" si="172"/>
        <v>7.5</v>
      </c>
      <c r="AOX39" s="158">
        <f>IFERROR(IF(AOV39=0," ",IF(AOV39=16," ",VLOOKUP(AOV39,PROTOKOL!$A:$E,2)*AOW39))/7.5*(7.5-APA39),"")</f>
        <v>4.5</v>
      </c>
      <c r="AOY39" s="159">
        <v>0.34300000000000003</v>
      </c>
      <c r="AOZ39" s="152">
        <v>0</v>
      </c>
      <c r="APA39" s="160"/>
      <c r="APB39" s="161">
        <f t="shared" si="314"/>
        <v>7.5</v>
      </c>
      <c r="APC39" s="162">
        <f t="shared" si="315"/>
        <v>0</v>
      </c>
      <c r="APD39" s="157"/>
      <c r="APE39" s="158"/>
      <c r="APF39" s="158" t="str">
        <f t="shared" si="173"/>
        <v xml:space="preserve"> </v>
      </c>
      <c r="APG39" s="163" t="str">
        <f>IF(APE39=0," ",IF(APE39=16," ",VLOOKUP(APE39,PROTOKOL!$A:$E,2)*APF39))</f>
        <v xml:space="preserve"> </v>
      </c>
      <c r="APH39" s="159"/>
      <c r="API39" s="164" t="str">
        <f>IF(APE39=0," ",IF(APE39=16," ",(APD39-APG39-APH39)*VLOOKUP(APE39,PROTOKOL!$A:$E,5)))</f>
        <v xml:space="preserve"> </v>
      </c>
      <c r="APJ39" s="165"/>
      <c r="APK39" s="166" t="str">
        <f t="shared" si="174"/>
        <v xml:space="preserve"> </v>
      </c>
      <c r="APL39" s="103"/>
      <c r="APM39" s="138">
        <v>26</v>
      </c>
      <c r="APN39" s="157">
        <v>6.99</v>
      </c>
      <c r="APO39" s="158">
        <v>1</v>
      </c>
      <c r="APP39" s="158">
        <f t="shared" si="175"/>
        <v>7.5</v>
      </c>
      <c r="APQ39" s="158">
        <f>IFERROR(IF(APO39=0," ",IF(APO39=16," ",VLOOKUP(APO39,PROTOKOL!$A:$E,2)*APP39))/7.5*(7.5-APT39),"")</f>
        <v>4.5</v>
      </c>
      <c r="APR39" s="159">
        <v>0.24</v>
      </c>
      <c r="APS39" s="152">
        <f>IF(APO39=0," ",IF(APO39=16," ",(APN39-APQ39-APR39)*VLOOKUP(APO39,PROTOKOL!$A:$E,5)))</f>
        <v>22.810749999999999</v>
      </c>
      <c r="APT39" s="160"/>
      <c r="APU39" s="161">
        <f t="shared" si="316"/>
        <v>7.5</v>
      </c>
      <c r="APV39" s="162">
        <f t="shared" si="317"/>
        <v>22.810749999999999</v>
      </c>
      <c r="APW39" s="157"/>
      <c r="APX39" s="158"/>
      <c r="APY39" s="158" t="str">
        <f t="shared" si="176"/>
        <v xml:space="preserve"> </v>
      </c>
      <c r="APZ39" s="163" t="str">
        <f>IF(APX39=0," ",IF(APX39=16," ",VLOOKUP(APX39,PROTOKOL!$A:$E,2)*APY39))</f>
        <v xml:space="preserve"> </v>
      </c>
      <c r="AQA39" s="159"/>
      <c r="AQB39" s="164" t="str">
        <f>IF(APX39=0," ",IF(APX39=16," ",(APW39-APZ39-AQA39)*VLOOKUP(APX39,PROTOKOL!$A:$E,5)))</f>
        <v xml:space="preserve"> </v>
      </c>
      <c r="AQC39" s="165"/>
      <c r="AQD39" s="166" t="str">
        <f t="shared" si="177"/>
        <v xml:space="preserve"> </v>
      </c>
      <c r="AQE39" s="103"/>
      <c r="AQF39" s="138">
        <v>26</v>
      </c>
      <c r="AQG39" s="157">
        <v>5.83</v>
      </c>
      <c r="AQH39" s="158">
        <v>1</v>
      </c>
      <c r="AQI39" s="158">
        <f t="shared" si="178"/>
        <v>7.5</v>
      </c>
      <c r="AQJ39" s="158">
        <f>IFERROR(IF(AQH39=0," ",IF(AQH39=16," ",VLOOKUP(AQH39,PROTOKOL!$A:$E,2)*AQI39))/7.5*(7.5-AQM39),"")</f>
        <v>4.5</v>
      </c>
      <c r="AQK39" s="159">
        <v>0.255</v>
      </c>
      <c r="AQL39" s="152">
        <f>IF(AQH39=0," ",IF(AQH39=16," ",(AQG39-AQJ39-AQK39)*VLOOKUP(AQH39,PROTOKOL!$A:$E,5)))</f>
        <v>10.898469444444444</v>
      </c>
      <c r="AQM39" s="160"/>
      <c r="AQN39" s="161">
        <f t="shared" si="318"/>
        <v>7.5</v>
      </c>
      <c r="AQO39" s="162">
        <f t="shared" si="319"/>
        <v>10.898469444444444</v>
      </c>
      <c r="AQP39" s="157">
        <v>2</v>
      </c>
      <c r="AQQ39" s="158">
        <v>1</v>
      </c>
      <c r="AQR39" s="158">
        <v>3.5</v>
      </c>
      <c r="AQS39" s="163">
        <f>IF(AQQ39=0," ",IF(AQQ39=16," ",VLOOKUP(AQQ39,PROTOKOL!$A:$E,2)*AQR39))</f>
        <v>2.1</v>
      </c>
      <c r="AQT39" s="159"/>
      <c r="AQU39" s="164">
        <v>0</v>
      </c>
      <c r="AQV39" s="165">
        <v>7</v>
      </c>
      <c r="AQW39" s="166">
        <f t="shared" si="180"/>
        <v>0</v>
      </c>
      <c r="AQX39" s="103"/>
      <c r="AQY39" s="138">
        <v>26</v>
      </c>
      <c r="AQZ39" s="157">
        <v>5.99</v>
      </c>
      <c r="ARA39" s="158">
        <v>1</v>
      </c>
      <c r="ARB39" s="158">
        <f t="shared" si="181"/>
        <v>7.5</v>
      </c>
      <c r="ARC39" s="158">
        <f>IFERROR(IF(ARA39=0," ",IF(ARA39=16," ",VLOOKUP(ARA39,PROTOKOL!$A:$E,2)*ARB39))/7.5*(7.5-ARF39),"")</f>
        <v>4.5</v>
      </c>
      <c r="ARD39" s="159">
        <v>0.30399999999999999</v>
      </c>
      <c r="ARE39" s="152">
        <f>IF(ARA39=0," ",IF(ARA39=16," ",(AQZ39-ARC39-ARD39)*VLOOKUP(ARA39,PROTOKOL!$A:$E,5)))</f>
        <v>12.023799777777779</v>
      </c>
      <c r="ARF39" s="160"/>
      <c r="ARG39" s="161">
        <f t="shared" si="320"/>
        <v>7.5</v>
      </c>
      <c r="ARH39" s="162">
        <f t="shared" si="321"/>
        <v>12.023799777777779</v>
      </c>
      <c r="ARI39" s="157"/>
      <c r="ARJ39" s="158"/>
      <c r="ARK39" s="158" t="str">
        <f t="shared" si="182"/>
        <v xml:space="preserve"> </v>
      </c>
      <c r="ARL39" s="163" t="str">
        <f>IF(ARJ39=0," ",IF(ARJ39=16," ",VLOOKUP(ARJ39,PROTOKOL!$A:$E,2)*ARK39))</f>
        <v xml:space="preserve"> </v>
      </c>
      <c r="ARM39" s="159"/>
      <c r="ARN39" s="164" t="str">
        <f>IF(ARJ39=0," ",IF(ARJ39=16," ",(ARI39-ARL39-ARM39)*VLOOKUP(ARJ39,PROTOKOL!$A:$E,5)))</f>
        <v xml:space="preserve"> </v>
      </c>
      <c r="ARO39" s="165"/>
      <c r="ARP39" s="166" t="str">
        <f t="shared" si="183"/>
        <v xml:space="preserve"> </v>
      </c>
      <c r="ARQ39" s="103"/>
      <c r="ARR39" s="138">
        <v>26</v>
      </c>
      <c r="ARS39" s="157">
        <v>6.05</v>
      </c>
      <c r="ART39" s="158">
        <v>1</v>
      </c>
      <c r="ARU39" s="158">
        <f t="shared" si="184"/>
        <v>7.5</v>
      </c>
      <c r="ARV39" s="158">
        <f>IFERROR(IF(ART39=0," ",IF(ART39=16," ",VLOOKUP(ART39,PROTOKOL!$A:$E,2)*ARU39))/7.5*(7.5-ARY39),"")</f>
        <v>4.5</v>
      </c>
      <c r="ARW39" s="159">
        <v>0.20899999999999999</v>
      </c>
      <c r="ARX39" s="152">
        <f>IF(ART39=0," ",IF(ART39=16," ",(ARS39-ARV39-ARW39)*VLOOKUP(ART39,PROTOKOL!$A:$E,5)))</f>
        <v>13.595206999999997</v>
      </c>
      <c r="ARY39" s="160"/>
      <c r="ARZ39" s="161">
        <f t="shared" si="322"/>
        <v>7.5</v>
      </c>
      <c r="ASA39" s="162">
        <f t="shared" si="323"/>
        <v>13.595206999999997</v>
      </c>
      <c r="ASB39" s="157"/>
      <c r="ASC39" s="158"/>
      <c r="ASD39" s="158" t="str">
        <f t="shared" si="185"/>
        <v xml:space="preserve"> </v>
      </c>
      <c r="ASE39" s="163" t="str">
        <f>IF(ASC39=0," ",IF(ASC39=16," ",VLOOKUP(ASC39,PROTOKOL!$A:$E,2)*ASD39))</f>
        <v xml:space="preserve"> </v>
      </c>
      <c r="ASF39" s="159"/>
      <c r="ASG39" s="164" t="str">
        <f>IF(ASC39=0," ",IF(ASC39=16," ",(ASB39-ASE39-ASF39)*VLOOKUP(ASC39,PROTOKOL!$A:$E,5)))</f>
        <v xml:space="preserve"> </v>
      </c>
      <c r="ASH39" s="165"/>
      <c r="ASI39" s="166" t="str">
        <f t="shared" si="186"/>
        <v xml:space="preserve"> </v>
      </c>
      <c r="ASJ39" s="103"/>
      <c r="ASK39" s="138">
        <v>26</v>
      </c>
      <c r="ASL39" s="157" t="s">
        <v>29</v>
      </c>
      <c r="ASM39" s="158"/>
      <c r="ASN39" s="158" t="str">
        <f t="shared" si="187"/>
        <v xml:space="preserve"> </v>
      </c>
      <c r="ASO39" s="158" t="str">
        <f>IFERROR(IF(ASM39=0," ",IF(ASM39=16," ",VLOOKUP(ASM39,PROTOKOL!$A:$E,2)*ASN39))/7.5*(7.5-ASR39),"")</f>
        <v/>
      </c>
      <c r="ASP39" s="159"/>
      <c r="ASQ39" s="152" t="str">
        <f>IF(ASM39=0," ",IF(ASM39=16," ",(ASL39-ASO39-ASP39)*VLOOKUP(ASM39,PROTOKOL!$A:$E,5)))</f>
        <v xml:space="preserve"> </v>
      </c>
      <c r="ASR39" s="160"/>
      <c r="ASS39" s="161" t="str">
        <f t="shared" si="324"/>
        <v xml:space="preserve"> </v>
      </c>
      <c r="AST39" s="162" t="str">
        <f t="shared" si="325"/>
        <v xml:space="preserve"> </v>
      </c>
      <c r="ASU39" s="157">
        <v>1.1000000000000001</v>
      </c>
      <c r="ASV39" s="158">
        <v>1</v>
      </c>
      <c r="ASW39" s="158">
        <v>3.5</v>
      </c>
      <c r="ASX39" s="163">
        <f>IF(ASV39=0," ",IF(ASV39=16," ",VLOOKUP(ASV39,PROTOKOL!$A:$E,2)*ASW39))</f>
        <v>2.1</v>
      </c>
      <c r="ASY39" s="159"/>
      <c r="ASZ39" s="164">
        <v>0</v>
      </c>
      <c r="ATA39" s="165">
        <v>7</v>
      </c>
      <c r="ATB39" s="166">
        <f t="shared" si="189"/>
        <v>0</v>
      </c>
      <c r="ATC39" s="103"/>
      <c r="ATD39" s="138">
        <v>26</v>
      </c>
      <c r="ATE39" s="157">
        <v>6.24</v>
      </c>
      <c r="ATF39" s="158">
        <v>1</v>
      </c>
      <c r="ATG39" s="158">
        <f t="shared" si="190"/>
        <v>7.5</v>
      </c>
      <c r="ATH39" s="158">
        <f>IFERROR(IF(ATF39=0," ",IF(ATF39=16," ",VLOOKUP(ATF39,PROTOKOL!$A:$E,2)*ATG39))/7.5*(7.5-ATK39),"")</f>
        <v>4.5</v>
      </c>
      <c r="ATI39" s="159">
        <v>0.14199999999999999</v>
      </c>
      <c r="ATJ39" s="152">
        <f>IF(ATF39=0," ",IF(ATF39=16," ",(ATE39-ATH39-ATI39)*VLOOKUP(ATF39,PROTOKOL!$A:$E,5)))</f>
        <v>16.200701555555558</v>
      </c>
      <c r="ATK39" s="160"/>
      <c r="ATL39" s="161">
        <f t="shared" si="326"/>
        <v>7.5</v>
      </c>
      <c r="ATM39" s="162">
        <f t="shared" si="327"/>
        <v>16.200701555555558</v>
      </c>
      <c r="ATN39" s="157">
        <v>0.2</v>
      </c>
      <c r="ATO39" s="158">
        <v>1</v>
      </c>
      <c r="ATP39" s="158">
        <v>3.5</v>
      </c>
      <c r="ATQ39" s="163">
        <f>IF(ATO39=0," ",IF(ATO39=16," ",VLOOKUP(ATO39,PROTOKOL!$A:$E,2)*ATP39))</f>
        <v>2.1</v>
      </c>
      <c r="ATR39" s="159"/>
      <c r="ATS39" s="164">
        <v>0</v>
      </c>
      <c r="ATT39" s="165">
        <v>7</v>
      </c>
      <c r="ATU39" s="166">
        <f t="shared" si="192"/>
        <v>0</v>
      </c>
      <c r="ATV39" s="103"/>
      <c r="ATW39" s="138">
        <v>26</v>
      </c>
      <c r="ATX39" s="157">
        <v>5.72</v>
      </c>
      <c r="ATY39" s="158">
        <v>1</v>
      </c>
      <c r="ATZ39" s="158">
        <f t="shared" si="193"/>
        <v>7.5</v>
      </c>
      <c r="AUA39" s="158">
        <f>IFERROR(IF(ATY39=0," ",IF(ATY39=16," ",VLOOKUP(ATY39,PROTOKOL!$A:$E,2)*ATZ39))/7.5*(7.5-AUD39),"")</f>
        <v>4.5</v>
      </c>
      <c r="AUB39" s="159">
        <v>0.215</v>
      </c>
      <c r="AUC39" s="152">
        <f>IF(ATY39=0," ",IF(ATY39=16," ",(ATX39-AUA39-AUB39)*VLOOKUP(ATY39,PROTOKOL!$A:$E,5)))</f>
        <v>10.188801666666663</v>
      </c>
      <c r="AUD39" s="160"/>
      <c r="AUE39" s="161">
        <f t="shared" si="328"/>
        <v>7.5</v>
      </c>
      <c r="AUF39" s="162">
        <f t="shared" si="329"/>
        <v>10.188801666666663</v>
      </c>
      <c r="AUG39" s="157">
        <v>1.92</v>
      </c>
      <c r="AUH39" s="158">
        <v>1</v>
      </c>
      <c r="AUI39" s="158">
        <v>3.5</v>
      </c>
      <c r="AUJ39" s="163">
        <f>IF(AUH39=0," ",IF(AUH39=16," ",VLOOKUP(AUH39,PROTOKOL!$A:$E,2)*AUI39))</f>
        <v>2.1</v>
      </c>
      <c r="AUK39" s="159"/>
      <c r="AUL39" s="164">
        <v>0</v>
      </c>
      <c r="AUM39" s="165">
        <v>7</v>
      </c>
      <c r="AUN39" s="166">
        <f t="shared" si="195"/>
        <v>0</v>
      </c>
      <c r="AUO39" s="103"/>
      <c r="AUP39" s="138">
        <v>26</v>
      </c>
      <c r="AUQ39" s="157">
        <v>5.15</v>
      </c>
      <c r="AUR39" s="158">
        <v>1</v>
      </c>
      <c r="AUS39" s="158">
        <f t="shared" si="196"/>
        <v>7.5</v>
      </c>
      <c r="AUT39" s="158">
        <f>IFERROR(IF(AUR39=0," ",IF(AUR39=16," ",VLOOKUP(AUR39,PROTOKOL!$A:$E,2)*AUS39))/7.5*(7.5-AUW39),"")</f>
        <v>4.5</v>
      </c>
      <c r="AUU39" s="159">
        <v>0.17699999999999999</v>
      </c>
      <c r="AUV39" s="152">
        <f>IF(AUR39=0," ",IF(AUR39=16," ",(AUQ39-AUT39-AUU39)*VLOOKUP(AUR39,PROTOKOL!$A:$E,5)))</f>
        <v>4.7953265555555591</v>
      </c>
      <c r="AUW39" s="160"/>
      <c r="AUX39" s="161">
        <f t="shared" si="330"/>
        <v>7.5</v>
      </c>
      <c r="AUY39" s="162">
        <f t="shared" si="331"/>
        <v>4.7953265555555591</v>
      </c>
      <c r="AUZ39" s="157">
        <v>1.78</v>
      </c>
      <c r="AVA39" s="158">
        <v>1</v>
      </c>
      <c r="AVB39" s="158">
        <v>3.5</v>
      </c>
      <c r="AVC39" s="163">
        <f>IF(AVA39=0," ",IF(AVA39=16," ",VLOOKUP(AVA39,PROTOKOL!$A:$E,2)*AVB39))</f>
        <v>2.1</v>
      </c>
      <c r="AVD39" s="159"/>
      <c r="AVE39" s="164">
        <v>0</v>
      </c>
      <c r="AVF39" s="165">
        <v>7</v>
      </c>
      <c r="AVG39" s="166">
        <f t="shared" si="198"/>
        <v>0</v>
      </c>
    </row>
    <row r="40" spans="1:1255" ht="15" thickBot="1" x14ac:dyDescent="0.35">
      <c r="A40" s="101"/>
      <c r="B40" s="473" t="s">
        <v>15</v>
      </c>
      <c r="C40" s="474"/>
      <c r="D40" s="485"/>
      <c r="E40" s="167">
        <f>SUM(E9:E39)</f>
        <v>117</v>
      </c>
      <c r="F40" s="168"/>
      <c r="G40" s="169"/>
      <c r="H40" s="170">
        <f>SUM(H9:H39)</f>
        <v>327.19258496182408</v>
      </c>
      <c r="I40" s="105">
        <f>SUM(I9:I39)</f>
        <v>0</v>
      </c>
      <c r="J40" s="106">
        <f>SUM(J9:J39)</f>
        <v>57</v>
      </c>
      <c r="K40" s="106">
        <f>SUM(K9:K39)</f>
        <v>173.74694822222222</v>
      </c>
      <c r="L40" s="171"/>
      <c r="M40" s="171"/>
      <c r="N40" s="172">
        <f>SUM(N9:N39)</f>
        <v>7.5</v>
      </c>
      <c r="O40" s="173"/>
      <c r="P40" s="171"/>
      <c r="Q40" s="174"/>
      <c r="R40" s="175">
        <f>SUM(R9:R39)</f>
        <v>15</v>
      </c>
      <c r="S40" s="176">
        <f>SUM(S9:S39)</f>
        <v>13.889212222222213</v>
      </c>
      <c r="T40" s="101"/>
      <c r="U40" s="505" t="s">
        <v>15</v>
      </c>
      <c r="V40" s="506"/>
      <c r="W40" s="506"/>
      <c r="X40" s="507"/>
      <c r="Y40" s="390">
        <f>SUM(Y9:Y39)</f>
        <v>15</v>
      </c>
      <c r="Z40" s="390"/>
      <c r="AA40" s="390"/>
      <c r="AB40" s="391">
        <f>SUM(AB9:AB39)</f>
        <v>38.361409184900452</v>
      </c>
      <c r="AC40" s="391">
        <f>SUM(AC9:AC39)</f>
        <v>0</v>
      </c>
      <c r="AD40" s="392">
        <f>SUM(AD9:AD39)</f>
        <v>0</v>
      </c>
      <c r="AE40" s="392">
        <f>SUM(AE9:AE39)</f>
        <v>0</v>
      </c>
      <c r="AF40" s="357"/>
      <c r="AG40" s="357"/>
      <c r="AH40" s="393">
        <f>SUM(AH9:AH39)</f>
        <v>0</v>
      </c>
      <c r="AI40" s="357"/>
      <c r="AJ40" s="357"/>
      <c r="AK40" s="394"/>
      <c r="AL40" s="395">
        <f>SUM(AL9:AL39)</f>
        <v>0</v>
      </c>
      <c r="AM40" s="396">
        <f>SUM(AM9:AM39)</f>
        <v>0</v>
      </c>
      <c r="AN40" s="101"/>
      <c r="AO40" s="473" t="s">
        <v>15</v>
      </c>
      <c r="AP40" s="474"/>
      <c r="AQ40" s="485"/>
      <c r="AR40" s="167">
        <f>SUM(AR9:AR39)</f>
        <v>142.5</v>
      </c>
      <c r="AS40" s="168"/>
      <c r="AT40" s="169"/>
      <c r="AU40" s="170">
        <f>SUM(AU9:AU39)</f>
        <v>345.47196923252193</v>
      </c>
      <c r="AV40" s="105">
        <f>SUM(AV9:AV39)</f>
        <v>0</v>
      </c>
      <c r="AW40" s="106">
        <f>SUM(AW9:AW39)</f>
        <v>97.5</v>
      </c>
      <c r="AX40" s="106">
        <f>SUM(AX9:AX39)</f>
        <v>236.14195305555555</v>
      </c>
      <c r="AY40" s="171"/>
      <c r="AZ40" s="171"/>
      <c r="BA40" s="172">
        <f>SUM(BA9:BA39)</f>
        <v>11</v>
      </c>
      <c r="BB40" s="173"/>
      <c r="BC40" s="171"/>
      <c r="BD40" s="174"/>
      <c r="BE40" s="175">
        <f>SUM(BE9:BE39)</f>
        <v>15</v>
      </c>
      <c r="BF40" s="176">
        <f>SUM(BF9:BF39)</f>
        <v>20.889212222222213</v>
      </c>
      <c r="BG40" s="101"/>
      <c r="BH40" s="473" t="s">
        <v>15</v>
      </c>
      <c r="BI40" s="474"/>
      <c r="BJ40" s="485"/>
      <c r="BK40" s="167">
        <f>SUM(BK9:BK39)</f>
        <v>135</v>
      </c>
      <c r="BL40" s="168"/>
      <c r="BM40" s="169"/>
      <c r="BN40" s="170">
        <f>SUM(BN9:BN39)</f>
        <v>211.40565702166703</v>
      </c>
      <c r="BO40" s="105">
        <f>SUM(BO9:BO39)</f>
        <v>0</v>
      </c>
      <c r="BP40" s="106">
        <f>SUM(BP9:BP39)</f>
        <v>105</v>
      </c>
      <c r="BQ40" s="106">
        <f>SUM(BQ9:BQ39)</f>
        <v>136.60090911111109</v>
      </c>
      <c r="BR40" s="171"/>
      <c r="BS40" s="171"/>
      <c r="BT40" s="172">
        <f>SUM(BT9:BT39)</f>
        <v>7.5</v>
      </c>
      <c r="BU40" s="173"/>
      <c r="BV40" s="171"/>
      <c r="BW40" s="174"/>
      <c r="BX40" s="175">
        <f>SUM(BX9:BX39)</f>
        <v>15</v>
      </c>
      <c r="BY40" s="176">
        <f>SUM(BY9:BY39)</f>
        <v>24.372019111111108</v>
      </c>
      <c r="BZ40" s="101"/>
      <c r="CA40" s="473" t="s">
        <v>15</v>
      </c>
      <c r="CB40" s="474"/>
      <c r="CC40" s="485"/>
      <c r="CD40" s="167">
        <f>SUM(CD9:CD39)</f>
        <v>135</v>
      </c>
      <c r="CE40" s="168"/>
      <c r="CF40" s="169"/>
      <c r="CG40" s="170">
        <f>SUM(CG9:CG39)</f>
        <v>340.2821165443163</v>
      </c>
      <c r="CH40" s="105">
        <f>SUM(CH9:CH39)</f>
        <v>0</v>
      </c>
      <c r="CI40" s="106">
        <f>SUM(CI9:CI39)</f>
        <v>127.5</v>
      </c>
      <c r="CJ40" s="106">
        <f>SUM(CJ9:CJ39)</f>
        <v>323.01948241111108</v>
      </c>
      <c r="CK40" s="171"/>
      <c r="CL40" s="171"/>
      <c r="CM40" s="172">
        <f>SUM(CM9:CM39)</f>
        <v>11</v>
      </c>
      <c r="CN40" s="173"/>
      <c r="CO40" s="171"/>
      <c r="CP40" s="174"/>
      <c r="CQ40" s="175">
        <f>SUM(CQ9:CQ39)</f>
        <v>22</v>
      </c>
      <c r="CR40" s="176">
        <f>SUM(CR9:CR39)</f>
        <v>59.360973857658173</v>
      </c>
      <c r="CS40" s="101"/>
      <c r="CT40" s="473" t="s">
        <v>15</v>
      </c>
      <c r="CU40" s="474"/>
      <c r="CV40" s="485"/>
      <c r="CW40" s="167">
        <f>SUM(CW9:CW39)</f>
        <v>150</v>
      </c>
      <c r="CX40" s="168"/>
      <c r="CY40" s="169"/>
      <c r="CZ40" s="170">
        <f>SUM(CZ9:CZ39)</f>
        <v>345.25268266410416</v>
      </c>
      <c r="DA40" s="105">
        <f>SUM(DA9:DA39)</f>
        <v>0</v>
      </c>
      <c r="DB40" s="106">
        <f>SUM(DB9:DB39)</f>
        <v>0</v>
      </c>
      <c r="DC40" s="106">
        <f>SUM(DC9:DC39)</f>
        <v>0</v>
      </c>
      <c r="DD40" s="171"/>
      <c r="DE40" s="171"/>
      <c r="DF40" s="172">
        <f>SUM(DF9:DF39)</f>
        <v>14.5</v>
      </c>
      <c r="DG40" s="173"/>
      <c r="DH40" s="171"/>
      <c r="DI40" s="174"/>
      <c r="DJ40" s="175">
        <f>SUM(DJ9:DJ39)</f>
        <v>29</v>
      </c>
      <c r="DK40" s="176">
        <f>SUM(DK9:DK39)</f>
        <v>66.748851981726787</v>
      </c>
      <c r="DL40" s="101"/>
      <c r="DM40" s="473" t="s">
        <v>15</v>
      </c>
      <c r="DN40" s="474"/>
      <c r="DO40" s="485"/>
      <c r="DP40" s="167">
        <f>SUM(DP9:DP39)</f>
        <v>132</v>
      </c>
      <c r="DQ40" s="168"/>
      <c r="DR40" s="169"/>
      <c r="DS40" s="170">
        <f>SUM(DS9:DS39)</f>
        <v>821.33333333333314</v>
      </c>
      <c r="DT40" s="105">
        <f>SUM(DT9:DT39)</f>
        <v>0</v>
      </c>
      <c r="DU40" s="106">
        <f>SUM(DU9:DU39)</f>
        <v>0</v>
      </c>
      <c r="DV40" s="106">
        <f>SUM(DV9:DV39)</f>
        <v>0</v>
      </c>
      <c r="DW40" s="171"/>
      <c r="DX40" s="171"/>
      <c r="DY40" s="172">
        <f>SUM(DY9:DY39)</f>
        <v>72.5</v>
      </c>
      <c r="DZ40" s="173"/>
      <c r="EA40" s="171"/>
      <c r="EB40" s="174"/>
      <c r="EC40" s="175">
        <f>SUM(EC9:EC39)</f>
        <v>145</v>
      </c>
      <c r="ED40" s="176">
        <f>SUM(ED9:ED39)</f>
        <v>858.66666666666674</v>
      </c>
      <c r="EE40" s="101"/>
      <c r="EF40" s="473" t="s">
        <v>15</v>
      </c>
      <c r="EG40" s="474"/>
      <c r="EH40" s="485"/>
      <c r="EI40" s="167">
        <f>SUM(EI9:EI39)</f>
        <v>112</v>
      </c>
      <c r="EJ40" s="168"/>
      <c r="EK40" s="169"/>
      <c r="EL40" s="170">
        <f>SUM(EL9:EL39)</f>
        <v>297.69264908773573</v>
      </c>
      <c r="EM40" s="105">
        <f>SUM(EM9:EM39)</f>
        <v>0</v>
      </c>
      <c r="EN40" s="106">
        <f>SUM(EN9:EN39)</f>
        <v>44.5</v>
      </c>
      <c r="EO40" s="106">
        <f>SUM(EO9:EO39)</f>
        <v>142.32894188888886</v>
      </c>
      <c r="EP40" s="171"/>
      <c r="EQ40" s="171"/>
      <c r="ER40" s="172">
        <f>SUM(ER9:ER39)</f>
        <v>11</v>
      </c>
      <c r="ES40" s="173"/>
      <c r="ET40" s="171"/>
      <c r="EU40" s="174"/>
      <c r="EV40" s="175">
        <f>SUM(EV9:EV39)</f>
        <v>22</v>
      </c>
      <c r="EW40" s="176">
        <f>SUM(EW9:EW39)</f>
        <v>52.690096746547077</v>
      </c>
      <c r="EX40" s="101"/>
      <c r="EY40" s="473" t="s">
        <v>15</v>
      </c>
      <c r="EZ40" s="474"/>
      <c r="FA40" s="485"/>
      <c r="FB40" s="167">
        <f>SUM(FB9:FB39)</f>
        <v>126</v>
      </c>
      <c r="FC40" s="168"/>
      <c r="FD40" s="169"/>
      <c r="FE40" s="170">
        <f>SUM(FE9:FE39)</f>
        <v>289.60929808242008</v>
      </c>
      <c r="FF40" s="105">
        <f>SUM(FF9:FF39)</f>
        <v>0.5</v>
      </c>
      <c r="FG40" s="106">
        <f>SUM(FG9:FG39)</f>
        <v>7.5</v>
      </c>
      <c r="FH40" s="106">
        <f>SUM(FH9:FH39)</f>
        <v>16.85967877777777</v>
      </c>
      <c r="FI40" s="171"/>
      <c r="FJ40" s="171"/>
      <c r="FK40" s="172">
        <f>SUM(FK9:FK39)</f>
        <v>7.5</v>
      </c>
      <c r="FL40" s="173"/>
      <c r="FM40" s="171"/>
      <c r="FN40" s="174"/>
      <c r="FO40" s="175">
        <f>SUM(FO9:FO39)</f>
        <v>15</v>
      </c>
      <c r="FP40" s="176">
        <f>SUM(FP9:FP39)</f>
        <v>34.525268266410407</v>
      </c>
      <c r="FQ40" s="101"/>
      <c r="FR40" s="473" t="s">
        <v>15</v>
      </c>
      <c r="FS40" s="474"/>
      <c r="FT40" s="485"/>
      <c r="FU40" s="167">
        <f>SUM(FU9:FU39)</f>
        <v>142.5</v>
      </c>
      <c r="FV40" s="168"/>
      <c r="FW40" s="169"/>
      <c r="FX40" s="170">
        <f>SUM(FX9:FX39)</f>
        <v>327.99004853089895</v>
      </c>
      <c r="FY40" s="105">
        <f>SUM(FY9:FY39)</f>
        <v>0</v>
      </c>
      <c r="FZ40" s="106">
        <f>SUM(FZ9:FZ39)</f>
        <v>0</v>
      </c>
      <c r="GA40" s="106">
        <f>SUM(GA9:GA39)</f>
        <v>0</v>
      </c>
      <c r="GB40" s="171"/>
      <c r="GC40" s="171"/>
      <c r="GD40" s="172">
        <f>SUM(GD9:GD39)</f>
        <v>7.5</v>
      </c>
      <c r="GE40" s="173"/>
      <c r="GF40" s="171"/>
      <c r="GG40" s="174"/>
      <c r="GH40" s="175">
        <f>SUM(GH9:GH39)</f>
        <v>15</v>
      </c>
      <c r="GI40" s="176">
        <f>SUM(GI9:GI39)</f>
        <v>34.525268266410407</v>
      </c>
      <c r="GJ40" s="101"/>
      <c r="GK40" s="473" t="s">
        <v>15</v>
      </c>
      <c r="GL40" s="474"/>
      <c r="GM40" s="485"/>
      <c r="GN40" s="167">
        <f>SUM(GN9:GN39)</f>
        <v>150</v>
      </c>
      <c r="GO40" s="168"/>
      <c r="GP40" s="169"/>
      <c r="GQ40" s="170">
        <f>SUM(GQ9:GQ39)</f>
        <v>339.84211100906111</v>
      </c>
      <c r="GR40" s="105">
        <f>SUM(GR9:GR39)</f>
        <v>0</v>
      </c>
      <c r="GS40" s="106">
        <f>SUM(GS9:GS39)</f>
        <v>30</v>
      </c>
      <c r="GT40" s="106">
        <f>SUM(GT9:GT39)</f>
        <v>63.639964877777757</v>
      </c>
      <c r="GU40" s="171"/>
      <c r="GV40" s="171"/>
      <c r="GW40" s="172">
        <f>SUM(GW9:GW39)</f>
        <v>11</v>
      </c>
      <c r="GX40" s="173"/>
      <c r="GY40" s="171"/>
      <c r="GZ40" s="174"/>
      <c r="HA40" s="175">
        <f>SUM(HA9:HA39)</f>
        <v>22</v>
      </c>
      <c r="HB40" s="176">
        <f>SUM(HB9:HB39)</f>
        <v>76.028028524324853</v>
      </c>
      <c r="HC40" s="101"/>
      <c r="HD40" s="473" t="s">
        <v>15</v>
      </c>
      <c r="HE40" s="474"/>
      <c r="HF40" s="485"/>
      <c r="HG40" s="167">
        <f>SUM(HG9:HG39)</f>
        <v>135</v>
      </c>
      <c r="HH40" s="168"/>
      <c r="HI40" s="169"/>
      <c r="HJ40" s="170">
        <f>SUM(HJ9:HJ39)</f>
        <v>310.72741439769374</v>
      </c>
      <c r="HK40" s="105">
        <f>SUM(HK9:HK39)</f>
        <v>0</v>
      </c>
      <c r="HL40" s="106">
        <f>SUM(HL9:HL39)</f>
        <v>0</v>
      </c>
      <c r="HM40" s="106">
        <f>SUM(HM9:HM39)</f>
        <v>0</v>
      </c>
      <c r="HN40" s="171"/>
      <c r="HO40" s="171"/>
      <c r="HP40" s="172">
        <f>SUM(HP9:HP39)</f>
        <v>18.5</v>
      </c>
      <c r="HQ40" s="173"/>
      <c r="HR40" s="171"/>
      <c r="HS40" s="174"/>
      <c r="HT40" s="175">
        <f>SUM(HT9:HT39)</f>
        <v>37</v>
      </c>
      <c r="HU40" s="176">
        <f>SUM(HU9:HU39)</f>
        <v>75.955590186102896</v>
      </c>
      <c r="HV40" s="101"/>
      <c r="HW40" s="473" t="s">
        <v>15</v>
      </c>
      <c r="HX40" s="474"/>
      <c r="HY40" s="485"/>
      <c r="HZ40" s="167">
        <f>SUM(HZ9:HZ39)</f>
        <v>142.5</v>
      </c>
      <c r="IA40" s="168"/>
      <c r="IB40" s="169"/>
      <c r="IC40" s="170">
        <f>SUM(IC9:IC39)</f>
        <v>543.31705395542735</v>
      </c>
      <c r="ID40" s="105">
        <f>SUM(ID9:ID39)</f>
        <v>0</v>
      </c>
      <c r="IE40" s="106">
        <f>SUM(IE9:IE39)</f>
        <v>135</v>
      </c>
      <c r="IF40" s="106">
        <f>SUM(IF9:IF39)</f>
        <v>526.05441982222214</v>
      </c>
      <c r="IG40" s="171"/>
      <c r="IH40" s="171"/>
      <c r="II40" s="172">
        <f>SUM(II9:II39)</f>
        <v>7.5</v>
      </c>
      <c r="IJ40" s="173"/>
      <c r="IK40" s="171"/>
      <c r="IL40" s="174"/>
      <c r="IM40" s="175">
        <f>SUM(IM9:IM39)</f>
        <v>15</v>
      </c>
      <c r="IN40" s="176">
        <f>SUM(IN9:IN39)</f>
        <v>58.292111266666666</v>
      </c>
      <c r="IO40" s="101"/>
      <c r="IP40" s="473" t="s">
        <v>15</v>
      </c>
      <c r="IQ40" s="474"/>
      <c r="IR40" s="485"/>
      <c r="IS40" s="167">
        <f>SUM(IS9:IS39)</f>
        <v>135</v>
      </c>
      <c r="IT40" s="168"/>
      <c r="IU40" s="169"/>
      <c r="IV40" s="170">
        <f>SUM(IV9:IV39)</f>
        <v>289.20685423333339</v>
      </c>
      <c r="IW40" s="105">
        <f>SUM(IW9:IW39)</f>
        <v>0</v>
      </c>
      <c r="IX40" s="106">
        <f>SUM(IX9:IX39)</f>
        <v>135</v>
      </c>
      <c r="IY40" s="106">
        <f>SUM(IY9:IY39)</f>
        <v>289.20685423333339</v>
      </c>
      <c r="IZ40" s="171"/>
      <c r="JA40" s="171"/>
      <c r="JB40" s="172">
        <f>SUM(JB9:JB39)</f>
        <v>7.5</v>
      </c>
      <c r="JC40" s="173"/>
      <c r="JD40" s="171"/>
      <c r="JE40" s="174"/>
      <c r="JF40" s="175">
        <f>SUM(JF9:JF39)</f>
        <v>15</v>
      </c>
      <c r="JG40" s="176">
        <f>SUM(JG9:JG39)</f>
        <v>22.648540222222216</v>
      </c>
      <c r="JH40" s="101"/>
      <c r="JI40" s="473" t="s">
        <v>15</v>
      </c>
      <c r="JJ40" s="474"/>
      <c r="JK40" s="485"/>
      <c r="JL40" s="167">
        <f>SUM(JL9:JL39)</f>
        <v>127.5</v>
      </c>
      <c r="JM40" s="168"/>
      <c r="JN40" s="169"/>
      <c r="JO40" s="170">
        <f>SUM(JO9:JO39)</f>
        <v>293.46478026448852</v>
      </c>
      <c r="JP40" s="105">
        <f>SUM(JP9:JP39)</f>
        <v>0</v>
      </c>
      <c r="JQ40" s="106">
        <f>SUM(JQ9:JQ39)</f>
        <v>0</v>
      </c>
      <c r="JR40" s="106">
        <f>SUM(JR9:JR39)</f>
        <v>0</v>
      </c>
      <c r="JS40" s="171"/>
      <c r="JT40" s="171"/>
      <c r="JU40" s="172">
        <f>SUM(JU9:JU39)</f>
        <v>7.5</v>
      </c>
      <c r="JV40" s="173"/>
      <c r="JW40" s="171"/>
      <c r="JX40" s="174"/>
      <c r="JY40" s="175">
        <f>SUM(JY9:JY39)</f>
        <v>0</v>
      </c>
      <c r="JZ40" s="176">
        <f>SUM(JZ9:JZ39)</f>
        <v>0</v>
      </c>
      <c r="KA40" s="101"/>
      <c r="KB40" s="473" t="s">
        <v>15</v>
      </c>
      <c r="KC40" s="474"/>
      <c r="KD40" s="485"/>
      <c r="KE40" s="167">
        <f>SUM(KE9:KE39)</f>
        <v>120</v>
      </c>
      <c r="KF40" s="168"/>
      <c r="KG40" s="169"/>
      <c r="KH40" s="170">
        <f>SUM(KH9:KH39)</f>
        <v>260.36190049999993</v>
      </c>
      <c r="KI40" s="105">
        <f>SUM(KI9:KI39)</f>
        <v>0</v>
      </c>
      <c r="KJ40" s="106">
        <f>SUM(KJ9:KJ39)</f>
        <v>120</v>
      </c>
      <c r="KK40" s="106">
        <f>SUM(KK9:KK39)</f>
        <v>260.36190049999993</v>
      </c>
      <c r="KL40" s="171"/>
      <c r="KM40" s="171"/>
      <c r="KN40" s="172">
        <f>SUM(KN9:KN39)</f>
        <v>7.5</v>
      </c>
      <c r="KO40" s="173"/>
      <c r="KP40" s="171"/>
      <c r="KQ40" s="174"/>
      <c r="KR40" s="175">
        <f>SUM(KR9:KR39)</f>
        <v>15</v>
      </c>
      <c r="KS40" s="176">
        <f>SUM(KS9:KS39)</f>
        <v>31.12400111111112</v>
      </c>
      <c r="KT40" s="101"/>
      <c r="KU40" s="473" t="s">
        <v>15</v>
      </c>
      <c r="KV40" s="474"/>
      <c r="KW40" s="485"/>
      <c r="KX40" s="167">
        <f>SUM(KX9:KX39)</f>
        <v>97.5</v>
      </c>
      <c r="KY40" s="168"/>
      <c r="KZ40" s="169"/>
      <c r="LA40" s="170">
        <f>SUM(LA9:LA39)</f>
        <v>271.30903287777778</v>
      </c>
      <c r="LB40" s="105">
        <f>SUM(LB9:LB39)</f>
        <v>0</v>
      </c>
      <c r="LC40" s="106">
        <f>SUM(LC9:LC39)</f>
        <v>97.5</v>
      </c>
      <c r="LD40" s="106">
        <f>SUM(LD9:LD39)</f>
        <v>271.30903287777778</v>
      </c>
      <c r="LE40" s="171"/>
      <c r="LF40" s="171"/>
      <c r="LG40" s="172">
        <f>SUM(LG9:LG39)</f>
        <v>0</v>
      </c>
      <c r="LH40" s="173"/>
      <c r="LI40" s="171"/>
      <c r="LJ40" s="174"/>
      <c r="LK40" s="175">
        <f>SUM(LK9:LK39)</f>
        <v>0</v>
      </c>
      <c r="LL40" s="176">
        <f>SUM(LL9:LL39)</f>
        <v>0</v>
      </c>
      <c r="LM40" s="101"/>
      <c r="LN40" s="473" t="s">
        <v>15</v>
      </c>
      <c r="LO40" s="474"/>
      <c r="LP40" s="485"/>
      <c r="LQ40" s="167">
        <f>SUM(LQ9:LQ39)</f>
        <v>94.5</v>
      </c>
      <c r="LR40" s="168"/>
      <c r="LS40" s="169"/>
      <c r="LT40" s="170">
        <f>SUM(LT9:LT39)</f>
        <v>363.99522678814816</v>
      </c>
      <c r="LU40" s="105">
        <f>SUM(LU9:LU39)</f>
        <v>0</v>
      </c>
      <c r="LV40" s="106">
        <f>SUM(LV9:LV39)</f>
        <v>94.5</v>
      </c>
      <c r="LW40" s="106">
        <f>SUM(LW9:LW39)</f>
        <v>363.99522678814816</v>
      </c>
      <c r="LX40" s="171"/>
      <c r="LY40" s="171"/>
      <c r="LZ40" s="172">
        <f>SUM(LZ9:LZ39)</f>
        <v>7.5</v>
      </c>
      <c r="MA40" s="173"/>
      <c r="MB40" s="171"/>
      <c r="MC40" s="174"/>
      <c r="MD40" s="175">
        <f>SUM(MD9:MD39)</f>
        <v>15</v>
      </c>
      <c r="ME40" s="176">
        <f>SUM(ME9:ME39)</f>
        <v>62.96172524444443</v>
      </c>
      <c r="MF40" s="101"/>
      <c r="MG40" s="473" t="s">
        <v>15</v>
      </c>
      <c r="MH40" s="474"/>
      <c r="MI40" s="485"/>
      <c r="MJ40" s="167">
        <f>SUM(MJ9:MJ39)</f>
        <v>120</v>
      </c>
      <c r="MK40" s="168"/>
      <c r="ML40" s="169"/>
      <c r="MM40" s="170">
        <f>SUM(MM9:MM39)</f>
        <v>463.86724626666665</v>
      </c>
      <c r="MN40" s="105">
        <f>SUM(MN9:MN39)</f>
        <v>0</v>
      </c>
      <c r="MO40" s="106">
        <f>SUM(MO9:MO39)</f>
        <v>120</v>
      </c>
      <c r="MP40" s="106">
        <f>SUM(MP9:MP39)</f>
        <v>463.86724626666665</v>
      </c>
      <c r="MQ40" s="171"/>
      <c r="MR40" s="171"/>
      <c r="MS40" s="172">
        <f>SUM(MS9:MS39)</f>
        <v>7.5</v>
      </c>
      <c r="MT40" s="173"/>
      <c r="MU40" s="171"/>
      <c r="MV40" s="174"/>
      <c r="MW40" s="175">
        <f>SUM(MW9:MW39)</f>
        <v>15</v>
      </c>
      <c r="MX40" s="176">
        <f>SUM(MX9:MX39)</f>
        <v>58.292111266666666</v>
      </c>
      <c r="MY40" s="101"/>
      <c r="MZ40" s="473" t="s">
        <v>15</v>
      </c>
      <c r="NA40" s="474"/>
      <c r="NB40" s="485"/>
      <c r="NC40" s="167">
        <f>SUM(NC9:NC39)</f>
        <v>120</v>
      </c>
      <c r="ND40" s="168"/>
      <c r="NE40" s="169"/>
      <c r="NF40" s="170">
        <f>SUM(NF9:NF39)</f>
        <v>424.85072565555549</v>
      </c>
      <c r="NG40" s="105">
        <f>SUM(NG9:NG39)</f>
        <v>0</v>
      </c>
      <c r="NH40" s="106">
        <f>SUM(NH9:NH39)</f>
        <v>120</v>
      </c>
      <c r="NI40" s="106">
        <f>SUM(NI9:NI39)</f>
        <v>424.85072565555549</v>
      </c>
      <c r="NJ40" s="171"/>
      <c r="NK40" s="171"/>
      <c r="NL40" s="172">
        <f>SUM(NL9:NL39)</f>
        <v>11</v>
      </c>
      <c r="NM40" s="173"/>
      <c r="NN40" s="171"/>
      <c r="NO40" s="174"/>
      <c r="NP40" s="175">
        <f>SUM(NP9:NP39)</f>
        <v>22</v>
      </c>
      <c r="NQ40" s="176">
        <f>SUM(NQ9:NQ39)</f>
        <v>32.093204533333328</v>
      </c>
      <c r="NR40" s="101"/>
      <c r="NS40" s="473" t="s">
        <v>15</v>
      </c>
      <c r="NT40" s="474"/>
      <c r="NU40" s="485"/>
      <c r="NV40" s="167">
        <f>SUM(NV9:NV39)</f>
        <v>127.5</v>
      </c>
      <c r="NW40" s="168"/>
      <c r="NX40" s="169"/>
      <c r="NY40" s="170">
        <f>SUM(NY9:NY39)</f>
        <v>464.22917683333321</v>
      </c>
      <c r="NZ40" s="105">
        <f>SUM(NZ9:NZ39)</f>
        <v>0</v>
      </c>
      <c r="OA40" s="106">
        <f>SUM(OA9:OA39)</f>
        <v>127.5</v>
      </c>
      <c r="OB40" s="106">
        <f>SUM(OB9:OB39)</f>
        <v>464.22917683333321</v>
      </c>
      <c r="OC40" s="171"/>
      <c r="OD40" s="171"/>
      <c r="OE40" s="172">
        <f>SUM(OE9:OE39)</f>
        <v>7.5</v>
      </c>
      <c r="OF40" s="173"/>
      <c r="OG40" s="171"/>
      <c r="OH40" s="174"/>
      <c r="OI40" s="175">
        <f>SUM(OI9:OI39)</f>
        <v>15</v>
      </c>
      <c r="OJ40" s="176">
        <f>SUM(OJ9:OJ39)</f>
        <v>26.896408777777772</v>
      </c>
      <c r="OK40" s="101"/>
      <c r="OL40" s="473" t="s">
        <v>15</v>
      </c>
      <c r="OM40" s="474"/>
      <c r="ON40" s="485"/>
      <c r="OO40" s="167">
        <f>SUM(OO9:OO39)</f>
        <v>150</v>
      </c>
      <c r="OP40" s="168"/>
      <c r="OQ40" s="169"/>
      <c r="OR40" s="170">
        <f>SUM(OR9:OR39)</f>
        <v>345.97453664774952</v>
      </c>
      <c r="OS40" s="105">
        <f>SUM(OS9:OS39)</f>
        <v>0</v>
      </c>
      <c r="OT40" s="106">
        <f>SUM(OT9:OT39)</f>
        <v>127.5</v>
      </c>
      <c r="OU40" s="106">
        <f>SUM(OU9:OU39)</f>
        <v>292.26856378888886</v>
      </c>
      <c r="OV40" s="171"/>
      <c r="OW40" s="171"/>
      <c r="OX40" s="172">
        <f>SUM(OX9:OX39)</f>
        <v>11</v>
      </c>
      <c r="OY40" s="173"/>
      <c r="OZ40" s="171"/>
      <c r="PA40" s="174"/>
      <c r="PB40" s="175">
        <f>SUM(PB9:PB39)</f>
        <v>22</v>
      </c>
      <c r="PC40" s="176">
        <f>SUM(PC9:PC39)</f>
        <v>38.423441111111103</v>
      </c>
      <c r="PD40" s="101"/>
      <c r="PE40" s="473" t="s">
        <v>15</v>
      </c>
      <c r="PF40" s="474"/>
      <c r="PG40" s="485"/>
      <c r="PH40" s="167">
        <f>SUM(PH9:PH39)</f>
        <v>120</v>
      </c>
      <c r="PI40" s="168"/>
      <c r="PJ40" s="169"/>
      <c r="PK40" s="170">
        <f>SUM(PK9:PK39)</f>
        <v>412.74973798837635</v>
      </c>
      <c r="PL40" s="105">
        <f>SUM(PL9:PL39)</f>
        <v>0</v>
      </c>
      <c r="PM40" s="106">
        <f>SUM(PM9:PM39)</f>
        <v>90</v>
      </c>
      <c r="PN40" s="106">
        <f>SUM(PN9:PN39)</f>
        <v>343.69920145555551</v>
      </c>
      <c r="PO40" s="171"/>
      <c r="PP40" s="171"/>
      <c r="PQ40" s="172">
        <f>SUM(PQ9:PQ39)</f>
        <v>0</v>
      </c>
      <c r="PR40" s="173"/>
      <c r="PS40" s="171"/>
      <c r="PT40" s="174"/>
      <c r="PU40" s="175">
        <f>SUM(PU9:PU39)</f>
        <v>0</v>
      </c>
      <c r="PV40" s="176">
        <f>SUM(PV9:PV39)</f>
        <v>0</v>
      </c>
      <c r="PW40" s="101"/>
      <c r="PX40" s="473" t="s">
        <v>15</v>
      </c>
      <c r="PY40" s="474"/>
      <c r="PZ40" s="485"/>
      <c r="QA40" s="167">
        <f>SUM(QA9:QA39)</f>
        <v>142.5</v>
      </c>
      <c r="QB40" s="168"/>
      <c r="QC40" s="169"/>
      <c r="QD40" s="170">
        <f>SUM(QD9:QD39)</f>
        <v>328.36328077777779</v>
      </c>
      <c r="QE40" s="105">
        <f>SUM(QE9:QE39)</f>
        <v>0.75</v>
      </c>
      <c r="QF40" s="106">
        <f>SUM(QF9:QF39)</f>
        <v>142.5</v>
      </c>
      <c r="QG40" s="106">
        <f>SUM(QG9:QG39)</f>
        <v>328.36328077777779</v>
      </c>
      <c r="QH40" s="171"/>
      <c r="QI40" s="171"/>
      <c r="QJ40" s="172">
        <f>SUM(QJ9:QJ39)</f>
        <v>7.5</v>
      </c>
      <c r="QK40" s="173"/>
      <c r="QL40" s="171"/>
      <c r="QM40" s="174"/>
      <c r="QN40" s="175">
        <f>SUM(QN9:QN39)</f>
        <v>15</v>
      </c>
      <c r="QO40" s="176">
        <f>SUM(QO9:QO39)</f>
        <v>35.564493777777777</v>
      </c>
      <c r="QP40" s="101"/>
      <c r="QQ40" s="473" t="s">
        <v>15</v>
      </c>
      <c r="QR40" s="474"/>
      <c r="QS40" s="485"/>
      <c r="QT40" s="167">
        <f>SUM(QT9:QT39)</f>
        <v>112.5</v>
      </c>
      <c r="QU40" s="168"/>
      <c r="QV40" s="169"/>
      <c r="QW40" s="170">
        <f>SUM(QW9:QW39)</f>
        <v>320.35613149974375</v>
      </c>
      <c r="QX40" s="105">
        <f>SUM(QX9:QX39)</f>
        <v>0</v>
      </c>
      <c r="QY40" s="106">
        <f>SUM(QY9:QY39)</f>
        <v>97.5</v>
      </c>
      <c r="QZ40" s="106">
        <f>SUM(QZ9:QZ39)</f>
        <v>285.83086323333339</v>
      </c>
      <c r="RA40" s="171"/>
      <c r="RB40" s="171"/>
      <c r="RC40" s="172">
        <f>SUM(RC9:RC39)</f>
        <v>11</v>
      </c>
      <c r="RD40" s="173"/>
      <c r="RE40" s="171"/>
      <c r="RF40" s="174"/>
      <c r="RG40" s="175">
        <f>SUM(RG9:RG39)</f>
        <v>22</v>
      </c>
      <c r="RH40" s="176">
        <f>SUM(RH9:RH39)</f>
        <v>62.96172524444443</v>
      </c>
      <c r="RI40" s="101"/>
      <c r="RJ40" s="473" t="s">
        <v>15</v>
      </c>
      <c r="RK40" s="474"/>
      <c r="RL40" s="485"/>
      <c r="RM40" s="167">
        <f>SUM(RM9:RM39)</f>
        <v>135</v>
      </c>
      <c r="RN40" s="168"/>
      <c r="RO40" s="169"/>
      <c r="RP40" s="170">
        <f>SUM(RP9:RP39)</f>
        <v>378.97624522209401</v>
      </c>
      <c r="RQ40" s="105">
        <f>SUM(RQ9:RQ39)</f>
        <v>1</v>
      </c>
      <c r="RR40" s="106">
        <f>SUM(RR9:RR39)</f>
        <v>127.5</v>
      </c>
      <c r="RS40" s="106">
        <f>SUM(RS9:RS39)</f>
        <v>361.7136110888888</v>
      </c>
      <c r="RT40" s="171"/>
      <c r="RU40" s="171"/>
      <c r="RV40" s="172">
        <f>SUM(RV9:RV39)</f>
        <v>0</v>
      </c>
      <c r="RW40" s="173"/>
      <c r="RX40" s="171"/>
      <c r="RY40" s="174"/>
      <c r="RZ40" s="175">
        <f>SUM(RZ9:RZ39)</f>
        <v>0</v>
      </c>
      <c r="SA40" s="176">
        <f>SUM(SA9:SA39)</f>
        <v>0</v>
      </c>
      <c r="SB40" s="101"/>
      <c r="SC40" s="473" t="s">
        <v>15</v>
      </c>
      <c r="SD40" s="474"/>
      <c r="SE40" s="485"/>
      <c r="SF40" s="167">
        <f>SUM(SF9:SF39)</f>
        <v>127.5</v>
      </c>
      <c r="SG40" s="168"/>
      <c r="SH40" s="169"/>
      <c r="SI40" s="170">
        <f>SUM(SI9:SI39)</f>
        <v>196.39548844444437</v>
      </c>
      <c r="SJ40" s="105">
        <f>SUM(SJ9:SJ39)</f>
        <v>0.5</v>
      </c>
      <c r="SK40" s="106">
        <f>SUM(SK9:SK39)</f>
        <v>127.5</v>
      </c>
      <c r="SL40" s="106">
        <f>SUM(SL9:SL39)</f>
        <v>196.39548844444437</v>
      </c>
      <c r="SM40" s="171"/>
      <c r="SN40" s="171"/>
      <c r="SO40" s="172">
        <f>SUM(SO9:SO39)</f>
        <v>7.5</v>
      </c>
      <c r="SP40" s="173"/>
      <c r="SQ40" s="171"/>
      <c r="SR40" s="174"/>
      <c r="SS40" s="175">
        <f>SUM(SS9:SS39)</f>
        <v>15</v>
      </c>
      <c r="ST40" s="176">
        <f>SUM(ST9:ST39)</f>
        <v>32.786651333333332</v>
      </c>
      <c r="SU40" s="101"/>
      <c r="SV40" s="473" t="s">
        <v>15</v>
      </c>
      <c r="SW40" s="474"/>
      <c r="SX40" s="485"/>
      <c r="SY40" s="167">
        <f>SUM(SY9:SY39)</f>
        <v>135</v>
      </c>
      <c r="SZ40" s="168"/>
      <c r="TA40" s="169"/>
      <c r="TB40" s="170">
        <f>SUM(TB9:TB39)</f>
        <v>310.72741439769374</v>
      </c>
      <c r="TC40" s="105">
        <f>SUM(TC9:TC39)</f>
        <v>0</v>
      </c>
      <c r="TD40" s="106">
        <f>SUM(TD9:TD39)</f>
        <v>0</v>
      </c>
      <c r="TE40" s="106">
        <f>SUM(TE9:TE39)</f>
        <v>0</v>
      </c>
      <c r="TF40" s="171"/>
      <c r="TG40" s="171"/>
      <c r="TH40" s="172">
        <f>SUM(TH9:TH39)</f>
        <v>7.5</v>
      </c>
      <c r="TI40" s="173"/>
      <c r="TJ40" s="171"/>
      <c r="TK40" s="174"/>
      <c r="TL40" s="175">
        <f>SUM(TL9:TL39)</f>
        <v>15</v>
      </c>
      <c r="TM40" s="176">
        <f>SUM(TM9:TM39)</f>
        <v>34.525268266410407</v>
      </c>
      <c r="TN40" s="101"/>
      <c r="TO40" s="473" t="s">
        <v>15</v>
      </c>
      <c r="TP40" s="474"/>
      <c r="TQ40" s="485"/>
      <c r="TR40" s="167">
        <f>SUM(TR9:TR39)</f>
        <v>120</v>
      </c>
      <c r="TS40" s="168"/>
      <c r="TT40" s="169"/>
      <c r="TU40" s="170">
        <f>SUM(TU9:TU39)</f>
        <v>298.27742224444438</v>
      </c>
      <c r="TV40" s="105">
        <f>SUM(TV9:TV39)</f>
        <v>0</v>
      </c>
      <c r="TW40" s="106">
        <f>SUM(TW9:TW39)</f>
        <v>120</v>
      </c>
      <c r="TX40" s="106">
        <f>SUM(TX9:TX39)</f>
        <v>298.27742224444438</v>
      </c>
      <c r="TY40" s="171"/>
      <c r="TZ40" s="171"/>
      <c r="UA40" s="172">
        <f>SUM(UA9:UA39)</f>
        <v>7.5</v>
      </c>
      <c r="UB40" s="173"/>
      <c r="UC40" s="171"/>
      <c r="UD40" s="174"/>
      <c r="UE40" s="175">
        <f>SUM(UE9:UE39)</f>
        <v>15</v>
      </c>
      <c r="UF40" s="176">
        <f>SUM(UF9:UF39)</f>
        <v>37.247420222222225</v>
      </c>
      <c r="UG40" s="101"/>
      <c r="UH40" s="473" t="s">
        <v>15</v>
      </c>
      <c r="UI40" s="474"/>
      <c r="UJ40" s="485"/>
      <c r="UK40" s="167">
        <f>SUM(UK9:UK39)</f>
        <v>127.5</v>
      </c>
      <c r="UL40" s="168"/>
      <c r="UM40" s="169"/>
      <c r="UN40" s="170">
        <f>SUM(UN9:UN39)</f>
        <v>315.33580799999999</v>
      </c>
      <c r="UO40" s="105">
        <f>SUM(UO9:UO39)</f>
        <v>0.75</v>
      </c>
      <c r="UP40" s="106">
        <f>SUM(UP9:UP39)</f>
        <v>127.5</v>
      </c>
      <c r="UQ40" s="106">
        <f>SUM(UQ9:UQ39)</f>
        <v>315.33580799999999</v>
      </c>
      <c r="UR40" s="171"/>
      <c r="US40" s="171"/>
      <c r="UT40" s="172">
        <f>SUM(UT9:UT39)</f>
        <v>7.5</v>
      </c>
      <c r="UU40" s="173"/>
      <c r="UV40" s="171"/>
      <c r="UW40" s="174"/>
      <c r="UX40" s="175">
        <f>SUM(UX9:UX39)</f>
        <v>15</v>
      </c>
      <c r="UY40" s="176">
        <f>SUM(UY9:UY39)</f>
        <v>52.251824666666671</v>
      </c>
      <c r="UZ40" s="101"/>
      <c r="VA40" s="473" t="s">
        <v>15</v>
      </c>
      <c r="VB40" s="474"/>
      <c r="VC40" s="485"/>
      <c r="VD40" s="167">
        <f>SUM(VD9:VD39)</f>
        <v>150</v>
      </c>
      <c r="VE40" s="168"/>
      <c r="VF40" s="169"/>
      <c r="VG40" s="170">
        <f>SUM(VG9:VG39)</f>
        <v>378.12417154444438</v>
      </c>
      <c r="VH40" s="105">
        <f>SUM(VH9:VH39)</f>
        <v>0</v>
      </c>
      <c r="VI40" s="106">
        <f>SUM(VI9:VI39)</f>
        <v>150</v>
      </c>
      <c r="VJ40" s="106">
        <f>SUM(VJ9:VJ39)</f>
        <v>378.12417154444438</v>
      </c>
      <c r="VK40" s="171"/>
      <c r="VL40" s="171"/>
      <c r="VM40" s="172">
        <f>SUM(VM9:VM39)</f>
        <v>3.5</v>
      </c>
      <c r="VN40" s="173"/>
      <c r="VO40" s="171"/>
      <c r="VP40" s="174"/>
      <c r="VQ40" s="175">
        <f>SUM(VQ9:VQ39)</f>
        <v>7</v>
      </c>
      <c r="VR40" s="176">
        <f>SUM(VR9:VR39)</f>
        <v>0</v>
      </c>
      <c r="VS40" s="101"/>
      <c r="VT40" s="473" t="s">
        <v>15</v>
      </c>
      <c r="VU40" s="474"/>
      <c r="VV40" s="485"/>
      <c r="VW40" s="167">
        <f>SUM(VW9:VW39)</f>
        <v>120</v>
      </c>
      <c r="VX40" s="168"/>
      <c r="VY40" s="169"/>
      <c r="VZ40" s="170">
        <f>SUM(VZ9:VZ39)</f>
        <v>238.61767978888889</v>
      </c>
      <c r="WA40" s="105">
        <f>SUM(WA9:WA39)</f>
        <v>0</v>
      </c>
      <c r="WB40" s="106">
        <f>SUM(WB9:WB39)</f>
        <v>120</v>
      </c>
      <c r="WC40" s="106">
        <f>SUM(WC9:WC39)</f>
        <v>238.61767978888889</v>
      </c>
      <c r="WD40" s="171"/>
      <c r="WE40" s="171"/>
      <c r="WF40" s="172">
        <f>SUM(WF9:WF39)</f>
        <v>7.5</v>
      </c>
      <c r="WG40" s="173"/>
      <c r="WH40" s="171"/>
      <c r="WI40" s="174"/>
      <c r="WJ40" s="175">
        <f>SUM(WJ9:WJ39)</f>
        <v>15</v>
      </c>
      <c r="WK40" s="176">
        <f>SUM(WK9:WK39)</f>
        <v>24.412571555555555</v>
      </c>
      <c r="WL40" s="101"/>
      <c r="WM40" s="473" t="s">
        <v>15</v>
      </c>
      <c r="WN40" s="474"/>
      <c r="WO40" s="485"/>
      <c r="WP40" s="167">
        <f>SUM(WP9:WP39)</f>
        <v>138</v>
      </c>
      <c r="WQ40" s="168"/>
      <c r="WR40" s="169"/>
      <c r="WS40" s="170">
        <f>SUM(WS9:WS39)</f>
        <v>388.55424643105982</v>
      </c>
      <c r="WT40" s="105">
        <f>SUM(WT9:WT39)</f>
        <v>0</v>
      </c>
      <c r="WU40" s="106">
        <f>SUM(WU9:WU39)</f>
        <v>135</v>
      </c>
      <c r="WV40" s="106">
        <f>SUM(WV9:WV39)</f>
        <v>381.64919277777773</v>
      </c>
      <c r="WW40" s="171"/>
      <c r="WX40" s="171"/>
      <c r="WY40" s="172">
        <f>SUM(WY9:WY39)</f>
        <v>11</v>
      </c>
      <c r="WZ40" s="173"/>
      <c r="XA40" s="171"/>
      <c r="XB40" s="174"/>
      <c r="XC40" s="175">
        <f>SUM(XC9:XC39)</f>
        <v>22</v>
      </c>
      <c r="XD40" s="176">
        <f>SUM(XD9:XD39)</f>
        <v>5.2312653333333259</v>
      </c>
      <c r="XE40" s="101"/>
      <c r="XF40" s="473" t="s">
        <v>15</v>
      </c>
      <c r="XG40" s="474"/>
      <c r="XH40" s="485"/>
      <c r="XI40" s="167">
        <f>SUM(XI9:XI39)</f>
        <v>135</v>
      </c>
      <c r="XJ40" s="168"/>
      <c r="XK40" s="169"/>
      <c r="XL40" s="170">
        <f>SUM(XL9:XL39)</f>
        <v>301.13177286653854</v>
      </c>
      <c r="XM40" s="105">
        <f>SUM(XM9:XM39)</f>
        <v>0</v>
      </c>
      <c r="XN40" s="106">
        <f>SUM(XN9:XN39)</f>
        <v>127.5</v>
      </c>
      <c r="XO40" s="106">
        <f>SUM(XO9:XO39)</f>
        <v>283.86913873333333</v>
      </c>
      <c r="XP40" s="171"/>
      <c r="XQ40" s="171"/>
      <c r="XR40" s="172">
        <f>SUM(XR9:XR39)</f>
        <v>7.5</v>
      </c>
      <c r="XS40" s="173"/>
      <c r="XT40" s="171"/>
      <c r="XU40" s="174"/>
      <c r="XV40" s="175">
        <f>SUM(XV9:XV39)</f>
        <v>15</v>
      </c>
      <c r="XW40" s="176">
        <f>SUM(XW9:XW39)</f>
        <v>42.843657555555552</v>
      </c>
      <c r="XX40" s="101"/>
      <c r="XY40" s="473" t="s">
        <v>15</v>
      </c>
      <c r="XZ40" s="474"/>
      <c r="YA40" s="485"/>
      <c r="YB40" s="167">
        <f>SUM(YB9:YB39)</f>
        <v>127.5</v>
      </c>
      <c r="YC40" s="168"/>
      <c r="YD40" s="169"/>
      <c r="YE40" s="170">
        <f>SUM(YE9:YE39)</f>
        <v>329.70151144444435</v>
      </c>
      <c r="YF40" s="105">
        <f>SUM(YF9:YF39)</f>
        <v>0</v>
      </c>
      <c r="YG40" s="106">
        <f>SUM(YG9:YG39)</f>
        <v>127.5</v>
      </c>
      <c r="YH40" s="106">
        <f>SUM(YH9:YH39)</f>
        <v>329.70151144444435</v>
      </c>
      <c r="YI40" s="171"/>
      <c r="YJ40" s="171"/>
      <c r="YK40" s="172">
        <f>SUM(YK9:YK39)</f>
        <v>7.5</v>
      </c>
      <c r="YL40" s="173"/>
      <c r="YM40" s="171"/>
      <c r="YN40" s="174"/>
      <c r="YO40" s="175">
        <f>SUM(YO9:YO39)</f>
        <v>15</v>
      </c>
      <c r="YP40" s="176">
        <f>SUM(YP9:YP39)</f>
        <v>41.241835999999992</v>
      </c>
      <c r="YQ40" s="101"/>
      <c r="YR40" s="473" t="s">
        <v>15</v>
      </c>
      <c r="YS40" s="474"/>
      <c r="YT40" s="485"/>
      <c r="YU40" s="167">
        <f>SUM(YU9:YU39)</f>
        <v>150</v>
      </c>
      <c r="YV40" s="168"/>
      <c r="YW40" s="169"/>
      <c r="YX40" s="170">
        <f>SUM(YX9:YX39)</f>
        <v>353.88833722158154</v>
      </c>
      <c r="YY40" s="105">
        <f>SUM(YY9:YY39)</f>
        <v>0</v>
      </c>
      <c r="YZ40" s="106">
        <f>SUM(YZ9:YZ39)</f>
        <v>112.5</v>
      </c>
      <c r="ZA40" s="106">
        <f>SUM(ZA9:ZA39)</f>
        <v>267.57516655555548</v>
      </c>
      <c r="ZB40" s="171"/>
      <c r="ZC40" s="171"/>
      <c r="ZD40" s="172">
        <f>SUM(ZD9:ZD39)</f>
        <v>7.5</v>
      </c>
      <c r="ZE40" s="173"/>
      <c r="ZF40" s="171"/>
      <c r="ZG40" s="174"/>
      <c r="ZH40" s="175">
        <f>SUM(ZH9:ZH39)</f>
        <v>15</v>
      </c>
      <c r="ZI40" s="176">
        <f>SUM(ZI9:ZI39)</f>
        <v>22.101082222222217</v>
      </c>
      <c r="ZJ40" s="101"/>
      <c r="ZK40" s="473" t="s">
        <v>15</v>
      </c>
      <c r="ZL40" s="474"/>
      <c r="ZM40" s="485"/>
      <c r="ZN40" s="167">
        <f>SUM(ZN9:ZN39)</f>
        <v>135</v>
      </c>
      <c r="ZO40" s="168"/>
      <c r="ZP40" s="169"/>
      <c r="ZQ40" s="170">
        <f>SUM(ZQ9:ZQ39)</f>
        <v>405.67591448133908</v>
      </c>
      <c r="ZR40" s="105">
        <f>SUM(ZR9:ZR39)</f>
        <v>0</v>
      </c>
      <c r="ZS40" s="106">
        <f>SUM(ZS9:ZS39)</f>
        <v>127.5</v>
      </c>
      <c r="ZT40" s="106">
        <f>SUM(ZT9:ZT39)</f>
        <v>386.49520988888884</v>
      </c>
      <c r="ZU40" s="171"/>
      <c r="ZV40" s="171"/>
      <c r="ZW40" s="172">
        <f>SUM(ZW9:ZW39)</f>
        <v>7.5</v>
      </c>
      <c r="ZX40" s="173"/>
      <c r="ZY40" s="171"/>
      <c r="ZZ40" s="174"/>
      <c r="AAA40" s="175">
        <f>SUM(AAA9:AAA39)</f>
        <v>15</v>
      </c>
      <c r="AAB40" s="176">
        <f>SUM(AAB9:AAB39)</f>
        <v>52.251824666666671</v>
      </c>
      <c r="AAC40" s="101"/>
      <c r="AAD40" s="473" t="s">
        <v>15</v>
      </c>
      <c r="AAE40" s="474"/>
      <c r="AAF40" s="485"/>
      <c r="AAG40" s="167">
        <f>SUM(AAG9:AAG39)</f>
        <v>157.5</v>
      </c>
      <c r="AAH40" s="168"/>
      <c r="AAI40" s="169"/>
      <c r="AAJ40" s="170">
        <f>SUM(AAJ9:AAJ39)</f>
        <v>296.63856202209399</v>
      </c>
      <c r="AAK40" s="105">
        <f>SUM(AAK9:AAK39)</f>
        <v>0</v>
      </c>
      <c r="AAL40" s="106">
        <f>SUM(AAL9:AAL39)</f>
        <v>150</v>
      </c>
      <c r="AAM40" s="106">
        <f>SUM(AAM9:AAM39)</f>
        <v>279.37592788888878</v>
      </c>
      <c r="AAN40" s="171"/>
      <c r="AAO40" s="171"/>
      <c r="AAP40" s="172">
        <f>SUM(AAP9:AAP39)</f>
        <v>0</v>
      </c>
      <c r="AAQ40" s="173"/>
      <c r="AAR40" s="171"/>
      <c r="AAS40" s="174"/>
      <c r="AAT40" s="175">
        <f>SUM(AAT9:AAT39)</f>
        <v>0</v>
      </c>
      <c r="AAU40" s="176">
        <f>SUM(AAU9:AAU39)</f>
        <v>0</v>
      </c>
      <c r="AAV40" s="101"/>
      <c r="AAW40" s="473" t="s">
        <v>15</v>
      </c>
      <c r="AAX40" s="474"/>
      <c r="AAY40" s="485"/>
      <c r="AAZ40" s="167">
        <f>SUM(AAZ9:AAZ39)</f>
        <v>135</v>
      </c>
      <c r="ABA40" s="168"/>
      <c r="ABB40" s="169"/>
      <c r="ABC40" s="170">
        <f>SUM(ABC9:ABC39)</f>
        <v>292.70497491098297</v>
      </c>
      <c r="ABD40" s="105">
        <f>SUM(ABD9:ABD39)</f>
        <v>0</v>
      </c>
      <c r="ABE40" s="106">
        <f>SUM(ABE9:ABE39)</f>
        <v>127.5</v>
      </c>
      <c r="ABF40" s="106">
        <f>SUM(ABF9:ABF39)</f>
        <v>275.44234077777776</v>
      </c>
      <c r="ABG40" s="171"/>
      <c r="ABH40" s="171"/>
      <c r="ABI40" s="172">
        <f>SUM(ABI9:ABI39)</f>
        <v>7.5</v>
      </c>
      <c r="ABJ40" s="173"/>
      <c r="ABK40" s="171"/>
      <c r="ABL40" s="174"/>
      <c r="ABM40" s="175">
        <f>SUM(ABM9:ABM39)</f>
        <v>15</v>
      </c>
      <c r="ABN40" s="176">
        <f>SUM(ABN9:ABN39)</f>
        <v>41.241835999999992</v>
      </c>
      <c r="ABO40" s="101"/>
      <c r="ABP40" s="473" t="s">
        <v>15</v>
      </c>
      <c r="ABQ40" s="474"/>
      <c r="ABR40" s="485"/>
      <c r="ABS40" s="167">
        <f>SUM(ABS9:ABS39)</f>
        <v>150</v>
      </c>
      <c r="ABT40" s="168"/>
      <c r="ABU40" s="169"/>
      <c r="ABV40" s="170">
        <f>SUM(ABV9:ABV39)</f>
        <v>345.25268266410416</v>
      </c>
      <c r="ABW40" s="105">
        <f>SUM(ABW9:ABW39)</f>
        <v>0</v>
      </c>
      <c r="ABX40" s="106">
        <f>SUM(ABX9:ABX39)</f>
        <v>0</v>
      </c>
      <c r="ABY40" s="106">
        <f>SUM(ABY9:ABY39)</f>
        <v>0</v>
      </c>
      <c r="ABZ40" s="171"/>
      <c r="ACA40" s="171"/>
      <c r="ACB40" s="172">
        <f>SUM(ACB9:ACB39)</f>
        <v>15</v>
      </c>
      <c r="ACC40" s="173"/>
      <c r="ACD40" s="171"/>
      <c r="ACE40" s="174"/>
      <c r="ACF40" s="175">
        <f>SUM(ACF9:ACF39)</f>
        <v>30</v>
      </c>
      <c r="ACG40" s="176">
        <f>SUM(ACG9:ACG39)</f>
        <v>51.787902399615611</v>
      </c>
      <c r="ACH40" s="101"/>
      <c r="ACI40" s="473" t="s">
        <v>15</v>
      </c>
      <c r="ACJ40" s="474"/>
      <c r="ACK40" s="485"/>
      <c r="ACL40" s="167">
        <f>SUM(ACL9:ACL39)</f>
        <v>142.5</v>
      </c>
      <c r="ACM40" s="168"/>
      <c r="ACN40" s="169"/>
      <c r="ACO40" s="170">
        <f>SUM(ACO9:ACO39)</f>
        <v>338.01976248863264</v>
      </c>
      <c r="ACP40" s="105">
        <f>SUM(ACP9:ACP39)</f>
        <v>4</v>
      </c>
      <c r="ACQ40" s="106">
        <f>SUM(ACQ9:ACQ39)</f>
        <v>127.5</v>
      </c>
      <c r="ACR40" s="106">
        <f>SUM(ACR9:ACR39)</f>
        <v>303.49449422222222</v>
      </c>
      <c r="ACS40" s="171"/>
      <c r="ACT40" s="171"/>
      <c r="ACU40" s="172">
        <f>SUM(ACU9:ACU39)</f>
        <v>14.5</v>
      </c>
      <c r="ACV40" s="173"/>
      <c r="ACW40" s="171"/>
      <c r="ACX40" s="174"/>
      <c r="ACY40" s="175">
        <f>SUM(ACY9:ACY39)</f>
        <v>29</v>
      </c>
      <c r="ACZ40" s="176">
        <f>SUM(ACZ9:ACZ39)</f>
        <v>60.841138079880416</v>
      </c>
      <c r="ADA40" s="101"/>
      <c r="ADB40" s="473" t="s">
        <v>15</v>
      </c>
      <c r="ADC40" s="474"/>
      <c r="ADD40" s="485"/>
      <c r="ADE40" s="167">
        <f>SUM(ADE9:ADE39)</f>
        <v>140.5</v>
      </c>
      <c r="ADF40" s="168"/>
      <c r="ADG40" s="169"/>
      <c r="ADH40" s="170">
        <f>SUM(ADH9:ADH39)</f>
        <v>326.35322744380375</v>
      </c>
      <c r="ADI40" s="105">
        <f>SUM(ADI9:ADI39)</f>
        <v>0</v>
      </c>
      <c r="ADJ40" s="106">
        <f>SUM(ADJ9:ADJ39)</f>
        <v>103</v>
      </c>
      <c r="ADK40" s="106">
        <f>SUM(ADK9:ADK39)</f>
        <v>240.04005677777775</v>
      </c>
      <c r="ADL40" s="171"/>
      <c r="ADM40" s="171"/>
      <c r="ADN40" s="172">
        <f>SUM(ADN9:ADN39)</f>
        <v>7.5</v>
      </c>
      <c r="ADO40" s="173"/>
      <c r="ADP40" s="171"/>
      <c r="ADQ40" s="174"/>
      <c r="ADR40" s="175">
        <f>SUM(ADR9:ADR39)</f>
        <v>15</v>
      </c>
      <c r="ADS40" s="176">
        <f>SUM(ADS9:ADS39)</f>
        <v>34.525268266410407</v>
      </c>
      <c r="ADT40" s="101"/>
      <c r="ADU40" s="473" t="s">
        <v>15</v>
      </c>
      <c r="ADV40" s="474"/>
      <c r="ADW40" s="485"/>
      <c r="ADX40" s="167">
        <f>SUM(ADX9:ADX39)</f>
        <v>135</v>
      </c>
      <c r="ADY40" s="168"/>
      <c r="ADZ40" s="169"/>
      <c r="AEA40" s="170">
        <f>SUM(AEA9:AEA39)</f>
        <v>389.89147711111099</v>
      </c>
      <c r="AEB40" s="105">
        <f>SUM(AEB9:AEB39)</f>
        <v>0</v>
      </c>
      <c r="AEC40" s="106">
        <f>SUM(AEC9:AEC39)</f>
        <v>135</v>
      </c>
      <c r="AED40" s="106">
        <f>SUM(AED9:AED39)</f>
        <v>389.89147711111099</v>
      </c>
      <c r="AEE40" s="171"/>
      <c r="AEF40" s="171"/>
      <c r="AEG40" s="172">
        <f>SUM(AEG9:AEG39)</f>
        <v>11</v>
      </c>
      <c r="AEH40" s="173"/>
      <c r="AEI40" s="171"/>
      <c r="AEJ40" s="174"/>
      <c r="AEK40" s="175">
        <f>SUM(AEK9:AEK39)</f>
        <v>22</v>
      </c>
      <c r="AEL40" s="176">
        <f>SUM(AEL9:AEL39)</f>
        <v>22.101082222222217</v>
      </c>
      <c r="AEM40" s="101"/>
      <c r="AEN40" s="473" t="s">
        <v>15</v>
      </c>
      <c r="AEO40" s="474"/>
      <c r="AEP40" s="485"/>
      <c r="AEQ40" s="167">
        <f>SUM(AEQ9:AEQ39)</f>
        <v>127.5</v>
      </c>
      <c r="AER40" s="168"/>
      <c r="AES40" s="169"/>
      <c r="AET40" s="170">
        <f>SUM(AET9:AET39)</f>
        <v>349.13627044444428</v>
      </c>
      <c r="AEU40" s="105">
        <f>SUM(AEU9:AEU39)</f>
        <v>0</v>
      </c>
      <c r="AEV40" s="106">
        <f>SUM(AEV9:AEV39)</f>
        <v>127.5</v>
      </c>
      <c r="AEW40" s="106">
        <f>SUM(AEW9:AEW39)</f>
        <v>349.13627044444428</v>
      </c>
      <c r="AEX40" s="171"/>
      <c r="AEY40" s="171"/>
      <c r="AEZ40" s="172">
        <f>SUM(AEZ9:AEZ39)</f>
        <v>14.5</v>
      </c>
      <c r="AFA40" s="173"/>
      <c r="AFB40" s="171"/>
      <c r="AFC40" s="174"/>
      <c r="AFD40" s="175">
        <f>SUM(AFD9:AFD39)</f>
        <v>29</v>
      </c>
      <c r="AFE40" s="176">
        <f>SUM(AFE9:AFE39)</f>
        <v>65.723481885925921</v>
      </c>
      <c r="AFF40" s="101"/>
      <c r="AFG40" s="473" t="s">
        <v>15</v>
      </c>
      <c r="AFH40" s="474"/>
      <c r="AFI40" s="485"/>
      <c r="AFJ40" s="167">
        <f>SUM(AFJ9:AFJ39)</f>
        <v>150</v>
      </c>
      <c r="AFK40" s="168"/>
      <c r="AFL40" s="169"/>
      <c r="AFM40" s="170">
        <f>SUM(AFM9:AFM39)</f>
        <v>386.24777085529934</v>
      </c>
      <c r="AFN40" s="105">
        <f>SUM(AFN9:AFN39)</f>
        <v>1</v>
      </c>
      <c r="AFO40" s="106">
        <f>SUM(AFO9:AFO39)</f>
        <v>135</v>
      </c>
      <c r="AFP40" s="106">
        <f>SUM(AFP9:AFP39)</f>
        <v>351.72250258888891</v>
      </c>
      <c r="AFQ40" s="171"/>
      <c r="AFR40" s="171"/>
      <c r="AFS40" s="172">
        <f>SUM(AFS9:AFS39)</f>
        <v>0</v>
      </c>
      <c r="AFT40" s="173"/>
      <c r="AFU40" s="171"/>
      <c r="AFV40" s="174"/>
      <c r="AFW40" s="175">
        <f>SUM(AFW9:AFW39)</f>
        <v>0</v>
      </c>
      <c r="AFX40" s="176">
        <f>SUM(AFX9:AFX39)</f>
        <v>0</v>
      </c>
      <c r="AFY40" s="101"/>
      <c r="AFZ40" s="473" t="s">
        <v>15</v>
      </c>
      <c r="AGA40" s="474"/>
      <c r="AGB40" s="485"/>
      <c r="AGC40" s="167">
        <f>SUM(AGC9:AGC39)</f>
        <v>142</v>
      </c>
      <c r="AGD40" s="168"/>
      <c r="AGE40" s="169"/>
      <c r="AGF40" s="170">
        <f>SUM(AGF9:AGF39)</f>
        <v>356.57507491098295</v>
      </c>
      <c r="AGG40" s="105">
        <f>SUM(AGG9:AGG39)</f>
        <v>3</v>
      </c>
      <c r="AGH40" s="106">
        <f>SUM(AGH9:AGH39)</f>
        <v>134.5</v>
      </c>
      <c r="AGI40" s="106">
        <f>SUM(AGI9:AGI39)</f>
        <v>339.31244077777774</v>
      </c>
      <c r="AGJ40" s="171"/>
      <c r="AGK40" s="171"/>
      <c r="AGL40" s="172">
        <f>SUM(AGL9:AGL39)</f>
        <v>3.5</v>
      </c>
      <c r="AGM40" s="173"/>
      <c r="AGN40" s="171"/>
      <c r="AGO40" s="174"/>
      <c r="AGP40" s="175">
        <f>SUM(AGP9:AGP39)</f>
        <v>7</v>
      </c>
      <c r="AGQ40" s="176">
        <f>SUM(AGQ9:AGQ39)</f>
        <v>28.386711111111101</v>
      </c>
      <c r="AGR40" s="101"/>
      <c r="AGS40" s="473" t="s">
        <v>15</v>
      </c>
      <c r="AGT40" s="474"/>
      <c r="AGU40" s="485"/>
      <c r="AGV40" s="167">
        <f>SUM(AGV9:AGV39)</f>
        <v>142.5</v>
      </c>
      <c r="AGW40" s="168"/>
      <c r="AGX40" s="169"/>
      <c r="AGY40" s="170">
        <f>SUM(AGY9:AGY39)</f>
        <v>360.51123111111104</v>
      </c>
      <c r="AGZ40" s="105">
        <f>SUM(AGZ9:AGZ39)</f>
        <v>0</v>
      </c>
      <c r="AHA40" s="106">
        <f>SUM(AHA9:AHA39)</f>
        <v>142.5</v>
      </c>
      <c r="AHB40" s="106">
        <f>SUM(AHB9:AHB39)</f>
        <v>360.51123111111104</v>
      </c>
      <c r="AHC40" s="171"/>
      <c r="AHD40" s="171"/>
      <c r="AHE40" s="172">
        <f>SUM(AHE9:AHE39)</f>
        <v>7.5</v>
      </c>
      <c r="AHF40" s="173"/>
      <c r="AHG40" s="171"/>
      <c r="AHH40" s="174"/>
      <c r="AHI40" s="175">
        <f>SUM(AHI9:AHI39)</f>
        <v>15</v>
      </c>
      <c r="AHJ40" s="176">
        <f>SUM(AHJ9:AHJ39)</f>
        <v>26.176602888888894</v>
      </c>
      <c r="AHK40" s="101"/>
      <c r="AHL40" s="473" t="s">
        <v>15</v>
      </c>
      <c r="AHM40" s="474"/>
      <c r="AHN40" s="485"/>
      <c r="AHO40" s="167">
        <f>SUM(AHO9:AHO39)</f>
        <v>105</v>
      </c>
      <c r="AHP40" s="168"/>
      <c r="AHQ40" s="169"/>
      <c r="AHR40" s="170">
        <f>SUM(AHR9:AHR39)</f>
        <v>245.68441557764962</v>
      </c>
      <c r="AHS40" s="105">
        <f>SUM(AHS9:AHS39)</f>
        <v>0</v>
      </c>
      <c r="AHT40" s="106">
        <f>SUM(AHT9:AHT39)</f>
        <v>97.5</v>
      </c>
      <c r="AHU40" s="106">
        <f>SUM(AHU9:AHU39)</f>
        <v>228.42178144444441</v>
      </c>
      <c r="AHV40" s="171"/>
      <c r="AHW40" s="171"/>
      <c r="AHX40" s="172">
        <f>SUM(AHX9:AHX39)</f>
        <v>11</v>
      </c>
      <c r="AHY40" s="173"/>
      <c r="AHZ40" s="171"/>
      <c r="AIA40" s="174"/>
      <c r="AIB40" s="175">
        <f>SUM(AIB9:AIB39)</f>
        <v>22</v>
      </c>
      <c r="AIC40" s="176">
        <f>SUM(AIC9:AIC39)</f>
        <v>37.048171777649657</v>
      </c>
      <c r="AID40" s="101"/>
      <c r="AIE40" s="473" t="s">
        <v>15</v>
      </c>
      <c r="AIF40" s="474"/>
      <c r="AIG40" s="485"/>
      <c r="AIH40" s="167">
        <f>SUM(AIH9:AIH39)</f>
        <v>130.5</v>
      </c>
      <c r="AII40" s="168"/>
      <c r="AIJ40" s="169"/>
      <c r="AIK40" s="170">
        <f>SUM(AIK9:AIK39)</f>
        <v>239.20459347524809</v>
      </c>
      <c r="AIL40" s="105">
        <f>SUM(AIL9:AIL39)</f>
        <v>0</v>
      </c>
      <c r="AIM40" s="106">
        <f>SUM(AIM9:AIM39)</f>
        <v>112.5</v>
      </c>
      <c r="AIN40" s="106">
        <f>SUM(AIN9:AIN39)</f>
        <v>197.77427155555557</v>
      </c>
      <c r="AIO40" s="171"/>
      <c r="AIP40" s="171"/>
      <c r="AIQ40" s="172">
        <f>SUM(AIQ9:AIQ39)</f>
        <v>14.5</v>
      </c>
      <c r="AIR40" s="173"/>
      <c r="AIS40" s="171"/>
      <c r="AIT40" s="174"/>
      <c r="AIU40" s="175">
        <f>SUM(AIU9:AIU39)</f>
        <v>25.5</v>
      </c>
      <c r="AIV40" s="176">
        <f>SUM(AIV9:AIV39)</f>
        <v>52.332929555555538</v>
      </c>
      <c r="AIW40" s="101"/>
      <c r="AIX40" s="473" t="s">
        <v>15</v>
      </c>
      <c r="AIY40" s="474"/>
      <c r="AIZ40" s="485"/>
      <c r="AJA40" s="167">
        <f>SUM(AJA9:AJA39)</f>
        <v>135</v>
      </c>
      <c r="AJB40" s="168"/>
      <c r="AJC40" s="169"/>
      <c r="AJD40" s="170">
        <f>SUM(AJD9:AJD39)</f>
        <v>289.79790611111105</v>
      </c>
      <c r="AJE40" s="105">
        <f>SUM(AJE9:AJE39)</f>
        <v>0</v>
      </c>
      <c r="AJF40" s="106">
        <f>SUM(AJF9:AJF39)</f>
        <v>135</v>
      </c>
      <c r="AJG40" s="106">
        <f>SUM(AJG9:AJG39)</f>
        <v>289.79790611111105</v>
      </c>
      <c r="AJH40" s="171"/>
      <c r="AJI40" s="171"/>
      <c r="AJJ40" s="172">
        <f>SUM(AJJ9:AJJ39)</f>
        <v>7.5</v>
      </c>
      <c r="AJK40" s="173"/>
      <c r="AJL40" s="171"/>
      <c r="AJM40" s="174"/>
      <c r="AJN40" s="175">
        <f>SUM(AJN9:AJN39)</f>
        <v>15</v>
      </c>
      <c r="AJO40" s="176">
        <f>SUM(AJO9:AJO39)</f>
        <v>20.397879555555555</v>
      </c>
      <c r="AJP40" s="101"/>
      <c r="AJQ40" s="473" t="s">
        <v>15</v>
      </c>
      <c r="AJR40" s="474"/>
      <c r="AJS40" s="485"/>
      <c r="AJT40" s="167">
        <f>SUM(AJT9:AJT39)</f>
        <v>135</v>
      </c>
      <c r="AJU40" s="168"/>
      <c r="AJV40" s="169"/>
      <c r="AJW40" s="170">
        <f>SUM(AJW9:AJW39)</f>
        <v>382.48051788888887</v>
      </c>
      <c r="AJX40" s="105">
        <f>SUM(AJX9:AJX39)</f>
        <v>0</v>
      </c>
      <c r="AJY40" s="106">
        <f>SUM(AJY9:AJY39)</f>
        <v>135</v>
      </c>
      <c r="AJZ40" s="106">
        <f>SUM(AJZ9:AJZ39)</f>
        <v>382.48051788888887</v>
      </c>
      <c r="AKA40" s="171"/>
      <c r="AKB40" s="171"/>
      <c r="AKC40" s="172">
        <f>SUM(AKC9:AKC39)</f>
        <v>7.5</v>
      </c>
      <c r="AKD40" s="173"/>
      <c r="AKE40" s="171"/>
      <c r="AKF40" s="174"/>
      <c r="AKG40" s="175">
        <f>SUM(AKG9:AKG39)</f>
        <v>15</v>
      </c>
      <c r="AKH40" s="176">
        <f>SUM(AKH9:AKH39)</f>
        <v>59.916236666666663</v>
      </c>
      <c r="AKI40" s="101"/>
      <c r="AKJ40" s="473" t="s">
        <v>15</v>
      </c>
      <c r="AKK40" s="474"/>
      <c r="AKL40" s="485"/>
      <c r="AKM40" s="167">
        <f>SUM(AKM9:AKM39)</f>
        <v>150</v>
      </c>
      <c r="AKN40" s="168"/>
      <c r="AKO40" s="169"/>
      <c r="AKP40" s="170">
        <f>SUM(AKP9:AKP39)</f>
        <v>375.45223779987185</v>
      </c>
      <c r="AKQ40" s="105">
        <f>SUM(AKQ9:AKQ39)</f>
        <v>0</v>
      </c>
      <c r="AKR40" s="106">
        <f>SUM(AKR9:AKR39)</f>
        <v>142.5</v>
      </c>
      <c r="AKS40" s="106">
        <f>SUM(AKS9:AKS39)</f>
        <v>358.18960366666664</v>
      </c>
      <c r="AKT40" s="171"/>
      <c r="AKU40" s="171"/>
      <c r="AKV40" s="172">
        <f>SUM(AKV9:AKV39)</f>
        <v>14.5</v>
      </c>
      <c r="AKW40" s="173"/>
      <c r="AKX40" s="171"/>
      <c r="AKY40" s="174"/>
      <c r="AKZ40" s="175">
        <f>SUM(AKZ9:AKZ39)</f>
        <v>29</v>
      </c>
      <c r="ALA40" s="176">
        <f>SUM(ALA9:ALA39)</f>
        <v>40.405372710854849</v>
      </c>
      <c r="ALB40" s="101"/>
      <c r="ALC40" s="473" t="s">
        <v>15</v>
      </c>
      <c r="ALD40" s="474"/>
      <c r="ALE40" s="485"/>
      <c r="ALF40" s="167">
        <f>SUM(ALF9:ALF39)</f>
        <v>135</v>
      </c>
      <c r="ALG40" s="168"/>
      <c r="ALH40" s="169"/>
      <c r="ALI40" s="170">
        <f>SUM(ALI9:ALI39)</f>
        <v>321.39839844444441</v>
      </c>
      <c r="ALJ40" s="105">
        <f>SUM(ALJ9:ALJ39)</f>
        <v>6</v>
      </c>
      <c r="ALK40" s="106">
        <f>SUM(ALK9:ALK39)</f>
        <v>135</v>
      </c>
      <c r="ALL40" s="106">
        <f>SUM(ALL9:ALL39)</f>
        <v>321.39839844444441</v>
      </c>
      <c r="ALM40" s="171"/>
      <c r="ALN40" s="171"/>
      <c r="ALO40" s="172">
        <f>SUM(ALO9:ALO39)</f>
        <v>14.5</v>
      </c>
      <c r="ALP40" s="173"/>
      <c r="ALQ40" s="171"/>
      <c r="ALR40" s="174"/>
      <c r="ALS40" s="175">
        <f>SUM(ALS9:ALS39)</f>
        <v>29</v>
      </c>
      <c r="ALT40" s="176">
        <f>SUM(ALT9:ALT39)</f>
        <v>39.133108888888884</v>
      </c>
      <c r="ALU40" s="101"/>
      <c r="ALV40" s="473" t="s">
        <v>15</v>
      </c>
      <c r="ALW40" s="474"/>
      <c r="ALX40" s="485"/>
      <c r="ALY40" s="167">
        <f>SUM(ALY9:ALY39)</f>
        <v>150</v>
      </c>
      <c r="ALZ40" s="168"/>
      <c r="AMA40" s="169"/>
      <c r="AMB40" s="170">
        <f>SUM(AMB9:AMB39)</f>
        <v>384.92880259974368</v>
      </c>
      <c r="AMC40" s="105">
        <f>SUM(AMC9:AMC39)</f>
        <v>0</v>
      </c>
      <c r="AMD40" s="106">
        <f>SUM(AMD9:AMD39)</f>
        <v>135</v>
      </c>
      <c r="AME40" s="106">
        <f>SUM(AME9:AME39)</f>
        <v>350.40353433333325</v>
      </c>
      <c r="AMF40" s="171"/>
      <c r="AMG40" s="171"/>
      <c r="AMH40" s="172">
        <f>SUM(AMH9:AMH39)</f>
        <v>7</v>
      </c>
      <c r="AMI40" s="173"/>
      <c r="AMJ40" s="171"/>
      <c r="AMK40" s="174"/>
      <c r="AML40" s="175">
        <f>SUM(AML9:AML39)</f>
        <v>14</v>
      </c>
      <c r="AMM40" s="176">
        <f>SUM(AMM9:AMM39)</f>
        <v>16.11179185765819</v>
      </c>
      <c r="AMN40" s="101"/>
      <c r="AMO40" s="473" t="s">
        <v>15</v>
      </c>
      <c r="AMP40" s="474"/>
      <c r="AMQ40" s="485"/>
      <c r="AMR40" s="167">
        <f>SUM(AMR9:AMR39)</f>
        <v>142.5</v>
      </c>
      <c r="AMS40" s="168"/>
      <c r="AMT40" s="169"/>
      <c r="AMU40" s="170">
        <f>SUM(AMU9:AMU39)</f>
        <v>325.79833866666661</v>
      </c>
      <c r="AMV40" s="105">
        <f>SUM(AMV9:AMV39)</f>
        <v>0</v>
      </c>
      <c r="AMW40" s="106">
        <f>SUM(AMW9:AMW39)</f>
        <v>142.5</v>
      </c>
      <c r="AMX40" s="106">
        <f>SUM(AMX9:AMX39)</f>
        <v>325.79833866666661</v>
      </c>
      <c r="AMY40" s="171"/>
      <c r="AMZ40" s="171"/>
      <c r="ANA40" s="172">
        <f>SUM(ANA9:ANA39)</f>
        <v>7.5</v>
      </c>
      <c r="ANB40" s="173"/>
      <c r="ANC40" s="171"/>
      <c r="AND40" s="174"/>
      <c r="ANE40" s="175">
        <f>SUM(ANE9:ANE39)</f>
        <v>15</v>
      </c>
      <c r="ANF40" s="176">
        <f>SUM(ANF9:ANF39)</f>
        <v>40.734930444444437</v>
      </c>
      <c r="ANG40" s="101"/>
      <c r="ANH40" s="473" t="s">
        <v>15</v>
      </c>
      <c r="ANI40" s="474"/>
      <c r="ANJ40" s="485"/>
      <c r="ANK40" s="167">
        <f>SUM(ANK9:ANK39)</f>
        <v>127.5</v>
      </c>
      <c r="ANL40" s="168"/>
      <c r="ANM40" s="169"/>
      <c r="ANN40" s="170">
        <f>SUM(ANN9:ANN39)</f>
        <v>268.21386755555557</v>
      </c>
      <c r="ANO40" s="105">
        <f>SUM(ANO9:ANO39)</f>
        <v>0.75</v>
      </c>
      <c r="ANP40" s="106">
        <f>SUM(ANP9:ANP39)</f>
        <v>127.5</v>
      </c>
      <c r="ANQ40" s="106">
        <f>SUM(ANQ9:ANQ39)</f>
        <v>268.21386755555557</v>
      </c>
      <c r="ANR40" s="171"/>
      <c r="ANS40" s="171"/>
      <c r="ANT40" s="172">
        <f>SUM(ANT9:ANT39)</f>
        <v>7.5</v>
      </c>
      <c r="ANU40" s="173"/>
      <c r="ANV40" s="171"/>
      <c r="ANW40" s="174"/>
      <c r="ANX40" s="175">
        <f>SUM(ANX9:ANX39)</f>
        <v>0</v>
      </c>
      <c r="ANY40" s="176">
        <f>SUM(ANY9:ANY39)</f>
        <v>0</v>
      </c>
      <c r="ANZ40" s="101"/>
      <c r="AOA40" s="473" t="s">
        <v>15</v>
      </c>
      <c r="AOB40" s="474"/>
      <c r="AOC40" s="485"/>
      <c r="AOD40" s="167">
        <f>SUM(AOD9:AOD39)</f>
        <v>142.5</v>
      </c>
      <c r="AOE40" s="168"/>
      <c r="AOF40" s="169"/>
      <c r="AOG40" s="170">
        <f>SUM(AOG9:AOG39)</f>
        <v>341.41102977777763</v>
      </c>
      <c r="AOH40" s="105">
        <f>SUM(AOH9:AOH39)</f>
        <v>1.5</v>
      </c>
      <c r="AOI40" s="106">
        <f>SUM(AOI9:AOI39)</f>
        <v>142.5</v>
      </c>
      <c r="AOJ40" s="106">
        <f>SUM(AOJ9:AOJ39)</f>
        <v>341.41102977777763</v>
      </c>
      <c r="AOK40" s="171"/>
      <c r="AOL40" s="171"/>
      <c r="AOM40" s="172">
        <f>SUM(AOM9:AOM39)</f>
        <v>11</v>
      </c>
      <c r="AON40" s="173"/>
      <c r="AOO40" s="171"/>
      <c r="AOP40" s="174"/>
      <c r="AOQ40" s="175">
        <f>SUM(AOQ9:AOQ39)</f>
        <v>22</v>
      </c>
      <c r="AOR40" s="176">
        <f>SUM(AOR9:AOR39)</f>
        <v>33.050242222222224</v>
      </c>
      <c r="AOS40" s="101"/>
      <c r="AOT40" s="473" t="s">
        <v>15</v>
      </c>
      <c r="AOU40" s="474"/>
      <c r="AOV40" s="485"/>
      <c r="AOW40" s="167">
        <f>SUM(AOW9:AOW39)</f>
        <v>142.5</v>
      </c>
      <c r="AOX40" s="168"/>
      <c r="AOY40" s="169"/>
      <c r="AOZ40" s="170">
        <f>SUM(AOZ9:AOZ39)</f>
        <v>355.67278302209405</v>
      </c>
      <c r="APA40" s="105">
        <f>SUM(APA9:APA39)</f>
        <v>0</v>
      </c>
      <c r="APB40" s="106">
        <f>SUM(APB9:APB39)</f>
        <v>135</v>
      </c>
      <c r="APC40" s="106">
        <f>SUM(APC9:APC39)</f>
        <v>338.41014888888884</v>
      </c>
      <c r="APD40" s="171"/>
      <c r="APE40" s="171"/>
      <c r="APF40" s="172">
        <f>SUM(APF9:APF39)</f>
        <v>0</v>
      </c>
      <c r="APG40" s="173"/>
      <c r="APH40" s="171"/>
      <c r="API40" s="174"/>
      <c r="APJ40" s="175">
        <f>SUM(APJ9:APJ39)</f>
        <v>0</v>
      </c>
      <c r="APK40" s="176">
        <f>SUM(APK9:APK39)</f>
        <v>0</v>
      </c>
      <c r="APL40" s="101"/>
      <c r="APM40" s="473" t="s">
        <v>15</v>
      </c>
      <c r="APN40" s="474"/>
      <c r="APO40" s="485"/>
      <c r="APP40" s="167">
        <f>SUM(APP9:APP39)</f>
        <v>150</v>
      </c>
      <c r="APQ40" s="168"/>
      <c r="APR40" s="169"/>
      <c r="APS40" s="170">
        <f>SUM(APS9:APS39)</f>
        <v>396.6814424665385</v>
      </c>
      <c r="APT40" s="105">
        <f>SUM(APT9:APT39)</f>
        <v>0</v>
      </c>
      <c r="APU40" s="106">
        <f>SUM(APU9:APU39)</f>
        <v>142.5</v>
      </c>
      <c r="APV40" s="106">
        <f>SUM(APV9:APV39)</f>
        <v>379.41880833333329</v>
      </c>
      <c r="APW40" s="171"/>
      <c r="APX40" s="171"/>
      <c r="APY40" s="172">
        <f>SUM(APY9:APY39)</f>
        <v>7.5</v>
      </c>
      <c r="APZ40" s="173"/>
      <c r="AQA40" s="171"/>
      <c r="AQB40" s="174"/>
      <c r="AQC40" s="175">
        <f>SUM(AQC9:AQC39)</f>
        <v>15</v>
      </c>
      <c r="AQD40" s="176">
        <f>SUM(AQD9:AQD39)</f>
        <v>39.315594888888874</v>
      </c>
      <c r="AQE40" s="101"/>
      <c r="AQF40" s="473" t="s">
        <v>15</v>
      </c>
      <c r="AQG40" s="474"/>
      <c r="AQH40" s="485"/>
      <c r="AQI40" s="167">
        <f>SUM(AQI9:AQI39)</f>
        <v>135</v>
      </c>
      <c r="AQJ40" s="168"/>
      <c r="AQK40" s="169"/>
      <c r="AQL40" s="170">
        <f>SUM(AQL9:AQL39)</f>
        <v>353.16110055555555</v>
      </c>
      <c r="AQM40" s="105">
        <f>SUM(AQM9:AQM39)</f>
        <v>0</v>
      </c>
      <c r="AQN40" s="106">
        <f>SUM(AQN9:AQN39)</f>
        <v>135</v>
      </c>
      <c r="AQO40" s="106">
        <f>SUM(AQO9:AQO39)</f>
        <v>353.16110055555555</v>
      </c>
      <c r="AQP40" s="171"/>
      <c r="AQQ40" s="171"/>
      <c r="AQR40" s="172">
        <f>SUM(AQR9:AQR39)</f>
        <v>11</v>
      </c>
      <c r="AQS40" s="173"/>
      <c r="AQT40" s="171"/>
      <c r="AQU40" s="174"/>
      <c r="AQV40" s="175">
        <f>SUM(AQV9:AQV39)</f>
        <v>22</v>
      </c>
      <c r="AQW40" s="176">
        <f>SUM(AQW9:AQW39)</f>
        <v>42.945038666666669</v>
      </c>
      <c r="AQX40" s="101"/>
      <c r="AQY40" s="473" t="s">
        <v>15</v>
      </c>
      <c r="AQZ40" s="474"/>
      <c r="ARA40" s="485"/>
      <c r="ARB40" s="167">
        <f>SUM(ARB9:ARB39)</f>
        <v>150</v>
      </c>
      <c r="ARC40" s="168"/>
      <c r="ARD40" s="169"/>
      <c r="ARE40" s="170">
        <f>SUM(ARE9:ARE39)</f>
        <v>403.2813527998718</v>
      </c>
      <c r="ARF40" s="105">
        <f>SUM(ARF9:ARF39)</f>
        <v>1.5</v>
      </c>
      <c r="ARG40" s="106">
        <f>SUM(ARG9:ARG39)</f>
        <v>142.5</v>
      </c>
      <c r="ARH40" s="106">
        <f>SUM(ARH9:ARH39)</f>
        <v>386.01871866666659</v>
      </c>
      <c r="ARI40" s="171"/>
      <c r="ARJ40" s="171"/>
      <c r="ARK40" s="172">
        <f>SUM(ARK9:ARK39)</f>
        <v>0</v>
      </c>
      <c r="ARL40" s="173"/>
      <c r="ARM40" s="171"/>
      <c r="ARN40" s="174"/>
      <c r="ARO40" s="175">
        <f>SUM(ARO9:ARO39)</f>
        <v>0</v>
      </c>
      <c r="ARP40" s="176">
        <f>SUM(ARP9:ARP39)</f>
        <v>0</v>
      </c>
      <c r="ARQ40" s="101"/>
      <c r="ARR40" s="473" t="s">
        <v>15</v>
      </c>
      <c r="ARS40" s="474"/>
      <c r="ART40" s="485"/>
      <c r="ARU40" s="167">
        <f>SUM(ARU9:ARU39)</f>
        <v>142.5</v>
      </c>
      <c r="ARV40" s="168"/>
      <c r="ARW40" s="169"/>
      <c r="ARX40" s="170">
        <f>SUM(ARX9:ARX39)</f>
        <v>290.2743973333333</v>
      </c>
      <c r="ARY40" s="105">
        <f>SUM(ARY9:ARY39)</f>
        <v>0.4</v>
      </c>
      <c r="ARZ40" s="106">
        <f>SUM(ARZ9:ARZ39)</f>
        <v>142.5</v>
      </c>
      <c r="ASA40" s="106">
        <f>SUM(ASA9:ASA39)</f>
        <v>290.2743973333333</v>
      </c>
      <c r="ASB40" s="171"/>
      <c r="ASC40" s="171"/>
      <c r="ASD40" s="172">
        <f>SUM(ASD9:ASD39)</f>
        <v>15</v>
      </c>
      <c r="ASE40" s="173"/>
      <c r="ASF40" s="171"/>
      <c r="ASG40" s="174"/>
      <c r="ASH40" s="175">
        <f>SUM(ASH9:ASH39)</f>
        <v>30</v>
      </c>
      <c r="ASI40" s="176">
        <f>SUM(ASI9:ASI39)</f>
        <v>50.677848355427415</v>
      </c>
      <c r="ASJ40" s="101"/>
      <c r="ASK40" s="473" t="s">
        <v>15</v>
      </c>
      <c r="ASL40" s="474"/>
      <c r="ASM40" s="485"/>
      <c r="ASN40" s="167">
        <f>SUM(ASN9:ASN39)</f>
        <v>142.5</v>
      </c>
      <c r="ASO40" s="168"/>
      <c r="ASP40" s="169"/>
      <c r="ASQ40" s="170">
        <f>SUM(ASQ9:ASQ39)</f>
        <v>345.70701979987183</v>
      </c>
      <c r="ASR40" s="105">
        <f>SUM(ASR9:ASR39)</f>
        <v>0</v>
      </c>
      <c r="ASS40" s="106">
        <f>SUM(ASS9:ASS39)</f>
        <v>135</v>
      </c>
      <c r="AST40" s="106">
        <f>SUM(AST9:AST39)</f>
        <v>328.44438566666662</v>
      </c>
      <c r="ASU40" s="171"/>
      <c r="ASV40" s="171"/>
      <c r="ASW40" s="172">
        <f>SUM(ASW9:ASW39)</f>
        <v>10.5</v>
      </c>
      <c r="ASX40" s="173"/>
      <c r="ASY40" s="171"/>
      <c r="ASZ40" s="174"/>
      <c r="ATA40" s="175">
        <f>SUM(ATA9:ATA39)</f>
        <v>21</v>
      </c>
      <c r="ATB40" s="176">
        <f>SUM(ATB9:ATB39)</f>
        <v>23.427147155555538</v>
      </c>
      <c r="ATC40" s="101"/>
      <c r="ATD40" s="473" t="s">
        <v>15</v>
      </c>
      <c r="ATE40" s="474"/>
      <c r="ATF40" s="485"/>
      <c r="ATG40" s="167">
        <f>SUM(ATG9:ATG39)</f>
        <v>142.5</v>
      </c>
      <c r="ATH40" s="168"/>
      <c r="ATI40" s="169"/>
      <c r="ATJ40" s="170">
        <f>SUM(ATJ9:ATJ39)</f>
        <v>361.89102803333327</v>
      </c>
      <c r="ATK40" s="105">
        <f>SUM(ATK9:ATK39)</f>
        <v>4</v>
      </c>
      <c r="ATL40" s="106">
        <f>SUM(ATL9:ATL39)</f>
        <v>142.5</v>
      </c>
      <c r="ATM40" s="106">
        <f>SUM(ATM9:ATM39)</f>
        <v>361.89102803333327</v>
      </c>
      <c r="ATN40" s="171"/>
      <c r="ATO40" s="171"/>
      <c r="ATP40" s="172">
        <f>SUM(ATP9:ATP39)</f>
        <v>11</v>
      </c>
      <c r="ATQ40" s="173"/>
      <c r="ATR40" s="171"/>
      <c r="ATS40" s="174"/>
      <c r="ATT40" s="175">
        <f>SUM(ATT9:ATT39)</f>
        <v>22</v>
      </c>
      <c r="ATU40" s="176">
        <f>SUM(ATU9:ATU39)</f>
        <v>35.564493777777777</v>
      </c>
      <c r="ATV40" s="101"/>
      <c r="ATW40" s="473" t="s">
        <v>15</v>
      </c>
      <c r="ATX40" s="474"/>
      <c r="ATY40" s="485"/>
      <c r="ATZ40" s="167">
        <f>SUM(ATZ9:ATZ39)</f>
        <v>97.5</v>
      </c>
      <c r="AUA40" s="168"/>
      <c r="AUB40" s="169"/>
      <c r="AUC40" s="170">
        <f>SUM(AUC9:AUC39)</f>
        <v>224.44764188888888</v>
      </c>
      <c r="AUD40" s="105">
        <f>SUM(AUD9:AUD39)</f>
        <v>0</v>
      </c>
      <c r="AUE40" s="106">
        <f>SUM(AUE9:AUE39)</f>
        <v>97.5</v>
      </c>
      <c r="AUF40" s="106">
        <f>SUM(AUF9:AUF39)</f>
        <v>224.44764188888888</v>
      </c>
      <c r="AUG40" s="171"/>
      <c r="AUH40" s="171"/>
      <c r="AUI40" s="172">
        <f>SUM(AUI9:AUI39)</f>
        <v>14.5</v>
      </c>
      <c r="AUJ40" s="173"/>
      <c r="AUK40" s="171"/>
      <c r="AUL40" s="174"/>
      <c r="AUM40" s="175">
        <f>SUM(AUM9:AUM39)</f>
        <v>29</v>
      </c>
      <c r="AUN40" s="176">
        <f>SUM(AUN9:AUN39)</f>
        <v>54.279446888888884</v>
      </c>
      <c r="AUO40" s="101"/>
      <c r="AUP40" s="473" t="s">
        <v>15</v>
      </c>
      <c r="AUQ40" s="474"/>
      <c r="AUR40" s="485"/>
      <c r="AUS40" s="167">
        <f>SUM(AUS9:AUS39)</f>
        <v>135</v>
      </c>
      <c r="AUT40" s="168"/>
      <c r="AUU40" s="169"/>
      <c r="AUV40" s="170">
        <f>SUM(AUV9:AUV39)</f>
        <v>342.82022722222217</v>
      </c>
      <c r="AUW40" s="105">
        <f>SUM(AUW9:AUW39)</f>
        <v>0</v>
      </c>
      <c r="AUX40" s="106">
        <f>SUM(AUX9:AUX39)</f>
        <v>127.5</v>
      </c>
      <c r="AUY40" s="106">
        <f>SUM(AUY9:AUY39)</f>
        <v>342.82022722222217</v>
      </c>
      <c r="AUZ40" s="171"/>
      <c r="AVA40" s="171"/>
      <c r="AVB40" s="172">
        <f>SUM(AVB9:AVB39)</f>
        <v>11</v>
      </c>
      <c r="AVC40" s="173"/>
      <c r="AVD40" s="171"/>
      <c r="AVE40" s="174"/>
      <c r="AVF40" s="175">
        <f>SUM(AVF9:AVF39)</f>
        <v>22</v>
      </c>
      <c r="AVG40" s="176">
        <f>SUM(AVG9:AVG39)</f>
        <v>52.31265333333333</v>
      </c>
    </row>
    <row r="41" spans="1:1255" ht="15" thickBot="1" x14ac:dyDescent="0.35">
      <c r="A41" s="101"/>
      <c r="B41" s="470">
        <f>VLOOKUP(H$1,ORTALAMA!$A:$D,4, )</f>
        <v>2.6464616353565624</v>
      </c>
      <c r="C41" s="471"/>
      <c r="D41" s="472"/>
      <c r="E41" s="177"/>
      <c r="F41" s="178"/>
      <c r="G41" s="179"/>
      <c r="H41" s="180"/>
      <c r="I41" s="180"/>
      <c r="J41" s="120"/>
      <c r="K41" s="120"/>
      <c r="L41" s="180"/>
      <c r="M41" s="180"/>
      <c r="N41" s="178"/>
      <c r="O41" s="178"/>
      <c r="P41" s="180"/>
      <c r="Q41" s="180"/>
      <c r="R41" s="181"/>
      <c r="S41" s="182"/>
      <c r="T41" s="101"/>
      <c r="U41" s="508">
        <f>VLOOKUP(AB$1,ORTALAMA!$A:$D,4, )</f>
        <v>2.7898241038950946</v>
      </c>
      <c r="V41" s="509"/>
      <c r="W41" s="509"/>
      <c r="X41" s="510"/>
      <c r="Y41" s="358"/>
      <c r="Z41" s="357"/>
      <c r="AA41" s="360"/>
      <c r="AB41" s="357"/>
      <c r="AC41" s="357"/>
      <c r="AD41" s="357"/>
      <c r="AE41" s="357"/>
      <c r="AF41" s="357"/>
      <c r="AG41" s="357"/>
      <c r="AH41" s="357"/>
      <c r="AI41" s="357"/>
      <c r="AJ41" s="357"/>
      <c r="AK41" s="357"/>
      <c r="AL41" s="397"/>
      <c r="AM41" s="398"/>
      <c r="AN41" s="101"/>
      <c r="AO41" s="470">
        <f>VLOOKUP(AU$1,ORTALAMA!$A:$D,4, )</f>
        <v>2.7898241038950946</v>
      </c>
      <c r="AP41" s="471"/>
      <c r="AQ41" s="472"/>
      <c r="AR41" s="177"/>
      <c r="AS41" s="178"/>
      <c r="AT41" s="179"/>
      <c r="AU41" s="180"/>
      <c r="AV41" s="180"/>
      <c r="AW41" s="120"/>
      <c r="AX41" s="120"/>
      <c r="AY41" s="180"/>
      <c r="AZ41" s="180"/>
      <c r="BA41" s="178"/>
      <c r="BB41" s="178"/>
      <c r="BC41" s="180"/>
      <c r="BD41" s="180"/>
      <c r="BE41" s="181"/>
      <c r="BF41" s="182"/>
      <c r="BG41" s="101"/>
      <c r="BH41" s="470">
        <f>VLOOKUP(BN$1,ORTALAMA!$A:$D,4, )</f>
        <v>2.2633600290712081</v>
      </c>
      <c r="BI41" s="471"/>
      <c r="BJ41" s="472"/>
      <c r="BK41" s="177"/>
      <c r="BL41" s="178"/>
      <c r="BM41" s="179"/>
      <c r="BN41" s="180"/>
      <c r="BO41" s="180"/>
      <c r="BP41" s="120"/>
      <c r="BQ41" s="120"/>
      <c r="BR41" s="180"/>
      <c r="BS41" s="180"/>
      <c r="BT41" s="178"/>
      <c r="BU41" s="178"/>
      <c r="BV41" s="180"/>
      <c r="BW41" s="180"/>
      <c r="BX41" s="181"/>
      <c r="BY41" s="182"/>
      <c r="BZ41" s="101"/>
      <c r="CA41" s="470">
        <f>VLOOKUP(CG$1,ORTALAMA!$A:$D,4, )</f>
        <v>2.702744160155087</v>
      </c>
      <c r="CB41" s="471"/>
      <c r="CC41" s="472"/>
      <c r="CD41" s="177"/>
      <c r="CE41" s="178"/>
      <c r="CF41" s="179"/>
      <c r="CG41" s="180"/>
      <c r="CH41" s="180"/>
      <c r="CI41" s="120"/>
      <c r="CJ41" s="120"/>
      <c r="CK41" s="180"/>
      <c r="CL41" s="180"/>
      <c r="CM41" s="178"/>
      <c r="CN41" s="178"/>
      <c r="CO41" s="180"/>
      <c r="CP41" s="180"/>
      <c r="CQ41" s="181"/>
      <c r="CR41" s="182"/>
      <c r="CS41" s="101"/>
      <c r="CT41" s="470">
        <f>VLOOKUP(CZ$1,ORTALAMA!$A:$D,4, )</f>
        <v>2.4310677692822771</v>
      </c>
      <c r="CU41" s="471"/>
      <c r="CV41" s="472"/>
      <c r="CW41" s="177"/>
      <c r="CX41" s="178"/>
      <c r="CY41" s="179"/>
      <c r="CZ41" s="180"/>
      <c r="DA41" s="180"/>
      <c r="DB41" s="120"/>
      <c r="DC41" s="120"/>
      <c r="DD41" s="180"/>
      <c r="DE41" s="180"/>
      <c r="DF41" s="178"/>
      <c r="DG41" s="178"/>
      <c r="DH41" s="180"/>
      <c r="DI41" s="180"/>
      <c r="DJ41" s="181"/>
      <c r="DK41" s="182"/>
      <c r="DL41" s="101"/>
      <c r="DM41" s="470">
        <f>VLOOKUP(DS$1,ORTALAMA!$A:$D,4, )</f>
        <v>6.0949383687385259</v>
      </c>
      <c r="DN41" s="471"/>
      <c r="DO41" s="472"/>
      <c r="DP41" s="177"/>
      <c r="DQ41" s="178"/>
      <c r="DR41" s="179"/>
      <c r="DS41" s="180"/>
      <c r="DT41" s="180"/>
      <c r="DU41" s="120"/>
      <c r="DV41" s="120"/>
      <c r="DW41" s="180"/>
      <c r="DX41" s="180"/>
      <c r="DY41" s="178"/>
      <c r="DZ41" s="178"/>
      <c r="EA41" s="180"/>
      <c r="EB41" s="180"/>
      <c r="EC41" s="181"/>
      <c r="ED41" s="182"/>
      <c r="EE41" s="101"/>
      <c r="EF41" s="470">
        <f>VLOOKUP(EL$1,ORTALAMA!$A:$D,4, )</f>
        <v>2.1755010354281996</v>
      </c>
      <c r="EG41" s="471"/>
      <c r="EH41" s="472"/>
      <c r="EI41" s="177"/>
      <c r="EJ41" s="178"/>
      <c r="EK41" s="179"/>
      <c r="EL41" s="180"/>
      <c r="EM41" s="180"/>
      <c r="EN41" s="120"/>
      <c r="EO41" s="120"/>
      <c r="EP41" s="180"/>
      <c r="EQ41" s="180"/>
      <c r="ER41" s="178"/>
      <c r="ES41" s="178"/>
      <c r="ET41" s="180"/>
      <c r="EU41" s="180"/>
      <c r="EV41" s="181"/>
      <c r="EW41" s="182"/>
      <c r="EX41" s="101"/>
      <c r="EY41" s="470">
        <f>VLOOKUP(FE$1,ORTALAMA!$A:$D,4, )</f>
        <v>2.4306592710877166</v>
      </c>
      <c r="EZ41" s="471"/>
      <c r="FA41" s="472"/>
      <c r="FB41" s="177"/>
      <c r="FC41" s="178"/>
      <c r="FD41" s="179"/>
      <c r="FE41" s="180"/>
      <c r="FF41" s="180"/>
      <c r="FG41" s="120"/>
      <c r="FH41" s="120"/>
      <c r="FI41" s="180"/>
      <c r="FJ41" s="180"/>
      <c r="FK41" s="178"/>
      <c r="FL41" s="178"/>
      <c r="FM41" s="180"/>
      <c r="FN41" s="180"/>
      <c r="FO41" s="181"/>
      <c r="FP41" s="182"/>
      <c r="FQ41" s="101"/>
      <c r="FR41" s="470">
        <f>VLOOKUP(FX$1,ORTALAMA!$A:$D,4, )</f>
        <v>2.4335948761256443</v>
      </c>
      <c r="FS41" s="471"/>
      <c r="FT41" s="472"/>
      <c r="FU41" s="177"/>
      <c r="FV41" s="178"/>
      <c r="FW41" s="179"/>
      <c r="FX41" s="180"/>
      <c r="FY41" s="180"/>
      <c r="FZ41" s="120"/>
      <c r="GA41" s="120"/>
      <c r="GB41" s="180"/>
      <c r="GC41" s="180"/>
      <c r="GD41" s="178"/>
      <c r="GE41" s="178"/>
      <c r="GF41" s="180"/>
      <c r="GG41" s="180"/>
      <c r="GH41" s="181"/>
      <c r="GI41" s="182"/>
      <c r="GJ41" s="101"/>
      <c r="GK41" s="470">
        <f>VLOOKUP(GQ$1,ORTALAMA!$A:$D,4, )</f>
        <v>2.5194016156093917</v>
      </c>
      <c r="GL41" s="471"/>
      <c r="GM41" s="472"/>
      <c r="GN41" s="177"/>
      <c r="GO41" s="178"/>
      <c r="GP41" s="179"/>
      <c r="GQ41" s="180"/>
      <c r="GR41" s="180"/>
      <c r="GS41" s="120"/>
      <c r="GT41" s="120"/>
      <c r="GU41" s="180"/>
      <c r="GV41" s="180"/>
      <c r="GW41" s="178"/>
      <c r="GX41" s="178"/>
      <c r="GY41" s="180"/>
      <c r="GZ41" s="180"/>
      <c r="HA41" s="181"/>
      <c r="HB41" s="182"/>
      <c r="HC41" s="101"/>
      <c r="HD41" s="470">
        <f>VLOOKUP(HJ$1,ORTALAMA!$A:$D,4, )</f>
        <v>2.4344451859524661</v>
      </c>
      <c r="HE41" s="471"/>
      <c r="HF41" s="472"/>
      <c r="HG41" s="177"/>
      <c r="HH41" s="178"/>
      <c r="HI41" s="179"/>
      <c r="HJ41" s="180"/>
      <c r="HK41" s="180"/>
      <c r="HL41" s="120"/>
      <c r="HM41" s="120"/>
      <c r="HN41" s="180"/>
      <c r="HO41" s="180"/>
      <c r="HP41" s="178"/>
      <c r="HQ41" s="178"/>
      <c r="HR41" s="180"/>
      <c r="HS41" s="180"/>
      <c r="HT41" s="181"/>
      <c r="HU41" s="182"/>
      <c r="HV41" s="101"/>
      <c r="HW41" s="470">
        <f>VLOOKUP(IC$1,ORTALAMA!$A:$D,4, )</f>
        <v>3.0577656895099858</v>
      </c>
      <c r="HX41" s="471"/>
      <c r="HY41" s="472"/>
      <c r="HZ41" s="177"/>
      <c r="IA41" s="178"/>
      <c r="IB41" s="179"/>
      <c r="IC41" s="180"/>
      <c r="ID41" s="180"/>
      <c r="IE41" s="120"/>
      <c r="IF41" s="120"/>
      <c r="IG41" s="180"/>
      <c r="IH41" s="180"/>
      <c r="II41" s="178"/>
      <c r="IJ41" s="178"/>
      <c r="IK41" s="180"/>
      <c r="IL41" s="180"/>
      <c r="IM41" s="181"/>
      <c r="IN41" s="182"/>
      <c r="IO41" s="101"/>
      <c r="IP41" s="470">
        <f>VLOOKUP(IV$1,ORTALAMA!$A:$D,4, )</f>
        <v>2.0884094762830894</v>
      </c>
      <c r="IQ41" s="471"/>
      <c r="IR41" s="472"/>
      <c r="IS41" s="177"/>
      <c r="IT41" s="178"/>
      <c r="IU41" s="179"/>
      <c r="IV41" s="180"/>
      <c r="IW41" s="180"/>
      <c r="IX41" s="120"/>
      <c r="IY41" s="120"/>
      <c r="IZ41" s="180"/>
      <c r="JA41" s="180"/>
      <c r="JB41" s="178"/>
      <c r="JC41" s="178"/>
      <c r="JD41" s="180"/>
      <c r="JE41" s="180"/>
      <c r="JF41" s="181"/>
      <c r="JG41" s="182"/>
      <c r="JH41" s="101"/>
      <c r="JI41" s="470">
        <f>VLOOKUP(JO$1,ORTALAMA!$A:$D,4, )</f>
        <v>2.4373439976041875</v>
      </c>
      <c r="JJ41" s="471"/>
      <c r="JK41" s="472"/>
      <c r="JL41" s="177"/>
      <c r="JM41" s="178"/>
      <c r="JN41" s="179"/>
      <c r="JO41" s="180"/>
      <c r="JP41" s="180"/>
      <c r="JQ41" s="120"/>
      <c r="JR41" s="120"/>
      <c r="JS41" s="180"/>
      <c r="JT41" s="180"/>
      <c r="JU41" s="178"/>
      <c r="JV41" s="178"/>
      <c r="JW41" s="180"/>
      <c r="JX41" s="180"/>
      <c r="JY41" s="181"/>
      <c r="JZ41" s="182"/>
      <c r="KA41" s="101"/>
      <c r="KB41" s="470">
        <f>VLOOKUP(KH$1,ORTALAMA!$A:$D,4, )</f>
        <v>1.6434542727101564</v>
      </c>
      <c r="KC41" s="471"/>
      <c r="KD41" s="472"/>
      <c r="KE41" s="177"/>
      <c r="KF41" s="178"/>
      <c r="KG41" s="179"/>
      <c r="KH41" s="180"/>
      <c r="KI41" s="180"/>
      <c r="KJ41" s="120"/>
      <c r="KK41" s="120"/>
      <c r="KL41" s="180"/>
      <c r="KM41" s="180"/>
      <c r="KN41" s="178"/>
      <c r="KO41" s="178"/>
      <c r="KP41" s="180"/>
      <c r="KQ41" s="180"/>
      <c r="KR41" s="181"/>
      <c r="KS41" s="182"/>
      <c r="KT41" s="101"/>
      <c r="KU41" s="470">
        <f>VLOOKUP(LA$1,ORTALAMA!$A:$D,4, )</f>
        <v>3.0323341620202089</v>
      </c>
      <c r="KV41" s="471"/>
      <c r="KW41" s="472"/>
      <c r="KX41" s="177"/>
      <c r="KY41" s="178"/>
      <c r="KZ41" s="179"/>
      <c r="LA41" s="180"/>
      <c r="LB41" s="180"/>
      <c r="LC41" s="120"/>
      <c r="LD41" s="120"/>
      <c r="LE41" s="180"/>
      <c r="LF41" s="180"/>
      <c r="LG41" s="178"/>
      <c r="LH41" s="178"/>
      <c r="LI41" s="180"/>
      <c r="LJ41" s="180"/>
      <c r="LK41" s="181"/>
      <c r="LL41" s="182"/>
      <c r="LM41" s="101"/>
      <c r="LN41" s="470">
        <f>VLOOKUP(LT$1,ORTALAMA!$A:$D,4, )</f>
        <v>3.4333302480544283</v>
      </c>
      <c r="LO41" s="471"/>
      <c r="LP41" s="472"/>
      <c r="LQ41" s="177"/>
      <c r="LR41" s="178"/>
      <c r="LS41" s="179"/>
      <c r="LT41" s="180"/>
      <c r="LU41" s="180"/>
      <c r="LV41" s="120"/>
      <c r="LW41" s="120"/>
      <c r="LX41" s="180"/>
      <c r="LY41" s="180"/>
      <c r="LZ41" s="178"/>
      <c r="MA41" s="178"/>
      <c r="MB41" s="180"/>
      <c r="MC41" s="180"/>
      <c r="MD41" s="181"/>
      <c r="ME41" s="182"/>
      <c r="MF41" s="101"/>
      <c r="MG41" s="470">
        <f>VLOOKUP(MM$1,ORTALAMA!$A:$D,4, )</f>
        <v>3.2851949006608732</v>
      </c>
      <c r="MH41" s="471"/>
      <c r="MI41" s="472"/>
      <c r="MJ41" s="177"/>
      <c r="MK41" s="178"/>
      <c r="ML41" s="179"/>
      <c r="MM41" s="180"/>
      <c r="MN41" s="180"/>
      <c r="MO41" s="120"/>
      <c r="MP41" s="120"/>
      <c r="MQ41" s="180"/>
      <c r="MR41" s="180"/>
      <c r="MS41" s="178"/>
      <c r="MT41" s="178"/>
      <c r="MU41" s="180"/>
      <c r="MV41" s="180"/>
      <c r="MW41" s="181"/>
      <c r="MX41" s="182"/>
      <c r="MY41" s="101"/>
      <c r="MZ41" s="470">
        <f>VLOOKUP(NF$1,ORTALAMA!$A:$D,4, )</f>
        <v>3.8433500573501229</v>
      </c>
      <c r="NA41" s="471"/>
      <c r="NB41" s="472"/>
      <c r="NC41" s="177"/>
      <c r="ND41" s="178"/>
      <c r="NE41" s="179"/>
      <c r="NF41" s="180"/>
      <c r="NG41" s="180"/>
      <c r="NH41" s="120"/>
      <c r="NI41" s="120"/>
      <c r="NJ41" s="180"/>
      <c r="NK41" s="180"/>
      <c r="NL41" s="178"/>
      <c r="NM41" s="178"/>
      <c r="NN41" s="180"/>
      <c r="NO41" s="180"/>
      <c r="NP41" s="181"/>
      <c r="NQ41" s="182"/>
      <c r="NR41" s="101"/>
      <c r="NS41" s="470">
        <f>VLOOKUP(NY$1,ORTALAMA!$A:$D,4, )</f>
        <v>3.4559553012803308</v>
      </c>
      <c r="NT41" s="471"/>
      <c r="NU41" s="472"/>
      <c r="NV41" s="177"/>
      <c r="NW41" s="178"/>
      <c r="NX41" s="179"/>
      <c r="NY41" s="180"/>
      <c r="NZ41" s="180"/>
      <c r="OA41" s="120"/>
      <c r="OB41" s="120"/>
      <c r="OC41" s="180"/>
      <c r="OD41" s="180"/>
      <c r="OE41" s="178"/>
      <c r="OF41" s="178"/>
      <c r="OG41" s="180"/>
      <c r="OH41" s="180"/>
      <c r="OI41" s="181"/>
      <c r="OJ41" s="182"/>
      <c r="OK41" s="101"/>
      <c r="OL41" s="470">
        <f>VLOOKUP(OR$1,ORTALAMA!$A:$D,4, )</f>
        <v>2.5718178063880073</v>
      </c>
      <c r="OM41" s="471"/>
      <c r="ON41" s="472"/>
      <c r="OO41" s="177"/>
      <c r="OP41" s="178"/>
      <c r="OQ41" s="179"/>
      <c r="OR41" s="180"/>
      <c r="OS41" s="180"/>
      <c r="OT41" s="120"/>
      <c r="OU41" s="120"/>
      <c r="OV41" s="180"/>
      <c r="OW41" s="180"/>
      <c r="OX41" s="178"/>
      <c r="OY41" s="178"/>
      <c r="OZ41" s="180"/>
      <c r="PA41" s="180"/>
      <c r="PB41" s="181"/>
      <c r="PC41" s="182"/>
      <c r="PD41" s="101"/>
      <c r="PE41" s="470">
        <f>VLOOKUP(PK$1,ORTALAMA!$A:$D,4, )</f>
        <v>3.6507824452462425</v>
      </c>
      <c r="PF41" s="471"/>
      <c r="PG41" s="472"/>
      <c r="PH41" s="177"/>
      <c r="PI41" s="178"/>
      <c r="PJ41" s="179"/>
      <c r="PK41" s="180"/>
      <c r="PL41" s="180"/>
      <c r="PM41" s="120"/>
      <c r="PN41" s="120"/>
      <c r="PO41" s="180"/>
      <c r="PP41" s="180"/>
      <c r="PQ41" s="178"/>
      <c r="PR41" s="178"/>
      <c r="PS41" s="180"/>
      <c r="PT41" s="180"/>
      <c r="PU41" s="181"/>
      <c r="PV41" s="182"/>
      <c r="PW41" s="101"/>
      <c r="PX41" s="470">
        <f>VLOOKUP(QD$1,ORTALAMA!$A:$D,4, )</f>
        <v>2.7801662975933676</v>
      </c>
      <c r="PY41" s="471"/>
      <c r="PZ41" s="472"/>
      <c r="QA41" s="177"/>
      <c r="QB41" s="178"/>
      <c r="QC41" s="179"/>
      <c r="QD41" s="180"/>
      <c r="QE41" s="180"/>
      <c r="QF41" s="120"/>
      <c r="QG41" s="120"/>
      <c r="QH41" s="180"/>
      <c r="QI41" s="180"/>
      <c r="QJ41" s="178"/>
      <c r="QK41" s="178"/>
      <c r="QL41" s="180"/>
      <c r="QM41" s="180"/>
      <c r="QN41" s="181"/>
      <c r="QO41" s="182"/>
      <c r="QP41" s="101"/>
      <c r="QQ41" s="470">
        <f>VLOOKUP(QW$1,ORTALAMA!$A:$D,4, )</f>
        <v>3.0024672709949827</v>
      </c>
      <c r="QR41" s="471"/>
      <c r="QS41" s="472"/>
      <c r="QT41" s="177"/>
      <c r="QU41" s="178"/>
      <c r="QV41" s="179"/>
      <c r="QW41" s="180"/>
      <c r="QX41" s="180"/>
      <c r="QY41" s="120"/>
      <c r="QZ41" s="120"/>
      <c r="RA41" s="180"/>
      <c r="RB41" s="180"/>
      <c r="RC41" s="178"/>
      <c r="RD41" s="178"/>
      <c r="RE41" s="180"/>
      <c r="RF41" s="180"/>
      <c r="RG41" s="181"/>
      <c r="RH41" s="182"/>
      <c r="RI41" s="101"/>
      <c r="RJ41" s="470">
        <f>VLOOKUP(RP$1,ORTALAMA!$A:$D,4, )</f>
        <v>2.5739079587695621</v>
      </c>
      <c r="RK41" s="471"/>
      <c r="RL41" s="472"/>
      <c r="RM41" s="177"/>
      <c r="RN41" s="178"/>
      <c r="RO41" s="179"/>
      <c r="RP41" s="180"/>
      <c r="RQ41" s="180"/>
      <c r="RR41" s="120"/>
      <c r="RS41" s="120"/>
      <c r="RT41" s="180"/>
      <c r="RU41" s="180"/>
      <c r="RV41" s="178"/>
      <c r="RW41" s="178"/>
      <c r="RX41" s="180"/>
      <c r="RY41" s="180"/>
      <c r="RZ41" s="181"/>
      <c r="SA41" s="182"/>
      <c r="SB41" s="101"/>
      <c r="SC41" s="470">
        <f>VLOOKUP(SI$1,ORTALAMA!$A:$D,4, )</f>
        <v>2.8811285864969567</v>
      </c>
      <c r="SD41" s="471"/>
      <c r="SE41" s="472"/>
      <c r="SF41" s="177"/>
      <c r="SG41" s="178"/>
      <c r="SH41" s="179"/>
      <c r="SI41" s="180"/>
      <c r="SJ41" s="180"/>
      <c r="SK41" s="120"/>
      <c r="SL41" s="120"/>
      <c r="SM41" s="180"/>
      <c r="SN41" s="180"/>
      <c r="SO41" s="178"/>
      <c r="SP41" s="178"/>
      <c r="SQ41" s="180"/>
      <c r="SR41" s="180"/>
      <c r="SS41" s="181"/>
      <c r="ST41" s="182"/>
      <c r="SU41" s="101"/>
      <c r="SV41" s="470">
        <f>VLOOKUP(TB$1,ORTALAMA!$A:$D,4, )</f>
        <v>2.4335948761256438</v>
      </c>
      <c r="SW41" s="471"/>
      <c r="SX41" s="472"/>
      <c r="SY41" s="177"/>
      <c r="SZ41" s="178"/>
      <c r="TA41" s="179"/>
      <c r="TB41" s="180"/>
      <c r="TC41" s="180"/>
      <c r="TD41" s="120"/>
      <c r="TE41" s="120"/>
      <c r="TF41" s="180"/>
      <c r="TG41" s="180"/>
      <c r="TH41" s="178"/>
      <c r="TI41" s="178"/>
      <c r="TJ41" s="180"/>
      <c r="TK41" s="180"/>
      <c r="TL41" s="181"/>
      <c r="TM41" s="182"/>
      <c r="TN41" s="101"/>
      <c r="TO41" s="470">
        <f>VLOOKUP(TU$1,ORTALAMA!$A:$D,4, )</f>
        <v>2.556537643477014</v>
      </c>
      <c r="TP41" s="471"/>
      <c r="TQ41" s="472"/>
      <c r="TR41" s="177"/>
      <c r="TS41" s="178"/>
      <c r="TT41" s="179"/>
      <c r="TU41" s="180"/>
      <c r="TV41" s="180"/>
      <c r="TW41" s="120"/>
      <c r="TX41" s="120"/>
      <c r="TY41" s="180"/>
      <c r="TZ41" s="180"/>
      <c r="UA41" s="178"/>
      <c r="UB41" s="178"/>
      <c r="UC41" s="180"/>
      <c r="UD41" s="180"/>
      <c r="UE41" s="181"/>
      <c r="UF41" s="182"/>
      <c r="UG41" s="101"/>
      <c r="UH41" s="470">
        <f>VLOOKUP(UN$1,ORTALAMA!$A:$D,4, )</f>
        <v>1.5516130376782407</v>
      </c>
      <c r="UI41" s="471"/>
      <c r="UJ41" s="472"/>
      <c r="UK41" s="177"/>
      <c r="UL41" s="178"/>
      <c r="UM41" s="179"/>
      <c r="UN41" s="180"/>
      <c r="UO41" s="180"/>
      <c r="UP41" s="120"/>
      <c r="UQ41" s="120"/>
      <c r="UR41" s="180"/>
      <c r="US41" s="180"/>
      <c r="UT41" s="178"/>
      <c r="UU41" s="178"/>
      <c r="UV41" s="180"/>
      <c r="UW41" s="180"/>
      <c r="UX41" s="181"/>
      <c r="UY41" s="182"/>
      <c r="UZ41" s="101"/>
      <c r="VA41" s="470">
        <f>VLOOKUP(VG$1,ORTALAMA!$A:$D,4, )</f>
        <v>2.6555361777597759</v>
      </c>
      <c r="VB41" s="471"/>
      <c r="VC41" s="472"/>
      <c r="VD41" s="177"/>
      <c r="VE41" s="178"/>
      <c r="VF41" s="179"/>
      <c r="VG41" s="180"/>
      <c r="VH41" s="180"/>
      <c r="VI41" s="120"/>
      <c r="VJ41" s="120"/>
      <c r="VK41" s="180"/>
      <c r="VL41" s="180"/>
      <c r="VM41" s="178"/>
      <c r="VN41" s="178"/>
      <c r="VO41" s="180"/>
      <c r="VP41" s="180"/>
      <c r="VQ41" s="181"/>
      <c r="VR41" s="182"/>
      <c r="VS41" s="101"/>
      <c r="VT41" s="470">
        <f>VLOOKUP(VZ$1,ORTALAMA!$A:$D,4, )</f>
        <v>2.6665214602184135</v>
      </c>
      <c r="VU41" s="471"/>
      <c r="VV41" s="472"/>
      <c r="VW41" s="177"/>
      <c r="VX41" s="178"/>
      <c r="VY41" s="179"/>
      <c r="VZ41" s="180"/>
      <c r="WA41" s="180"/>
      <c r="WB41" s="120"/>
      <c r="WC41" s="120"/>
      <c r="WD41" s="180"/>
      <c r="WE41" s="180"/>
      <c r="WF41" s="178"/>
      <c r="WG41" s="178"/>
      <c r="WH41" s="180"/>
      <c r="WI41" s="180"/>
      <c r="WJ41" s="181"/>
      <c r="WK41" s="182"/>
      <c r="WL41" s="101"/>
      <c r="WM41" s="470">
        <f>VLOOKUP(WS$1,ORTALAMA!$A:$D,4, )</f>
        <v>2.9329760027040592</v>
      </c>
      <c r="WN41" s="471"/>
      <c r="WO41" s="472"/>
      <c r="WP41" s="177"/>
      <c r="WQ41" s="178"/>
      <c r="WR41" s="179"/>
      <c r="WS41" s="180"/>
      <c r="WT41" s="180"/>
      <c r="WU41" s="120"/>
      <c r="WV41" s="120"/>
      <c r="WW41" s="180"/>
      <c r="WX41" s="180"/>
      <c r="WY41" s="178"/>
      <c r="WZ41" s="178"/>
      <c r="XA41" s="180"/>
      <c r="XB41" s="180"/>
      <c r="XC41" s="181"/>
      <c r="XD41" s="182"/>
      <c r="XE41" s="101"/>
      <c r="XF41" s="470">
        <f>VLOOKUP(XL$1,ORTALAMA!$A:$D,4, )</f>
        <v>2.4573606443753175</v>
      </c>
      <c r="XG41" s="471"/>
      <c r="XH41" s="472"/>
      <c r="XI41" s="177"/>
      <c r="XJ41" s="178"/>
      <c r="XK41" s="179"/>
      <c r="XL41" s="180"/>
      <c r="XM41" s="180"/>
      <c r="XN41" s="120"/>
      <c r="XO41" s="120"/>
      <c r="XP41" s="180"/>
      <c r="XQ41" s="180"/>
      <c r="XR41" s="178"/>
      <c r="XS41" s="178"/>
      <c r="XT41" s="180"/>
      <c r="XU41" s="180"/>
      <c r="XV41" s="181"/>
      <c r="XW41" s="182"/>
      <c r="XX41" s="101"/>
      <c r="XY41" s="470">
        <f>VLOOKUP(YE$1,ORTALAMA!$A:$D,4, )</f>
        <v>2.9198664906255889</v>
      </c>
      <c r="XZ41" s="471"/>
      <c r="YA41" s="472"/>
      <c r="YB41" s="177"/>
      <c r="YC41" s="178"/>
      <c r="YD41" s="179"/>
      <c r="YE41" s="180"/>
      <c r="YF41" s="180"/>
      <c r="YG41" s="120"/>
      <c r="YH41" s="120"/>
      <c r="YI41" s="180"/>
      <c r="YJ41" s="180"/>
      <c r="YK41" s="178"/>
      <c r="YL41" s="178"/>
      <c r="YM41" s="180"/>
      <c r="YN41" s="180"/>
      <c r="YO41" s="181"/>
      <c r="YP41" s="182"/>
      <c r="YQ41" s="101"/>
      <c r="YR41" s="470">
        <f>VLOOKUP(YX$1,ORTALAMA!$A:$D,4, )</f>
        <v>3.017320447853078</v>
      </c>
      <c r="YS41" s="471"/>
      <c r="YT41" s="472"/>
      <c r="YU41" s="177"/>
      <c r="YV41" s="178"/>
      <c r="YW41" s="179"/>
      <c r="YX41" s="180"/>
      <c r="YY41" s="180"/>
      <c r="YZ41" s="120"/>
      <c r="ZA41" s="120"/>
      <c r="ZB41" s="180"/>
      <c r="ZC41" s="180"/>
      <c r="ZD41" s="178"/>
      <c r="ZE41" s="178"/>
      <c r="ZF41" s="180"/>
      <c r="ZG41" s="180"/>
      <c r="ZH41" s="181"/>
      <c r="ZI41" s="182"/>
      <c r="ZJ41" s="101"/>
      <c r="ZK41" s="470">
        <f>VLOOKUP(ZQ$1,ORTALAMA!$A:$D,4, )</f>
        <v>2.4888373875250265</v>
      </c>
      <c r="ZL41" s="471"/>
      <c r="ZM41" s="472"/>
      <c r="ZN41" s="177"/>
      <c r="ZO41" s="178"/>
      <c r="ZP41" s="179"/>
      <c r="ZQ41" s="180"/>
      <c r="ZR41" s="180"/>
      <c r="ZS41" s="120"/>
      <c r="ZT41" s="120"/>
      <c r="ZU41" s="180"/>
      <c r="ZV41" s="180"/>
      <c r="ZW41" s="178"/>
      <c r="ZX41" s="178"/>
      <c r="ZY41" s="180"/>
      <c r="ZZ41" s="180"/>
      <c r="AAA41" s="181"/>
      <c r="AAB41" s="182"/>
      <c r="AAC41" s="101"/>
      <c r="AAD41" s="470">
        <f>VLOOKUP(AAJ$1,ORTALAMA!$A:$D,4, )</f>
        <v>3.1293370569152184</v>
      </c>
      <c r="AAE41" s="471"/>
      <c r="AAF41" s="472"/>
      <c r="AAG41" s="177"/>
      <c r="AAH41" s="178"/>
      <c r="AAI41" s="179"/>
      <c r="AAJ41" s="180"/>
      <c r="AAK41" s="180"/>
      <c r="AAL41" s="120"/>
      <c r="AAM41" s="120"/>
      <c r="AAN41" s="180"/>
      <c r="AAO41" s="180"/>
      <c r="AAP41" s="178"/>
      <c r="AAQ41" s="178"/>
      <c r="AAR41" s="180"/>
      <c r="AAS41" s="180"/>
      <c r="AAT41" s="181"/>
      <c r="AAU41" s="182"/>
      <c r="AAV41" s="101"/>
      <c r="AAW41" s="470">
        <f>VLOOKUP(ABC$1,ORTALAMA!$A:$D,4, )</f>
        <v>3.0652834300449086</v>
      </c>
      <c r="AAX41" s="471"/>
      <c r="AAY41" s="472"/>
      <c r="AAZ41" s="177"/>
      <c r="ABA41" s="178"/>
      <c r="ABB41" s="179"/>
      <c r="ABC41" s="180"/>
      <c r="ABD41" s="180"/>
      <c r="ABE41" s="120"/>
      <c r="ABF41" s="120"/>
      <c r="ABG41" s="180"/>
      <c r="ABH41" s="180"/>
      <c r="ABI41" s="178"/>
      <c r="ABJ41" s="178"/>
      <c r="ABK41" s="180"/>
      <c r="ABL41" s="180"/>
      <c r="ABM41" s="181"/>
      <c r="ABN41" s="182"/>
      <c r="ABO41" s="101"/>
      <c r="ABP41" s="470">
        <f>VLOOKUP(ABV$1,ORTALAMA!$A:$D,4, )</f>
        <v>2.4406591032694602</v>
      </c>
      <c r="ABQ41" s="471"/>
      <c r="ABR41" s="472"/>
      <c r="ABS41" s="177"/>
      <c r="ABT41" s="178"/>
      <c r="ABU41" s="179"/>
      <c r="ABV41" s="180"/>
      <c r="ABW41" s="180"/>
      <c r="ABX41" s="120"/>
      <c r="ABY41" s="120"/>
      <c r="ABZ41" s="180"/>
      <c r="ACA41" s="180"/>
      <c r="ACB41" s="178"/>
      <c r="ACC41" s="178"/>
      <c r="ACD41" s="180"/>
      <c r="ACE41" s="180"/>
      <c r="ACF41" s="181"/>
      <c r="ACG41" s="182"/>
      <c r="ACH41" s="101"/>
      <c r="ACI41" s="470">
        <f>VLOOKUP(ACO$1,ORTALAMA!$A:$D,4, )</f>
        <v>2.7974203994757132</v>
      </c>
      <c r="ACJ41" s="471"/>
      <c r="ACK41" s="472"/>
      <c r="ACL41" s="177"/>
      <c r="ACM41" s="178"/>
      <c r="ACN41" s="179"/>
      <c r="ACO41" s="180"/>
      <c r="ACP41" s="180"/>
      <c r="ACQ41" s="120"/>
      <c r="ACR41" s="120"/>
      <c r="ACS41" s="180"/>
      <c r="ACT41" s="180"/>
      <c r="ACU41" s="178"/>
      <c r="ACV41" s="178"/>
      <c r="ACW41" s="180"/>
      <c r="ACX41" s="180"/>
      <c r="ACY41" s="181"/>
      <c r="ACZ41" s="182"/>
      <c r="ADA41" s="101"/>
      <c r="ADB41" s="470">
        <f>VLOOKUP(ADH$1,ORTALAMA!$A:$D,4, )</f>
        <v>2.5917185623702759</v>
      </c>
      <c r="ADC41" s="471"/>
      <c r="ADD41" s="472"/>
      <c r="ADE41" s="177"/>
      <c r="ADF41" s="178"/>
      <c r="ADG41" s="179"/>
      <c r="ADH41" s="180"/>
      <c r="ADI41" s="180"/>
      <c r="ADJ41" s="120"/>
      <c r="ADK41" s="120"/>
      <c r="ADL41" s="180"/>
      <c r="ADM41" s="180"/>
      <c r="ADN41" s="178"/>
      <c r="ADO41" s="178"/>
      <c r="ADP41" s="180"/>
      <c r="ADQ41" s="180"/>
      <c r="ADR41" s="181"/>
      <c r="ADS41" s="182"/>
      <c r="ADT41" s="101"/>
      <c r="ADU41" s="470">
        <f>VLOOKUP(AEA$1,ORTALAMA!$A:$D,4, )</f>
        <v>2.9485804204921764</v>
      </c>
      <c r="ADV41" s="471"/>
      <c r="ADW41" s="472"/>
      <c r="ADX41" s="177"/>
      <c r="ADY41" s="178"/>
      <c r="ADZ41" s="179"/>
      <c r="AEA41" s="180"/>
      <c r="AEB41" s="180"/>
      <c r="AEC41" s="120"/>
      <c r="AED41" s="120"/>
      <c r="AEE41" s="180"/>
      <c r="AEF41" s="180"/>
      <c r="AEG41" s="178"/>
      <c r="AEH41" s="178"/>
      <c r="AEI41" s="180"/>
      <c r="AEJ41" s="180"/>
      <c r="AEK41" s="181"/>
      <c r="AEL41" s="182"/>
      <c r="AEM41" s="101"/>
      <c r="AEN41" s="470">
        <f>VLOOKUP(AET$1,ORTALAMA!$A:$D,4, )</f>
        <v>2.9735643281346662</v>
      </c>
      <c r="AEO41" s="471"/>
      <c r="AEP41" s="472"/>
      <c r="AEQ41" s="177"/>
      <c r="AER41" s="178"/>
      <c r="AES41" s="179"/>
      <c r="AET41" s="180"/>
      <c r="AEU41" s="180"/>
      <c r="AEV41" s="120"/>
      <c r="AEW41" s="120"/>
      <c r="AEX41" s="180"/>
      <c r="AEY41" s="180"/>
      <c r="AEZ41" s="178"/>
      <c r="AFA41" s="178"/>
      <c r="AFB41" s="180"/>
      <c r="AFC41" s="180"/>
      <c r="AFD41" s="181"/>
      <c r="AFE41" s="182"/>
      <c r="AFF41" s="101"/>
      <c r="AFG41" s="470">
        <f>VLOOKUP(AFM$1,ORTALAMA!$A:$D,4, )</f>
        <v>2.0051410167391981</v>
      </c>
      <c r="AFH41" s="471"/>
      <c r="AFI41" s="472"/>
      <c r="AFJ41" s="177"/>
      <c r="AFK41" s="178"/>
      <c r="AFL41" s="179"/>
      <c r="AFM41" s="180"/>
      <c r="AFN41" s="180"/>
      <c r="AFO41" s="120"/>
      <c r="AFP41" s="120"/>
      <c r="AFQ41" s="180"/>
      <c r="AFR41" s="180"/>
      <c r="AFS41" s="178"/>
      <c r="AFT41" s="178"/>
      <c r="AFU41" s="180"/>
      <c r="AFV41" s="180"/>
      <c r="AFW41" s="181"/>
      <c r="AFX41" s="182"/>
      <c r="AFY41" s="101"/>
      <c r="AFZ41" s="470">
        <f>VLOOKUP(AGF$1,ORTALAMA!$A:$D,4, )</f>
        <v>2.5370522139331371</v>
      </c>
      <c r="AGA41" s="471"/>
      <c r="AGB41" s="472"/>
      <c r="AGC41" s="177"/>
      <c r="AGD41" s="178"/>
      <c r="AGE41" s="179"/>
      <c r="AGF41" s="180"/>
      <c r="AGG41" s="180"/>
      <c r="AGH41" s="120"/>
      <c r="AGI41" s="120"/>
      <c r="AGJ41" s="180"/>
      <c r="AGK41" s="180"/>
      <c r="AGL41" s="178"/>
      <c r="AGM41" s="178"/>
      <c r="AGN41" s="180"/>
      <c r="AGO41" s="180"/>
      <c r="AGP41" s="181"/>
      <c r="AGQ41" s="182"/>
      <c r="AGR41" s="101"/>
      <c r="AGS41" s="470">
        <f>VLOOKUP(AGY$1,ORTALAMA!$A:$D,4, )</f>
        <v>1.6127700985276603</v>
      </c>
      <c r="AGT41" s="471"/>
      <c r="AGU41" s="472"/>
      <c r="AGV41" s="177"/>
      <c r="AGW41" s="178"/>
      <c r="AGX41" s="179"/>
      <c r="AGY41" s="180"/>
      <c r="AGZ41" s="180"/>
      <c r="AHA41" s="120"/>
      <c r="AHB41" s="120"/>
      <c r="AHC41" s="180"/>
      <c r="AHD41" s="180"/>
      <c r="AHE41" s="178"/>
      <c r="AHF41" s="178"/>
      <c r="AHG41" s="180"/>
      <c r="AHH41" s="180"/>
      <c r="AHI41" s="181"/>
      <c r="AHJ41" s="182"/>
      <c r="AHK41" s="101"/>
      <c r="AHL41" s="470">
        <f>VLOOKUP(AHR$1,ORTALAMA!$A:$D,4, )</f>
        <v>2.3800762356509129</v>
      </c>
      <c r="AHM41" s="471"/>
      <c r="AHN41" s="472"/>
      <c r="AHO41" s="177"/>
      <c r="AHP41" s="178"/>
      <c r="AHQ41" s="179"/>
      <c r="AHR41" s="180"/>
      <c r="AHS41" s="180"/>
      <c r="AHT41" s="120"/>
      <c r="AHU41" s="120"/>
      <c r="AHV41" s="180"/>
      <c r="AHW41" s="180"/>
      <c r="AHX41" s="178"/>
      <c r="AHY41" s="178"/>
      <c r="AHZ41" s="180"/>
      <c r="AIA41" s="180"/>
      <c r="AIB41" s="181"/>
      <c r="AIC41" s="182"/>
      <c r="AID41" s="101"/>
      <c r="AIE41" s="470">
        <f>VLOOKUP(AIK$1,ORTALAMA!$A:$D,4, )</f>
        <v>2.2374012306516566</v>
      </c>
      <c r="AIF41" s="471"/>
      <c r="AIG41" s="472"/>
      <c r="AIH41" s="177"/>
      <c r="AII41" s="178"/>
      <c r="AIJ41" s="179"/>
      <c r="AIK41" s="180"/>
      <c r="AIL41" s="180"/>
      <c r="AIM41" s="120"/>
      <c r="AIN41" s="120"/>
      <c r="AIO41" s="180"/>
      <c r="AIP41" s="180"/>
      <c r="AIQ41" s="178"/>
      <c r="AIR41" s="178"/>
      <c r="AIS41" s="180"/>
      <c r="AIT41" s="180"/>
      <c r="AIU41" s="181"/>
      <c r="AIV41" s="182"/>
      <c r="AIW41" s="101"/>
      <c r="AIX41" s="470">
        <f>VLOOKUP(AJD$1,ORTALAMA!$A:$D,4, )</f>
        <v>2.4890541968493585</v>
      </c>
      <c r="AIY41" s="471"/>
      <c r="AIZ41" s="472"/>
      <c r="AJA41" s="177"/>
      <c r="AJB41" s="178"/>
      <c r="AJC41" s="179"/>
      <c r="AJD41" s="180"/>
      <c r="AJE41" s="180"/>
      <c r="AJF41" s="120"/>
      <c r="AJG41" s="120"/>
      <c r="AJH41" s="180"/>
      <c r="AJI41" s="180"/>
      <c r="AJJ41" s="178"/>
      <c r="AJK41" s="178"/>
      <c r="AJL41" s="180"/>
      <c r="AJM41" s="180"/>
      <c r="AJN41" s="181"/>
      <c r="AJO41" s="182"/>
      <c r="AJP41" s="101"/>
      <c r="AJQ41" s="470">
        <f>VLOOKUP(AJW$1,ORTALAMA!$A:$D,4, )</f>
        <v>2.793387978922917</v>
      </c>
      <c r="AJR41" s="471"/>
      <c r="AJS41" s="472"/>
      <c r="AJT41" s="177"/>
      <c r="AJU41" s="178"/>
      <c r="AJV41" s="179"/>
      <c r="AJW41" s="180"/>
      <c r="AJX41" s="180"/>
      <c r="AJY41" s="120"/>
      <c r="AJZ41" s="120"/>
      <c r="AKA41" s="180"/>
      <c r="AKB41" s="180"/>
      <c r="AKC41" s="178"/>
      <c r="AKD41" s="178"/>
      <c r="AKE41" s="180"/>
      <c r="AKF41" s="180"/>
      <c r="AKG41" s="181"/>
      <c r="AKH41" s="182"/>
      <c r="AKI41" s="101"/>
      <c r="AKJ41" s="470">
        <f>VLOOKUP(AKP$1,ORTALAMA!$A:$D,4, )</f>
        <v>2.3813366166780074</v>
      </c>
      <c r="AKK41" s="471"/>
      <c r="AKL41" s="472"/>
      <c r="AKM41" s="177"/>
      <c r="AKN41" s="178"/>
      <c r="AKO41" s="179"/>
      <c r="AKP41" s="180"/>
      <c r="AKQ41" s="180"/>
      <c r="AKR41" s="120"/>
      <c r="AKS41" s="120"/>
      <c r="AKT41" s="180"/>
      <c r="AKU41" s="180"/>
      <c r="AKV41" s="178"/>
      <c r="AKW41" s="178"/>
      <c r="AKX41" s="180"/>
      <c r="AKY41" s="180"/>
      <c r="AKZ41" s="181"/>
      <c r="ALA41" s="182"/>
      <c r="ALB41" s="101"/>
      <c r="ALC41" s="470">
        <f>VLOOKUP(ALI$1,ORTALAMA!$A:$D,4, )</f>
        <v>2.8518334185234471</v>
      </c>
      <c r="ALD41" s="471"/>
      <c r="ALE41" s="472"/>
      <c r="ALF41" s="177"/>
      <c r="ALG41" s="178"/>
      <c r="ALH41" s="179"/>
      <c r="ALI41" s="180"/>
      <c r="ALJ41" s="180"/>
      <c r="ALK41" s="120"/>
      <c r="ALL41" s="120"/>
      <c r="ALM41" s="180"/>
      <c r="ALN41" s="180"/>
      <c r="ALO41" s="178"/>
      <c r="ALP41" s="178"/>
      <c r="ALQ41" s="180"/>
      <c r="ALR41" s="180"/>
      <c r="ALS41" s="181"/>
      <c r="ALT41" s="182"/>
      <c r="ALU41" s="101"/>
      <c r="ALV41" s="470">
        <f>VLOOKUP(AMB$1,ORTALAMA!$A:$D,4, )</f>
        <v>2.539807126715603</v>
      </c>
      <c r="ALW41" s="471"/>
      <c r="ALX41" s="472"/>
      <c r="ALY41" s="177"/>
      <c r="ALZ41" s="178"/>
      <c r="AMA41" s="179"/>
      <c r="AMB41" s="180"/>
      <c r="AMC41" s="180"/>
      <c r="AMD41" s="120"/>
      <c r="AME41" s="120"/>
      <c r="AMF41" s="180"/>
      <c r="AMG41" s="180"/>
      <c r="AMH41" s="178"/>
      <c r="AMI41" s="178"/>
      <c r="AMJ41" s="180"/>
      <c r="AMK41" s="180"/>
      <c r="AML41" s="181"/>
      <c r="AMM41" s="182"/>
      <c r="AMN41" s="101"/>
      <c r="AMO41" s="470">
        <f>VLOOKUP(AMU$1,ORTALAMA!$A:$D,4, )</f>
        <v>1.7487068220165791</v>
      </c>
      <c r="AMP41" s="471"/>
      <c r="AMQ41" s="472"/>
      <c r="AMR41" s="177"/>
      <c r="AMS41" s="178"/>
      <c r="AMT41" s="179"/>
      <c r="AMU41" s="180"/>
      <c r="AMV41" s="180"/>
      <c r="AMW41" s="120"/>
      <c r="AMX41" s="120"/>
      <c r="AMY41" s="180"/>
      <c r="AMZ41" s="180"/>
      <c r="ANA41" s="178"/>
      <c r="ANB41" s="178"/>
      <c r="ANC41" s="180"/>
      <c r="AND41" s="180"/>
      <c r="ANE41" s="181"/>
      <c r="ANF41" s="182"/>
      <c r="ANG41" s="101"/>
      <c r="ANH41" s="470">
        <f>VLOOKUP(ANN$1,ORTALAMA!$A:$D,4, )</f>
        <v>2.2370458555398427</v>
      </c>
      <c r="ANI41" s="471"/>
      <c r="ANJ41" s="472"/>
      <c r="ANK41" s="177"/>
      <c r="ANL41" s="178"/>
      <c r="ANM41" s="179"/>
      <c r="ANN41" s="180"/>
      <c r="ANO41" s="180"/>
      <c r="ANP41" s="120"/>
      <c r="ANQ41" s="120"/>
      <c r="ANR41" s="180"/>
      <c r="ANS41" s="180"/>
      <c r="ANT41" s="178"/>
      <c r="ANU41" s="178"/>
      <c r="ANV41" s="180"/>
      <c r="ANW41" s="180"/>
      <c r="ANX41" s="181"/>
      <c r="ANY41" s="182"/>
      <c r="ANZ41" s="101"/>
      <c r="AOA41" s="470">
        <f>VLOOKUP(AOG$1,ORTALAMA!$A:$D,4, )</f>
        <v>3.1986140810816823</v>
      </c>
      <c r="AOB41" s="471"/>
      <c r="AOC41" s="472"/>
      <c r="AOD41" s="177"/>
      <c r="AOE41" s="178"/>
      <c r="AOF41" s="179"/>
      <c r="AOG41" s="180"/>
      <c r="AOH41" s="180"/>
      <c r="AOI41" s="120"/>
      <c r="AOJ41" s="120"/>
      <c r="AOK41" s="180"/>
      <c r="AOL41" s="180"/>
      <c r="AOM41" s="178"/>
      <c r="AON41" s="178"/>
      <c r="AOO41" s="180"/>
      <c r="AOP41" s="180"/>
      <c r="AOQ41" s="181"/>
      <c r="AOR41" s="182"/>
      <c r="AOS41" s="101"/>
      <c r="AOT41" s="470">
        <f>VLOOKUP(AOZ$1,ORTALAMA!$A:$D,4, )</f>
        <v>2.6960477642703942</v>
      </c>
      <c r="AOU41" s="471"/>
      <c r="AOV41" s="472"/>
      <c r="AOW41" s="177"/>
      <c r="AOX41" s="178"/>
      <c r="AOY41" s="179"/>
      <c r="AOZ41" s="180"/>
      <c r="APA41" s="180"/>
      <c r="APB41" s="120"/>
      <c r="APC41" s="120"/>
      <c r="APD41" s="180"/>
      <c r="APE41" s="180"/>
      <c r="APF41" s="178"/>
      <c r="APG41" s="178"/>
      <c r="APH41" s="180"/>
      <c r="API41" s="180"/>
      <c r="APJ41" s="181"/>
      <c r="APK41" s="182"/>
      <c r="APL41" s="101"/>
      <c r="APM41" s="470">
        <f>VLOOKUP(APS$1,ORTALAMA!$A:$D,4, )</f>
        <v>2.6296303269837056</v>
      </c>
      <c r="APN41" s="471"/>
      <c r="APO41" s="472"/>
      <c r="APP41" s="177"/>
      <c r="APQ41" s="178"/>
      <c r="APR41" s="179"/>
      <c r="APS41" s="180"/>
      <c r="APT41" s="180"/>
      <c r="APU41" s="120"/>
      <c r="APV41" s="120"/>
      <c r="APW41" s="180"/>
      <c r="APX41" s="180"/>
      <c r="APY41" s="178"/>
      <c r="APZ41" s="178"/>
      <c r="AQA41" s="180"/>
      <c r="AQB41" s="180"/>
      <c r="AQC41" s="181"/>
      <c r="AQD41" s="182"/>
      <c r="AQE41" s="101"/>
      <c r="AQF41" s="470">
        <f>VLOOKUP(AQL$1,ORTALAMA!$A:$D,4, )</f>
        <v>2.993343846526678</v>
      </c>
      <c r="AQG41" s="471"/>
      <c r="AQH41" s="472"/>
      <c r="AQI41" s="177"/>
      <c r="AQJ41" s="178"/>
      <c r="AQK41" s="179"/>
      <c r="AQL41" s="180"/>
      <c r="AQM41" s="180"/>
      <c r="AQN41" s="120"/>
      <c r="AQO41" s="120"/>
      <c r="AQP41" s="180"/>
      <c r="AQQ41" s="180"/>
      <c r="AQR41" s="178"/>
      <c r="AQS41" s="178"/>
      <c r="AQT41" s="180"/>
      <c r="AQU41" s="180"/>
      <c r="AQV41" s="181"/>
      <c r="AQW41" s="182"/>
      <c r="AQX41" s="101"/>
      <c r="AQY41" s="470">
        <f>VLOOKUP(ARE$1,ORTALAMA!$A:$D,4, )</f>
        <v>3.2485388705948481</v>
      </c>
      <c r="AQZ41" s="471"/>
      <c r="ARA41" s="472"/>
      <c r="ARB41" s="177"/>
      <c r="ARC41" s="178"/>
      <c r="ARD41" s="179"/>
      <c r="ARE41" s="180"/>
      <c r="ARF41" s="180"/>
      <c r="ARG41" s="120"/>
      <c r="ARH41" s="120"/>
      <c r="ARI41" s="180"/>
      <c r="ARJ41" s="180"/>
      <c r="ARK41" s="178"/>
      <c r="ARL41" s="178"/>
      <c r="ARM41" s="180"/>
      <c r="ARN41" s="180"/>
      <c r="ARO41" s="181"/>
      <c r="ARP41" s="182"/>
      <c r="ARQ41" s="101"/>
      <c r="ARR41" s="470">
        <f>VLOOKUP(ARX$1,ORTALAMA!$A:$D,4, )</f>
        <v>2.7024024824542625</v>
      </c>
      <c r="ARS41" s="471"/>
      <c r="ART41" s="472"/>
      <c r="ARU41" s="177"/>
      <c r="ARV41" s="178"/>
      <c r="ARW41" s="179"/>
      <c r="ARX41" s="180"/>
      <c r="ARY41" s="180"/>
      <c r="ARZ41" s="120"/>
      <c r="ASA41" s="120"/>
      <c r="ASB41" s="180"/>
      <c r="ASC41" s="180"/>
      <c r="ASD41" s="178"/>
      <c r="ASE41" s="178"/>
      <c r="ASF41" s="180"/>
      <c r="ASG41" s="180"/>
      <c r="ASH41" s="181"/>
      <c r="ASI41" s="182"/>
      <c r="ASJ41" s="101"/>
      <c r="ASK41" s="470">
        <f>VLOOKUP(ASQ$1,ORTALAMA!$A:$D,4, )</f>
        <v>2.9883859290693464</v>
      </c>
      <c r="ASL41" s="471"/>
      <c r="ASM41" s="472"/>
      <c r="ASN41" s="177"/>
      <c r="ASO41" s="178"/>
      <c r="ASP41" s="179"/>
      <c r="ASQ41" s="180"/>
      <c r="ASR41" s="180"/>
      <c r="ASS41" s="120"/>
      <c r="AST41" s="120"/>
      <c r="ASU41" s="180"/>
      <c r="ASV41" s="180"/>
      <c r="ASW41" s="178"/>
      <c r="ASX41" s="178"/>
      <c r="ASY41" s="180"/>
      <c r="ASZ41" s="180"/>
      <c r="ATA41" s="181"/>
      <c r="ATB41" s="182"/>
      <c r="ATC41" s="101"/>
      <c r="ATD41" s="470">
        <f>VLOOKUP(ATJ$1,ORTALAMA!$A:$D,4, )</f>
        <v>2.8952092239187706</v>
      </c>
      <c r="ATE41" s="471"/>
      <c r="ATF41" s="472"/>
      <c r="ATG41" s="177"/>
      <c r="ATH41" s="178"/>
      <c r="ATI41" s="179"/>
      <c r="ATJ41" s="180"/>
      <c r="ATK41" s="180"/>
      <c r="ATL41" s="120"/>
      <c r="ATM41" s="120"/>
      <c r="ATN41" s="180"/>
      <c r="ATO41" s="180"/>
      <c r="ATP41" s="178"/>
      <c r="ATQ41" s="178"/>
      <c r="ATR41" s="180"/>
      <c r="ATS41" s="180"/>
      <c r="ATT41" s="181"/>
      <c r="ATU41" s="182"/>
      <c r="ATV41" s="101"/>
      <c r="ATW41" s="470">
        <f>VLOOKUP(AUC$1,ORTALAMA!$A:$D,4, )</f>
        <v>2.7870362276154776</v>
      </c>
      <c r="ATX41" s="471"/>
      <c r="ATY41" s="472"/>
      <c r="ATZ41" s="177"/>
      <c r="AUA41" s="178"/>
      <c r="AUB41" s="179"/>
      <c r="AUC41" s="180"/>
      <c r="AUD41" s="180"/>
      <c r="AUE41" s="120"/>
      <c r="AUF41" s="120"/>
      <c r="AUG41" s="180"/>
      <c r="AUH41" s="180"/>
      <c r="AUI41" s="178"/>
      <c r="AUJ41" s="178"/>
      <c r="AUK41" s="180"/>
      <c r="AUL41" s="180"/>
      <c r="AUM41" s="181"/>
      <c r="AUN41" s="182"/>
      <c r="AUO41" s="101"/>
      <c r="AUP41" s="470">
        <v>2.6</v>
      </c>
      <c r="AUQ41" s="471"/>
      <c r="AUR41" s="472"/>
      <c r="AUS41" s="177"/>
      <c r="AUT41" s="178"/>
      <c r="AUU41" s="179"/>
      <c r="AUV41" s="180"/>
      <c r="AUW41" s="180"/>
      <c r="AUX41" s="120"/>
      <c r="AUY41" s="120"/>
      <c r="AUZ41" s="180"/>
      <c r="AVA41" s="180"/>
      <c r="AVB41" s="178"/>
      <c r="AVC41" s="178"/>
      <c r="AVD41" s="180"/>
      <c r="AVE41" s="180"/>
      <c r="AVF41" s="181"/>
      <c r="AVG41" s="182"/>
    </row>
    <row r="42" spans="1:1255" ht="15" thickBot="1" x14ac:dyDescent="0.35">
      <c r="A42" s="101"/>
      <c r="B42" s="183"/>
      <c r="C42" s="183"/>
      <c r="D42" s="183"/>
      <c r="E42" s="184"/>
      <c r="F42" s="468" t="s">
        <v>16</v>
      </c>
      <c r="G42" s="469"/>
      <c r="H42" s="185">
        <f>S40</f>
        <v>13.889212222222213</v>
      </c>
      <c r="I42" s="186"/>
      <c r="J42" s="120"/>
      <c r="K42" s="120"/>
      <c r="L42" s="187"/>
      <c r="M42" s="187"/>
      <c r="N42" s="188"/>
      <c r="O42" s="118"/>
      <c r="P42" s="189">
        <f>VLOOKUP(H1,PUANTAJ!$A:$F,2, )</f>
        <v>117</v>
      </c>
      <c r="Q42" s="464" t="s">
        <v>17</v>
      </c>
      <c r="R42" s="465"/>
      <c r="S42" s="190">
        <f>H40</f>
        <v>327.19258496182408</v>
      </c>
      <c r="T42" s="101"/>
      <c r="U42" s="399"/>
      <c r="V42" s="399"/>
      <c r="W42" s="399"/>
      <c r="X42" s="399"/>
      <c r="Y42" s="390"/>
      <c r="Z42" s="505" t="s">
        <v>16</v>
      </c>
      <c r="AA42" s="507"/>
      <c r="AB42" s="391">
        <f>AM40</f>
        <v>0</v>
      </c>
      <c r="AC42" s="400"/>
      <c r="AD42" s="357"/>
      <c r="AE42" s="357"/>
      <c r="AF42" s="357"/>
      <c r="AG42" s="357"/>
      <c r="AH42" s="401"/>
      <c r="AI42" s="357"/>
      <c r="AJ42" s="402">
        <f>VLOOKUP(AB1,PUANTAJ!$A:$F,2, )</f>
        <v>142.5</v>
      </c>
      <c r="AK42" s="496" t="s">
        <v>17</v>
      </c>
      <c r="AL42" s="497"/>
      <c r="AM42" s="391">
        <f>AB40</f>
        <v>38.361409184900452</v>
      </c>
      <c r="AN42" s="101"/>
      <c r="AO42" s="183"/>
      <c r="AP42" s="183"/>
      <c r="AQ42" s="183"/>
      <c r="AR42" s="184"/>
      <c r="AS42" s="468" t="s">
        <v>16</v>
      </c>
      <c r="AT42" s="469"/>
      <c r="AU42" s="185">
        <f>BF40</f>
        <v>20.889212222222213</v>
      </c>
      <c r="AV42" s="186"/>
      <c r="AW42" s="120"/>
      <c r="AX42" s="120"/>
      <c r="AY42" s="187"/>
      <c r="AZ42" s="187"/>
      <c r="BA42" s="188"/>
      <c r="BB42" s="118"/>
      <c r="BC42" s="189">
        <f>VLOOKUP(AU1,PUANTAJ!$A:$F,2, )</f>
        <v>142.5</v>
      </c>
      <c r="BD42" s="464" t="s">
        <v>17</v>
      </c>
      <c r="BE42" s="465"/>
      <c r="BF42" s="190">
        <f>AU40</f>
        <v>345.47196923252193</v>
      </c>
      <c r="BG42" s="101"/>
      <c r="BH42" s="183"/>
      <c r="BI42" s="183"/>
      <c r="BJ42" s="183"/>
      <c r="BK42" s="184"/>
      <c r="BL42" s="468" t="s">
        <v>16</v>
      </c>
      <c r="BM42" s="469"/>
      <c r="BN42" s="185">
        <f>BY40</f>
        <v>24.372019111111108</v>
      </c>
      <c r="BO42" s="186"/>
      <c r="BP42" s="120"/>
      <c r="BQ42" s="120"/>
      <c r="BR42" s="187"/>
      <c r="BS42" s="187"/>
      <c r="BT42" s="188"/>
      <c r="BU42" s="118"/>
      <c r="BV42" s="189">
        <f>VLOOKUP(BN1,PUANTAJ!$A:$F,2, )</f>
        <v>135</v>
      </c>
      <c r="BW42" s="464" t="s">
        <v>17</v>
      </c>
      <c r="BX42" s="465"/>
      <c r="BY42" s="190">
        <f>BN40</f>
        <v>211.40565702166703</v>
      </c>
      <c r="BZ42" s="101"/>
      <c r="CA42" s="183"/>
      <c r="CB42" s="183"/>
      <c r="CC42" s="183"/>
      <c r="CD42" s="184"/>
      <c r="CE42" s="468" t="s">
        <v>16</v>
      </c>
      <c r="CF42" s="469"/>
      <c r="CG42" s="185">
        <f>CR40</f>
        <v>59.360973857658173</v>
      </c>
      <c r="CH42" s="186"/>
      <c r="CI42" s="120"/>
      <c r="CJ42" s="120"/>
      <c r="CK42" s="187"/>
      <c r="CL42" s="187"/>
      <c r="CM42" s="188"/>
      <c r="CN42" s="118"/>
      <c r="CO42" s="189">
        <f>VLOOKUP(CG1,PUANTAJ!$A:$F,2, )</f>
        <v>135</v>
      </c>
      <c r="CP42" s="464" t="s">
        <v>17</v>
      </c>
      <c r="CQ42" s="465"/>
      <c r="CR42" s="190">
        <f>CG40</f>
        <v>340.2821165443163</v>
      </c>
      <c r="CS42" s="101"/>
      <c r="CT42" s="183"/>
      <c r="CU42" s="183"/>
      <c r="CV42" s="183"/>
      <c r="CW42" s="184"/>
      <c r="CX42" s="468" t="s">
        <v>16</v>
      </c>
      <c r="CY42" s="469"/>
      <c r="CZ42" s="185">
        <f>DK40</f>
        <v>66.748851981726787</v>
      </c>
      <c r="DA42" s="186"/>
      <c r="DB42" s="120"/>
      <c r="DC42" s="120"/>
      <c r="DD42" s="187"/>
      <c r="DE42" s="187"/>
      <c r="DF42" s="188"/>
      <c r="DG42" s="118"/>
      <c r="DH42" s="189">
        <f>VLOOKUP(CZ1,PUANTAJ!$A:$F,2, )</f>
        <v>150</v>
      </c>
      <c r="DI42" s="464" t="s">
        <v>17</v>
      </c>
      <c r="DJ42" s="465"/>
      <c r="DK42" s="190">
        <f>CZ40</f>
        <v>345.25268266410416</v>
      </c>
      <c r="DL42" s="101"/>
      <c r="DM42" s="183"/>
      <c r="DN42" s="183"/>
      <c r="DO42" s="183"/>
      <c r="DP42" s="184"/>
      <c r="DQ42" s="468" t="s">
        <v>16</v>
      </c>
      <c r="DR42" s="469"/>
      <c r="DS42" s="185">
        <f>ED40</f>
        <v>858.66666666666674</v>
      </c>
      <c r="DT42" s="186"/>
      <c r="DU42" s="120"/>
      <c r="DV42" s="120"/>
      <c r="DW42" s="187"/>
      <c r="DX42" s="187"/>
      <c r="DY42" s="188"/>
      <c r="DZ42" s="118"/>
      <c r="EA42" s="189">
        <f>VLOOKUP(DS1,PUANTAJ!$A:$F,2, )</f>
        <v>132</v>
      </c>
      <c r="EB42" s="464" t="s">
        <v>17</v>
      </c>
      <c r="EC42" s="465"/>
      <c r="ED42" s="190">
        <f>DS40</f>
        <v>821.33333333333314</v>
      </c>
      <c r="EE42" s="101"/>
      <c r="EF42" s="183"/>
      <c r="EG42" s="183"/>
      <c r="EH42" s="183"/>
      <c r="EI42" s="184"/>
      <c r="EJ42" s="468" t="s">
        <v>16</v>
      </c>
      <c r="EK42" s="469"/>
      <c r="EL42" s="185">
        <f>EW40</f>
        <v>52.690096746547077</v>
      </c>
      <c r="EM42" s="186"/>
      <c r="EN42" s="120"/>
      <c r="EO42" s="120"/>
      <c r="EP42" s="187"/>
      <c r="EQ42" s="187"/>
      <c r="ER42" s="188"/>
      <c r="ES42" s="118"/>
      <c r="ET42" s="189">
        <f>VLOOKUP(EL1,PUANTAJ!$A:$F,2, )</f>
        <v>112</v>
      </c>
      <c r="EU42" s="464" t="s">
        <v>17</v>
      </c>
      <c r="EV42" s="465"/>
      <c r="EW42" s="190">
        <f>EL40</f>
        <v>297.69264908773573</v>
      </c>
      <c r="EX42" s="101"/>
      <c r="EY42" s="183"/>
      <c r="EZ42" s="183"/>
      <c r="FA42" s="183"/>
      <c r="FB42" s="184"/>
      <c r="FC42" s="468" t="s">
        <v>16</v>
      </c>
      <c r="FD42" s="469"/>
      <c r="FE42" s="185">
        <f>FP40</f>
        <v>34.525268266410407</v>
      </c>
      <c r="FF42" s="186"/>
      <c r="FG42" s="120"/>
      <c r="FH42" s="120"/>
      <c r="FI42" s="187"/>
      <c r="FJ42" s="187"/>
      <c r="FK42" s="188"/>
      <c r="FL42" s="118"/>
      <c r="FM42" s="189">
        <f>VLOOKUP(FE1,PUANTAJ!$A:$F,2, )+7.5</f>
        <v>126</v>
      </c>
      <c r="FN42" s="464" t="s">
        <v>17</v>
      </c>
      <c r="FO42" s="465"/>
      <c r="FP42" s="190">
        <f>FE40</f>
        <v>289.60929808242008</v>
      </c>
      <c r="FQ42" s="101"/>
      <c r="FR42" s="183"/>
      <c r="FS42" s="183"/>
      <c r="FT42" s="183"/>
      <c r="FU42" s="184"/>
      <c r="FV42" s="468" t="s">
        <v>16</v>
      </c>
      <c r="FW42" s="469"/>
      <c r="FX42" s="185">
        <f>GI40</f>
        <v>34.525268266410407</v>
      </c>
      <c r="FY42" s="186"/>
      <c r="FZ42" s="120"/>
      <c r="GA42" s="120"/>
      <c r="GB42" s="187"/>
      <c r="GC42" s="187"/>
      <c r="GD42" s="188"/>
      <c r="GE42" s="118"/>
      <c r="GF42" s="189">
        <f>VLOOKUP(FX1,PUANTAJ!$A:$F,2, )+15</f>
        <v>142.5</v>
      </c>
      <c r="GG42" s="464" t="s">
        <v>17</v>
      </c>
      <c r="GH42" s="465"/>
      <c r="GI42" s="190">
        <f>FX40</f>
        <v>327.99004853089895</v>
      </c>
      <c r="GJ42" s="101"/>
      <c r="GK42" s="183"/>
      <c r="GL42" s="183"/>
      <c r="GM42" s="183"/>
      <c r="GN42" s="184"/>
      <c r="GO42" s="468" t="s">
        <v>16</v>
      </c>
      <c r="GP42" s="469"/>
      <c r="GQ42" s="185">
        <f>HB40</f>
        <v>76.028028524324853</v>
      </c>
      <c r="GR42" s="186"/>
      <c r="GS42" s="120"/>
      <c r="GT42" s="120"/>
      <c r="GU42" s="187"/>
      <c r="GV42" s="187"/>
      <c r="GW42" s="188"/>
      <c r="GX42" s="118"/>
      <c r="GY42" s="189">
        <f>VLOOKUP(GQ1,PUANTAJ!$A:$F,2, )</f>
        <v>150</v>
      </c>
      <c r="GZ42" s="464" t="s">
        <v>17</v>
      </c>
      <c r="HA42" s="465"/>
      <c r="HB42" s="190">
        <f>GQ40</f>
        <v>339.84211100906111</v>
      </c>
      <c r="HC42" s="101"/>
      <c r="HD42" s="183"/>
      <c r="HE42" s="183"/>
      <c r="HF42" s="183"/>
      <c r="HG42" s="184"/>
      <c r="HH42" s="468" t="s">
        <v>16</v>
      </c>
      <c r="HI42" s="469"/>
      <c r="HJ42" s="185">
        <f>HU40</f>
        <v>75.955590186102896</v>
      </c>
      <c r="HK42" s="186"/>
      <c r="HL42" s="120"/>
      <c r="HM42" s="120"/>
      <c r="HN42" s="187"/>
      <c r="HO42" s="187"/>
      <c r="HP42" s="188"/>
      <c r="HQ42" s="118"/>
      <c r="HR42" s="189">
        <f>VLOOKUP(HJ1,PUANTAJ!$A:$F,2, )</f>
        <v>135</v>
      </c>
      <c r="HS42" s="464" t="s">
        <v>17</v>
      </c>
      <c r="HT42" s="465"/>
      <c r="HU42" s="190">
        <f>HJ40</f>
        <v>310.72741439769374</v>
      </c>
      <c r="HV42" s="101"/>
      <c r="HW42" s="183"/>
      <c r="HX42" s="183"/>
      <c r="HY42" s="183"/>
      <c r="HZ42" s="184"/>
      <c r="IA42" s="468" t="s">
        <v>16</v>
      </c>
      <c r="IB42" s="469"/>
      <c r="IC42" s="185">
        <f>IN40</f>
        <v>58.292111266666666</v>
      </c>
      <c r="ID42" s="186"/>
      <c r="IE42" s="120"/>
      <c r="IF42" s="120"/>
      <c r="IG42" s="187"/>
      <c r="IH42" s="187"/>
      <c r="II42" s="188"/>
      <c r="IJ42" s="118"/>
      <c r="IK42" s="189">
        <f>VLOOKUP(IC1,PUANTAJ!$A:$F,2, )</f>
        <v>142.5</v>
      </c>
      <c r="IL42" s="464" t="s">
        <v>17</v>
      </c>
      <c r="IM42" s="465"/>
      <c r="IN42" s="190">
        <f>IC40</f>
        <v>543.31705395542735</v>
      </c>
      <c r="IO42" s="101"/>
      <c r="IP42" s="183"/>
      <c r="IQ42" s="183"/>
      <c r="IR42" s="183"/>
      <c r="IS42" s="184"/>
      <c r="IT42" s="468" t="s">
        <v>16</v>
      </c>
      <c r="IU42" s="469"/>
      <c r="IV42" s="185">
        <f>JG40</f>
        <v>22.648540222222216</v>
      </c>
      <c r="IW42" s="186"/>
      <c r="IX42" s="120"/>
      <c r="IY42" s="120"/>
      <c r="IZ42" s="187"/>
      <c r="JA42" s="187"/>
      <c r="JB42" s="188"/>
      <c r="JC42" s="118"/>
      <c r="JD42" s="189">
        <f>VLOOKUP(IV1,PUANTAJ!$A:$F,2, )</f>
        <v>135</v>
      </c>
      <c r="JE42" s="464" t="s">
        <v>17</v>
      </c>
      <c r="JF42" s="465"/>
      <c r="JG42" s="190">
        <f>IV40</f>
        <v>289.20685423333339</v>
      </c>
      <c r="JH42" s="101"/>
      <c r="JI42" s="183"/>
      <c r="JJ42" s="183"/>
      <c r="JK42" s="183"/>
      <c r="JL42" s="184"/>
      <c r="JM42" s="468" t="s">
        <v>16</v>
      </c>
      <c r="JN42" s="469"/>
      <c r="JO42" s="185">
        <f>JZ40</f>
        <v>0</v>
      </c>
      <c r="JP42" s="186"/>
      <c r="JQ42" s="120"/>
      <c r="JR42" s="120"/>
      <c r="JS42" s="187"/>
      <c r="JT42" s="187"/>
      <c r="JU42" s="188"/>
      <c r="JV42" s="118"/>
      <c r="JW42" s="189">
        <f>VLOOKUP(JO1,PUANTAJ!$A:$F,2, )</f>
        <v>127.5</v>
      </c>
      <c r="JX42" s="464" t="s">
        <v>17</v>
      </c>
      <c r="JY42" s="465"/>
      <c r="JZ42" s="190">
        <f>JO40</f>
        <v>293.46478026448852</v>
      </c>
      <c r="KA42" s="101"/>
      <c r="KB42" s="183"/>
      <c r="KC42" s="183"/>
      <c r="KD42" s="183"/>
      <c r="KE42" s="184"/>
      <c r="KF42" s="468" t="s">
        <v>16</v>
      </c>
      <c r="KG42" s="469"/>
      <c r="KH42" s="185">
        <f>KS40</f>
        <v>31.12400111111112</v>
      </c>
      <c r="KI42" s="186"/>
      <c r="KJ42" s="120"/>
      <c r="KK42" s="120"/>
      <c r="KL42" s="187"/>
      <c r="KM42" s="187"/>
      <c r="KN42" s="188"/>
      <c r="KO42" s="118"/>
      <c r="KP42" s="189">
        <f>VLOOKUP(KH1,PUANTAJ!$A:$F,2, )</f>
        <v>120</v>
      </c>
      <c r="KQ42" s="464" t="s">
        <v>17</v>
      </c>
      <c r="KR42" s="465"/>
      <c r="KS42" s="190">
        <f>KH40</f>
        <v>260.36190049999993</v>
      </c>
      <c r="KT42" s="101"/>
      <c r="KU42" s="183"/>
      <c r="KV42" s="183"/>
      <c r="KW42" s="183"/>
      <c r="KX42" s="184"/>
      <c r="KY42" s="468" t="s">
        <v>16</v>
      </c>
      <c r="KZ42" s="469"/>
      <c r="LA42" s="185">
        <f>LL40</f>
        <v>0</v>
      </c>
      <c r="LB42" s="186"/>
      <c r="LC42" s="120"/>
      <c r="LD42" s="120"/>
      <c r="LE42" s="187"/>
      <c r="LF42" s="187"/>
      <c r="LG42" s="188"/>
      <c r="LH42" s="118"/>
      <c r="LI42" s="189">
        <f>VLOOKUP(LA1,PUANTAJ!$A:$F,2, )</f>
        <v>97.5</v>
      </c>
      <c r="LJ42" s="464" t="s">
        <v>17</v>
      </c>
      <c r="LK42" s="465"/>
      <c r="LL42" s="190">
        <f>LA40</f>
        <v>271.30903287777778</v>
      </c>
      <c r="LM42" s="101"/>
      <c r="LN42" s="183"/>
      <c r="LO42" s="183"/>
      <c r="LP42" s="183"/>
      <c r="LQ42" s="184"/>
      <c r="LR42" s="468" t="s">
        <v>16</v>
      </c>
      <c r="LS42" s="469"/>
      <c r="LT42" s="185">
        <f>ME40</f>
        <v>62.96172524444443</v>
      </c>
      <c r="LU42" s="186"/>
      <c r="LV42" s="120"/>
      <c r="LW42" s="120"/>
      <c r="LX42" s="187"/>
      <c r="LY42" s="187"/>
      <c r="LZ42" s="188"/>
      <c r="MA42" s="118"/>
      <c r="MB42" s="189">
        <f>VLOOKUP(LT1,PUANTAJ!$A:$F,2, )</f>
        <v>94.5</v>
      </c>
      <c r="MC42" s="464" t="s">
        <v>17</v>
      </c>
      <c r="MD42" s="465"/>
      <c r="ME42" s="190">
        <f>LT40</f>
        <v>363.99522678814816</v>
      </c>
      <c r="MF42" s="101"/>
      <c r="MG42" s="183"/>
      <c r="MH42" s="183"/>
      <c r="MI42" s="183"/>
      <c r="MJ42" s="184"/>
      <c r="MK42" s="468" t="s">
        <v>16</v>
      </c>
      <c r="ML42" s="469"/>
      <c r="MM42" s="185">
        <f>MX40</f>
        <v>58.292111266666666</v>
      </c>
      <c r="MN42" s="186"/>
      <c r="MO42" s="120"/>
      <c r="MP42" s="120"/>
      <c r="MQ42" s="187"/>
      <c r="MR42" s="187"/>
      <c r="MS42" s="188"/>
      <c r="MT42" s="118"/>
      <c r="MU42" s="189">
        <f>VLOOKUP(MM1,PUANTAJ!$A:$F,2, )</f>
        <v>120</v>
      </c>
      <c r="MV42" s="464" t="s">
        <v>17</v>
      </c>
      <c r="MW42" s="465"/>
      <c r="MX42" s="190">
        <f>MM40</f>
        <v>463.86724626666665</v>
      </c>
      <c r="MY42" s="101"/>
      <c r="MZ42" s="183"/>
      <c r="NA42" s="183"/>
      <c r="NB42" s="183"/>
      <c r="NC42" s="184"/>
      <c r="ND42" s="468" t="s">
        <v>16</v>
      </c>
      <c r="NE42" s="469"/>
      <c r="NF42" s="185">
        <f>NQ40</f>
        <v>32.093204533333328</v>
      </c>
      <c r="NG42" s="186"/>
      <c r="NH42" s="120"/>
      <c r="NI42" s="120"/>
      <c r="NJ42" s="187"/>
      <c r="NK42" s="187"/>
      <c r="NL42" s="188"/>
      <c r="NM42" s="118"/>
      <c r="NN42" s="189">
        <f>VLOOKUP(NF1,PUANTAJ!$A:$F,2, )</f>
        <v>120</v>
      </c>
      <c r="NO42" s="464" t="s">
        <v>17</v>
      </c>
      <c r="NP42" s="465"/>
      <c r="NQ42" s="190">
        <f>NF40</f>
        <v>424.85072565555549</v>
      </c>
      <c r="NR42" s="101"/>
      <c r="NS42" s="183"/>
      <c r="NT42" s="183"/>
      <c r="NU42" s="183"/>
      <c r="NV42" s="184"/>
      <c r="NW42" s="468" t="s">
        <v>16</v>
      </c>
      <c r="NX42" s="469"/>
      <c r="NY42" s="185">
        <f>OJ40</f>
        <v>26.896408777777772</v>
      </c>
      <c r="NZ42" s="186"/>
      <c r="OA42" s="120"/>
      <c r="OB42" s="120"/>
      <c r="OC42" s="187"/>
      <c r="OD42" s="187"/>
      <c r="OE42" s="188"/>
      <c r="OF42" s="118"/>
      <c r="OG42" s="189">
        <f>VLOOKUP(NY1,PUANTAJ!$A:$F,2, )</f>
        <v>127.5</v>
      </c>
      <c r="OH42" s="464" t="s">
        <v>17</v>
      </c>
      <c r="OI42" s="465"/>
      <c r="OJ42" s="190">
        <f>NY40</f>
        <v>464.22917683333321</v>
      </c>
      <c r="OK42" s="101"/>
      <c r="OL42" s="183"/>
      <c r="OM42" s="183"/>
      <c r="ON42" s="183"/>
      <c r="OO42" s="184"/>
      <c r="OP42" s="468" t="s">
        <v>16</v>
      </c>
      <c r="OQ42" s="469"/>
      <c r="OR42" s="185">
        <f>PC40</f>
        <v>38.423441111111103</v>
      </c>
      <c r="OS42" s="186"/>
      <c r="OT42" s="120"/>
      <c r="OU42" s="120"/>
      <c r="OV42" s="187"/>
      <c r="OW42" s="187"/>
      <c r="OX42" s="188"/>
      <c r="OY42" s="118"/>
      <c r="OZ42" s="189">
        <f>VLOOKUP(OR1,PUANTAJ!$A:$F,2, )</f>
        <v>150</v>
      </c>
      <c r="PA42" s="464" t="s">
        <v>17</v>
      </c>
      <c r="PB42" s="465"/>
      <c r="PC42" s="190">
        <f>OR40</f>
        <v>345.97453664774952</v>
      </c>
      <c r="PD42" s="101"/>
      <c r="PE42" s="183"/>
      <c r="PF42" s="183"/>
      <c r="PG42" s="183"/>
      <c r="PH42" s="184"/>
      <c r="PI42" s="468" t="s">
        <v>16</v>
      </c>
      <c r="PJ42" s="469"/>
      <c r="PK42" s="185">
        <f>PV40</f>
        <v>0</v>
      </c>
      <c r="PL42" s="186"/>
      <c r="PM42" s="120"/>
      <c r="PN42" s="120"/>
      <c r="PO42" s="187"/>
      <c r="PP42" s="187"/>
      <c r="PQ42" s="188"/>
      <c r="PR42" s="118"/>
      <c r="PS42" s="189">
        <f>VLOOKUP(PK1,PUANTAJ!$A:$F,2, )</f>
        <v>120</v>
      </c>
      <c r="PT42" s="464" t="s">
        <v>17</v>
      </c>
      <c r="PU42" s="465"/>
      <c r="PV42" s="190">
        <f>PK40</f>
        <v>412.74973798837635</v>
      </c>
      <c r="PW42" s="101"/>
      <c r="PX42" s="183"/>
      <c r="PY42" s="183"/>
      <c r="PZ42" s="183"/>
      <c r="QA42" s="184"/>
      <c r="QB42" s="468" t="s">
        <v>16</v>
      </c>
      <c r="QC42" s="469"/>
      <c r="QD42" s="185">
        <f>QO40</f>
        <v>35.564493777777777</v>
      </c>
      <c r="QE42" s="186"/>
      <c r="QF42" s="120"/>
      <c r="QG42" s="120"/>
      <c r="QH42" s="187"/>
      <c r="QI42" s="187"/>
      <c r="QJ42" s="188"/>
      <c r="QK42" s="118"/>
      <c r="QL42" s="189">
        <f>VLOOKUP(QD1,PUANTAJ!$A:$F,2, )</f>
        <v>142.5</v>
      </c>
      <c r="QM42" s="464" t="s">
        <v>17</v>
      </c>
      <c r="QN42" s="465"/>
      <c r="QO42" s="190">
        <f>QD40</f>
        <v>328.36328077777779</v>
      </c>
      <c r="QP42" s="101"/>
      <c r="QQ42" s="183"/>
      <c r="QR42" s="183"/>
      <c r="QS42" s="183"/>
      <c r="QT42" s="184"/>
      <c r="QU42" s="468" t="s">
        <v>16</v>
      </c>
      <c r="QV42" s="469"/>
      <c r="QW42" s="185">
        <f>RH40</f>
        <v>62.96172524444443</v>
      </c>
      <c r="QX42" s="186"/>
      <c r="QY42" s="120"/>
      <c r="QZ42" s="120"/>
      <c r="RA42" s="187"/>
      <c r="RB42" s="187"/>
      <c r="RC42" s="188"/>
      <c r="RD42" s="118"/>
      <c r="RE42" s="189">
        <f>VLOOKUP(QW1,PUANTAJ!$A:$F,2, )</f>
        <v>112.5</v>
      </c>
      <c r="RF42" s="464" t="s">
        <v>17</v>
      </c>
      <c r="RG42" s="465"/>
      <c r="RH42" s="190">
        <f>QW40</f>
        <v>320.35613149974375</v>
      </c>
      <c r="RI42" s="101"/>
      <c r="RJ42" s="183"/>
      <c r="RK42" s="183"/>
      <c r="RL42" s="183"/>
      <c r="RM42" s="184"/>
      <c r="RN42" s="468" t="s">
        <v>16</v>
      </c>
      <c r="RO42" s="469"/>
      <c r="RP42" s="185">
        <f>SA40</f>
        <v>0</v>
      </c>
      <c r="RQ42" s="186"/>
      <c r="RR42" s="120"/>
      <c r="RS42" s="120"/>
      <c r="RT42" s="187"/>
      <c r="RU42" s="187"/>
      <c r="RV42" s="188"/>
      <c r="RW42" s="118"/>
      <c r="RX42" s="189">
        <f>VLOOKUP(RP1,PUANTAJ!$A:$F,2, )</f>
        <v>135</v>
      </c>
      <c r="RY42" s="464" t="s">
        <v>17</v>
      </c>
      <c r="RZ42" s="465"/>
      <c r="SA42" s="190">
        <f>RP40</f>
        <v>378.97624522209401</v>
      </c>
      <c r="SB42" s="101"/>
      <c r="SC42" s="183"/>
      <c r="SD42" s="183"/>
      <c r="SE42" s="183"/>
      <c r="SF42" s="184"/>
      <c r="SG42" s="468" t="s">
        <v>16</v>
      </c>
      <c r="SH42" s="469"/>
      <c r="SI42" s="185">
        <f>ST40</f>
        <v>32.786651333333332</v>
      </c>
      <c r="SJ42" s="186"/>
      <c r="SK42" s="120"/>
      <c r="SL42" s="120"/>
      <c r="SM42" s="187"/>
      <c r="SN42" s="187"/>
      <c r="SO42" s="188"/>
      <c r="SP42" s="118"/>
      <c r="SQ42" s="189">
        <f>VLOOKUP(SI1,PUANTAJ!$A:$F,2, )</f>
        <v>127.5</v>
      </c>
      <c r="SR42" s="464" t="s">
        <v>17</v>
      </c>
      <c r="SS42" s="465"/>
      <c r="ST42" s="190">
        <f>SI40</f>
        <v>196.39548844444437</v>
      </c>
      <c r="SU42" s="101"/>
      <c r="SV42" s="183"/>
      <c r="SW42" s="183"/>
      <c r="SX42" s="183"/>
      <c r="SY42" s="184"/>
      <c r="SZ42" s="468" t="s">
        <v>16</v>
      </c>
      <c r="TA42" s="469"/>
      <c r="TB42" s="185">
        <f>TM40</f>
        <v>34.525268266410407</v>
      </c>
      <c r="TC42" s="186"/>
      <c r="TD42" s="120"/>
      <c r="TE42" s="120"/>
      <c r="TF42" s="187"/>
      <c r="TG42" s="187"/>
      <c r="TH42" s="188"/>
      <c r="TI42" s="118"/>
      <c r="TJ42" s="189">
        <f>VLOOKUP(TB1,PUANTAJ!$A:$F,2, )</f>
        <v>135</v>
      </c>
      <c r="TK42" s="464" t="s">
        <v>17</v>
      </c>
      <c r="TL42" s="465"/>
      <c r="TM42" s="190">
        <f>TB40</f>
        <v>310.72741439769374</v>
      </c>
      <c r="TN42" s="101"/>
      <c r="TO42" s="183"/>
      <c r="TP42" s="183"/>
      <c r="TQ42" s="183"/>
      <c r="TR42" s="184"/>
      <c r="TS42" s="468" t="s">
        <v>16</v>
      </c>
      <c r="TT42" s="469"/>
      <c r="TU42" s="185">
        <f>UF40</f>
        <v>37.247420222222225</v>
      </c>
      <c r="TV42" s="186"/>
      <c r="TW42" s="120"/>
      <c r="TX42" s="120"/>
      <c r="TY42" s="187"/>
      <c r="TZ42" s="187"/>
      <c r="UA42" s="188"/>
      <c r="UB42" s="118"/>
      <c r="UC42" s="189">
        <f>VLOOKUP(TU1,PUANTAJ!$A:$F,2, )</f>
        <v>120</v>
      </c>
      <c r="UD42" s="464" t="s">
        <v>17</v>
      </c>
      <c r="UE42" s="465"/>
      <c r="UF42" s="190">
        <f>TU40</f>
        <v>298.27742224444438</v>
      </c>
      <c r="UG42" s="101"/>
      <c r="UH42" s="183"/>
      <c r="UI42" s="183"/>
      <c r="UJ42" s="183"/>
      <c r="UK42" s="184"/>
      <c r="UL42" s="468" t="s">
        <v>16</v>
      </c>
      <c r="UM42" s="469"/>
      <c r="UN42" s="185">
        <f>UY40</f>
        <v>52.251824666666671</v>
      </c>
      <c r="UO42" s="186"/>
      <c r="UP42" s="120"/>
      <c r="UQ42" s="120"/>
      <c r="UR42" s="187"/>
      <c r="US42" s="187"/>
      <c r="UT42" s="188"/>
      <c r="UU42" s="118"/>
      <c r="UV42" s="189">
        <f>VLOOKUP(UN1,PUANTAJ!$A:$F,2, )</f>
        <v>127.5</v>
      </c>
      <c r="UW42" s="464" t="s">
        <v>17</v>
      </c>
      <c r="UX42" s="465"/>
      <c r="UY42" s="190">
        <f>UN40</f>
        <v>315.33580799999999</v>
      </c>
      <c r="UZ42" s="101"/>
      <c r="VA42" s="183"/>
      <c r="VB42" s="183"/>
      <c r="VC42" s="183"/>
      <c r="VD42" s="184"/>
      <c r="VE42" s="468" t="s">
        <v>16</v>
      </c>
      <c r="VF42" s="469"/>
      <c r="VG42" s="185">
        <f>VR40</f>
        <v>0</v>
      </c>
      <c r="VH42" s="186"/>
      <c r="VI42" s="120"/>
      <c r="VJ42" s="120"/>
      <c r="VK42" s="187"/>
      <c r="VL42" s="187"/>
      <c r="VM42" s="188"/>
      <c r="VN42" s="118"/>
      <c r="VO42" s="189">
        <f>VLOOKUP(VG1,PUANTAJ!$A:$F,2, )</f>
        <v>150</v>
      </c>
      <c r="VP42" s="464" t="s">
        <v>17</v>
      </c>
      <c r="VQ42" s="465"/>
      <c r="VR42" s="190">
        <f>VG40</f>
        <v>378.12417154444438</v>
      </c>
      <c r="VS42" s="101"/>
      <c r="VT42" s="183"/>
      <c r="VU42" s="183"/>
      <c r="VV42" s="183"/>
      <c r="VW42" s="184"/>
      <c r="VX42" s="468" t="s">
        <v>16</v>
      </c>
      <c r="VY42" s="469"/>
      <c r="VZ42" s="185">
        <f>WK40</f>
        <v>24.412571555555555</v>
      </c>
      <c r="WA42" s="186"/>
      <c r="WB42" s="120"/>
      <c r="WC42" s="120"/>
      <c r="WD42" s="187"/>
      <c r="WE42" s="187"/>
      <c r="WF42" s="188"/>
      <c r="WG42" s="118"/>
      <c r="WH42" s="189">
        <f>VLOOKUP(VZ1,PUANTAJ!$A:$F,2, )</f>
        <v>120</v>
      </c>
      <c r="WI42" s="464" t="s">
        <v>17</v>
      </c>
      <c r="WJ42" s="465"/>
      <c r="WK42" s="190">
        <f>VZ40</f>
        <v>238.61767978888889</v>
      </c>
      <c r="WL42" s="101"/>
      <c r="WM42" s="183"/>
      <c r="WN42" s="183"/>
      <c r="WO42" s="183"/>
      <c r="WP42" s="184"/>
      <c r="WQ42" s="468" t="s">
        <v>16</v>
      </c>
      <c r="WR42" s="469"/>
      <c r="WS42" s="185">
        <f>XD40</f>
        <v>5.2312653333333259</v>
      </c>
      <c r="WT42" s="186"/>
      <c r="WU42" s="120"/>
      <c r="WV42" s="120"/>
      <c r="WW42" s="187"/>
      <c r="WX42" s="187"/>
      <c r="WY42" s="188"/>
      <c r="WZ42" s="118"/>
      <c r="XA42" s="189">
        <f>VLOOKUP(WS1,PUANTAJ!$A:$F,2, )</f>
        <v>138</v>
      </c>
      <c r="XB42" s="464" t="s">
        <v>17</v>
      </c>
      <c r="XC42" s="465"/>
      <c r="XD42" s="190">
        <f>WS40</f>
        <v>388.55424643105982</v>
      </c>
      <c r="XE42" s="101"/>
      <c r="XF42" s="183"/>
      <c r="XG42" s="183"/>
      <c r="XH42" s="183"/>
      <c r="XI42" s="184"/>
      <c r="XJ42" s="468" t="s">
        <v>16</v>
      </c>
      <c r="XK42" s="469"/>
      <c r="XL42" s="185">
        <f>XW40</f>
        <v>42.843657555555552</v>
      </c>
      <c r="XM42" s="186"/>
      <c r="XN42" s="120"/>
      <c r="XO42" s="120"/>
      <c r="XP42" s="187"/>
      <c r="XQ42" s="187"/>
      <c r="XR42" s="188"/>
      <c r="XS42" s="118"/>
      <c r="XT42" s="189">
        <f>VLOOKUP(XL1,PUANTAJ!$A:$F,2, )</f>
        <v>135</v>
      </c>
      <c r="XU42" s="464" t="s">
        <v>17</v>
      </c>
      <c r="XV42" s="465"/>
      <c r="XW42" s="190">
        <f>XL40</f>
        <v>301.13177286653854</v>
      </c>
      <c r="XX42" s="101"/>
      <c r="XY42" s="183"/>
      <c r="XZ42" s="183"/>
      <c r="YA42" s="183"/>
      <c r="YB42" s="184"/>
      <c r="YC42" s="468" t="s">
        <v>16</v>
      </c>
      <c r="YD42" s="469"/>
      <c r="YE42" s="185">
        <f>YP40</f>
        <v>41.241835999999992</v>
      </c>
      <c r="YF42" s="186"/>
      <c r="YG42" s="120"/>
      <c r="YH42" s="120"/>
      <c r="YI42" s="187"/>
      <c r="YJ42" s="187"/>
      <c r="YK42" s="188"/>
      <c r="YL42" s="118"/>
      <c r="YM42" s="189">
        <f>VLOOKUP(YE1,PUANTAJ!$A:$F,2, )</f>
        <v>127.5</v>
      </c>
      <c r="YN42" s="464" t="s">
        <v>17</v>
      </c>
      <c r="YO42" s="465"/>
      <c r="YP42" s="190">
        <f>YE40</f>
        <v>329.70151144444435</v>
      </c>
      <c r="YQ42" s="101"/>
      <c r="YR42" s="183"/>
      <c r="YS42" s="183"/>
      <c r="YT42" s="183"/>
      <c r="YU42" s="184"/>
      <c r="YV42" s="468" t="s">
        <v>16</v>
      </c>
      <c r="YW42" s="469"/>
      <c r="YX42" s="185">
        <f>ZI40</f>
        <v>22.101082222222217</v>
      </c>
      <c r="YY42" s="186"/>
      <c r="YZ42" s="120"/>
      <c r="ZA42" s="120"/>
      <c r="ZB42" s="187"/>
      <c r="ZC42" s="187"/>
      <c r="ZD42" s="188"/>
      <c r="ZE42" s="118"/>
      <c r="ZF42" s="189">
        <f>VLOOKUP(YX1,PUANTAJ!$A:$F,2, )</f>
        <v>150</v>
      </c>
      <c r="ZG42" s="464" t="s">
        <v>17</v>
      </c>
      <c r="ZH42" s="465"/>
      <c r="ZI42" s="190">
        <f>YX40</f>
        <v>353.88833722158154</v>
      </c>
      <c r="ZJ42" s="101"/>
      <c r="ZK42" s="183"/>
      <c r="ZL42" s="183"/>
      <c r="ZM42" s="183"/>
      <c r="ZN42" s="184"/>
      <c r="ZO42" s="468" t="s">
        <v>16</v>
      </c>
      <c r="ZP42" s="469"/>
      <c r="ZQ42" s="185">
        <f>AAB40</f>
        <v>52.251824666666671</v>
      </c>
      <c r="ZR42" s="186"/>
      <c r="ZS42" s="120"/>
      <c r="ZT42" s="120"/>
      <c r="ZU42" s="187"/>
      <c r="ZV42" s="187"/>
      <c r="ZW42" s="188"/>
      <c r="ZX42" s="118"/>
      <c r="ZY42" s="189">
        <f>VLOOKUP(ZQ1,PUANTAJ!$A:$F,2, )</f>
        <v>135</v>
      </c>
      <c r="ZZ42" s="464" t="s">
        <v>17</v>
      </c>
      <c r="AAA42" s="465"/>
      <c r="AAB42" s="190">
        <f>ZQ40</f>
        <v>405.67591448133908</v>
      </c>
      <c r="AAC42" s="101"/>
      <c r="AAD42" s="183"/>
      <c r="AAE42" s="183"/>
      <c r="AAF42" s="183"/>
      <c r="AAG42" s="184"/>
      <c r="AAH42" s="468" t="s">
        <v>16</v>
      </c>
      <c r="AAI42" s="469"/>
      <c r="AAJ42" s="185">
        <f>AAU40</f>
        <v>0</v>
      </c>
      <c r="AAK42" s="186"/>
      <c r="AAL42" s="120"/>
      <c r="AAM42" s="120"/>
      <c r="AAN42" s="187"/>
      <c r="AAO42" s="187"/>
      <c r="AAP42" s="188"/>
      <c r="AAQ42" s="118"/>
      <c r="AAR42" s="189">
        <f>VLOOKUP(AAJ1,PUANTAJ!$A:$F,2, )</f>
        <v>157.5</v>
      </c>
      <c r="AAS42" s="464" t="s">
        <v>17</v>
      </c>
      <c r="AAT42" s="465"/>
      <c r="AAU42" s="190">
        <f>AAJ40</f>
        <v>296.63856202209399</v>
      </c>
      <c r="AAV42" s="101"/>
      <c r="AAW42" s="183"/>
      <c r="AAX42" s="183"/>
      <c r="AAY42" s="183"/>
      <c r="AAZ42" s="184"/>
      <c r="ABA42" s="468" t="s">
        <v>16</v>
      </c>
      <c r="ABB42" s="469"/>
      <c r="ABC42" s="185">
        <f>ABN40</f>
        <v>41.241835999999992</v>
      </c>
      <c r="ABD42" s="186"/>
      <c r="ABE42" s="120"/>
      <c r="ABF42" s="120"/>
      <c r="ABG42" s="187"/>
      <c r="ABH42" s="187"/>
      <c r="ABI42" s="188"/>
      <c r="ABJ42" s="118"/>
      <c r="ABK42" s="189">
        <f>VLOOKUP(ABC1,PUANTAJ!$A:$F,2, )</f>
        <v>135</v>
      </c>
      <c r="ABL42" s="464" t="s">
        <v>17</v>
      </c>
      <c r="ABM42" s="465"/>
      <c r="ABN42" s="190">
        <f>ABC40</f>
        <v>292.70497491098297</v>
      </c>
      <c r="ABO42" s="101"/>
      <c r="ABP42" s="183"/>
      <c r="ABQ42" s="183"/>
      <c r="ABR42" s="183"/>
      <c r="ABS42" s="184"/>
      <c r="ABT42" s="468" t="s">
        <v>16</v>
      </c>
      <c r="ABU42" s="469"/>
      <c r="ABV42" s="185">
        <f>ACG40</f>
        <v>51.787902399615611</v>
      </c>
      <c r="ABW42" s="186"/>
      <c r="ABX42" s="120"/>
      <c r="ABY42" s="120"/>
      <c r="ABZ42" s="187"/>
      <c r="ACA42" s="187"/>
      <c r="ACB42" s="188"/>
      <c r="ACC42" s="118"/>
      <c r="ACD42" s="189">
        <f>VLOOKUP(ABV1,PUANTAJ!$A:$F,2, )</f>
        <v>150</v>
      </c>
      <c r="ACE42" s="464" t="s">
        <v>17</v>
      </c>
      <c r="ACF42" s="465"/>
      <c r="ACG42" s="190">
        <f>ABV40</f>
        <v>345.25268266410416</v>
      </c>
      <c r="ACH42" s="101"/>
      <c r="ACI42" s="183"/>
      <c r="ACJ42" s="183"/>
      <c r="ACK42" s="183"/>
      <c r="ACL42" s="184"/>
      <c r="ACM42" s="468" t="s">
        <v>16</v>
      </c>
      <c r="ACN42" s="469"/>
      <c r="ACO42" s="185">
        <f>ACZ40</f>
        <v>60.841138079880416</v>
      </c>
      <c r="ACP42" s="186"/>
      <c r="ACQ42" s="120"/>
      <c r="ACR42" s="120"/>
      <c r="ACS42" s="187"/>
      <c r="ACT42" s="187"/>
      <c r="ACU42" s="188"/>
      <c r="ACV42" s="118"/>
      <c r="ACW42" s="189">
        <f>VLOOKUP(ACO1,PUANTAJ!$A:$F,2, )</f>
        <v>142.5</v>
      </c>
      <c r="ACX42" s="464" t="s">
        <v>17</v>
      </c>
      <c r="ACY42" s="465"/>
      <c r="ACZ42" s="190">
        <f>ACO40</f>
        <v>338.01976248863264</v>
      </c>
      <c r="ADA42" s="101"/>
      <c r="ADB42" s="183"/>
      <c r="ADC42" s="183"/>
      <c r="ADD42" s="183"/>
      <c r="ADE42" s="184"/>
      <c r="ADF42" s="468" t="s">
        <v>16</v>
      </c>
      <c r="ADG42" s="469"/>
      <c r="ADH42" s="185">
        <f>ADS40</f>
        <v>34.525268266410407</v>
      </c>
      <c r="ADI42" s="186"/>
      <c r="ADJ42" s="120"/>
      <c r="ADK42" s="120"/>
      <c r="ADL42" s="187"/>
      <c r="ADM42" s="187"/>
      <c r="ADN42" s="188"/>
      <c r="ADO42" s="118"/>
      <c r="ADP42" s="189">
        <f>VLOOKUP(ADH1,PUANTAJ!$A:$F,2, )</f>
        <v>140.5</v>
      </c>
      <c r="ADQ42" s="464" t="s">
        <v>17</v>
      </c>
      <c r="ADR42" s="465"/>
      <c r="ADS42" s="190">
        <f>ADH40</f>
        <v>326.35322744380375</v>
      </c>
      <c r="ADT42" s="101"/>
      <c r="ADU42" s="183"/>
      <c r="ADV42" s="183"/>
      <c r="ADW42" s="183"/>
      <c r="ADX42" s="184"/>
      <c r="ADY42" s="468" t="s">
        <v>16</v>
      </c>
      <c r="ADZ42" s="469"/>
      <c r="AEA42" s="185">
        <f>AEL40</f>
        <v>22.101082222222217</v>
      </c>
      <c r="AEB42" s="186"/>
      <c r="AEC42" s="120"/>
      <c r="AED42" s="120"/>
      <c r="AEE42" s="187"/>
      <c r="AEF42" s="187"/>
      <c r="AEG42" s="188"/>
      <c r="AEH42" s="118"/>
      <c r="AEI42" s="189">
        <f>VLOOKUP(AEA1,PUANTAJ!$A:$F,2, )</f>
        <v>135</v>
      </c>
      <c r="AEJ42" s="464" t="s">
        <v>17</v>
      </c>
      <c r="AEK42" s="465"/>
      <c r="AEL42" s="190">
        <f>AEA40</f>
        <v>389.89147711111099</v>
      </c>
      <c r="AEM42" s="101"/>
      <c r="AEN42" s="183"/>
      <c r="AEO42" s="183"/>
      <c r="AEP42" s="183"/>
      <c r="AEQ42" s="184"/>
      <c r="AER42" s="468" t="s">
        <v>16</v>
      </c>
      <c r="AES42" s="469"/>
      <c r="AET42" s="185">
        <f>AFE40</f>
        <v>65.723481885925921</v>
      </c>
      <c r="AEU42" s="186"/>
      <c r="AEV42" s="120"/>
      <c r="AEW42" s="120"/>
      <c r="AEX42" s="187"/>
      <c r="AEY42" s="187"/>
      <c r="AEZ42" s="188"/>
      <c r="AFA42" s="118"/>
      <c r="AFB42" s="189">
        <f>VLOOKUP(AET1,PUANTAJ!$A:$F,2, )</f>
        <v>127.5</v>
      </c>
      <c r="AFC42" s="464" t="s">
        <v>17</v>
      </c>
      <c r="AFD42" s="465"/>
      <c r="AFE42" s="190">
        <f>AET40</f>
        <v>349.13627044444428</v>
      </c>
      <c r="AFF42" s="101"/>
      <c r="AFG42" s="183"/>
      <c r="AFH42" s="183"/>
      <c r="AFI42" s="183"/>
      <c r="AFJ42" s="184"/>
      <c r="AFK42" s="468" t="s">
        <v>16</v>
      </c>
      <c r="AFL42" s="469"/>
      <c r="AFM42" s="185">
        <f>AFX40</f>
        <v>0</v>
      </c>
      <c r="AFN42" s="186"/>
      <c r="AFO42" s="120"/>
      <c r="AFP42" s="120"/>
      <c r="AFQ42" s="187"/>
      <c r="AFR42" s="187"/>
      <c r="AFS42" s="188"/>
      <c r="AFT42" s="118"/>
      <c r="AFU42" s="189">
        <f>VLOOKUP(AFM1,PUANTAJ!$A:$F,2, )</f>
        <v>150</v>
      </c>
      <c r="AFV42" s="464" t="s">
        <v>17</v>
      </c>
      <c r="AFW42" s="465"/>
      <c r="AFX42" s="190">
        <f>AFM40</f>
        <v>386.24777085529934</v>
      </c>
      <c r="AFY42" s="101"/>
      <c r="AFZ42" s="183"/>
      <c r="AGA42" s="183"/>
      <c r="AGB42" s="183"/>
      <c r="AGC42" s="184"/>
      <c r="AGD42" s="468" t="s">
        <v>16</v>
      </c>
      <c r="AGE42" s="469"/>
      <c r="AGF42" s="185">
        <f>AGQ40</f>
        <v>28.386711111111101</v>
      </c>
      <c r="AGG42" s="186"/>
      <c r="AGH42" s="120"/>
      <c r="AGI42" s="120"/>
      <c r="AGJ42" s="187"/>
      <c r="AGK42" s="187"/>
      <c r="AGL42" s="188"/>
      <c r="AGM42" s="118"/>
      <c r="AGN42" s="189">
        <f>VLOOKUP(AGF1,PUANTAJ!$A:$F,2, )+7.5</f>
        <v>142</v>
      </c>
      <c r="AGO42" s="464" t="s">
        <v>17</v>
      </c>
      <c r="AGP42" s="465"/>
      <c r="AGQ42" s="190">
        <f>AGF40</f>
        <v>356.57507491098295</v>
      </c>
      <c r="AGR42" s="101"/>
      <c r="AGS42" s="183"/>
      <c r="AGT42" s="183"/>
      <c r="AGU42" s="183"/>
      <c r="AGV42" s="184"/>
      <c r="AGW42" s="468" t="s">
        <v>16</v>
      </c>
      <c r="AGX42" s="469"/>
      <c r="AGY42" s="185">
        <f>AHJ40</f>
        <v>26.176602888888894</v>
      </c>
      <c r="AGZ42" s="186"/>
      <c r="AHA42" s="120"/>
      <c r="AHB42" s="120"/>
      <c r="AHC42" s="187"/>
      <c r="AHD42" s="187"/>
      <c r="AHE42" s="188"/>
      <c r="AHF42" s="118"/>
      <c r="AHG42" s="189">
        <f>VLOOKUP(AGY1,PUANTAJ!$A:$F,2, )</f>
        <v>142.5</v>
      </c>
      <c r="AHH42" s="464" t="s">
        <v>17</v>
      </c>
      <c r="AHI42" s="465"/>
      <c r="AHJ42" s="190">
        <f>AGY40</f>
        <v>360.51123111111104</v>
      </c>
      <c r="AHK42" s="101"/>
      <c r="AHL42" s="183"/>
      <c r="AHM42" s="183"/>
      <c r="AHN42" s="183"/>
      <c r="AHO42" s="184"/>
      <c r="AHP42" s="468" t="s">
        <v>16</v>
      </c>
      <c r="AHQ42" s="469"/>
      <c r="AHR42" s="185">
        <f>AIC40</f>
        <v>37.048171777649657</v>
      </c>
      <c r="AHS42" s="186"/>
      <c r="AHT42" s="120"/>
      <c r="AHU42" s="120"/>
      <c r="AHV42" s="187"/>
      <c r="AHW42" s="187"/>
      <c r="AHX42" s="188"/>
      <c r="AHY42" s="118"/>
      <c r="AHZ42" s="189">
        <f>VLOOKUP(AHR1,PUANTAJ!$A:$F,2, )</f>
        <v>105</v>
      </c>
      <c r="AIA42" s="464" t="s">
        <v>17</v>
      </c>
      <c r="AIB42" s="465"/>
      <c r="AIC42" s="190">
        <f>AHR40</f>
        <v>245.68441557764962</v>
      </c>
      <c r="AID42" s="101"/>
      <c r="AIE42" s="183"/>
      <c r="AIF42" s="183"/>
      <c r="AIG42" s="183"/>
      <c r="AIH42" s="184"/>
      <c r="AII42" s="468" t="s">
        <v>16</v>
      </c>
      <c r="AIJ42" s="469"/>
      <c r="AIK42" s="185">
        <f>AIV40</f>
        <v>52.332929555555538</v>
      </c>
      <c r="AIL42" s="186"/>
      <c r="AIM42" s="120"/>
      <c r="AIN42" s="120"/>
      <c r="AIO42" s="187"/>
      <c r="AIP42" s="187"/>
      <c r="AIQ42" s="188"/>
      <c r="AIR42" s="118"/>
      <c r="AIS42" s="189">
        <f>VLOOKUP(AIK1,PUANTAJ!$A:$F,2, )</f>
        <v>130.5</v>
      </c>
      <c r="AIT42" s="464" t="s">
        <v>17</v>
      </c>
      <c r="AIU42" s="465"/>
      <c r="AIV42" s="190">
        <f>AIK40</f>
        <v>239.20459347524809</v>
      </c>
      <c r="AIW42" s="101"/>
      <c r="AIX42" s="183"/>
      <c r="AIY42" s="183"/>
      <c r="AIZ42" s="183"/>
      <c r="AJA42" s="184"/>
      <c r="AJB42" s="468" t="s">
        <v>16</v>
      </c>
      <c r="AJC42" s="469"/>
      <c r="AJD42" s="185">
        <f>AJO40</f>
        <v>20.397879555555555</v>
      </c>
      <c r="AJE42" s="186"/>
      <c r="AJF42" s="120"/>
      <c r="AJG42" s="120"/>
      <c r="AJH42" s="187"/>
      <c r="AJI42" s="187"/>
      <c r="AJJ42" s="188"/>
      <c r="AJK42" s="118"/>
      <c r="AJL42" s="189">
        <f>VLOOKUP(AJD1,PUANTAJ!$A:$F,2, )</f>
        <v>135</v>
      </c>
      <c r="AJM42" s="464" t="s">
        <v>17</v>
      </c>
      <c r="AJN42" s="465"/>
      <c r="AJO42" s="190">
        <f>AJD40</f>
        <v>289.79790611111105</v>
      </c>
      <c r="AJP42" s="101"/>
      <c r="AJQ42" s="183"/>
      <c r="AJR42" s="183"/>
      <c r="AJS42" s="183"/>
      <c r="AJT42" s="184"/>
      <c r="AJU42" s="468" t="s">
        <v>16</v>
      </c>
      <c r="AJV42" s="469"/>
      <c r="AJW42" s="185">
        <f>AKH40</f>
        <v>59.916236666666663</v>
      </c>
      <c r="AJX42" s="186"/>
      <c r="AJY42" s="120"/>
      <c r="AJZ42" s="120"/>
      <c r="AKA42" s="187"/>
      <c r="AKB42" s="187"/>
      <c r="AKC42" s="188"/>
      <c r="AKD42" s="118"/>
      <c r="AKE42" s="189">
        <f>VLOOKUP(AJW1,PUANTAJ!$A:$F,2, )</f>
        <v>135</v>
      </c>
      <c r="AKF42" s="464" t="s">
        <v>17</v>
      </c>
      <c r="AKG42" s="465"/>
      <c r="AKH42" s="190">
        <f>AJW40</f>
        <v>382.48051788888887</v>
      </c>
      <c r="AKI42" s="101"/>
      <c r="AKJ42" s="183"/>
      <c r="AKK42" s="183"/>
      <c r="AKL42" s="183"/>
      <c r="AKM42" s="184"/>
      <c r="AKN42" s="468" t="s">
        <v>16</v>
      </c>
      <c r="AKO42" s="469"/>
      <c r="AKP42" s="185">
        <f>ALA40</f>
        <v>40.405372710854849</v>
      </c>
      <c r="AKQ42" s="186"/>
      <c r="AKR42" s="120"/>
      <c r="AKS42" s="120"/>
      <c r="AKT42" s="187"/>
      <c r="AKU42" s="187"/>
      <c r="AKV42" s="188"/>
      <c r="AKW42" s="118"/>
      <c r="AKX42" s="189">
        <f>VLOOKUP(AKP1,PUANTAJ!$A:$F,2, )+7.5</f>
        <v>150</v>
      </c>
      <c r="AKY42" s="464" t="s">
        <v>17</v>
      </c>
      <c r="AKZ42" s="465"/>
      <c r="ALA42" s="190">
        <f>AKP40</f>
        <v>375.45223779987185</v>
      </c>
      <c r="ALB42" s="101"/>
      <c r="ALC42" s="183"/>
      <c r="ALD42" s="183"/>
      <c r="ALE42" s="183"/>
      <c r="ALF42" s="184"/>
      <c r="ALG42" s="468" t="s">
        <v>16</v>
      </c>
      <c r="ALH42" s="469"/>
      <c r="ALI42" s="185">
        <f>ALT40</f>
        <v>39.133108888888884</v>
      </c>
      <c r="ALJ42" s="186"/>
      <c r="ALK42" s="120"/>
      <c r="ALL42" s="120"/>
      <c r="ALM42" s="187"/>
      <c r="ALN42" s="187"/>
      <c r="ALO42" s="188"/>
      <c r="ALP42" s="118"/>
      <c r="ALQ42" s="189">
        <f>VLOOKUP(ALI1,PUANTAJ!$A:$F,2, )</f>
        <v>135</v>
      </c>
      <c r="ALR42" s="464" t="s">
        <v>17</v>
      </c>
      <c r="ALS42" s="465"/>
      <c r="ALT42" s="190">
        <f>ALI40</f>
        <v>321.39839844444441</v>
      </c>
      <c r="ALU42" s="101"/>
      <c r="ALV42" s="183"/>
      <c r="ALW42" s="183"/>
      <c r="ALX42" s="183"/>
      <c r="ALY42" s="184"/>
      <c r="ALZ42" s="468" t="s">
        <v>16</v>
      </c>
      <c r="AMA42" s="469"/>
      <c r="AMB42" s="185">
        <f>AMM40</f>
        <v>16.11179185765819</v>
      </c>
      <c r="AMC42" s="186"/>
      <c r="AMD42" s="120"/>
      <c r="AME42" s="120"/>
      <c r="AMF42" s="187"/>
      <c r="AMG42" s="187"/>
      <c r="AMH42" s="188"/>
      <c r="AMI42" s="118"/>
      <c r="AMJ42" s="189">
        <f>VLOOKUP(AMB1,PUANTAJ!$A:$F,2, )</f>
        <v>150</v>
      </c>
      <c r="AMK42" s="464" t="s">
        <v>17</v>
      </c>
      <c r="AML42" s="465"/>
      <c r="AMM42" s="190">
        <f>AMB40</f>
        <v>384.92880259974368</v>
      </c>
      <c r="AMN42" s="101"/>
      <c r="AMO42" s="183"/>
      <c r="AMP42" s="183"/>
      <c r="AMQ42" s="183"/>
      <c r="AMR42" s="184"/>
      <c r="AMS42" s="468" t="s">
        <v>16</v>
      </c>
      <c r="AMT42" s="469"/>
      <c r="AMU42" s="185">
        <f>ANF40</f>
        <v>40.734930444444437</v>
      </c>
      <c r="AMV42" s="186"/>
      <c r="AMW42" s="120"/>
      <c r="AMX42" s="120"/>
      <c r="AMY42" s="187"/>
      <c r="AMZ42" s="187"/>
      <c r="ANA42" s="188"/>
      <c r="ANB42" s="118"/>
      <c r="ANC42" s="189">
        <f>VLOOKUP(AMU1,PUANTAJ!$A:$F,2, )</f>
        <v>142.5</v>
      </c>
      <c r="AND42" s="464" t="s">
        <v>17</v>
      </c>
      <c r="ANE42" s="465"/>
      <c r="ANF42" s="190">
        <f>AMU40</f>
        <v>325.79833866666661</v>
      </c>
      <c r="ANG42" s="101"/>
      <c r="ANH42" s="183"/>
      <c r="ANI42" s="183"/>
      <c r="ANJ42" s="183"/>
      <c r="ANK42" s="184"/>
      <c r="ANL42" s="468" t="s">
        <v>16</v>
      </c>
      <c r="ANM42" s="469"/>
      <c r="ANN42" s="185">
        <f>ANY40</f>
        <v>0</v>
      </c>
      <c r="ANO42" s="186"/>
      <c r="ANP42" s="120"/>
      <c r="ANQ42" s="120"/>
      <c r="ANR42" s="187"/>
      <c r="ANS42" s="187"/>
      <c r="ANT42" s="188"/>
      <c r="ANU42" s="118"/>
      <c r="ANV42" s="189">
        <f>VLOOKUP(ANN1,PUANTAJ!$A:$F,2, )</f>
        <v>127.5</v>
      </c>
      <c r="ANW42" s="464" t="s">
        <v>17</v>
      </c>
      <c r="ANX42" s="465"/>
      <c r="ANY42" s="190">
        <f>ANN40</f>
        <v>268.21386755555557</v>
      </c>
      <c r="ANZ42" s="101"/>
      <c r="AOA42" s="183"/>
      <c r="AOB42" s="183"/>
      <c r="AOC42" s="183"/>
      <c r="AOD42" s="184"/>
      <c r="AOE42" s="468" t="s">
        <v>16</v>
      </c>
      <c r="AOF42" s="469"/>
      <c r="AOG42" s="185">
        <f>AOR40</f>
        <v>33.050242222222224</v>
      </c>
      <c r="AOH42" s="186"/>
      <c r="AOI42" s="120"/>
      <c r="AOJ42" s="120"/>
      <c r="AOK42" s="187"/>
      <c r="AOL42" s="187"/>
      <c r="AOM42" s="188"/>
      <c r="AON42" s="118"/>
      <c r="AOO42" s="189">
        <f>VLOOKUP(AOG1,PUANTAJ!$A:$F,2, )</f>
        <v>142.5</v>
      </c>
      <c r="AOP42" s="464" t="s">
        <v>17</v>
      </c>
      <c r="AOQ42" s="465"/>
      <c r="AOR42" s="190">
        <f>AOG40</f>
        <v>341.41102977777763</v>
      </c>
      <c r="AOS42" s="101"/>
      <c r="AOT42" s="183"/>
      <c r="AOU42" s="183"/>
      <c r="AOV42" s="183"/>
      <c r="AOW42" s="184"/>
      <c r="AOX42" s="468" t="s">
        <v>16</v>
      </c>
      <c r="AOY42" s="469"/>
      <c r="AOZ42" s="185">
        <f>APK40</f>
        <v>0</v>
      </c>
      <c r="APA42" s="186"/>
      <c r="APB42" s="120"/>
      <c r="APC42" s="120"/>
      <c r="APD42" s="187"/>
      <c r="APE42" s="187"/>
      <c r="APF42" s="188"/>
      <c r="APG42" s="118"/>
      <c r="APH42" s="189">
        <f>VLOOKUP(AOZ1,PUANTAJ!$A:$F,2, )+7.5</f>
        <v>142.5</v>
      </c>
      <c r="API42" s="464" t="s">
        <v>17</v>
      </c>
      <c r="APJ42" s="465"/>
      <c r="APK42" s="190">
        <f>AOZ40</f>
        <v>355.67278302209405</v>
      </c>
      <c r="APL42" s="101"/>
      <c r="APM42" s="183"/>
      <c r="APN42" s="183"/>
      <c r="APO42" s="183"/>
      <c r="APP42" s="184"/>
      <c r="APQ42" s="468" t="s">
        <v>16</v>
      </c>
      <c r="APR42" s="469"/>
      <c r="APS42" s="185">
        <f>AQD40</f>
        <v>39.315594888888874</v>
      </c>
      <c r="APT42" s="186"/>
      <c r="APU42" s="120"/>
      <c r="APV42" s="120"/>
      <c r="APW42" s="187"/>
      <c r="APX42" s="187"/>
      <c r="APY42" s="188"/>
      <c r="APZ42" s="118"/>
      <c r="AQA42" s="189">
        <f>VLOOKUP(APS1,PUANTAJ!$A:$F,2, )</f>
        <v>150</v>
      </c>
      <c r="AQB42" s="464" t="s">
        <v>17</v>
      </c>
      <c r="AQC42" s="465"/>
      <c r="AQD42" s="190">
        <f>APS40</f>
        <v>396.6814424665385</v>
      </c>
      <c r="AQE42" s="101"/>
      <c r="AQF42" s="183"/>
      <c r="AQG42" s="183"/>
      <c r="AQH42" s="183"/>
      <c r="AQI42" s="184"/>
      <c r="AQJ42" s="468" t="s">
        <v>16</v>
      </c>
      <c r="AQK42" s="469"/>
      <c r="AQL42" s="185">
        <f>AQW40</f>
        <v>42.945038666666669</v>
      </c>
      <c r="AQM42" s="186"/>
      <c r="AQN42" s="120"/>
      <c r="AQO42" s="120"/>
      <c r="AQP42" s="187"/>
      <c r="AQQ42" s="187"/>
      <c r="AQR42" s="188"/>
      <c r="AQS42" s="118"/>
      <c r="AQT42" s="189">
        <f>VLOOKUP(AQL1,PUANTAJ!$A:$F,2, )</f>
        <v>135</v>
      </c>
      <c r="AQU42" s="464" t="s">
        <v>17</v>
      </c>
      <c r="AQV42" s="465"/>
      <c r="AQW42" s="190">
        <f>AQL40</f>
        <v>353.16110055555555</v>
      </c>
      <c r="AQX42" s="101"/>
      <c r="AQY42" s="183"/>
      <c r="AQZ42" s="183"/>
      <c r="ARA42" s="183"/>
      <c r="ARB42" s="184"/>
      <c r="ARC42" s="468" t="s">
        <v>16</v>
      </c>
      <c r="ARD42" s="469"/>
      <c r="ARE42" s="185">
        <f>ARP40</f>
        <v>0</v>
      </c>
      <c r="ARF42" s="186"/>
      <c r="ARG42" s="120"/>
      <c r="ARH42" s="120"/>
      <c r="ARI42" s="187"/>
      <c r="ARJ42" s="187"/>
      <c r="ARK42" s="188"/>
      <c r="ARL42" s="118"/>
      <c r="ARM42" s="189">
        <f>VLOOKUP(ARE1,PUANTAJ!$A:$F,2, )</f>
        <v>150</v>
      </c>
      <c r="ARN42" s="464" t="s">
        <v>17</v>
      </c>
      <c r="ARO42" s="465"/>
      <c r="ARP42" s="190">
        <f>ARE40</f>
        <v>403.2813527998718</v>
      </c>
      <c r="ARQ42" s="101"/>
      <c r="ARR42" s="183"/>
      <c r="ARS42" s="183"/>
      <c r="ART42" s="183"/>
      <c r="ARU42" s="184"/>
      <c r="ARV42" s="468" t="s">
        <v>16</v>
      </c>
      <c r="ARW42" s="469"/>
      <c r="ARX42" s="185">
        <f>ASI40</f>
        <v>50.677848355427415</v>
      </c>
      <c r="ARY42" s="186"/>
      <c r="ARZ42" s="120"/>
      <c r="ASA42" s="120"/>
      <c r="ASB42" s="187"/>
      <c r="ASC42" s="187"/>
      <c r="ASD42" s="188"/>
      <c r="ASE42" s="118"/>
      <c r="ASF42" s="189">
        <f>VLOOKUP(ARX1,PUANTAJ!$A:$F,2, )</f>
        <v>142.5</v>
      </c>
      <c r="ASG42" s="464" t="s">
        <v>17</v>
      </c>
      <c r="ASH42" s="465"/>
      <c r="ASI42" s="190">
        <f>ARX40</f>
        <v>290.2743973333333</v>
      </c>
      <c r="ASJ42" s="101"/>
      <c r="ASK42" s="183"/>
      <c r="ASL42" s="183"/>
      <c r="ASM42" s="183"/>
      <c r="ASN42" s="184"/>
      <c r="ASO42" s="468" t="s">
        <v>16</v>
      </c>
      <c r="ASP42" s="469"/>
      <c r="ASQ42" s="185">
        <f>ATB40</f>
        <v>23.427147155555538</v>
      </c>
      <c r="ASR42" s="186"/>
      <c r="ASS42" s="120"/>
      <c r="AST42" s="120"/>
      <c r="ASU42" s="187"/>
      <c r="ASV42" s="187"/>
      <c r="ASW42" s="188"/>
      <c r="ASX42" s="118"/>
      <c r="ASY42" s="189">
        <f>VLOOKUP(ASQ1,PUANTAJ!$A:$F,2, )+15</f>
        <v>142.5</v>
      </c>
      <c r="ASZ42" s="464" t="s">
        <v>17</v>
      </c>
      <c r="ATA42" s="465"/>
      <c r="ATB42" s="190">
        <f>ASQ40</f>
        <v>345.70701979987183</v>
      </c>
      <c r="ATC42" s="101"/>
      <c r="ATD42" s="183"/>
      <c r="ATE42" s="183"/>
      <c r="ATF42" s="183"/>
      <c r="ATG42" s="184"/>
      <c r="ATH42" s="468" t="s">
        <v>16</v>
      </c>
      <c r="ATI42" s="469"/>
      <c r="ATJ42" s="185">
        <f>ATU40</f>
        <v>35.564493777777777</v>
      </c>
      <c r="ATK42" s="186"/>
      <c r="ATL42" s="120"/>
      <c r="ATM42" s="120"/>
      <c r="ATN42" s="187"/>
      <c r="ATO42" s="187"/>
      <c r="ATP42" s="188"/>
      <c r="ATQ42" s="118"/>
      <c r="ATR42" s="189">
        <f>VLOOKUP(ATJ1,PUANTAJ!$A:$F,2, )+7.5</f>
        <v>142.5</v>
      </c>
      <c r="ATS42" s="464" t="s">
        <v>17</v>
      </c>
      <c r="ATT42" s="465"/>
      <c r="ATU42" s="190">
        <f>ATJ40</f>
        <v>361.89102803333327</v>
      </c>
      <c r="ATV42" s="101"/>
      <c r="ATW42" s="183"/>
      <c r="ATX42" s="183"/>
      <c r="ATY42" s="183"/>
      <c r="ATZ42" s="184"/>
      <c r="AUA42" s="468" t="s">
        <v>16</v>
      </c>
      <c r="AUB42" s="469"/>
      <c r="AUC42" s="185">
        <f>AUN40</f>
        <v>54.279446888888884</v>
      </c>
      <c r="AUD42" s="186"/>
      <c r="AUE42" s="120"/>
      <c r="AUF42" s="120"/>
      <c r="AUG42" s="187"/>
      <c r="AUH42" s="187"/>
      <c r="AUI42" s="188"/>
      <c r="AUJ42" s="118"/>
      <c r="AUK42" s="189">
        <f>VLOOKUP(AUC1,PUANTAJ!$A:$F,2, )</f>
        <v>97.5</v>
      </c>
      <c r="AUL42" s="464" t="s">
        <v>17</v>
      </c>
      <c r="AUM42" s="465"/>
      <c r="AUN42" s="190">
        <f>AUC40</f>
        <v>224.44764188888888</v>
      </c>
      <c r="AUO42" s="101"/>
      <c r="AUP42" s="183"/>
      <c r="AUQ42" s="183"/>
      <c r="AUR42" s="183"/>
      <c r="AUS42" s="184"/>
      <c r="AUT42" s="468" t="s">
        <v>16</v>
      </c>
      <c r="AUU42" s="469"/>
      <c r="AUV42" s="185">
        <f>AVG40</f>
        <v>52.31265333333333</v>
      </c>
      <c r="AUW42" s="186"/>
      <c r="AUX42" s="120"/>
      <c r="AUY42" s="120"/>
      <c r="AUZ42" s="187"/>
      <c r="AVA42" s="187"/>
      <c r="AVB42" s="188"/>
      <c r="AVC42" s="118"/>
      <c r="AVD42" s="189">
        <f>VLOOKUP(AUV1,PUANTAJ!$A:$F,2, )</f>
        <v>135</v>
      </c>
      <c r="AVE42" s="464" t="s">
        <v>17</v>
      </c>
      <c r="AVF42" s="465"/>
      <c r="AVG42" s="190">
        <f>AUV40</f>
        <v>342.82022722222217</v>
      </c>
    </row>
    <row r="43" spans="1:1255" ht="15" thickBot="1" x14ac:dyDescent="0.35">
      <c r="A43" s="101"/>
      <c r="B43" s="191"/>
      <c r="C43" s="192" t="s">
        <v>18</v>
      </c>
      <c r="D43" s="193"/>
      <c r="E43" s="192"/>
      <c r="F43" s="466" t="s">
        <v>19</v>
      </c>
      <c r="G43" s="467"/>
      <c r="H43" s="185">
        <f>D49*B41</f>
        <v>59.545386795522653</v>
      </c>
      <c r="I43" s="186"/>
      <c r="J43" s="120"/>
      <c r="K43" s="120"/>
      <c r="L43" s="194"/>
      <c r="M43" s="194"/>
      <c r="N43" s="195"/>
      <c r="O43" s="118"/>
      <c r="P43" s="189">
        <f>VLOOKUP(H1,PUANTAJ!$A:$F,4, )</f>
        <v>82.5</v>
      </c>
      <c r="Q43" s="464" t="s">
        <v>20</v>
      </c>
      <c r="R43" s="465"/>
      <c r="S43" s="190">
        <f>S42/P42*P43</f>
        <v>230.71272016538879</v>
      </c>
      <c r="T43" s="101"/>
      <c r="U43" s="403"/>
      <c r="V43" s="403"/>
      <c r="W43" s="404" t="s">
        <v>18</v>
      </c>
      <c r="X43" s="404"/>
      <c r="Y43" s="404"/>
      <c r="Z43" s="498" t="s">
        <v>19</v>
      </c>
      <c r="AA43" s="499"/>
      <c r="AB43" s="391">
        <f>X49*U41</f>
        <v>-8.3694723116852838</v>
      </c>
      <c r="AC43" s="400"/>
      <c r="AD43" s="357"/>
      <c r="AE43" s="357"/>
      <c r="AF43" s="405"/>
      <c r="AG43" s="405"/>
      <c r="AH43" s="405"/>
      <c r="AI43" s="357"/>
      <c r="AJ43" s="402">
        <f>VLOOKUP(AB1,PUANTAJ!$A:$F,4, )</f>
        <v>70.5</v>
      </c>
      <c r="AK43" s="496" t="s">
        <v>20</v>
      </c>
      <c r="AL43" s="497"/>
      <c r="AM43" s="391">
        <f>AM42/AJ42*AJ43</f>
        <v>18.978802438845484</v>
      </c>
      <c r="AN43" s="101"/>
      <c r="AO43" s="191"/>
      <c r="AP43" s="192" t="s">
        <v>18</v>
      </c>
      <c r="AQ43" s="193"/>
      <c r="AR43" s="192"/>
      <c r="AS43" s="466" t="s">
        <v>19</v>
      </c>
      <c r="AT43" s="467"/>
      <c r="AU43" s="185">
        <f>AQ49*AO41</f>
        <v>33.477889246741135</v>
      </c>
      <c r="AV43" s="186"/>
      <c r="AW43" s="120"/>
      <c r="AX43" s="120"/>
      <c r="AY43" s="194"/>
      <c r="AZ43" s="194"/>
      <c r="BA43" s="195"/>
      <c r="BB43" s="118"/>
      <c r="BC43" s="189">
        <f>VLOOKUP(AU1,PUANTAJ!$A:$F,4, )</f>
        <v>70.5</v>
      </c>
      <c r="BD43" s="464" t="s">
        <v>20</v>
      </c>
      <c r="BE43" s="465"/>
      <c r="BF43" s="190">
        <f>BF42/BC42*BC43</f>
        <v>170.91771109398454</v>
      </c>
      <c r="BG43" s="101"/>
      <c r="BH43" s="191"/>
      <c r="BI43" s="192" t="s">
        <v>18</v>
      </c>
      <c r="BJ43" s="193"/>
      <c r="BK43" s="192"/>
      <c r="BL43" s="466" t="s">
        <v>19</v>
      </c>
      <c r="BM43" s="467"/>
      <c r="BN43" s="185">
        <f>BJ49*BH41</f>
        <v>0</v>
      </c>
      <c r="BO43" s="186"/>
      <c r="BP43" s="120"/>
      <c r="BQ43" s="120"/>
      <c r="BR43" s="194"/>
      <c r="BS43" s="194"/>
      <c r="BT43" s="195"/>
      <c r="BU43" s="118"/>
      <c r="BV43" s="189">
        <f>VLOOKUP(BN1,PUANTAJ!$A:$F,4, )</f>
        <v>90</v>
      </c>
      <c r="BW43" s="464" t="s">
        <v>20</v>
      </c>
      <c r="BX43" s="465"/>
      <c r="BY43" s="190">
        <f>BY42/BV42*BV43</f>
        <v>140.93710468111135</v>
      </c>
      <c r="BZ43" s="101"/>
      <c r="CA43" s="191"/>
      <c r="CB43" s="192" t="s">
        <v>18</v>
      </c>
      <c r="CC43" s="193"/>
      <c r="CD43" s="192"/>
      <c r="CE43" s="466" t="s">
        <v>19</v>
      </c>
      <c r="CF43" s="467"/>
      <c r="CG43" s="185">
        <f>CC49*CA41</f>
        <v>40.541162402326307</v>
      </c>
      <c r="CH43" s="186"/>
      <c r="CI43" s="120"/>
      <c r="CJ43" s="120"/>
      <c r="CK43" s="194"/>
      <c r="CL43" s="194"/>
      <c r="CM43" s="195"/>
      <c r="CN43" s="118"/>
      <c r="CO43" s="189">
        <f>VLOOKUP(CG1,PUANTAJ!$A:$F,4, )</f>
        <v>75</v>
      </c>
      <c r="CP43" s="464" t="s">
        <v>20</v>
      </c>
      <c r="CQ43" s="465"/>
      <c r="CR43" s="190">
        <f>CR42/CO42*CO43</f>
        <v>189.04562030239794</v>
      </c>
      <c r="CS43" s="101"/>
      <c r="CT43" s="191"/>
      <c r="CU43" s="192" t="s">
        <v>18</v>
      </c>
      <c r="CV43" s="193"/>
      <c r="CW43" s="192"/>
      <c r="CX43" s="466" t="s">
        <v>19</v>
      </c>
      <c r="CY43" s="467"/>
      <c r="CZ43" s="185">
        <f>CV49*CT41</f>
        <v>0</v>
      </c>
      <c r="DA43" s="186"/>
      <c r="DB43" s="120"/>
      <c r="DC43" s="120"/>
      <c r="DD43" s="194"/>
      <c r="DE43" s="194"/>
      <c r="DF43" s="195"/>
      <c r="DG43" s="118"/>
      <c r="DH43" s="189">
        <f>VLOOKUP(CZ1,PUANTAJ!$A:$F,4, )</f>
        <v>75</v>
      </c>
      <c r="DI43" s="464" t="s">
        <v>20</v>
      </c>
      <c r="DJ43" s="465"/>
      <c r="DK43" s="190">
        <f>DK42/DH42*DH43</f>
        <v>172.62634133205208</v>
      </c>
      <c r="DL43" s="101"/>
      <c r="DM43" s="191"/>
      <c r="DN43" s="192" t="s">
        <v>18</v>
      </c>
      <c r="DO43" s="193"/>
      <c r="DP43" s="192"/>
      <c r="DQ43" s="466" t="s">
        <v>19</v>
      </c>
      <c r="DR43" s="467"/>
      <c r="DS43" s="185">
        <f>DO49*DM41</f>
        <v>45.712037765538945</v>
      </c>
      <c r="DT43" s="186"/>
      <c r="DU43" s="120"/>
      <c r="DV43" s="120"/>
      <c r="DW43" s="194"/>
      <c r="DX43" s="194"/>
      <c r="DY43" s="195"/>
      <c r="DZ43" s="118"/>
      <c r="EA43" s="189">
        <f>VLOOKUP(DS1,PUANTAJ!$A:$F,4, )</f>
        <v>85.5</v>
      </c>
      <c r="EB43" s="464" t="s">
        <v>20</v>
      </c>
      <c r="EC43" s="465"/>
      <c r="ED43" s="190">
        <f>ED42/EA42*EA43</f>
        <v>531.99999999999989</v>
      </c>
      <c r="EE43" s="101"/>
      <c r="EF43" s="191"/>
      <c r="EG43" s="192" t="s">
        <v>18</v>
      </c>
      <c r="EH43" s="193"/>
      <c r="EI43" s="192"/>
      <c r="EJ43" s="466" t="s">
        <v>19</v>
      </c>
      <c r="EK43" s="467"/>
      <c r="EL43" s="185">
        <f>EH49*EF41</f>
        <v>81.58128882855749</v>
      </c>
      <c r="EM43" s="186"/>
      <c r="EN43" s="120"/>
      <c r="EO43" s="120"/>
      <c r="EP43" s="194"/>
      <c r="EQ43" s="194"/>
      <c r="ER43" s="195"/>
      <c r="ES43" s="118"/>
      <c r="ET43" s="189">
        <f>VLOOKUP(EL1,PUANTAJ!$A:$F,4, )</f>
        <v>75</v>
      </c>
      <c r="EU43" s="464" t="s">
        <v>20</v>
      </c>
      <c r="EV43" s="465"/>
      <c r="EW43" s="190">
        <f>EW42/ET42*ET43</f>
        <v>199.34775608553733</v>
      </c>
      <c r="EX43" s="101"/>
      <c r="EY43" s="191"/>
      <c r="EZ43" s="192" t="s">
        <v>18</v>
      </c>
      <c r="FA43" s="193"/>
      <c r="FB43" s="192"/>
      <c r="FC43" s="466" t="s">
        <v>19</v>
      </c>
      <c r="FD43" s="467"/>
      <c r="FE43" s="185">
        <f>FA49*EY41</f>
        <v>36.459889066315746</v>
      </c>
      <c r="FF43" s="186"/>
      <c r="FG43" s="120"/>
      <c r="FH43" s="120"/>
      <c r="FI43" s="194"/>
      <c r="FJ43" s="194"/>
      <c r="FK43" s="195"/>
      <c r="FL43" s="118"/>
      <c r="FM43" s="189">
        <f>VLOOKUP(FE1,PUANTAJ!$A:$F,4, )</f>
        <v>82.5</v>
      </c>
      <c r="FN43" s="464" t="s">
        <v>20</v>
      </c>
      <c r="FO43" s="465"/>
      <c r="FP43" s="190">
        <f>FP42/FM42*FM43</f>
        <v>189.62513564920363</v>
      </c>
      <c r="FQ43" s="101"/>
      <c r="FR43" s="191"/>
      <c r="FS43" s="192" t="s">
        <v>18</v>
      </c>
      <c r="FT43" s="193"/>
      <c r="FU43" s="192"/>
      <c r="FV43" s="466" t="s">
        <v>19</v>
      </c>
      <c r="FW43" s="467"/>
      <c r="FX43" s="185">
        <f>FT49*FR41</f>
        <v>54.755884712826997</v>
      </c>
      <c r="FY43" s="186"/>
      <c r="FZ43" s="120"/>
      <c r="GA43" s="120"/>
      <c r="GB43" s="194"/>
      <c r="GC43" s="194"/>
      <c r="GD43" s="195"/>
      <c r="GE43" s="118"/>
      <c r="GF43" s="189">
        <f>VLOOKUP(FX1,PUANTAJ!$A:$F,4, )-15</f>
        <v>60</v>
      </c>
      <c r="GG43" s="464" t="s">
        <v>20</v>
      </c>
      <c r="GH43" s="465"/>
      <c r="GI43" s="190">
        <f>GI42/GF42*GF43</f>
        <v>138.10107306564166</v>
      </c>
      <c r="GJ43" s="101"/>
      <c r="GK43" s="191"/>
      <c r="GL43" s="192" t="s">
        <v>18</v>
      </c>
      <c r="GM43" s="193"/>
      <c r="GN43" s="192"/>
      <c r="GO43" s="466" t="s">
        <v>19</v>
      </c>
      <c r="GP43" s="467"/>
      <c r="GQ43" s="185">
        <f>GM49*GK41</f>
        <v>0</v>
      </c>
      <c r="GR43" s="186"/>
      <c r="GS43" s="120"/>
      <c r="GT43" s="120"/>
      <c r="GU43" s="194"/>
      <c r="GV43" s="194"/>
      <c r="GW43" s="195"/>
      <c r="GX43" s="118"/>
      <c r="GY43" s="189">
        <f>VLOOKUP(GQ1,PUANTAJ!$A:$F,4, )</f>
        <v>75</v>
      </c>
      <c r="GZ43" s="464" t="s">
        <v>20</v>
      </c>
      <c r="HA43" s="465"/>
      <c r="HB43" s="190">
        <f>HB42/GY42*GY43</f>
        <v>169.92105550453056</v>
      </c>
      <c r="HC43" s="101"/>
      <c r="HD43" s="191"/>
      <c r="HE43" s="192" t="s">
        <v>18</v>
      </c>
      <c r="HF43" s="193"/>
      <c r="HG43" s="192"/>
      <c r="HH43" s="466" t="s">
        <v>19</v>
      </c>
      <c r="HI43" s="467"/>
      <c r="HJ43" s="185">
        <f>HF49*HD41</f>
        <v>36.516677789286987</v>
      </c>
      <c r="HK43" s="186"/>
      <c r="HL43" s="120"/>
      <c r="HM43" s="120"/>
      <c r="HN43" s="194"/>
      <c r="HO43" s="194"/>
      <c r="HP43" s="195"/>
      <c r="HQ43" s="118"/>
      <c r="HR43" s="189">
        <f>VLOOKUP(HJ1,PUANTAJ!$A:$F,4, )</f>
        <v>75</v>
      </c>
      <c r="HS43" s="464" t="s">
        <v>20</v>
      </c>
      <c r="HT43" s="465"/>
      <c r="HU43" s="190">
        <f>HU42/HR42*HR43</f>
        <v>172.62634133205208</v>
      </c>
      <c r="HV43" s="101"/>
      <c r="HW43" s="191"/>
      <c r="HX43" s="192" t="s">
        <v>18</v>
      </c>
      <c r="HY43" s="193"/>
      <c r="HZ43" s="192"/>
      <c r="IA43" s="466" t="s">
        <v>19</v>
      </c>
      <c r="IB43" s="467"/>
      <c r="IC43" s="185">
        <f>HY49*HW41</f>
        <v>22.933242671324894</v>
      </c>
      <c r="ID43" s="186"/>
      <c r="IE43" s="120"/>
      <c r="IF43" s="120"/>
      <c r="IG43" s="194"/>
      <c r="IH43" s="194"/>
      <c r="II43" s="195"/>
      <c r="IJ43" s="118"/>
      <c r="IK43" s="189">
        <f>VLOOKUP(IC1,PUANTAJ!$A:$F,4, )</f>
        <v>75</v>
      </c>
      <c r="IL43" s="464" t="s">
        <v>20</v>
      </c>
      <c r="IM43" s="465"/>
      <c r="IN43" s="190">
        <f>IN42/IK42*IK43</f>
        <v>285.95634418706703</v>
      </c>
      <c r="IO43" s="101"/>
      <c r="IP43" s="191"/>
      <c r="IQ43" s="192" t="s">
        <v>18</v>
      </c>
      <c r="IR43" s="193"/>
      <c r="IS43" s="192"/>
      <c r="IT43" s="466" t="s">
        <v>19</v>
      </c>
      <c r="IU43" s="467"/>
      <c r="IV43" s="185">
        <f>IR49*IP41</f>
        <v>0</v>
      </c>
      <c r="IW43" s="186"/>
      <c r="IX43" s="120"/>
      <c r="IY43" s="120"/>
      <c r="IZ43" s="194"/>
      <c r="JA43" s="194"/>
      <c r="JB43" s="195"/>
      <c r="JC43" s="118"/>
      <c r="JD43" s="189">
        <f>VLOOKUP(IV1,PUANTAJ!$A:$F,4, )</f>
        <v>90</v>
      </c>
      <c r="JE43" s="464" t="s">
        <v>20</v>
      </c>
      <c r="JF43" s="465"/>
      <c r="JG43" s="190">
        <f>JG42/JD42*JD43</f>
        <v>192.80456948888892</v>
      </c>
      <c r="JH43" s="101"/>
      <c r="JI43" s="191"/>
      <c r="JJ43" s="192" t="s">
        <v>18</v>
      </c>
      <c r="JK43" s="193"/>
      <c r="JL43" s="192"/>
      <c r="JM43" s="466" t="s">
        <v>19</v>
      </c>
      <c r="JN43" s="467"/>
      <c r="JO43" s="185">
        <f>JK49*JI41</f>
        <v>18.280079982031406</v>
      </c>
      <c r="JP43" s="186"/>
      <c r="JQ43" s="120"/>
      <c r="JR43" s="120"/>
      <c r="JS43" s="194"/>
      <c r="JT43" s="194"/>
      <c r="JU43" s="195"/>
      <c r="JV43" s="118"/>
      <c r="JW43" s="189">
        <f>VLOOKUP(JO1,PUANTAJ!$A:$F,4, )</f>
        <v>90</v>
      </c>
      <c r="JX43" s="464" t="s">
        <v>20</v>
      </c>
      <c r="JY43" s="465"/>
      <c r="JZ43" s="190">
        <f>JZ42/JW42*JW43</f>
        <v>207.15160959846247</v>
      </c>
      <c r="KA43" s="101"/>
      <c r="KB43" s="191"/>
      <c r="KC43" s="192" t="s">
        <v>18</v>
      </c>
      <c r="KD43" s="193"/>
      <c r="KE43" s="192"/>
      <c r="KF43" s="466" t="s">
        <v>19</v>
      </c>
      <c r="KG43" s="467"/>
      <c r="KH43" s="185">
        <f>KD49*KB41</f>
        <v>44.373265363174227</v>
      </c>
      <c r="KI43" s="186"/>
      <c r="KJ43" s="120"/>
      <c r="KK43" s="120"/>
      <c r="KL43" s="194"/>
      <c r="KM43" s="194"/>
      <c r="KN43" s="195"/>
      <c r="KO43" s="118"/>
      <c r="KP43" s="189">
        <f>VLOOKUP(KH1,PUANTAJ!$A:$F,4, )</f>
        <v>78</v>
      </c>
      <c r="KQ43" s="464" t="s">
        <v>20</v>
      </c>
      <c r="KR43" s="465"/>
      <c r="KS43" s="190">
        <f>KS42/KP42*KP43</f>
        <v>169.23523532499996</v>
      </c>
      <c r="KT43" s="101"/>
      <c r="KU43" s="191"/>
      <c r="KV43" s="192" t="s">
        <v>18</v>
      </c>
      <c r="KW43" s="193"/>
      <c r="KX43" s="192"/>
      <c r="KY43" s="466" t="s">
        <v>19</v>
      </c>
      <c r="KZ43" s="467"/>
      <c r="LA43" s="185">
        <f>KW49*KU41</f>
        <v>127.35803480484877</v>
      </c>
      <c r="LB43" s="186"/>
      <c r="LC43" s="120"/>
      <c r="LD43" s="120"/>
      <c r="LE43" s="194"/>
      <c r="LF43" s="194"/>
      <c r="LG43" s="195"/>
      <c r="LH43" s="118"/>
      <c r="LI43" s="189">
        <f>VLOOKUP(LA1,PUANTAJ!$A:$F,4, )</f>
        <v>85.5</v>
      </c>
      <c r="LJ43" s="464" t="s">
        <v>20</v>
      </c>
      <c r="LK43" s="465"/>
      <c r="LL43" s="190">
        <f>LL42/LI42*LI43</f>
        <v>237.91715190820514</v>
      </c>
      <c r="LM43" s="101"/>
      <c r="LN43" s="191"/>
      <c r="LO43" s="192" t="s">
        <v>18</v>
      </c>
      <c r="LP43" s="193"/>
      <c r="LQ43" s="192"/>
      <c r="LR43" s="466" t="s">
        <v>19</v>
      </c>
      <c r="LS43" s="467"/>
      <c r="LT43" s="185">
        <f>LP49*LN41</f>
        <v>195.69982413910242</v>
      </c>
      <c r="LU43" s="186"/>
      <c r="LV43" s="120"/>
      <c r="LW43" s="120"/>
      <c r="LX43" s="194"/>
      <c r="LY43" s="194"/>
      <c r="LZ43" s="195"/>
      <c r="MA43" s="118"/>
      <c r="MB43" s="189">
        <f>VLOOKUP(LT1,PUANTAJ!$A:$F,4, )</f>
        <v>70.5</v>
      </c>
      <c r="MC43" s="464" t="s">
        <v>20</v>
      </c>
      <c r="MD43" s="465"/>
      <c r="ME43" s="190">
        <f>ME42/MB42*MB43</f>
        <v>271.55199458798353</v>
      </c>
      <c r="MF43" s="101"/>
      <c r="MG43" s="191"/>
      <c r="MH43" s="192" t="s">
        <v>18</v>
      </c>
      <c r="MI43" s="193"/>
      <c r="MJ43" s="192"/>
      <c r="MK43" s="466" t="s">
        <v>19</v>
      </c>
      <c r="ML43" s="467"/>
      <c r="MM43" s="185">
        <f>MI49*MG41</f>
        <v>24.638961754956547</v>
      </c>
      <c r="MN43" s="186"/>
      <c r="MO43" s="120"/>
      <c r="MP43" s="120"/>
      <c r="MQ43" s="194"/>
      <c r="MR43" s="194"/>
      <c r="MS43" s="195"/>
      <c r="MT43" s="118"/>
      <c r="MU43" s="189">
        <f>VLOOKUP(MM1,PUANTAJ!$A:$F,4, )</f>
        <v>67.5</v>
      </c>
      <c r="MV43" s="464" t="s">
        <v>20</v>
      </c>
      <c r="MW43" s="465"/>
      <c r="MX43" s="190">
        <f>MX42/MU42*MU43</f>
        <v>260.925326025</v>
      </c>
      <c r="MY43" s="101"/>
      <c r="MZ43" s="191"/>
      <c r="NA43" s="192" t="s">
        <v>18</v>
      </c>
      <c r="NB43" s="193"/>
      <c r="NC43" s="192"/>
      <c r="ND43" s="466" t="s">
        <v>19</v>
      </c>
      <c r="NE43" s="467"/>
      <c r="NF43" s="185">
        <f>NB49*MZ41</f>
        <v>86.475376290377767</v>
      </c>
      <c r="NG43" s="186"/>
      <c r="NH43" s="120"/>
      <c r="NI43" s="120"/>
      <c r="NJ43" s="194"/>
      <c r="NK43" s="194"/>
      <c r="NL43" s="195"/>
      <c r="NM43" s="118"/>
      <c r="NN43" s="189">
        <f>VLOOKUP(NF1,PUANTAJ!$A:$F,4, )</f>
        <v>82.5</v>
      </c>
      <c r="NO43" s="464" t="s">
        <v>20</v>
      </c>
      <c r="NP43" s="465"/>
      <c r="NQ43" s="190">
        <f>NQ42/NN42*NN43</f>
        <v>292.08487388819441</v>
      </c>
      <c r="NR43" s="101"/>
      <c r="NS43" s="191"/>
      <c r="NT43" s="192" t="s">
        <v>18</v>
      </c>
      <c r="NU43" s="193"/>
      <c r="NV43" s="192"/>
      <c r="NW43" s="466" t="s">
        <v>19</v>
      </c>
      <c r="NX43" s="467"/>
      <c r="NY43" s="185">
        <f>NU49*NS41</f>
        <v>25.91966475960248</v>
      </c>
      <c r="NZ43" s="186"/>
      <c r="OA43" s="120"/>
      <c r="OB43" s="120"/>
      <c r="OC43" s="194"/>
      <c r="OD43" s="194"/>
      <c r="OE43" s="195"/>
      <c r="OF43" s="118"/>
      <c r="OG43" s="189">
        <f>VLOOKUP(NY1,PUANTAJ!$A:$F,4, )</f>
        <v>90</v>
      </c>
      <c r="OH43" s="464" t="s">
        <v>20</v>
      </c>
      <c r="OI43" s="465"/>
      <c r="OJ43" s="190">
        <f>OJ42/OG42*OG43</f>
        <v>327.69118364705872</v>
      </c>
      <c r="OK43" s="101"/>
      <c r="OL43" s="191"/>
      <c r="OM43" s="192" t="s">
        <v>18</v>
      </c>
      <c r="ON43" s="193"/>
      <c r="OO43" s="192"/>
      <c r="OP43" s="466" t="s">
        <v>19</v>
      </c>
      <c r="OQ43" s="467"/>
      <c r="OR43" s="185">
        <f>ON49*OL41</f>
        <v>0</v>
      </c>
      <c r="OS43" s="186"/>
      <c r="OT43" s="120"/>
      <c r="OU43" s="120"/>
      <c r="OV43" s="194"/>
      <c r="OW43" s="194"/>
      <c r="OX43" s="195"/>
      <c r="OY43" s="118"/>
      <c r="OZ43" s="189">
        <f>VLOOKUP(OR1,PUANTAJ!$A:$F,4, )</f>
        <v>75</v>
      </c>
      <c r="PA43" s="464" t="s">
        <v>20</v>
      </c>
      <c r="PB43" s="465"/>
      <c r="PC43" s="190">
        <f>PC42/OZ42*OZ43</f>
        <v>172.98726832387476</v>
      </c>
      <c r="PD43" s="101"/>
      <c r="PE43" s="191"/>
      <c r="PF43" s="192" t="s">
        <v>18</v>
      </c>
      <c r="PG43" s="193"/>
      <c r="PH43" s="192"/>
      <c r="PI43" s="466" t="s">
        <v>19</v>
      </c>
      <c r="PJ43" s="467"/>
      <c r="PK43" s="185">
        <f>PG49*PE41</f>
        <v>82.142605018040456</v>
      </c>
      <c r="PL43" s="186"/>
      <c r="PM43" s="120"/>
      <c r="PN43" s="120"/>
      <c r="PO43" s="194"/>
      <c r="PP43" s="194"/>
      <c r="PQ43" s="195"/>
      <c r="PR43" s="118"/>
      <c r="PS43" s="189">
        <f>VLOOKUP(PK1,PUANTAJ!$A:$F,4, )</f>
        <v>82.5</v>
      </c>
      <c r="PT43" s="464" t="s">
        <v>20</v>
      </c>
      <c r="PU43" s="465"/>
      <c r="PV43" s="190">
        <f>PV42/PS42*PS43</f>
        <v>283.76544486700874</v>
      </c>
      <c r="PW43" s="101"/>
      <c r="PX43" s="191"/>
      <c r="PY43" s="192" t="s">
        <v>18</v>
      </c>
      <c r="PZ43" s="193"/>
      <c r="QA43" s="192"/>
      <c r="QB43" s="466" t="s">
        <v>19</v>
      </c>
      <c r="QC43" s="467"/>
      <c r="QD43" s="185">
        <f>PZ49*PX41</f>
        <v>20.851247231950257</v>
      </c>
      <c r="QE43" s="186"/>
      <c r="QF43" s="120"/>
      <c r="QG43" s="120"/>
      <c r="QH43" s="194"/>
      <c r="QI43" s="194"/>
      <c r="QJ43" s="195"/>
      <c r="QK43" s="118"/>
      <c r="QL43" s="189">
        <f>VLOOKUP(QD1,PUANTAJ!$A:$F,4, )</f>
        <v>75</v>
      </c>
      <c r="QM43" s="464" t="s">
        <v>20</v>
      </c>
      <c r="QN43" s="465"/>
      <c r="QO43" s="190">
        <f>QO42/QL42*QL43</f>
        <v>172.82277935672516</v>
      </c>
      <c r="QP43" s="101"/>
      <c r="QQ43" s="191"/>
      <c r="QR43" s="192" t="s">
        <v>18</v>
      </c>
      <c r="QS43" s="193"/>
      <c r="QT43" s="192"/>
      <c r="QU43" s="466" t="s">
        <v>19</v>
      </c>
      <c r="QV43" s="467"/>
      <c r="QW43" s="185">
        <f>QS49*QQ41</f>
        <v>112.59252266231185</v>
      </c>
      <c r="QX43" s="186"/>
      <c r="QY43" s="120"/>
      <c r="QZ43" s="120"/>
      <c r="RA43" s="194"/>
      <c r="RB43" s="194"/>
      <c r="RC43" s="195"/>
      <c r="RD43" s="118"/>
      <c r="RE43" s="189">
        <f>VLOOKUP(QW1,PUANTAJ!$A:$F,4, )</f>
        <v>75</v>
      </c>
      <c r="RF43" s="464" t="s">
        <v>20</v>
      </c>
      <c r="RG43" s="465"/>
      <c r="RH43" s="190">
        <f>RH42/RE42*RE43</f>
        <v>213.57075433316248</v>
      </c>
      <c r="RI43" s="101"/>
      <c r="RJ43" s="191"/>
      <c r="RK43" s="192" t="s">
        <v>18</v>
      </c>
      <c r="RL43" s="193"/>
      <c r="RM43" s="192"/>
      <c r="RN43" s="466" t="s">
        <v>19</v>
      </c>
      <c r="RO43" s="467"/>
      <c r="RP43" s="185">
        <f>RL49*RJ41</f>
        <v>57.912929072315151</v>
      </c>
      <c r="RQ43" s="186"/>
      <c r="RR43" s="120"/>
      <c r="RS43" s="120"/>
      <c r="RT43" s="194"/>
      <c r="RU43" s="194"/>
      <c r="RV43" s="195"/>
      <c r="RW43" s="118"/>
      <c r="RX43" s="189">
        <f>VLOOKUP(RP1,PUANTAJ!$A:$F,4, )</f>
        <v>67.5</v>
      </c>
      <c r="RY43" s="464" t="s">
        <v>20</v>
      </c>
      <c r="RZ43" s="465"/>
      <c r="SA43" s="190">
        <f>SA42/RX42*RX43</f>
        <v>189.488122611047</v>
      </c>
      <c r="SB43" s="101"/>
      <c r="SC43" s="191"/>
      <c r="SD43" s="192" t="s">
        <v>18</v>
      </c>
      <c r="SE43" s="193"/>
      <c r="SF43" s="192"/>
      <c r="SG43" s="466" t="s">
        <v>19</v>
      </c>
      <c r="SH43" s="467"/>
      <c r="SI43" s="185">
        <f>SE49*SC41</f>
        <v>43.216928797454351</v>
      </c>
      <c r="SJ43" s="186"/>
      <c r="SK43" s="120"/>
      <c r="SL43" s="120"/>
      <c r="SM43" s="194"/>
      <c r="SN43" s="194"/>
      <c r="SO43" s="195"/>
      <c r="SP43" s="118"/>
      <c r="SQ43" s="189">
        <f>VLOOKUP(SI1,PUANTAJ!$A:$F,4, )</f>
        <v>82.5</v>
      </c>
      <c r="SR43" s="464" t="s">
        <v>20</v>
      </c>
      <c r="SS43" s="465"/>
      <c r="ST43" s="190">
        <f>ST42/SQ42*SQ43</f>
        <v>127.07943369934635</v>
      </c>
      <c r="SU43" s="101"/>
      <c r="SV43" s="191"/>
      <c r="SW43" s="192" t="s">
        <v>18</v>
      </c>
      <c r="SX43" s="193"/>
      <c r="SY43" s="192"/>
      <c r="SZ43" s="466" t="s">
        <v>19</v>
      </c>
      <c r="TA43" s="467"/>
      <c r="TB43" s="185">
        <f>SX49*SV41</f>
        <v>36.503923141884655</v>
      </c>
      <c r="TC43" s="186"/>
      <c r="TD43" s="120"/>
      <c r="TE43" s="120"/>
      <c r="TF43" s="194"/>
      <c r="TG43" s="194"/>
      <c r="TH43" s="195"/>
      <c r="TI43" s="118"/>
      <c r="TJ43" s="189">
        <f>VLOOKUP(TB1,PUANTAJ!$A:$F,4, )</f>
        <v>75</v>
      </c>
      <c r="TK43" s="464" t="s">
        <v>20</v>
      </c>
      <c r="TL43" s="465"/>
      <c r="TM43" s="190">
        <f>TM42/TJ42*TJ43</f>
        <v>172.62634133205208</v>
      </c>
      <c r="TN43" s="101"/>
      <c r="TO43" s="191"/>
      <c r="TP43" s="192" t="s">
        <v>18</v>
      </c>
      <c r="TQ43" s="193"/>
      <c r="TR43" s="192"/>
      <c r="TS43" s="466" t="s">
        <v>19</v>
      </c>
      <c r="TT43" s="467"/>
      <c r="TU43" s="185">
        <f>TQ49*TO41</f>
        <v>38.348064652155209</v>
      </c>
      <c r="TV43" s="186"/>
      <c r="TW43" s="120"/>
      <c r="TX43" s="120"/>
      <c r="TY43" s="194"/>
      <c r="TZ43" s="194"/>
      <c r="UA43" s="195"/>
      <c r="UB43" s="118"/>
      <c r="UC43" s="189">
        <f>VLOOKUP(TU1,PUANTAJ!$A:$F,4, )</f>
        <v>90</v>
      </c>
      <c r="UD43" s="464" t="s">
        <v>20</v>
      </c>
      <c r="UE43" s="465"/>
      <c r="UF43" s="190">
        <f>UF42/UC42*UC43</f>
        <v>223.7080666833333</v>
      </c>
      <c r="UG43" s="101"/>
      <c r="UH43" s="191"/>
      <c r="UI43" s="192" t="s">
        <v>18</v>
      </c>
      <c r="UJ43" s="193"/>
      <c r="UK43" s="192"/>
      <c r="UL43" s="466" t="s">
        <v>19</v>
      </c>
      <c r="UM43" s="467"/>
      <c r="UN43" s="185">
        <f>UJ49*UH41</f>
        <v>0</v>
      </c>
      <c r="UO43" s="186"/>
      <c r="UP43" s="120"/>
      <c r="UQ43" s="120"/>
      <c r="UR43" s="194"/>
      <c r="US43" s="194"/>
      <c r="UT43" s="195"/>
      <c r="UU43" s="118"/>
      <c r="UV43" s="189">
        <f>VLOOKUP(UN1,PUANTAJ!$A:$F,4, )</f>
        <v>75</v>
      </c>
      <c r="UW43" s="464" t="s">
        <v>20</v>
      </c>
      <c r="UX43" s="465"/>
      <c r="UY43" s="190">
        <f>UY42/UV42*UV43</f>
        <v>185.49165176470586</v>
      </c>
      <c r="UZ43" s="101"/>
      <c r="VA43" s="191"/>
      <c r="VB43" s="192" t="s">
        <v>18</v>
      </c>
      <c r="VC43" s="193"/>
      <c r="VD43" s="192"/>
      <c r="VE43" s="466" t="s">
        <v>19</v>
      </c>
      <c r="VF43" s="467"/>
      <c r="VG43" s="185">
        <f>VC49*VA41</f>
        <v>31.866434133117309</v>
      </c>
      <c r="VH43" s="186"/>
      <c r="VI43" s="120"/>
      <c r="VJ43" s="120"/>
      <c r="VK43" s="194"/>
      <c r="VL43" s="194"/>
      <c r="VM43" s="195"/>
      <c r="VN43" s="118"/>
      <c r="VO43" s="189">
        <f>VLOOKUP(VG1,PUANTAJ!$A:$F,4, )</f>
        <v>63</v>
      </c>
      <c r="VP43" s="464" t="s">
        <v>20</v>
      </c>
      <c r="VQ43" s="465"/>
      <c r="VR43" s="190">
        <f>VR42/VO42*VO43</f>
        <v>158.81215204866666</v>
      </c>
      <c r="VS43" s="101"/>
      <c r="VT43" s="191"/>
      <c r="VU43" s="192" t="s">
        <v>18</v>
      </c>
      <c r="VV43" s="193"/>
      <c r="VW43" s="192"/>
      <c r="VX43" s="466" t="s">
        <v>19</v>
      </c>
      <c r="VY43" s="467"/>
      <c r="VZ43" s="185">
        <f>VV49*VT41</f>
        <v>59.996732854914306</v>
      </c>
      <c r="WA43" s="186"/>
      <c r="WB43" s="120"/>
      <c r="WC43" s="120"/>
      <c r="WD43" s="194"/>
      <c r="WE43" s="194"/>
      <c r="WF43" s="195"/>
      <c r="WG43" s="118"/>
      <c r="WH43" s="189">
        <f>VLOOKUP(VZ1,PUANTAJ!$A:$F,4, )</f>
        <v>82.5</v>
      </c>
      <c r="WI43" s="464" t="s">
        <v>20</v>
      </c>
      <c r="WJ43" s="465"/>
      <c r="WK43" s="190">
        <f>WK42/WH42*WH43</f>
        <v>164.0496548548611</v>
      </c>
      <c r="WL43" s="101"/>
      <c r="WM43" s="191"/>
      <c r="WN43" s="192" t="s">
        <v>18</v>
      </c>
      <c r="WO43" s="193"/>
      <c r="WP43" s="192"/>
      <c r="WQ43" s="466" t="s">
        <v>19</v>
      </c>
      <c r="WR43" s="467"/>
      <c r="WS43" s="185">
        <f>WO49*WM41</f>
        <v>21.997320020280444</v>
      </c>
      <c r="WT43" s="186"/>
      <c r="WU43" s="120"/>
      <c r="WV43" s="120"/>
      <c r="WW43" s="194"/>
      <c r="WX43" s="194"/>
      <c r="WY43" s="195"/>
      <c r="WZ43" s="118"/>
      <c r="XA43" s="189">
        <f>VLOOKUP(WS1,PUANTAJ!$A:$F,4, )</f>
        <v>75</v>
      </c>
      <c r="XB43" s="464" t="s">
        <v>20</v>
      </c>
      <c r="XC43" s="465"/>
      <c r="XD43" s="190">
        <f>XD42/XA42*XA43</f>
        <v>211.17078610383686</v>
      </c>
      <c r="XE43" s="101"/>
      <c r="XF43" s="191"/>
      <c r="XG43" s="192" t="s">
        <v>18</v>
      </c>
      <c r="XH43" s="193"/>
      <c r="XI43" s="192"/>
      <c r="XJ43" s="466" t="s">
        <v>19</v>
      </c>
      <c r="XK43" s="467"/>
      <c r="XL43" s="185">
        <f>XH49*XF41</f>
        <v>29.488327732503812</v>
      </c>
      <c r="XM43" s="186"/>
      <c r="XN43" s="120"/>
      <c r="XO43" s="120"/>
      <c r="XP43" s="194"/>
      <c r="XQ43" s="194"/>
      <c r="XR43" s="195"/>
      <c r="XS43" s="118"/>
      <c r="XT43" s="189">
        <f>VLOOKUP(XL1,PUANTAJ!$A:$F,4, )</f>
        <v>78</v>
      </c>
      <c r="XU43" s="464" t="s">
        <v>20</v>
      </c>
      <c r="XV43" s="465"/>
      <c r="XW43" s="190">
        <f>XW42/XT42*XT43</f>
        <v>173.98724654511113</v>
      </c>
      <c r="XX43" s="101"/>
      <c r="XY43" s="191"/>
      <c r="XZ43" s="192" t="s">
        <v>18</v>
      </c>
      <c r="YA43" s="193"/>
      <c r="YB43" s="192"/>
      <c r="YC43" s="466" t="s">
        <v>19</v>
      </c>
      <c r="YD43" s="467"/>
      <c r="YE43" s="185">
        <f>YA49*XY41</f>
        <v>65.696996039075756</v>
      </c>
      <c r="YF43" s="186"/>
      <c r="YG43" s="120"/>
      <c r="YH43" s="120"/>
      <c r="YI43" s="194"/>
      <c r="YJ43" s="194"/>
      <c r="YK43" s="195"/>
      <c r="YL43" s="118"/>
      <c r="YM43" s="189">
        <f>VLOOKUP(YE1,PUANTAJ!$A:$F,4, )</f>
        <v>75</v>
      </c>
      <c r="YN43" s="464" t="s">
        <v>20</v>
      </c>
      <c r="YO43" s="465"/>
      <c r="YP43" s="190">
        <f>YP42/YM42*YM43</f>
        <v>193.94206555555547</v>
      </c>
      <c r="YQ43" s="101"/>
      <c r="YR43" s="191"/>
      <c r="YS43" s="192" t="s">
        <v>18</v>
      </c>
      <c r="YT43" s="193"/>
      <c r="YU43" s="192"/>
      <c r="YV43" s="466" t="s">
        <v>19</v>
      </c>
      <c r="YW43" s="467"/>
      <c r="YX43" s="185">
        <f>YT49*YR41</f>
        <v>0</v>
      </c>
      <c r="YY43" s="186"/>
      <c r="YZ43" s="120"/>
      <c r="ZA43" s="120"/>
      <c r="ZB43" s="194"/>
      <c r="ZC43" s="194"/>
      <c r="ZD43" s="195"/>
      <c r="ZE43" s="118"/>
      <c r="ZF43" s="189">
        <f>VLOOKUP(YX1,PUANTAJ!$A:$F,4, )</f>
        <v>75</v>
      </c>
      <c r="ZG43" s="464" t="s">
        <v>20</v>
      </c>
      <c r="ZH43" s="465"/>
      <c r="ZI43" s="190">
        <f>ZI42/ZF42*ZF43</f>
        <v>176.94416861079074</v>
      </c>
      <c r="ZJ43" s="101"/>
      <c r="ZK43" s="191"/>
      <c r="ZL43" s="192" t="s">
        <v>18</v>
      </c>
      <c r="ZM43" s="193"/>
      <c r="ZN43" s="192"/>
      <c r="ZO43" s="466" t="s">
        <v>19</v>
      </c>
      <c r="ZP43" s="467"/>
      <c r="ZQ43" s="185">
        <f>ZM49*ZK41</f>
        <v>37.3325608128754</v>
      </c>
      <c r="ZR43" s="186"/>
      <c r="ZS43" s="120"/>
      <c r="ZT43" s="120"/>
      <c r="ZU43" s="194"/>
      <c r="ZV43" s="194"/>
      <c r="ZW43" s="195"/>
      <c r="ZX43" s="118"/>
      <c r="ZY43" s="189">
        <f>VLOOKUP(ZQ1,PUANTAJ!$A:$F,4, )</f>
        <v>75</v>
      </c>
      <c r="ZZ43" s="464" t="s">
        <v>20</v>
      </c>
      <c r="AAA43" s="465"/>
      <c r="AAB43" s="190">
        <f>AAB42/ZY42*ZY43</f>
        <v>225.37550804518838</v>
      </c>
      <c r="AAC43" s="101"/>
      <c r="AAD43" s="191"/>
      <c r="AAE43" s="192" t="s">
        <v>18</v>
      </c>
      <c r="AAF43" s="193"/>
      <c r="AAG43" s="192"/>
      <c r="AAH43" s="466" t="s">
        <v>19</v>
      </c>
      <c r="AAI43" s="467"/>
      <c r="AAJ43" s="185">
        <f>AAF49*AAD41</f>
        <v>0</v>
      </c>
      <c r="AAK43" s="186"/>
      <c r="AAL43" s="120"/>
      <c r="AAM43" s="120"/>
      <c r="AAN43" s="194"/>
      <c r="AAO43" s="194"/>
      <c r="AAP43" s="195"/>
      <c r="AAQ43" s="118"/>
      <c r="AAR43" s="189">
        <f>VLOOKUP(AAJ1,PUANTAJ!$A:$F,4, )</f>
        <v>67.5</v>
      </c>
      <c r="AAS43" s="464" t="s">
        <v>20</v>
      </c>
      <c r="AAT43" s="465"/>
      <c r="AAU43" s="190">
        <f>AAU42/AAR42*AAR43</f>
        <v>127.13081229518315</v>
      </c>
      <c r="AAV43" s="101"/>
      <c r="AAW43" s="191"/>
      <c r="AAX43" s="192" t="s">
        <v>18</v>
      </c>
      <c r="AAY43" s="193"/>
      <c r="AAZ43" s="192"/>
      <c r="ABA43" s="466" t="s">
        <v>19</v>
      </c>
      <c r="ABB43" s="467"/>
      <c r="ABC43" s="185">
        <f>AAY49*AAW41</f>
        <v>45.97925145067363</v>
      </c>
      <c r="ABD43" s="186"/>
      <c r="ABE43" s="120"/>
      <c r="ABF43" s="120"/>
      <c r="ABG43" s="194"/>
      <c r="ABH43" s="194"/>
      <c r="ABI43" s="195"/>
      <c r="ABJ43" s="118"/>
      <c r="ABK43" s="189">
        <f>VLOOKUP(ABC1,PUANTAJ!$A:$F,4, )</f>
        <v>75</v>
      </c>
      <c r="ABL43" s="464" t="s">
        <v>20</v>
      </c>
      <c r="ABM43" s="465"/>
      <c r="ABN43" s="190">
        <f>ABN42/ABK42*ABK43</f>
        <v>162.61387495054609</v>
      </c>
      <c r="ABO43" s="101"/>
      <c r="ABP43" s="191"/>
      <c r="ABQ43" s="192" t="s">
        <v>18</v>
      </c>
      <c r="ABR43" s="193"/>
      <c r="ABS43" s="192"/>
      <c r="ABT43" s="466" t="s">
        <v>19</v>
      </c>
      <c r="ABU43" s="467"/>
      <c r="ABV43" s="185">
        <f>ABR49*ABP41</f>
        <v>0</v>
      </c>
      <c r="ABW43" s="186"/>
      <c r="ABX43" s="120"/>
      <c r="ABY43" s="120"/>
      <c r="ABZ43" s="194"/>
      <c r="ACA43" s="194"/>
      <c r="ACB43" s="195"/>
      <c r="ACC43" s="118"/>
      <c r="ACD43" s="189">
        <f>VLOOKUP(ABV1,PUANTAJ!$A:$F,4, )</f>
        <v>75</v>
      </c>
      <c r="ACE43" s="464" t="s">
        <v>20</v>
      </c>
      <c r="ACF43" s="465"/>
      <c r="ACG43" s="190">
        <f>ACG42/ACD42*ACD43</f>
        <v>172.62634133205208</v>
      </c>
      <c r="ACH43" s="101"/>
      <c r="ACI43" s="191"/>
      <c r="ACJ43" s="192" t="s">
        <v>18</v>
      </c>
      <c r="ACK43" s="193"/>
      <c r="ACL43" s="192"/>
      <c r="ACM43" s="466" t="s">
        <v>19</v>
      </c>
      <c r="ACN43" s="467"/>
      <c r="ACO43" s="185">
        <f>ACK49*ACI41</f>
        <v>20.98065299606785</v>
      </c>
      <c r="ACP43" s="186"/>
      <c r="ACQ43" s="120"/>
      <c r="ACR43" s="120"/>
      <c r="ACS43" s="194"/>
      <c r="ACT43" s="194"/>
      <c r="ACU43" s="195"/>
      <c r="ACV43" s="118"/>
      <c r="ACW43" s="189">
        <f>VLOOKUP(ACO1,PUANTAJ!$A:$F,4, )</f>
        <v>75</v>
      </c>
      <c r="ACX43" s="464" t="s">
        <v>20</v>
      </c>
      <c r="ACY43" s="465"/>
      <c r="ACZ43" s="190">
        <f>ACZ42/ACW42*ACW43</f>
        <v>177.9051381519119</v>
      </c>
      <c r="ADA43" s="101"/>
      <c r="ADB43" s="191"/>
      <c r="ADC43" s="192" t="s">
        <v>18</v>
      </c>
      <c r="ADD43" s="193"/>
      <c r="ADE43" s="192"/>
      <c r="ADF43" s="466" t="s">
        <v>19</v>
      </c>
      <c r="ADG43" s="467"/>
      <c r="ADH43" s="185">
        <f>ADD49*ADB41</f>
        <v>19.437889217777069</v>
      </c>
      <c r="ADI43" s="186"/>
      <c r="ADJ43" s="120"/>
      <c r="ADK43" s="120"/>
      <c r="ADL43" s="194"/>
      <c r="ADM43" s="194"/>
      <c r="ADN43" s="195"/>
      <c r="ADO43" s="118"/>
      <c r="ADP43" s="189">
        <f>VLOOKUP(ADH1,PUANTAJ!$A:$F,4, )</f>
        <v>75</v>
      </c>
      <c r="ADQ43" s="464" t="s">
        <v>20</v>
      </c>
      <c r="ADR43" s="465"/>
      <c r="ADS43" s="190">
        <f>ADS42/ADP42*ADP43</f>
        <v>174.20990788815146</v>
      </c>
      <c r="ADT43" s="101"/>
      <c r="ADU43" s="191"/>
      <c r="ADV43" s="192" t="s">
        <v>18</v>
      </c>
      <c r="ADW43" s="193"/>
      <c r="ADX43" s="192"/>
      <c r="ADY43" s="466" t="s">
        <v>19</v>
      </c>
      <c r="ADZ43" s="467"/>
      <c r="AEA43" s="185">
        <f>ADW49*ADU41</f>
        <v>57.497318199597437</v>
      </c>
      <c r="AEB43" s="186"/>
      <c r="AEC43" s="120"/>
      <c r="AED43" s="120"/>
      <c r="AEE43" s="194"/>
      <c r="AEF43" s="194"/>
      <c r="AEG43" s="195"/>
      <c r="AEH43" s="118"/>
      <c r="AEI43" s="189">
        <f>VLOOKUP(AEA1,PUANTAJ!$A:$F,4, )</f>
        <v>70.5</v>
      </c>
      <c r="AEJ43" s="464" t="s">
        <v>20</v>
      </c>
      <c r="AEK43" s="465"/>
      <c r="AEL43" s="190">
        <f>AEL42/AEI42*AEI43</f>
        <v>203.60999360246907</v>
      </c>
      <c r="AEM43" s="101"/>
      <c r="AEN43" s="191"/>
      <c r="AEO43" s="192" t="s">
        <v>18</v>
      </c>
      <c r="AEP43" s="193"/>
      <c r="AEQ43" s="192"/>
      <c r="AER43" s="466" t="s">
        <v>19</v>
      </c>
      <c r="AES43" s="467"/>
      <c r="AET43" s="185">
        <f>AEP49*AEN41</f>
        <v>66.905197383029986</v>
      </c>
      <c r="AEU43" s="186"/>
      <c r="AEV43" s="120"/>
      <c r="AEW43" s="120"/>
      <c r="AEX43" s="194"/>
      <c r="AEY43" s="194"/>
      <c r="AEZ43" s="195"/>
      <c r="AFA43" s="118"/>
      <c r="AFB43" s="189">
        <f>VLOOKUP(AET1,PUANTAJ!$A:$F,4, )</f>
        <v>75</v>
      </c>
      <c r="AFC43" s="464" t="s">
        <v>20</v>
      </c>
      <c r="AFD43" s="465"/>
      <c r="AFE43" s="190">
        <f>AFE42/AFB42*AFB43</f>
        <v>205.37427673202606</v>
      </c>
      <c r="AFF43" s="101"/>
      <c r="AFG43" s="191"/>
      <c r="AFH43" s="192" t="s">
        <v>18</v>
      </c>
      <c r="AFI43" s="193"/>
      <c r="AFJ43" s="192"/>
      <c r="AFK43" s="466" t="s">
        <v>19</v>
      </c>
      <c r="AFL43" s="467"/>
      <c r="AFM43" s="185">
        <f>AFI49*AFG41</f>
        <v>0</v>
      </c>
      <c r="AFN43" s="186"/>
      <c r="AFO43" s="120"/>
      <c r="AFP43" s="120"/>
      <c r="AFQ43" s="194"/>
      <c r="AFR43" s="194"/>
      <c r="AFS43" s="195"/>
      <c r="AFT43" s="118"/>
      <c r="AFU43" s="189">
        <f>VLOOKUP(AFM1,PUANTAJ!$A:$F,4, )</f>
        <v>75</v>
      </c>
      <c r="AFV43" s="464" t="s">
        <v>20</v>
      </c>
      <c r="AFW43" s="465"/>
      <c r="AFX43" s="190">
        <f>AFX42/AFU42*AFU43</f>
        <v>193.12388542764967</v>
      </c>
      <c r="AFY43" s="101"/>
      <c r="AFZ43" s="191"/>
      <c r="AGA43" s="192" t="s">
        <v>18</v>
      </c>
      <c r="AGB43" s="193"/>
      <c r="AGC43" s="192"/>
      <c r="AGD43" s="466" t="s">
        <v>19</v>
      </c>
      <c r="AGE43" s="467"/>
      <c r="AGF43" s="185">
        <f>AGB49*AFZ41</f>
        <v>38.055783208997056</v>
      </c>
      <c r="AGG43" s="186"/>
      <c r="AGH43" s="120"/>
      <c r="AGI43" s="120"/>
      <c r="AGJ43" s="194"/>
      <c r="AGK43" s="194"/>
      <c r="AGL43" s="195"/>
      <c r="AGM43" s="118"/>
      <c r="AGN43" s="189">
        <f>VLOOKUP(AGF1,PUANTAJ!$A:$F,4, )</f>
        <v>67.5</v>
      </c>
      <c r="AGO43" s="464" t="s">
        <v>20</v>
      </c>
      <c r="AGP43" s="465"/>
      <c r="AGQ43" s="190">
        <f>AGQ42/AGN42*AGN43</f>
        <v>169.4987151865588</v>
      </c>
      <c r="AGR43" s="101"/>
      <c r="AGS43" s="191"/>
      <c r="AGT43" s="192" t="s">
        <v>18</v>
      </c>
      <c r="AGU43" s="193"/>
      <c r="AGV43" s="192"/>
      <c r="AGW43" s="466" t="s">
        <v>19</v>
      </c>
      <c r="AGX43" s="467"/>
      <c r="AGY43" s="185">
        <f>AGU49*AGS41</f>
        <v>12.095775738957451</v>
      </c>
      <c r="AGZ43" s="186"/>
      <c r="AHA43" s="120"/>
      <c r="AHB43" s="120"/>
      <c r="AHC43" s="194"/>
      <c r="AHD43" s="194"/>
      <c r="AHE43" s="195"/>
      <c r="AHF43" s="118"/>
      <c r="AHG43" s="189">
        <f>VLOOKUP(AGY1,PUANTAJ!$A:$F,4, )</f>
        <v>75</v>
      </c>
      <c r="AHH43" s="464" t="s">
        <v>20</v>
      </c>
      <c r="AHI43" s="465"/>
      <c r="AHJ43" s="190">
        <f>AHJ42/AHG42*AHG43</f>
        <v>189.74275321637424</v>
      </c>
      <c r="AHK43" s="101"/>
      <c r="AHL43" s="191"/>
      <c r="AHM43" s="192" t="s">
        <v>18</v>
      </c>
      <c r="AHN43" s="193"/>
      <c r="AHO43" s="192"/>
      <c r="AHP43" s="466" t="s">
        <v>19</v>
      </c>
      <c r="AHQ43" s="467"/>
      <c r="AHR43" s="185">
        <f>AHN49*AHL41</f>
        <v>71.402287069527389</v>
      </c>
      <c r="AHS43" s="186"/>
      <c r="AHT43" s="120"/>
      <c r="AHU43" s="120"/>
      <c r="AHV43" s="194"/>
      <c r="AHW43" s="194"/>
      <c r="AHX43" s="195"/>
      <c r="AHY43" s="118"/>
      <c r="AHZ43" s="189">
        <f>VLOOKUP(AHR1,PUANTAJ!$A:$F,4, )</f>
        <v>75</v>
      </c>
      <c r="AIA43" s="464" t="s">
        <v>20</v>
      </c>
      <c r="AIB43" s="465"/>
      <c r="AIC43" s="190">
        <f>AIC42/AHZ42*AHZ43</f>
        <v>175.48886826974973</v>
      </c>
      <c r="AID43" s="101"/>
      <c r="AIE43" s="191"/>
      <c r="AIF43" s="192" t="s">
        <v>18</v>
      </c>
      <c r="AIG43" s="193"/>
      <c r="AIH43" s="192"/>
      <c r="AII43" s="466" t="s">
        <v>19</v>
      </c>
      <c r="AIJ43" s="467"/>
      <c r="AIK43" s="185">
        <f>AIG49*AIE41</f>
        <v>16.780509229887425</v>
      </c>
      <c r="AIL43" s="186"/>
      <c r="AIM43" s="120"/>
      <c r="AIN43" s="120"/>
      <c r="AIO43" s="194"/>
      <c r="AIP43" s="194"/>
      <c r="AIQ43" s="195"/>
      <c r="AIR43" s="118"/>
      <c r="AIS43" s="189">
        <f>VLOOKUP(AIK1,PUANTAJ!$A:$F,4, )</f>
        <v>75</v>
      </c>
      <c r="AIT43" s="464" t="s">
        <v>20</v>
      </c>
      <c r="AIU43" s="465"/>
      <c r="AIV43" s="190">
        <f>AIV42/AIS42*AIS43</f>
        <v>137.4739042961196</v>
      </c>
      <c r="AIW43" s="101"/>
      <c r="AIX43" s="191"/>
      <c r="AIY43" s="192" t="s">
        <v>18</v>
      </c>
      <c r="AIZ43" s="193"/>
      <c r="AJA43" s="192"/>
      <c r="AJB43" s="466" t="s">
        <v>19</v>
      </c>
      <c r="AJC43" s="467"/>
      <c r="AJD43" s="185">
        <f>AIZ49*AIX41</f>
        <v>18.667906476370188</v>
      </c>
      <c r="AJE43" s="186"/>
      <c r="AJF43" s="120"/>
      <c r="AJG43" s="120"/>
      <c r="AJH43" s="194"/>
      <c r="AJI43" s="194"/>
      <c r="AJJ43" s="195"/>
      <c r="AJK43" s="118"/>
      <c r="AJL43" s="189">
        <f>VLOOKUP(AJD1,PUANTAJ!$A:$F,4, )</f>
        <v>82.5</v>
      </c>
      <c r="AJM43" s="464" t="s">
        <v>20</v>
      </c>
      <c r="AJN43" s="465"/>
      <c r="AJO43" s="190">
        <f>AJO42/AJL42*AJL43</f>
        <v>177.09872040123452</v>
      </c>
      <c r="AJP43" s="101"/>
      <c r="AJQ43" s="191"/>
      <c r="AJR43" s="192" t="s">
        <v>18</v>
      </c>
      <c r="AJS43" s="193"/>
      <c r="AJT43" s="192"/>
      <c r="AJU43" s="466" t="s">
        <v>19</v>
      </c>
      <c r="AJV43" s="467"/>
      <c r="AJW43" s="185">
        <f>AJS49*AJQ41</f>
        <v>0</v>
      </c>
      <c r="AJX43" s="186"/>
      <c r="AJY43" s="120"/>
      <c r="AJZ43" s="120"/>
      <c r="AKA43" s="194"/>
      <c r="AKB43" s="194"/>
      <c r="AKC43" s="195"/>
      <c r="AKD43" s="118"/>
      <c r="AKE43" s="189">
        <f>VLOOKUP(AJW1,PUANTAJ!$A:$F,4, )</f>
        <v>90</v>
      </c>
      <c r="AKF43" s="464" t="s">
        <v>20</v>
      </c>
      <c r="AKG43" s="465"/>
      <c r="AKH43" s="190">
        <f>AKH42/AKE42*AKE43</f>
        <v>254.98701192592588</v>
      </c>
      <c r="AKI43" s="101"/>
      <c r="AKJ43" s="191"/>
      <c r="AKK43" s="192" t="s">
        <v>18</v>
      </c>
      <c r="AKL43" s="193"/>
      <c r="AKM43" s="192"/>
      <c r="AKN43" s="466" t="s">
        <v>19</v>
      </c>
      <c r="AKO43" s="467"/>
      <c r="AKP43" s="185">
        <f>AKL49*AKJ41</f>
        <v>0</v>
      </c>
      <c r="AKQ43" s="186"/>
      <c r="AKR43" s="120"/>
      <c r="AKS43" s="120"/>
      <c r="AKT43" s="194"/>
      <c r="AKU43" s="194"/>
      <c r="AKV43" s="195"/>
      <c r="AKW43" s="118"/>
      <c r="AKX43" s="189">
        <f>VLOOKUP(AKP1,PUANTAJ!$A:$F,4, )</f>
        <v>75</v>
      </c>
      <c r="AKY43" s="464" t="s">
        <v>20</v>
      </c>
      <c r="AKZ43" s="465"/>
      <c r="ALA43" s="190">
        <f>ALA42/AKX42*AKX43</f>
        <v>187.7261188999359</v>
      </c>
      <c r="ALB43" s="101"/>
      <c r="ALC43" s="191"/>
      <c r="ALD43" s="192" t="s">
        <v>18</v>
      </c>
      <c r="ALE43" s="193"/>
      <c r="ALF43" s="192"/>
      <c r="ALG43" s="466" t="s">
        <v>19</v>
      </c>
      <c r="ALH43" s="467"/>
      <c r="ALI43" s="185">
        <f>ALE49*ALC41</f>
        <v>42.777501277851705</v>
      </c>
      <c r="ALJ43" s="186"/>
      <c r="ALK43" s="120"/>
      <c r="ALL43" s="120"/>
      <c r="ALM43" s="194"/>
      <c r="ALN43" s="194"/>
      <c r="ALO43" s="195"/>
      <c r="ALP43" s="118"/>
      <c r="ALQ43" s="189">
        <f>VLOOKUP(ALI1,PUANTAJ!$A:$F,4, )</f>
        <v>75</v>
      </c>
      <c r="ALR43" s="464" t="s">
        <v>20</v>
      </c>
      <c r="ALS43" s="465"/>
      <c r="ALT43" s="190">
        <f>ALT42/ALQ42*ALQ43</f>
        <v>178.55466580246912</v>
      </c>
      <c r="ALU43" s="101"/>
      <c r="ALV43" s="191"/>
      <c r="ALW43" s="192" t="s">
        <v>18</v>
      </c>
      <c r="ALX43" s="193"/>
      <c r="ALY43" s="192"/>
      <c r="ALZ43" s="466" t="s">
        <v>19</v>
      </c>
      <c r="AMA43" s="467"/>
      <c r="AMB43" s="185">
        <f>ALX49*ALV41</f>
        <v>19.048553450367024</v>
      </c>
      <c r="AMC43" s="186"/>
      <c r="AMD43" s="120"/>
      <c r="AME43" s="120"/>
      <c r="AMF43" s="194"/>
      <c r="AMG43" s="194"/>
      <c r="AMH43" s="195"/>
      <c r="AMI43" s="118"/>
      <c r="AMJ43" s="189">
        <f>VLOOKUP(AMB1,PUANTAJ!$A:$F,4, )</f>
        <v>67.5</v>
      </c>
      <c r="AMK43" s="464" t="s">
        <v>20</v>
      </c>
      <c r="AML43" s="465"/>
      <c r="AMM43" s="190">
        <f>AMM42/AMJ42*AMJ43</f>
        <v>173.21796116988466</v>
      </c>
      <c r="AMN43" s="101"/>
      <c r="AMO43" s="191"/>
      <c r="AMP43" s="192" t="s">
        <v>18</v>
      </c>
      <c r="AMQ43" s="193"/>
      <c r="AMR43" s="192"/>
      <c r="AMS43" s="466" t="s">
        <v>19</v>
      </c>
      <c r="AMT43" s="467"/>
      <c r="AMU43" s="185">
        <f>AMQ49*AMO41</f>
        <v>13.115301165124343</v>
      </c>
      <c r="AMV43" s="186"/>
      <c r="AMW43" s="120"/>
      <c r="AMX43" s="120"/>
      <c r="AMY43" s="194"/>
      <c r="AMZ43" s="194"/>
      <c r="ANA43" s="195"/>
      <c r="ANB43" s="118"/>
      <c r="ANC43" s="189">
        <f>VLOOKUP(AMU1,PUANTAJ!$A:$F,4, )</f>
        <v>75</v>
      </c>
      <c r="AND43" s="464" t="s">
        <v>20</v>
      </c>
      <c r="ANE43" s="465"/>
      <c r="ANF43" s="190">
        <f>ANF42/ANC42*ANC43</f>
        <v>171.47280982456138</v>
      </c>
      <c r="ANG43" s="101"/>
      <c r="ANH43" s="191"/>
      <c r="ANI43" s="192" t="s">
        <v>18</v>
      </c>
      <c r="ANJ43" s="193"/>
      <c r="ANK43" s="192"/>
      <c r="ANL43" s="466" t="s">
        <v>19</v>
      </c>
      <c r="ANM43" s="467"/>
      <c r="ANN43" s="185">
        <f>ANJ49*ANH41</f>
        <v>0</v>
      </c>
      <c r="ANO43" s="186"/>
      <c r="ANP43" s="120"/>
      <c r="ANQ43" s="120"/>
      <c r="ANR43" s="194"/>
      <c r="ANS43" s="194"/>
      <c r="ANT43" s="195"/>
      <c r="ANU43" s="118"/>
      <c r="ANV43" s="189">
        <f>VLOOKUP(ANN1,PUANTAJ!$A:$F,4, )</f>
        <v>90</v>
      </c>
      <c r="ANW43" s="464" t="s">
        <v>20</v>
      </c>
      <c r="ANX43" s="465"/>
      <c r="ANY43" s="190">
        <f>ANY42/ANV42*ANV43</f>
        <v>189.32743592156862</v>
      </c>
      <c r="ANZ43" s="101"/>
      <c r="AOA43" s="191"/>
      <c r="AOB43" s="192" t="s">
        <v>18</v>
      </c>
      <c r="AOC43" s="193"/>
      <c r="AOD43" s="192"/>
      <c r="AOE43" s="466" t="s">
        <v>19</v>
      </c>
      <c r="AOF43" s="467"/>
      <c r="AOG43" s="185">
        <f>AOC49*AOA41</f>
        <v>38.383368972980186</v>
      </c>
      <c r="AOH43" s="186"/>
      <c r="AOI43" s="120"/>
      <c r="AOJ43" s="120"/>
      <c r="AOK43" s="194"/>
      <c r="AOL43" s="194"/>
      <c r="AOM43" s="195"/>
      <c r="AON43" s="118"/>
      <c r="AOO43" s="189">
        <f>VLOOKUP(AOG1,PUANTAJ!$A:$F,4, )</f>
        <v>70.5</v>
      </c>
      <c r="AOP43" s="464" t="s">
        <v>20</v>
      </c>
      <c r="AOQ43" s="465"/>
      <c r="AOR43" s="190">
        <f>AOR42/AOO42*AOO43</f>
        <v>168.90861473216367</v>
      </c>
      <c r="AOS43" s="101"/>
      <c r="AOT43" s="191"/>
      <c r="AOU43" s="192" t="s">
        <v>18</v>
      </c>
      <c r="AOV43" s="193"/>
      <c r="AOW43" s="192"/>
      <c r="AOX43" s="466" t="s">
        <v>19</v>
      </c>
      <c r="AOY43" s="467"/>
      <c r="AOZ43" s="185">
        <f>AOV49*AOT41</f>
        <v>20.220358232027955</v>
      </c>
      <c r="APA43" s="186"/>
      <c r="APB43" s="120"/>
      <c r="APC43" s="120"/>
      <c r="APD43" s="194"/>
      <c r="APE43" s="194"/>
      <c r="APF43" s="195"/>
      <c r="APG43" s="118"/>
      <c r="APH43" s="189">
        <f>VLOOKUP(AOZ1,PUANTAJ!$A:$F,4, )-7.5</f>
        <v>75</v>
      </c>
      <c r="API43" s="464" t="s">
        <v>20</v>
      </c>
      <c r="APJ43" s="465"/>
      <c r="APK43" s="190">
        <f>APK42/APH42*APH43</f>
        <v>187.19620159057581</v>
      </c>
      <c r="APL43" s="101"/>
      <c r="APM43" s="191"/>
      <c r="APN43" s="192" t="s">
        <v>18</v>
      </c>
      <c r="APO43" s="193"/>
      <c r="APP43" s="192"/>
      <c r="APQ43" s="466" t="s">
        <v>19</v>
      </c>
      <c r="APR43" s="467"/>
      <c r="APS43" s="185">
        <f>APO49*APM41</f>
        <v>0</v>
      </c>
      <c r="APT43" s="186"/>
      <c r="APU43" s="120"/>
      <c r="APV43" s="120"/>
      <c r="APW43" s="194"/>
      <c r="APX43" s="194"/>
      <c r="APY43" s="195"/>
      <c r="APZ43" s="118"/>
      <c r="AQA43" s="189">
        <f>VLOOKUP(APS1,PUANTAJ!$A:$F,4, )</f>
        <v>75</v>
      </c>
      <c r="AQB43" s="464" t="s">
        <v>20</v>
      </c>
      <c r="AQC43" s="465"/>
      <c r="AQD43" s="190">
        <f>AQD42/AQA42*AQA43</f>
        <v>198.34072123326925</v>
      </c>
      <c r="AQE43" s="101"/>
      <c r="AQF43" s="191"/>
      <c r="AQG43" s="192" t="s">
        <v>18</v>
      </c>
      <c r="AQH43" s="193"/>
      <c r="AQI43" s="192"/>
      <c r="AQJ43" s="466" t="s">
        <v>19</v>
      </c>
      <c r="AQK43" s="467"/>
      <c r="AQL43" s="185">
        <f>AQH49*AQF41</f>
        <v>58.370205007270222</v>
      </c>
      <c r="AQM43" s="186"/>
      <c r="AQN43" s="120"/>
      <c r="AQO43" s="120"/>
      <c r="AQP43" s="194"/>
      <c r="AQQ43" s="194"/>
      <c r="AQR43" s="195"/>
      <c r="AQS43" s="118"/>
      <c r="AQT43" s="189">
        <f>VLOOKUP(AQL1,PUANTAJ!$A:$F,4, )</f>
        <v>70.5</v>
      </c>
      <c r="AQU43" s="464" t="s">
        <v>20</v>
      </c>
      <c r="AQV43" s="465"/>
      <c r="AQW43" s="190">
        <f>AQW42/AQT42*AQT43</f>
        <v>184.42857473456789</v>
      </c>
      <c r="AQX43" s="101"/>
      <c r="AQY43" s="191"/>
      <c r="AQZ43" s="192" t="s">
        <v>18</v>
      </c>
      <c r="ARA43" s="193"/>
      <c r="ARB43" s="192"/>
      <c r="ARC43" s="466" t="s">
        <v>19</v>
      </c>
      <c r="ARD43" s="467"/>
      <c r="ARE43" s="185">
        <f>ARA49*AQY41</f>
        <v>38.982466447138179</v>
      </c>
      <c r="ARF43" s="186"/>
      <c r="ARG43" s="120"/>
      <c r="ARH43" s="120"/>
      <c r="ARI43" s="194"/>
      <c r="ARJ43" s="194"/>
      <c r="ARK43" s="195"/>
      <c r="ARL43" s="118"/>
      <c r="ARM43" s="189">
        <f>VLOOKUP(ARE1,PUANTAJ!$A:$F,4, )</f>
        <v>63</v>
      </c>
      <c r="ARN43" s="464" t="s">
        <v>20</v>
      </c>
      <c r="ARO43" s="465"/>
      <c r="ARP43" s="190">
        <f>ARP42/ARM42*ARM43</f>
        <v>169.37816817594617</v>
      </c>
      <c r="ARQ43" s="101"/>
      <c r="ARR43" s="191"/>
      <c r="ARS43" s="192" t="s">
        <v>18</v>
      </c>
      <c r="ART43" s="193"/>
      <c r="ARU43" s="192"/>
      <c r="ARV43" s="466" t="s">
        <v>19</v>
      </c>
      <c r="ARW43" s="467"/>
      <c r="ARX43" s="185">
        <f>ART49*ARR41</f>
        <v>20.26801861840697</v>
      </c>
      <c r="ARY43" s="186"/>
      <c r="ARZ43" s="120"/>
      <c r="ASA43" s="120"/>
      <c r="ASB43" s="194"/>
      <c r="ASC43" s="194"/>
      <c r="ASD43" s="195"/>
      <c r="ASE43" s="118"/>
      <c r="ASF43" s="189">
        <f>VLOOKUP(ARX1,PUANTAJ!$A:$F,4, )</f>
        <v>75</v>
      </c>
      <c r="ASG43" s="464" t="s">
        <v>20</v>
      </c>
      <c r="ASH43" s="465"/>
      <c r="ASI43" s="190">
        <f>ASI42/ASF42*ASF43</f>
        <v>152.77599859649123</v>
      </c>
      <c r="ASJ43" s="101"/>
      <c r="ASK43" s="191"/>
      <c r="ASL43" s="192" t="s">
        <v>18</v>
      </c>
      <c r="ASM43" s="193"/>
      <c r="ASN43" s="192"/>
      <c r="ASO43" s="466" t="s">
        <v>19</v>
      </c>
      <c r="ASP43" s="467"/>
      <c r="ASQ43" s="185">
        <f>ASM49*ASK41</f>
        <v>44.825788936040198</v>
      </c>
      <c r="ASR43" s="186"/>
      <c r="ASS43" s="120"/>
      <c r="AST43" s="120"/>
      <c r="ASU43" s="194"/>
      <c r="ASV43" s="194"/>
      <c r="ASW43" s="195"/>
      <c r="ASX43" s="118"/>
      <c r="ASY43" s="189">
        <f>VLOOKUP(ASQ1,PUANTAJ!$A:$F,4, )-15</f>
        <v>67.5</v>
      </c>
      <c r="ASZ43" s="464" t="s">
        <v>20</v>
      </c>
      <c r="ATA43" s="465"/>
      <c r="ATB43" s="190">
        <f>ATB42/ASY42*ASY43</f>
        <v>163.75595674730772</v>
      </c>
      <c r="ATC43" s="101"/>
      <c r="ATD43" s="191"/>
      <c r="ATE43" s="192" t="s">
        <v>18</v>
      </c>
      <c r="ATF43" s="193"/>
      <c r="ATG43" s="192"/>
      <c r="ATH43" s="466" t="s">
        <v>19</v>
      </c>
      <c r="ATI43" s="467"/>
      <c r="ATJ43" s="185">
        <f>ATF49*ATD41</f>
        <v>34.742510687025245</v>
      </c>
      <c r="ATK43" s="186"/>
      <c r="ATL43" s="120"/>
      <c r="ATM43" s="120"/>
      <c r="ATN43" s="194"/>
      <c r="ATO43" s="194"/>
      <c r="ATP43" s="195"/>
      <c r="ATQ43" s="118"/>
      <c r="ATR43" s="189">
        <f>VLOOKUP(ATJ1,PUANTAJ!$A:$F,4, )</f>
        <v>70.5</v>
      </c>
      <c r="ATS43" s="464" t="s">
        <v>20</v>
      </c>
      <c r="ATT43" s="465"/>
      <c r="ATU43" s="190">
        <f>ATU42/ATR42*ATR43</f>
        <v>179.04082439543856</v>
      </c>
      <c r="ATV43" s="101"/>
      <c r="ATW43" s="191"/>
      <c r="ATX43" s="192" t="s">
        <v>18</v>
      </c>
      <c r="ATY43" s="193"/>
      <c r="ATZ43" s="192"/>
      <c r="AUA43" s="466" t="s">
        <v>19</v>
      </c>
      <c r="AUB43" s="467"/>
      <c r="AUC43" s="185">
        <f>ATY49*ATW41</f>
        <v>33.444434731385734</v>
      </c>
      <c r="AUD43" s="186"/>
      <c r="AUE43" s="120"/>
      <c r="AUF43" s="120"/>
      <c r="AUG43" s="194"/>
      <c r="AUH43" s="194"/>
      <c r="AUI43" s="195"/>
      <c r="AUJ43" s="118"/>
      <c r="AUK43" s="189">
        <f>VLOOKUP(AUC1,PUANTAJ!$A:$F,4, )</f>
        <v>63</v>
      </c>
      <c r="AUL43" s="464" t="s">
        <v>20</v>
      </c>
      <c r="AUM43" s="465"/>
      <c r="AUN43" s="190">
        <f>AUN42/AUK42*AUK43</f>
        <v>145.02770706666666</v>
      </c>
      <c r="AUO43" s="101"/>
      <c r="AUP43" s="191"/>
      <c r="AUQ43" s="192" t="s">
        <v>18</v>
      </c>
      <c r="AUR43" s="193"/>
      <c r="AUS43" s="192"/>
      <c r="AUT43" s="466" t="s">
        <v>19</v>
      </c>
      <c r="AUU43" s="467"/>
      <c r="AUV43" s="185">
        <f>AUR49*AUP41</f>
        <v>31.200000000000003</v>
      </c>
      <c r="AUW43" s="186"/>
      <c r="AUX43" s="120"/>
      <c r="AUY43" s="120"/>
      <c r="AUZ43" s="194"/>
      <c r="AVA43" s="194"/>
      <c r="AVB43" s="195"/>
      <c r="AVC43" s="118"/>
      <c r="AVD43" s="189">
        <f>VLOOKUP(AUV1,PUANTAJ!$A:$F,4, )+7.5</f>
        <v>78</v>
      </c>
      <c r="AVE43" s="464" t="s">
        <v>20</v>
      </c>
      <c r="AVF43" s="465"/>
      <c r="AVG43" s="190">
        <f>AVG42/AVD42*AVD43</f>
        <v>198.07390906172836</v>
      </c>
    </row>
    <row r="44" spans="1:1255" ht="15" thickBot="1" x14ac:dyDescent="0.35">
      <c r="A44" s="101"/>
      <c r="B44" s="112"/>
      <c r="C44" s="196"/>
      <c r="D44" s="197"/>
      <c r="E44" s="192"/>
      <c r="F44" s="188"/>
      <c r="G44" s="198"/>
      <c r="H44" s="199"/>
      <c r="I44" s="199"/>
      <c r="J44" s="120"/>
      <c r="K44" s="120"/>
      <c r="L44" s="200"/>
      <c r="M44" s="200"/>
      <c r="N44" s="201"/>
      <c r="O44" s="202"/>
      <c r="P44" s="203"/>
      <c r="Q44" s="199"/>
      <c r="R44" s="199"/>
      <c r="S44" s="186"/>
      <c r="T44" s="101"/>
      <c r="U44" s="357"/>
      <c r="V44" s="357"/>
      <c r="W44" s="358"/>
      <c r="X44" s="358"/>
      <c r="Y44" s="404"/>
      <c r="Z44" s="401"/>
      <c r="AA44" s="406"/>
      <c r="AB44" s="403"/>
      <c r="AC44" s="403"/>
      <c r="AD44" s="357"/>
      <c r="AE44" s="357"/>
      <c r="AF44" s="398"/>
      <c r="AG44" s="398"/>
      <c r="AH44" s="403"/>
      <c r="AI44" s="398"/>
      <c r="AJ44" s="404"/>
      <c r="AK44" s="403"/>
      <c r="AL44" s="403"/>
      <c r="AM44" s="400"/>
      <c r="AN44" s="101"/>
      <c r="AO44" s="112"/>
      <c r="AP44" s="196"/>
      <c r="AQ44" s="197"/>
      <c r="AR44" s="192"/>
      <c r="AS44" s="188"/>
      <c r="AT44" s="198"/>
      <c r="AU44" s="199"/>
      <c r="AV44" s="199"/>
      <c r="AW44" s="120"/>
      <c r="AX44" s="120"/>
      <c r="AY44" s="200"/>
      <c r="AZ44" s="200"/>
      <c r="BA44" s="201"/>
      <c r="BB44" s="202"/>
      <c r="BC44" s="203"/>
      <c r="BD44" s="199"/>
      <c r="BE44" s="199"/>
      <c r="BF44" s="186"/>
      <c r="BG44" s="101"/>
      <c r="BH44" s="112"/>
      <c r="BI44" s="196"/>
      <c r="BJ44" s="197"/>
      <c r="BK44" s="192"/>
      <c r="BL44" s="188"/>
      <c r="BM44" s="198"/>
      <c r="BN44" s="199"/>
      <c r="BO44" s="199"/>
      <c r="BP44" s="120"/>
      <c r="BQ44" s="120"/>
      <c r="BR44" s="200"/>
      <c r="BS44" s="200"/>
      <c r="BT44" s="201"/>
      <c r="BU44" s="202"/>
      <c r="BV44" s="203"/>
      <c r="BW44" s="199"/>
      <c r="BX44" s="199"/>
      <c r="BY44" s="186"/>
      <c r="BZ44" s="101"/>
      <c r="CA44" s="112"/>
      <c r="CB44" s="196"/>
      <c r="CC44" s="197"/>
      <c r="CD44" s="192"/>
      <c r="CE44" s="188"/>
      <c r="CF44" s="198"/>
      <c r="CG44" s="199"/>
      <c r="CH44" s="199"/>
      <c r="CI44" s="120"/>
      <c r="CJ44" s="120"/>
      <c r="CK44" s="200"/>
      <c r="CL44" s="200"/>
      <c r="CM44" s="201"/>
      <c r="CN44" s="202"/>
      <c r="CO44" s="203"/>
      <c r="CP44" s="199"/>
      <c r="CQ44" s="199"/>
      <c r="CR44" s="186"/>
      <c r="CS44" s="101"/>
      <c r="CT44" s="112"/>
      <c r="CU44" s="196"/>
      <c r="CV44" s="197"/>
      <c r="CW44" s="192"/>
      <c r="CX44" s="188"/>
      <c r="CY44" s="198"/>
      <c r="CZ44" s="199"/>
      <c r="DA44" s="199"/>
      <c r="DB44" s="120"/>
      <c r="DC44" s="120"/>
      <c r="DD44" s="200"/>
      <c r="DE44" s="200"/>
      <c r="DF44" s="201"/>
      <c r="DG44" s="202"/>
      <c r="DH44" s="203"/>
      <c r="DI44" s="199"/>
      <c r="DJ44" s="199"/>
      <c r="DK44" s="186"/>
      <c r="DL44" s="101"/>
      <c r="DM44" s="112"/>
      <c r="DN44" s="196"/>
      <c r="DO44" s="197"/>
      <c r="DP44" s="192"/>
      <c r="DQ44" s="188"/>
      <c r="DR44" s="198"/>
      <c r="DS44" s="199"/>
      <c r="DT44" s="199"/>
      <c r="DU44" s="120"/>
      <c r="DV44" s="120"/>
      <c r="DW44" s="200"/>
      <c r="DX44" s="200"/>
      <c r="DY44" s="201"/>
      <c r="DZ44" s="202"/>
      <c r="EA44" s="203"/>
      <c r="EB44" s="199"/>
      <c r="EC44" s="199"/>
      <c r="ED44" s="186"/>
      <c r="EE44" s="101"/>
      <c r="EF44" s="112"/>
      <c r="EG44" s="196"/>
      <c r="EH44" s="197"/>
      <c r="EI44" s="192"/>
      <c r="EJ44" s="188"/>
      <c r="EK44" s="198"/>
      <c r="EL44" s="199"/>
      <c r="EM44" s="199"/>
      <c r="EN44" s="120"/>
      <c r="EO44" s="120"/>
      <c r="EP44" s="200"/>
      <c r="EQ44" s="200"/>
      <c r="ER44" s="201"/>
      <c r="ES44" s="202"/>
      <c r="ET44" s="203"/>
      <c r="EU44" s="199"/>
      <c r="EV44" s="199"/>
      <c r="EW44" s="186"/>
      <c r="EX44" s="101"/>
      <c r="EY44" s="112"/>
      <c r="EZ44" s="196"/>
      <c r="FA44" s="197"/>
      <c r="FB44" s="192"/>
      <c r="FC44" s="188"/>
      <c r="FD44" s="198"/>
      <c r="FE44" s="199"/>
      <c r="FF44" s="199"/>
      <c r="FG44" s="120"/>
      <c r="FH44" s="120"/>
      <c r="FI44" s="200"/>
      <c r="FJ44" s="200"/>
      <c r="FK44" s="201"/>
      <c r="FL44" s="202"/>
      <c r="FM44" s="203"/>
      <c r="FN44" s="199"/>
      <c r="FO44" s="199"/>
      <c r="FP44" s="186"/>
      <c r="FQ44" s="101"/>
      <c r="FR44" s="112"/>
      <c r="FS44" s="196"/>
      <c r="FT44" s="197"/>
      <c r="FU44" s="192"/>
      <c r="FV44" s="188"/>
      <c r="FW44" s="198"/>
      <c r="FX44" s="199"/>
      <c r="FY44" s="199"/>
      <c r="FZ44" s="120"/>
      <c r="GA44" s="120"/>
      <c r="GB44" s="200"/>
      <c r="GC44" s="200"/>
      <c r="GD44" s="201"/>
      <c r="GE44" s="202"/>
      <c r="GF44" s="203"/>
      <c r="GG44" s="199"/>
      <c r="GH44" s="199"/>
      <c r="GI44" s="186"/>
      <c r="GJ44" s="101"/>
      <c r="GK44" s="112"/>
      <c r="GL44" s="196"/>
      <c r="GM44" s="197"/>
      <c r="GN44" s="192"/>
      <c r="GO44" s="188"/>
      <c r="GP44" s="198"/>
      <c r="GQ44" s="199"/>
      <c r="GR44" s="199"/>
      <c r="GS44" s="120"/>
      <c r="GT44" s="120"/>
      <c r="GU44" s="200"/>
      <c r="GV44" s="200"/>
      <c r="GW44" s="201"/>
      <c r="GX44" s="202"/>
      <c r="GY44" s="203"/>
      <c r="GZ44" s="199"/>
      <c r="HA44" s="199"/>
      <c r="HB44" s="186"/>
      <c r="HC44" s="101"/>
      <c r="HD44" s="112"/>
      <c r="HE44" s="196"/>
      <c r="HF44" s="197"/>
      <c r="HG44" s="192"/>
      <c r="HH44" s="188"/>
      <c r="HI44" s="198"/>
      <c r="HJ44" s="199"/>
      <c r="HK44" s="199"/>
      <c r="HL44" s="120"/>
      <c r="HM44" s="120"/>
      <c r="HN44" s="200"/>
      <c r="HO44" s="200"/>
      <c r="HP44" s="201"/>
      <c r="HQ44" s="202"/>
      <c r="HR44" s="203"/>
      <c r="HS44" s="199"/>
      <c r="HT44" s="199"/>
      <c r="HU44" s="186"/>
      <c r="HV44" s="101"/>
      <c r="HW44" s="112"/>
      <c r="HX44" s="196"/>
      <c r="HY44" s="197"/>
      <c r="HZ44" s="192"/>
      <c r="IA44" s="188"/>
      <c r="IB44" s="198"/>
      <c r="IC44" s="199"/>
      <c r="ID44" s="199"/>
      <c r="IE44" s="120"/>
      <c r="IF44" s="120"/>
      <c r="IG44" s="200"/>
      <c r="IH44" s="200"/>
      <c r="II44" s="201"/>
      <c r="IJ44" s="202"/>
      <c r="IK44" s="203"/>
      <c r="IL44" s="199"/>
      <c r="IM44" s="199"/>
      <c r="IN44" s="186"/>
      <c r="IO44" s="101"/>
      <c r="IP44" s="112"/>
      <c r="IQ44" s="196"/>
      <c r="IR44" s="197"/>
      <c r="IS44" s="192"/>
      <c r="IT44" s="188"/>
      <c r="IU44" s="198"/>
      <c r="IV44" s="199"/>
      <c r="IW44" s="199"/>
      <c r="IX44" s="120"/>
      <c r="IY44" s="120"/>
      <c r="IZ44" s="200"/>
      <c r="JA44" s="200"/>
      <c r="JB44" s="201"/>
      <c r="JC44" s="202"/>
      <c r="JD44" s="203"/>
      <c r="JE44" s="338" t="s">
        <v>216</v>
      </c>
      <c r="JF44" s="338"/>
      <c r="JG44" s="339">
        <v>200</v>
      </c>
      <c r="JH44" s="101"/>
      <c r="JI44" s="112"/>
      <c r="JJ44" s="196"/>
      <c r="JK44" s="197"/>
      <c r="JL44" s="192"/>
      <c r="JM44" s="188"/>
      <c r="JN44" s="198"/>
      <c r="JO44" s="199"/>
      <c r="JP44" s="199"/>
      <c r="JQ44" s="120"/>
      <c r="JR44" s="120"/>
      <c r="JS44" s="200"/>
      <c r="JT44" s="200"/>
      <c r="JU44" s="201"/>
      <c r="JV44" s="202"/>
      <c r="JW44" s="203"/>
      <c r="JX44" s="199"/>
      <c r="JY44" s="199"/>
      <c r="JZ44" s="186"/>
      <c r="KA44" s="101"/>
      <c r="KB44" s="112"/>
      <c r="KC44" s="196"/>
      <c r="KD44" s="197"/>
      <c r="KE44" s="192"/>
      <c r="KF44" s="188"/>
      <c r="KG44" s="198"/>
      <c r="KH44" s="199"/>
      <c r="KI44" s="199"/>
      <c r="KJ44" s="120"/>
      <c r="KK44" s="120"/>
      <c r="KL44" s="200"/>
      <c r="KM44" s="200"/>
      <c r="KN44" s="201"/>
      <c r="KO44" s="202"/>
      <c r="KP44" s="203"/>
      <c r="KQ44" s="199" t="s">
        <v>216</v>
      </c>
      <c r="KR44" s="199"/>
      <c r="KS44" s="186">
        <v>-50</v>
      </c>
      <c r="KT44" s="101"/>
      <c r="KU44" s="112"/>
      <c r="KV44" s="196"/>
      <c r="KW44" s="197"/>
      <c r="KX44" s="192"/>
      <c r="KY44" s="188"/>
      <c r="KZ44" s="198"/>
      <c r="LA44" s="199"/>
      <c r="LB44" s="199"/>
      <c r="LC44" s="120"/>
      <c r="LD44" s="120"/>
      <c r="LE44" s="200"/>
      <c r="LF44" s="200"/>
      <c r="LG44" s="201"/>
      <c r="LH44" s="202"/>
      <c r="LI44" s="203"/>
      <c r="LJ44" s="199"/>
      <c r="LK44" s="199"/>
      <c r="LL44" s="186"/>
      <c r="LM44" s="101"/>
      <c r="LN44" s="112"/>
      <c r="LO44" s="196"/>
      <c r="LP44" s="197"/>
      <c r="LQ44" s="192"/>
      <c r="LR44" s="188"/>
      <c r="LS44" s="198"/>
      <c r="LT44" s="199"/>
      <c r="LU44" s="199"/>
      <c r="LV44" s="120"/>
      <c r="LW44" s="120"/>
      <c r="LX44" s="200"/>
      <c r="LY44" s="200"/>
      <c r="LZ44" s="201"/>
      <c r="MA44" s="202"/>
      <c r="MB44" s="203"/>
      <c r="MC44" s="199"/>
      <c r="MD44" s="199"/>
      <c r="ME44" s="186"/>
      <c r="MF44" s="101"/>
      <c r="MG44" s="112"/>
      <c r="MH44" s="196"/>
      <c r="MI44" s="197"/>
      <c r="MJ44" s="192"/>
      <c r="MK44" s="188"/>
      <c r="ML44" s="198"/>
      <c r="MM44" s="199"/>
      <c r="MN44" s="199"/>
      <c r="MO44" s="120"/>
      <c r="MP44" s="120"/>
      <c r="MQ44" s="200"/>
      <c r="MR44" s="200"/>
      <c r="MS44" s="201"/>
      <c r="MT44" s="202"/>
      <c r="MU44" s="203"/>
      <c r="MV44" s="199"/>
      <c r="MW44" s="199"/>
      <c r="MX44" s="186"/>
      <c r="MY44" s="101"/>
      <c r="MZ44" s="112"/>
      <c r="NA44" s="196"/>
      <c r="NB44" s="197"/>
      <c r="NC44" s="192"/>
      <c r="ND44" s="188"/>
      <c r="NE44" s="198"/>
      <c r="NF44" s="199"/>
      <c r="NG44" s="199"/>
      <c r="NH44" s="120"/>
      <c r="NI44" s="120"/>
      <c r="NJ44" s="200"/>
      <c r="NK44" s="200"/>
      <c r="NL44" s="201"/>
      <c r="NM44" s="202"/>
      <c r="NN44" s="203"/>
      <c r="NO44" s="199"/>
      <c r="NP44" s="199"/>
      <c r="NQ44" s="186"/>
      <c r="NR44" s="101"/>
      <c r="NS44" s="112"/>
      <c r="NT44" s="196"/>
      <c r="NU44" s="197"/>
      <c r="NV44" s="192"/>
      <c r="NW44" s="188"/>
      <c r="NX44" s="198"/>
      <c r="NY44" s="199"/>
      <c r="NZ44" s="199"/>
      <c r="OA44" s="120"/>
      <c r="OB44" s="120"/>
      <c r="OC44" s="200"/>
      <c r="OD44" s="200"/>
      <c r="OE44" s="201"/>
      <c r="OF44" s="202"/>
      <c r="OG44" s="203"/>
      <c r="OH44" s="199"/>
      <c r="OI44" s="199"/>
      <c r="OJ44" s="186"/>
      <c r="OK44" s="101"/>
      <c r="OL44" s="112"/>
      <c r="OM44" s="196"/>
      <c r="ON44" s="197"/>
      <c r="OO44" s="192"/>
      <c r="OP44" s="188"/>
      <c r="OQ44" s="198"/>
      <c r="OR44" s="199"/>
      <c r="OS44" s="199"/>
      <c r="OT44" s="120"/>
      <c r="OU44" s="120"/>
      <c r="OV44" s="200"/>
      <c r="OW44" s="200"/>
      <c r="OX44" s="201"/>
      <c r="OY44" s="202"/>
      <c r="OZ44" s="203"/>
      <c r="PA44" s="199"/>
      <c r="PB44" s="199"/>
      <c r="PC44" s="186"/>
      <c r="PD44" s="101"/>
      <c r="PE44" s="112"/>
      <c r="PF44" s="196"/>
      <c r="PG44" s="197"/>
      <c r="PH44" s="192"/>
      <c r="PI44" s="188"/>
      <c r="PJ44" s="198"/>
      <c r="PK44" s="199"/>
      <c r="PL44" s="199"/>
      <c r="PM44" s="120"/>
      <c r="PN44" s="120"/>
      <c r="PO44" s="200"/>
      <c r="PP44" s="200"/>
      <c r="PQ44" s="201"/>
      <c r="PR44" s="202"/>
      <c r="PS44" s="203"/>
      <c r="PT44" s="199"/>
      <c r="PU44" s="199"/>
      <c r="PV44" s="186"/>
      <c r="PW44" s="101"/>
      <c r="PX44" s="112"/>
      <c r="PY44" s="196"/>
      <c r="PZ44" s="197"/>
      <c r="QA44" s="192"/>
      <c r="QB44" s="188"/>
      <c r="QC44" s="198"/>
      <c r="QD44" s="199"/>
      <c r="QE44" s="199"/>
      <c r="QF44" s="120"/>
      <c r="QG44" s="120"/>
      <c r="QH44" s="200"/>
      <c r="QI44" s="200"/>
      <c r="QJ44" s="201"/>
      <c r="QK44" s="202"/>
      <c r="QL44" s="203"/>
      <c r="QM44" s="199"/>
      <c r="QN44" s="199"/>
      <c r="QO44" s="186"/>
      <c r="QP44" s="101"/>
      <c r="QQ44" s="112"/>
      <c r="QR44" s="196"/>
      <c r="QS44" s="197"/>
      <c r="QT44" s="192"/>
      <c r="QU44" s="188"/>
      <c r="QV44" s="198"/>
      <c r="QW44" s="199"/>
      <c r="QX44" s="199"/>
      <c r="QY44" s="120"/>
      <c r="QZ44" s="120"/>
      <c r="RA44" s="200"/>
      <c r="RB44" s="200"/>
      <c r="RC44" s="201"/>
      <c r="RD44" s="202"/>
      <c r="RE44" s="203"/>
      <c r="RF44" s="199"/>
      <c r="RG44" s="199"/>
      <c r="RH44" s="186"/>
      <c r="RI44" s="101"/>
      <c r="RJ44" s="112"/>
      <c r="RK44" s="196"/>
      <c r="RL44" s="197"/>
      <c r="RM44" s="192"/>
      <c r="RN44" s="188"/>
      <c r="RO44" s="198"/>
      <c r="RP44" s="199"/>
      <c r="RQ44" s="199"/>
      <c r="RR44" s="120"/>
      <c r="RS44" s="120"/>
      <c r="RT44" s="200"/>
      <c r="RU44" s="200"/>
      <c r="RV44" s="201"/>
      <c r="RW44" s="202"/>
      <c r="RX44" s="203"/>
      <c r="RY44" s="199"/>
      <c r="RZ44" s="199"/>
      <c r="SA44" s="186"/>
      <c r="SB44" s="101"/>
      <c r="SC44" s="112"/>
      <c r="SD44" s="196"/>
      <c r="SE44" s="197"/>
      <c r="SF44" s="192"/>
      <c r="SG44" s="188"/>
      <c r="SH44" s="198"/>
      <c r="SI44" s="199"/>
      <c r="SJ44" s="199"/>
      <c r="SK44" s="120"/>
      <c r="SL44" s="120"/>
      <c r="SM44" s="200"/>
      <c r="SN44" s="200"/>
      <c r="SO44" s="201"/>
      <c r="SP44" s="202"/>
      <c r="SQ44" s="203"/>
      <c r="SR44" s="338" t="s">
        <v>216</v>
      </c>
      <c r="SS44" s="338"/>
      <c r="ST44" s="339">
        <v>200</v>
      </c>
      <c r="SU44" s="101"/>
      <c r="SV44" s="112"/>
      <c r="SW44" s="196"/>
      <c r="SX44" s="197"/>
      <c r="SY44" s="192"/>
      <c r="SZ44" s="188"/>
      <c r="TA44" s="198"/>
      <c r="TB44" s="199"/>
      <c r="TC44" s="199"/>
      <c r="TD44" s="120"/>
      <c r="TE44" s="120"/>
      <c r="TF44" s="200"/>
      <c r="TG44" s="200"/>
      <c r="TH44" s="201"/>
      <c r="TI44" s="202"/>
      <c r="TJ44" s="203"/>
      <c r="TK44" s="199"/>
      <c r="TL44" s="199"/>
      <c r="TM44" s="186"/>
      <c r="TN44" s="101"/>
      <c r="TO44" s="112"/>
      <c r="TP44" s="196"/>
      <c r="TQ44" s="197"/>
      <c r="TR44" s="192"/>
      <c r="TS44" s="188"/>
      <c r="TT44" s="198"/>
      <c r="TU44" s="199"/>
      <c r="TV44" s="199"/>
      <c r="TW44" s="120"/>
      <c r="TX44" s="120"/>
      <c r="TY44" s="200"/>
      <c r="TZ44" s="200"/>
      <c r="UA44" s="201"/>
      <c r="UB44" s="202"/>
      <c r="UC44" s="203"/>
      <c r="UD44" s="199"/>
      <c r="UE44" s="199"/>
      <c r="UF44" s="186"/>
      <c r="UG44" s="101"/>
      <c r="UH44" s="112"/>
      <c r="UI44" s="196"/>
      <c r="UJ44" s="197"/>
      <c r="UK44" s="192"/>
      <c r="UL44" s="188"/>
      <c r="UM44" s="198"/>
      <c r="UN44" s="199"/>
      <c r="UO44" s="199"/>
      <c r="UP44" s="120"/>
      <c r="UQ44" s="120"/>
      <c r="UR44" s="200"/>
      <c r="US44" s="200"/>
      <c r="UT44" s="201"/>
      <c r="UU44" s="202"/>
      <c r="UV44" s="340"/>
      <c r="UW44" s="338" t="s">
        <v>216</v>
      </c>
      <c r="UX44" s="338"/>
      <c r="UY44" s="339">
        <v>-50</v>
      </c>
      <c r="UZ44" s="101"/>
      <c r="VA44" s="112"/>
      <c r="VB44" s="196"/>
      <c r="VC44" s="197"/>
      <c r="VD44" s="192"/>
      <c r="VE44" s="188"/>
      <c r="VF44" s="198"/>
      <c r="VG44" s="199"/>
      <c r="VH44" s="199"/>
      <c r="VI44" s="120"/>
      <c r="VJ44" s="120"/>
      <c r="VK44" s="200"/>
      <c r="VL44" s="200"/>
      <c r="VM44" s="201"/>
      <c r="VN44" s="202"/>
      <c r="VO44" s="203"/>
      <c r="VP44" s="199"/>
      <c r="VQ44" s="199"/>
      <c r="VR44" s="186"/>
      <c r="VS44" s="101"/>
      <c r="VT44" s="112"/>
      <c r="VU44" s="196"/>
      <c r="VV44" s="197"/>
      <c r="VW44" s="192"/>
      <c r="VX44" s="188"/>
      <c r="VY44" s="198"/>
      <c r="VZ44" s="199"/>
      <c r="WA44" s="199"/>
      <c r="WB44" s="120"/>
      <c r="WC44" s="120"/>
      <c r="WD44" s="200"/>
      <c r="WE44" s="200"/>
      <c r="WF44" s="201"/>
      <c r="WG44" s="202"/>
      <c r="WH44" s="203"/>
      <c r="WI44" s="199"/>
      <c r="WJ44" s="199"/>
      <c r="WK44" s="186"/>
      <c r="WL44" s="101"/>
      <c r="WM44" s="112"/>
      <c r="WN44" s="196"/>
      <c r="WO44" s="197"/>
      <c r="WP44" s="192"/>
      <c r="WQ44" s="188"/>
      <c r="WR44" s="198"/>
      <c r="WS44" s="199"/>
      <c r="WT44" s="199"/>
      <c r="WU44" s="120"/>
      <c r="WV44" s="120"/>
      <c r="WW44" s="200"/>
      <c r="WX44" s="200"/>
      <c r="WY44" s="201"/>
      <c r="WZ44" s="202"/>
      <c r="XA44" s="203"/>
      <c r="XB44" s="199"/>
      <c r="XC44" s="199"/>
      <c r="XD44" s="186"/>
      <c r="XE44" s="101"/>
      <c r="XF44" s="112"/>
      <c r="XG44" s="196"/>
      <c r="XH44" s="197"/>
      <c r="XI44" s="192"/>
      <c r="XJ44" s="188"/>
      <c r="XK44" s="198"/>
      <c r="XL44" s="199"/>
      <c r="XM44" s="199"/>
      <c r="XN44" s="120"/>
      <c r="XO44" s="120"/>
      <c r="XP44" s="200"/>
      <c r="XQ44" s="200"/>
      <c r="XR44" s="201"/>
      <c r="XS44" s="202"/>
      <c r="XT44" s="203"/>
      <c r="XU44" s="199"/>
      <c r="XV44" s="199"/>
      <c r="XW44" s="186"/>
      <c r="XX44" s="101"/>
      <c r="XY44" s="112"/>
      <c r="XZ44" s="196"/>
      <c r="YA44" s="197"/>
      <c r="YB44" s="192"/>
      <c r="YC44" s="188"/>
      <c r="YD44" s="198"/>
      <c r="YE44" s="199"/>
      <c r="YF44" s="199"/>
      <c r="YG44" s="120"/>
      <c r="YH44" s="120"/>
      <c r="YI44" s="200"/>
      <c r="YJ44" s="200"/>
      <c r="YK44" s="201"/>
      <c r="YL44" s="202"/>
      <c r="YM44" s="203"/>
      <c r="YN44" s="199"/>
      <c r="YO44" s="199"/>
      <c r="YP44" s="186"/>
      <c r="YQ44" s="101"/>
      <c r="YR44" s="112"/>
      <c r="YS44" s="196"/>
      <c r="YT44" s="197"/>
      <c r="YU44" s="192"/>
      <c r="YV44" s="188"/>
      <c r="YW44" s="198"/>
      <c r="YX44" s="199"/>
      <c r="YY44" s="199"/>
      <c r="YZ44" s="120"/>
      <c r="ZA44" s="120"/>
      <c r="ZB44" s="200"/>
      <c r="ZC44" s="200"/>
      <c r="ZD44" s="201"/>
      <c r="ZE44" s="202"/>
      <c r="ZF44" s="203"/>
      <c r="ZG44" s="199"/>
      <c r="ZH44" s="199"/>
      <c r="ZI44" s="186"/>
      <c r="ZJ44" s="101"/>
      <c r="ZK44" s="112"/>
      <c r="ZL44" s="196"/>
      <c r="ZM44" s="197"/>
      <c r="ZN44" s="192"/>
      <c r="ZO44" s="188"/>
      <c r="ZP44" s="198"/>
      <c r="ZQ44" s="199"/>
      <c r="ZR44" s="199"/>
      <c r="ZS44" s="120"/>
      <c r="ZT44" s="120"/>
      <c r="ZU44" s="200"/>
      <c r="ZV44" s="200"/>
      <c r="ZW44" s="201"/>
      <c r="ZX44" s="202"/>
      <c r="ZY44" s="203"/>
      <c r="ZZ44" s="199"/>
      <c r="AAA44" s="199"/>
      <c r="AAB44" s="186"/>
      <c r="AAC44" s="101"/>
      <c r="AAD44" s="112"/>
      <c r="AAE44" s="196"/>
      <c r="AAF44" s="197"/>
      <c r="AAG44" s="192"/>
      <c r="AAH44" s="188"/>
      <c r="AAI44" s="198"/>
      <c r="AAJ44" s="199"/>
      <c r="AAK44" s="199"/>
      <c r="AAL44" s="120"/>
      <c r="AAM44" s="120"/>
      <c r="AAN44" s="200"/>
      <c r="AAO44" s="200"/>
      <c r="AAP44" s="201"/>
      <c r="AAQ44" s="202"/>
      <c r="AAR44" s="203"/>
      <c r="AAS44" s="199"/>
      <c r="AAT44" s="199"/>
      <c r="AAU44" s="186"/>
      <c r="AAV44" s="101"/>
      <c r="AAW44" s="112"/>
      <c r="AAX44" s="196"/>
      <c r="AAY44" s="197"/>
      <c r="AAZ44" s="192"/>
      <c r="ABA44" s="188"/>
      <c r="ABB44" s="198"/>
      <c r="ABC44" s="199"/>
      <c r="ABD44" s="199"/>
      <c r="ABE44" s="120"/>
      <c r="ABF44" s="120"/>
      <c r="ABG44" s="200"/>
      <c r="ABH44" s="200"/>
      <c r="ABI44" s="201"/>
      <c r="ABJ44" s="202"/>
      <c r="ABK44" s="203"/>
      <c r="ABL44" s="199"/>
      <c r="ABM44" s="199"/>
      <c r="ABN44" s="186"/>
      <c r="ABO44" s="101"/>
      <c r="ABP44" s="112"/>
      <c r="ABQ44" s="196"/>
      <c r="ABR44" s="197"/>
      <c r="ABS44" s="192"/>
      <c r="ABT44" s="188"/>
      <c r="ABU44" s="198"/>
      <c r="ABV44" s="199"/>
      <c r="ABW44" s="199"/>
      <c r="ABX44" s="120"/>
      <c r="ABY44" s="120"/>
      <c r="ABZ44" s="200"/>
      <c r="ACA44" s="200"/>
      <c r="ACB44" s="201"/>
      <c r="ACC44" s="202"/>
      <c r="ACD44" s="203"/>
      <c r="ACE44" s="199"/>
      <c r="ACF44" s="199"/>
      <c r="ACG44" s="186"/>
      <c r="ACH44" s="101"/>
      <c r="ACI44" s="112"/>
      <c r="ACJ44" s="196"/>
      <c r="ACK44" s="197"/>
      <c r="ACL44" s="192"/>
      <c r="ACM44" s="188"/>
      <c r="ACN44" s="198"/>
      <c r="ACO44" s="199"/>
      <c r="ACP44" s="199"/>
      <c r="ACQ44" s="120"/>
      <c r="ACR44" s="120"/>
      <c r="ACS44" s="200"/>
      <c r="ACT44" s="200"/>
      <c r="ACU44" s="201"/>
      <c r="ACV44" s="202"/>
      <c r="ACW44" s="203"/>
      <c r="ACX44" s="199"/>
      <c r="ACY44" s="199"/>
      <c r="ACZ44" s="186"/>
      <c r="ADA44" s="101"/>
      <c r="ADB44" s="112"/>
      <c r="ADC44" s="196"/>
      <c r="ADD44" s="197"/>
      <c r="ADE44" s="192"/>
      <c r="ADF44" s="188"/>
      <c r="ADG44" s="198"/>
      <c r="ADH44" s="199"/>
      <c r="ADI44" s="199"/>
      <c r="ADJ44" s="120"/>
      <c r="ADK44" s="120"/>
      <c r="ADL44" s="200"/>
      <c r="ADM44" s="200"/>
      <c r="ADN44" s="201"/>
      <c r="ADO44" s="202"/>
      <c r="ADP44" s="203"/>
      <c r="ADQ44" s="199"/>
      <c r="ADR44" s="199"/>
      <c r="ADS44" s="186"/>
      <c r="ADT44" s="101"/>
      <c r="ADU44" s="112"/>
      <c r="ADV44" s="196"/>
      <c r="ADW44" s="197"/>
      <c r="ADX44" s="192"/>
      <c r="ADY44" s="188"/>
      <c r="ADZ44" s="198"/>
      <c r="AEA44" s="199"/>
      <c r="AEB44" s="199"/>
      <c r="AEC44" s="120"/>
      <c r="AED44" s="120"/>
      <c r="AEE44" s="200"/>
      <c r="AEF44" s="200"/>
      <c r="AEG44" s="201"/>
      <c r="AEH44" s="202"/>
      <c r="AEI44" s="203"/>
      <c r="AEJ44" s="199"/>
      <c r="AEK44" s="199"/>
      <c r="AEL44" s="186"/>
      <c r="AEM44" s="101"/>
      <c r="AEN44" s="112"/>
      <c r="AEO44" s="196"/>
      <c r="AEP44" s="197"/>
      <c r="AEQ44" s="192"/>
      <c r="AER44" s="188"/>
      <c r="AES44" s="198"/>
      <c r="AET44" s="199"/>
      <c r="AEU44" s="199"/>
      <c r="AEV44" s="120"/>
      <c r="AEW44" s="120"/>
      <c r="AEX44" s="200"/>
      <c r="AEY44" s="200"/>
      <c r="AEZ44" s="201"/>
      <c r="AFA44" s="202"/>
      <c r="AFB44" s="203"/>
      <c r="AFC44" s="199"/>
      <c r="AFD44" s="199"/>
      <c r="AFE44" s="186"/>
      <c r="AFF44" s="101"/>
      <c r="AFG44" s="112"/>
      <c r="AFH44" s="196"/>
      <c r="AFI44" s="197"/>
      <c r="AFJ44" s="192"/>
      <c r="AFK44" s="188"/>
      <c r="AFL44" s="198"/>
      <c r="AFM44" s="199"/>
      <c r="AFN44" s="199"/>
      <c r="AFO44" s="120"/>
      <c r="AFP44" s="120"/>
      <c r="AFQ44" s="200"/>
      <c r="AFR44" s="200"/>
      <c r="AFS44" s="201"/>
      <c r="AFT44" s="202"/>
      <c r="AFU44" s="203"/>
      <c r="AFV44" s="199"/>
      <c r="AFW44" s="199"/>
      <c r="AFX44" s="186"/>
      <c r="AFY44" s="101"/>
      <c r="AFZ44" s="112"/>
      <c r="AGA44" s="196"/>
      <c r="AGB44" s="197"/>
      <c r="AGC44" s="192"/>
      <c r="AGD44" s="188"/>
      <c r="AGE44" s="198"/>
      <c r="AGF44" s="199"/>
      <c r="AGG44" s="199"/>
      <c r="AGH44" s="120"/>
      <c r="AGI44" s="120"/>
      <c r="AGJ44" s="200"/>
      <c r="AGK44" s="200"/>
      <c r="AGL44" s="201"/>
      <c r="AGM44" s="202"/>
      <c r="AGN44" s="203"/>
      <c r="AGO44" s="199"/>
      <c r="AGP44" s="199"/>
      <c r="AGQ44" s="186"/>
      <c r="AGR44" s="101"/>
      <c r="AGS44" s="112"/>
      <c r="AGT44" s="196"/>
      <c r="AGU44" s="197"/>
      <c r="AGV44" s="192"/>
      <c r="AGW44" s="188"/>
      <c r="AGX44" s="198"/>
      <c r="AGY44" s="199"/>
      <c r="AGZ44" s="199"/>
      <c r="AHA44" s="120"/>
      <c r="AHB44" s="120"/>
      <c r="AHC44" s="200"/>
      <c r="AHD44" s="200"/>
      <c r="AHE44" s="201"/>
      <c r="AHF44" s="202"/>
      <c r="AHG44" s="203"/>
      <c r="AHH44" s="199"/>
      <c r="AHI44" s="199"/>
      <c r="AHJ44" s="186"/>
      <c r="AHK44" s="101"/>
      <c r="AHL44" s="112"/>
      <c r="AHM44" s="196"/>
      <c r="AHN44" s="197"/>
      <c r="AHO44" s="192"/>
      <c r="AHP44" s="188"/>
      <c r="AHQ44" s="198"/>
      <c r="AHR44" s="199"/>
      <c r="AHS44" s="199"/>
      <c r="AHT44" s="120"/>
      <c r="AHU44" s="120"/>
      <c r="AHV44" s="200"/>
      <c r="AHW44" s="200"/>
      <c r="AHX44" s="201"/>
      <c r="AHY44" s="202"/>
      <c r="AHZ44" s="203"/>
      <c r="AIA44" s="199"/>
      <c r="AIB44" s="199"/>
      <c r="AIC44" s="186"/>
      <c r="AID44" s="101"/>
      <c r="AIE44" s="112"/>
      <c r="AIF44" s="196"/>
      <c r="AIG44" s="197"/>
      <c r="AIH44" s="192"/>
      <c r="AII44" s="188"/>
      <c r="AIJ44" s="198"/>
      <c r="AIK44" s="199"/>
      <c r="AIL44" s="199"/>
      <c r="AIM44" s="120"/>
      <c r="AIN44" s="120"/>
      <c r="AIO44" s="200"/>
      <c r="AIP44" s="200"/>
      <c r="AIQ44" s="201"/>
      <c r="AIR44" s="202"/>
      <c r="AIS44" s="203"/>
      <c r="AIT44" s="338" t="s">
        <v>216</v>
      </c>
      <c r="AIU44" s="338"/>
      <c r="AIV44" s="339">
        <v>200</v>
      </c>
      <c r="AIW44" s="101"/>
      <c r="AIX44" s="112"/>
      <c r="AIY44" s="196"/>
      <c r="AIZ44" s="197"/>
      <c r="AJA44" s="192"/>
      <c r="AJB44" s="188"/>
      <c r="AJC44" s="198"/>
      <c r="AJD44" s="199"/>
      <c r="AJE44" s="199"/>
      <c r="AJF44" s="120"/>
      <c r="AJG44" s="120"/>
      <c r="AJH44" s="200"/>
      <c r="AJI44" s="200"/>
      <c r="AJJ44" s="201"/>
      <c r="AJK44" s="202"/>
      <c r="AJL44" s="203"/>
      <c r="AJM44" s="199"/>
      <c r="AJN44" s="199"/>
      <c r="AJO44" s="186"/>
      <c r="AJP44" s="101"/>
      <c r="AJQ44" s="112"/>
      <c r="AJR44" s="196"/>
      <c r="AJS44" s="197"/>
      <c r="AJT44" s="192"/>
      <c r="AJU44" s="188"/>
      <c r="AJV44" s="198"/>
      <c r="AJW44" s="199"/>
      <c r="AJX44" s="199"/>
      <c r="AJY44" s="120"/>
      <c r="AJZ44" s="120"/>
      <c r="AKA44" s="200"/>
      <c r="AKB44" s="200"/>
      <c r="AKC44" s="201"/>
      <c r="AKD44" s="202"/>
      <c r="AKE44" s="203"/>
      <c r="AKF44" s="199"/>
      <c r="AKG44" s="199"/>
      <c r="AKH44" s="186"/>
      <c r="AKI44" s="101"/>
      <c r="AKJ44" s="112"/>
      <c r="AKK44" s="196"/>
      <c r="AKL44" s="197"/>
      <c r="AKM44" s="192"/>
      <c r="AKN44" s="188"/>
      <c r="AKO44" s="198"/>
      <c r="AKP44" s="199"/>
      <c r="AKQ44" s="199"/>
      <c r="AKR44" s="120"/>
      <c r="AKS44" s="120"/>
      <c r="AKT44" s="200"/>
      <c r="AKU44" s="200"/>
      <c r="AKV44" s="201"/>
      <c r="AKW44" s="202"/>
      <c r="AKX44" s="203"/>
      <c r="AKY44" s="199"/>
      <c r="AKZ44" s="199"/>
      <c r="ALA44" s="186"/>
      <c r="ALB44" s="101"/>
      <c r="ALC44" s="112"/>
      <c r="ALD44" s="196"/>
      <c r="ALE44" s="197"/>
      <c r="ALF44" s="192"/>
      <c r="ALG44" s="188"/>
      <c r="ALH44" s="198"/>
      <c r="ALI44" s="199"/>
      <c r="ALJ44" s="199"/>
      <c r="ALK44" s="120"/>
      <c r="ALL44" s="120"/>
      <c r="ALM44" s="200"/>
      <c r="ALN44" s="200"/>
      <c r="ALO44" s="201"/>
      <c r="ALP44" s="202"/>
      <c r="ALQ44" s="203"/>
      <c r="ALR44" s="199"/>
      <c r="ALS44" s="199"/>
      <c r="ALT44" s="186"/>
      <c r="ALU44" s="101"/>
      <c r="ALV44" s="112"/>
      <c r="ALW44" s="196"/>
      <c r="ALX44" s="197"/>
      <c r="ALY44" s="192"/>
      <c r="ALZ44" s="188"/>
      <c r="AMA44" s="198"/>
      <c r="AMB44" s="199"/>
      <c r="AMC44" s="199"/>
      <c r="AMD44" s="120"/>
      <c r="AME44" s="120"/>
      <c r="AMF44" s="200"/>
      <c r="AMG44" s="200"/>
      <c r="AMH44" s="201"/>
      <c r="AMI44" s="202"/>
      <c r="AMJ44" s="203"/>
      <c r="AMK44" s="199"/>
      <c r="AML44" s="199"/>
      <c r="AMM44" s="186"/>
      <c r="AMN44" s="101"/>
      <c r="AMO44" s="112"/>
      <c r="AMP44" s="196"/>
      <c r="AMQ44" s="197"/>
      <c r="AMR44" s="192"/>
      <c r="AMS44" s="188"/>
      <c r="AMT44" s="198"/>
      <c r="AMU44" s="199"/>
      <c r="AMV44" s="199"/>
      <c r="AMW44" s="120"/>
      <c r="AMX44" s="120"/>
      <c r="AMY44" s="200"/>
      <c r="AMZ44" s="200"/>
      <c r="ANA44" s="201"/>
      <c r="ANB44" s="202"/>
      <c r="ANC44" s="203"/>
      <c r="AND44" s="199"/>
      <c r="ANE44" s="199"/>
      <c r="ANF44" s="186"/>
      <c r="ANG44" s="101"/>
      <c r="ANH44" s="112"/>
      <c r="ANI44" s="196"/>
      <c r="ANJ44" s="197"/>
      <c r="ANK44" s="192"/>
      <c r="ANL44" s="188"/>
      <c r="ANM44" s="198"/>
      <c r="ANN44" s="199"/>
      <c r="ANO44" s="199"/>
      <c r="ANP44" s="120"/>
      <c r="ANQ44" s="120"/>
      <c r="ANR44" s="200"/>
      <c r="ANS44" s="200"/>
      <c r="ANT44" s="201"/>
      <c r="ANU44" s="202"/>
      <c r="ANV44" s="203"/>
      <c r="ANW44" s="199"/>
      <c r="ANX44" s="199"/>
      <c r="ANY44" s="186"/>
      <c r="ANZ44" s="101"/>
      <c r="AOA44" s="112"/>
      <c r="AOB44" s="196"/>
      <c r="AOC44" s="197"/>
      <c r="AOD44" s="192"/>
      <c r="AOE44" s="188"/>
      <c r="AOF44" s="198"/>
      <c r="AOG44" s="199"/>
      <c r="AOH44" s="199"/>
      <c r="AOI44" s="120"/>
      <c r="AOJ44" s="120"/>
      <c r="AOK44" s="200"/>
      <c r="AOL44" s="200"/>
      <c r="AOM44" s="201"/>
      <c r="AON44" s="202"/>
      <c r="AOO44" s="203"/>
      <c r="AOP44" s="199"/>
      <c r="AOQ44" s="199"/>
      <c r="AOR44" s="186"/>
      <c r="AOS44" s="101"/>
      <c r="AOT44" s="112"/>
      <c r="AOU44" s="196"/>
      <c r="AOV44" s="197"/>
      <c r="AOW44" s="192"/>
      <c r="AOX44" s="188"/>
      <c r="AOY44" s="198"/>
      <c r="AOZ44" s="199"/>
      <c r="APA44" s="199"/>
      <c r="APB44" s="120"/>
      <c r="APC44" s="120"/>
      <c r="APD44" s="200"/>
      <c r="APE44" s="200"/>
      <c r="APF44" s="201"/>
      <c r="APG44" s="202"/>
      <c r="APH44" s="203"/>
      <c r="API44" s="199"/>
      <c r="APJ44" s="199"/>
      <c r="APK44" s="186"/>
      <c r="APL44" s="101"/>
      <c r="APM44" s="112"/>
      <c r="APN44" s="196"/>
      <c r="APO44" s="197"/>
      <c r="APP44" s="192"/>
      <c r="APQ44" s="188"/>
      <c r="APR44" s="198"/>
      <c r="APS44" s="199"/>
      <c r="APT44" s="199"/>
      <c r="APU44" s="120"/>
      <c r="APV44" s="120"/>
      <c r="APW44" s="200"/>
      <c r="APX44" s="200"/>
      <c r="APY44" s="201"/>
      <c r="APZ44" s="202"/>
      <c r="AQA44" s="203"/>
      <c r="AQB44" s="199"/>
      <c r="AQC44" s="199"/>
      <c r="AQD44" s="186"/>
      <c r="AQE44" s="101"/>
      <c r="AQF44" s="112"/>
      <c r="AQG44" s="196"/>
      <c r="AQH44" s="197"/>
      <c r="AQI44" s="192"/>
      <c r="AQJ44" s="188"/>
      <c r="AQK44" s="198"/>
      <c r="AQL44" s="199"/>
      <c r="AQM44" s="199"/>
      <c r="AQN44" s="120"/>
      <c r="AQO44" s="120"/>
      <c r="AQP44" s="200"/>
      <c r="AQQ44" s="200"/>
      <c r="AQR44" s="201"/>
      <c r="AQS44" s="202"/>
      <c r="AQT44" s="203"/>
      <c r="AQU44" s="199"/>
      <c r="AQV44" s="199"/>
      <c r="AQW44" s="186"/>
      <c r="AQX44" s="101"/>
      <c r="AQY44" s="112"/>
      <c r="AQZ44" s="196"/>
      <c r="ARA44" s="197"/>
      <c r="ARB44" s="192"/>
      <c r="ARC44" s="188"/>
      <c r="ARD44" s="198"/>
      <c r="ARE44" s="199"/>
      <c r="ARF44" s="199"/>
      <c r="ARG44" s="120"/>
      <c r="ARH44" s="120"/>
      <c r="ARI44" s="200"/>
      <c r="ARJ44" s="200"/>
      <c r="ARK44" s="201"/>
      <c r="ARL44" s="202"/>
      <c r="ARM44" s="340"/>
      <c r="ARN44" s="338" t="s">
        <v>216</v>
      </c>
      <c r="ARO44" s="338"/>
      <c r="ARP44" s="339">
        <v>-100</v>
      </c>
      <c r="ARQ44" s="101"/>
      <c r="ARR44" s="112"/>
      <c r="ARS44" s="196"/>
      <c r="ART44" s="197"/>
      <c r="ARU44" s="192"/>
      <c r="ARV44" s="188"/>
      <c r="ARW44" s="198"/>
      <c r="ARX44" s="199"/>
      <c r="ARY44" s="199"/>
      <c r="ARZ44" s="120"/>
      <c r="ASA44" s="120"/>
      <c r="ASB44" s="200"/>
      <c r="ASC44" s="200"/>
      <c r="ASD44" s="201"/>
      <c r="ASE44" s="202"/>
      <c r="ASF44" s="203"/>
      <c r="ASG44" s="199"/>
      <c r="ASH44" s="199"/>
      <c r="ASI44" s="186"/>
      <c r="ASJ44" s="101"/>
      <c r="ASK44" s="112"/>
      <c r="ASL44" s="196"/>
      <c r="ASM44" s="197"/>
      <c r="ASN44" s="192"/>
      <c r="ASO44" s="188"/>
      <c r="ASP44" s="198"/>
      <c r="ASQ44" s="199"/>
      <c r="ASR44" s="199"/>
      <c r="ASS44" s="120"/>
      <c r="AST44" s="120"/>
      <c r="ASU44" s="200"/>
      <c r="ASV44" s="200"/>
      <c r="ASW44" s="201"/>
      <c r="ASX44" s="202"/>
      <c r="ASY44" s="203"/>
      <c r="ASZ44" s="199"/>
      <c r="ATA44" s="199"/>
      <c r="ATB44" s="186"/>
      <c r="ATC44" s="101"/>
      <c r="ATD44" s="112"/>
      <c r="ATE44" s="196"/>
      <c r="ATF44" s="197"/>
      <c r="ATG44" s="192"/>
      <c r="ATH44" s="188"/>
      <c r="ATI44" s="198"/>
      <c r="ATJ44" s="199"/>
      <c r="ATK44" s="199"/>
      <c r="ATL44" s="120"/>
      <c r="ATM44" s="120"/>
      <c r="ATN44" s="200"/>
      <c r="ATO44" s="200"/>
      <c r="ATP44" s="201"/>
      <c r="ATQ44" s="202"/>
      <c r="ATR44" s="203"/>
      <c r="ATS44" s="199"/>
      <c r="ATT44" s="199"/>
      <c r="ATU44" s="186"/>
      <c r="ATV44" s="101"/>
      <c r="ATW44" s="112"/>
      <c r="ATX44" s="196"/>
      <c r="ATY44" s="197"/>
      <c r="ATZ44" s="192"/>
      <c r="AUA44" s="188"/>
      <c r="AUB44" s="198"/>
      <c r="AUC44" s="199"/>
      <c r="AUD44" s="199"/>
      <c r="AUE44" s="120"/>
      <c r="AUF44" s="120"/>
      <c r="AUG44" s="200"/>
      <c r="AUH44" s="200"/>
      <c r="AUI44" s="201"/>
      <c r="AUJ44" s="202"/>
      <c r="AUK44" s="203"/>
      <c r="AUL44" s="199"/>
      <c r="AUM44" s="199"/>
      <c r="AUN44" s="186"/>
      <c r="AUO44" s="101"/>
      <c r="AUP44" s="112"/>
      <c r="AUQ44" s="196"/>
      <c r="AUR44" s="197"/>
      <c r="AUS44" s="192"/>
      <c r="AUT44" s="188"/>
      <c r="AUU44" s="198"/>
      <c r="AUV44" s="199"/>
      <c r="AUW44" s="199"/>
      <c r="AUX44" s="120"/>
      <c r="AUY44" s="120"/>
      <c r="AUZ44" s="200"/>
      <c r="AVA44" s="200"/>
      <c r="AVB44" s="201"/>
      <c r="AVC44" s="202"/>
      <c r="AVD44" s="203"/>
      <c r="AVE44" s="199"/>
      <c r="AVF44" s="199"/>
      <c r="AVG44" s="186"/>
    </row>
    <row r="45" spans="1:1255" ht="15.6" thickTop="1" thickBot="1" x14ac:dyDescent="0.35">
      <c r="A45" s="101"/>
      <c r="B45" s="204"/>
      <c r="C45" s="463" t="s">
        <v>21</v>
      </c>
      <c r="D45" s="463"/>
      <c r="E45" s="205" t="s">
        <v>22</v>
      </c>
      <c r="F45" s="205"/>
      <c r="G45" s="205" t="s">
        <v>23</v>
      </c>
      <c r="H45" s="206"/>
      <c r="I45" s="206"/>
      <c r="J45" s="120"/>
      <c r="K45" s="120"/>
      <c r="L45" s="206"/>
      <c r="M45" s="206"/>
      <c r="N45" s="188"/>
      <c r="O45" s="112"/>
      <c r="P45" s="207">
        <f>P43+P42</f>
        <v>199.5</v>
      </c>
      <c r="Q45" s="464" t="s">
        <v>24</v>
      </c>
      <c r="R45" s="465"/>
      <c r="S45" s="190">
        <f>S43+S42</f>
        <v>557.90530512721284</v>
      </c>
      <c r="T45" s="101"/>
      <c r="U45" s="357"/>
      <c r="V45" s="357"/>
      <c r="W45" s="495" t="s">
        <v>21</v>
      </c>
      <c r="X45" s="495"/>
      <c r="Y45" s="407" t="s">
        <v>22</v>
      </c>
      <c r="Z45" s="407"/>
      <c r="AA45" s="407" t="s">
        <v>23</v>
      </c>
      <c r="AB45" s="401"/>
      <c r="AC45" s="401"/>
      <c r="AD45" s="357"/>
      <c r="AE45" s="357"/>
      <c r="AF45" s="401"/>
      <c r="AG45" s="401"/>
      <c r="AH45" s="401"/>
      <c r="AI45" s="357"/>
      <c r="AJ45" s="402">
        <f>AJ43+AJ42</f>
        <v>213</v>
      </c>
      <c r="AK45" s="496" t="s">
        <v>24</v>
      </c>
      <c r="AL45" s="497"/>
      <c r="AM45" s="391">
        <f>AM43+AM42</f>
        <v>57.340211623745937</v>
      </c>
      <c r="AN45" s="101"/>
      <c r="AO45" s="204"/>
      <c r="AP45" s="463" t="s">
        <v>21</v>
      </c>
      <c r="AQ45" s="463"/>
      <c r="AR45" s="205" t="s">
        <v>22</v>
      </c>
      <c r="AS45" s="205"/>
      <c r="AT45" s="205" t="s">
        <v>23</v>
      </c>
      <c r="AU45" s="206"/>
      <c r="AV45" s="206"/>
      <c r="AW45" s="120"/>
      <c r="AX45" s="120"/>
      <c r="AY45" s="206"/>
      <c r="AZ45" s="206"/>
      <c r="BA45" s="188"/>
      <c r="BB45" s="112"/>
      <c r="BC45" s="207">
        <f>BC43+BC42</f>
        <v>213</v>
      </c>
      <c r="BD45" s="464" t="s">
        <v>24</v>
      </c>
      <c r="BE45" s="465"/>
      <c r="BF45" s="190">
        <f>BF43+BF42</f>
        <v>516.38968032650644</v>
      </c>
      <c r="BG45" s="101"/>
      <c r="BH45" s="204"/>
      <c r="BI45" s="463" t="s">
        <v>21</v>
      </c>
      <c r="BJ45" s="463"/>
      <c r="BK45" s="205" t="s">
        <v>22</v>
      </c>
      <c r="BL45" s="205"/>
      <c r="BM45" s="205" t="s">
        <v>23</v>
      </c>
      <c r="BN45" s="206"/>
      <c r="BO45" s="206"/>
      <c r="BP45" s="120"/>
      <c r="BQ45" s="120"/>
      <c r="BR45" s="206"/>
      <c r="BS45" s="206"/>
      <c r="BT45" s="188"/>
      <c r="BU45" s="112"/>
      <c r="BV45" s="207">
        <f>BV43+BV42</f>
        <v>225</v>
      </c>
      <c r="BW45" s="464" t="s">
        <v>24</v>
      </c>
      <c r="BX45" s="465"/>
      <c r="BY45" s="190">
        <f>BY43+BY42</f>
        <v>352.34276170277838</v>
      </c>
      <c r="BZ45" s="101"/>
      <c r="CA45" s="204"/>
      <c r="CB45" s="463" t="s">
        <v>21</v>
      </c>
      <c r="CC45" s="463"/>
      <c r="CD45" s="205" t="s">
        <v>22</v>
      </c>
      <c r="CE45" s="205"/>
      <c r="CF45" s="205" t="s">
        <v>23</v>
      </c>
      <c r="CG45" s="206"/>
      <c r="CH45" s="206"/>
      <c r="CI45" s="120"/>
      <c r="CJ45" s="120"/>
      <c r="CK45" s="206"/>
      <c r="CL45" s="206"/>
      <c r="CM45" s="188"/>
      <c r="CN45" s="112"/>
      <c r="CO45" s="207">
        <f>CO43+CO42</f>
        <v>210</v>
      </c>
      <c r="CP45" s="464" t="s">
        <v>24</v>
      </c>
      <c r="CQ45" s="465"/>
      <c r="CR45" s="190">
        <f>CR43+CR42</f>
        <v>529.32773684671429</v>
      </c>
      <c r="CS45" s="101"/>
      <c r="CT45" s="204"/>
      <c r="CU45" s="463" t="s">
        <v>21</v>
      </c>
      <c r="CV45" s="463"/>
      <c r="CW45" s="205" t="s">
        <v>22</v>
      </c>
      <c r="CX45" s="205"/>
      <c r="CY45" s="205" t="s">
        <v>23</v>
      </c>
      <c r="CZ45" s="206"/>
      <c r="DA45" s="206"/>
      <c r="DB45" s="120"/>
      <c r="DC45" s="120"/>
      <c r="DD45" s="206"/>
      <c r="DE45" s="206"/>
      <c r="DF45" s="188"/>
      <c r="DG45" s="112"/>
      <c r="DH45" s="207">
        <f>DH43+DH42</f>
        <v>225</v>
      </c>
      <c r="DI45" s="464" t="s">
        <v>24</v>
      </c>
      <c r="DJ45" s="465"/>
      <c r="DK45" s="190">
        <f>DK43+DK42</f>
        <v>517.87902399615621</v>
      </c>
      <c r="DL45" s="101"/>
      <c r="DM45" s="204"/>
      <c r="DN45" s="463" t="s">
        <v>21</v>
      </c>
      <c r="DO45" s="463"/>
      <c r="DP45" s="205" t="s">
        <v>22</v>
      </c>
      <c r="DQ45" s="205"/>
      <c r="DR45" s="205" t="s">
        <v>23</v>
      </c>
      <c r="DS45" s="206"/>
      <c r="DT45" s="206"/>
      <c r="DU45" s="120"/>
      <c r="DV45" s="120"/>
      <c r="DW45" s="206"/>
      <c r="DX45" s="206"/>
      <c r="DY45" s="188"/>
      <c r="DZ45" s="112"/>
      <c r="EA45" s="207">
        <f>EA43+EA42</f>
        <v>217.5</v>
      </c>
      <c r="EB45" s="464" t="s">
        <v>24</v>
      </c>
      <c r="EC45" s="465"/>
      <c r="ED45" s="190">
        <f>ED43+ED42</f>
        <v>1353.333333333333</v>
      </c>
      <c r="EE45" s="101"/>
      <c r="EF45" s="204"/>
      <c r="EG45" s="463" t="s">
        <v>21</v>
      </c>
      <c r="EH45" s="463"/>
      <c r="EI45" s="205" t="s">
        <v>22</v>
      </c>
      <c r="EJ45" s="205"/>
      <c r="EK45" s="205" t="s">
        <v>23</v>
      </c>
      <c r="EL45" s="206"/>
      <c r="EM45" s="206"/>
      <c r="EN45" s="120"/>
      <c r="EO45" s="120"/>
      <c r="EP45" s="206"/>
      <c r="EQ45" s="206"/>
      <c r="ER45" s="188"/>
      <c r="ES45" s="112"/>
      <c r="ET45" s="207">
        <f>ET43+ET42</f>
        <v>187</v>
      </c>
      <c r="EU45" s="464" t="s">
        <v>24</v>
      </c>
      <c r="EV45" s="465"/>
      <c r="EW45" s="190">
        <f>EW43+EW42</f>
        <v>497.04040517327303</v>
      </c>
      <c r="EX45" s="101"/>
      <c r="EY45" s="204"/>
      <c r="EZ45" s="463" t="s">
        <v>21</v>
      </c>
      <c r="FA45" s="463"/>
      <c r="FB45" s="205" t="s">
        <v>22</v>
      </c>
      <c r="FC45" s="205"/>
      <c r="FD45" s="205" t="s">
        <v>23</v>
      </c>
      <c r="FE45" s="206"/>
      <c r="FF45" s="206"/>
      <c r="FG45" s="120"/>
      <c r="FH45" s="120"/>
      <c r="FI45" s="206"/>
      <c r="FJ45" s="206"/>
      <c r="FK45" s="188"/>
      <c r="FL45" s="112"/>
      <c r="FM45" s="207">
        <f>FM43+FM42</f>
        <v>208.5</v>
      </c>
      <c r="FN45" s="464" t="s">
        <v>24</v>
      </c>
      <c r="FO45" s="465"/>
      <c r="FP45" s="190">
        <f>FP43+FP42</f>
        <v>479.23443373162371</v>
      </c>
      <c r="FQ45" s="101"/>
      <c r="FR45" s="204"/>
      <c r="FS45" s="463" t="s">
        <v>21</v>
      </c>
      <c r="FT45" s="463"/>
      <c r="FU45" s="205" t="s">
        <v>22</v>
      </c>
      <c r="FV45" s="205"/>
      <c r="FW45" s="205" t="s">
        <v>23</v>
      </c>
      <c r="FX45" s="206"/>
      <c r="FY45" s="206"/>
      <c r="FZ45" s="120"/>
      <c r="GA45" s="120"/>
      <c r="GB45" s="206"/>
      <c r="GC45" s="206"/>
      <c r="GD45" s="188"/>
      <c r="GE45" s="112"/>
      <c r="GF45" s="207">
        <f>GF43+GF42</f>
        <v>202.5</v>
      </c>
      <c r="GG45" s="464" t="s">
        <v>24</v>
      </c>
      <c r="GH45" s="465"/>
      <c r="GI45" s="190">
        <f>GI43+GI42</f>
        <v>466.09112159654057</v>
      </c>
      <c r="GJ45" s="101"/>
      <c r="GK45" s="204"/>
      <c r="GL45" s="463" t="s">
        <v>21</v>
      </c>
      <c r="GM45" s="463"/>
      <c r="GN45" s="205" t="s">
        <v>22</v>
      </c>
      <c r="GO45" s="205"/>
      <c r="GP45" s="205" t="s">
        <v>23</v>
      </c>
      <c r="GQ45" s="206"/>
      <c r="GR45" s="206"/>
      <c r="GS45" s="120"/>
      <c r="GT45" s="120"/>
      <c r="GU45" s="206"/>
      <c r="GV45" s="206"/>
      <c r="GW45" s="188"/>
      <c r="GX45" s="112"/>
      <c r="GY45" s="207">
        <f>GY43+GY42</f>
        <v>225</v>
      </c>
      <c r="GZ45" s="464" t="s">
        <v>24</v>
      </c>
      <c r="HA45" s="465"/>
      <c r="HB45" s="190">
        <f>HB43+HB42</f>
        <v>509.76316651359167</v>
      </c>
      <c r="HC45" s="101"/>
      <c r="HD45" s="204"/>
      <c r="HE45" s="463" t="s">
        <v>21</v>
      </c>
      <c r="HF45" s="463"/>
      <c r="HG45" s="205" t="s">
        <v>22</v>
      </c>
      <c r="HH45" s="205"/>
      <c r="HI45" s="205" t="s">
        <v>23</v>
      </c>
      <c r="HJ45" s="206"/>
      <c r="HK45" s="206"/>
      <c r="HL45" s="120"/>
      <c r="HM45" s="120"/>
      <c r="HN45" s="206"/>
      <c r="HO45" s="206"/>
      <c r="HP45" s="188"/>
      <c r="HQ45" s="112"/>
      <c r="HR45" s="207">
        <f>HR43+HR42</f>
        <v>210</v>
      </c>
      <c r="HS45" s="464" t="s">
        <v>24</v>
      </c>
      <c r="HT45" s="465"/>
      <c r="HU45" s="190">
        <f>HU43+HU42</f>
        <v>483.35375572974579</v>
      </c>
      <c r="HV45" s="101"/>
      <c r="HW45" s="204"/>
      <c r="HX45" s="463" t="s">
        <v>21</v>
      </c>
      <c r="HY45" s="463"/>
      <c r="HZ45" s="205" t="s">
        <v>22</v>
      </c>
      <c r="IA45" s="205"/>
      <c r="IB45" s="205" t="s">
        <v>23</v>
      </c>
      <c r="IC45" s="206"/>
      <c r="ID45" s="206"/>
      <c r="IE45" s="120"/>
      <c r="IF45" s="120"/>
      <c r="IG45" s="206"/>
      <c r="IH45" s="206"/>
      <c r="II45" s="188"/>
      <c r="IJ45" s="112"/>
      <c r="IK45" s="207">
        <f>IK43+IK42</f>
        <v>217.5</v>
      </c>
      <c r="IL45" s="464" t="s">
        <v>24</v>
      </c>
      <c r="IM45" s="465"/>
      <c r="IN45" s="190">
        <f>IN43+IN42</f>
        <v>829.27339814249444</v>
      </c>
      <c r="IO45" s="101"/>
      <c r="IP45" s="204"/>
      <c r="IQ45" s="463" t="s">
        <v>21</v>
      </c>
      <c r="IR45" s="463"/>
      <c r="IS45" s="205" t="s">
        <v>22</v>
      </c>
      <c r="IT45" s="205"/>
      <c r="IU45" s="205" t="s">
        <v>23</v>
      </c>
      <c r="IV45" s="206"/>
      <c r="IW45" s="206"/>
      <c r="IX45" s="120"/>
      <c r="IY45" s="120"/>
      <c r="IZ45" s="206"/>
      <c r="JA45" s="206"/>
      <c r="JB45" s="188"/>
      <c r="JC45" s="112"/>
      <c r="JD45" s="207">
        <f>JD43+JD42</f>
        <v>225</v>
      </c>
      <c r="JE45" s="464" t="s">
        <v>24</v>
      </c>
      <c r="JF45" s="465"/>
      <c r="JG45" s="190">
        <f>JG43+JG42+JG44</f>
        <v>682.01142372222228</v>
      </c>
      <c r="JH45" s="101"/>
      <c r="JI45" s="204"/>
      <c r="JJ45" s="463" t="s">
        <v>21</v>
      </c>
      <c r="JK45" s="463"/>
      <c r="JL45" s="205" t="s">
        <v>22</v>
      </c>
      <c r="JM45" s="205"/>
      <c r="JN45" s="205" t="s">
        <v>23</v>
      </c>
      <c r="JO45" s="206"/>
      <c r="JP45" s="206"/>
      <c r="JQ45" s="120"/>
      <c r="JR45" s="120"/>
      <c r="JS45" s="206"/>
      <c r="JT45" s="206"/>
      <c r="JU45" s="188"/>
      <c r="JV45" s="112"/>
      <c r="JW45" s="207">
        <f>JW43+JW42</f>
        <v>217.5</v>
      </c>
      <c r="JX45" s="464" t="s">
        <v>24</v>
      </c>
      <c r="JY45" s="465"/>
      <c r="JZ45" s="190">
        <f>JZ43+JZ42</f>
        <v>500.616389862951</v>
      </c>
      <c r="KA45" s="101"/>
      <c r="KB45" s="204"/>
      <c r="KC45" s="463" t="s">
        <v>21</v>
      </c>
      <c r="KD45" s="463"/>
      <c r="KE45" s="205" t="s">
        <v>22</v>
      </c>
      <c r="KF45" s="205"/>
      <c r="KG45" s="205" t="s">
        <v>23</v>
      </c>
      <c r="KH45" s="206"/>
      <c r="KI45" s="206"/>
      <c r="KJ45" s="120"/>
      <c r="KK45" s="120"/>
      <c r="KL45" s="206"/>
      <c r="KM45" s="206"/>
      <c r="KN45" s="188"/>
      <c r="KO45" s="112"/>
      <c r="KP45" s="207">
        <f>KP43+KP42</f>
        <v>198</v>
      </c>
      <c r="KQ45" s="464" t="s">
        <v>24</v>
      </c>
      <c r="KR45" s="465"/>
      <c r="KS45" s="190">
        <f>KS43+KS42+KS44</f>
        <v>379.5971358249999</v>
      </c>
      <c r="KT45" s="101"/>
      <c r="KU45" s="204"/>
      <c r="KV45" s="463" t="s">
        <v>21</v>
      </c>
      <c r="KW45" s="463"/>
      <c r="KX45" s="205" t="s">
        <v>22</v>
      </c>
      <c r="KY45" s="205"/>
      <c r="KZ45" s="205" t="s">
        <v>23</v>
      </c>
      <c r="LA45" s="206"/>
      <c r="LB45" s="206"/>
      <c r="LC45" s="120"/>
      <c r="LD45" s="120"/>
      <c r="LE45" s="206"/>
      <c r="LF45" s="206"/>
      <c r="LG45" s="188"/>
      <c r="LH45" s="112"/>
      <c r="LI45" s="207">
        <f>LI43+LI42</f>
        <v>183</v>
      </c>
      <c r="LJ45" s="464" t="s">
        <v>24</v>
      </c>
      <c r="LK45" s="465"/>
      <c r="LL45" s="190">
        <f>LL43+LL42</f>
        <v>509.22618478598292</v>
      </c>
      <c r="LM45" s="101"/>
      <c r="LN45" s="204"/>
      <c r="LO45" s="463" t="s">
        <v>21</v>
      </c>
      <c r="LP45" s="463"/>
      <c r="LQ45" s="205" t="s">
        <v>22</v>
      </c>
      <c r="LR45" s="205"/>
      <c r="LS45" s="205" t="s">
        <v>23</v>
      </c>
      <c r="LT45" s="206"/>
      <c r="LU45" s="206"/>
      <c r="LV45" s="120"/>
      <c r="LW45" s="120"/>
      <c r="LX45" s="206"/>
      <c r="LY45" s="206"/>
      <c r="LZ45" s="188"/>
      <c r="MA45" s="112"/>
      <c r="MB45" s="207">
        <f>MB43+MB42</f>
        <v>165</v>
      </c>
      <c r="MC45" s="464" t="s">
        <v>24</v>
      </c>
      <c r="MD45" s="465"/>
      <c r="ME45" s="190">
        <f>ME43+ME42</f>
        <v>635.54722137613169</v>
      </c>
      <c r="MF45" s="101"/>
      <c r="MG45" s="204"/>
      <c r="MH45" s="463" t="s">
        <v>21</v>
      </c>
      <c r="MI45" s="463"/>
      <c r="MJ45" s="205" t="s">
        <v>22</v>
      </c>
      <c r="MK45" s="205"/>
      <c r="ML45" s="205" t="s">
        <v>23</v>
      </c>
      <c r="MM45" s="206"/>
      <c r="MN45" s="206"/>
      <c r="MO45" s="120"/>
      <c r="MP45" s="120"/>
      <c r="MQ45" s="206"/>
      <c r="MR45" s="206"/>
      <c r="MS45" s="188"/>
      <c r="MT45" s="112"/>
      <c r="MU45" s="207">
        <f>MU43+MU42</f>
        <v>187.5</v>
      </c>
      <c r="MV45" s="464" t="s">
        <v>24</v>
      </c>
      <c r="MW45" s="465"/>
      <c r="MX45" s="190">
        <f>MX43+MX42</f>
        <v>724.7925722916666</v>
      </c>
      <c r="MY45" s="101"/>
      <c r="MZ45" s="204"/>
      <c r="NA45" s="463" t="s">
        <v>21</v>
      </c>
      <c r="NB45" s="463"/>
      <c r="NC45" s="205" t="s">
        <v>22</v>
      </c>
      <c r="ND45" s="205"/>
      <c r="NE45" s="205" t="s">
        <v>23</v>
      </c>
      <c r="NF45" s="206"/>
      <c r="NG45" s="206"/>
      <c r="NH45" s="120"/>
      <c r="NI45" s="120"/>
      <c r="NJ45" s="206"/>
      <c r="NK45" s="206"/>
      <c r="NL45" s="188"/>
      <c r="NM45" s="112"/>
      <c r="NN45" s="207">
        <f>NN43+NN42</f>
        <v>202.5</v>
      </c>
      <c r="NO45" s="464" t="s">
        <v>24</v>
      </c>
      <c r="NP45" s="465"/>
      <c r="NQ45" s="190">
        <f>NQ43+NQ42</f>
        <v>716.93559954374996</v>
      </c>
      <c r="NR45" s="101"/>
      <c r="NS45" s="204"/>
      <c r="NT45" s="463" t="s">
        <v>21</v>
      </c>
      <c r="NU45" s="463"/>
      <c r="NV45" s="205" t="s">
        <v>22</v>
      </c>
      <c r="NW45" s="205"/>
      <c r="NX45" s="205" t="s">
        <v>23</v>
      </c>
      <c r="NY45" s="206"/>
      <c r="NZ45" s="206"/>
      <c r="OA45" s="120"/>
      <c r="OB45" s="120"/>
      <c r="OC45" s="206"/>
      <c r="OD45" s="206"/>
      <c r="OE45" s="188"/>
      <c r="OF45" s="112"/>
      <c r="OG45" s="207">
        <f>OG43+OG42</f>
        <v>217.5</v>
      </c>
      <c r="OH45" s="464" t="s">
        <v>24</v>
      </c>
      <c r="OI45" s="465"/>
      <c r="OJ45" s="190">
        <f>OJ43+OJ42</f>
        <v>791.92036048039199</v>
      </c>
      <c r="OK45" s="101"/>
      <c r="OL45" s="204"/>
      <c r="OM45" s="463" t="s">
        <v>21</v>
      </c>
      <c r="ON45" s="463"/>
      <c r="OO45" s="205" t="s">
        <v>22</v>
      </c>
      <c r="OP45" s="205"/>
      <c r="OQ45" s="205" t="s">
        <v>23</v>
      </c>
      <c r="OR45" s="206"/>
      <c r="OS45" s="206"/>
      <c r="OT45" s="120"/>
      <c r="OU45" s="120"/>
      <c r="OV45" s="206"/>
      <c r="OW45" s="206"/>
      <c r="OX45" s="188"/>
      <c r="OY45" s="112"/>
      <c r="OZ45" s="207">
        <f>OZ43+OZ42</f>
        <v>225</v>
      </c>
      <c r="PA45" s="464" t="s">
        <v>24</v>
      </c>
      <c r="PB45" s="465"/>
      <c r="PC45" s="190">
        <f>PC43+PC42</f>
        <v>518.96180497162425</v>
      </c>
      <c r="PD45" s="101"/>
      <c r="PE45" s="204"/>
      <c r="PF45" s="463" t="s">
        <v>21</v>
      </c>
      <c r="PG45" s="463"/>
      <c r="PH45" s="205" t="s">
        <v>22</v>
      </c>
      <c r="PI45" s="205"/>
      <c r="PJ45" s="205" t="s">
        <v>23</v>
      </c>
      <c r="PK45" s="206"/>
      <c r="PL45" s="206"/>
      <c r="PM45" s="120"/>
      <c r="PN45" s="120"/>
      <c r="PO45" s="206"/>
      <c r="PP45" s="206"/>
      <c r="PQ45" s="188"/>
      <c r="PR45" s="112"/>
      <c r="PS45" s="207">
        <f>PS43+PS42</f>
        <v>202.5</v>
      </c>
      <c r="PT45" s="464" t="s">
        <v>24</v>
      </c>
      <c r="PU45" s="465"/>
      <c r="PV45" s="190">
        <f>PV43+PV42</f>
        <v>696.51518285538509</v>
      </c>
      <c r="PW45" s="101"/>
      <c r="PX45" s="204"/>
      <c r="PY45" s="463" t="s">
        <v>21</v>
      </c>
      <c r="PZ45" s="463"/>
      <c r="QA45" s="205" t="s">
        <v>22</v>
      </c>
      <c r="QB45" s="205"/>
      <c r="QC45" s="205" t="s">
        <v>23</v>
      </c>
      <c r="QD45" s="206"/>
      <c r="QE45" s="206"/>
      <c r="QF45" s="120"/>
      <c r="QG45" s="120"/>
      <c r="QH45" s="206"/>
      <c r="QI45" s="206"/>
      <c r="QJ45" s="188"/>
      <c r="QK45" s="112"/>
      <c r="QL45" s="207">
        <f>QL43+QL42</f>
        <v>217.5</v>
      </c>
      <c r="QM45" s="464" t="s">
        <v>24</v>
      </c>
      <c r="QN45" s="465"/>
      <c r="QO45" s="190">
        <f>QO43+QO42</f>
        <v>501.18606013450295</v>
      </c>
      <c r="QP45" s="101"/>
      <c r="QQ45" s="204"/>
      <c r="QR45" s="463" t="s">
        <v>21</v>
      </c>
      <c r="QS45" s="463"/>
      <c r="QT45" s="205" t="s">
        <v>22</v>
      </c>
      <c r="QU45" s="205"/>
      <c r="QV45" s="205" t="s">
        <v>23</v>
      </c>
      <c r="QW45" s="206"/>
      <c r="QX45" s="206"/>
      <c r="QY45" s="120"/>
      <c r="QZ45" s="120"/>
      <c r="RA45" s="206"/>
      <c r="RB45" s="206"/>
      <c r="RC45" s="188"/>
      <c r="RD45" s="112"/>
      <c r="RE45" s="207">
        <f>RE43+RE42</f>
        <v>187.5</v>
      </c>
      <c r="RF45" s="464" t="s">
        <v>24</v>
      </c>
      <c r="RG45" s="465"/>
      <c r="RH45" s="190">
        <f>RH43+RH42</f>
        <v>533.92688583290624</v>
      </c>
      <c r="RI45" s="101"/>
      <c r="RJ45" s="204"/>
      <c r="RK45" s="463" t="s">
        <v>21</v>
      </c>
      <c r="RL45" s="463"/>
      <c r="RM45" s="205" t="s">
        <v>22</v>
      </c>
      <c r="RN45" s="205"/>
      <c r="RO45" s="205" t="s">
        <v>23</v>
      </c>
      <c r="RP45" s="206"/>
      <c r="RQ45" s="206"/>
      <c r="RR45" s="120"/>
      <c r="RS45" s="120"/>
      <c r="RT45" s="206"/>
      <c r="RU45" s="206"/>
      <c r="RV45" s="188"/>
      <c r="RW45" s="112"/>
      <c r="RX45" s="207">
        <f>RX43+RX42</f>
        <v>202.5</v>
      </c>
      <c r="RY45" s="464" t="s">
        <v>24</v>
      </c>
      <c r="RZ45" s="465"/>
      <c r="SA45" s="190">
        <f>SA43+SA42</f>
        <v>568.46436783314107</v>
      </c>
      <c r="SB45" s="101"/>
      <c r="SC45" s="204"/>
      <c r="SD45" s="463" t="s">
        <v>21</v>
      </c>
      <c r="SE45" s="463"/>
      <c r="SF45" s="205" t="s">
        <v>22</v>
      </c>
      <c r="SG45" s="205"/>
      <c r="SH45" s="205" t="s">
        <v>23</v>
      </c>
      <c r="SI45" s="206"/>
      <c r="SJ45" s="206"/>
      <c r="SK45" s="120"/>
      <c r="SL45" s="120"/>
      <c r="SM45" s="206"/>
      <c r="SN45" s="206"/>
      <c r="SO45" s="188"/>
      <c r="SP45" s="112"/>
      <c r="SQ45" s="207">
        <f>SQ43+SQ42</f>
        <v>210</v>
      </c>
      <c r="SR45" s="464" t="s">
        <v>24</v>
      </c>
      <c r="SS45" s="465"/>
      <c r="ST45" s="190">
        <f>ST43+ST42+ST44</f>
        <v>523.47492214379076</v>
      </c>
      <c r="SU45" s="101"/>
      <c r="SV45" s="204"/>
      <c r="SW45" s="463" t="s">
        <v>21</v>
      </c>
      <c r="SX45" s="463"/>
      <c r="SY45" s="205" t="s">
        <v>22</v>
      </c>
      <c r="SZ45" s="205"/>
      <c r="TA45" s="205" t="s">
        <v>23</v>
      </c>
      <c r="TB45" s="206"/>
      <c r="TC45" s="206"/>
      <c r="TD45" s="120"/>
      <c r="TE45" s="120"/>
      <c r="TF45" s="206"/>
      <c r="TG45" s="206"/>
      <c r="TH45" s="188"/>
      <c r="TI45" s="112"/>
      <c r="TJ45" s="207">
        <f>TJ43+TJ42</f>
        <v>210</v>
      </c>
      <c r="TK45" s="464" t="s">
        <v>24</v>
      </c>
      <c r="TL45" s="465"/>
      <c r="TM45" s="190">
        <f>TM43+TM42</f>
        <v>483.35375572974579</v>
      </c>
      <c r="TN45" s="101"/>
      <c r="TO45" s="204"/>
      <c r="TP45" s="463" t="s">
        <v>21</v>
      </c>
      <c r="TQ45" s="463"/>
      <c r="TR45" s="205" t="s">
        <v>22</v>
      </c>
      <c r="TS45" s="205"/>
      <c r="TT45" s="205" t="s">
        <v>23</v>
      </c>
      <c r="TU45" s="206"/>
      <c r="TV45" s="206"/>
      <c r="TW45" s="120"/>
      <c r="TX45" s="120"/>
      <c r="TY45" s="206"/>
      <c r="TZ45" s="206"/>
      <c r="UA45" s="188"/>
      <c r="UB45" s="112"/>
      <c r="UC45" s="207">
        <f>UC43+UC42</f>
        <v>210</v>
      </c>
      <c r="UD45" s="464" t="s">
        <v>24</v>
      </c>
      <c r="UE45" s="465"/>
      <c r="UF45" s="190">
        <f>UF43+UF42</f>
        <v>521.98548892777762</v>
      </c>
      <c r="UG45" s="101"/>
      <c r="UH45" s="204"/>
      <c r="UI45" s="463" t="s">
        <v>21</v>
      </c>
      <c r="UJ45" s="463"/>
      <c r="UK45" s="205" t="s">
        <v>22</v>
      </c>
      <c r="UL45" s="205"/>
      <c r="UM45" s="205" t="s">
        <v>23</v>
      </c>
      <c r="UN45" s="206"/>
      <c r="UO45" s="206"/>
      <c r="UP45" s="120"/>
      <c r="UQ45" s="120"/>
      <c r="UR45" s="206"/>
      <c r="US45" s="206"/>
      <c r="UT45" s="188"/>
      <c r="UU45" s="112"/>
      <c r="UV45" s="207">
        <f>UV43+UV42</f>
        <v>202.5</v>
      </c>
      <c r="UW45" s="464" t="s">
        <v>24</v>
      </c>
      <c r="UX45" s="465"/>
      <c r="UY45" s="190">
        <f>UY43+UY42+UY44</f>
        <v>450.82745976470585</v>
      </c>
      <c r="UZ45" s="101"/>
      <c r="VA45" s="204"/>
      <c r="VB45" s="463" t="s">
        <v>21</v>
      </c>
      <c r="VC45" s="463"/>
      <c r="VD45" s="205" t="s">
        <v>22</v>
      </c>
      <c r="VE45" s="205"/>
      <c r="VF45" s="205" t="s">
        <v>23</v>
      </c>
      <c r="VG45" s="206"/>
      <c r="VH45" s="206"/>
      <c r="VI45" s="120"/>
      <c r="VJ45" s="120"/>
      <c r="VK45" s="206"/>
      <c r="VL45" s="206"/>
      <c r="VM45" s="188"/>
      <c r="VN45" s="112"/>
      <c r="VO45" s="207">
        <f>VO43+VO42</f>
        <v>213</v>
      </c>
      <c r="VP45" s="464" t="s">
        <v>24</v>
      </c>
      <c r="VQ45" s="465"/>
      <c r="VR45" s="190">
        <f>VR43+VR42</f>
        <v>536.93632359311107</v>
      </c>
      <c r="VS45" s="101"/>
      <c r="VT45" s="204"/>
      <c r="VU45" s="463" t="s">
        <v>21</v>
      </c>
      <c r="VV45" s="463"/>
      <c r="VW45" s="205" t="s">
        <v>22</v>
      </c>
      <c r="VX45" s="205"/>
      <c r="VY45" s="205" t="s">
        <v>23</v>
      </c>
      <c r="VZ45" s="206"/>
      <c r="WA45" s="206"/>
      <c r="WB45" s="120"/>
      <c r="WC45" s="120"/>
      <c r="WD45" s="206"/>
      <c r="WE45" s="206"/>
      <c r="WF45" s="188"/>
      <c r="WG45" s="112"/>
      <c r="WH45" s="207">
        <f>WH43+WH42</f>
        <v>202.5</v>
      </c>
      <c r="WI45" s="464" t="s">
        <v>24</v>
      </c>
      <c r="WJ45" s="465"/>
      <c r="WK45" s="190">
        <f>WK43+WK42</f>
        <v>402.66733464375</v>
      </c>
      <c r="WL45" s="101"/>
      <c r="WM45" s="204"/>
      <c r="WN45" s="463" t="s">
        <v>21</v>
      </c>
      <c r="WO45" s="463"/>
      <c r="WP45" s="205" t="s">
        <v>22</v>
      </c>
      <c r="WQ45" s="205"/>
      <c r="WR45" s="205" t="s">
        <v>23</v>
      </c>
      <c r="WS45" s="206"/>
      <c r="WT45" s="206"/>
      <c r="WU45" s="120"/>
      <c r="WV45" s="120"/>
      <c r="WW45" s="206"/>
      <c r="WX45" s="206"/>
      <c r="WY45" s="188"/>
      <c r="WZ45" s="112"/>
      <c r="XA45" s="207">
        <f>XA43+XA42</f>
        <v>213</v>
      </c>
      <c r="XB45" s="464" t="s">
        <v>24</v>
      </c>
      <c r="XC45" s="465"/>
      <c r="XD45" s="190">
        <f>XD43+XD42</f>
        <v>599.72503253489663</v>
      </c>
      <c r="XE45" s="101"/>
      <c r="XF45" s="204"/>
      <c r="XG45" s="463" t="s">
        <v>21</v>
      </c>
      <c r="XH45" s="463"/>
      <c r="XI45" s="205" t="s">
        <v>22</v>
      </c>
      <c r="XJ45" s="205"/>
      <c r="XK45" s="205" t="s">
        <v>23</v>
      </c>
      <c r="XL45" s="206"/>
      <c r="XM45" s="206"/>
      <c r="XN45" s="120"/>
      <c r="XO45" s="120"/>
      <c r="XP45" s="206"/>
      <c r="XQ45" s="206"/>
      <c r="XR45" s="188"/>
      <c r="XS45" s="112"/>
      <c r="XT45" s="207">
        <f>XT43+XT42</f>
        <v>213</v>
      </c>
      <c r="XU45" s="464" t="s">
        <v>24</v>
      </c>
      <c r="XV45" s="465"/>
      <c r="XW45" s="190">
        <f>XW43+XW42</f>
        <v>475.11901941164967</v>
      </c>
      <c r="XX45" s="101"/>
      <c r="XY45" s="204"/>
      <c r="XZ45" s="463" t="s">
        <v>21</v>
      </c>
      <c r="YA45" s="463"/>
      <c r="YB45" s="205" t="s">
        <v>22</v>
      </c>
      <c r="YC45" s="205"/>
      <c r="YD45" s="205" t="s">
        <v>23</v>
      </c>
      <c r="YE45" s="206"/>
      <c r="YF45" s="206"/>
      <c r="YG45" s="120"/>
      <c r="YH45" s="120"/>
      <c r="YI45" s="206"/>
      <c r="YJ45" s="206"/>
      <c r="YK45" s="188"/>
      <c r="YL45" s="112"/>
      <c r="YM45" s="207">
        <f>YM43+YM42</f>
        <v>202.5</v>
      </c>
      <c r="YN45" s="464" t="s">
        <v>24</v>
      </c>
      <c r="YO45" s="465"/>
      <c r="YP45" s="190">
        <f>YP43+YP42</f>
        <v>523.64357699999982</v>
      </c>
      <c r="YQ45" s="101"/>
      <c r="YR45" s="204"/>
      <c r="YS45" s="463" t="s">
        <v>21</v>
      </c>
      <c r="YT45" s="463"/>
      <c r="YU45" s="205" t="s">
        <v>22</v>
      </c>
      <c r="YV45" s="205"/>
      <c r="YW45" s="205" t="s">
        <v>23</v>
      </c>
      <c r="YX45" s="206"/>
      <c r="YY45" s="206"/>
      <c r="YZ45" s="120"/>
      <c r="ZA45" s="120"/>
      <c r="ZB45" s="206"/>
      <c r="ZC45" s="206"/>
      <c r="ZD45" s="188"/>
      <c r="ZE45" s="112"/>
      <c r="ZF45" s="207">
        <f>ZF43+ZF42</f>
        <v>225</v>
      </c>
      <c r="ZG45" s="464" t="s">
        <v>24</v>
      </c>
      <c r="ZH45" s="465"/>
      <c r="ZI45" s="190">
        <f>ZI43+ZI42</f>
        <v>530.83250583237225</v>
      </c>
      <c r="ZJ45" s="101"/>
      <c r="ZK45" s="204"/>
      <c r="ZL45" s="463" t="s">
        <v>21</v>
      </c>
      <c r="ZM45" s="463"/>
      <c r="ZN45" s="205" t="s">
        <v>22</v>
      </c>
      <c r="ZO45" s="205"/>
      <c r="ZP45" s="205" t="s">
        <v>23</v>
      </c>
      <c r="ZQ45" s="206"/>
      <c r="ZR45" s="206"/>
      <c r="ZS45" s="120"/>
      <c r="ZT45" s="120"/>
      <c r="ZU45" s="206"/>
      <c r="ZV45" s="206"/>
      <c r="ZW45" s="188"/>
      <c r="ZX45" s="112"/>
      <c r="ZY45" s="207">
        <f>ZY43+ZY42</f>
        <v>210</v>
      </c>
      <c r="ZZ45" s="464" t="s">
        <v>24</v>
      </c>
      <c r="AAA45" s="465"/>
      <c r="AAB45" s="190">
        <f>AAB43+AAB42</f>
        <v>631.0514225265274</v>
      </c>
      <c r="AAC45" s="101"/>
      <c r="AAD45" s="204"/>
      <c r="AAE45" s="463" t="s">
        <v>21</v>
      </c>
      <c r="AAF45" s="463"/>
      <c r="AAG45" s="205" t="s">
        <v>22</v>
      </c>
      <c r="AAH45" s="205"/>
      <c r="AAI45" s="205" t="s">
        <v>23</v>
      </c>
      <c r="AAJ45" s="206"/>
      <c r="AAK45" s="206"/>
      <c r="AAL45" s="120"/>
      <c r="AAM45" s="120"/>
      <c r="AAN45" s="206"/>
      <c r="AAO45" s="206"/>
      <c r="AAP45" s="188"/>
      <c r="AAQ45" s="112"/>
      <c r="AAR45" s="207">
        <f>AAR43+AAR42</f>
        <v>225</v>
      </c>
      <c r="AAS45" s="464" t="s">
        <v>24</v>
      </c>
      <c r="AAT45" s="465"/>
      <c r="AAU45" s="190">
        <f>AAU43+AAU42</f>
        <v>423.76937431727714</v>
      </c>
      <c r="AAV45" s="101"/>
      <c r="AAW45" s="204"/>
      <c r="AAX45" s="463" t="s">
        <v>21</v>
      </c>
      <c r="AAY45" s="463"/>
      <c r="AAZ45" s="205" t="s">
        <v>22</v>
      </c>
      <c r="ABA45" s="205"/>
      <c r="ABB45" s="205" t="s">
        <v>23</v>
      </c>
      <c r="ABC45" s="206"/>
      <c r="ABD45" s="206"/>
      <c r="ABE45" s="120"/>
      <c r="ABF45" s="120"/>
      <c r="ABG45" s="206"/>
      <c r="ABH45" s="206"/>
      <c r="ABI45" s="188"/>
      <c r="ABJ45" s="112"/>
      <c r="ABK45" s="207">
        <f>ABK43+ABK42</f>
        <v>210</v>
      </c>
      <c r="ABL45" s="464" t="s">
        <v>24</v>
      </c>
      <c r="ABM45" s="465"/>
      <c r="ABN45" s="190">
        <f>ABN43+ABN42</f>
        <v>455.31884986152909</v>
      </c>
      <c r="ABO45" s="101"/>
      <c r="ABP45" s="204"/>
      <c r="ABQ45" s="463" t="s">
        <v>21</v>
      </c>
      <c r="ABR45" s="463"/>
      <c r="ABS45" s="205" t="s">
        <v>22</v>
      </c>
      <c r="ABT45" s="205"/>
      <c r="ABU45" s="205" t="s">
        <v>23</v>
      </c>
      <c r="ABV45" s="206"/>
      <c r="ABW45" s="206"/>
      <c r="ABX45" s="120"/>
      <c r="ABY45" s="120"/>
      <c r="ABZ45" s="206"/>
      <c r="ACA45" s="206"/>
      <c r="ACB45" s="188"/>
      <c r="ACC45" s="112"/>
      <c r="ACD45" s="207">
        <f>ACD43+ACD42</f>
        <v>225</v>
      </c>
      <c r="ACE45" s="464" t="s">
        <v>24</v>
      </c>
      <c r="ACF45" s="465"/>
      <c r="ACG45" s="190">
        <f>ACG43+ACG42</f>
        <v>517.87902399615621</v>
      </c>
      <c r="ACH45" s="101"/>
      <c r="ACI45" s="204"/>
      <c r="ACJ45" s="463" t="s">
        <v>21</v>
      </c>
      <c r="ACK45" s="463"/>
      <c r="ACL45" s="205" t="s">
        <v>22</v>
      </c>
      <c r="ACM45" s="205"/>
      <c r="ACN45" s="205" t="s">
        <v>23</v>
      </c>
      <c r="ACO45" s="206"/>
      <c r="ACP45" s="206"/>
      <c r="ACQ45" s="120"/>
      <c r="ACR45" s="120"/>
      <c r="ACS45" s="206"/>
      <c r="ACT45" s="206"/>
      <c r="ACU45" s="188"/>
      <c r="ACV45" s="112"/>
      <c r="ACW45" s="207">
        <f>ACW43+ACW42</f>
        <v>217.5</v>
      </c>
      <c r="ACX45" s="464" t="s">
        <v>24</v>
      </c>
      <c r="ACY45" s="465"/>
      <c r="ACZ45" s="190">
        <f>ACZ43+ACZ42</f>
        <v>515.92490064054459</v>
      </c>
      <c r="ADA45" s="101"/>
      <c r="ADB45" s="204"/>
      <c r="ADC45" s="463" t="s">
        <v>21</v>
      </c>
      <c r="ADD45" s="463"/>
      <c r="ADE45" s="205" t="s">
        <v>22</v>
      </c>
      <c r="ADF45" s="205"/>
      <c r="ADG45" s="205" t="s">
        <v>23</v>
      </c>
      <c r="ADH45" s="206"/>
      <c r="ADI45" s="206"/>
      <c r="ADJ45" s="120"/>
      <c r="ADK45" s="120"/>
      <c r="ADL45" s="206"/>
      <c r="ADM45" s="206"/>
      <c r="ADN45" s="188"/>
      <c r="ADO45" s="112"/>
      <c r="ADP45" s="207">
        <f>ADP43+ADP42</f>
        <v>215.5</v>
      </c>
      <c r="ADQ45" s="464" t="s">
        <v>24</v>
      </c>
      <c r="ADR45" s="465"/>
      <c r="ADS45" s="190">
        <f>ADS43+ADS42</f>
        <v>500.56313533195521</v>
      </c>
      <c r="ADT45" s="101"/>
      <c r="ADU45" s="204"/>
      <c r="ADV45" s="463" t="s">
        <v>21</v>
      </c>
      <c r="ADW45" s="463"/>
      <c r="ADX45" s="205" t="s">
        <v>22</v>
      </c>
      <c r="ADY45" s="205"/>
      <c r="ADZ45" s="205" t="s">
        <v>23</v>
      </c>
      <c r="AEA45" s="206"/>
      <c r="AEB45" s="206"/>
      <c r="AEC45" s="120"/>
      <c r="AED45" s="120"/>
      <c r="AEE45" s="206"/>
      <c r="AEF45" s="206"/>
      <c r="AEG45" s="188"/>
      <c r="AEH45" s="112"/>
      <c r="AEI45" s="207">
        <f>AEI43+AEI42</f>
        <v>205.5</v>
      </c>
      <c r="AEJ45" s="464" t="s">
        <v>24</v>
      </c>
      <c r="AEK45" s="465"/>
      <c r="AEL45" s="190">
        <f>AEL43+AEL42</f>
        <v>593.50147071358003</v>
      </c>
      <c r="AEM45" s="101"/>
      <c r="AEN45" s="204"/>
      <c r="AEO45" s="463" t="s">
        <v>21</v>
      </c>
      <c r="AEP45" s="463"/>
      <c r="AEQ45" s="205" t="s">
        <v>22</v>
      </c>
      <c r="AER45" s="205"/>
      <c r="AES45" s="205" t="s">
        <v>23</v>
      </c>
      <c r="AET45" s="206"/>
      <c r="AEU45" s="206"/>
      <c r="AEV45" s="120"/>
      <c r="AEW45" s="120"/>
      <c r="AEX45" s="206"/>
      <c r="AEY45" s="206"/>
      <c r="AEZ45" s="188"/>
      <c r="AFA45" s="112"/>
      <c r="AFB45" s="207">
        <f>AFB43+AFB42</f>
        <v>202.5</v>
      </c>
      <c r="AFC45" s="464" t="s">
        <v>24</v>
      </c>
      <c r="AFD45" s="465"/>
      <c r="AFE45" s="190">
        <f>AFE43+AFE42</f>
        <v>554.51054717647037</v>
      </c>
      <c r="AFF45" s="101"/>
      <c r="AFG45" s="204"/>
      <c r="AFH45" s="463" t="s">
        <v>21</v>
      </c>
      <c r="AFI45" s="463"/>
      <c r="AFJ45" s="205" t="s">
        <v>22</v>
      </c>
      <c r="AFK45" s="205"/>
      <c r="AFL45" s="205" t="s">
        <v>23</v>
      </c>
      <c r="AFM45" s="206"/>
      <c r="AFN45" s="206"/>
      <c r="AFO45" s="120"/>
      <c r="AFP45" s="120"/>
      <c r="AFQ45" s="206"/>
      <c r="AFR45" s="206"/>
      <c r="AFS45" s="188"/>
      <c r="AFT45" s="112"/>
      <c r="AFU45" s="207">
        <f>AFU43+AFU42</f>
        <v>225</v>
      </c>
      <c r="AFV45" s="464" t="s">
        <v>24</v>
      </c>
      <c r="AFW45" s="465"/>
      <c r="AFX45" s="190">
        <f>AFX43+AFX42</f>
        <v>579.37165628294906</v>
      </c>
      <c r="AFY45" s="101"/>
      <c r="AFZ45" s="204"/>
      <c r="AGA45" s="463" t="s">
        <v>21</v>
      </c>
      <c r="AGB45" s="463"/>
      <c r="AGC45" s="205" t="s">
        <v>22</v>
      </c>
      <c r="AGD45" s="205"/>
      <c r="AGE45" s="205" t="s">
        <v>23</v>
      </c>
      <c r="AGF45" s="206"/>
      <c r="AGG45" s="206"/>
      <c r="AGH45" s="120"/>
      <c r="AGI45" s="120"/>
      <c r="AGJ45" s="206"/>
      <c r="AGK45" s="206"/>
      <c r="AGL45" s="188"/>
      <c r="AGM45" s="112"/>
      <c r="AGN45" s="207">
        <f>AGN43+AGN42</f>
        <v>209.5</v>
      </c>
      <c r="AGO45" s="464" t="s">
        <v>24</v>
      </c>
      <c r="AGP45" s="465"/>
      <c r="AGQ45" s="190">
        <f>AGQ43+AGQ42</f>
        <v>526.07379009754175</v>
      </c>
      <c r="AGR45" s="101"/>
      <c r="AGS45" s="204"/>
      <c r="AGT45" s="463" t="s">
        <v>21</v>
      </c>
      <c r="AGU45" s="463"/>
      <c r="AGV45" s="205" t="s">
        <v>22</v>
      </c>
      <c r="AGW45" s="205"/>
      <c r="AGX45" s="205" t="s">
        <v>23</v>
      </c>
      <c r="AGY45" s="206"/>
      <c r="AGZ45" s="206"/>
      <c r="AHA45" s="120"/>
      <c r="AHB45" s="120"/>
      <c r="AHC45" s="206"/>
      <c r="AHD45" s="206"/>
      <c r="AHE45" s="188"/>
      <c r="AHF45" s="112"/>
      <c r="AHG45" s="207">
        <f>AHG43+AHG42</f>
        <v>217.5</v>
      </c>
      <c r="AHH45" s="464" t="s">
        <v>24</v>
      </c>
      <c r="AHI45" s="465"/>
      <c r="AHJ45" s="190">
        <f>AHJ43+AHJ42</f>
        <v>550.25398432748534</v>
      </c>
      <c r="AHK45" s="101"/>
      <c r="AHL45" s="204"/>
      <c r="AHM45" s="463" t="s">
        <v>21</v>
      </c>
      <c r="AHN45" s="463"/>
      <c r="AHO45" s="205" t="s">
        <v>22</v>
      </c>
      <c r="AHP45" s="205"/>
      <c r="AHQ45" s="205" t="s">
        <v>23</v>
      </c>
      <c r="AHR45" s="206"/>
      <c r="AHS45" s="206"/>
      <c r="AHT45" s="120"/>
      <c r="AHU45" s="120"/>
      <c r="AHV45" s="206"/>
      <c r="AHW45" s="206"/>
      <c r="AHX45" s="188"/>
      <c r="AHY45" s="112"/>
      <c r="AHZ45" s="207">
        <f>AHZ43+AHZ42</f>
        <v>180</v>
      </c>
      <c r="AIA45" s="464" t="s">
        <v>24</v>
      </c>
      <c r="AIB45" s="465"/>
      <c r="AIC45" s="190">
        <f>AIC43+AIC42</f>
        <v>421.17328384739938</v>
      </c>
      <c r="AID45" s="101"/>
      <c r="AIE45" s="204"/>
      <c r="AIF45" s="463" t="s">
        <v>21</v>
      </c>
      <c r="AIG45" s="463"/>
      <c r="AIH45" s="205" t="s">
        <v>22</v>
      </c>
      <c r="AII45" s="205"/>
      <c r="AIJ45" s="205" t="s">
        <v>23</v>
      </c>
      <c r="AIK45" s="206"/>
      <c r="AIL45" s="206"/>
      <c r="AIM45" s="120"/>
      <c r="AIN45" s="120"/>
      <c r="AIO45" s="206"/>
      <c r="AIP45" s="206"/>
      <c r="AIQ45" s="188"/>
      <c r="AIR45" s="112"/>
      <c r="AIS45" s="207">
        <f>AIS43+AIS42</f>
        <v>205.5</v>
      </c>
      <c r="AIT45" s="464" t="s">
        <v>24</v>
      </c>
      <c r="AIU45" s="465"/>
      <c r="AIV45" s="190">
        <f>AIV43+AIV42+AIV44</f>
        <v>576.67849777136769</v>
      </c>
      <c r="AIW45" s="101"/>
      <c r="AIX45" s="204"/>
      <c r="AIY45" s="463" t="s">
        <v>21</v>
      </c>
      <c r="AIZ45" s="463"/>
      <c r="AJA45" s="205" t="s">
        <v>22</v>
      </c>
      <c r="AJB45" s="205"/>
      <c r="AJC45" s="205" t="s">
        <v>23</v>
      </c>
      <c r="AJD45" s="206"/>
      <c r="AJE45" s="206"/>
      <c r="AJF45" s="120"/>
      <c r="AJG45" s="120"/>
      <c r="AJH45" s="206"/>
      <c r="AJI45" s="206"/>
      <c r="AJJ45" s="188"/>
      <c r="AJK45" s="112"/>
      <c r="AJL45" s="207">
        <f>AJL43+AJL42</f>
        <v>217.5</v>
      </c>
      <c r="AJM45" s="464" t="s">
        <v>24</v>
      </c>
      <c r="AJN45" s="465"/>
      <c r="AJO45" s="190">
        <f>AJO43+AJO42</f>
        <v>466.89662651234556</v>
      </c>
      <c r="AJP45" s="101"/>
      <c r="AJQ45" s="204"/>
      <c r="AJR45" s="463" t="s">
        <v>21</v>
      </c>
      <c r="AJS45" s="463"/>
      <c r="AJT45" s="205" t="s">
        <v>22</v>
      </c>
      <c r="AJU45" s="205"/>
      <c r="AJV45" s="205" t="s">
        <v>23</v>
      </c>
      <c r="AJW45" s="206"/>
      <c r="AJX45" s="206"/>
      <c r="AJY45" s="120"/>
      <c r="AJZ45" s="120"/>
      <c r="AKA45" s="206"/>
      <c r="AKB45" s="206"/>
      <c r="AKC45" s="188"/>
      <c r="AKD45" s="112"/>
      <c r="AKE45" s="207">
        <f>AKE43+AKE42</f>
        <v>225</v>
      </c>
      <c r="AKF45" s="464" t="s">
        <v>24</v>
      </c>
      <c r="AKG45" s="465"/>
      <c r="AKH45" s="190">
        <f>AKH43+AKH42</f>
        <v>637.46752981481472</v>
      </c>
      <c r="AKI45" s="101"/>
      <c r="AKJ45" s="204"/>
      <c r="AKK45" s="463" t="s">
        <v>21</v>
      </c>
      <c r="AKL45" s="463"/>
      <c r="AKM45" s="205" t="s">
        <v>22</v>
      </c>
      <c r="AKN45" s="205"/>
      <c r="AKO45" s="205" t="s">
        <v>23</v>
      </c>
      <c r="AKP45" s="206"/>
      <c r="AKQ45" s="206"/>
      <c r="AKR45" s="120"/>
      <c r="AKS45" s="120"/>
      <c r="AKT45" s="206"/>
      <c r="AKU45" s="206"/>
      <c r="AKV45" s="188"/>
      <c r="AKW45" s="112"/>
      <c r="AKX45" s="207">
        <f>AKX43+AKX42</f>
        <v>225</v>
      </c>
      <c r="AKY45" s="464" t="s">
        <v>24</v>
      </c>
      <c r="AKZ45" s="465"/>
      <c r="ALA45" s="190">
        <f>ALA43+ALA42</f>
        <v>563.17835669980775</v>
      </c>
      <c r="ALB45" s="101"/>
      <c r="ALC45" s="204"/>
      <c r="ALD45" s="463" t="s">
        <v>21</v>
      </c>
      <c r="ALE45" s="463"/>
      <c r="ALF45" s="205" t="s">
        <v>22</v>
      </c>
      <c r="ALG45" s="205"/>
      <c r="ALH45" s="205" t="s">
        <v>23</v>
      </c>
      <c r="ALI45" s="206"/>
      <c r="ALJ45" s="206"/>
      <c r="ALK45" s="120"/>
      <c r="ALL45" s="120"/>
      <c r="ALM45" s="206"/>
      <c r="ALN45" s="206"/>
      <c r="ALO45" s="188"/>
      <c r="ALP45" s="112"/>
      <c r="ALQ45" s="207">
        <f>ALQ43+ALQ42</f>
        <v>210</v>
      </c>
      <c r="ALR45" s="464" t="s">
        <v>24</v>
      </c>
      <c r="ALS45" s="465"/>
      <c r="ALT45" s="190">
        <f>ALT43+ALT42</f>
        <v>499.95306424691353</v>
      </c>
      <c r="ALU45" s="101"/>
      <c r="ALV45" s="204"/>
      <c r="ALW45" s="463" t="s">
        <v>21</v>
      </c>
      <c r="ALX45" s="463"/>
      <c r="ALY45" s="205" t="s">
        <v>22</v>
      </c>
      <c r="ALZ45" s="205"/>
      <c r="AMA45" s="205" t="s">
        <v>23</v>
      </c>
      <c r="AMB45" s="206"/>
      <c r="AMC45" s="206"/>
      <c r="AMD45" s="120"/>
      <c r="AME45" s="120"/>
      <c r="AMF45" s="206"/>
      <c r="AMG45" s="206"/>
      <c r="AMH45" s="188"/>
      <c r="AMI45" s="112"/>
      <c r="AMJ45" s="207">
        <f>AMJ43+AMJ42</f>
        <v>217.5</v>
      </c>
      <c r="AMK45" s="464" t="s">
        <v>24</v>
      </c>
      <c r="AML45" s="465"/>
      <c r="AMM45" s="190">
        <f>AMM43+AMM42</f>
        <v>558.14676376962836</v>
      </c>
      <c r="AMN45" s="101"/>
      <c r="AMO45" s="204"/>
      <c r="AMP45" s="463" t="s">
        <v>21</v>
      </c>
      <c r="AMQ45" s="463"/>
      <c r="AMR45" s="205" t="s">
        <v>22</v>
      </c>
      <c r="AMS45" s="205"/>
      <c r="AMT45" s="205" t="s">
        <v>23</v>
      </c>
      <c r="AMU45" s="206"/>
      <c r="AMV45" s="206"/>
      <c r="AMW45" s="120"/>
      <c r="AMX45" s="120"/>
      <c r="AMY45" s="206"/>
      <c r="AMZ45" s="206"/>
      <c r="ANA45" s="188"/>
      <c r="ANB45" s="112"/>
      <c r="ANC45" s="207">
        <f>ANC43+ANC42</f>
        <v>217.5</v>
      </c>
      <c r="AND45" s="464" t="s">
        <v>24</v>
      </c>
      <c r="ANE45" s="465"/>
      <c r="ANF45" s="190">
        <f>ANF43+ANF42</f>
        <v>497.27114849122802</v>
      </c>
      <c r="ANG45" s="101"/>
      <c r="ANH45" s="204"/>
      <c r="ANI45" s="463" t="s">
        <v>21</v>
      </c>
      <c r="ANJ45" s="463"/>
      <c r="ANK45" s="205" t="s">
        <v>22</v>
      </c>
      <c r="ANL45" s="205"/>
      <c r="ANM45" s="205" t="s">
        <v>23</v>
      </c>
      <c r="ANN45" s="206"/>
      <c r="ANO45" s="206"/>
      <c r="ANP45" s="120"/>
      <c r="ANQ45" s="120"/>
      <c r="ANR45" s="206"/>
      <c r="ANS45" s="206"/>
      <c r="ANT45" s="188"/>
      <c r="ANU45" s="112"/>
      <c r="ANV45" s="207">
        <f>ANV43+ANV42</f>
        <v>217.5</v>
      </c>
      <c r="ANW45" s="464" t="s">
        <v>24</v>
      </c>
      <c r="ANX45" s="465"/>
      <c r="ANY45" s="190">
        <f>ANY43+ANY42</f>
        <v>457.54130347712419</v>
      </c>
      <c r="ANZ45" s="101"/>
      <c r="AOA45" s="204"/>
      <c r="AOB45" s="463" t="s">
        <v>21</v>
      </c>
      <c r="AOC45" s="463"/>
      <c r="AOD45" s="205" t="s">
        <v>22</v>
      </c>
      <c r="AOE45" s="205"/>
      <c r="AOF45" s="205" t="s">
        <v>23</v>
      </c>
      <c r="AOG45" s="206"/>
      <c r="AOH45" s="206"/>
      <c r="AOI45" s="120"/>
      <c r="AOJ45" s="120"/>
      <c r="AOK45" s="206"/>
      <c r="AOL45" s="206"/>
      <c r="AOM45" s="188"/>
      <c r="AON45" s="112"/>
      <c r="AOO45" s="207">
        <f>AOO43+AOO42</f>
        <v>213</v>
      </c>
      <c r="AOP45" s="464" t="s">
        <v>24</v>
      </c>
      <c r="AOQ45" s="465"/>
      <c r="AOR45" s="190">
        <f>AOR43+AOR42</f>
        <v>510.31964450994133</v>
      </c>
      <c r="AOS45" s="101"/>
      <c r="AOT45" s="204"/>
      <c r="AOU45" s="463" t="s">
        <v>21</v>
      </c>
      <c r="AOV45" s="463"/>
      <c r="AOW45" s="205" t="s">
        <v>22</v>
      </c>
      <c r="AOX45" s="205"/>
      <c r="AOY45" s="205" t="s">
        <v>23</v>
      </c>
      <c r="AOZ45" s="206"/>
      <c r="APA45" s="206"/>
      <c r="APB45" s="120"/>
      <c r="APC45" s="120"/>
      <c r="APD45" s="206"/>
      <c r="APE45" s="206"/>
      <c r="APF45" s="188"/>
      <c r="APG45" s="112"/>
      <c r="APH45" s="207">
        <f>APH43+APH42</f>
        <v>217.5</v>
      </c>
      <c r="API45" s="464" t="s">
        <v>24</v>
      </c>
      <c r="APJ45" s="465"/>
      <c r="APK45" s="190">
        <f>APK43+APK42</f>
        <v>542.86898461266992</v>
      </c>
      <c r="APL45" s="101"/>
      <c r="APM45" s="204"/>
      <c r="APN45" s="463" t="s">
        <v>21</v>
      </c>
      <c r="APO45" s="463"/>
      <c r="APP45" s="205" t="s">
        <v>22</v>
      </c>
      <c r="APQ45" s="205"/>
      <c r="APR45" s="205" t="s">
        <v>23</v>
      </c>
      <c r="APS45" s="206"/>
      <c r="APT45" s="206"/>
      <c r="APU45" s="120"/>
      <c r="APV45" s="120"/>
      <c r="APW45" s="206"/>
      <c r="APX45" s="206"/>
      <c r="APY45" s="188"/>
      <c r="APZ45" s="112"/>
      <c r="AQA45" s="207">
        <f>AQA43+AQA42</f>
        <v>225</v>
      </c>
      <c r="AQB45" s="464" t="s">
        <v>24</v>
      </c>
      <c r="AQC45" s="465"/>
      <c r="AQD45" s="190">
        <f>AQD43+AQD42</f>
        <v>595.02216369980772</v>
      </c>
      <c r="AQE45" s="101"/>
      <c r="AQF45" s="204"/>
      <c r="AQG45" s="463" t="s">
        <v>21</v>
      </c>
      <c r="AQH45" s="463"/>
      <c r="AQI45" s="205" t="s">
        <v>22</v>
      </c>
      <c r="AQJ45" s="205"/>
      <c r="AQK45" s="205" t="s">
        <v>23</v>
      </c>
      <c r="AQL45" s="206"/>
      <c r="AQM45" s="206"/>
      <c r="AQN45" s="120"/>
      <c r="AQO45" s="120"/>
      <c r="AQP45" s="206"/>
      <c r="AQQ45" s="206"/>
      <c r="AQR45" s="188"/>
      <c r="AQS45" s="112"/>
      <c r="AQT45" s="207">
        <f>AQT43+AQT42</f>
        <v>205.5</v>
      </c>
      <c r="AQU45" s="464" t="s">
        <v>24</v>
      </c>
      <c r="AQV45" s="465"/>
      <c r="AQW45" s="190">
        <f>AQW43+AQW42</f>
        <v>537.58967529012341</v>
      </c>
      <c r="AQX45" s="101"/>
      <c r="AQY45" s="204"/>
      <c r="AQZ45" s="463" t="s">
        <v>21</v>
      </c>
      <c r="ARA45" s="463"/>
      <c r="ARB45" s="205" t="s">
        <v>22</v>
      </c>
      <c r="ARC45" s="205"/>
      <c r="ARD45" s="205" t="s">
        <v>23</v>
      </c>
      <c r="ARE45" s="206"/>
      <c r="ARF45" s="206"/>
      <c r="ARG45" s="120"/>
      <c r="ARH45" s="120"/>
      <c r="ARI45" s="206"/>
      <c r="ARJ45" s="206"/>
      <c r="ARK45" s="188"/>
      <c r="ARL45" s="112"/>
      <c r="ARM45" s="207">
        <f>ARM43+ARM42</f>
        <v>213</v>
      </c>
      <c r="ARN45" s="464" t="s">
        <v>24</v>
      </c>
      <c r="ARO45" s="465"/>
      <c r="ARP45" s="190">
        <f>ARP43+ARP42+ARP44</f>
        <v>472.65952097581794</v>
      </c>
      <c r="ARQ45" s="101"/>
      <c r="ARR45" s="204"/>
      <c r="ARS45" s="463" t="s">
        <v>21</v>
      </c>
      <c r="ART45" s="463"/>
      <c r="ARU45" s="205" t="s">
        <v>22</v>
      </c>
      <c r="ARV45" s="205"/>
      <c r="ARW45" s="205" t="s">
        <v>23</v>
      </c>
      <c r="ARX45" s="206"/>
      <c r="ARY45" s="206"/>
      <c r="ARZ45" s="120"/>
      <c r="ASA45" s="120"/>
      <c r="ASB45" s="206"/>
      <c r="ASC45" s="206"/>
      <c r="ASD45" s="188"/>
      <c r="ASE45" s="112"/>
      <c r="ASF45" s="207">
        <f>ASF43+ASF42</f>
        <v>217.5</v>
      </c>
      <c r="ASG45" s="464" t="s">
        <v>24</v>
      </c>
      <c r="ASH45" s="465"/>
      <c r="ASI45" s="190">
        <f>ASI43+ASI42</f>
        <v>443.0503959298245</v>
      </c>
      <c r="ASJ45" s="101"/>
      <c r="ASK45" s="204"/>
      <c r="ASL45" s="463" t="s">
        <v>21</v>
      </c>
      <c r="ASM45" s="463"/>
      <c r="ASN45" s="205" t="s">
        <v>22</v>
      </c>
      <c r="ASO45" s="205"/>
      <c r="ASP45" s="205" t="s">
        <v>23</v>
      </c>
      <c r="ASQ45" s="206"/>
      <c r="ASR45" s="206"/>
      <c r="ASS45" s="120"/>
      <c r="AST45" s="120"/>
      <c r="ASU45" s="206"/>
      <c r="ASV45" s="206"/>
      <c r="ASW45" s="188"/>
      <c r="ASX45" s="112"/>
      <c r="ASY45" s="207">
        <f>ASY43+ASY42</f>
        <v>210</v>
      </c>
      <c r="ASZ45" s="464" t="s">
        <v>24</v>
      </c>
      <c r="ATA45" s="465"/>
      <c r="ATB45" s="190">
        <f>ATB43+ATB42</f>
        <v>509.46297654717955</v>
      </c>
      <c r="ATC45" s="101"/>
      <c r="ATD45" s="204"/>
      <c r="ATE45" s="463" t="s">
        <v>21</v>
      </c>
      <c r="ATF45" s="463"/>
      <c r="ATG45" s="205" t="s">
        <v>22</v>
      </c>
      <c r="ATH45" s="205"/>
      <c r="ATI45" s="205" t="s">
        <v>23</v>
      </c>
      <c r="ATJ45" s="206"/>
      <c r="ATK45" s="206"/>
      <c r="ATL45" s="120"/>
      <c r="ATM45" s="120"/>
      <c r="ATN45" s="206"/>
      <c r="ATO45" s="206"/>
      <c r="ATP45" s="188"/>
      <c r="ATQ45" s="112"/>
      <c r="ATR45" s="207">
        <f>ATR43+ATR42</f>
        <v>213</v>
      </c>
      <c r="ATS45" s="464" t="s">
        <v>24</v>
      </c>
      <c r="ATT45" s="465"/>
      <c r="ATU45" s="190">
        <f>ATU43+ATU42</f>
        <v>540.93185242877189</v>
      </c>
      <c r="ATV45" s="101"/>
      <c r="ATW45" s="204"/>
      <c r="ATX45" s="463" t="s">
        <v>21</v>
      </c>
      <c r="ATY45" s="463"/>
      <c r="ATZ45" s="205" t="s">
        <v>22</v>
      </c>
      <c r="AUA45" s="205"/>
      <c r="AUB45" s="205" t="s">
        <v>23</v>
      </c>
      <c r="AUC45" s="206"/>
      <c r="AUD45" s="206"/>
      <c r="AUE45" s="120"/>
      <c r="AUF45" s="120"/>
      <c r="AUG45" s="206"/>
      <c r="AUH45" s="206"/>
      <c r="AUI45" s="188"/>
      <c r="AUJ45" s="112"/>
      <c r="AUK45" s="207">
        <f>AUK43+AUK42</f>
        <v>160.5</v>
      </c>
      <c r="AUL45" s="464" t="s">
        <v>24</v>
      </c>
      <c r="AUM45" s="465"/>
      <c r="AUN45" s="190">
        <f>AUN43+AUN42</f>
        <v>369.47534895555555</v>
      </c>
      <c r="AUO45" s="101"/>
      <c r="AUP45" s="204"/>
      <c r="AUQ45" s="463" t="s">
        <v>21</v>
      </c>
      <c r="AUR45" s="463"/>
      <c r="AUS45" s="205" t="s">
        <v>22</v>
      </c>
      <c r="AUT45" s="205"/>
      <c r="AUU45" s="205" t="s">
        <v>23</v>
      </c>
      <c r="AUV45" s="206"/>
      <c r="AUW45" s="206"/>
      <c r="AUX45" s="120"/>
      <c r="AUY45" s="120"/>
      <c r="AUZ45" s="206"/>
      <c r="AVA45" s="206"/>
      <c r="AVB45" s="188"/>
      <c r="AVC45" s="112"/>
      <c r="AVD45" s="207">
        <f>AVD43+AVD42</f>
        <v>213</v>
      </c>
      <c r="AVE45" s="464" t="s">
        <v>24</v>
      </c>
      <c r="AVF45" s="465"/>
      <c r="AVG45" s="190">
        <f>AVG43+AVG42</f>
        <v>540.8941362839505</v>
      </c>
    </row>
    <row r="46" spans="1:1255" ht="15.75" customHeight="1" thickTop="1" thickBot="1" x14ac:dyDescent="0.35">
      <c r="A46" s="101"/>
      <c r="B46" s="204"/>
      <c r="C46" s="208" t="s">
        <v>25</v>
      </c>
      <c r="D46" s="209">
        <f>E40</f>
        <v>117</v>
      </c>
      <c r="E46" s="210">
        <f>P42</f>
        <v>117</v>
      </c>
      <c r="F46" s="205"/>
      <c r="G46" s="211">
        <f>D46-E46</f>
        <v>0</v>
      </c>
      <c r="H46" s="212" t="str">
        <f>IF(D46-E46=0,"ü","û")</f>
        <v>ü</v>
      </c>
      <c r="I46" s="212"/>
      <c r="J46" s="120"/>
      <c r="K46" s="120"/>
      <c r="L46" s="194"/>
      <c r="M46" s="194"/>
      <c r="N46" s="195"/>
      <c r="O46" s="112"/>
      <c r="P46" s="195"/>
      <c r="Q46" s="180"/>
      <c r="R46" s="180"/>
      <c r="S46" s="213"/>
      <c r="T46" s="101"/>
      <c r="U46" s="357"/>
      <c r="V46" s="357"/>
      <c r="W46" s="408" t="s">
        <v>25</v>
      </c>
      <c r="X46" s="409">
        <f>Y40</f>
        <v>15</v>
      </c>
      <c r="Y46" s="410">
        <f>AJ42</f>
        <v>142.5</v>
      </c>
      <c r="Z46" s="407"/>
      <c r="AA46" s="410">
        <f>X46-Y46</f>
        <v>-127.5</v>
      </c>
      <c r="AB46" s="411" t="str">
        <f>IF(X46-Y46=0,"ü","û")</f>
        <v>û</v>
      </c>
      <c r="AC46" s="411"/>
      <c r="AD46" s="357"/>
      <c r="AE46" s="357"/>
      <c r="AF46" s="405"/>
      <c r="AG46" s="405"/>
      <c r="AH46" s="405"/>
      <c r="AI46" s="357"/>
      <c r="AJ46" s="405"/>
      <c r="AK46" s="357"/>
      <c r="AL46" s="357"/>
      <c r="AM46" s="395"/>
      <c r="AN46" s="101"/>
      <c r="AO46" s="204"/>
      <c r="AP46" s="341" t="s">
        <v>25</v>
      </c>
      <c r="AQ46" s="209">
        <f>AR40</f>
        <v>142.5</v>
      </c>
      <c r="AR46" s="210">
        <f>BC42</f>
        <v>142.5</v>
      </c>
      <c r="AS46" s="205"/>
      <c r="AT46" s="211">
        <f>AQ46-AR46</f>
        <v>0</v>
      </c>
      <c r="AU46" s="212" t="str">
        <f>IF(AQ46-AR46=0,"ü","û")</f>
        <v>ü</v>
      </c>
      <c r="AV46" s="212"/>
      <c r="AW46" s="120"/>
      <c r="AX46" s="120"/>
      <c r="AY46" s="194"/>
      <c r="AZ46" s="194"/>
      <c r="BA46" s="195"/>
      <c r="BB46" s="112"/>
      <c r="BC46" s="195"/>
      <c r="BD46" s="180"/>
      <c r="BE46" s="180"/>
      <c r="BF46" s="213"/>
      <c r="BG46" s="101"/>
      <c r="BH46" s="204"/>
      <c r="BI46" s="208" t="s">
        <v>25</v>
      </c>
      <c r="BJ46" s="209">
        <f>BK40</f>
        <v>135</v>
      </c>
      <c r="BK46" s="210">
        <f>BV42</f>
        <v>135</v>
      </c>
      <c r="BL46" s="205"/>
      <c r="BM46" s="211">
        <f>BJ46-BK46</f>
        <v>0</v>
      </c>
      <c r="BN46" s="212" t="str">
        <f>IF(BJ46-BK46=0,"ü","û")</f>
        <v>ü</v>
      </c>
      <c r="BO46" s="212"/>
      <c r="BP46" s="120"/>
      <c r="BQ46" s="120"/>
      <c r="BR46" s="194"/>
      <c r="BS46" s="194"/>
      <c r="BT46" s="195"/>
      <c r="BU46" s="112"/>
      <c r="BV46" s="195"/>
      <c r="BW46" s="180"/>
      <c r="BX46" s="180"/>
      <c r="BY46" s="213"/>
      <c r="BZ46" s="101"/>
      <c r="CA46" s="204"/>
      <c r="CB46" s="208" t="s">
        <v>25</v>
      </c>
      <c r="CC46" s="209">
        <f>CD40</f>
        <v>135</v>
      </c>
      <c r="CD46" s="210">
        <f>CO42</f>
        <v>135</v>
      </c>
      <c r="CE46" s="205"/>
      <c r="CF46" s="211">
        <f>CC46-CD46</f>
        <v>0</v>
      </c>
      <c r="CG46" s="212" t="str">
        <f>IF(CC46-CD46=0,"ü","û")</f>
        <v>ü</v>
      </c>
      <c r="CH46" s="212"/>
      <c r="CI46" s="120"/>
      <c r="CJ46" s="120"/>
      <c r="CK46" s="194"/>
      <c r="CL46" s="194"/>
      <c r="CM46" s="195"/>
      <c r="CN46" s="112"/>
      <c r="CO46" s="195"/>
      <c r="CP46" s="180"/>
      <c r="CQ46" s="180"/>
      <c r="CR46" s="213"/>
      <c r="CS46" s="101"/>
      <c r="CT46" s="204"/>
      <c r="CU46" s="208" t="s">
        <v>25</v>
      </c>
      <c r="CV46" s="209">
        <f>CW40</f>
        <v>150</v>
      </c>
      <c r="CW46" s="210">
        <f>DH42</f>
        <v>150</v>
      </c>
      <c r="CX46" s="205"/>
      <c r="CY46" s="211">
        <f>CV46-CW46</f>
        <v>0</v>
      </c>
      <c r="CZ46" s="212" t="str">
        <f>IF(CV46-CW46=0,"ü","û")</f>
        <v>ü</v>
      </c>
      <c r="DA46" s="212"/>
      <c r="DB46" s="120"/>
      <c r="DC46" s="120"/>
      <c r="DD46" s="194"/>
      <c r="DE46" s="194"/>
      <c r="DF46" s="195"/>
      <c r="DG46" s="112"/>
      <c r="DH46" s="195"/>
      <c r="DI46" s="180"/>
      <c r="DJ46" s="180"/>
      <c r="DK46" s="213"/>
      <c r="DL46" s="101"/>
      <c r="DM46" s="204"/>
      <c r="DN46" s="208" t="s">
        <v>25</v>
      </c>
      <c r="DO46" s="209">
        <f>DP40</f>
        <v>132</v>
      </c>
      <c r="DP46" s="210">
        <f>EA42</f>
        <v>132</v>
      </c>
      <c r="DQ46" s="205"/>
      <c r="DR46" s="211">
        <f>DO46-DP46</f>
        <v>0</v>
      </c>
      <c r="DS46" s="212" t="str">
        <f>IF(DO46-DP46=0,"ü","û")</f>
        <v>ü</v>
      </c>
      <c r="DT46" s="212"/>
      <c r="DU46" s="120"/>
      <c r="DV46" s="120"/>
      <c r="DW46" s="194"/>
      <c r="DX46" s="194"/>
      <c r="DY46" s="195"/>
      <c r="DZ46" s="112"/>
      <c r="EA46" s="195"/>
      <c r="EB46" s="180"/>
      <c r="EC46" s="180"/>
      <c r="ED46" s="213"/>
      <c r="EE46" s="101"/>
      <c r="EF46" s="204"/>
      <c r="EG46" s="208" t="s">
        <v>25</v>
      </c>
      <c r="EH46" s="209">
        <f>EI40</f>
        <v>112</v>
      </c>
      <c r="EI46" s="210">
        <f>ET42</f>
        <v>112</v>
      </c>
      <c r="EJ46" s="205"/>
      <c r="EK46" s="211">
        <f>EH46-EI46</f>
        <v>0</v>
      </c>
      <c r="EL46" s="212" t="str">
        <f>IF(EH46-EI46=0,"ü","û")</f>
        <v>ü</v>
      </c>
      <c r="EM46" s="212"/>
      <c r="EN46" s="120"/>
      <c r="EO46" s="120"/>
      <c r="EP46" s="194"/>
      <c r="EQ46" s="194"/>
      <c r="ER46" s="195"/>
      <c r="ES46" s="112"/>
      <c r="ET46" s="195"/>
      <c r="EU46" s="180"/>
      <c r="EV46" s="180"/>
      <c r="EW46" s="213"/>
      <c r="EX46" s="101"/>
      <c r="EY46" s="204"/>
      <c r="EZ46" s="208" t="s">
        <v>25</v>
      </c>
      <c r="FA46" s="209">
        <f>FB40</f>
        <v>126</v>
      </c>
      <c r="FB46" s="210">
        <f>FM42</f>
        <v>126</v>
      </c>
      <c r="FC46" s="205"/>
      <c r="FD46" s="211">
        <f>FA46-FB46</f>
        <v>0</v>
      </c>
      <c r="FE46" s="212" t="str">
        <f>IF(FA46-FB46=0,"ü","û")</f>
        <v>ü</v>
      </c>
      <c r="FF46" s="212"/>
      <c r="FG46" s="120"/>
      <c r="FH46" s="120"/>
      <c r="FI46" s="194"/>
      <c r="FJ46" s="194"/>
      <c r="FK46" s="195"/>
      <c r="FL46" s="112"/>
      <c r="FM46" s="195"/>
      <c r="FN46" s="180"/>
      <c r="FO46" s="180"/>
      <c r="FP46" s="213"/>
      <c r="FQ46" s="101"/>
      <c r="FR46" s="204"/>
      <c r="FS46" s="208" t="s">
        <v>25</v>
      </c>
      <c r="FT46" s="209">
        <f>FU40</f>
        <v>142.5</v>
      </c>
      <c r="FU46" s="210">
        <f>GF42</f>
        <v>142.5</v>
      </c>
      <c r="FV46" s="205"/>
      <c r="FW46" s="211">
        <f>FT46-FU46</f>
        <v>0</v>
      </c>
      <c r="FX46" s="212" t="str">
        <f>IF(FT46-FU46=0,"ü","û")</f>
        <v>ü</v>
      </c>
      <c r="FY46" s="212"/>
      <c r="FZ46" s="120"/>
      <c r="GA46" s="120"/>
      <c r="GB46" s="194"/>
      <c r="GC46" s="194"/>
      <c r="GD46" s="195"/>
      <c r="GE46" s="112"/>
      <c r="GF46" s="195"/>
      <c r="GG46" s="180"/>
      <c r="GH46" s="180"/>
      <c r="GI46" s="213"/>
      <c r="GJ46" s="101"/>
      <c r="GK46" s="204"/>
      <c r="GL46" s="208" t="s">
        <v>25</v>
      </c>
      <c r="GM46" s="209">
        <f>GN40</f>
        <v>150</v>
      </c>
      <c r="GN46" s="210">
        <f>GY42</f>
        <v>150</v>
      </c>
      <c r="GO46" s="205"/>
      <c r="GP46" s="211">
        <f>GM46-GN46</f>
        <v>0</v>
      </c>
      <c r="GQ46" s="212" t="str">
        <f>IF(GM46-GN46=0,"ü","û")</f>
        <v>ü</v>
      </c>
      <c r="GR46" s="212"/>
      <c r="GS46" s="120"/>
      <c r="GT46" s="120"/>
      <c r="GU46" s="194"/>
      <c r="GV46" s="194"/>
      <c r="GW46" s="195"/>
      <c r="GX46" s="112"/>
      <c r="GY46" s="195"/>
      <c r="GZ46" s="180"/>
      <c r="HA46" s="180"/>
      <c r="HB46" s="213"/>
      <c r="HC46" s="101"/>
      <c r="HD46" s="204"/>
      <c r="HE46" s="208" t="s">
        <v>25</v>
      </c>
      <c r="HF46" s="209">
        <f>HG40</f>
        <v>135</v>
      </c>
      <c r="HG46" s="210">
        <f>HR42</f>
        <v>135</v>
      </c>
      <c r="HH46" s="205"/>
      <c r="HI46" s="211">
        <f>HF46-HG46</f>
        <v>0</v>
      </c>
      <c r="HJ46" s="212" t="str">
        <f>IF(HF46-HG46=0,"ü","û")</f>
        <v>ü</v>
      </c>
      <c r="HK46" s="212"/>
      <c r="HL46" s="120"/>
      <c r="HM46" s="120"/>
      <c r="HN46" s="194"/>
      <c r="HO46" s="194"/>
      <c r="HP46" s="195"/>
      <c r="HQ46" s="112"/>
      <c r="HR46" s="195"/>
      <c r="HS46" s="180"/>
      <c r="HT46" s="180"/>
      <c r="HU46" s="213"/>
      <c r="HV46" s="101"/>
      <c r="HW46" s="204"/>
      <c r="HX46" s="208" t="s">
        <v>25</v>
      </c>
      <c r="HY46" s="209">
        <f>HZ40</f>
        <v>142.5</v>
      </c>
      <c r="HZ46" s="210">
        <f>IK42</f>
        <v>142.5</v>
      </c>
      <c r="IA46" s="205"/>
      <c r="IB46" s="211">
        <f>HY46-HZ46</f>
        <v>0</v>
      </c>
      <c r="IC46" s="212" t="str">
        <f>IF(HY46-HZ46=0,"ü","û")</f>
        <v>ü</v>
      </c>
      <c r="ID46" s="212"/>
      <c r="IE46" s="120"/>
      <c r="IF46" s="120"/>
      <c r="IG46" s="194"/>
      <c r="IH46" s="194"/>
      <c r="II46" s="195"/>
      <c r="IJ46" s="112"/>
      <c r="IK46" s="195"/>
      <c r="IL46" s="180"/>
      <c r="IM46" s="180"/>
      <c r="IN46" s="213"/>
      <c r="IO46" s="101"/>
      <c r="IP46" s="204"/>
      <c r="IQ46" s="208" t="s">
        <v>25</v>
      </c>
      <c r="IR46" s="209">
        <f>IS40</f>
        <v>135</v>
      </c>
      <c r="IS46" s="210">
        <f>JD42</f>
        <v>135</v>
      </c>
      <c r="IT46" s="205"/>
      <c r="IU46" s="211">
        <f>IR46-IS46</f>
        <v>0</v>
      </c>
      <c r="IV46" s="212" t="str">
        <f>IF(IR46-IS46=0,"ü","û")</f>
        <v>ü</v>
      </c>
      <c r="IW46" s="212"/>
      <c r="IX46" s="120"/>
      <c r="IY46" s="120"/>
      <c r="IZ46" s="194"/>
      <c r="JA46" s="194"/>
      <c r="JB46" s="195"/>
      <c r="JC46" s="112"/>
      <c r="JD46" s="195"/>
      <c r="JE46" s="180"/>
      <c r="JF46" s="180"/>
      <c r="JG46" s="213"/>
      <c r="JH46" s="101"/>
      <c r="JI46" s="204"/>
      <c r="JJ46" s="297" t="s">
        <v>25</v>
      </c>
      <c r="JK46" s="209">
        <f>JL40</f>
        <v>127.5</v>
      </c>
      <c r="JL46" s="210">
        <f>JW42</f>
        <v>127.5</v>
      </c>
      <c r="JM46" s="205"/>
      <c r="JN46" s="211">
        <f>JK46-JL46</f>
        <v>0</v>
      </c>
      <c r="JO46" s="212" t="str">
        <f>IF(JK46-JL46=0,"ü","û")</f>
        <v>ü</v>
      </c>
      <c r="JP46" s="212"/>
      <c r="JQ46" s="120"/>
      <c r="JR46" s="120"/>
      <c r="JS46" s="194"/>
      <c r="JT46" s="194"/>
      <c r="JU46" s="195"/>
      <c r="JV46" s="112"/>
      <c r="JW46" s="195"/>
      <c r="JX46" s="180"/>
      <c r="JY46" s="180"/>
      <c r="JZ46" s="213"/>
      <c r="KA46" s="101"/>
      <c r="KB46" s="204"/>
      <c r="KC46" s="208" t="s">
        <v>25</v>
      </c>
      <c r="KD46" s="209">
        <f>KE40</f>
        <v>120</v>
      </c>
      <c r="KE46" s="210">
        <f>KP42</f>
        <v>120</v>
      </c>
      <c r="KF46" s="205"/>
      <c r="KG46" s="211">
        <f>KD46-KE46</f>
        <v>0</v>
      </c>
      <c r="KH46" s="212" t="str">
        <f>IF(KD46-KE46=0,"ü","û")</f>
        <v>ü</v>
      </c>
      <c r="KI46" s="212"/>
      <c r="KJ46" s="120"/>
      <c r="KK46" s="120"/>
      <c r="KL46" s="194"/>
      <c r="KM46" s="194"/>
      <c r="KN46" s="195"/>
      <c r="KO46" s="112"/>
      <c r="KP46" s="195"/>
      <c r="KQ46" s="180"/>
      <c r="KR46" s="180"/>
      <c r="KS46" s="213"/>
      <c r="KT46" s="101"/>
      <c r="KU46" s="204"/>
      <c r="KV46" s="208" t="s">
        <v>25</v>
      </c>
      <c r="KW46" s="209">
        <f>KX40</f>
        <v>97.5</v>
      </c>
      <c r="KX46" s="210">
        <f>LI42</f>
        <v>97.5</v>
      </c>
      <c r="KY46" s="205"/>
      <c r="KZ46" s="211">
        <f>KW46-KX46</f>
        <v>0</v>
      </c>
      <c r="LA46" s="212" t="str">
        <f>IF(KW46-KX46=0,"ü","û")</f>
        <v>ü</v>
      </c>
      <c r="LB46" s="212"/>
      <c r="LC46" s="120"/>
      <c r="LD46" s="120"/>
      <c r="LE46" s="194"/>
      <c r="LF46" s="194"/>
      <c r="LG46" s="195"/>
      <c r="LH46" s="112"/>
      <c r="LI46" s="195"/>
      <c r="LJ46" s="180"/>
      <c r="LK46" s="180"/>
      <c r="LL46" s="213"/>
      <c r="LM46" s="101"/>
      <c r="LN46" s="204"/>
      <c r="LO46" s="208" t="s">
        <v>25</v>
      </c>
      <c r="LP46" s="209">
        <f>LQ40</f>
        <v>94.5</v>
      </c>
      <c r="LQ46" s="210">
        <f>MB42</f>
        <v>94.5</v>
      </c>
      <c r="LR46" s="205"/>
      <c r="LS46" s="211">
        <f>LP46-LQ46</f>
        <v>0</v>
      </c>
      <c r="LT46" s="212" t="str">
        <f>IF(LP46-LQ46=0,"ü","û")</f>
        <v>ü</v>
      </c>
      <c r="LU46" s="212"/>
      <c r="LV46" s="120"/>
      <c r="LW46" s="120"/>
      <c r="LX46" s="194"/>
      <c r="LY46" s="194"/>
      <c r="LZ46" s="195"/>
      <c r="MA46" s="112"/>
      <c r="MB46" s="195"/>
      <c r="MC46" s="180"/>
      <c r="MD46" s="180"/>
      <c r="ME46" s="213"/>
      <c r="MF46" s="101"/>
      <c r="MG46" s="204"/>
      <c r="MH46" s="208" t="s">
        <v>25</v>
      </c>
      <c r="MI46" s="209">
        <f>MJ40</f>
        <v>120</v>
      </c>
      <c r="MJ46" s="210">
        <f>MU42</f>
        <v>120</v>
      </c>
      <c r="MK46" s="205"/>
      <c r="ML46" s="211">
        <f>MI46-MJ46</f>
        <v>0</v>
      </c>
      <c r="MM46" s="212" t="str">
        <f>IF(MI46-MJ46=0,"ü","û")</f>
        <v>ü</v>
      </c>
      <c r="MN46" s="212"/>
      <c r="MO46" s="120"/>
      <c r="MP46" s="120"/>
      <c r="MQ46" s="194"/>
      <c r="MR46" s="194"/>
      <c r="MS46" s="195"/>
      <c r="MT46" s="112"/>
      <c r="MU46" s="195"/>
      <c r="MV46" s="180"/>
      <c r="MW46" s="180"/>
      <c r="MX46" s="213"/>
      <c r="MY46" s="101"/>
      <c r="MZ46" s="204"/>
      <c r="NA46" s="208" t="s">
        <v>25</v>
      </c>
      <c r="NB46" s="209">
        <f>NC40</f>
        <v>120</v>
      </c>
      <c r="NC46" s="210">
        <f>NN42</f>
        <v>120</v>
      </c>
      <c r="ND46" s="205"/>
      <c r="NE46" s="211">
        <f>NB46-NC46</f>
        <v>0</v>
      </c>
      <c r="NF46" s="212" t="str">
        <f>IF(NB46-NC46=0,"ü","û")</f>
        <v>ü</v>
      </c>
      <c r="NG46" s="212"/>
      <c r="NH46" s="120"/>
      <c r="NI46" s="120"/>
      <c r="NJ46" s="194"/>
      <c r="NK46" s="194"/>
      <c r="NL46" s="195"/>
      <c r="NM46" s="112"/>
      <c r="NN46" s="195"/>
      <c r="NO46" s="180"/>
      <c r="NP46" s="180"/>
      <c r="NQ46" s="213"/>
      <c r="NR46" s="101"/>
      <c r="NS46" s="204"/>
      <c r="NT46" s="208" t="s">
        <v>25</v>
      </c>
      <c r="NU46" s="209">
        <f>NV40</f>
        <v>127.5</v>
      </c>
      <c r="NV46" s="210">
        <f>OG42</f>
        <v>127.5</v>
      </c>
      <c r="NW46" s="205"/>
      <c r="NX46" s="211">
        <f>NU46-NV46</f>
        <v>0</v>
      </c>
      <c r="NY46" s="212" t="str">
        <f>IF(NU46-NV46=0,"ü","û")</f>
        <v>ü</v>
      </c>
      <c r="NZ46" s="212"/>
      <c r="OA46" s="120"/>
      <c r="OB46" s="120"/>
      <c r="OC46" s="194"/>
      <c r="OD46" s="194"/>
      <c r="OE46" s="195"/>
      <c r="OF46" s="112"/>
      <c r="OG46" s="195"/>
      <c r="OH46" s="180"/>
      <c r="OI46" s="180"/>
      <c r="OJ46" s="213"/>
      <c r="OK46" s="101"/>
      <c r="OL46" s="204"/>
      <c r="OM46" s="208" t="s">
        <v>25</v>
      </c>
      <c r="ON46" s="209">
        <f>OO40</f>
        <v>150</v>
      </c>
      <c r="OO46" s="210">
        <f>OZ42</f>
        <v>150</v>
      </c>
      <c r="OP46" s="205"/>
      <c r="OQ46" s="211">
        <f>ON46-OO46</f>
        <v>0</v>
      </c>
      <c r="OR46" s="212" t="str">
        <f>IF(ON46-OO46=0,"ü","û")</f>
        <v>ü</v>
      </c>
      <c r="OS46" s="212"/>
      <c r="OT46" s="120"/>
      <c r="OU46" s="120"/>
      <c r="OV46" s="194"/>
      <c r="OW46" s="194"/>
      <c r="OX46" s="195"/>
      <c r="OY46" s="112"/>
      <c r="OZ46" s="195"/>
      <c r="PA46" s="180"/>
      <c r="PB46" s="180"/>
      <c r="PC46" s="213"/>
      <c r="PD46" s="101"/>
      <c r="PE46" s="204"/>
      <c r="PF46" s="208" t="s">
        <v>25</v>
      </c>
      <c r="PG46" s="209">
        <f>PH40</f>
        <v>120</v>
      </c>
      <c r="PH46" s="210">
        <f>PS42</f>
        <v>120</v>
      </c>
      <c r="PI46" s="205"/>
      <c r="PJ46" s="211">
        <f>PG46-PH46</f>
        <v>0</v>
      </c>
      <c r="PK46" s="212" t="str">
        <f>IF(PG46-PH46=0,"ü","û")</f>
        <v>ü</v>
      </c>
      <c r="PL46" s="212"/>
      <c r="PM46" s="120"/>
      <c r="PN46" s="120"/>
      <c r="PO46" s="194"/>
      <c r="PP46" s="194"/>
      <c r="PQ46" s="195"/>
      <c r="PR46" s="112"/>
      <c r="PS46" s="195"/>
      <c r="PT46" s="180"/>
      <c r="PU46" s="180"/>
      <c r="PV46" s="213"/>
      <c r="PW46" s="101"/>
      <c r="PX46" s="204"/>
      <c r="PY46" s="208" t="s">
        <v>25</v>
      </c>
      <c r="PZ46" s="209">
        <f>QA40</f>
        <v>142.5</v>
      </c>
      <c r="QA46" s="210">
        <f>QL42</f>
        <v>142.5</v>
      </c>
      <c r="QB46" s="205"/>
      <c r="QC46" s="211">
        <f>PZ46-QA46</f>
        <v>0</v>
      </c>
      <c r="QD46" s="212" t="str">
        <f>IF(PZ46-QA46=0,"ü","û")</f>
        <v>ü</v>
      </c>
      <c r="QE46" s="212"/>
      <c r="QF46" s="120"/>
      <c r="QG46" s="120"/>
      <c r="QH46" s="194"/>
      <c r="QI46" s="194"/>
      <c r="QJ46" s="195"/>
      <c r="QK46" s="112"/>
      <c r="QL46" s="195"/>
      <c r="QM46" s="180"/>
      <c r="QN46" s="180"/>
      <c r="QO46" s="213"/>
      <c r="QP46" s="101"/>
      <c r="QQ46" s="204"/>
      <c r="QR46" s="208" t="s">
        <v>25</v>
      </c>
      <c r="QS46" s="209">
        <f>QT40</f>
        <v>112.5</v>
      </c>
      <c r="QT46" s="210">
        <f>RE42</f>
        <v>112.5</v>
      </c>
      <c r="QU46" s="205"/>
      <c r="QV46" s="211">
        <f>QS46-QT46</f>
        <v>0</v>
      </c>
      <c r="QW46" s="212" t="str">
        <f>IF(QS46-QT46=0,"ü","û")</f>
        <v>ü</v>
      </c>
      <c r="QX46" s="212"/>
      <c r="QY46" s="120"/>
      <c r="QZ46" s="120"/>
      <c r="RA46" s="194"/>
      <c r="RB46" s="194"/>
      <c r="RC46" s="195"/>
      <c r="RD46" s="112"/>
      <c r="RE46" s="195"/>
      <c r="RF46" s="180"/>
      <c r="RG46" s="180"/>
      <c r="RH46" s="213"/>
      <c r="RI46" s="101"/>
      <c r="RJ46" s="204"/>
      <c r="RK46" s="208" t="s">
        <v>25</v>
      </c>
      <c r="RL46" s="209">
        <f>RM40</f>
        <v>135</v>
      </c>
      <c r="RM46" s="210">
        <f>RX42</f>
        <v>135</v>
      </c>
      <c r="RN46" s="205"/>
      <c r="RO46" s="211">
        <f>RL46-RM46</f>
        <v>0</v>
      </c>
      <c r="RP46" s="212" t="str">
        <f>IF(RL46-RM46=0,"ü","û")</f>
        <v>ü</v>
      </c>
      <c r="RQ46" s="212"/>
      <c r="RR46" s="120"/>
      <c r="RS46" s="120"/>
      <c r="RT46" s="194"/>
      <c r="RU46" s="194"/>
      <c r="RV46" s="195"/>
      <c r="RW46" s="112"/>
      <c r="RX46" s="195"/>
      <c r="RY46" s="180"/>
      <c r="RZ46" s="180"/>
      <c r="SA46" s="213"/>
      <c r="SB46" s="101"/>
      <c r="SC46" s="204"/>
      <c r="SD46" s="208" t="s">
        <v>25</v>
      </c>
      <c r="SE46" s="209">
        <f>SF40</f>
        <v>127.5</v>
      </c>
      <c r="SF46" s="210">
        <f>SQ42</f>
        <v>127.5</v>
      </c>
      <c r="SG46" s="205"/>
      <c r="SH46" s="211">
        <f>SE46-SF46</f>
        <v>0</v>
      </c>
      <c r="SI46" s="212" t="str">
        <f>IF(SE46-SF46=0,"ü","û")</f>
        <v>ü</v>
      </c>
      <c r="SJ46" s="212"/>
      <c r="SK46" s="120"/>
      <c r="SL46" s="120"/>
      <c r="SM46" s="194"/>
      <c r="SN46" s="194"/>
      <c r="SO46" s="195"/>
      <c r="SP46" s="112"/>
      <c r="SQ46" s="195"/>
      <c r="SR46" s="180"/>
      <c r="SS46" s="180"/>
      <c r="ST46" s="213"/>
      <c r="SU46" s="101"/>
      <c r="SV46" s="204"/>
      <c r="SW46" s="292" t="s">
        <v>25</v>
      </c>
      <c r="SX46" s="209">
        <f>SY40</f>
        <v>135</v>
      </c>
      <c r="SY46" s="210">
        <f>TJ42</f>
        <v>135</v>
      </c>
      <c r="SZ46" s="205"/>
      <c r="TA46" s="211">
        <f>SX46-SY46</f>
        <v>0</v>
      </c>
      <c r="TB46" s="212" t="str">
        <f>IF(SX46-SY46=0,"ü","û")</f>
        <v>ü</v>
      </c>
      <c r="TC46" s="212"/>
      <c r="TD46" s="120"/>
      <c r="TE46" s="120"/>
      <c r="TF46" s="194"/>
      <c r="TG46" s="194"/>
      <c r="TH46" s="195"/>
      <c r="TI46" s="112"/>
      <c r="TJ46" s="195"/>
      <c r="TK46" s="180"/>
      <c r="TL46" s="180"/>
      <c r="TM46" s="213"/>
      <c r="TN46" s="101"/>
      <c r="TO46" s="204"/>
      <c r="TP46" s="208" t="s">
        <v>25</v>
      </c>
      <c r="TQ46" s="209">
        <f>TR40</f>
        <v>120</v>
      </c>
      <c r="TR46" s="210">
        <f>UC42</f>
        <v>120</v>
      </c>
      <c r="TS46" s="205"/>
      <c r="TT46" s="211">
        <f>TQ46-TR46</f>
        <v>0</v>
      </c>
      <c r="TU46" s="212" t="str">
        <f>IF(TQ46-TR46=0,"ü","û")</f>
        <v>ü</v>
      </c>
      <c r="TV46" s="212"/>
      <c r="TW46" s="120"/>
      <c r="TX46" s="120"/>
      <c r="TY46" s="194"/>
      <c r="TZ46" s="194"/>
      <c r="UA46" s="195"/>
      <c r="UB46" s="112"/>
      <c r="UC46" s="195"/>
      <c r="UD46" s="180"/>
      <c r="UE46" s="180"/>
      <c r="UF46" s="213"/>
      <c r="UG46" s="101"/>
      <c r="UH46" s="204"/>
      <c r="UI46" s="208" t="s">
        <v>25</v>
      </c>
      <c r="UJ46" s="209">
        <f>UK40</f>
        <v>127.5</v>
      </c>
      <c r="UK46" s="210">
        <f>UV42</f>
        <v>127.5</v>
      </c>
      <c r="UL46" s="205"/>
      <c r="UM46" s="211">
        <f>UJ46-UK46</f>
        <v>0</v>
      </c>
      <c r="UN46" s="212" t="str">
        <f>IF(UJ46-UK46=0,"ü","û")</f>
        <v>ü</v>
      </c>
      <c r="UO46" s="212"/>
      <c r="UP46" s="120"/>
      <c r="UQ46" s="120"/>
      <c r="UR46" s="194"/>
      <c r="US46" s="194"/>
      <c r="UT46" s="195"/>
      <c r="UU46" s="112"/>
      <c r="UV46" s="195"/>
      <c r="UW46" s="180"/>
      <c r="UX46" s="180"/>
      <c r="UY46" s="213"/>
      <c r="UZ46" s="101"/>
      <c r="VA46" s="204"/>
      <c r="VB46" s="246" t="s">
        <v>25</v>
      </c>
      <c r="VC46" s="209">
        <f>VD40</f>
        <v>150</v>
      </c>
      <c r="VD46" s="210">
        <f>VO42</f>
        <v>150</v>
      </c>
      <c r="VE46" s="205"/>
      <c r="VF46" s="211">
        <f>VC46-VD46</f>
        <v>0</v>
      </c>
      <c r="VG46" s="212" t="str">
        <f>IF(VC46-VD46=0,"ü","û")</f>
        <v>ü</v>
      </c>
      <c r="VH46" s="212"/>
      <c r="VI46" s="120"/>
      <c r="VJ46" s="120"/>
      <c r="VK46" s="194"/>
      <c r="VL46" s="194"/>
      <c r="VM46" s="195"/>
      <c r="VN46" s="112"/>
      <c r="VO46" s="195"/>
      <c r="VP46" s="180"/>
      <c r="VQ46" s="180"/>
      <c r="VR46" s="213"/>
      <c r="VS46" s="101"/>
      <c r="VT46" s="204"/>
      <c r="VU46" s="269" t="s">
        <v>25</v>
      </c>
      <c r="VV46" s="209">
        <f>VW40</f>
        <v>120</v>
      </c>
      <c r="VW46" s="210">
        <f>WH42</f>
        <v>120</v>
      </c>
      <c r="VX46" s="205"/>
      <c r="VY46" s="211">
        <f>VV46-VW46</f>
        <v>0</v>
      </c>
      <c r="VZ46" s="212" t="str">
        <f>IF(VV46-VW46=0,"ü","û")</f>
        <v>ü</v>
      </c>
      <c r="WA46" s="212"/>
      <c r="WB46" s="120"/>
      <c r="WC46" s="120"/>
      <c r="WD46" s="194"/>
      <c r="WE46" s="194"/>
      <c r="WF46" s="195"/>
      <c r="WG46" s="112"/>
      <c r="WH46" s="195"/>
      <c r="WI46" s="180"/>
      <c r="WJ46" s="180"/>
      <c r="WK46" s="213"/>
      <c r="WL46" s="101"/>
      <c r="WM46" s="204"/>
      <c r="WN46" s="319" t="s">
        <v>25</v>
      </c>
      <c r="WO46" s="209">
        <f>WP40</f>
        <v>138</v>
      </c>
      <c r="WP46" s="210">
        <f>XA42</f>
        <v>138</v>
      </c>
      <c r="WQ46" s="205"/>
      <c r="WR46" s="211">
        <f>WO46-WP46</f>
        <v>0</v>
      </c>
      <c r="WS46" s="212" t="str">
        <f>IF(WO46-WP46=0,"ü","û")</f>
        <v>ü</v>
      </c>
      <c r="WT46" s="212"/>
      <c r="WU46" s="120"/>
      <c r="WV46" s="120"/>
      <c r="WW46" s="194"/>
      <c r="WX46" s="194"/>
      <c r="WY46" s="195"/>
      <c r="WZ46" s="112"/>
      <c r="XA46" s="195"/>
      <c r="XB46" s="180"/>
      <c r="XC46" s="180"/>
      <c r="XD46" s="213"/>
      <c r="XE46" s="101"/>
      <c r="XF46" s="204"/>
      <c r="XG46" s="283" t="s">
        <v>25</v>
      </c>
      <c r="XH46" s="209">
        <f>XI40</f>
        <v>135</v>
      </c>
      <c r="XI46" s="210">
        <f>XT42</f>
        <v>135</v>
      </c>
      <c r="XJ46" s="205"/>
      <c r="XK46" s="211">
        <f>XH46-XI46</f>
        <v>0</v>
      </c>
      <c r="XL46" s="212" t="str">
        <f>IF(XH46-XI46=0,"ü","û")</f>
        <v>ü</v>
      </c>
      <c r="XM46" s="212"/>
      <c r="XN46" s="120"/>
      <c r="XO46" s="120"/>
      <c r="XP46" s="194"/>
      <c r="XQ46" s="194"/>
      <c r="XR46" s="195"/>
      <c r="XS46" s="112"/>
      <c r="XT46" s="195"/>
      <c r="XU46" s="180"/>
      <c r="XV46" s="180"/>
      <c r="XW46" s="213"/>
      <c r="XX46" s="101"/>
      <c r="XY46" s="204"/>
      <c r="XZ46" s="285" t="s">
        <v>25</v>
      </c>
      <c r="YA46" s="209">
        <f>YB40</f>
        <v>127.5</v>
      </c>
      <c r="YB46" s="210">
        <f>YM42</f>
        <v>127.5</v>
      </c>
      <c r="YC46" s="205"/>
      <c r="YD46" s="211">
        <f>YA46-YB46</f>
        <v>0</v>
      </c>
      <c r="YE46" s="212" t="str">
        <f>IF(YA46-YB46=0,"ü","û")</f>
        <v>ü</v>
      </c>
      <c r="YF46" s="212"/>
      <c r="YG46" s="120"/>
      <c r="YH46" s="120"/>
      <c r="YI46" s="194"/>
      <c r="YJ46" s="194"/>
      <c r="YK46" s="195"/>
      <c r="YL46" s="112"/>
      <c r="YM46" s="195"/>
      <c r="YN46" s="180"/>
      <c r="YO46" s="180"/>
      <c r="YP46" s="213"/>
      <c r="YQ46" s="101"/>
      <c r="YR46" s="204"/>
      <c r="YS46" s="286" t="s">
        <v>25</v>
      </c>
      <c r="YT46" s="209">
        <f>YU40</f>
        <v>150</v>
      </c>
      <c r="YU46" s="210">
        <f>ZF42</f>
        <v>150</v>
      </c>
      <c r="YV46" s="205"/>
      <c r="YW46" s="211">
        <f>YT46-YU46</f>
        <v>0</v>
      </c>
      <c r="YX46" s="212" t="str">
        <f>IF(YT46-YU46=0,"ü","û")</f>
        <v>ü</v>
      </c>
      <c r="YY46" s="212"/>
      <c r="YZ46" s="120"/>
      <c r="ZA46" s="120"/>
      <c r="ZB46" s="194"/>
      <c r="ZC46" s="194"/>
      <c r="ZD46" s="195"/>
      <c r="ZE46" s="112"/>
      <c r="ZF46" s="195"/>
      <c r="ZG46" s="180"/>
      <c r="ZH46" s="180"/>
      <c r="ZI46" s="213"/>
      <c r="ZJ46" s="101"/>
      <c r="ZK46" s="204"/>
      <c r="ZL46" s="288" t="s">
        <v>25</v>
      </c>
      <c r="ZM46" s="209">
        <f>ZN40</f>
        <v>135</v>
      </c>
      <c r="ZN46" s="210">
        <f>ZY42</f>
        <v>135</v>
      </c>
      <c r="ZO46" s="205"/>
      <c r="ZP46" s="211">
        <f>ZM46-ZN46</f>
        <v>0</v>
      </c>
      <c r="ZQ46" s="212" t="str">
        <f>IF(ZM46-ZN46=0,"ü","û")</f>
        <v>ü</v>
      </c>
      <c r="ZR46" s="212"/>
      <c r="ZS46" s="120"/>
      <c r="ZT46" s="120"/>
      <c r="ZU46" s="194"/>
      <c r="ZV46" s="194"/>
      <c r="ZW46" s="195"/>
      <c r="ZX46" s="112"/>
      <c r="ZY46" s="195"/>
      <c r="ZZ46" s="180"/>
      <c r="AAA46" s="180"/>
      <c r="AAB46" s="213"/>
      <c r="AAC46" s="101"/>
      <c r="AAD46" s="204"/>
      <c r="AAE46" s="290" t="s">
        <v>25</v>
      </c>
      <c r="AAF46" s="209">
        <f>AAG40</f>
        <v>157.5</v>
      </c>
      <c r="AAG46" s="210">
        <f>AAR42</f>
        <v>157.5</v>
      </c>
      <c r="AAH46" s="205"/>
      <c r="AAI46" s="211">
        <f>AAF46-AAG46</f>
        <v>0</v>
      </c>
      <c r="AAJ46" s="212" t="str">
        <f>IF(AAF46-AAG46=0,"ü","û")</f>
        <v>ü</v>
      </c>
      <c r="AAK46" s="212"/>
      <c r="AAL46" s="120"/>
      <c r="AAM46" s="120"/>
      <c r="AAN46" s="194"/>
      <c r="AAO46" s="194"/>
      <c r="AAP46" s="195"/>
      <c r="AAQ46" s="112"/>
      <c r="AAR46" s="195"/>
      <c r="AAS46" s="180"/>
      <c r="AAT46" s="180"/>
      <c r="AAU46" s="213"/>
      <c r="AAV46" s="101"/>
      <c r="AAW46" s="204"/>
      <c r="AAX46" s="313" t="s">
        <v>25</v>
      </c>
      <c r="AAY46" s="209">
        <f>AAZ40</f>
        <v>135</v>
      </c>
      <c r="AAZ46" s="210">
        <f>ABK42</f>
        <v>135</v>
      </c>
      <c r="ABA46" s="205"/>
      <c r="ABB46" s="211">
        <f>AAY46-AAZ46</f>
        <v>0</v>
      </c>
      <c r="ABC46" s="212" t="str">
        <f>IF(AAY46-AAZ46=0,"ü","û")</f>
        <v>ü</v>
      </c>
      <c r="ABD46" s="212"/>
      <c r="ABE46" s="120"/>
      <c r="ABF46" s="120"/>
      <c r="ABG46" s="194"/>
      <c r="ABH46" s="194"/>
      <c r="ABI46" s="195"/>
      <c r="ABJ46" s="112"/>
      <c r="ABK46" s="195"/>
      <c r="ABL46" s="180"/>
      <c r="ABM46" s="180"/>
      <c r="ABN46" s="213"/>
      <c r="ABO46" s="101"/>
      <c r="ABP46" s="204"/>
      <c r="ABQ46" s="305" t="s">
        <v>25</v>
      </c>
      <c r="ABR46" s="209">
        <f>ABS40</f>
        <v>150</v>
      </c>
      <c r="ABS46" s="210">
        <f>ACD42</f>
        <v>150</v>
      </c>
      <c r="ABT46" s="205"/>
      <c r="ABU46" s="211">
        <f>ABR46-ABS46</f>
        <v>0</v>
      </c>
      <c r="ABV46" s="212" t="str">
        <f>IF(ABR46-ABS46=0,"ü","û")</f>
        <v>ü</v>
      </c>
      <c r="ABW46" s="212"/>
      <c r="ABX46" s="120"/>
      <c r="ABY46" s="120"/>
      <c r="ABZ46" s="194"/>
      <c r="ACA46" s="194"/>
      <c r="ACB46" s="195"/>
      <c r="ACC46" s="112"/>
      <c r="ACD46" s="195"/>
      <c r="ACE46" s="180"/>
      <c r="ACF46" s="180"/>
      <c r="ACG46" s="213"/>
      <c r="ACH46" s="101"/>
      <c r="ACI46" s="204"/>
      <c r="ACJ46" s="295" t="s">
        <v>25</v>
      </c>
      <c r="ACK46" s="209">
        <f>ACL40</f>
        <v>142.5</v>
      </c>
      <c r="ACL46" s="210">
        <f>ACW42</f>
        <v>142.5</v>
      </c>
      <c r="ACM46" s="205"/>
      <c r="ACN46" s="211">
        <f>ACK46-ACL46</f>
        <v>0</v>
      </c>
      <c r="ACO46" s="212" t="str">
        <f>IF(ACK46-ACL46=0,"ü","û")</f>
        <v>ü</v>
      </c>
      <c r="ACP46" s="212"/>
      <c r="ACQ46" s="120"/>
      <c r="ACR46" s="120"/>
      <c r="ACS46" s="194"/>
      <c r="ACT46" s="194"/>
      <c r="ACU46" s="195"/>
      <c r="ACV46" s="112"/>
      <c r="ACW46" s="195"/>
      <c r="ACX46" s="180"/>
      <c r="ACY46" s="180"/>
      <c r="ACZ46" s="213"/>
      <c r="ADA46" s="101"/>
      <c r="ADB46" s="204"/>
      <c r="ADC46" s="296" t="s">
        <v>25</v>
      </c>
      <c r="ADD46" s="209">
        <f>ADE40</f>
        <v>140.5</v>
      </c>
      <c r="ADE46" s="210">
        <f>ADP42</f>
        <v>140.5</v>
      </c>
      <c r="ADF46" s="205"/>
      <c r="ADG46" s="211">
        <f>ADD46-ADE46</f>
        <v>0</v>
      </c>
      <c r="ADH46" s="212" t="str">
        <f>IF(ADD46-ADE46=0,"ü","û")</f>
        <v>ü</v>
      </c>
      <c r="ADI46" s="212"/>
      <c r="ADJ46" s="120"/>
      <c r="ADK46" s="120"/>
      <c r="ADL46" s="194"/>
      <c r="ADM46" s="194"/>
      <c r="ADN46" s="195"/>
      <c r="ADO46" s="112"/>
      <c r="ADP46" s="195"/>
      <c r="ADQ46" s="180"/>
      <c r="ADR46" s="180"/>
      <c r="ADS46" s="213"/>
      <c r="ADT46" s="101"/>
      <c r="ADU46" s="204"/>
      <c r="ADV46" s="298" t="s">
        <v>25</v>
      </c>
      <c r="ADW46" s="209">
        <f>ADX40</f>
        <v>135</v>
      </c>
      <c r="ADX46" s="210">
        <f>AEI42</f>
        <v>135</v>
      </c>
      <c r="ADY46" s="205"/>
      <c r="ADZ46" s="211">
        <f>ADW46-ADX46</f>
        <v>0</v>
      </c>
      <c r="AEA46" s="212" t="str">
        <f>IF(ADW46-ADX46=0,"ü","û")</f>
        <v>ü</v>
      </c>
      <c r="AEB46" s="212"/>
      <c r="AEC46" s="120"/>
      <c r="AED46" s="120"/>
      <c r="AEE46" s="194"/>
      <c r="AEF46" s="194"/>
      <c r="AEG46" s="195"/>
      <c r="AEH46" s="112"/>
      <c r="AEI46" s="195"/>
      <c r="AEJ46" s="180"/>
      <c r="AEK46" s="180"/>
      <c r="AEL46" s="213"/>
      <c r="AEM46" s="101"/>
      <c r="AEN46" s="204"/>
      <c r="AEO46" s="300" t="s">
        <v>25</v>
      </c>
      <c r="AEP46" s="209">
        <f>AEQ40</f>
        <v>127.5</v>
      </c>
      <c r="AEQ46" s="210">
        <f>AFB42</f>
        <v>127.5</v>
      </c>
      <c r="AER46" s="205"/>
      <c r="AES46" s="211">
        <f>AEP46-AEQ46</f>
        <v>0</v>
      </c>
      <c r="AET46" s="212" t="str">
        <f>IF(AEP46-AEQ46=0,"ü","û")</f>
        <v>ü</v>
      </c>
      <c r="AEU46" s="212"/>
      <c r="AEV46" s="120"/>
      <c r="AEW46" s="120"/>
      <c r="AEX46" s="194"/>
      <c r="AEY46" s="194"/>
      <c r="AEZ46" s="195"/>
      <c r="AFA46" s="112"/>
      <c r="AFB46" s="195"/>
      <c r="AFC46" s="180"/>
      <c r="AFD46" s="180"/>
      <c r="AFE46" s="213"/>
      <c r="AFF46" s="101"/>
      <c r="AFG46" s="204"/>
      <c r="AFH46" s="300" t="s">
        <v>25</v>
      </c>
      <c r="AFI46" s="209">
        <f>AFJ40</f>
        <v>150</v>
      </c>
      <c r="AFJ46" s="210">
        <f>AFU42</f>
        <v>150</v>
      </c>
      <c r="AFK46" s="205"/>
      <c r="AFL46" s="211">
        <f>AFI46-AFJ46</f>
        <v>0</v>
      </c>
      <c r="AFM46" s="212" t="str">
        <f>IF(AFI46-AFJ46=0,"ü","û")</f>
        <v>ü</v>
      </c>
      <c r="AFN46" s="212"/>
      <c r="AFO46" s="120"/>
      <c r="AFP46" s="120"/>
      <c r="AFQ46" s="194"/>
      <c r="AFR46" s="194"/>
      <c r="AFS46" s="195"/>
      <c r="AFT46" s="112"/>
      <c r="AFU46" s="195"/>
      <c r="AFV46" s="180"/>
      <c r="AFW46" s="180"/>
      <c r="AFX46" s="213"/>
      <c r="AFY46" s="101"/>
      <c r="AFZ46" s="204"/>
      <c r="AGA46" s="302" t="s">
        <v>25</v>
      </c>
      <c r="AGB46" s="209">
        <f>AGC40</f>
        <v>142</v>
      </c>
      <c r="AGC46" s="210">
        <f>AGN42</f>
        <v>142</v>
      </c>
      <c r="AGD46" s="205"/>
      <c r="AGE46" s="211">
        <f>AGB46-AGC46</f>
        <v>0</v>
      </c>
      <c r="AGF46" s="212" t="str">
        <f>IF(AGB46-AGC46=0,"ü","û")</f>
        <v>ü</v>
      </c>
      <c r="AGG46" s="212"/>
      <c r="AGH46" s="120"/>
      <c r="AGI46" s="120"/>
      <c r="AGJ46" s="194"/>
      <c r="AGK46" s="194"/>
      <c r="AGL46" s="195"/>
      <c r="AGM46" s="112"/>
      <c r="AGN46" s="195"/>
      <c r="AGO46" s="180"/>
      <c r="AGP46" s="180"/>
      <c r="AGQ46" s="213"/>
      <c r="AGR46" s="101"/>
      <c r="AGS46" s="204"/>
      <c r="AGT46" s="303" t="s">
        <v>25</v>
      </c>
      <c r="AGU46" s="209">
        <f>AGV40</f>
        <v>142.5</v>
      </c>
      <c r="AGV46" s="210">
        <f>AHG42</f>
        <v>142.5</v>
      </c>
      <c r="AGW46" s="205"/>
      <c r="AGX46" s="211">
        <f>AGU46-AGV46</f>
        <v>0</v>
      </c>
      <c r="AGY46" s="212" t="str">
        <f>IF(AGU46-AGV46=0,"ü","û")</f>
        <v>ü</v>
      </c>
      <c r="AGZ46" s="212"/>
      <c r="AHA46" s="120"/>
      <c r="AHB46" s="120"/>
      <c r="AHC46" s="194"/>
      <c r="AHD46" s="194"/>
      <c r="AHE46" s="195"/>
      <c r="AHF46" s="112"/>
      <c r="AHG46" s="195"/>
      <c r="AHH46" s="180"/>
      <c r="AHI46" s="180"/>
      <c r="AHJ46" s="213"/>
      <c r="AHK46" s="101"/>
      <c r="AHL46" s="204"/>
      <c r="AHM46" s="303" t="s">
        <v>25</v>
      </c>
      <c r="AHN46" s="209">
        <f>AHO40</f>
        <v>105</v>
      </c>
      <c r="AHO46" s="210">
        <f>AHZ42</f>
        <v>105</v>
      </c>
      <c r="AHP46" s="205"/>
      <c r="AHQ46" s="211">
        <f>AHN46-AHO46</f>
        <v>0</v>
      </c>
      <c r="AHR46" s="212" t="str">
        <f>IF(AHN46-AHO46=0,"ü","û")</f>
        <v>ü</v>
      </c>
      <c r="AHS46" s="212"/>
      <c r="AHT46" s="120"/>
      <c r="AHU46" s="120"/>
      <c r="AHV46" s="194"/>
      <c r="AHW46" s="194"/>
      <c r="AHX46" s="195"/>
      <c r="AHY46" s="112"/>
      <c r="AHZ46" s="195"/>
      <c r="AIA46" s="180"/>
      <c r="AIB46" s="180"/>
      <c r="AIC46" s="213"/>
      <c r="AID46" s="101"/>
      <c r="AIE46" s="204"/>
      <c r="AIF46" s="303" t="s">
        <v>25</v>
      </c>
      <c r="AIG46" s="209">
        <f>AIH40</f>
        <v>130.5</v>
      </c>
      <c r="AIH46" s="210">
        <f>AIS42</f>
        <v>130.5</v>
      </c>
      <c r="AII46" s="205"/>
      <c r="AIJ46" s="211">
        <f>AIG46-AIH46</f>
        <v>0</v>
      </c>
      <c r="AIK46" s="212" t="str">
        <f>IF(AIG46-AIH46=0,"ü","û")</f>
        <v>ü</v>
      </c>
      <c r="AIL46" s="212"/>
      <c r="AIM46" s="120"/>
      <c r="AIN46" s="120"/>
      <c r="AIO46" s="194"/>
      <c r="AIP46" s="194"/>
      <c r="AIQ46" s="195"/>
      <c r="AIR46" s="112"/>
      <c r="AIS46" s="195"/>
      <c r="AIT46" s="180"/>
      <c r="AIU46" s="180"/>
      <c r="AIV46" s="213"/>
      <c r="AIW46" s="101"/>
      <c r="AIX46" s="204"/>
      <c r="AIY46" s="309" t="s">
        <v>25</v>
      </c>
      <c r="AIZ46" s="209">
        <f>AJA40</f>
        <v>135</v>
      </c>
      <c r="AJA46" s="210">
        <f>AJL42</f>
        <v>135</v>
      </c>
      <c r="AJB46" s="205"/>
      <c r="AJC46" s="211">
        <f>AIZ46-AJA46</f>
        <v>0</v>
      </c>
      <c r="AJD46" s="212" t="str">
        <f>IF(AIZ46-AJA46=0,"ü","û")</f>
        <v>ü</v>
      </c>
      <c r="AJE46" s="212"/>
      <c r="AJF46" s="120"/>
      <c r="AJG46" s="120"/>
      <c r="AJH46" s="194"/>
      <c r="AJI46" s="194"/>
      <c r="AJJ46" s="195"/>
      <c r="AJK46" s="112"/>
      <c r="AJL46" s="195"/>
      <c r="AJM46" s="180"/>
      <c r="AJN46" s="180"/>
      <c r="AJO46" s="213"/>
      <c r="AJP46" s="101"/>
      <c r="AJQ46" s="204"/>
      <c r="AJR46" s="311" t="s">
        <v>25</v>
      </c>
      <c r="AJS46" s="209">
        <f>AJT40</f>
        <v>135</v>
      </c>
      <c r="AJT46" s="210">
        <f>AKE42</f>
        <v>135</v>
      </c>
      <c r="AJU46" s="205"/>
      <c r="AJV46" s="211">
        <f>AJS46-AJT46</f>
        <v>0</v>
      </c>
      <c r="AJW46" s="212" t="str">
        <f>IF(AJS46-AJT46=0,"ü","û")</f>
        <v>ü</v>
      </c>
      <c r="AJX46" s="212"/>
      <c r="AJY46" s="120"/>
      <c r="AJZ46" s="120"/>
      <c r="AKA46" s="194"/>
      <c r="AKB46" s="194"/>
      <c r="AKC46" s="195"/>
      <c r="AKD46" s="112"/>
      <c r="AKE46" s="195"/>
      <c r="AKF46" s="180"/>
      <c r="AKG46" s="180"/>
      <c r="AKH46" s="213"/>
      <c r="AKI46" s="101"/>
      <c r="AKJ46" s="204"/>
      <c r="AKK46" s="313" t="s">
        <v>25</v>
      </c>
      <c r="AKL46" s="209">
        <f>AKM40</f>
        <v>150</v>
      </c>
      <c r="AKM46" s="210">
        <f>AKX42</f>
        <v>150</v>
      </c>
      <c r="AKN46" s="205"/>
      <c r="AKO46" s="211">
        <f>AKL46-AKM46</f>
        <v>0</v>
      </c>
      <c r="AKP46" s="212" t="str">
        <f>IF(AKL46-AKM46=0,"ü","û")</f>
        <v>ü</v>
      </c>
      <c r="AKQ46" s="212"/>
      <c r="AKR46" s="120"/>
      <c r="AKS46" s="120"/>
      <c r="AKT46" s="194"/>
      <c r="AKU46" s="194"/>
      <c r="AKV46" s="195"/>
      <c r="AKW46" s="112"/>
      <c r="AKX46" s="195"/>
      <c r="AKY46" s="180"/>
      <c r="AKZ46" s="180"/>
      <c r="ALA46" s="213"/>
      <c r="ALB46" s="101"/>
      <c r="ALC46" s="204"/>
      <c r="ALD46" s="313" t="s">
        <v>25</v>
      </c>
      <c r="ALE46" s="209">
        <f>ALF40</f>
        <v>135</v>
      </c>
      <c r="ALF46" s="210">
        <f>ALQ42</f>
        <v>135</v>
      </c>
      <c r="ALG46" s="205"/>
      <c r="ALH46" s="211">
        <f>ALE46-ALF46</f>
        <v>0</v>
      </c>
      <c r="ALI46" s="212" t="str">
        <f>IF(ALE46-ALF46=0,"ü","û")</f>
        <v>ü</v>
      </c>
      <c r="ALJ46" s="212"/>
      <c r="ALK46" s="120"/>
      <c r="ALL46" s="120"/>
      <c r="ALM46" s="194"/>
      <c r="ALN46" s="194"/>
      <c r="ALO46" s="195"/>
      <c r="ALP46" s="112"/>
      <c r="ALQ46" s="195"/>
      <c r="ALR46" s="180"/>
      <c r="ALS46" s="180"/>
      <c r="ALT46" s="213"/>
      <c r="ALU46" s="101"/>
      <c r="ALV46" s="204"/>
      <c r="ALW46" s="313" t="s">
        <v>25</v>
      </c>
      <c r="ALX46" s="209">
        <f>ALY40</f>
        <v>150</v>
      </c>
      <c r="ALY46" s="210">
        <f>AMJ42</f>
        <v>150</v>
      </c>
      <c r="ALZ46" s="205"/>
      <c r="AMA46" s="211">
        <f>ALX46-ALY46</f>
        <v>0</v>
      </c>
      <c r="AMB46" s="212" t="str">
        <f>IF(ALX46-ALY46=0,"ü","û")</f>
        <v>ü</v>
      </c>
      <c r="AMC46" s="212"/>
      <c r="AMD46" s="120"/>
      <c r="AME46" s="120"/>
      <c r="AMF46" s="194"/>
      <c r="AMG46" s="194"/>
      <c r="AMH46" s="195"/>
      <c r="AMI46" s="112"/>
      <c r="AMJ46" s="195"/>
      <c r="AMK46" s="180"/>
      <c r="AML46" s="180"/>
      <c r="AMM46" s="213"/>
      <c r="AMN46" s="101"/>
      <c r="AMO46" s="204"/>
      <c r="AMP46" s="313" t="s">
        <v>25</v>
      </c>
      <c r="AMQ46" s="209">
        <f>AMR40</f>
        <v>142.5</v>
      </c>
      <c r="AMR46" s="210">
        <f>ANC42</f>
        <v>142.5</v>
      </c>
      <c r="AMS46" s="205"/>
      <c r="AMT46" s="211">
        <f>AMQ46-AMR46</f>
        <v>0</v>
      </c>
      <c r="AMU46" s="212" t="str">
        <f>IF(AMQ46-AMR46=0,"ü","û")</f>
        <v>ü</v>
      </c>
      <c r="AMV46" s="212"/>
      <c r="AMW46" s="120"/>
      <c r="AMX46" s="120"/>
      <c r="AMY46" s="194"/>
      <c r="AMZ46" s="194"/>
      <c r="ANA46" s="195"/>
      <c r="ANB46" s="112"/>
      <c r="ANC46" s="195"/>
      <c r="AND46" s="180"/>
      <c r="ANE46" s="180"/>
      <c r="ANF46" s="213"/>
      <c r="ANG46" s="101"/>
      <c r="ANH46" s="204"/>
      <c r="ANI46" s="313" t="s">
        <v>25</v>
      </c>
      <c r="ANJ46" s="209">
        <f>ANK40</f>
        <v>127.5</v>
      </c>
      <c r="ANK46" s="210">
        <f>ANV42</f>
        <v>127.5</v>
      </c>
      <c r="ANL46" s="205"/>
      <c r="ANM46" s="211">
        <f>ANJ46-ANK46</f>
        <v>0</v>
      </c>
      <c r="ANN46" s="212" t="str">
        <f>IF(ANJ46-ANK46=0,"ü","û")</f>
        <v>ü</v>
      </c>
      <c r="ANO46" s="212"/>
      <c r="ANP46" s="120"/>
      <c r="ANQ46" s="120"/>
      <c r="ANR46" s="194"/>
      <c r="ANS46" s="194"/>
      <c r="ANT46" s="195"/>
      <c r="ANU46" s="112"/>
      <c r="ANV46" s="195"/>
      <c r="ANW46" s="180"/>
      <c r="ANX46" s="180"/>
      <c r="ANY46" s="213"/>
      <c r="ANZ46" s="101"/>
      <c r="AOA46" s="204"/>
      <c r="AOB46" s="313" t="s">
        <v>25</v>
      </c>
      <c r="AOC46" s="209">
        <f>AOD40</f>
        <v>142.5</v>
      </c>
      <c r="AOD46" s="210">
        <f>AOO42</f>
        <v>142.5</v>
      </c>
      <c r="AOE46" s="205"/>
      <c r="AOF46" s="211">
        <f>AOC46-AOD46</f>
        <v>0</v>
      </c>
      <c r="AOG46" s="212" t="str">
        <f>IF(AOC46-AOD46=0,"ü","û")</f>
        <v>ü</v>
      </c>
      <c r="AOH46" s="212"/>
      <c r="AOI46" s="120"/>
      <c r="AOJ46" s="120"/>
      <c r="AOK46" s="194"/>
      <c r="AOL46" s="194"/>
      <c r="AOM46" s="195"/>
      <c r="AON46" s="112"/>
      <c r="AOO46" s="195"/>
      <c r="AOP46" s="180"/>
      <c r="AOQ46" s="180"/>
      <c r="AOR46" s="213"/>
      <c r="AOS46" s="101"/>
      <c r="AOT46" s="204"/>
      <c r="AOU46" s="313" t="s">
        <v>25</v>
      </c>
      <c r="AOV46" s="209">
        <f>AOW40</f>
        <v>142.5</v>
      </c>
      <c r="AOW46" s="210">
        <f>APH42</f>
        <v>142.5</v>
      </c>
      <c r="AOX46" s="205"/>
      <c r="AOY46" s="211">
        <f>AOV46-AOW46</f>
        <v>0</v>
      </c>
      <c r="AOZ46" s="212" t="str">
        <f>IF(AOV46-AOW46=0,"ü","û")</f>
        <v>ü</v>
      </c>
      <c r="APA46" s="212"/>
      <c r="APB46" s="120"/>
      <c r="APC46" s="120"/>
      <c r="APD46" s="194"/>
      <c r="APE46" s="194"/>
      <c r="APF46" s="195"/>
      <c r="APG46" s="112"/>
      <c r="APH46" s="195"/>
      <c r="API46" s="180"/>
      <c r="APJ46" s="180"/>
      <c r="APK46" s="213"/>
      <c r="APL46" s="101"/>
      <c r="APM46" s="204"/>
      <c r="APN46" s="317" t="s">
        <v>25</v>
      </c>
      <c r="APO46" s="209">
        <f>APP40</f>
        <v>150</v>
      </c>
      <c r="APP46" s="210">
        <f>AQA42</f>
        <v>150</v>
      </c>
      <c r="APQ46" s="205"/>
      <c r="APR46" s="211">
        <f>APO46-APP46</f>
        <v>0</v>
      </c>
      <c r="APS46" s="212" t="str">
        <f>IF(APO46-APP46=0,"ü","û")</f>
        <v>ü</v>
      </c>
      <c r="APT46" s="212"/>
      <c r="APU46" s="120"/>
      <c r="APV46" s="120"/>
      <c r="APW46" s="194"/>
      <c r="APX46" s="194"/>
      <c r="APY46" s="195"/>
      <c r="APZ46" s="112"/>
      <c r="AQA46" s="195"/>
      <c r="AQB46" s="180"/>
      <c r="AQC46" s="180"/>
      <c r="AQD46" s="213"/>
      <c r="AQE46" s="101"/>
      <c r="AQF46" s="204"/>
      <c r="AQG46" s="317" t="s">
        <v>25</v>
      </c>
      <c r="AQH46" s="209">
        <f>AQI40</f>
        <v>135</v>
      </c>
      <c r="AQI46" s="210">
        <f>AQT42</f>
        <v>135</v>
      </c>
      <c r="AQJ46" s="205"/>
      <c r="AQK46" s="211">
        <f>AQH46-AQI46</f>
        <v>0</v>
      </c>
      <c r="AQL46" s="212" t="str">
        <f>IF(AQH46-AQI46=0,"ü","û")</f>
        <v>ü</v>
      </c>
      <c r="AQM46" s="212"/>
      <c r="AQN46" s="120"/>
      <c r="AQO46" s="120"/>
      <c r="AQP46" s="194"/>
      <c r="AQQ46" s="194"/>
      <c r="AQR46" s="195"/>
      <c r="AQS46" s="112"/>
      <c r="AQT46" s="195"/>
      <c r="AQU46" s="180"/>
      <c r="AQV46" s="180"/>
      <c r="AQW46" s="213"/>
      <c r="AQX46" s="101"/>
      <c r="AQY46" s="204"/>
      <c r="AQZ46" s="317" t="s">
        <v>25</v>
      </c>
      <c r="ARA46" s="209">
        <f>ARB40</f>
        <v>150</v>
      </c>
      <c r="ARB46" s="210">
        <f>ARM42</f>
        <v>150</v>
      </c>
      <c r="ARC46" s="205"/>
      <c r="ARD46" s="211">
        <f>ARA46-ARB46</f>
        <v>0</v>
      </c>
      <c r="ARE46" s="212" t="str">
        <f>IF(ARA46-ARB46=0,"ü","û")</f>
        <v>ü</v>
      </c>
      <c r="ARF46" s="212"/>
      <c r="ARG46" s="120"/>
      <c r="ARH46" s="120"/>
      <c r="ARI46" s="194"/>
      <c r="ARJ46" s="194"/>
      <c r="ARK46" s="195"/>
      <c r="ARL46" s="112"/>
      <c r="ARM46" s="195"/>
      <c r="ARN46" s="180"/>
      <c r="ARO46" s="180"/>
      <c r="ARP46" s="213"/>
      <c r="ARQ46" s="101"/>
      <c r="ARR46" s="204"/>
      <c r="ARS46" s="319" t="s">
        <v>25</v>
      </c>
      <c r="ART46" s="209">
        <f>ARU40</f>
        <v>142.5</v>
      </c>
      <c r="ARU46" s="210">
        <f>ASF42</f>
        <v>142.5</v>
      </c>
      <c r="ARV46" s="205"/>
      <c r="ARW46" s="211">
        <f>ART46-ARU46</f>
        <v>0</v>
      </c>
      <c r="ARX46" s="212" t="str">
        <f>IF(ART46-ARU46=0,"ü","û")</f>
        <v>ü</v>
      </c>
      <c r="ARY46" s="212"/>
      <c r="ARZ46" s="120"/>
      <c r="ASA46" s="120"/>
      <c r="ASB46" s="194"/>
      <c r="ASC46" s="194"/>
      <c r="ASD46" s="195"/>
      <c r="ASE46" s="112"/>
      <c r="ASF46" s="195"/>
      <c r="ASG46" s="180"/>
      <c r="ASH46" s="180"/>
      <c r="ASI46" s="213"/>
      <c r="ASJ46" s="101"/>
      <c r="ASK46" s="204"/>
      <c r="ASL46" s="319" t="s">
        <v>25</v>
      </c>
      <c r="ASM46" s="209">
        <f>ASN40</f>
        <v>142.5</v>
      </c>
      <c r="ASN46" s="210">
        <f>ASY42</f>
        <v>142.5</v>
      </c>
      <c r="ASO46" s="205"/>
      <c r="ASP46" s="211">
        <f>ASM46-ASN46</f>
        <v>0</v>
      </c>
      <c r="ASQ46" s="212" t="str">
        <f>IF(ASM46-ASN46=0,"ü","û")</f>
        <v>ü</v>
      </c>
      <c r="ASR46" s="212"/>
      <c r="ASS46" s="120"/>
      <c r="AST46" s="120"/>
      <c r="ASU46" s="194"/>
      <c r="ASV46" s="194"/>
      <c r="ASW46" s="195"/>
      <c r="ASX46" s="112"/>
      <c r="ASY46" s="195"/>
      <c r="ASZ46" s="180"/>
      <c r="ATA46" s="180"/>
      <c r="ATB46" s="213"/>
      <c r="ATC46" s="101"/>
      <c r="ATD46" s="204"/>
      <c r="ATE46" s="321" t="s">
        <v>25</v>
      </c>
      <c r="ATF46" s="209">
        <f>ATG40</f>
        <v>142.5</v>
      </c>
      <c r="ATG46" s="210">
        <f>ATR42</f>
        <v>142.5</v>
      </c>
      <c r="ATH46" s="205"/>
      <c r="ATI46" s="211">
        <f>ATF46-ATG46</f>
        <v>0</v>
      </c>
      <c r="ATJ46" s="212" t="str">
        <f>IF(ATF46-ATG46=0,"ü","û")</f>
        <v>ü</v>
      </c>
      <c r="ATK46" s="212"/>
      <c r="ATL46" s="120"/>
      <c r="ATM46" s="120"/>
      <c r="ATN46" s="194"/>
      <c r="ATO46" s="194"/>
      <c r="ATP46" s="195"/>
      <c r="ATQ46" s="112"/>
      <c r="ATR46" s="195"/>
      <c r="ATS46" s="180"/>
      <c r="ATT46" s="180"/>
      <c r="ATU46" s="213"/>
      <c r="ATV46" s="101"/>
      <c r="ATW46" s="204"/>
      <c r="ATX46" s="323" t="s">
        <v>25</v>
      </c>
      <c r="ATY46" s="209">
        <f>ATZ40</f>
        <v>97.5</v>
      </c>
      <c r="ATZ46" s="210">
        <f>AUK42</f>
        <v>97.5</v>
      </c>
      <c r="AUA46" s="205"/>
      <c r="AUB46" s="211">
        <f>ATY46-ATZ46</f>
        <v>0</v>
      </c>
      <c r="AUC46" s="212" t="str">
        <f>IF(ATY46-ATZ46=0,"ü","û")</f>
        <v>ü</v>
      </c>
      <c r="AUD46" s="212"/>
      <c r="AUE46" s="120"/>
      <c r="AUF46" s="120"/>
      <c r="AUG46" s="194"/>
      <c r="AUH46" s="194"/>
      <c r="AUI46" s="195"/>
      <c r="AUJ46" s="112"/>
      <c r="AUK46" s="195"/>
      <c r="AUL46" s="180"/>
      <c r="AUM46" s="180"/>
      <c r="AUN46" s="213"/>
      <c r="AUO46" s="101"/>
      <c r="AUP46" s="204"/>
      <c r="AUQ46" s="325" t="s">
        <v>25</v>
      </c>
      <c r="AUR46" s="209">
        <f>AUS40</f>
        <v>135</v>
      </c>
      <c r="AUS46" s="210">
        <f>AVD42</f>
        <v>135</v>
      </c>
      <c r="AUT46" s="205"/>
      <c r="AUU46" s="211">
        <f>AUR46-AUS46</f>
        <v>0</v>
      </c>
      <c r="AUV46" s="212" t="str">
        <f>IF(AUR46-AUS46=0,"ü","û")</f>
        <v>ü</v>
      </c>
      <c r="AUW46" s="212"/>
      <c r="AUX46" s="120"/>
      <c r="AUY46" s="120"/>
      <c r="AUZ46" s="194"/>
      <c r="AVA46" s="194"/>
      <c r="AVB46" s="195"/>
      <c r="AVC46" s="112"/>
      <c r="AVD46" s="195"/>
      <c r="AVE46" s="180"/>
      <c r="AVF46" s="180"/>
      <c r="AVG46" s="213"/>
    </row>
    <row r="47" spans="1:1255" ht="15.75" customHeight="1" thickTop="1" thickBot="1" x14ac:dyDescent="0.35">
      <c r="A47" s="101"/>
      <c r="B47" s="214"/>
      <c r="C47" s="208" t="s">
        <v>26</v>
      </c>
      <c r="D47" s="209">
        <f>COUNTIF(C9:C39,"HT")*7.5+F47</f>
        <v>82.5</v>
      </c>
      <c r="E47" s="210">
        <f>P43</f>
        <v>82.5</v>
      </c>
      <c r="F47" s="208">
        <f>COUNTIF(C9:C39,"GT")*7.5</f>
        <v>45</v>
      </c>
      <c r="G47" s="211">
        <f>D47-E47</f>
        <v>0</v>
      </c>
      <c r="H47" s="212" t="str">
        <f>IF(D47-E47=0,"ü","û")</f>
        <v>ü</v>
      </c>
      <c r="I47" s="212"/>
      <c r="J47" s="120"/>
      <c r="K47" s="120"/>
      <c r="L47" s="214"/>
      <c r="M47" s="214"/>
      <c r="N47" s="214"/>
      <c r="O47" s="214"/>
      <c r="P47" s="225">
        <f>SUM(C9:C39)</f>
        <v>60.800000000000004</v>
      </c>
      <c r="Q47" s="214"/>
      <c r="R47" s="214"/>
      <c r="S47" s="215" t="s">
        <v>27</v>
      </c>
      <c r="T47" s="101"/>
      <c r="U47" s="357"/>
      <c r="V47" s="357"/>
      <c r="W47" s="408" t="s">
        <v>26</v>
      </c>
      <c r="X47" s="409">
        <f>COUNTIF(W9:W39,"HT")*7.5+Z47+3</f>
        <v>3</v>
      </c>
      <c r="Y47" s="410">
        <f>AJ43</f>
        <v>70.5</v>
      </c>
      <c r="Z47" s="408">
        <f>COUNTIF(W9:W39,"GT")*7.5</f>
        <v>0</v>
      </c>
      <c r="AA47" s="410">
        <f>X47-Y47</f>
        <v>-67.5</v>
      </c>
      <c r="AB47" s="411" t="str">
        <f>IF(X47-Y47=0,"ü","û")</f>
        <v>û</v>
      </c>
      <c r="AC47" s="411"/>
      <c r="AD47" s="357"/>
      <c r="AE47" s="357"/>
      <c r="AF47" s="357"/>
      <c r="AG47" s="357"/>
      <c r="AH47" s="357"/>
      <c r="AI47" s="357"/>
      <c r="AJ47" s="357">
        <f>SUM(W9:W39)</f>
        <v>2</v>
      </c>
      <c r="AK47" s="357"/>
      <c r="AL47" s="357"/>
      <c r="AM47" s="412" t="s">
        <v>27</v>
      </c>
      <c r="AN47" s="101"/>
      <c r="AO47" s="214"/>
      <c r="AP47" s="341" t="s">
        <v>26</v>
      </c>
      <c r="AQ47" s="209">
        <f>COUNTIF(AP9:AP39,"HT")*7.5+AS47+3</f>
        <v>70.5</v>
      </c>
      <c r="AR47" s="210">
        <f>BC43</f>
        <v>70.5</v>
      </c>
      <c r="AS47" s="341">
        <f>COUNTIF(AP9:AP39,"GT")*7.5</f>
        <v>37.5</v>
      </c>
      <c r="AT47" s="211">
        <f>AQ47-AR47</f>
        <v>0</v>
      </c>
      <c r="AU47" s="212" t="str">
        <f>IF(AQ47-AR47=0,"ü","û")</f>
        <v>ü</v>
      </c>
      <c r="AV47" s="212"/>
      <c r="AW47" s="120"/>
      <c r="AX47" s="120"/>
      <c r="AY47" s="214"/>
      <c r="AZ47" s="214"/>
      <c r="BA47" s="214"/>
      <c r="BB47" s="214"/>
      <c r="BC47" s="225">
        <f>SUM(AP9:AP39)</f>
        <v>91.03000000000003</v>
      </c>
      <c r="BD47" s="214"/>
      <c r="BE47" s="214"/>
      <c r="BF47" s="215" t="s">
        <v>27</v>
      </c>
      <c r="BG47" s="101"/>
      <c r="BH47" s="214"/>
      <c r="BI47" s="208" t="s">
        <v>26</v>
      </c>
      <c r="BJ47" s="209">
        <f>COUNTIF(BI9:BI39,"HT")*7.5+BL47</f>
        <v>90</v>
      </c>
      <c r="BK47" s="210">
        <f>BV43</f>
        <v>90</v>
      </c>
      <c r="BL47" s="208">
        <f>COUNTIF(BI9:BI39,"GT")*7.5</f>
        <v>52.5</v>
      </c>
      <c r="BM47" s="211">
        <f>BJ47-BK47</f>
        <v>0</v>
      </c>
      <c r="BN47" s="212" t="str">
        <f>IF(BJ47-BK47=0,"ü","û")</f>
        <v>ü</v>
      </c>
      <c r="BO47" s="212"/>
      <c r="BP47" s="120"/>
      <c r="BQ47" s="120"/>
      <c r="BR47" s="214"/>
      <c r="BS47" s="214"/>
      <c r="BT47" s="214"/>
      <c r="BU47" s="214"/>
      <c r="BV47" s="225">
        <f>SUM(BI9:BI39)</f>
        <v>80.69</v>
      </c>
      <c r="BW47" s="214"/>
      <c r="BX47" s="214"/>
      <c r="BY47" s="215" t="s">
        <v>27</v>
      </c>
      <c r="BZ47" s="101"/>
      <c r="CA47" s="214"/>
      <c r="CB47" s="208" t="s">
        <v>26</v>
      </c>
      <c r="CC47" s="209">
        <f>COUNTIF(CB9:CB39,"HT")*7.5+CE47</f>
        <v>75</v>
      </c>
      <c r="CD47" s="210">
        <f>CO43</f>
        <v>75</v>
      </c>
      <c r="CE47" s="208">
        <f>COUNTIF(CB9:CB39,"GT")*7.5</f>
        <v>52.5</v>
      </c>
      <c r="CF47" s="211">
        <f>CC47-CD47</f>
        <v>0</v>
      </c>
      <c r="CG47" s="212" t="str">
        <f>IF(CC47-CD47=0,"ü","û")</f>
        <v>ü</v>
      </c>
      <c r="CH47" s="212"/>
      <c r="CI47" s="120"/>
      <c r="CJ47" s="120"/>
      <c r="CK47" s="214"/>
      <c r="CL47" s="214"/>
      <c r="CM47" s="214"/>
      <c r="CN47" s="214"/>
      <c r="CO47" s="225">
        <f>SUM(CB9:CB39)</f>
        <v>116.28999999999999</v>
      </c>
      <c r="CP47" s="214"/>
      <c r="CQ47" s="214"/>
      <c r="CR47" s="215" t="s">
        <v>27</v>
      </c>
      <c r="CS47" s="101"/>
      <c r="CT47" s="214"/>
      <c r="CU47" s="208" t="s">
        <v>26</v>
      </c>
      <c r="CV47" s="209">
        <f>COUNTIF(CU9:CU39,"HT")*7.5+CX47</f>
        <v>75</v>
      </c>
      <c r="CW47" s="210">
        <f>DH43</f>
        <v>75</v>
      </c>
      <c r="CX47" s="208">
        <f>COUNTIF(CU9:CU39,"GT")*7.5</f>
        <v>52.5</v>
      </c>
      <c r="CY47" s="211">
        <f>CV47-CW47</f>
        <v>0</v>
      </c>
      <c r="CZ47" s="212" t="str">
        <f>IF(CV47-CW47=0,"ü","û")</f>
        <v>ü</v>
      </c>
      <c r="DA47" s="212"/>
      <c r="DB47" s="120"/>
      <c r="DC47" s="120"/>
      <c r="DD47" s="214"/>
      <c r="DE47" s="214"/>
      <c r="DF47" s="214"/>
      <c r="DG47" s="214"/>
      <c r="DH47" s="225">
        <f>SUM(CU9:CU39)</f>
        <v>20</v>
      </c>
      <c r="DI47" s="214"/>
      <c r="DJ47" s="214"/>
      <c r="DK47" s="215" t="s">
        <v>27</v>
      </c>
      <c r="DL47" s="101"/>
      <c r="DM47" s="214"/>
      <c r="DN47" s="208" t="s">
        <v>26</v>
      </c>
      <c r="DO47" s="209">
        <f>COUNTIF(DN9:DN39,"HT")*7.5+DQ47+3</f>
        <v>85.5</v>
      </c>
      <c r="DP47" s="210">
        <f>EA43</f>
        <v>85.5</v>
      </c>
      <c r="DQ47" s="208">
        <f>COUNTIF(DN9:DN39,"GT")*7.5</f>
        <v>45</v>
      </c>
      <c r="DR47" s="211">
        <f>DO47-DP47</f>
        <v>0</v>
      </c>
      <c r="DS47" s="212" t="str">
        <f>IF(DO47-DP47=0,"ü","û")</f>
        <v>ü</v>
      </c>
      <c r="DT47" s="212"/>
      <c r="DU47" s="120"/>
      <c r="DV47" s="120"/>
      <c r="DW47" s="214"/>
      <c r="DX47" s="214"/>
      <c r="DY47" s="214"/>
      <c r="DZ47" s="214"/>
      <c r="EA47" s="225">
        <f>SUM(DN9:DN39)</f>
        <v>0</v>
      </c>
      <c r="EB47" s="214"/>
      <c r="EC47" s="214"/>
      <c r="ED47" s="215" t="s">
        <v>27</v>
      </c>
      <c r="EE47" s="101"/>
      <c r="EF47" s="214"/>
      <c r="EG47" s="208" t="s">
        <v>26</v>
      </c>
      <c r="EH47" s="209">
        <f>COUNTIF(EG9:EG39,"HT")*7.5+EJ47</f>
        <v>75</v>
      </c>
      <c r="EI47" s="210">
        <f>ET43</f>
        <v>75</v>
      </c>
      <c r="EJ47" s="208">
        <f>COUNTIF(EG9:EG39,"GT")*7.5</f>
        <v>45</v>
      </c>
      <c r="EK47" s="211">
        <f>EH47-EI47</f>
        <v>0</v>
      </c>
      <c r="EL47" s="212" t="str">
        <f>IF(EH47-EI47=0,"ü","û")</f>
        <v>ü</v>
      </c>
      <c r="EM47" s="212"/>
      <c r="EN47" s="120"/>
      <c r="EO47" s="120"/>
      <c r="EP47" s="214"/>
      <c r="EQ47" s="214"/>
      <c r="ER47" s="214"/>
      <c r="ES47" s="214"/>
      <c r="ET47" s="225">
        <f>SUM(EG9:EG39)</f>
        <v>50.9</v>
      </c>
      <c r="EU47" s="214"/>
      <c r="EV47" s="214"/>
      <c r="EW47" s="215" t="s">
        <v>27</v>
      </c>
      <c r="EX47" s="101"/>
      <c r="EY47" s="214"/>
      <c r="EZ47" s="208" t="s">
        <v>26</v>
      </c>
      <c r="FA47" s="209">
        <f>COUNTIF(EZ9:EZ39,"HT")*7.5+FC47</f>
        <v>82.5</v>
      </c>
      <c r="FB47" s="210">
        <f>FM43</f>
        <v>82.5</v>
      </c>
      <c r="FC47" s="208">
        <f>COUNTIF(EZ9:EZ39,"GT")*7.5</f>
        <v>45</v>
      </c>
      <c r="FD47" s="211">
        <f>FA47-FB47</f>
        <v>0</v>
      </c>
      <c r="FE47" s="212" t="str">
        <f>IF(FA47-FB47=0,"ü","û")</f>
        <v>ü</v>
      </c>
      <c r="FF47" s="212"/>
      <c r="FG47" s="120"/>
      <c r="FH47" s="120"/>
      <c r="FI47" s="214"/>
      <c r="FJ47" s="214"/>
      <c r="FK47" s="214"/>
      <c r="FL47" s="214"/>
      <c r="FM47" s="225">
        <f>SUM(EZ9:EZ39)</f>
        <v>22.02</v>
      </c>
      <c r="FN47" s="214"/>
      <c r="FO47" s="214"/>
      <c r="FP47" s="215" t="s">
        <v>27</v>
      </c>
      <c r="FQ47" s="101"/>
      <c r="FR47" s="214"/>
      <c r="FS47" s="208" t="s">
        <v>26</v>
      </c>
      <c r="FT47" s="209">
        <f>COUNTIF(FS9:FS39,"HT")*7.5+FV47</f>
        <v>60</v>
      </c>
      <c r="FU47" s="210">
        <f>GF43</f>
        <v>60</v>
      </c>
      <c r="FV47" s="208">
        <f>COUNTIF(FS9:FS39,"GT")*7.5</f>
        <v>45</v>
      </c>
      <c r="FW47" s="211">
        <f>FT47-FU47</f>
        <v>0</v>
      </c>
      <c r="FX47" s="212" t="str">
        <f>IF(FT47-FU47=0,"ü","û")</f>
        <v>ü</v>
      </c>
      <c r="FY47" s="212"/>
      <c r="FZ47" s="120"/>
      <c r="GA47" s="120"/>
      <c r="GB47" s="214"/>
      <c r="GC47" s="214"/>
      <c r="GD47" s="214"/>
      <c r="GE47" s="214"/>
      <c r="GF47" s="225">
        <f>SUM(FS9:FS39)</f>
        <v>19</v>
      </c>
      <c r="GG47" s="214"/>
      <c r="GH47" s="214"/>
      <c r="GI47" s="215" t="s">
        <v>27</v>
      </c>
      <c r="GJ47" s="101"/>
      <c r="GK47" s="214"/>
      <c r="GL47" s="208" t="s">
        <v>26</v>
      </c>
      <c r="GM47" s="209">
        <f>COUNTIF(GL9:GL39,"HT")*7.5+GO47</f>
        <v>75</v>
      </c>
      <c r="GN47" s="210">
        <f>GY43</f>
        <v>75</v>
      </c>
      <c r="GO47" s="208">
        <f>COUNTIF(GL9:GL39,"GT")*7.5</f>
        <v>45</v>
      </c>
      <c r="GP47" s="211">
        <f>GM47-GN47</f>
        <v>0</v>
      </c>
      <c r="GQ47" s="212" t="str">
        <f>IF(GM47-GN47=0,"ü","û")</f>
        <v>ü</v>
      </c>
      <c r="GR47" s="212"/>
      <c r="GS47" s="120"/>
      <c r="GT47" s="120"/>
      <c r="GU47" s="214"/>
      <c r="GV47" s="214"/>
      <c r="GW47" s="214"/>
      <c r="GX47" s="214"/>
      <c r="GY47" s="225">
        <f>SUM(GL9:GL39)</f>
        <v>41.98</v>
      </c>
      <c r="GZ47" s="214"/>
      <c r="HA47" s="214"/>
      <c r="HB47" s="215" t="s">
        <v>27</v>
      </c>
      <c r="HC47" s="101"/>
      <c r="HD47" s="214"/>
      <c r="HE47" s="208" t="s">
        <v>26</v>
      </c>
      <c r="HF47" s="209">
        <f>COUNTIF(HE9:HE39,"HT")*7.5+HH47</f>
        <v>75</v>
      </c>
      <c r="HG47" s="210">
        <f>HR43</f>
        <v>75</v>
      </c>
      <c r="HH47" s="208">
        <f>COUNTIF(HE9:HE39,"GT")*7.5</f>
        <v>52.5</v>
      </c>
      <c r="HI47" s="211">
        <f>HF47-HG47</f>
        <v>0</v>
      </c>
      <c r="HJ47" s="212" t="str">
        <f>IF(HF47-HG47=0,"ü","û")</f>
        <v>ü</v>
      </c>
      <c r="HK47" s="212"/>
      <c r="HL47" s="120"/>
      <c r="HM47" s="120"/>
      <c r="HN47" s="214"/>
      <c r="HO47" s="214"/>
      <c r="HP47" s="214"/>
      <c r="HQ47" s="214"/>
      <c r="HR47" s="225">
        <f>SUM(HE9:HE39)</f>
        <v>18</v>
      </c>
      <c r="HS47" s="214"/>
      <c r="HT47" s="214"/>
      <c r="HU47" s="215" t="s">
        <v>27</v>
      </c>
      <c r="HV47" s="101"/>
      <c r="HW47" s="214"/>
      <c r="HX47" s="208" t="s">
        <v>26</v>
      </c>
      <c r="HY47" s="209">
        <f>COUNTIF(HX9:HX39,"HT")*7.5+IA47</f>
        <v>75</v>
      </c>
      <c r="HZ47" s="210">
        <f>IK43</f>
        <v>75</v>
      </c>
      <c r="IA47" s="208">
        <f>COUNTIF(HX9:HX39,"GT")*7.5</f>
        <v>52.5</v>
      </c>
      <c r="IB47" s="211">
        <f>HY47-HZ47</f>
        <v>0</v>
      </c>
      <c r="IC47" s="212" t="str">
        <f>IF(HY47-HZ47=0,"ü","û")</f>
        <v>ü</v>
      </c>
      <c r="ID47" s="212"/>
      <c r="IE47" s="120"/>
      <c r="IF47" s="120"/>
      <c r="IG47" s="214"/>
      <c r="IH47" s="214"/>
      <c r="II47" s="214"/>
      <c r="IJ47" s="214"/>
      <c r="IK47" s="225">
        <f>SUM(HX9:HX39)</f>
        <v>155.73000000000002</v>
      </c>
      <c r="IL47" s="214"/>
      <c r="IM47" s="214"/>
      <c r="IN47" s="215" t="s">
        <v>27</v>
      </c>
      <c r="IO47" s="101"/>
      <c r="IP47" s="214"/>
      <c r="IQ47" s="208" t="s">
        <v>26</v>
      </c>
      <c r="IR47" s="209">
        <f>COUNTIF(IQ9:IQ39,"HT")*7.5+IT47</f>
        <v>90</v>
      </c>
      <c r="IS47" s="210">
        <f>JD43</f>
        <v>90</v>
      </c>
      <c r="IT47" s="208">
        <f>COUNTIF(IQ9:IQ39,"GT")*7.5</f>
        <v>45</v>
      </c>
      <c r="IU47" s="211">
        <f>IR47-IS47</f>
        <v>0</v>
      </c>
      <c r="IV47" s="212" t="str">
        <f>IF(IR47-IS47=0,"ü","û")</f>
        <v>ü</v>
      </c>
      <c r="IW47" s="212"/>
      <c r="IX47" s="120"/>
      <c r="IY47" s="120"/>
      <c r="IZ47" s="214"/>
      <c r="JA47" s="214"/>
      <c r="JB47" s="214"/>
      <c r="JC47" s="214"/>
      <c r="JD47" s="225">
        <f>SUM(IQ9:IQ39)</f>
        <v>115.28</v>
      </c>
      <c r="JE47" s="214"/>
      <c r="JF47" s="214"/>
      <c r="JG47" s="215" t="s">
        <v>27</v>
      </c>
      <c r="JH47" s="101"/>
      <c r="JI47" s="214"/>
      <c r="JJ47" s="297" t="s">
        <v>26</v>
      </c>
      <c r="JK47" s="209">
        <f>COUNTIF(JJ9:JJ39,"HT")*7.5+JM47</f>
        <v>90</v>
      </c>
      <c r="JL47" s="210">
        <f>JW43</f>
        <v>90</v>
      </c>
      <c r="JM47" s="297">
        <f>COUNTIF(JJ9:JJ39,"GT")*7.5</f>
        <v>45</v>
      </c>
      <c r="JN47" s="211">
        <f>JK47-JL47</f>
        <v>0</v>
      </c>
      <c r="JO47" s="212" t="str">
        <f>IF(JK47-JL47=0,"ü","û")</f>
        <v>ü</v>
      </c>
      <c r="JP47" s="212"/>
      <c r="JQ47" s="120"/>
      <c r="JR47" s="120"/>
      <c r="JS47" s="214"/>
      <c r="JT47" s="214"/>
      <c r="JU47" s="214"/>
      <c r="JV47" s="214"/>
      <c r="JW47" s="225">
        <f>SUM(JJ9:JJ39)</f>
        <v>17</v>
      </c>
      <c r="JX47" s="214"/>
      <c r="JY47" s="214"/>
      <c r="JZ47" s="215" t="s">
        <v>27</v>
      </c>
      <c r="KA47" s="101"/>
      <c r="KB47" s="214"/>
      <c r="KC47" s="208" t="s">
        <v>26</v>
      </c>
      <c r="KD47" s="209">
        <f>COUNTIF(KC9:KC39,"HT")*7.5+KF47+3</f>
        <v>78</v>
      </c>
      <c r="KE47" s="210">
        <f>KP43</f>
        <v>78</v>
      </c>
      <c r="KF47" s="208">
        <f>COUNTIF(KC9:KC39,"GT")*7.5</f>
        <v>45</v>
      </c>
      <c r="KG47" s="211">
        <f>KD47-KE47</f>
        <v>0</v>
      </c>
      <c r="KH47" s="212" t="str">
        <f>IF(KD47-KE47=0,"ü","û")</f>
        <v>ü</v>
      </c>
      <c r="KI47" s="212"/>
      <c r="KJ47" s="120"/>
      <c r="KK47" s="120"/>
      <c r="KL47" s="214"/>
      <c r="KM47" s="214"/>
      <c r="KN47" s="214"/>
      <c r="KO47" s="214"/>
      <c r="KP47" s="225">
        <f>SUM(KC9:KC39)</f>
        <v>100.66000000000001</v>
      </c>
      <c r="KQ47" s="214"/>
      <c r="KR47" s="214"/>
      <c r="KS47" s="215" t="s">
        <v>27</v>
      </c>
      <c r="KT47" s="101"/>
      <c r="KU47" s="214"/>
      <c r="KV47" s="208" t="s">
        <v>26</v>
      </c>
      <c r="KW47" s="209">
        <f>COUNTIF(KV9:KV39,"HT")*7.5+KY47+3</f>
        <v>85.5</v>
      </c>
      <c r="KX47" s="210">
        <f>LI43</f>
        <v>85.5</v>
      </c>
      <c r="KY47" s="208">
        <f>COUNTIF(KV9:KV39,"GT")*7.5</f>
        <v>45</v>
      </c>
      <c r="KZ47" s="211">
        <f>KW47-KX47</f>
        <v>0</v>
      </c>
      <c r="LA47" s="212" t="str">
        <f>IF(KW47-KX47=0,"ü","û")</f>
        <v>ü</v>
      </c>
      <c r="LB47" s="212"/>
      <c r="LC47" s="120"/>
      <c r="LD47" s="120"/>
      <c r="LE47" s="214"/>
      <c r="LF47" s="214"/>
      <c r="LG47" s="214"/>
      <c r="LH47" s="214"/>
      <c r="LI47" s="225">
        <f>SUM(KV9:KV39)</f>
        <v>96.66</v>
      </c>
      <c r="LJ47" s="214"/>
      <c r="LK47" s="214"/>
      <c r="LL47" s="215" t="s">
        <v>27</v>
      </c>
      <c r="LM47" s="101"/>
      <c r="LN47" s="214"/>
      <c r="LO47" s="208" t="s">
        <v>26</v>
      </c>
      <c r="LP47" s="209">
        <f>COUNTIF(LO9:LO39,"HT")*7.5+LR47+3</f>
        <v>70.5</v>
      </c>
      <c r="LQ47" s="210">
        <f>MB43</f>
        <v>70.5</v>
      </c>
      <c r="LR47" s="208">
        <f>COUNTIF(LO9:LO39,"GT")*7.5</f>
        <v>45</v>
      </c>
      <c r="LS47" s="211">
        <f>LP47-LQ47</f>
        <v>0</v>
      </c>
      <c r="LT47" s="212" t="str">
        <f>IF(LP47-LQ47=0,"ü","û")</f>
        <v>ü</v>
      </c>
      <c r="LU47" s="212"/>
      <c r="LV47" s="120"/>
      <c r="LW47" s="120"/>
      <c r="LX47" s="214"/>
      <c r="LY47" s="214"/>
      <c r="LZ47" s="214"/>
      <c r="MA47" s="214"/>
      <c r="MB47" s="225">
        <f>SUM(LO9:LO39)</f>
        <v>112.34</v>
      </c>
      <c r="MC47" s="214"/>
      <c r="MD47" s="214"/>
      <c r="ME47" s="215" t="s">
        <v>27</v>
      </c>
      <c r="MF47" s="101"/>
      <c r="MG47" s="214"/>
      <c r="MH47" s="208" t="s">
        <v>26</v>
      </c>
      <c r="MI47" s="209">
        <f>COUNTIF(MH9:MH39,"HT")*7.5+MK47</f>
        <v>67.5</v>
      </c>
      <c r="MJ47" s="210">
        <f>MU43</f>
        <v>67.5</v>
      </c>
      <c r="MK47" s="208">
        <f>COUNTIF(MH9:MH39,"GT")*7.5</f>
        <v>52.5</v>
      </c>
      <c r="ML47" s="211">
        <f>MI47-MJ47</f>
        <v>0</v>
      </c>
      <c r="MM47" s="212" t="str">
        <f>IF(MI47-MJ47=0,"ü","û")</f>
        <v>ü</v>
      </c>
      <c r="MN47" s="212"/>
      <c r="MO47" s="120"/>
      <c r="MP47" s="120"/>
      <c r="MQ47" s="214"/>
      <c r="MR47" s="214"/>
      <c r="MS47" s="214"/>
      <c r="MT47" s="214"/>
      <c r="MU47" s="225">
        <f>SUM(MH9:MH39)</f>
        <v>139.47000000000003</v>
      </c>
      <c r="MV47" s="214"/>
      <c r="MW47" s="214"/>
      <c r="MX47" s="215" t="s">
        <v>27</v>
      </c>
      <c r="MY47" s="101"/>
      <c r="MZ47" s="214"/>
      <c r="NA47" s="208" t="s">
        <v>26</v>
      </c>
      <c r="NB47" s="209">
        <f>COUNTIF(NA9:NA39,"HT")*7.5+ND47</f>
        <v>82.5</v>
      </c>
      <c r="NC47" s="210">
        <f>NN43</f>
        <v>82.5</v>
      </c>
      <c r="ND47" s="208">
        <f>COUNTIF(NA9:NA39,"GT")*7.5</f>
        <v>45</v>
      </c>
      <c r="NE47" s="211">
        <f>NB47-NC47</f>
        <v>0</v>
      </c>
      <c r="NF47" s="212" t="str">
        <f>IF(NB47-NC47=0,"ü","û")</f>
        <v>ü</v>
      </c>
      <c r="NG47" s="212"/>
      <c r="NH47" s="120"/>
      <c r="NI47" s="120"/>
      <c r="NJ47" s="214"/>
      <c r="NK47" s="214"/>
      <c r="NL47" s="214"/>
      <c r="NM47" s="214"/>
      <c r="NN47" s="225">
        <f>SUM(NA9:NA39)</f>
        <v>133.41</v>
      </c>
      <c r="NO47" s="214"/>
      <c r="NP47" s="214"/>
      <c r="NQ47" s="215" t="s">
        <v>27</v>
      </c>
      <c r="NR47" s="101"/>
      <c r="NS47" s="214"/>
      <c r="NT47" s="208" t="s">
        <v>26</v>
      </c>
      <c r="NU47" s="209">
        <f>COUNTIF(NT9:NT39,"HT")*7.5+NW47</f>
        <v>90</v>
      </c>
      <c r="NV47" s="210">
        <f>OG43</f>
        <v>90</v>
      </c>
      <c r="NW47" s="208">
        <f>COUNTIF(NT9:NT39,"GT")*7.5</f>
        <v>52.5</v>
      </c>
      <c r="NX47" s="211">
        <f>NU47-NV47</f>
        <v>0</v>
      </c>
      <c r="NY47" s="212" t="str">
        <f>IF(NU47-NV47=0,"ü","û")</f>
        <v>ü</v>
      </c>
      <c r="NZ47" s="212"/>
      <c r="OA47" s="120"/>
      <c r="OB47" s="120"/>
      <c r="OC47" s="214"/>
      <c r="OD47" s="214"/>
      <c r="OE47" s="214"/>
      <c r="OF47" s="214"/>
      <c r="OG47" s="225">
        <f>SUM(NT9:NT39)</f>
        <v>144.57</v>
      </c>
      <c r="OH47" s="214"/>
      <c r="OI47" s="214"/>
      <c r="OJ47" s="215" t="s">
        <v>27</v>
      </c>
      <c r="OK47" s="101"/>
      <c r="OL47" s="214"/>
      <c r="OM47" s="208" t="s">
        <v>26</v>
      </c>
      <c r="ON47" s="209">
        <f>COUNTIF(OM9:OM39,"HT")*7.5+OP47</f>
        <v>75</v>
      </c>
      <c r="OO47" s="210">
        <f>OZ43</f>
        <v>75</v>
      </c>
      <c r="OP47" s="208">
        <f>COUNTIF(OM9:OM39,"GT")*7.5</f>
        <v>45</v>
      </c>
      <c r="OQ47" s="211">
        <f>ON47-OO47</f>
        <v>0</v>
      </c>
      <c r="OR47" s="212" t="str">
        <f>IF(ON47-OO47=0,"ü","û")</f>
        <v>ü</v>
      </c>
      <c r="OS47" s="212"/>
      <c r="OT47" s="120"/>
      <c r="OU47" s="120"/>
      <c r="OV47" s="214"/>
      <c r="OW47" s="214"/>
      <c r="OX47" s="214"/>
      <c r="OY47" s="214"/>
      <c r="OZ47" s="225">
        <f>SUM(OM9:OM39)</f>
        <v>113.78000000000002</v>
      </c>
      <c r="PA47" s="214"/>
      <c r="PB47" s="214"/>
      <c r="PC47" s="215" t="s">
        <v>27</v>
      </c>
      <c r="PD47" s="101"/>
      <c r="PE47" s="214"/>
      <c r="PF47" s="208" t="s">
        <v>26</v>
      </c>
      <c r="PG47" s="209">
        <f>COUNTIF(PF9:PF39,"HT")*7.5+PI47</f>
        <v>82.5</v>
      </c>
      <c r="PH47" s="210">
        <f>PS43</f>
        <v>82.5</v>
      </c>
      <c r="PI47" s="208">
        <f>COUNTIF(PF9:PF39,"GT")*7.5</f>
        <v>45</v>
      </c>
      <c r="PJ47" s="211">
        <f>PG47-PH47</f>
        <v>0</v>
      </c>
      <c r="PK47" s="212" t="str">
        <f>IF(PG47-PH47=0,"ü","û")</f>
        <v>ü</v>
      </c>
      <c r="PL47" s="212"/>
      <c r="PM47" s="120"/>
      <c r="PN47" s="120"/>
      <c r="PO47" s="214"/>
      <c r="PP47" s="214"/>
      <c r="PQ47" s="214"/>
      <c r="PR47" s="214"/>
      <c r="PS47" s="225">
        <f>SUM(PF9:PF39)</f>
        <v>108.34999999999998</v>
      </c>
      <c r="PT47" s="214"/>
      <c r="PU47" s="214"/>
      <c r="PV47" s="215" t="s">
        <v>27</v>
      </c>
      <c r="PW47" s="101"/>
      <c r="PX47" s="214"/>
      <c r="PY47" s="208" t="s">
        <v>26</v>
      </c>
      <c r="PZ47" s="209">
        <f>COUNTIF(PY9:PY39,"HT")*7.5+QB47</f>
        <v>75</v>
      </c>
      <c r="QA47" s="210">
        <f>QL43</f>
        <v>75</v>
      </c>
      <c r="QB47" s="208">
        <f>COUNTIF(PY9:PY39,"GT")*7.5</f>
        <v>52.5</v>
      </c>
      <c r="QC47" s="211">
        <f>PZ47-QA47</f>
        <v>0</v>
      </c>
      <c r="QD47" s="212" t="str">
        <f>IF(PZ47-QA47=0,"ü","û")</f>
        <v>ü</v>
      </c>
      <c r="QE47" s="212"/>
      <c r="QF47" s="120"/>
      <c r="QG47" s="120"/>
      <c r="QH47" s="214"/>
      <c r="QI47" s="214"/>
      <c r="QJ47" s="214"/>
      <c r="QK47" s="214"/>
      <c r="QL47" s="225">
        <f>SUM(PY9:PY39)</f>
        <v>122.11000000000003</v>
      </c>
      <c r="QM47" s="214"/>
      <c r="QN47" s="214"/>
      <c r="QO47" s="215" t="s">
        <v>27</v>
      </c>
      <c r="QP47" s="101"/>
      <c r="QQ47" s="214"/>
      <c r="QR47" s="208" t="s">
        <v>26</v>
      </c>
      <c r="QS47" s="209">
        <f>COUNTIF(QR9:QR39,"HT")*7.5+QU47</f>
        <v>75</v>
      </c>
      <c r="QT47" s="210">
        <f>RE43</f>
        <v>75</v>
      </c>
      <c r="QU47" s="208">
        <f>COUNTIF(QR9:QR39,"GT")*7.5</f>
        <v>52.5</v>
      </c>
      <c r="QV47" s="211">
        <f>QS47-QT47</f>
        <v>0</v>
      </c>
      <c r="QW47" s="212" t="str">
        <f>IF(QS47-QT47=0,"ü","û")</f>
        <v>ü</v>
      </c>
      <c r="QX47" s="212"/>
      <c r="QY47" s="120"/>
      <c r="QZ47" s="120"/>
      <c r="RA47" s="214"/>
      <c r="RB47" s="214"/>
      <c r="RC47" s="214"/>
      <c r="RD47" s="214"/>
      <c r="RE47" s="225">
        <f>SUM(QR9:QR39)</f>
        <v>102.19</v>
      </c>
      <c r="RF47" s="214"/>
      <c r="RG47" s="214"/>
      <c r="RH47" s="215" t="s">
        <v>27</v>
      </c>
      <c r="RI47" s="101"/>
      <c r="RJ47" s="214"/>
      <c r="RK47" s="208" t="s">
        <v>26</v>
      </c>
      <c r="RL47" s="209">
        <f>COUNTIF(RK9:RK39,"HT")*7.5+RN47</f>
        <v>67.5</v>
      </c>
      <c r="RM47" s="210">
        <f>RX43</f>
        <v>67.5</v>
      </c>
      <c r="RN47" s="208">
        <f>COUNTIF(RK9:RK39,"GT")*7.5</f>
        <v>52.5</v>
      </c>
      <c r="RO47" s="211">
        <f>RL47-RM47</f>
        <v>0</v>
      </c>
      <c r="RP47" s="212" t="str">
        <f>IF(RL47-RM47=0,"ü","û")</f>
        <v>ü</v>
      </c>
      <c r="RQ47" s="212"/>
      <c r="RR47" s="120"/>
      <c r="RS47" s="120"/>
      <c r="RT47" s="214"/>
      <c r="RU47" s="214"/>
      <c r="RV47" s="214"/>
      <c r="RW47" s="214"/>
      <c r="RX47" s="225">
        <f>SUM(RK9:RK39)</f>
        <v>114.75000000000001</v>
      </c>
      <c r="RY47" s="214"/>
      <c r="RZ47" s="214"/>
      <c r="SA47" s="215" t="s">
        <v>27</v>
      </c>
      <c r="SB47" s="101"/>
      <c r="SC47" s="214"/>
      <c r="SD47" s="208" t="s">
        <v>26</v>
      </c>
      <c r="SE47" s="209">
        <f>COUNTIF(SD9:SD39,"HT")*7.5+SG47</f>
        <v>82.5</v>
      </c>
      <c r="SF47" s="210">
        <f>SQ43</f>
        <v>82.5</v>
      </c>
      <c r="SG47" s="208">
        <f>COUNTIF(SD9:SD39,"GT")*7.5</f>
        <v>52.5</v>
      </c>
      <c r="SH47" s="211">
        <f>SE47-SF47</f>
        <v>0</v>
      </c>
      <c r="SI47" s="212" t="str">
        <f>IF(SE47-SF47=0,"ü","û")</f>
        <v>ü</v>
      </c>
      <c r="SJ47" s="212"/>
      <c r="SK47" s="120"/>
      <c r="SL47" s="120"/>
      <c r="SM47" s="214"/>
      <c r="SN47" s="214"/>
      <c r="SO47" s="214"/>
      <c r="SP47" s="214"/>
      <c r="SQ47" s="225">
        <f>SUM(SD9:SD39)</f>
        <v>97.25</v>
      </c>
      <c r="SR47" s="214"/>
      <c r="SS47" s="214"/>
      <c r="ST47" s="215" t="s">
        <v>27</v>
      </c>
      <c r="SU47" s="101"/>
      <c r="SV47" s="214"/>
      <c r="SW47" s="292" t="s">
        <v>26</v>
      </c>
      <c r="SX47" s="209">
        <f>COUNTIF(SW9:SW39,"HT")*7.5+SZ47</f>
        <v>75</v>
      </c>
      <c r="SY47" s="210">
        <f>TJ43</f>
        <v>75</v>
      </c>
      <c r="SZ47" s="292">
        <f>COUNTIF(SW9:SW39,"GT")*7.5</f>
        <v>52.5</v>
      </c>
      <c r="TA47" s="211">
        <f>SX47-SY47</f>
        <v>0</v>
      </c>
      <c r="TB47" s="212" t="str">
        <f>IF(SX47-SY47=0,"ü","û")</f>
        <v>ü</v>
      </c>
      <c r="TC47" s="212"/>
      <c r="TD47" s="120"/>
      <c r="TE47" s="120"/>
      <c r="TF47" s="214"/>
      <c r="TG47" s="214"/>
      <c r="TH47" s="214"/>
      <c r="TI47" s="214"/>
      <c r="TJ47" s="225">
        <f>SUM(SW9:SW39)</f>
        <v>18</v>
      </c>
      <c r="TK47" s="214"/>
      <c r="TL47" s="214"/>
      <c r="TM47" s="215" t="s">
        <v>27</v>
      </c>
      <c r="TN47" s="101"/>
      <c r="TO47" s="214"/>
      <c r="TP47" s="208" t="s">
        <v>26</v>
      </c>
      <c r="TQ47" s="209">
        <f>COUNTIF(TP9:TP39,"HT")*7.5+TS47</f>
        <v>90</v>
      </c>
      <c r="TR47" s="210">
        <f>UC43</f>
        <v>90</v>
      </c>
      <c r="TS47" s="208">
        <f>COUNTIF(TP9:TP39,"GT")*7.5</f>
        <v>52.5</v>
      </c>
      <c r="TT47" s="211">
        <f>TQ47-TR47</f>
        <v>0</v>
      </c>
      <c r="TU47" s="212" t="str">
        <f>IF(TQ47-TR47=0,"ü","û")</f>
        <v>ü</v>
      </c>
      <c r="TV47" s="212"/>
      <c r="TW47" s="120"/>
      <c r="TX47" s="120"/>
      <c r="TY47" s="214"/>
      <c r="TZ47" s="214"/>
      <c r="UA47" s="214"/>
      <c r="UB47" s="214"/>
      <c r="UC47" s="225">
        <f>SUM(TP9:TP39)</f>
        <v>106.80999999999999</v>
      </c>
      <c r="UD47" s="214"/>
      <c r="UE47" s="214"/>
      <c r="UF47" s="215" t="s">
        <v>27</v>
      </c>
      <c r="UG47" s="101"/>
      <c r="UH47" s="214"/>
      <c r="UI47" s="208" t="s">
        <v>26</v>
      </c>
      <c r="UJ47" s="209">
        <f>COUNTIF(UI9:UI39,"HT")*7.5+UL47</f>
        <v>75</v>
      </c>
      <c r="UK47" s="210">
        <f>UV43</f>
        <v>75</v>
      </c>
      <c r="UL47" s="208">
        <f>COUNTIF(UI9:UI39,"GT")*7.5</f>
        <v>52.5</v>
      </c>
      <c r="UM47" s="211">
        <f>UJ47-UK47</f>
        <v>0</v>
      </c>
      <c r="UN47" s="212" t="str">
        <f>IF(UJ47-UK47=0,"ü","û")</f>
        <v>ü</v>
      </c>
      <c r="UO47" s="212"/>
      <c r="UP47" s="120"/>
      <c r="UQ47" s="120"/>
      <c r="UR47" s="214"/>
      <c r="US47" s="214"/>
      <c r="UT47" s="214"/>
      <c r="UU47" s="214"/>
      <c r="UV47" s="225">
        <f>SUM(UI9:UI39)</f>
        <v>110.94000000000003</v>
      </c>
      <c r="UW47" s="214"/>
      <c r="UX47" s="214"/>
      <c r="UY47" s="215" t="s">
        <v>27</v>
      </c>
      <c r="UZ47" s="101"/>
      <c r="VA47" s="214"/>
      <c r="VB47" s="246" t="s">
        <v>26</v>
      </c>
      <c r="VC47" s="209">
        <f>COUNTIF(VB9:VB39,"HT")*7.5+VE47+3</f>
        <v>63</v>
      </c>
      <c r="VD47" s="210">
        <f>VO43</f>
        <v>63</v>
      </c>
      <c r="VE47" s="246">
        <f>COUNTIF(VB9:VB39,"GT")*7.5</f>
        <v>45</v>
      </c>
      <c r="VF47" s="211">
        <f>VC47-VD47</f>
        <v>0</v>
      </c>
      <c r="VG47" s="212" t="str">
        <f>IF(VC47-VD47=0,"ü","û")</f>
        <v>ü</v>
      </c>
      <c r="VH47" s="212"/>
      <c r="VI47" s="120"/>
      <c r="VJ47" s="120"/>
      <c r="VK47" s="214"/>
      <c r="VL47" s="214"/>
      <c r="VM47" s="214"/>
      <c r="VN47" s="214"/>
      <c r="VO47" s="225">
        <f>SUM(VB9:VB39)</f>
        <v>133.44999999999999</v>
      </c>
      <c r="VP47" s="214"/>
      <c r="VQ47" s="214"/>
      <c r="VR47" s="215" t="s">
        <v>27</v>
      </c>
      <c r="VS47" s="101"/>
      <c r="VT47" s="214"/>
      <c r="VU47" s="269" t="s">
        <v>26</v>
      </c>
      <c r="VV47" s="209">
        <f>COUNTIF(VU9:VU39,"HT")*7.5+VX47</f>
        <v>82.5</v>
      </c>
      <c r="VW47" s="210">
        <f>WH43</f>
        <v>82.5</v>
      </c>
      <c r="VX47" s="269">
        <f>COUNTIF(VU9:VU39,"GT")*7.5</f>
        <v>52.5</v>
      </c>
      <c r="VY47" s="211">
        <f>VV47-VW47</f>
        <v>0</v>
      </c>
      <c r="VZ47" s="212" t="str">
        <f>IF(VV47-VW47=0,"ü","û")</f>
        <v>ü</v>
      </c>
      <c r="WA47" s="212"/>
      <c r="WB47" s="120"/>
      <c r="WC47" s="120"/>
      <c r="WD47" s="214"/>
      <c r="WE47" s="214"/>
      <c r="WF47" s="214"/>
      <c r="WG47" s="214"/>
      <c r="WH47" s="225">
        <f>SUM(VU9:VU39)</f>
        <v>100.63</v>
      </c>
      <c r="WI47" s="214"/>
      <c r="WJ47" s="214"/>
      <c r="WK47" s="215" t="s">
        <v>27</v>
      </c>
      <c r="WL47" s="101"/>
      <c r="WM47" s="214"/>
      <c r="WN47" s="319" t="s">
        <v>26</v>
      </c>
      <c r="WO47" s="209">
        <f>COUNTIF(WN9:WN39,"HT")*7.5+WQ47</f>
        <v>75</v>
      </c>
      <c r="WP47" s="210">
        <f>XA43</f>
        <v>75</v>
      </c>
      <c r="WQ47" s="319">
        <f>COUNTIF(WN9:WN39,"GT")*7.5</f>
        <v>52.5</v>
      </c>
      <c r="WR47" s="211">
        <f>WO47-WP47</f>
        <v>0</v>
      </c>
      <c r="WS47" s="212" t="str">
        <f>IF(WO47-WP47=0,"ü","û")</f>
        <v>ü</v>
      </c>
      <c r="WT47" s="212"/>
      <c r="WU47" s="120"/>
      <c r="WV47" s="120"/>
      <c r="WW47" s="214"/>
      <c r="WX47" s="214"/>
      <c r="WY47" s="214"/>
      <c r="WZ47" s="214"/>
      <c r="XA47" s="225">
        <f>SUM(WN9:WN39)</f>
        <v>121.67999999999999</v>
      </c>
      <c r="XB47" s="214"/>
      <c r="XC47" s="214"/>
      <c r="XD47" s="215" t="s">
        <v>27</v>
      </c>
      <c r="XE47" s="101"/>
      <c r="XF47" s="214"/>
      <c r="XG47" s="283" t="s">
        <v>26</v>
      </c>
      <c r="XH47" s="209">
        <f>COUNTIF(XG9:XG39,"HT")*7.5+XJ47+3</f>
        <v>78</v>
      </c>
      <c r="XI47" s="210">
        <f>XT43</f>
        <v>78</v>
      </c>
      <c r="XJ47" s="283">
        <f>COUNTIF(XG9:XG39,"GT")*7.5</f>
        <v>45</v>
      </c>
      <c r="XK47" s="211">
        <f>XH47-XI47</f>
        <v>0</v>
      </c>
      <c r="XL47" s="212" t="str">
        <f>IF(XH47-XI47=0,"ü","û")</f>
        <v>ü</v>
      </c>
      <c r="XM47" s="212"/>
      <c r="XN47" s="120"/>
      <c r="XO47" s="120"/>
      <c r="XP47" s="214"/>
      <c r="XQ47" s="214"/>
      <c r="XR47" s="214"/>
      <c r="XS47" s="214"/>
      <c r="XT47" s="225">
        <f>SUM(XG9:XG39)</f>
        <v>109.63000000000001</v>
      </c>
      <c r="XU47" s="214"/>
      <c r="XV47" s="214"/>
      <c r="XW47" s="215" t="s">
        <v>27</v>
      </c>
      <c r="XX47" s="101"/>
      <c r="XY47" s="214"/>
      <c r="XZ47" s="285" t="s">
        <v>26</v>
      </c>
      <c r="YA47" s="209">
        <f>COUNTIF(XZ9:XZ39,"HT")*7.5+YC47</f>
        <v>75</v>
      </c>
      <c r="YB47" s="210">
        <f>YM43</f>
        <v>75</v>
      </c>
      <c r="YC47" s="285">
        <f>COUNTIF(XZ9:XZ39,"GT")*7.5</f>
        <v>45</v>
      </c>
      <c r="YD47" s="211">
        <f>YA47-YB47</f>
        <v>0</v>
      </c>
      <c r="YE47" s="212" t="str">
        <f>IF(YA47-YB47=0,"ü","û")</f>
        <v>ü</v>
      </c>
      <c r="YF47" s="212"/>
      <c r="YG47" s="120"/>
      <c r="YH47" s="120"/>
      <c r="YI47" s="214"/>
      <c r="YJ47" s="214"/>
      <c r="YK47" s="214"/>
      <c r="YL47" s="214"/>
      <c r="YM47" s="225">
        <f>SUM(XZ9:XZ39)</f>
        <v>113.24999999999999</v>
      </c>
      <c r="YN47" s="214"/>
      <c r="YO47" s="214"/>
      <c r="YP47" s="215" t="s">
        <v>27</v>
      </c>
      <c r="YQ47" s="101"/>
      <c r="YR47" s="214"/>
      <c r="YS47" s="286" t="s">
        <v>26</v>
      </c>
      <c r="YT47" s="209">
        <f>COUNTIF(YS9:YS39,"HT")*7.5+YV47</f>
        <v>75</v>
      </c>
      <c r="YU47" s="210">
        <f>ZF43</f>
        <v>75</v>
      </c>
      <c r="YV47" s="286">
        <f>COUNTIF(YS9:YS39,"GT")*7.5</f>
        <v>45</v>
      </c>
      <c r="YW47" s="211">
        <f>YT47-YU47</f>
        <v>0</v>
      </c>
      <c r="YX47" s="212" t="str">
        <f>IF(YT47-YU47=0,"ü","û")</f>
        <v>ü</v>
      </c>
      <c r="YY47" s="212"/>
      <c r="YZ47" s="120"/>
      <c r="ZA47" s="120"/>
      <c r="ZB47" s="214"/>
      <c r="ZC47" s="214"/>
      <c r="ZD47" s="214"/>
      <c r="ZE47" s="214"/>
      <c r="ZF47" s="225">
        <f>SUM(YS9:YS39)</f>
        <v>102.30999999999999</v>
      </c>
      <c r="ZG47" s="214"/>
      <c r="ZH47" s="214"/>
      <c r="ZI47" s="215" t="s">
        <v>27</v>
      </c>
      <c r="ZJ47" s="101"/>
      <c r="ZK47" s="214"/>
      <c r="ZL47" s="288" t="s">
        <v>26</v>
      </c>
      <c r="ZM47" s="209">
        <f>COUNTIF(ZL9:ZL39,"HT")*7.5+ZO47</f>
        <v>75</v>
      </c>
      <c r="ZN47" s="210">
        <f>ZY43</f>
        <v>75</v>
      </c>
      <c r="ZO47" s="288">
        <f>COUNTIF(ZL9:ZL39,"GT")*7.5</f>
        <v>52.5</v>
      </c>
      <c r="ZP47" s="211">
        <f>ZM47-ZN47</f>
        <v>0</v>
      </c>
      <c r="ZQ47" s="212" t="str">
        <f>IF(ZM47-ZN47=0,"ü","û")</f>
        <v>ü</v>
      </c>
      <c r="ZR47" s="212"/>
      <c r="ZS47" s="120"/>
      <c r="ZT47" s="120"/>
      <c r="ZU47" s="214"/>
      <c r="ZV47" s="214"/>
      <c r="ZW47" s="214"/>
      <c r="ZX47" s="214"/>
      <c r="ZY47" s="225">
        <f>SUM(ZL9:ZL39)</f>
        <v>119.28999999999999</v>
      </c>
      <c r="ZZ47" s="214"/>
      <c r="AAA47" s="214"/>
      <c r="AAB47" s="215" t="s">
        <v>27</v>
      </c>
      <c r="AAC47" s="101"/>
      <c r="AAD47" s="214"/>
      <c r="AAE47" s="290" t="s">
        <v>26</v>
      </c>
      <c r="AAF47" s="209">
        <f>COUNTIF(AAE9:AAE39,"HT")*7.5+AAH47</f>
        <v>67.5</v>
      </c>
      <c r="AAG47" s="210">
        <f>AAR43</f>
        <v>67.5</v>
      </c>
      <c r="AAH47" s="290">
        <f>COUNTIF(AAE9:AAE39,"GT")*7.5</f>
        <v>52.5</v>
      </c>
      <c r="AAI47" s="211">
        <f>AAF47-AAG47</f>
        <v>0</v>
      </c>
      <c r="AAJ47" s="212" t="str">
        <f>IF(AAF47-AAG47=0,"ü","û")</f>
        <v>ü</v>
      </c>
      <c r="AAK47" s="212"/>
      <c r="AAL47" s="120"/>
      <c r="AAM47" s="120"/>
      <c r="AAN47" s="214"/>
      <c r="AAO47" s="214"/>
      <c r="AAP47" s="214"/>
      <c r="AAQ47" s="214"/>
      <c r="AAR47" s="225">
        <f>SUM(AAE9:AAE39)</f>
        <v>120.80000000000001</v>
      </c>
      <c r="AAS47" s="214"/>
      <c r="AAT47" s="214"/>
      <c r="AAU47" s="215" t="s">
        <v>27</v>
      </c>
      <c r="AAV47" s="101"/>
      <c r="AAW47" s="214"/>
      <c r="AAX47" s="313" t="s">
        <v>26</v>
      </c>
      <c r="AAY47" s="209">
        <f>COUNTIF(AAX9:AAX39,"HT")*7.5+ABA47</f>
        <v>75</v>
      </c>
      <c r="AAZ47" s="210">
        <f>ABK43</f>
        <v>75</v>
      </c>
      <c r="ABA47" s="313">
        <f>COUNTIF(AAX9:AAX39,"GT")*7.5</f>
        <v>52.5</v>
      </c>
      <c r="ABB47" s="211">
        <f>AAY47-AAZ47</f>
        <v>0</v>
      </c>
      <c r="ABC47" s="212" t="str">
        <f>IF(AAY47-AAZ47=0,"ü","û")</f>
        <v>ü</v>
      </c>
      <c r="ABD47" s="212"/>
      <c r="ABE47" s="120"/>
      <c r="ABF47" s="120"/>
      <c r="ABG47" s="214"/>
      <c r="ABH47" s="214"/>
      <c r="ABI47" s="214"/>
      <c r="ABJ47" s="214"/>
      <c r="ABK47" s="225">
        <f>SUM(AAX9:AAX39)</f>
        <v>108.85999999999999</v>
      </c>
      <c r="ABL47" s="214"/>
      <c r="ABM47" s="214"/>
      <c r="ABN47" s="215" t="s">
        <v>27</v>
      </c>
      <c r="ABO47" s="101"/>
      <c r="ABP47" s="214"/>
      <c r="ABQ47" s="305" t="s">
        <v>26</v>
      </c>
      <c r="ABR47" s="209">
        <f>COUNTIF(ABQ9:ABQ39,"HT")*7.5+ABT47</f>
        <v>75</v>
      </c>
      <c r="ABS47" s="210">
        <f>ACD43</f>
        <v>75</v>
      </c>
      <c r="ABT47" s="305">
        <f>COUNTIF(ABQ9:ABQ39,"GT")*7.5</f>
        <v>52.5</v>
      </c>
      <c r="ABU47" s="211">
        <f>ABR47-ABS47</f>
        <v>0</v>
      </c>
      <c r="ABV47" s="212" t="str">
        <f>IF(ABR47-ABS47=0,"ü","û")</f>
        <v>ü</v>
      </c>
      <c r="ABW47" s="212"/>
      <c r="ABX47" s="120"/>
      <c r="ABY47" s="120"/>
      <c r="ABZ47" s="214"/>
      <c r="ACA47" s="214"/>
      <c r="ACB47" s="214"/>
      <c r="ACC47" s="214"/>
      <c r="ACD47" s="225">
        <f>SUM(ABQ9:ABQ39)</f>
        <v>20</v>
      </c>
      <c r="ACE47" s="214"/>
      <c r="ACF47" s="214"/>
      <c r="ACG47" s="215" t="s">
        <v>27</v>
      </c>
      <c r="ACH47" s="101"/>
      <c r="ACI47" s="214"/>
      <c r="ACJ47" s="295" t="s">
        <v>26</v>
      </c>
      <c r="ACK47" s="209">
        <f>COUNTIF(ACJ9:ACJ39,"HT")*7.5+ACM47</f>
        <v>75</v>
      </c>
      <c r="ACL47" s="210">
        <f>ACW43</f>
        <v>75</v>
      </c>
      <c r="ACM47" s="295">
        <f>COUNTIF(ACJ9:ACJ39,"GT")*7.5</f>
        <v>52.5</v>
      </c>
      <c r="ACN47" s="211">
        <f>ACK47-ACL47</f>
        <v>0</v>
      </c>
      <c r="ACO47" s="212" t="str">
        <f>IF(ACK47-ACL47=0,"ü","û")</f>
        <v>ü</v>
      </c>
      <c r="ACP47" s="212"/>
      <c r="ACQ47" s="120"/>
      <c r="ACR47" s="120"/>
      <c r="ACS47" s="214"/>
      <c r="ACT47" s="214"/>
      <c r="ACU47" s="214"/>
      <c r="ACV47" s="214"/>
      <c r="ACW47" s="225">
        <f>SUM(ACJ9:ACJ39)</f>
        <v>109.64</v>
      </c>
      <c r="ACX47" s="214"/>
      <c r="ACY47" s="214"/>
      <c r="ACZ47" s="215" t="s">
        <v>27</v>
      </c>
      <c r="ADA47" s="101"/>
      <c r="ADB47" s="214"/>
      <c r="ADC47" s="296" t="s">
        <v>26</v>
      </c>
      <c r="ADD47" s="209">
        <f>COUNTIF(ADC9:ADC39,"HT")*7.5+ADF47</f>
        <v>75</v>
      </c>
      <c r="ADE47" s="210">
        <f>ADP43</f>
        <v>75</v>
      </c>
      <c r="ADF47" s="296">
        <f>COUNTIF(ADC9:ADC39,"GT")*7.5</f>
        <v>52.5</v>
      </c>
      <c r="ADG47" s="211">
        <f>ADD47-ADE47</f>
        <v>0</v>
      </c>
      <c r="ADH47" s="212" t="str">
        <f>IF(ADD47-ADE47=0,"ü","û")</f>
        <v>ü</v>
      </c>
      <c r="ADI47" s="212"/>
      <c r="ADJ47" s="120"/>
      <c r="ADK47" s="120"/>
      <c r="ADL47" s="214"/>
      <c r="ADM47" s="214"/>
      <c r="ADN47" s="214"/>
      <c r="ADO47" s="214"/>
      <c r="ADP47" s="225">
        <f>SUM(ADC9:ADC39)</f>
        <v>92.87</v>
      </c>
      <c r="ADQ47" s="214"/>
      <c r="ADR47" s="214"/>
      <c r="ADS47" s="215" t="s">
        <v>27</v>
      </c>
      <c r="ADT47" s="101"/>
      <c r="ADU47" s="214"/>
      <c r="ADV47" s="298" t="s">
        <v>26</v>
      </c>
      <c r="ADW47" s="209">
        <f>COUNTIF(ADV9:ADV39,"HT")*7.5+ADY47+3</f>
        <v>70.5</v>
      </c>
      <c r="ADX47" s="210">
        <f>AEI43</f>
        <v>70.5</v>
      </c>
      <c r="ADY47" s="298">
        <f>COUNTIF(ADV9:ADV39,"GT")*7.5</f>
        <v>45</v>
      </c>
      <c r="ADZ47" s="211">
        <f>ADW47-ADX47</f>
        <v>0</v>
      </c>
      <c r="AEA47" s="212" t="str">
        <f>IF(ADW47-ADX47=0,"ü","û")</f>
        <v>ü</v>
      </c>
      <c r="AEB47" s="212"/>
      <c r="AEC47" s="120"/>
      <c r="AED47" s="120"/>
      <c r="AEE47" s="214"/>
      <c r="AEF47" s="214"/>
      <c r="AEG47" s="214"/>
      <c r="AEH47" s="214"/>
      <c r="AEI47" s="225">
        <f>SUM(ADV9:ADV39)</f>
        <v>123.31</v>
      </c>
      <c r="AEJ47" s="214"/>
      <c r="AEK47" s="214"/>
      <c r="AEL47" s="215" t="s">
        <v>27</v>
      </c>
      <c r="AEM47" s="101"/>
      <c r="AEN47" s="214"/>
      <c r="AEO47" s="300" t="s">
        <v>26</v>
      </c>
      <c r="AEP47" s="209">
        <f>COUNTIF(AEO9:AEO39,"HT")*7.5+AER47</f>
        <v>75</v>
      </c>
      <c r="AEQ47" s="210">
        <f>AFB43</f>
        <v>75</v>
      </c>
      <c r="AER47" s="300">
        <f>COUNTIF(AEO9:AEO39,"GT")*7.5</f>
        <v>52.5</v>
      </c>
      <c r="AES47" s="211">
        <f>AEP47-AEQ47</f>
        <v>0</v>
      </c>
      <c r="AET47" s="212" t="str">
        <f>IF(AEP47-AEQ47=0,"ü","û")</f>
        <v>ü</v>
      </c>
      <c r="AEU47" s="212"/>
      <c r="AEV47" s="120"/>
      <c r="AEW47" s="120"/>
      <c r="AEX47" s="214"/>
      <c r="AEY47" s="214"/>
      <c r="AEZ47" s="214"/>
      <c r="AFA47" s="214"/>
      <c r="AFB47" s="225">
        <f>SUM(AEO9:AEO39)</f>
        <v>115.02</v>
      </c>
      <c r="AFC47" s="214"/>
      <c r="AFD47" s="214"/>
      <c r="AFE47" s="215" t="s">
        <v>27</v>
      </c>
      <c r="AFF47" s="101"/>
      <c r="AFG47" s="214"/>
      <c r="AFH47" s="300" t="s">
        <v>26</v>
      </c>
      <c r="AFI47" s="209">
        <f>COUNTIF(AFH9:AFH39,"HT")*7.5+AFK47</f>
        <v>75</v>
      </c>
      <c r="AFJ47" s="210">
        <f>AFU43</f>
        <v>75</v>
      </c>
      <c r="AFK47" s="300">
        <f>COUNTIF(AFH9:AFH39,"GT")*7.5</f>
        <v>52.5</v>
      </c>
      <c r="AFL47" s="211">
        <f>AFI47-AFJ47</f>
        <v>0</v>
      </c>
      <c r="AFM47" s="212" t="str">
        <f>IF(AFI47-AFJ47=0,"ü","û")</f>
        <v>ü</v>
      </c>
      <c r="AFN47" s="212"/>
      <c r="AFO47" s="120"/>
      <c r="AFP47" s="120"/>
      <c r="AFQ47" s="214"/>
      <c r="AFR47" s="214"/>
      <c r="AFS47" s="214"/>
      <c r="AFT47" s="214"/>
      <c r="AFU47" s="225">
        <f>SUM(AFH9:AFH39)</f>
        <v>128.86000000000001</v>
      </c>
      <c r="AFV47" s="214"/>
      <c r="AFW47" s="214"/>
      <c r="AFX47" s="215" t="s">
        <v>27</v>
      </c>
      <c r="AFY47" s="101"/>
      <c r="AFZ47" s="214"/>
      <c r="AGA47" s="302" t="s">
        <v>26</v>
      </c>
      <c r="AGB47" s="209">
        <f>COUNTIF(AGA9:AGA39,"HT")*7.5+AGD47</f>
        <v>67.5</v>
      </c>
      <c r="AGC47" s="210">
        <f>AGN43</f>
        <v>67.5</v>
      </c>
      <c r="AGD47" s="302">
        <f>COUNTIF(AGA9:AGA39,"GT")*7.5</f>
        <v>52.5</v>
      </c>
      <c r="AGE47" s="211">
        <f>AGB47-AGC47</f>
        <v>0</v>
      </c>
      <c r="AGF47" s="212" t="str">
        <f>IF(AGB47-AGC47=0,"ü","û")</f>
        <v>ü</v>
      </c>
      <c r="AGG47" s="212"/>
      <c r="AGH47" s="120"/>
      <c r="AGI47" s="120"/>
      <c r="AGJ47" s="214"/>
      <c r="AGK47" s="214"/>
      <c r="AGL47" s="214"/>
      <c r="AGM47" s="214"/>
      <c r="AGN47" s="225">
        <f>SUM(AGA9:AGA39)</f>
        <v>116.72</v>
      </c>
      <c r="AGO47" s="214"/>
      <c r="AGP47" s="214"/>
      <c r="AGQ47" s="215" t="s">
        <v>27</v>
      </c>
      <c r="AGR47" s="101"/>
      <c r="AGS47" s="214"/>
      <c r="AGT47" s="303" t="s">
        <v>26</v>
      </c>
      <c r="AGU47" s="209">
        <f>COUNTIF(AGT9:AGT39,"HT")*7.5+AGW47</f>
        <v>75</v>
      </c>
      <c r="AGV47" s="210">
        <f>AHG43</f>
        <v>75</v>
      </c>
      <c r="AGW47" s="303">
        <f>COUNTIF(AGT9:AGT39,"GT")*7.5</f>
        <v>52.5</v>
      </c>
      <c r="AGX47" s="211">
        <f>AGU47-AGV47</f>
        <v>0</v>
      </c>
      <c r="AGY47" s="212" t="str">
        <f>IF(AGU47-AGV47=0,"ü","û")</f>
        <v>ü</v>
      </c>
      <c r="AGZ47" s="212"/>
      <c r="AHA47" s="120"/>
      <c r="AHB47" s="120"/>
      <c r="AHC47" s="214"/>
      <c r="AHD47" s="214"/>
      <c r="AHE47" s="214"/>
      <c r="AHF47" s="214"/>
      <c r="AHG47" s="225">
        <f>SUM(AGT9:AGT39)</f>
        <v>125.01000000000002</v>
      </c>
      <c r="AHH47" s="214"/>
      <c r="AHI47" s="214"/>
      <c r="AHJ47" s="215" t="s">
        <v>27</v>
      </c>
      <c r="AHK47" s="101"/>
      <c r="AHL47" s="214"/>
      <c r="AHM47" s="303" t="s">
        <v>26</v>
      </c>
      <c r="AHN47" s="209">
        <f>COUNTIF(AHM9:AHM39,"HT")*7.5+AHP47</f>
        <v>75</v>
      </c>
      <c r="AHO47" s="210">
        <f>AHZ43</f>
        <v>75</v>
      </c>
      <c r="AHP47" s="303">
        <f>COUNTIF(AHM9:AHM39,"GT")*7.5</f>
        <v>52.5</v>
      </c>
      <c r="AHQ47" s="211">
        <f>AHN47-AHO47</f>
        <v>0</v>
      </c>
      <c r="AHR47" s="212" t="str">
        <f>IF(AHN47-AHO47=0,"ü","û")</f>
        <v>ü</v>
      </c>
      <c r="AHS47" s="212"/>
      <c r="AHT47" s="120"/>
      <c r="AHU47" s="120"/>
      <c r="AHV47" s="214"/>
      <c r="AHW47" s="214"/>
      <c r="AHX47" s="214"/>
      <c r="AHY47" s="214"/>
      <c r="AHZ47" s="225">
        <f>SUM(AHM9:AHM39)</f>
        <v>85.55</v>
      </c>
      <c r="AIA47" s="214"/>
      <c r="AIB47" s="214"/>
      <c r="AIC47" s="215" t="s">
        <v>27</v>
      </c>
      <c r="AID47" s="101"/>
      <c r="AIE47" s="214"/>
      <c r="AIF47" s="303" t="s">
        <v>26</v>
      </c>
      <c r="AIG47" s="209">
        <f>COUNTIF(AIF9:AIF39,"HT")*7.5+AII47</f>
        <v>75</v>
      </c>
      <c r="AIH47" s="210">
        <f>AIS43</f>
        <v>75</v>
      </c>
      <c r="AII47" s="303">
        <f>COUNTIF(AIF9:AIF39,"GT")*7.5</f>
        <v>45</v>
      </c>
      <c r="AIJ47" s="211">
        <f>AIG47-AIH47</f>
        <v>0</v>
      </c>
      <c r="AIK47" s="212" t="str">
        <f>IF(AIG47-AIH47=0,"ü","û")</f>
        <v>ü</v>
      </c>
      <c r="AIL47" s="212"/>
      <c r="AIM47" s="120"/>
      <c r="AIN47" s="120"/>
      <c r="AIO47" s="214"/>
      <c r="AIP47" s="214"/>
      <c r="AIQ47" s="214"/>
      <c r="AIR47" s="214"/>
      <c r="AIS47" s="225">
        <f>SUM(AIF9:AIF39)</f>
        <v>91.75</v>
      </c>
      <c r="AIT47" s="214"/>
      <c r="AIU47" s="214"/>
      <c r="AIV47" s="215" t="s">
        <v>27</v>
      </c>
      <c r="AIW47" s="101"/>
      <c r="AIX47" s="214"/>
      <c r="AIY47" s="309" t="s">
        <v>26</v>
      </c>
      <c r="AIZ47" s="209">
        <f>COUNTIF(AIY9:AIY39,"HT")*7.5+AJB47</f>
        <v>82.5</v>
      </c>
      <c r="AJA47" s="210">
        <f>AJL43</f>
        <v>82.5</v>
      </c>
      <c r="AJB47" s="309">
        <f>COUNTIF(AIY9:AIY39,"GT")*7.5</f>
        <v>52.5</v>
      </c>
      <c r="AJC47" s="211">
        <f>AIZ47-AJA47</f>
        <v>0</v>
      </c>
      <c r="AJD47" s="212" t="str">
        <f>IF(AIZ47-AJA47=0,"ü","û")</f>
        <v>ü</v>
      </c>
      <c r="AJE47" s="212"/>
      <c r="AJF47" s="120"/>
      <c r="AJG47" s="120"/>
      <c r="AJH47" s="214"/>
      <c r="AJI47" s="214"/>
      <c r="AJJ47" s="214"/>
      <c r="AJK47" s="214"/>
      <c r="AJL47" s="225">
        <f>SUM(AIY9:AIY39)</f>
        <v>112.27000000000001</v>
      </c>
      <c r="AJM47" s="214"/>
      <c r="AJN47" s="214"/>
      <c r="AJO47" s="215" t="s">
        <v>27</v>
      </c>
      <c r="AJP47" s="101"/>
      <c r="AJQ47" s="214"/>
      <c r="AJR47" s="311" t="s">
        <v>26</v>
      </c>
      <c r="AJS47" s="209">
        <f>COUNTIF(AJR9:AJR39,"HT")*7.5+AJU47</f>
        <v>90</v>
      </c>
      <c r="AJT47" s="210">
        <f>AKE43</f>
        <v>90</v>
      </c>
      <c r="AJU47" s="311">
        <f>COUNTIF(AJR9:AJR39,"GT")*7.5</f>
        <v>45</v>
      </c>
      <c r="AJV47" s="211">
        <f>AJS47-AJT47</f>
        <v>0</v>
      </c>
      <c r="AJW47" s="212" t="str">
        <f>IF(AJS47-AJT47=0,"ü","û")</f>
        <v>ü</v>
      </c>
      <c r="AJX47" s="212"/>
      <c r="AJY47" s="120"/>
      <c r="AJZ47" s="120"/>
      <c r="AKA47" s="214"/>
      <c r="AKB47" s="214"/>
      <c r="AKC47" s="214"/>
      <c r="AKD47" s="214"/>
      <c r="AKE47" s="225">
        <f>SUM(AJR9:AJR39)</f>
        <v>123.82</v>
      </c>
      <c r="AKF47" s="214"/>
      <c r="AKG47" s="214"/>
      <c r="AKH47" s="215" t="s">
        <v>27</v>
      </c>
      <c r="AKI47" s="101"/>
      <c r="AKJ47" s="214"/>
      <c r="AKK47" s="313" t="s">
        <v>26</v>
      </c>
      <c r="AKL47" s="209">
        <f>COUNTIF(AKK9:AKK39,"HT")*7.5+AKN47</f>
        <v>75</v>
      </c>
      <c r="AKM47" s="210">
        <f>AKX43</f>
        <v>75</v>
      </c>
      <c r="AKN47" s="313">
        <f>COUNTIF(AKK9:AKK39,"GT")*7.5</f>
        <v>52.5</v>
      </c>
      <c r="AKO47" s="211">
        <f>AKL47-AKM47</f>
        <v>0</v>
      </c>
      <c r="AKP47" s="212" t="str">
        <f>IF(AKL47-AKM47=0,"ü","û")</f>
        <v>ü</v>
      </c>
      <c r="AKQ47" s="212"/>
      <c r="AKR47" s="120"/>
      <c r="AKS47" s="120"/>
      <c r="AKT47" s="214"/>
      <c r="AKU47" s="214"/>
      <c r="AKV47" s="214"/>
      <c r="AKW47" s="214"/>
      <c r="AKX47" s="225">
        <f>SUM(AKK9:AKK39)</f>
        <v>123.17999999999999</v>
      </c>
      <c r="AKY47" s="214"/>
      <c r="AKZ47" s="214"/>
      <c r="ALA47" s="215" t="s">
        <v>27</v>
      </c>
      <c r="ALB47" s="101"/>
      <c r="ALC47" s="214"/>
      <c r="ALD47" s="313" t="s">
        <v>26</v>
      </c>
      <c r="ALE47" s="209">
        <f>COUNTIF(ALD9:ALD39,"HT")*7.5+ALG47</f>
        <v>75</v>
      </c>
      <c r="ALF47" s="210">
        <f>ALQ43</f>
        <v>75</v>
      </c>
      <c r="ALG47" s="313">
        <f>COUNTIF(ALD9:ALD39,"GT")*7.5</f>
        <v>52.5</v>
      </c>
      <c r="ALH47" s="211">
        <f>ALE47-ALF47</f>
        <v>0</v>
      </c>
      <c r="ALI47" s="212" t="str">
        <f>IF(ALE47-ALF47=0,"ü","û")</f>
        <v>ü</v>
      </c>
      <c r="ALJ47" s="212"/>
      <c r="ALK47" s="120"/>
      <c r="ALL47" s="120"/>
      <c r="ALM47" s="214"/>
      <c r="ALN47" s="214"/>
      <c r="ALO47" s="214"/>
      <c r="ALP47" s="214"/>
      <c r="ALQ47" s="225">
        <f>SUM(ALD9:ALD39)</f>
        <v>110.4</v>
      </c>
      <c r="ALR47" s="214"/>
      <c r="ALS47" s="214"/>
      <c r="ALT47" s="215" t="s">
        <v>27</v>
      </c>
      <c r="ALU47" s="101"/>
      <c r="ALV47" s="214"/>
      <c r="ALW47" s="313" t="s">
        <v>26</v>
      </c>
      <c r="ALX47" s="209">
        <f>COUNTIF(ALW9:ALW39,"HT")*7.5+ALZ47</f>
        <v>67.5</v>
      </c>
      <c r="ALY47" s="210">
        <f>AMJ43</f>
        <v>67.5</v>
      </c>
      <c r="ALZ47" s="313">
        <f>COUNTIF(ALW9:ALW39,"GT")*7.5</f>
        <v>52.5</v>
      </c>
      <c r="AMA47" s="211">
        <f>ALX47-ALY47</f>
        <v>0</v>
      </c>
      <c r="AMB47" s="212" t="str">
        <f>IF(ALX47-ALY47=0,"ü","û")</f>
        <v>ü</v>
      </c>
      <c r="AMC47" s="212"/>
      <c r="AMD47" s="120"/>
      <c r="AME47" s="120"/>
      <c r="AMF47" s="214"/>
      <c r="AMG47" s="214"/>
      <c r="AMH47" s="214"/>
      <c r="AMI47" s="214"/>
      <c r="AMJ47" s="225">
        <f>SUM(ALW9:ALW39)</f>
        <v>121.59</v>
      </c>
      <c r="AMK47" s="214"/>
      <c r="AML47" s="214"/>
      <c r="AMM47" s="215" t="s">
        <v>27</v>
      </c>
      <c r="AMN47" s="101"/>
      <c r="AMO47" s="214"/>
      <c r="AMP47" s="313" t="s">
        <v>26</v>
      </c>
      <c r="AMQ47" s="209">
        <f>COUNTIF(AMP9:AMP39,"HT")*7.5+AMS47</f>
        <v>75</v>
      </c>
      <c r="AMR47" s="210">
        <f>ANC43</f>
        <v>75</v>
      </c>
      <c r="AMS47" s="313">
        <f>COUNTIF(AMP9:AMP39,"GT")*7.5</f>
        <v>52.5</v>
      </c>
      <c r="AMT47" s="211">
        <f>AMQ47-AMR47</f>
        <v>0</v>
      </c>
      <c r="AMU47" s="212" t="str">
        <f>IF(AMQ47-AMR47=0,"ü","û")</f>
        <v>ü</v>
      </c>
      <c r="AMV47" s="212"/>
      <c r="AMW47" s="120"/>
      <c r="AMX47" s="120"/>
      <c r="AMY47" s="214"/>
      <c r="AMZ47" s="214"/>
      <c r="ANA47" s="214"/>
      <c r="ANB47" s="214"/>
      <c r="ANC47" s="225">
        <f>SUM(AMP9:AMP39)</f>
        <v>117.51</v>
      </c>
      <c r="AND47" s="214"/>
      <c r="ANE47" s="214"/>
      <c r="ANF47" s="215" t="s">
        <v>27</v>
      </c>
      <c r="ANG47" s="101"/>
      <c r="ANH47" s="214"/>
      <c r="ANI47" s="313" t="s">
        <v>26</v>
      </c>
      <c r="ANJ47" s="209">
        <f>COUNTIF(ANI9:ANI39,"HT")*7.5+ANL47</f>
        <v>90</v>
      </c>
      <c r="ANK47" s="210">
        <f>ANV43</f>
        <v>90</v>
      </c>
      <c r="ANL47" s="313">
        <f>COUNTIF(ANI9:ANI39,"GT")*7.5</f>
        <v>52.5</v>
      </c>
      <c r="ANM47" s="211">
        <f>ANJ47-ANK47</f>
        <v>0</v>
      </c>
      <c r="ANN47" s="212" t="str">
        <f>IF(ANJ47-ANK47=0,"ü","û")</f>
        <v>ü</v>
      </c>
      <c r="ANO47" s="212"/>
      <c r="ANP47" s="120"/>
      <c r="ANQ47" s="120"/>
      <c r="ANR47" s="214"/>
      <c r="ANS47" s="214"/>
      <c r="ANT47" s="214"/>
      <c r="ANU47" s="214"/>
      <c r="ANV47" s="225">
        <f>SUM(ANI9:ANI39)</f>
        <v>106.61000000000001</v>
      </c>
      <c r="ANW47" s="214"/>
      <c r="ANX47" s="214"/>
      <c r="ANY47" s="215" t="s">
        <v>27</v>
      </c>
      <c r="ANZ47" s="101"/>
      <c r="AOA47" s="214"/>
      <c r="AOB47" s="313" t="s">
        <v>26</v>
      </c>
      <c r="AOC47" s="209">
        <f>COUNTIF(AOB9:AOB39,"HT")*7.5+AOE47+3</f>
        <v>70.5</v>
      </c>
      <c r="AOD47" s="210">
        <f>AOO43</f>
        <v>70.5</v>
      </c>
      <c r="AOE47" s="313">
        <f>COUNTIF(AOB9:AOB39,"GT")*7.5</f>
        <v>45</v>
      </c>
      <c r="AOF47" s="211">
        <f>AOC47-AOD47</f>
        <v>0</v>
      </c>
      <c r="AOG47" s="212" t="str">
        <f>IF(AOC47-AOD47=0,"ü","û")</f>
        <v>ü</v>
      </c>
      <c r="AOH47" s="212"/>
      <c r="AOI47" s="120"/>
      <c r="AOJ47" s="120"/>
      <c r="AOK47" s="214"/>
      <c r="AOL47" s="214"/>
      <c r="AOM47" s="214"/>
      <c r="AON47" s="214"/>
      <c r="AOO47" s="225">
        <f>SUM(AOB9:AOB39)</f>
        <v>123.35999999999999</v>
      </c>
      <c r="AOP47" s="214"/>
      <c r="AOQ47" s="214"/>
      <c r="AOR47" s="215" t="s">
        <v>27</v>
      </c>
      <c r="AOS47" s="101"/>
      <c r="AOT47" s="214"/>
      <c r="AOU47" s="313" t="s">
        <v>26</v>
      </c>
      <c r="AOV47" s="209">
        <f>COUNTIF(AOU9:AOU39,"HT")*7.5+AOX47</f>
        <v>75</v>
      </c>
      <c r="AOW47" s="210">
        <f>APH43</f>
        <v>75</v>
      </c>
      <c r="AOX47" s="313">
        <f>COUNTIF(AOU9:AOU39,"GT")*7.5</f>
        <v>52.5</v>
      </c>
      <c r="AOY47" s="211">
        <f>AOV47-AOW47</f>
        <v>0</v>
      </c>
      <c r="AOZ47" s="212" t="str">
        <f>IF(AOV47-AOW47=0,"ü","û")</f>
        <v>ü</v>
      </c>
      <c r="APA47" s="212"/>
      <c r="APB47" s="120"/>
      <c r="APC47" s="120"/>
      <c r="APD47" s="214"/>
      <c r="APE47" s="214"/>
      <c r="APF47" s="214"/>
      <c r="APG47" s="214"/>
      <c r="APH47" s="225">
        <f>SUM(AOU9:AOU39)</f>
        <v>120.17000000000002</v>
      </c>
      <c r="API47" s="214"/>
      <c r="APJ47" s="214"/>
      <c r="APK47" s="215" t="s">
        <v>27</v>
      </c>
      <c r="APL47" s="101"/>
      <c r="APM47" s="214"/>
      <c r="APN47" s="317" t="s">
        <v>26</v>
      </c>
      <c r="APO47" s="209">
        <f>COUNTIF(APN9:APN39,"HT")*7.5+APQ47</f>
        <v>75</v>
      </c>
      <c r="APP47" s="210">
        <f>AQA43</f>
        <v>75</v>
      </c>
      <c r="APQ47" s="317">
        <f>COUNTIF(APN9:APN39,"GT")*7.5</f>
        <v>52.5</v>
      </c>
      <c r="APR47" s="211">
        <f>APO47-APP47</f>
        <v>0</v>
      </c>
      <c r="APS47" s="212" t="str">
        <f>IF(APO47-APP47=0,"ü","û")</f>
        <v>ü</v>
      </c>
      <c r="APT47" s="212"/>
      <c r="APU47" s="120"/>
      <c r="APV47" s="120"/>
      <c r="APW47" s="214"/>
      <c r="APX47" s="214"/>
      <c r="APY47" s="214"/>
      <c r="APZ47" s="214"/>
      <c r="AQA47" s="225">
        <f>SUM(APN9:APN39)</f>
        <v>128.14000000000001</v>
      </c>
      <c r="AQB47" s="214"/>
      <c r="AQC47" s="214"/>
      <c r="AQD47" s="215" t="s">
        <v>27</v>
      </c>
      <c r="AQE47" s="101"/>
      <c r="AQF47" s="214"/>
      <c r="AQG47" s="317" t="s">
        <v>26</v>
      </c>
      <c r="AQH47" s="209">
        <f>COUNTIF(AQG9:AQG39,"HT")*7.5+AQJ47+3</f>
        <v>70.5</v>
      </c>
      <c r="AQI47" s="210">
        <f>AQT43</f>
        <v>70.5</v>
      </c>
      <c r="AQJ47" s="317">
        <f>COUNTIF(AQG9:AQG39,"GT")*7.5</f>
        <v>45</v>
      </c>
      <c r="AQK47" s="211">
        <f>AQH47-AQI47</f>
        <v>0</v>
      </c>
      <c r="AQL47" s="212" t="str">
        <f>IF(AQH47-AQI47=0,"ü","û")</f>
        <v>ü</v>
      </c>
      <c r="AQM47" s="212"/>
      <c r="AQN47" s="120"/>
      <c r="AQO47" s="120"/>
      <c r="AQP47" s="214"/>
      <c r="AQQ47" s="214"/>
      <c r="AQR47" s="214"/>
      <c r="AQS47" s="214"/>
      <c r="AQT47" s="225">
        <f>SUM(AQG9:AQG39)</f>
        <v>120.04</v>
      </c>
      <c r="AQU47" s="214"/>
      <c r="AQV47" s="214"/>
      <c r="AQW47" s="215" t="s">
        <v>27</v>
      </c>
      <c r="AQX47" s="101"/>
      <c r="AQY47" s="214"/>
      <c r="AQZ47" s="317" t="s">
        <v>26</v>
      </c>
      <c r="ARA47" s="209">
        <f>COUNTIF(AQZ9:AQZ39,"HT")*7.5+ARC47+3</f>
        <v>63</v>
      </c>
      <c r="ARB47" s="210">
        <f>ARM43</f>
        <v>63</v>
      </c>
      <c r="ARC47" s="317">
        <f>COUNTIF(AQZ9:AQZ39,"GT")*7.5</f>
        <v>45</v>
      </c>
      <c r="ARD47" s="211">
        <f>ARA47-ARB47</f>
        <v>0</v>
      </c>
      <c r="ARE47" s="212" t="str">
        <f>IF(ARA47-ARB47=0,"ü","û")</f>
        <v>ü</v>
      </c>
      <c r="ARF47" s="212"/>
      <c r="ARG47" s="120"/>
      <c r="ARH47" s="120"/>
      <c r="ARI47" s="214"/>
      <c r="ARJ47" s="214"/>
      <c r="ARK47" s="214"/>
      <c r="ARL47" s="214"/>
      <c r="ARM47" s="225">
        <f>SUM(AQZ9:AQZ39)</f>
        <v>128.68</v>
      </c>
      <c r="ARN47" s="214"/>
      <c r="ARO47" s="214"/>
      <c r="ARP47" s="215" t="s">
        <v>27</v>
      </c>
      <c r="ARQ47" s="101"/>
      <c r="ARR47" s="214"/>
      <c r="ARS47" s="319" t="s">
        <v>26</v>
      </c>
      <c r="ART47" s="209">
        <f>COUNTIF(ARS9:ARS39,"HT")*7.5+ARV47</f>
        <v>75</v>
      </c>
      <c r="ARU47" s="210">
        <f>ASF43</f>
        <v>75</v>
      </c>
      <c r="ARV47" s="319">
        <f>COUNTIF(ARS9:ARS39,"GT")*7.5</f>
        <v>52.5</v>
      </c>
      <c r="ARW47" s="211">
        <f>ART47-ARU47</f>
        <v>0</v>
      </c>
      <c r="ARX47" s="212" t="str">
        <f>IF(ART47-ARU47=0,"ü","û")</f>
        <v>ü</v>
      </c>
      <c r="ARY47" s="212"/>
      <c r="ARZ47" s="120"/>
      <c r="ASA47" s="120"/>
      <c r="ASB47" s="214"/>
      <c r="ASC47" s="214"/>
      <c r="ASD47" s="214"/>
      <c r="ASE47" s="214"/>
      <c r="ASF47" s="225">
        <f>SUM(ARS9:ARS39)</f>
        <v>115.58</v>
      </c>
      <c r="ASG47" s="214"/>
      <c r="ASH47" s="214"/>
      <c r="ASI47" s="215" t="s">
        <v>27</v>
      </c>
      <c r="ASJ47" s="101"/>
      <c r="ASK47" s="214"/>
      <c r="ASL47" s="319" t="s">
        <v>26</v>
      </c>
      <c r="ASM47" s="209">
        <f>COUNTIF(ASL9:ASL39,"HT")*7.5+ASO47</f>
        <v>67.5</v>
      </c>
      <c r="ASN47" s="210">
        <f>ASY43</f>
        <v>67.5</v>
      </c>
      <c r="ASO47" s="319">
        <f>COUNTIF(ASL9:ASL39,"GT")*7.5</f>
        <v>52.5</v>
      </c>
      <c r="ASP47" s="211">
        <f>ASM47-ASN47</f>
        <v>0</v>
      </c>
      <c r="ASQ47" s="212" t="str">
        <f>IF(ASM47-ASN47=0,"ü","û")</f>
        <v>ü</v>
      </c>
      <c r="ASR47" s="212"/>
      <c r="ASS47" s="120"/>
      <c r="AST47" s="120"/>
      <c r="ASU47" s="214"/>
      <c r="ASV47" s="214"/>
      <c r="ASW47" s="214"/>
      <c r="ASX47" s="214"/>
      <c r="ASY47" s="225">
        <f>SUM(ASL9:ASL39)</f>
        <v>118.27000000000001</v>
      </c>
      <c r="ASZ47" s="214"/>
      <c r="ATA47" s="214"/>
      <c r="ATB47" s="215" t="s">
        <v>27</v>
      </c>
      <c r="ATC47" s="101"/>
      <c r="ATD47" s="214"/>
      <c r="ATE47" s="321" t="s">
        <v>26</v>
      </c>
      <c r="ATF47" s="209">
        <f>COUNTIF(ATE9:ATE39,"HT")*7.5+ATH47+3</f>
        <v>70.5</v>
      </c>
      <c r="ATG47" s="210">
        <f>ATR43</f>
        <v>70.5</v>
      </c>
      <c r="ATH47" s="321">
        <f>COUNTIF(ATE9:ATE39,"GT")*7.5</f>
        <v>37.5</v>
      </c>
      <c r="ATI47" s="211">
        <f>ATF47-ATG47</f>
        <v>0</v>
      </c>
      <c r="ATJ47" s="212" t="str">
        <f>IF(ATF47-ATG47=0,"ü","û")</f>
        <v>ü</v>
      </c>
      <c r="ATK47" s="212"/>
      <c r="ATL47" s="120"/>
      <c r="ATM47" s="120"/>
      <c r="ATN47" s="214"/>
      <c r="ATO47" s="214"/>
      <c r="ATP47" s="214"/>
      <c r="ATQ47" s="214"/>
      <c r="ATR47" s="225">
        <f>SUM(ATE9:ATE39)</f>
        <v>123.08</v>
      </c>
      <c r="ATS47" s="214"/>
      <c r="ATT47" s="214"/>
      <c r="ATU47" s="215" t="s">
        <v>27</v>
      </c>
      <c r="ATV47" s="101"/>
      <c r="ATW47" s="214"/>
      <c r="ATX47" s="323" t="s">
        <v>26</v>
      </c>
      <c r="ATY47" s="209">
        <f>COUNTIF(ATX9:ATX39,"HT")*7.5+AUA47+3</f>
        <v>63</v>
      </c>
      <c r="ATZ47" s="210">
        <f>AUK43</f>
        <v>63</v>
      </c>
      <c r="AUA47" s="323">
        <f>COUNTIF(ATX9:ATX39,"GT")*7.5</f>
        <v>45</v>
      </c>
      <c r="AUB47" s="211">
        <f>ATY47-ATZ47</f>
        <v>0</v>
      </c>
      <c r="AUC47" s="212" t="str">
        <f>IF(ATY47-ATZ47=0,"ü","û")</f>
        <v>ü</v>
      </c>
      <c r="AUD47" s="212"/>
      <c r="AUE47" s="120"/>
      <c r="AUF47" s="120"/>
      <c r="AUG47" s="214"/>
      <c r="AUH47" s="214"/>
      <c r="AUI47" s="214"/>
      <c r="AUJ47" s="214"/>
      <c r="AUK47" s="225">
        <f>SUM(ATX9:ATX39)</f>
        <v>83.509999999999991</v>
      </c>
      <c r="AUL47" s="214"/>
      <c r="AUM47" s="214"/>
      <c r="AUN47" s="215" t="s">
        <v>27</v>
      </c>
      <c r="AUO47" s="101"/>
      <c r="AUP47" s="214"/>
      <c r="AUQ47" s="325" t="s">
        <v>26</v>
      </c>
      <c r="AUR47" s="209">
        <f>COUNTIF(AUQ9:AUQ39,"HT")*7.5+AUT47+3</f>
        <v>78</v>
      </c>
      <c r="AUS47" s="210">
        <f>AVD43</f>
        <v>78</v>
      </c>
      <c r="AUT47" s="325">
        <f>COUNTIF(AUQ9:AUQ39,"GT")*7.5</f>
        <v>45</v>
      </c>
      <c r="AUU47" s="211">
        <f>AUR47-AUS47</f>
        <v>0</v>
      </c>
      <c r="AUV47" s="212" t="str">
        <f>IF(AUR47-AUS47=0,"ü","û")</f>
        <v>ü</v>
      </c>
      <c r="AUW47" s="212"/>
      <c r="AUX47" s="120"/>
      <c r="AUY47" s="120"/>
      <c r="AUZ47" s="214"/>
      <c r="AVA47" s="214"/>
      <c r="AVB47" s="214"/>
      <c r="AVC47" s="214"/>
      <c r="AVD47" s="225">
        <f>SUM(AUQ9:AUQ39)</f>
        <v>119.47000000000001</v>
      </c>
      <c r="AVE47" s="214"/>
      <c r="AVF47" s="214"/>
      <c r="AVG47" s="215" t="s">
        <v>27</v>
      </c>
    </row>
    <row r="48" spans="1:1255" ht="15.75" customHeight="1" thickTop="1" thickBot="1" x14ac:dyDescent="0.35">
      <c r="A48" s="101"/>
      <c r="B48" s="214"/>
      <c r="C48" s="208" t="s">
        <v>28</v>
      </c>
      <c r="D48" s="209">
        <f>N40</f>
        <v>7.5</v>
      </c>
      <c r="E48" s="209">
        <f>VLOOKUP(H1,PUANTAJ!$A:$F,5,)</f>
        <v>7.5</v>
      </c>
      <c r="F48" s="205"/>
      <c r="G48" s="211">
        <f>D48-E48</f>
        <v>0</v>
      </c>
      <c r="H48" s="212" t="str">
        <f>IF(D48-E48=0,"ü","û")</f>
        <v>ü</v>
      </c>
      <c r="I48" s="212"/>
      <c r="J48" s="120"/>
      <c r="K48" s="120"/>
      <c r="L48" s="214"/>
      <c r="M48" s="214"/>
      <c r="N48" s="214"/>
      <c r="O48" s="214"/>
      <c r="P48" s="225">
        <f>SUM(E9:E39)</f>
        <v>117</v>
      </c>
      <c r="Q48" s="214"/>
      <c r="R48" s="214"/>
      <c r="S48" s="216" t="s">
        <v>129</v>
      </c>
      <c r="T48" s="101"/>
      <c r="U48" s="357"/>
      <c r="V48" s="357"/>
      <c r="W48" s="408" t="s">
        <v>28</v>
      </c>
      <c r="X48" s="409">
        <f>AH40</f>
        <v>0</v>
      </c>
      <c r="Y48" s="409">
        <f>VLOOKUP(AB1,PUANTAJ!$A:$F,5,)</f>
        <v>11</v>
      </c>
      <c r="Z48" s="407"/>
      <c r="AA48" s="410">
        <f>X48-Y48</f>
        <v>-11</v>
      </c>
      <c r="AB48" s="411" t="str">
        <f>IF(X48-Y48=0,"ü","û")</f>
        <v>û</v>
      </c>
      <c r="AC48" s="411"/>
      <c r="AD48" s="357"/>
      <c r="AE48" s="357"/>
      <c r="AF48" s="357"/>
      <c r="AG48" s="357"/>
      <c r="AH48" s="357"/>
      <c r="AI48" s="357"/>
      <c r="AJ48" s="357">
        <f>SUM(Y9:Y39)</f>
        <v>15</v>
      </c>
      <c r="AK48" s="357"/>
      <c r="AL48" s="357"/>
      <c r="AM48" s="413" t="s">
        <v>129</v>
      </c>
      <c r="AN48" s="101"/>
      <c r="AO48" s="214"/>
      <c r="AP48" s="341" t="s">
        <v>28</v>
      </c>
      <c r="AQ48" s="209">
        <f>BA40</f>
        <v>11</v>
      </c>
      <c r="AR48" s="209">
        <f>VLOOKUP(AU1,PUANTAJ!$A:$F,5,)</f>
        <v>11</v>
      </c>
      <c r="AS48" s="205"/>
      <c r="AT48" s="211">
        <f>AQ48-AR48</f>
        <v>0</v>
      </c>
      <c r="AU48" s="212" t="str">
        <f>IF(AQ48-AR48=0,"ü","û")</f>
        <v>ü</v>
      </c>
      <c r="AV48" s="212"/>
      <c r="AW48" s="120"/>
      <c r="AX48" s="120"/>
      <c r="AY48" s="214"/>
      <c r="AZ48" s="214"/>
      <c r="BA48" s="214"/>
      <c r="BB48" s="214"/>
      <c r="BC48" s="225">
        <f>SUM(AR9:AR39)</f>
        <v>142.5</v>
      </c>
      <c r="BD48" s="214"/>
      <c r="BE48" s="214"/>
      <c r="BF48" s="216" t="s">
        <v>129</v>
      </c>
      <c r="BG48" s="101"/>
      <c r="BH48" s="214"/>
      <c r="BI48" s="208" t="s">
        <v>28</v>
      </c>
      <c r="BJ48" s="209">
        <f>BT40</f>
        <v>7.5</v>
      </c>
      <c r="BK48" s="209">
        <f>VLOOKUP(BN1,PUANTAJ!$A:$F,5,)-1.5</f>
        <v>7.5</v>
      </c>
      <c r="BL48" s="205"/>
      <c r="BM48" s="211">
        <f>BJ48-BK48</f>
        <v>0</v>
      </c>
      <c r="BN48" s="212" t="str">
        <f>IF(BJ48-BK48=0,"ü","û")</f>
        <v>ü</v>
      </c>
      <c r="BO48" s="212"/>
      <c r="BP48" s="120"/>
      <c r="BQ48" s="120"/>
      <c r="BR48" s="214"/>
      <c r="BS48" s="214"/>
      <c r="BT48" s="214"/>
      <c r="BU48" s="214"/>
      <c r="BV48" s="225">
        <f>SUM(BK9:BK39)</f>
        <v>135</v>
      </c>
      <c r="BW48" s="214"/>
      <c r="BX48" s="214"/>
      <c r="BY48" s="216" t="s">
        <v>129</v>
      </c>
      <c r="BZ48" s="101"/>
      <c r="CA48" s="214"/>
      <c r="CB48" s="208" t="s">
        <v>28</v>
      </c>
      <c r="CC48" s="209">
        <f>CM40</f>
        <v>11</v>
      </c>
      <c r="CD48" s="209">
        <f>VLOOKUP(CG1,PUANTAJ!$A:$F,5,)-0.5</f>
        <v>11</v>
      </c>
      <c r="CE48" s="205"/>
      <c r="CF48" s="211">
        <f>CC48-CD48</f>
        <v>0</v>
      </c>
      <c r="CG48" s="212" t="str">
        <f>IF(CC48-CD48=0,"ü","û")</f>
        <v>ü</v>
      </c>
      <c r="CH48" s="212"/>
      <c r="CI48" s="120"/>
      <c r="CJ48" s="120"/>
      <c r="CK48" s="214"/>
      <c r="CL48" s="214"/>
      <c r="CM48" s="214"/>
      <c r="CN48" s="214"/>
      <c r="CO48" s="225">
        <f>SUM(CD9:CD39)</f>
        <v>135</v>
      </c>
      <c r="CP48" s="214"/>
      <c r="CQ48" s="214"/>
      <c r="CR48" s="216" t="s">
        <v>129</v>
      </c>
      <c r="CS48" s="101"/>
      <c r="CT48" s="214"/>
      <c r="CU48" s="208" t="s">
        <v>28</v>
      </c>
      <c r="CV48" s="209">
        <f>DF40</f>
        <v>14.5</v>
      </c>
      <c r="CW48" s="209">
        <f>VLOOKUP(CZ1,PUANTAJ!$A:$F,5,)-1</f>
        <v>14.5</v>
      </c>
      <c r="CX48" s="205"/>
      <c r="CY48" s="211">
        <f>CV48-CW48</f>
        <v>0</v>
      </c>
      <c r="CZ48" s="212" t="str">
        <f>IF(CV48-CW48=0,"ü","û")</f>
        <v>ü</v>
      </c>
      <c r="DA48" s="212"/>
      <c r="DB48" s="120"/>
      <c r="DC48" s="120"/>
      <c r="DD48" s="214"/>
      <c r="DE48" s="214"/>
      <c r="DF48" s="214"/>
      <c r="DG48" s="214"/>
      <c r="DH48" s="225">
        <f>SUM(CW9:CW39)</f>
        <v>150</v>
      </c>
      <c r="DI48" s="214"/>
      <c r="DJ48" s="214"/>
      <c r="DK48" s="216" t="s">
        <v>129</v>
      </c>
      <c r="DL48" s="101"/>
      <c r="DM48" s="214"/>
      <c r="DN48" s="208" t="s">
        <v>28</v>
      </c>
      <c r="DO48" s="209">
        <f>DY40</f>
        <v>72.5</v>
      </c>
      <c r="DP48" s="209">
        <f>VLOOKUP(DS1,PUANTAJ!$A:$F,5,)</f>
        <v>72.5</v>
      </c>
      <c r="DQ48" s="205"/>
      <c r="DR48" s="211">
        <f>DO48-DP48</f>
        <v>0</v>
      </c>
      <c r="DS48" s="212" t="str">
        <f>IF(DO48-DP48=0,"ü","û")</f>
        <v>ü</v>
      </c>
      <c r="DT48" s="212"/>
      <c r="DU48" s="120"/>
      <c r="DV48" s="120"/>
      <c r="DW48" s="214"/>
      <c r="DX48" s="214"/>
      <c r="DY48" s="214"/>
      <c r="DZ48" s="214"/>
      <c r="EA48" s="225">
        <f>SUM(DP9:DP39)</f>
        <v>132</v>
      </c>
      <c r="EB48" s="214"/>
      <c r="EC48" s="214"/>
      <c r="ED48" s="216" t="s">
        <v>129</v>
      </c>
      <c r="EE48" s="101"/>
      <c r="EF48" s="214"/>
      <c r="EG48" s="208" t="s">
        <v>28</v>
      </c>
      <c r="EH48" s="209">
        <f>ER40</f>
        <v>11</v>
      </c>
      <c r="EI48" s="209">
        <f>VLOOKUP(EL1,PUANTAJ!$A:$F,5,)</f>
        <v>11</v>
      </c>
      <c r="EJ48" s="205"/>
      <c r="EK48" s="211">
        <f>EH48-EI48</f>
        <v>0</v>
      </c>
      <c r="EL48" s="212" t="str">
        <f>IF(EH48-EI48=0,"ü","û")</f>
        <v>ü</v>
      </c>
      <c r="EM48" s="212"/>
      <c r="EN48" s="120"/>
      <c r="EO48" s="120"/>
      <c r="EP48" s="214"/>
      <c r="EQ48" s="214"/>
      <c r="ER48" s="214"/>
      <c r="ES48" s="214"/>
      <c r="ET48" s="225">
        <f>SUM(EI9:EI39)</f>
        <v>112</v>
      </c>
      <c r="EU48" s="214"/>
      <c r="EV48" s="214"/>
      <c r="EW48" s="216" t="s">
        <v>129</v>
      </c>
      <c r="EX48" s="101"/>
      <c r="EY48" s="214"/>
      <c r="EZ48" s="208" t="s">
        <v>28</v>
      </c>
      <c r="FA48" s="209">
        <f>FK40</f>
        <v>7.5</v>
      </c>
      <c r="FB48" s="209">
        <f>VLOOKUP(FE1,PUANTAJ!$A:$F,5,)</f>
        <v>7.5</v>
      </c>
      <c r="FC48" s="205"/>
      <c r="FD48" s="211">
        <f>FA48-FB48</f>
        <v>0</v>
      </c>
      <c r="FE48" s="212" t="str">
        <f>IF(FA48-FB48=0,"ü","û")</f>
        <v>ü</v>
      </c>
      <c r="FF48" s="212"/>
      <c r="FG48" s="120"/>
      <c r="FH48" s="120"/>
      <c r="FI48" s="214"/>
      <c r="FJ48" s="214"/>
      <c r="FK48" s="214"/>
      <c r="FL48" s="214"/>
      <c r="FM48" s="225">
        <f>SUM(FB9:FB39)</f>
        <v>126</v>
      </c>
      <c r="FN48" s="214"/>
      <c r="FO48" s="214"/>
      <c r="FP48" s="216" t="s">
        <v>129</v>
      </c>
      <c r="FQ48" s="101"/>
      <c r="FR48" s="214"/>
      <c r="FS48" s="208" t="s">
        <v>28</v>
      </c>
      <c r="FT48" s="209">
        <f>GD40</f>
        <v>7.5</v>
      </c>
      <c r="FU48" s="209">
        <f>VLOOKUP(FX1,PUANTAJ!$A:$F,5,)-0.5</f>
        <v>7.5</v>
      </c>
      <c r="FV48" s="205"/>
      <c r="FW48" s="211">
        <f>FT48-FU48</f>
        <v>0</v>
      </c>
      <c r="FX48" s="212" t="str">
        <f>IF(FT48-FU48=0,"ü","û")</f>
        <v>ü</v>
      </c>
      <c r="FY48" s="212"/>
      <c r="FZ48" s="120"/>
      <c r="GA48" s="120"/>
      <c r="GB48" s="214"/>
      <c r="GC48" s="214"/>
      <c r="GD48" s="214"/>
      <c r="GE48" s="214"/>
      <c r="GF48" s="225">
        <f>SUM(FU9:FU39)</f>
        <v>142.5</v>
      </c>
      <c r="GG48" s="214"/>
      <c r="GH48" s="214"/>
      <c r="GI48" s="216" t="s">
        <v>129</v>
      </c>
      <c r="GJ48" s="101"/>
      <c r="GK48" s="214"/>
      <c r="GL48" s="208" t="s">
        <v>28</v>
      </c>
      <c r="GM48" s="209">
        <f>GW40</f>
        <v>11</v>
      </c>
      <c r="GN48" s="209">
        <f>VLOOKUP(GQ1,PUANTAJ!$A:$F,5,)</f>
        <v>11</v>
      </c>
      <c r="GO48" s="205"/>
      <c r="GP48" s="211">
        <f>GM48-GN48</f>
        <v>0</v>
      </c>
      <c r="GQ48" s="212" t="str">
        <f>IF(GM48-GN48=0,"ü","û")</f>
        <v>ü</v>
      </c>
      <c r="GR48" s="212"/>
      <c r="GS48" s="120"/>
      <c r="GT48" s="120"/>
      <c r="GU48" s="214"/>
      <c r="GV48" s="214"/>
      <c r="GW48" s="214"/>
      <c r="GX48" s="214"/>
      <c r="GY48" s="225">
        <f>SUM(GN9:GN39)</f>
        <v>150</v>
      </c>
      <c r="GZ48" s="214"/>
      <c r="HA48" s="214"/>
      <c r="HB48" s="216" t="s">
        <v>129</v>
      </c>
      <c r="HC48" s="101"/>
      <c r="HD48" s="214"/>
      <c r="HE48" s="208" t="s">
        <v>28</v>
      </c>
      <c r="HF48" s="209">
        <f>HP40</f>
        <v>18.5</v>
      </c>
      <c r="HG48" s="209">
        <f>VLOOKUP(HJ1,PUANTAJ!$A:$F,5,)</f>
        <v>18.5</v>
      </c>
      <c r="HH48" s="205"/>
      <c r="HI48" s="211">
        <f>HF48-HG48</f>
        <v>0</v>
      </c>
      <c r="HJ48" s="212" t="str">
        <f>IF(HF48-HG48=0,"ü","û")</f>
        <v>ü</v>
      </c>
      <c r="HK48" s="212"/>
      <c r="HL48" s="120"/>
      <c r="HM48" s="120"/>
      <c r="HN48" s="214"/>
      <c r="HO48" s="214"/>
      <c r="HP48" s="214"/>
      <c r="HQ48" s="214"/>
      <c r="HR48" s="225">
        <f>SUM(HG9:HG39)</f>
        <v>135</v>
      </c>
      <c r="HS48" s="214"/>
      <c r="HT48" s="214"/>
      <c r="HU48" s="216" t="s">
        <v>129</v>
      </c>
      <c r="HV48" s="101"/>
      <c r="HW48" s="214"/>
      <c r="HX48" s="208" t="s">
        <v>28</v>
      </c>
      <c r="HY48" s="209">
        <f>II40</f>
        <v>7.5</v>
      </c>
      <c r="HZ48" s="209">
        <f>VLOOKUP(IC1,PUANTAJ!$A:$F,5,)-0.5</f>
        <v>7.5</v>
      </c>
      <c r="IA48" s="205"/>
      <c r="IB48" s="211">
        <f>HY48-HZ48</f>
        <v>0</v>
      </c>
      <c r="IC48" s="212" t="str">
        <f>IF(HY48-HZ48=0,"ü","û")</f>
        <v>ü</v>
      </c>
      <c r="ID48" s="212"/>
      <c r="IE48" s="120"/>
      <c r="IF48" s="120"/>
      <c r="IG48" s="214"/>
      <c r="IH48" s="214"/>
      <c r="II48" s="214"/>
      <c r="IJ48" s="214"/>
      <c r="IK48" s="225">
        <f>SUM(HZ9:HZ39)</f>
        <v>142.5</v>
      </c>
      <c r="IL48" s="214"/>
      <c r="IM48" s="214"/>
      <c r="IN48" s="216" t="s">
        <v>129</v>
      </c>
      <c r="IO48" s="101"/>
      <c r="IP48" s="214"/>
      <c r="IQ48" s="208" t="s">
        <v>28</v>
      </c>
      <c r="IR48" s="209">
        <f>JB40</f>
        <v>7.5</v>
      </c>
      <c r="IS48" s="209">
        <f>VLOOKUP(IV1,PUANTAJ!$A:$F,5,)</f>
        <v>7.5</v>
      </c>
      <c r="IT48" s="205"/>
      <c r="IU48" s="211">
        <f>IR48-IS48</f>
        <v>0</v>
      </c>
      <c r="IV48" s="212" t="str">
        <f>IF(IR48-IS48=0,"ü","û")</f>
        <v>ü</v>
      </c>
      <c r="IW48" s="212"/>
      <c r="IX48" s="120"/>
      <c r="IY48" s="120"/>
      <c r="IZ48" s="214"/>
      <c r="JA48" s="214"/>
      <c r="JB48" s="214"/>
      <c r="JC48" s="214"/>
      <c r="JD48" s="225">
        <f>SUM(IS9:IS39)</f>
        <v>135</v>
      </c>
      <c r="JE48" s="214"/>
      <c r="JF48" s="214"/>
      <c r="JG48" s="216" t="s">
        <v>129</v>
      </c>
      <c r="JH48" s="101"/>
      <c r="JI48" s="214"/>
      <c r="JJ48" s="297" t="s">
        <v>28</v>
      </c>
      <c r="JK48" s="209">
        <f>JU40</f>
        <v>7.5</v>
      </c>
      <c r="JL48" s="209">
        <f>VLOOKUP(JO1,PUANTAJ!$A:$F,5,)</f>
        <v>7.5</v>
      </c>
      <c r="JM48" s="205"/>
      <c r="JN48" s="211">
        <f>JK48-JL48</f>
        <v>0</v>
      </c>
      <c r="JO48" s="212" t="str">
        <f>IF(JK48-JL48=0,"ü","û")</f>
        <v>ü</v>
      </c>
      <c r="JP48" s="212"/>
      <c r="JQ48" s="120"/>
      <c r="JR48" s="120"/>
      <c r="JS48" s="214"/>
      <c r="JT48" s="214"/>
      <c r="JU48" s="214"/>
      <c r="JV48" s="214"/>
      <c r="JW48" s="225">
        <f>SUM(JL9:JL39)</f>
        <v>127.5</v>
      </c>
      <c r="JX48" s="214"/>
      <c r="JY48" s="214"/>
      <c r="JZ48" s="216" t="s">
        <v>129</v>
      </c>
      <c r="KA48" s="101"/>
      <c r="KB48" s="214"/>
      <c r="KC48" s="208" t="s">
        <v>28</v>
      </c>
      <c r="KD48" s="209">
        <f>KN40</f>
        <v>7.5</v>
      </c>
      <c r="KE48" s="209">
        <f>VLOOKUP(KH1,PUANTAJ!$A:$F,5,)</f>
        <v>7.5</v>
      </c>
      <c r="KF48" s="205"/>
      <c r="KG48" s="211">
        <f>KD48-KE48</f>
        <v>0</v>
      </c>
      <c r="KH48" s="212" t="str">
        <f>IF(KD48-KE48=0,"ü","û")</f>
        <v>ü</v>
      </c>
      <c r="KI48" s="212"/>
      <c r="KJ48" s="120"/>
      <c r="KK48" s="120"/>
      <c r="KL48" s="214"/>
      <c r="KM48" s="214"/>
      <c r="KN48" s="214"/>
      <c r="KO48" s="214"/>
      <c r="KP48" s="225">
        <f>SUM(KE9:KE39)</f>
        <v>120</v>
      </c>
      <c r="KQ48" s="214"/>
      <c r="KR48" s="214"/>
      <c r="KS48" s="216" t="s">
        <v>129</v>
      </c>
      <c r="KT48" s="101"/>
      <c r="KU48" s="214"/>
      <c r="KV48" s="208" t="s">
        <v>28</v>
      </c>
      <c r="KW48" s="209">
        <f>LG40</f>
        <v>0</v>
      </c>
      <c r="KX48" s="209">
        <f>VLOOKUP(LA1,PUANTAJ!$A:$F,5,)</f>
        <v>0</v>
      </c>
      <c r="KY48" s="205"/>
      <c r="KZ48" s="211">
        <f>KW48-KX48</f>
        <v>0</v>
      </c>
      <c r="LA48" s="212" t="str">
        <f>IF(KW48-KX48=0,"ü","û")</f>
        <v>ü</v>
      </c>
      <c r="LB48" s="212"/>
      <c r="LC48" s="120"/>
      <c r="LD48" s="120"/>
      <c r="LE48" s="214"/>
      <c r="LF48" s="214"/>
      <c r="LG48" s="214"/>
      <c r="LH48" s="214"/>
      <c r="LI48" s="225">
        <f>SUM(KX9:KX39)</f>
        <v>97.5</v>
      </c>
      <c r="LJ48" s="214"/>
      <c r="LK48" s="214"/>
      <c r="LL48" s="216" t="s">
        <v>129</v>
      </c>
      <c r="LM48" s="101"/>
      <c r="LN48" s="214"/>
      <c r="LO48" s="208" t="s">
        <v>28</v>
      </c>
      <c r="LP48" s="209">
        <f>LZ40</f>
        <v>7.5</v>
      </c>
      <c r="LQ48" s="209">
        <f>VLOOKUP(LT1,PUANTAJ!$A:$F,5,)</f>
        <v>7.5</v>
      </c>
      <c r="LR48" s="205"/>
      <c r="LS48" s="211">
        <f>LP48-LQ48</f>
        <v>0</v>
      </c>
      <c r="LT48" s="212" t="str">
        <f>IF(LP48-LQ48=0,"ü","û")</f>
        <v>ü</v>
      </c>
      <c r="LU48" s="212"/>
      <c r="LV48" s="120"/>
      <c r="LW48" s="120"/>
      <c r="LX48" s="214"/>
      <c r="LY48" s="214"/>
      <c r="LZ48" s="214"/>
      <c r="MA48" s="214"/>
      <c r="MB48" s="225">
        <f>SUM(LQ9:LQ39)</f>
        <v>94.5</v>
      </c>
      <c r="MC48" s="214"/>
      <c r="MD48" s="214"/>
      <c r="ME48" s="216" t="s">
        <v>129</v>
      </c>
      <c r="MF48" s="101"/>
      <c r="MG48" s="214"/>
      <c r="MH48" s="208" t="s">
        <v>28</v>
      </c>
      <c r="MI48" s="209">
        <f>MS40</f>
        <v>7.5</v>
      </c>
      <c r="MJ48" s="209">
        <f>VLOOKUP(MM1,PUANTAJ!$A:$F,5,)</f>
        <v>7.5</v>
      </c>
      <c r="MK48" s="205"/>
      <c r="ML48" s="211">
        <f>MI48-MJ48</f>
        <v>0</v>
      </c>
      <c r="MM48" s="212" t="str">
        <f>IF(MI48-MJ48=0,"ü","û")</f>
        <v>ü</v>
      </c>
      <c r="MN48" s="212"/>
      <c r="MO48" s="120"/>
      <c r="MP48" s="120"/>
      <c r="MQ48" s="214"/>
      <c r="MR48" s="214"/>
      <c r="MS48" s="214"/>
      <c r="MT48" s="214"/>
      <c r="MU48" s="225">
        <f>SUM(MJ9:MJ39)</f>
        <v>120</v>
      </c>
      <c r="MV48" s="214"/>
      <c r="MW48" s="214"/>
      <c r="MX48" s="216" t="s">
        <v>129</v>
      </c>
      <c r="MY48" s="101"/>
      <c r="MZ48" s="214"/>
      <c r="NA48" s="208" t="s">
        <v>28</v>
      </c>
      <c r="NB48" s="209">
        <f>NL40</f>
        <v>11</v>
      </c>
      <c r="NC48" s="209">
        <f>VLOOKUP(NF1,PUANTAJ!$A:$F,5,)+3.5</f>
        <v>11</v>
      </c>
      <c r="ND48" s="205"/>
      <c r="NE48" s="211">
        <f>NB48-NC48</f>
        <v>0</v>
      </c>
      <c r="NF48" s="212" t="str">
        <f>IF(NB48-NC48=0,"ü","û")</f>
        <v>ü</v>
      </c>
      <c r="NG48" s="212"/>
      <c r="NH48" s="120"/>
      <c r="NI48" s="120"/>
      <c r="NJ48" s="214"/>
      <c r="NK48" s="214"/>
      <c r="NL48" s="214"/>
      <c r="NM48" s="214"/>
      <c r="NN48" s="225">
        <f>SUM(NC9:NC39)</f>
        <v>120</v>
      </c>
      <c r="NO48" s="214"/>
      <c r="NP48" s="214"/>
      <c r="NQ48" s="216" t="s">
        <v>129</v>
      </c>
      <c r="NR48" s="101"/>
      <c r="NS48" s="214"/>
      <c r="NT48" s="208" t="s">
        <v>28</v>
      </c>
      <c r="NU48" s="209">
        <f>OE40</f>
        <v>7.5</v>
      </c>
      <c r="NV48" s="209">
        <f>VLOOKUP(NY1,PUANTAJ!$A:$F,5,)</f>
        <v>7.5</v>
      </c>
      <c r="NW48" s="205"/>
      <c r="NX48" s="211">
        <f>NU48-NV48</f>
        <v>0</v>
      </c>
      <c r="NY48" s="212" t="str">
        <f>IF(NU48-NV48=0,"ü","û")</f>
        <v>ü</v>
      </c>
      <c r="NZ48" s="212"/>
      <c r="OA48" s="120"/>
      <c r="OB48" s="120"/>
      <c r="OC48" s="214"/>
      <c r="OD48" s="214"/>
      <c r="OE48" s="214"/>
      <c r="OF48" s="214"/>
      <c r="OG48" s="225">
        <f>SUM(NV9:NV39)</f>
        <v>127.5</v>
      </c>
      <c r="OH48" s="214"/>
      <c r="OI48" s="214"/>
      <c r="OJ48" s="216" t="s">
        <v>129</v>
      </c>
      <c r="OK48" s="101"/>
      <c r="OL48" s="214"/>
      <c r="OM48" s="208" t="s">
        <v>28</v>
      </c>
      <c r="ON48" s="209">
        <f>OX40</f>
        <v>11</v>
      </c>
      <c r="OO48" s="209">
        <f>VLOOKUP(OR1,PUANTAJ!$A:$F,5,)</f>
        <v>11</v>
      </c>
      <c r="OP48" s="205"/>
      <c r="OQ48" s="211">
        <f>ON48-OO48</f>
        <v>0</v>
      </c>
      <c r="OR48" s="212" t="str">
        <f>IF(ON48-OO48=0,"ü","û")</f>
        <v>ü</v>
      </c>
      <c r="OS48" s="212"/>
      <c r="OT48" s="120"/>
      <c r="OU48" s="120"/>
      <c r="OV48" s="214"/>
      <c r="OW48" s="214"/>
      <c r="OX48" s="214"/>
      <c r="OY48" s="214"/>
      <c r="OZ48" s="225">
        <f>SUM(OO9:OO39)</f>
        <v>150</v>
      </c>
      <c r="PA48" s="214"/>
      <c r="PB48" s="214"/>
      <c r="PC48" s="216" t="s">
        <v>129</v>
      </c>
      <c r="PD48" s="101"/>
      <c r="PE48" s="214"/>
      <c r="PF48" s="208" t="s">
        <v>28</v>
      </c>
      <c r="PG48" s="209">
        <f>PQ40</f>
        <v>0</v>
      </c>
      <c r="PH48" s="209">
        <f>VLOOKUP(PK1,PUANTAJ!$A:$F,5,)</f>
        <v>0</v>
      </c>
      <c r="PI48" s="205"/>
      <c r="PJ48" s="211">
        <f>PG48-PH48</f>
        <v>0</v>
      </c>
      <c r="PK48" s="212" t="str">
        <f>IF(PG48-PH48=0,"ü","û")</f>
        <v>ü</v>
      </c>
      <c r="PL48" s="212"/>
      <c r="PM48" s="120"/>
      <c r="PN48" s="120"/>
      <c r="PO48" s="214"/>
      <c r="PP48" s="214"/>
      <c r="PQ48" s="214"/>
      <c r="PR48" s="214"/>
      <c r="PS48" s="225">
        <f>SUM(PH9:PH39)</f>
        <v>120</v>
      </c>
      <c r="PT48" s="214"/>
      <c r="PU48" s="214"/>
      <c r="PV48" s="216" t="s">
        <v>129</v>
      </c>
      <c r="PW48" s="101"/>
      <c r="PX48" s="214"/>
      <c r="PY48" s="208" t="s">
        <v>28</v>
      </c>
      <c r="PZ48" s="209">
        <f>QJ40</f>
        <v>7.5</v>
      </c>
      <c r="QA48" s="209">
        <f>VLOOKUP(QD1,PUANTAJ!$A:$F,5,)</f>
        <v>7.5</v>
      </c>
      <c r="QB48" s="205"/>
      <c r="QC48" s="211">
        <f>PZ48-QA48</f>
        <v>0</v>
      </c>
      <c r="QD48" s="212" t="str">
        <f>IF(PZ48-QA48=0,"ü","û")</f>
        <v>ü</v>
      </c>
      <c r="QE48" s="212"/>
      <c r="QF48" s="120"/>
      <c r="QG48" s="120"/>
      <c r="QH48" s="214"/>
      <c r="QI48" s="214"/>
      <c r="QJ48" s="214"/>
      <c r="QK48" s="214"/>
      <c r="QL48" s="225">
        <f>SUM(QA9:QA39)</f>
        <v>142.5</v>
      </c>
      <c r="QM48" s="214"/>
      <c r="QN48" s="214"/>
      <c r="QO48" s="216" t="s">
        <v>129</v>
      </c>
      <c r="QP48" s="101"/>
      <c r="QQ48" s="214"/>
      <c r="QR48" s="208" t="s">
        <v>28</v>
      </c>
      <c r="QS48" s="209">
        <f>RC40</f>
        <v>11</v>
      </c>
      <c r="QT48" s="209">
        <f>VLOOKUP(QW1,PUANTAJ!$A:$F,5,)</f>
        <v>11</v>
      </c>
      <c r="QU48" s="205"/>
      <c r="QV48" s="211">
        <f>QS48-QT48</f>
        <v>0</v>
      </c>
      <c r="QW48" s="212" t="str">
        <f>IF(QS48-QT48=0,"ü","û")</f>
        <v>ü</v>
      </c>
      <c r="QX48" s="212"/>
      <c r="QY48" s="120"/>
      <c r="QZ48" s="120"/>
      <c r="RA48" s="214"/>
      <c r="RB48" s="214"/>
      <c r="RC48" s="214"/>
      <c r="RD48" s="214"/>
      <c r="RE48" s="225">
        <f>SUM(QT9:QT39)</f>
        <v>112.5</v>
      </c>
      <c r="RF48" s="214"/>
      <c r="RG48" s="214"/>
      <c r="RH48" s="216" t="s">
        <v>129</v>
      </c>
      <c r="RI48" s="101"/>
      <c r="RJ48" s="214"/>
      <c r="RK48" s="208" t="s">
        <v>28</v>
      </c>
      <c r="RL48" s="209">
        <f>RV40</f>
        <v>0</v>
      </c>
      <c r="RM48" s="209">
        <f>VLOOKUP(RP1,PUANTAJ!$A:$F,5,)</f>
        <v>0</v>
      </c>
      <c r="RN48" s="205"/>
      <c r="RO48" s="211">
        <f>RL48-RM48</f>
        <v>0</v>
      </c>
      <c r="RP48" s="212" t="str">
        <f>IF(RL48-RM48=0,"ü","û")</f>
        <v>ü</v>
      </c>
      <c r="RQ48" s="212"/>
      <c r="RR48" s="120"/>
      <c r="RS48" s="120"/>
      <c r="RT48" s="214"/>
      <c r="RU48" s="214"/>
      <c r="RV48" s="214"/>
      <c r="RW48" s="214"/>
      <c r="RX48" s="225">
        <f>SUM(RM9:RM39)</f>
        <v>135</v>
      </c>
      <c r="RY48" s="214"/>
      <c r="RZ48" s="214"/>
      <c r="SA48" s="216" t="s">
        <v>129</v>
      </c>
      <c r="SB48" s="101"/>
      <c r="SC48" s="214"/>
      <c r="SD48" s="208" t="s">
        <v>28</v>
      </c>
      <c r="SE48" s="209">
        <f>SO40</f>
        <v>7.5</v>
      </c>
      <c r="SF48" s="209">
        <f>VLOOKUP(SI1,PUANTAJ!$A:$F,5,)</f>
        <v>7.5</v>
      </c>
      <c r="SG48" s="205"/>
      <c r="SH48" s="211">
        <f>SE48-SF48</f>
        <v>0</v>
      </c>
      <c r="SI48" s="212" t="str">
        <f>IF(SE48-SF48=0,"ü","û")</f>
        <v>ü</v>
      </c>
      <c r="SJ48" s="212"/>
      <c r="SK48" s="120"/>
      <c r="SL48" s="120"/>
      <c r="SM48" s="214"/>
      <c r="SN48" s="214"/>
      <c r="SO48" s="214"/>
      <c r="SP48" s="214"/>
      <c r="SQ48" s="225">
        <f>SUM(SF9:SF39)</f>
        <v>127.5</v>
      </c>
      <c r="SR48" s="214"/>
      <c r="SS48" s="214"/>
      <c r="ST48" s="216" t="s">
        <v>129</v>
      </c>
      <c r="SU48" s="101"/>
      <c r="SV48" s="214"/>
      <c r="SW48" s="292" t="s">
        <v>28</v>
      </c>
      <c r="SX48" s="209">
        <f>TH40</f>
        <v>7.5</v>
      </c>
      <c r="SY48" s="209">
        <f>VLOOKUP(TB1,PUANTAJ!$A:$F,5,)</f>
        <v>7.5</v>
      </c>
      <c r="SZ48" s="205"/>
      <c r="TA48" s="211">
        <f>SX48-SY48</f>
        <v>0</v>
      </c>
      <c r="TB48" s="212" t="str">
        <f>IF(SX48-SY48=0,"ü","û")</f>
        <v>ü</v>
      </c>
      <c r="TC48" s="212"/>
      <c r="TD48" s="120"/>
      <c r="TE48" s="120"/>
      <c r="TF48" s="214"/>
      <c r="TG48" s="214"/>
      <c r="TH48" s="214"/>
      <c r="TI48" s="214"/>
      <c r="TJ48" s="225">
        <f>SUM(SY9:SY39)</f>
        <v>135</v>
      </c>
      <c r="TK48" s="214"/>
      <c r="TL48" s="214"/>
      <c r="TM48" s="216" t="s">
        <v>129</v>
      </c>
      <c r="TN48" s="101"/>
      <c r="TO48" s="214"/>
      <c r="TP48" s="208" t="s">
        <v>28</v>
      </c>
      <c r="TQ48" s="209">
        <f>UA40</f>
        <v>7.5</v>
      </c>
      <c r="TR48" s="209">
        <f>VLOOKUP(TU1,PUANTAJ!$A:$F,5,)</f>
        <v>7.5</v>
      </c>
      <c r="TS48" s="205"/>
      <c r="TT48" s="211">
        <f>TQ48-TR48</f>
        <v>0</v>
      </c>
      <c r="TU48" s="212" t="str">
        <f>IF(TQ48-TR48=0,"ü","û")</f>
        <v>ü</v>
      </c>
      <c r="TV48" s="212"/>
      <c r="TW48" s="120"/>
      <c r="TX48" s="120"/>
      <c r="TY48" s="214"/>
      <c r="TZ48" s="214"/>
      <c r="UA48" s="214"/>
      <c r="UB48" s="214"/>
      <c r="UC48" s="225">
        <f>SUM(TR9:TR39)</f>
        <v>120</v>
      </c>
      <c r="UD48" s="214"/>
      <c r="UE48" s="214"/>
      <c r="UF48" s="216" t="s">
        <v>129</v>
      </c>
      <c r="UG48" s="101"/>
      <c r="UH48" s="214"/>
      <c r="UI48" s="208" t="s">
        <v>28</v>
      </c>
      <c r="UJ48" s="209">
        <f>UT40</f>
        <v>7.5</v>
      </c>
      <c r="UK48" s="209">
        <f>VLOOKUP(UN1,PUANTAJ!$A:$F,5,)</f>
        <v>15</v>
      </c>
      <c r="UL48" s="205"/>
      <c r="UM48" s="211">
        <f>UJ48-UK48</f>
        <v>-7.5</v>
      </c>
      <c r="UN48" s="212" t="str">
        <f>IF(UJ48-UK48=0,"ü","û")</f>
        <v>û</v>
      </c>
      <c r="UO48" s="212"/>
      <c r="UP48" s="120"/>
      <c r="UQ48" s="120"/>
      <c r="UR48" s="214"/>
      <c r="US48" s="214"/>
      <c r="UT48" s="214"/>
      <c r="UU48" s="214"/>
      <c r="UV48" s="225">
        <f>SUM(UK9:UK39)</f>
        <v>127.5</v>
      </c>
      <c r="UW48" s="214"/>
      <c r="UX48" s="214"/>
      <c r="UY48" s="216" t="s">
        <v>129</v>
      </c>
      <c r="UZ48" s="101"/>
      <c r="VA48" s="214"/>
      <c r="VB48" s="246" t="s">
        <v>28</v>
      </c>
      <c r="VC48" s="209">
        <f>VM40</f>
        <v>3.5</v>
      </c>
      <c r="VD48" s="209">
        <f>VLOOKUP(VG1,PUANTAJ!$A:$F,5,)</f>
        <v>3.5</v>
      </c>
      <c r="VE48" s="205"/>
      <c r="VF48" s="211">
        <f>VC48-VD48</f>
        <v>0</v>
      </c>
      <c r="VG48" s="212" t="str">
        <f>IF(VC48-VD48=0,"ü","û")</f>
        <v>ü</v>
      </c>
      <c r="VH48" s="212"/>
      <c r="VI48" s="120"/>
      <c r="VJ48" s="120"/>
      <c r="VK48" s="214"/>
      <c r="VL48" s="214"/>
      <c r="VM48" s="214"/>
      <c r="VN48" s="214"/>
      <c r="VO48" s="225">
        <f>SUM(VD9:VD39)</f>
        <v>150</v>
      </c>
      <c r="VP48" s="214"/>
      <c r="VQ48" s="214"/>
      <c r="VR48" s="216" t="s">
        <v>129</v>
      </c>
      <c r="VS48" s="101"/>
      <c r="VT48" s="214"/>
      <c r="VU48" s="269" t="s">
        <v>28</v>
      </c>
      <c r="VV48" s="209">
        <f>WF40</f>
        <v>7.5</v>
      </c>
      <c r="VW48" s="209">
        <f>VLOOKUP(VZ1,PUANTAJ!$A:$F,5,)</f>
        <v>7.5</v>
      </c>
      <c r="VX48" s="205"/>
      <c r="VY48" s="211">
        <f>VV48-VW48</f>
        <v>0</v>
      </c>
      <c r="VZ48" s="212" t="str">
        <f>IF(VV48-VW48=0,"ü","û")</f>
        <v>ü</v>
      </c>
      <c r="WA48" s="212"/>
      <c r="WB48" s="120"/>
      <c r="WC48" s="120"/>
      <c r="WD48" s="214"/>
      <c r="WE48" s="214"/>
      <c r="WF48" s="214"/>
      <c r="WG48" s="214"/>
      <c r="WH48" s="225">
        <f>SUM(VW9:VW39)</f>
        <v>120</v>
      </c>
      <c r="WI48" s="214"/>
      <c r="WJ48" s="214"/>
      <c r="WK48" s="216" t="s">
        <v>129</v>
      </c>
      <c r="WL48" s="101"/>
      <c r="WM48" s="214"/>
      <c r="WN48" s="319" t="s">
        <v>28</v>
      </c>
      <c r="WO48" s="209">
        <f>WY40</f>
        <v>11</v>
      </c>
      <c r="WP48" s="209">
        <f>VLOOKUP(WS1,PUANTAJ!$A:$F,5,)</f>
        <v>11</v>
      </c>
      <c r="WQ48" s="205"/>
      <c r="WR48" s="211">
        <f>WO48-WP48</f>
        <v>0</v>
      </c>
      <c r="WS48" s="212" t="str">
        <f>IF(WO48-WP48=0,"ü","û")</f>
        <v>ü</v>
      </c>
      <c r="WT48" s="212"/>
      <c r="WU48" s="120"/>
      <c r="WV48" s="120"/>
      <c r="WW48" s="214"/>
      <c r="WX48" s="214"/>
      <c r="WY48" s="214"/>
      <c r="WZ48" s="214"/>
      <c r="XA48" s="225">
        <f>SUM(WP9:WP39)</f>
        <v>138</v>
      </c>
      <c r="XB48" s="214"/>
      <c r="XC48" s="214"/>
      <c r="XD48" s="216" t="s">
        <v>129</v>
      </c>
      <c r="XE48" s="101"/>
      <c r="XF48" s="214"/>
      <c r="XG48" s="283" t="s">
        <v>28</v>
      </c>
      <c r="XH48" s="209">
        <f>XR40</f>
        <v>7.5</v>
      </c>
      <c r="XI48" s="209">
        <f>VLOOKUP(XL1,PUANTAJ!$A:$F,5,)</f>
        <v>7.5</v>
      </c>
      <c r="XJ48" s="205"/>
      <c r="XK48" s="211">
        <f>XH48-XI48</f>
        <v>0</v>
      </c>
      <c r="XL48" s="212" t="str">
        <f>IF(XH48-XI48=0,"ü","û")</f>
        <v>ü</v>
      </c>
      <c r="XM48" s="212"/>
      <c r="XN48" s="120"/>
      <c r="XO48" s="120"/>
      <c r="XP48" s="214"/>
      <c r="XQ48" s="214"/>
      <c r="XR48" s="214"/>
      <c r="XS48" s="214"/>
      <c r="XT48" s="225">
        <f>SUM(XI9:XI39)</f>
        <v>135</v>
      </c>
      <c r="XU48" s="214"/>
      <c r="XV48" s="214"/>
      <c r="XW48" s="216" t="s">
        <v>129</v>
      </c>
      <c r="XX48" s="101"/>
      <c r="XY48" s="214"/>
      <c r="XZ48" s="285" t="s">
        <v>28</v>
      </c>
      <c r="YA48" s="209">
        <f>YK40</f>
        <v>7.5</v>
      </c>
      <c r="YB48" s="209">
        <f>VLOOKUP(YE1,PUANTAJ!$A:$F,5,)</f>
        <v>7.5</v>
      </c>
      <c r="YC48" s="205"/>
      <c r="YD48" s="211">
        <f>YA48-YB48</f>
        <v>0</v>
      </c>
      <c r="YE48" s="212" t="str">
        <f>IF(YA48-YB48=0,"ü","û")</f>
        <v>ü</v>
      </c>
      <c r="YF48" s="212"/>
      <c r="YG48" s="120"/>
      <c r="YH48" s="120"/>
      <c r="YI48" s="214"/>
      <c r="YJ48" s="214"/>
      <c r="YK48" s="214"/>
      <c r="YL48" s="214"/>
      <c r="YM48" s="225">
        <f>SUM(YB9:YB39)</f>
        <v>127.5</v>
      </c>
      <c r="YN48" s="214"/>
      <c r="YO48" s="214"/>
      <c r="YP48" s="216" t="s">
        <v>129</v>
      </c>
      <c r="YQ48" s="101"/>
      <c r="YR48" s="214"/>
      <c r="YS48" s="286" t="s">
        <v>28</v>
      </c>
      <c r="YT48" s="209">
        <f>ZD40</f>
        <v>7.5</v>
      </c>
      <c r="YU48" s="209">
        <f>VLOOKUP(YX1,PUANTAJ!$A:$F,5,)</f>
        <v>7.5</v>
      </c>
      <c r="YV48" s="205"/>
      <c r="YW48" s="211">
        <f>YT48-YU48</f>
        <v>0</v>
      </c>
      <c r="YX48" s="212" t="str">
        <f>IF(YT48-YU48=0,"ü","û")</f>
        <v>ü</v>
      </c>
      <c r="YY48" s="212"/>
      <c r="YZ48" s="120"/>
      <c r="ZA48" s="120"/>
      <c r="ZB48" s="214"/>
      <c r="ZC48" s="214"/>
      <c r="ZD48" s="214"/>
      <c r="ZE48" s="214"/>
      <c r="ZF48" s="225">
        <f>SUM(YU9:YU39)</f>
        <v>150</v>
      </c>
      <c r="ZG48" s="214"/>
      <c r="ZH48" s="214"/>
      <c r="ZI48" s="216" t="s">
        <v>129</v>
      </c>
      <c r="ZJ48" s="101"/>
      <c r="ZK48" s="214"/>
      <c r="ZL48" s="288" t="s">
        <v>28</v>
      </c>
      <c r="ZM48" s="209">
        <f>ZW40</f>
        <v>7.5</v>
      </c>
      <c r="ZN48" s="209">
        <f>VLOOKUP(ZQ1,PUANTAJ!$A:$F,5,)</f>
        <v>7.5</v>
      </c>
      <c r="ZO48" s="205"/>
      <c r="ZP48" s="211">
        <f>ZM48-ZN48</f>
        <v>0</v>
      </c>
      <c r="ZQ48" s="212" t="str">
        <f>IF(ZM48-ZN48=0,"ü","û")</f>
        <v>ü</v>
      </c>
      <c r="ZR48" s="212"/>
      <c r="ZS48" s="120"/>
      <c r="ZT48" s="120"/>
      <c r="ZU48" s="214"/>
      <c r="ZV48" s="214"/>
      <c r="ZW48" s="214"/>
      <c r="ZX48" s="214"/>
      <c r="ZY48" s="225">
        <f>SUM(ZN9:ZN39)</f>
        <v>135</v>
      </c>
      <c r="ZZ48" s="214"/>
      <c r="AAA48" s="214"/>
      <c r="AAB48" s="216" t="s">
        <v>129</v>
      </c>
      <c r="AAC48" s="101"/>
      <c r="AAD48" s="214"/>
      <c r="AAE48" s="290" t="s">
        <v>28</v>
      </c>
      <c r="AAF48" s="209">
        <f>AAP40</f>
        <v>0</v>
      </c>
      <c r="AAG48" s="209">
        <f>VLOOKUP(AAJ1,PUANTAJ!$A:$F,5,)</f>
        <v>0</v>
      </c>
      <c r="AAH48" s="205"/>
      <c r="AAI48" s="211">
        <f>AAF48-AAG48</f>
        <v>0</v>
      </c>
      <c r="AAJ48" s="212" t="str">
        <f>IF(AAF48-AAG48=0,"ü","û")</f>
        <v>ü</v>
      </c>
      <c r="AAK48" s="212"/>
      <c r="AAL48" s="120"/>
      <c r="AAM48" s="120"/>
      <c r="AAN48" s="214"/>
      <c r="AAO48" s="214"/>
      <c r="AAP48" s="214"/>
      <c r="AAQ48" s="214"/>
      <c r="AAR48" s="225">
        <f>SUM(AAG9:AAG39)</f>
        <v>157.5</v>
      </c>
      <c r="AAS48" s="214"/>
      <c r="AAT48" s="214"/>
      <c r="AAU48" s="216" t="s">
        <v>129</v>
      </c>
      <c r="AAV48" s="101"/>
      <c r="AAW48" s="214"/>
      <c r="AAX48" s="313" t="s">
        <v>28</v>
      </c>
      <c r="AAY48" s="209">
        <f>ABI40</f>
        <v>7.5</v>
      </c>
      <c r="AAZ48" s="209">
        <f>VLOOKUP(ABC1,PUANTAJ!$A:$F,5,)-0.5</f>
        <v>7.5</v>
      </c>
      <c r="ABA48" s="205"/>
      <c r="ABB48" s="211">
        <f>AAY48-AAZ48</f>
        <v>0</v>
      </c>
      <c r="ABC48" s="212" t="str">
        <f>IF(AAY48-AAZ48=0,"ü","û")</f>
        <v>ü</v>
      </c>
      <c r="ABD48" s="212"/>
      <c r="ABE48" s="120"/>
      <c r="ABF48" s="120"/>
      <c r="ABG48" s="214"/>
      <c r="ABH48" s="214"/>
      <c r="ABI48" s="214"/>
      <c r="ABJ48" s="214"/>
      <c r="ABK48" s="225">
        <f>SUM(AAZ9:AAZ39)</f>
        <v>135</v>
      </c>
      <c r="ABL48" s="214"/>
      <c r="ABM48" s="214"/>
      <c r="ABN48" s="216" t="s">
        <v>129</v>
      </c>
      <c r="ABO48" s="101"/>
      <c r="ABP48" s="214"/>
      <c r="ABQ48" s="305" t="s">
        <v>28</v>
      </c>
      <c r="ABR48" s="209">
        <f>ACB40</f>
        <v>15</v>
      </c>
      <c r="ABS48" s="209">
        <f>VLOOKUP(ABV1,PUANTAJ!$A:$F,5,)-1.5</f>
        <v>15</v>
      </c>
      <c r="ABT48" s="205"/>
      <c r="ABU48" s="211">
        <f>ABR48-ABS48</f>
        <v>0</v>
      </c>
      <c r="ABV48" s="212" t="str">
        <f>IF(ABR48-ABS48=0,"ü","û")</f>
        <v>ü</v>
      </c>
      <c r="ABW48" s="212"/>
      <c r="ABX48" s="120"/>
      <c r="ABY48" s="120"/>
      <c r="ABZ48" s="214"/>
      <c r="ACA48" s="214"/>
      <c r="ACB48" s="214"/>
      <c r="ACC48" s="214"/>
      <c r="ACD48" s="225">
        <f>SUM(ABS9:ABS39)</f>
        <v>150</v>
      </c>
      <c r="ACE48" s="214"/>
      <c r="ACF48" s="214"/>
      <c r="ACG48" s="216" t="s">
        <v>129</v>
      </c>
      <c r="ACH48" s="101"/>
      <c r="ACI48" s="214"/>
      <c r="ACJ48" s="295" t="s">
        <v>28</v>
      </c>
      <c r="ACK48" s="209">
        <f>ACU40</f>
        <v>14.5</v>
      </c>
      <c r="ACL48" s="209">
        <f>VLOOKUP(ACO1,PUANTAJ!$A:$F,5,)+3.5</f>
        <v>14.5</v>
      </c>
      <c r="ACM48" s="205"/>
      <c r="ACN48" s="211">
        <f>ACK48-ACL48</f>
        <v>0</v>
      </c>
      <c r="ACO48" s="212" t="str">
        <f>IF(ACK48-ACL48=0,"ü","û")</f>
        <v>ü</v>
      </c>
      <c r="ACP48" s="212"/>
      <c r="ACQ48" s="120"/>
      <c r="ACR48" s="120"/>
      <c r="ACS48" s="214"/>
      <c r="ACT48" s="214"/>
      <c r="ACU48" s="214"/>
      <c r="ACV48" s="214"/>
      <c r="ACW48" s="225">
        <f>SUM(ACL9:ACL39)</f>
        <v>142.5</v>
      </c>
      <c r="ACX48" s="214"/>
      <c r="ACY48" s="214"/>
      <c r="ACZ48" s="216" t="s">
        <v>129</v>
      </c>
      <c r="ADA48" s="101"/>
      <c r="ADB48" s="214"/>
      <c r="ADC48" s="296" t="s">
        <v>28</v>
      </c>
      <c r="ADD48" s="209">
        <f>ADN40</f>
        <v>7.5</v>
      </c>
      <c r="ADE48" s="209">
        <f>VLOOKUP(ADH1,PUANTAJ!$A:$F,5,)</f>
        <v>7.5</v>
      </c>
      <c r="ADF48" s="205"/>
      <c r="ADG48" s="211">
        <f>ADD48-ADE48</f>
        <v>0</v>
      </c>
      <c r="ADH48" s="212" t="str">
        <f>IF(ADD48-ADE48=0,"ü","û")</f>
        <v>ü</v>
      </c>
      <c r="ADI48" s="212"/>
      <c r="ADJ48" s="120"/>
      <c r="ADK48" s="120"/>
      <c r="ADL48" s="214"/>
      <c r="ADM48" s="214"/>
      <c r="ADN48" s="214"/>
      <c r="ADO48" s="214"/>
      <c r="ADP48" s="225">
        <f>SUM(ADE9:ADE39)</f>
        <v>140.5</v>
      </c>
      <c r="ADQ48" s="214"/>
      <c r="ADR48" s="214"/>
      <c r="ADS48" s="216" t="s">
        <v>129</v>
      </c>
      <c r="ADT48" s="101"/>
      <c r="ADU48" s="214"/>
      <c r="ADV48" s="298" t="s">
        <v>28</v>
      </c>
      <c r="ADW48" s="209">
        <f>AEG40</f>
        <v>11</v>
      </c>
      <c r="ADX48" s="209">
        <f>VLOOKUP(AEA1,PUANTAJ!$A:$F,5,)</f>
        <v>11</v>
      </c>
      <c r="ADY48" s="205"/>
      <c r="ADZ48" s="211">
        <f>ADW48-ADX48</f>
        <v>0</v>
      </c>
      <c r="AEA48" s="212" t="str">
        <f>IF(ADW48-ADX48=0,"ü","û")</f>
        <v>ü</v>
      </c>
      <c r="AEB48" s="212"/>
      <c r="AEC48" s="120"/>
      <c r="AED48" s="120"/>
      <c r="AEE48" s="214"/>
      <c r="AEF48" s="214"/>
      <c r="AEG48" s="214"/>
      <c r="AEH48" s="214"/>
      <c r="AEI48" s="225">
        <f>SUM(ADX9:ADX39)</f>
        <v>135</v>
      </c>
      <c r="AEJ48" s="214"/>
      <c r="AEK48" s="214"/>
      <c r="AEL48" s="216" t="s">
        <v>129</v>
      </c>
      <c r="AEM48" s="101"/>
      <c r="AEN48" s="214"/>
      <c r="AEO48" s="300" t="s">
        <v>28</v>
      </c>
      <c r="AEP48" s="209">
        <f>AEZ40</f>
        <v>14.5</v>
      </c>
      <c r="AEQ48" s="209">
        <f>VLOOKUP(AET1,PUANTAJ!$A:$F,5,)-0.5</f>
        <v>14.5</v>
      </c>
      <c r="AER48" s="205"/>
      <c r="AES48" s="211">
        <f>AEP48-AEQ48</f>
        <v>0</v>
      </c>
      <c r="AET48" s="212" t="str">
        <f>IF(AEP48-AEQ48=0,"ü","û")</f>
        <v>ü</v>
      </c>
      <c r="AEU48" s="212"/>
      <c r="AEV48" s="120"/>
      <c r="AEW48" s="120"/>
      <c r="AEX48" s="214"/>
      <c r="AEY48" s="214"/>
      <c r="AEZ48" s="214"/>
      <c r="AFA48" s="214"/>
      <c r="AFB48" s="225">
        <f>SUM(AEQ9:AEQ39)</f>
        <v>127.5</v>
      </c>
      <c r="AFC48" s="214"/>
      <c r="AFD48" s="214"/>
      <c r="AFE48" s="216" t="s">
        <v>129</v>
      </c>
      <c r="AFF48" s="101"/>
      <c r="AFG48" s="214"/>
      <c r="AFH48" s="300" t="s">
        <v>28</v>
      </c>
      <c r="AFI48" s="209">
        <f>AFS40</f>
        <v>0</v>
      </c>
      <c r="AFJ48" s="209">
        <f>VLOOKUP(AFM1,PUANTAJ!$A:$F,5,)</f>
        <v>0</v>
      </c>
      <c r="AFK48" s="205"/>
      <c r="AFL48" s="211">
        <f>AFI48-AFJ48</f>
        <v>0</v>
      </c>
      <c r="AFM48" s="212" t="str">
        <f>IF(AFI48-AFJ48=0,"ü","û")</f>
        <v>ü</v>
      </c>
      <c r="AFN48" s="212"/>
      <c r="AFO48" s="120"/>
      <c r="AFP48" s="120"/>
      <c r="AFQ48" s="214"/>
      <c r="AFR48" s="214"/>
      <c r="AFS48" s="214"/>
      <c r="AFT48" s="214"/>
      <c r="AFU48" s="225">
        <f>SUM(AFJ9:AFJ39)</f>
        <v>150</v>
      </c>
      <c r="AFV48" s="214"/>
      <c r="AFW48" s="214"/>
      <c r="AFX48" s="216" t="s">
        <v>129</v>
      </c>
      <c r="AFY48" s="101"/>
      <c r="AFZ48" s="214"/>
      <c r="AGA48" s="302" t="s">
        <v>28</v>
      </c>
      <c r="AGB48" s="209">
        <f>AGL40</f>
        <v>3.5</v>
      </c>
      <c r="AGC48" s="209">
        <f>VLOOKUP(AGF1,PUANTAJ!$A:$F,5,)-0.5</f>
        <v>3.5</v>
      </c>
      <c r="AGD48" s="205"/>
      <c r="AGE48" s="211">
        <f>AGB48-AGC48</f>
        <v>0</v>
      </c>
      <c r="AGF48" s="212" t="str">
        <f>IF(AGB48-AGC48=0,"ü","û")</f>
        <v>ü</v>
      </c>
      <c r="AGG48" s="212"/>
      <c r="AGH48" s="120"/>
      <c r="AGI48" s="120"/>
      <c r="AGJ48" s="214"/>
      <c r="AGK48" s="214"/>
      <c r="AGL48" s="214"/>
      <c r="AGM48" s="214"/>
      <c r="AGN48" s="225">
        <f>SUM(AGC9:AGC39)</f>
        <v>142</v>
      </c>
      <c r="AGO48" s="214"/>
      <c r="AGP48" s="214"/>
      <c r="AGQ48" s="216" t="s">
        <v>129</v>
      </c>
      <c r="AGR48" s="101"/>
      <c r="AGS48" s="214"/>
      <c r="AGT48" s="303" t="s">
        <v>28</v>
      </c>
      <c r="AGU48" s="209">
        <f>AHE40</f>
        <v>7.5</v>
      </c>
      <c r="AGV48" s="209">
        <f>VLOOKUP(AGY1,PUANTAJ!$A:$F,5,)</f>
        <v>7.5</v>
      </c>
      <c r="AGW48" s="205"/>
      <c r="AGX48" s="211">
        <f>AGU48-AGV48</f>
        <v>0</v>
      </c>
      <c r="AGY48" s="212" t="str">
        <f>IF(AGU48-AGV48=0,"ü","û")</f>
        <v>ü</v>
      </c>
      <c r="AGZ48" s="212"/>
      <c r="AHA48" s="120"/>
      <c r="AHB48" s="120"/>
      <c r="AHC48" s="214"/>
      <c r="AHD48" s="214"/>
      <c r="AHE48" s="214"/>
      <c r="AHF48" s="214"/>
      <c r="AHG48" s="225">
        <f>SUM(AGV9:AGV39)</f>
        <v>142.5</v>
      </c>
      <c r="AHH48" s="214"/>
      <c r="AHI48" s="214"/>
      <c r="AHJ48" s="216" t="s">
        <v>129</v>
      </c>
      <c r="AHK48" s="101"/>
      <c r="AHL48" s="214"/>
      <c r="AHM48" s="303" t="s">
        <v>28</v>
      </c>
      <c r="AHN48" s="209">
        <f>AHX40</f>
        <v>11</v>
      </c>
      <c r="AHO48" s="209">
        <f>VLOOKUP(AHR1,PUANTAJ!$A:$F,5,)-0.5</f>
        <v>11</v>
      </c>
      <c r="AHP48" s="205"/>
      <c r="AHQ48" s="211">
        <f>AHN48-AHO48</f>
        <v>0</v>
      </c>
      <c r="AHR48" s="212" t="str">
        <f>IF(AHN48-AHO48=0,"ü","û")</f>
        <v>ü</v>
      </c>
      <c r="AHS48" s="212"/>
      <c r="AHT48" s="120"/>
      <c r="AHU48" s="120"/>
      <c r="AHV48" s="214"/>
      <c r="AHW48" s="214"/>
      <c r="AHX48" s="214"/>
      <c r="AHY48" s="214"/>
      <c r="AHZ48" s="225">
        <f>SUM(AHO9:AHO39)</f>
        <v>105</v>
      </c>
      <c r="AIA48" s="214"/>
      <c r="AIB48" s="214"/>
      <c r="AIC48" s="216" t="s">
        <v>129</v>
      </c>
      <c r="AID48" s="101"/>
      <c r="AIE48" s="214"/>
      <c r="AIF48" s="303" t="s">
        <v>28</v>
      </c>
      <c r="AIG48" s="209">
        <f>AIQ40</f>
        <v>14.5</v>
      </c>
      <c r="AIH48" s="209">
        <f>VLOOKUP(AIK1,PUANTAJ!$A:$F,5,)+3.5</f>
        <v>14.5</v>
      </c>
      <c r="AII48" s="205"/>
      <c r="AIJ48" s="211">
        <f>AIG48-AIH48</f>
        <v>0</v>
      </c>
      <c r="AIK48" s="212" t="str">
        <f>IF(AIG48-AIH48=0,"ü","û")</f>
        <v>ü</v>
      </c>
      <c r="AIL48" s="212"/>
      <c r="AIM48" s="120"/>
      <c r="AIN48" s="120"/>
      <c r="AIO48" s="214"/>
      <c r="AIP48" s="214"/>
      <c r="AIQ48" s="214"/>
      <c r="AIR48" s="214"/>
      <c r="AIS48" s="225">
        <f>SUM(AIH9:AIH39)</f>
        <v>130.5</v>
      </c>
      <c r="AIT48" s="214"/>
      <c r="AIU48" s="214"/>
      <c r="AIV48" s="216" t="s">
        <v>129</v>
      </c>
      <c r="AIW48" s="101"/>
      <c r="AIX48" s="214"/>
      <c r="AIY48" s="309" t="s">
        <v>28</v>
      </c>
      <c r="AIZ48" s="209">
        <f>AJJ40</f>
        <v>7.5</v>
      </c>
      <c r="AJA48" s="209">
        <f>VLOOKUP(AJD1,PUANTAJ!$A:$F,5,)</f>
        <v>7.5</v>
      </c>
      <c r="AJB48" s="205"/>
      <c r="AJC48" s="211">
        <f>AIZ48-AJA48</f>
        <v>0</v>
      </c>
      <c r="AJD48" s="212" t="str">
        <f>IF(AIZ48-AJA48=0,"ü","û")</f>
        <v>ü</v>
      </c>
      <c r="AJE48" s="212"/>
      <c r="AJF48" s="120"/>
      <c r="AJG48" s="120"/>
      <c r="AJH48" s="214"/>
      <c r="AJI48" s="214"/>
      <c r="AJJ48" s="214"/>
      <c r="AJK48" s="214"/>
      <c r="AJL48" s="225">
        <f>SUM(AJA9:AJA39)</f>
        <v>135</v>
      </c>
      <c r="AJM48" s="214"/>
      <c r="AJN48" s="214"/>
      <c r="AJO48" s="216" t="s">
        <v>129</v>
      </c>
      <c r="AJP48" s="101"/>
      <c r="AJQ48" s="214"/>
      <c r="AJR48" s="311" t="s">
        <v>28</v>
      </c>
      <c r="AJS48" s="209">
        <f>AKC40</f>
        <v>7.5</v>
      </c>
      <c r="AJT48" s="209">
        <f>VLOOKUP(AJW1,PUANTAJ!$A:$F,5,)</f>
        <v>7.5</v>
      </c>
      <c r="AJU48" s="205"/>
      <c r="AJV48" s="211">
        <f>AJS48-AJT48</f>
        <v>0</v>
      </c>
      <c r="AJW48" s="212" t="str">
        <f>IF(AJS48-AJT48=0,"ü","û")</f>
        <v>ü</v>
      </c>
      <c r="AJX48" s="212"/>
      <c r="AJY48" s="120"/>
      <c r="AJZ48" s="120"/>
      <c r="AKA48" s="214"/>
      <c r="AKB48" s="214"/>
      <c r="AKC48" s="214"/>
      <c r="AKD48" s="214"/>
      <c r="AKE48" s="225">
        <f>SUM(AJT9:AJT39)</f>
        <v>135</v>
      </c>
      <c r="AKF48" s="214"/>
      <c r="AKG48" s="214"/>
      <c r="AKH48" s="216" t="s">
        <v>129</v>
      </c>
      <c r="AKI48" s="101"/>
      <c r="AKJ48" s="214"/>
      <c r="AKK48" s="313" t="s">
        <v>28</v>
      </c>
      <c r="AKL48" s="209">
        <f>AKV40</f>
        <v>14.5</v>
      </c>
      <c r="AKM48" s="209">
        <f>VLOOKUP(AKP1,PUANTAJ!$A:$F,5,)+7</f>
        <v>14.5</v>
      </c>
      <c r="AKN48" s="205"/>
      <c r="AKO48" s="211">
        <f>AKL48-AKM48</f>
        <v>0</v>
      </c>
      <c r="AKP48" s="212" t="str">
        <f>IF(AKL48-AKM48=0,"ü","û")</f>
        <v>ü</v>
      </c>
      <c r="AKQ48" s="212"/>
      <c r="AKR48" s="120"/>
      <c r="AKS48" s="120"/>
      <c r="AKT48" s="214"/>
      <c r="AKU48" s="214"/>
      <c r="AKV48" s="214"/>
      <c r="AKW48" s="214"/>
      <c r="AKX48" s="225">
        <f>SUM(AKM9:AKM39)</f>
        <v>150</v>
      </c>
      <c r="AKY48" s="214"/>
      <c r="AKZ48" s="214"/>
      <c r="ALA48" s="216" t="s">
        <v>129</v>
      </c>
      <c r="ALB48" s="101"/>
      <c r="ALC48" s="214"/>
      <c r="ALD48" s="313" t="s">
        <v>28</v>
      </c>
      <c r="ALE48" s="209">
        <f>ALO40</f>
        <v>14.5</v>
      </c>
      <c r="ALF48" s="209">
        <f>VLOOKUP(ALI1,PUANTAJ!$A:$F,5,)+3.5</f>
        <v>14.5</v>
      </c>
      <c r="ALG48" s="205"/>
      <c r="ALH48" s="211">
        <f>ALE48-ALF48</f>
        <v>0</v>
      </c>
      <c r="ALI48" s="212" t="str">
        <f>IF(ALE48-ALF48=0,"ü","û")</f>
        <v>ü</v>
      </c>
      <c r="ALJ48" s="212"/>
      <c r="ALK48" s="120"/>
      <c r="ALL48" s="120"/>
      <c r="ALM48" s="214"/>
      <c r="ALN48" s="214"/>
      <c r="ALO48" s="214"/>
      <c r="ALP48" s="214"/>
      <c r="ALQ48" s="225">
        <f>SUM(ALF9:ALF39)</f>
        <v>135</v>
      </c>
      <c r="ALR48" s="214"/>
      <c r="ALS48" s="214"/>
      <c r="ALT48" s="216" t="s">
        <v>129</v>
      </c>
      <c r="ALU48" s="101"/>
      <c r="ALV48" s="214"/>
      <c r="ALW48" s="313" t="s">
        <v>28</v>
      </c>
      <c r="ALX48" s="209">
        <f>AMH40</f>
        <v>7</v>
      </c>
      <c r="ALY48" s="209">
        <f>VLOOKUP(AMB1,PUANTAJ!$A:$F,5,)</f>
        <v>7</v>
      </c>
      <c r="ALZ48" s="205"/>
      <c r="AMA48" s="211">
        <f>ALX48-ALY48</f>
        <v>0</v>
      </c>
      <c r="AMB48" s="212" t="str">
        <f>IF(ALX48-ALY48=0,"ü","û")</f>
        <v>ü</v>
      </c>
      <c r="AMC48" s="212"/>
      <c r="AMD48" s="120"/>
      <c r="AME48" s="120"/>
      <c r="AMF48" s="214"/>
      <c r="AMG48" s="214"/>
      <c r="AMH48" s="214"/>
      <c r="AMI48" s="214"/>
      <c r="AMJ48" s="225">
        <f>SUM(ALY9:ALY39)</f>
        <v>150</v>
      </c>
      <c r="AMK48" s="214"/>
      <c r="AML48" s="214"/>
      <c r="AMM48" s="216" t="s">
        <v>129</v>
      </c>
      <c r="AMN48" s="101"/>
      <c r="AMO48" s="214"/>
      <c r="AMP48" s="313" t="s">
        <v>28</v>
      </c>
      <c r="AMQ48" s="209">
        <f>ANA40</f>
        <v>7.5</v>
      </c>
      <c r="AMR48" s="209">
        <f>VLOOKUP(AMU1,PUANTAJ!$A:$F,5,)</f>
        <v>7.5</v>
      </c>
      <c r="AMS48" s="205"/>
      <c r="AMT48" s="211">
        <f>AMQ48-AMR48</f>
        <v>0</v>
      </c>
      <c r="AMU48" s="212" t="str">
        <f>IF(AMQ48-AMR48=0,"ü","û")</f>
        <v>ü</v>
      </c>
      <c r="AMV48" s="212"/>
      <c r="AMW48" s="120"/>
      <c r="AMX48" s="120"/>
      <c r="AMY48" s="214"/>
      <c r="AMZ48" s="214"/>
      <c r="ANA48" s="214"/>
      <c r="ANB48" s="214"/>
      <c r="ANC48" s="225">
        <f>SUM(AMR9:AMR39)</f>
        <v>142.5</v>
      </c>
      <c r="AND48" s="214"/>
      <c r="ANE48" s="214"/>
      <c r="ANF48" s="216" t="s">
        <v>129</v>
      </c>
      <c r="ANG48" s="101"/>
      <c r="ANH48" s="214"/>
      <c r="ANI48" s="313" t="s">
        <v>28</v>
      </c>
      <c r="ANJ48" s="209">
        <f>ANT40</f>
        <v>7.5</v>
      </c>
      <c r="ANK48" s="209">
        <f>VLOOKUP(ANN1,PUANTAJ!$A:$F,5,)</f>
        <v>7.5</v>
      </c>
      <c r="ANL48" s="205"/>
      <c r="ANM48" s="211">
        <f>ANJ48-ANK48</f>
        <v>0</v>
      </c>
      <c r="ANN48" s="212" t="str">
        <f>IF(ANJ48-ANK48=0,"ü","û")</f>
        <v>ü</v>
      </c>
      <c r="ANO48" s="212"/>
      <c r="ANP48" s="120"/>
      <c r="ANQ48" s="120"/>
      <c r="ANR48" s="214"/>
      <c r="ANS48" s="214"/>
      <c r="ANT48" s="214"/>
      <c r="ANU48" s="214"/>
      <c r="ANV48" s="225">
        <f>SUM(ANK9:ANK39)</f>
        <v>127.5</v>
      </c>
      <c r="ANW48" s="214"/>
      <c r="ANX48" s="214"/>
      <c r="ANY48" s="216" t="s">
        <v>129</v>
      </c>
      <c r="ANZ48" s="101"/>
      <c r="AOA48" s="214"/>
      <c r="AOB48" s="313" t="s">
        <v>28</v>
      </c>
      <c r="AOC48" s="209">
        <f>AOM40</f>
        <v>11</v>
      </c>
      <c r="AOD48" s="209">
        <f>VLOOKUP(AOG1,PUANTAJ!$A:$F,5,)</f>
        <v>11</v>
      </c>
      <c r="AOE48" s="205"/>
      <c r="AOF48" s="211">
        <f>AOC48-AOD48</f>
        <v>0</v>
      </c>
      <c r="AOG48" s="212" t="str">
        <f>IF(AOC48-AOD48=0,"ü","û")</f>
        <v>ü</v>
      </c>
      <c r="AOH48" s="212"/>
      <c r="AOI48" s="120"/>
      <c r="AOJ48" s="120"/>
      <c r="AOK48" s="214"/>
      <c r="AOL48" s="214"/>
      <c r="AOM48" s="214"/>
      <c r="AON48" s="214"/>
      <c r="AOO48" s="225">
        <f>SUM(AOD9:AOD39)</f>
        <v>142.5</v>
      </c>
      <c r="AOP48" s="214"/>
      <c r="AOQ48" s="214"/>
      <c r="AOR48" s="216" t="s">
        <v>129</v>
      </c>
      <c r="AOS48" s="101"/>
      <c r="AOT48" s="214"/>
      <c r="AOU48" s="313" t="s">
        <v>28</v>
      </c>
      <c r="AOV48" s="209">
        <f>APF40</f>
        <v>0</v>
      </c>
      <c r="AOW48" s="209">
        <f>VLOOKUP(AOZ1,PUANTAJ!$A:$F,5,)</f>
        <v>0</v>
      </c>
      <c r="AOX48" s="205"/>
      <c r="AOY48" s="211">
        <f>AOV48-AOW48</f>
        <v>0</v>
      </c>
      <c r="AOZ48" s="212" t="str">
        <f>IF(AOV48-AOW48=0,"ü","û")</f>
        <v>ü</v>
      </c>
      <c r="APA48" s="212"/>
      <c r="APB48" s="120"/>
      <c r="APC48" s="120"/>
      <c r="APD48" s="214"/>
      <c r="APE48" s="214"/>
      <c r="APF48" s="214"/>
      <c r="APG48" s="214"/>
      <c r="APH48" s="225">
        <f>SUM(AOW9:AOW39)</f>
        <v>142.5</v>
      </c>
      <c r="API48" s="214"/>
      <c r="APJ48" s="214"/>
      <c r="APK48" s="216" t="s">
        <v>129</v>
      </c>
      <c r="APL48" s="101"/>
      <c r="APM48" s="214"/>
      <c r="APN48" s="317" t="s">
        <v>28</v>
      </c>
      <c r="APO48" s="209">
        <f>APY40</f>
        <v>7.5</v>
      </c>
      <c r="APP48" s="209">
        <f>VLOOKUP(APS1,PUANTAJ!$A:$F,5,)</f>
        <v>7.5</v>
      </c>
      <c r="APQ48" s="205"/>
      <c r="APR48" s="211">
        <f>APO48-APP48</f>
        <v>0</v>
      </c>
      <c r="APS48" s="212" t="str">
        <f>IF(APO48-APP48=0,"ü","û")</f>
        <v>ü</v>
      </c>
      <c r="APT48" s="212"/>
      <c r="APU48" s="120"/>
      <c r="APV48" s="120"/>
      <c r="APW48" s="214"/>
      <c r="APX48" s="214"/>
      <c r="APY48" s="214"/>
      <c r="APZ48" s="214"/>
      <c r="AQA48" s="225">
        <f>SUM(APP9:APP39)</f>
        <v>150</v>
      </c>
      <c r="AQB48" s="214"/>
      <c r="AQC48" s="214"/>
      <c r="AQD48" s="216" t="s">
        <v>129</v>
      </c>
      <c r="AQE48" s="101"/>
      <c r="AQF48" s="214"/>
      <c r="AQG48" s="317" t="s">
        <v>28</v>
      </c>
      <c r="AQH48" s="209">
        <f>AQR40</f>
        <v>11</v>
      </c>
      <c r="AQI48" s="209">
        <f>VLOOKUP(AQL1,PUANTAJ!$A:$F,5,)</f>
        <v>11</v>
      </c>
      <c r="AQJ48" s="205"/>
      <c r="AQK48" s="211">
        <f>AQH48-AQI48</f>
        <v>0</v>
      </c>
      <c r="AQL48" s="212" t="str">
        <f>IF(AQH48-AQI48=0,"ü","û")</f>
        <v>ü</v>
      </c>
      <c r="AQM48" s="212"/>
      <c r="AQN48" s="120"/>
      <c r="AQO48" s="120"/>
      <c r="AQP48" s="214"/>
      <c r="AQQ48" s="214"/>
      <c r="AQR48" s="214"/>
      <c r="AQS48" s="214"/>
      <c r="AQT48" s="225">
        <f>SUM(AQI9:AQI39)</f>
        <v>135</v>
      </c>
      <c r="AQU48" s="214"/>
      <c r="AQV48" s="214"/>
      <c r="AQW48" s="216" t="s">
        <v>129</v>
      </c>
      <c r="AQX48" s="101"/>
      <c r="AQY48" s="214"/>
      <c r="AQZ48" s="317" t="s">
        <v>28</v>
      </c>
      <c r="ARA48" s="209">
        <f>ARK40</f>
        <v>0</v>
      </c>
      <c r="ARB48" s="209">
        <f>VLOOKUP(ARE1,PUANTAJ!$A:$F,5,)</f>
        <v>0</v>
      </c>
      <c r="ARC48" s="205"/>
      <c r="ARD48" s="211">
        <f>ARA48-ARB48</f>
        <v>0</v>
      </c>
      <c r="ARE48" s="212" t="str">
        <f>IF(ARA48-ARB48=0,"ü","û")</f>
        <v>ü</v>
      </c>
      <c r="ARF48" s="212"/>
      <c r="ARG48" s="120"/>
      <c r="ARH48" s="120"/>
      <c r="ARI48" s="214"/>
      <c r="ARJ48" s="214"/>
      <c r="ARK48" s="214"/>
      <c r="ARL48" s="214"/>
      <c r="ARM48" s="225">
        <f>SUM(ARB9:ARB39)</f>
        <v>150</v>
      </c>
      <c r="ARN48" s="214"/>
      <c r="ARO48" s="214"/>
      <c r="ARP48" s="216" t="s">
        <v>129</v>
      </c>
      <c r="ARQ48" s="101"/>
      <c r="ARR48" s="214"/>
      <c r="ARS48" s="319" t="s">
        <v>28</v>
      </c>
      <c r="ART48" s="209">
        <f>ASD40</f>
        <v>15</v>
      </c>
      <c r="ARU48" s="209">
        <f>VLOOKUP(ARX1,PUANTAJ!$A:$F,5,)</f>
        <v>15</v>
      </c>
      <c r="ARV48" s="205"/>
      <c r="ARW48" s="211">
        <f>ART48-ARU48</f>
        <v>0</v>
      </c>
      <c r="ARX48" s="212" t="str">
        <f>IF(ART48-ARU48=0,"ü","û")</f>
        <v>ü</v>
      </c>
      <c r="ARY48" s="212"/>
      <c r="ARZ48" s="120"/>
      <c r="ASA48" s="120"/>
      <c r="ASB48" s="214"/>
      <c r="ASC48" s="214"/>
      <c r="ASD48" s="214"/>
      <c r="ASE48" s="214"/>
      <c r="ASF48" s="225">
        <f>SUM(ARU9:ARU39)</f>
        <v>142.5</v>
      </c>
      <c r="ASG48" s="214"/>
      <c r="ASH48" s="214"/>
      <c r="ASI48" s="216" t="s">
        <v>129</v>
      </c>
      <c r="ASJ48" s="101"/>
      <c r="ASK48" s="214"/>
      <c r="ASL48" s="319" t="s">
        <v>28</v>
      </c>
      <c r="ASM48" s="209">
        <f>ASW40</f>
        <v>10.5</v>
      </c>
      <c r="ASN48" s="209">
        <f>VLOOKUP(ASQ1,PUANTAJ!$A:$F,5,)+3.5</f>
        <v>10.5</v>
      </c>
      <c r="ASO48" s="205"/>
      <c r="ASP48" s="211">
        <f>ASM48-ASN48</f>
        <v>0</v>
      </c>
      <c r="ASQ48" s="212" t="str">
        <f>IF(ASM48-ASN48=0,"ü","û")</f>
        <v>ü</v>
      </c>
      <c r="ASR48" s="212"/>
      <c r="ASS48" s="120"/>
      <c r="AST48" s="120"/>
      <c r="ASU48" s="214"/>
      <c r="ASV48" s="214"/>
      <c r="ASW48" s="214"/>
      <c r="ASX48" s="214"/>
      <c r="ASY48" s="225">
        <f>SUM(ASN9:ASN39)</f>
        <v>142.5</v>
      </c>
      <c r="ASZ48" s="214"/>
      <c r="ATA48" s="214"/>
      <c r="ATB48" s="216" t="s">
        <v>129</v>
      </c>
      <c r="ATC48" s="101"/>
      <c r="ATD48" s="214"/>
      <c r="ATE48" s="321" t="s">
        <v>28</v>
      </c>
      <c r="ATF48" s="209">
        <f>ATP40</f>
        <v>11</v>
      </c>
      <c r="ATG48" s="209">
        <f>VLOOKUP(ATJ1,PUANTAJ!$A:$F,5,)+0.5</f>
        <v>11</v>
      </c>
      <c r="ATH48" s="205"/>
      <c r="ATI48" s="211">
        <f>ATF48-ATG48</f>
        <v>0</v>
      </c>
      <c r="ATJ48" s="212" t="str">
        <f>IF(ATF48-ATG48=0,"ü","û")</f>
        <v>ü</v>
      </c>
      <c r="ATK48" s="212"/>
      <c r="ATL48" s="120"/>
      <c r="ATM48" s="120"/>
      <c r="ATN48" s="214"/>
      <c r="ATO48" s="214"/>
      <c r="ATP48" s="214"/>
      <c r="ATQ48" s="214"/>
      <c r="ATR48" s="225">
        <f>SUM(ATG9:ATG39)</f>
        <v>142.5</v>
      </c>
      <c r="ATS48" s="214"/>
      <c r="ATT48" s="214"/>
      <c r="ATU48" s="216" t="s">
        <v>129</v>
      </c>
      <c r="ATV48" s="101"/>
      <c r="ATW48" s="214"/>
      <c r="ATX48" s="323" t="s">
        <v>28</v>
      </c>
      <c r="ATY48" s="209">
        <f>AUI40</f>
        <v>14.5</v>
      </c>
      <c r="ATZ48" s="209">
        <f>VLOOKUP(AUC1,PUANTAJ!$A:$F,5,)+3.5</f>
        <v>14.5</v>
      </c>
      <c r="AUA48" s="205"/>
      <c r="AUB48" s="211">
        <f>ATY48-ATZ48</f>
        <v>0</v>
      </c>
      <c r="AUC48" s="212" t="str">
        <f>IF(ATY48-ATZ48=0,"ü","û")</f>
        <v>ü</v>
      </c>
      <c r="AUD48" s="212"/>
      <c r="AUE48" s="120"/>
      <c r="AUF48" s="120"/>
      <c r="AUG48" s="214"/>
      <c r="AUH48" s="214"/>
      <c r="AUI48" s="214"/>
      <c r="AUJ48" s="214"/>
      <c r="AUK48" s="225">
        <f>SUM(ATZ9:ATZ39)</f>
        <v>97.5</v>
      </c>
      <c r="AUL48" s="214"/>
      <c r="AUM48" s="214"/>
      <c r="AUN48" s="216" t="s">
        <v>129</v>
      </c>
      <c r="AUO48" s="101"/>
      <c r="AUP48" s="214"/>
      <c r="AUQ48" s="325" t="s">
        <v>28</v>
      </c>
      <c r="AUR48" s="209">
        <f>AVB40</f>
        <v>11</v>
      </c>
      <c r="AUS48" s="209">
        <f>VLOOKUP(AUV1,PUANTAJ!$A:$F,5,)</f>
        <v>11</v>
      </c>
      <c r="AUT48" s="205"/>
      <c r="AUU48" s="211">
        <f>AUR48-AUS48</f>
        <v>0</v>
      </c>
      <c r="AUV48" s="212" t="str">
        <f>IF(AUR48-AUS48=0,"ü","û")</f>
        <v>ü</v>
      </c>
      <c r="AUW48" s="212"/>
      <c r="AUX48" s="120"/>
      <c r="AUY48" s="120"/>
      <c r="AUZ48" s="214"/>
      <c r="AVA48" s="214"/>
      <c r="AVB48" s="214"/>
      <c r="AVC48" s="214"/>
      <c r="AVD48" s="225">
        <f>SUM(AUS9:AUS39)</f>
        <v>135</v>
      </c>
      <c r="AVE48" s="214"/>
      <c r="AVF48" s="214"/>
      <c r="AVG48" s="216" t="s">
        <v>129</v>
      </c>
    </row>
    <row r="49" spans="1:1255" ht="15.75" customHeight="1" thickTop="1" thickBot="1" x14ac:dyDescent="0.35">
      <c r="A49" s="101"/>
      <c r="B49" s="112"/>
      <c r="C49" s="208" t="s">
        <v>29</v>
      </c>
      <c r="D49" s="217">
        <f>COUNTIF(C9:C39,"Y.İZİN")*7.5+F49</f>
        <v>22.5</v>
      </c>
      <c r="E49" s="209">
        <f>VLOOKUP(H1,PUANTAJ!$A:$F,3, )</f>
        <v>22.5</v>
      </c>
      <c r="F49" s="208">
        <f>COUNTIF(C9:C39,"S.İZİN")*7.5</f>
        <v>0</v>
      </c>
      <c r="G49" s="211">
        <f>D49-E49</f>
        <v>0</v>
      </c>
      <c r="H49" s="212" t="str">
        <f>IF(D49-E49=0,"ü","û")</f>
        <v>ü</v>
      </c>
      <c r="I49" s="212"/>
      <c r="J49" s="112"/>
      <c r="K49" s="112"/>
      <c r="L49" s="112"/>
      <c r="M49" s="112"/>
      <c r="N49" s="112"/>
      <c r="O49" s="112"/>
      <c r="P49" s="226">
        <f>SUM(G9:G39)</f>
        <v>1.4620000000000002</v>
      </c>
      <c r="Q49" s="112"/>
      <c r="R49" s="120"/>
      <c r="S49" s="120"/>
      <c r="T49" s="101"/>
      <c r="U49" s="357"/>
      <c r="V49" s="357"/>
      <c r="W49" s="408" t="s">
        <v>29</v>
      </c>
      <c r="X49" s="409">
        <f>COUNTIF(W9:W39,"Y.İZİN")*7.5+Z49-3</f>
        <v>-3</v>
      </c>
      <c r="Y49" s="409">
        <f>VLOOKUP(AB1,PUANTAJ!$A:$F,3, )</f>
        <v>12</v>
      </c>
      <c r="Z49" s="408">
        <f>COUNTIF(W9:W39,"S.İZİN")*7.5</f>
        <v>0</v>
      </c>
      <c r="AA49" s="410">
        <f>X49-Y49</f>
        <v>-15</v>
      </c>
      <c r="AB49" s="411" t="str">
        <f>IF(X49-Y49=0,"ü","û")</f>
        <v>û</v>
      </c>
      <c r="AC49" s="411"/>
      <c r="AD49" s="357"/>
      <c r="AE49" s="357"/>
      <c r="AF49" s="357"/>
      <c r="AG49" s="357"/>
      <c r="AH49" s="357"/>
      <c r="AI49" s="357"/>
      <c r="AJ49" s="414">
        <f>SUM(AA9:AA39)</f>
        <v>0</v>
      </c>
      <c r="AK49" s="357"/>
      <c r="AL49" s="357"/>
      <c r="AM49" s="357"/>
      <c r="AN49" s="101"/>
      <c r="AO49" s="112"/>
      <c r="AP49" s="341" t="s">
        <v>29</v>
      </c>
      <c r="AQ49" s="217">
        <f>COUNTIF(AP9:AP39,"Y.İZİN")*7.5+AS49-3</f>
        <v>12</v>
      </c>
      <c r="AR49" s="209">
        <f>VLOOKUP(AU1,PUANTAJ!$A:$F,3, )</f>
        <v>12</v>
      </c>
      <c r="AS49" s="341">
        <f>COUNTIF(AP9:AP39,"S.İZİN")*7.5</f>
        <v>0</v>
      </c>
      <c r="AT49" s="211">
        <f>AQ49-AR49</f>
        <v>0</v>
      </c>
      <c r="AU49" s="212" t="str">
        <f>IF(AQ49-AR49=0,"ü","û")</f>
        <v>ü</v>
      </c>
      <c r="AV49" s="212"/>
      <c r="AW49" s="112"/>
      <c r="AX49" s="112"/>
      <c r="AY49" s="112"/>
      <c r="AZ49" s="112"/>
      <c r="BA49" s="112"/>
      <c r="BB49" s="112"/>
      <c r="BC49" s="226">
        <f>SUM(AT9:AT39)</f>
        <v>2.5790000000000002</v>
      </c>
      <c r="BD49" s="112"/>
      <c r="BE49" s="120"/>
      <c r="BF49" s="120"/>
      <c r="BG49" s="101"/>
      <c r="BH49" s="112"/>
      <c r="BI49" s="208" t="s">
        <v>29</v>
      </c>
      <c r="BJ49" s="217">
        <f>COUNTIF(BI9:BI39,"Y.İZİN")*7.5+BL49</f>
        <v>0</v>
      </c>
      <c r="BK49" s="209">
        <f>VLOOKUP(BN1,PUANTAJ!$A:$F,3, )</f>
        <v>0</v>
      </c>
      <c r="BL49" s="208">
        <f>COUNTIF(BI9:BI39,"S.İZİN")*7.5</f>
        <v>0</v>
      </c>
      <c r="BM49" s="211">
        <f>BJ49-BK49</f>
        <v>0</v>
      </c>
      <c r="BN49" s="212" t="str">
        <f>IF(BJ49-BK49=0,"ü","û")</f>
        <v>ü</v>
      </c>
      <c r="BO49" s="212"/>
      <c r="BP49" s="112"/>
      <c r="BQ49" s="112"/>
      <c r="BR49" s="112"/>
      <c r="BS49" s="112"/>
      <c r="BT49" s="112"/>
      <c r="BU49" s="112"/>
      <c r="BV49" s="226">
        <f>SUM(BM9:BM39)</f>
        <v>2.4670000000000001</v>
      </c>
      <c r="BW49" s="112"/>
      <c r="BX49" s="120"/>
      <c r="BY49" s="120"/>
      <c r="BZ49" s="101"/>
      <c r="CA49" s="112"/>
      <c r="CB49" s="208" t="s">
        <v>29</v>
      </c>
      <c r="CC49" s="217">
        <f>COUNTIF(CB9:CB39,"Y.İZİN")*7.5+CE49</f>
        <v>15</v>
      </c>
      <c r="CD49" s="209">
        <f>VLOOKUP(CG1,PUANTAJ!$A:$F,3, )</f>
        <v>15</v>
      </c>
      <c r="CE49" s="208">
        <f>COUNTIF(CB9:CB39,"S.İZİN")*7.5</f>
        <v>0</v>
      </c>
      <c r="CF49" s="211">
        <f>CC49-CD49</f>
        <v>0</v>
      </c>
      <c r="CG49" s="212" t="str">
        <f>IF(CC49-CD49=0,"ü","û")</f>
        <v>ü</v>
      </c>
      <c r="CH49" s="212"/>
      <c r="CI49" s="112"/>
      <c r="CJ49" s="112"/>
      <c r="CK49" s="112"/>
      <c r="CL49" s="112"/>
      <c r="CM49" s="112"/>
      <c r="CN49" s="112"/>
      <c r="CO49" s="226">
        <f>SUM(CF9:CF39)</f>
        <v>2.859</v>
      </c>
      <c r="CP49" s="112"/>
      <c r="CQ49" s="120"/>
      <c r="CR49" s="120"/>
      <c r="CS49" s="101"/>
      <c r="CT49" s="112"/>
      <c r="CU49" s="208" t="s">
        <v>29</v>
      </c>
      <c r="CV49" s="217">
        <f>COUNTIF(CU9:CU39,"Y.İZİN")*7.5+CX49</f>
        <v>0</v>
      </c>
      <c r="CW49" s="209">
        <f>VLOOKUP(CZ1,PUANTAJ!$A:$F,3, )</f>
        <v>0</v>
      </c>
      <c r="CX49" s="208">
        <f>COUNTIF(CU9:CU39,"S.İZİN")*7.5</f>
        <v>0</v>
      </c>
      <c r="CY49" s="211">
        <f>CV49-CW49</f>
        <v>0</v>
      </c>
      <c r="CZ49" s="212" t="str">
        <f>IF(CV49-CW49=0,"ü","û")</f>
        <v>ü</v>
      </c>
      <c r="DA49" s="212"/>
      <c r="DB49" s="112"/>
      <c r="DC49" s="112"/>
      <c r="DD49" s="112"/>
      <c r="DE49" s="112"/>
      <c r="DF49" s="112"/>
      <c r="DG49" s="112"/>
      <c r="DH49" s="226">
        <f>SUM(CY9:CY39)</f>
        <v>0</v>
      </c>
      <c r="DI49" s="112"/>
      <c r="DJ49" s="120"/>
      <c r="DK49" s="120"/>
      <c r="DL49" s="101"/>
      <c r="DM49" s="112"/>
      <c r="DN49" s="208" t="s">
        <v>29</v>
      </c>
      <c r="DO49" s="217">
        <f>COUNTIF(DN9:DN39,"Y.İZİN")*7.5+DQ49</f>
        <v>7.5</v>
      </c>
      <c r="DP49" s="209">
        <f>VLOOKUP(DS1,PUANTAJ!$A:$F,3, )</f>
        <v>7.5</v>
      </c>
      <c r="DQ49" s="208">
        <f>COUNTIF(DN9:DN39,"S.İZİN")*7.5</f>
        <v>0</v>
      </c>
      <c r="DR49" s="211">
        <f>DO49-DP49</f>
        <v>0</v>
      </c>
      <c r="DS49" s="212" t="str">
        <f>IF(DO49-DP49=0,"ü","û")</f>
        <v>ü</v>
      </c>
      <c r="DT49" s="212"/>
      <c r="DU49" s="112"/>
      <c r="DV49" s="112"/>
      <c r="DW49" s="112"/>
      <c r="DX49" s="112"/>
      <c r="DY49" s="112"/>
      <c r="DZ49" s="112"/>
      <c r="EA49" s="226">
        <f>SUM(DR9:DR39)</f>
        <v>0</v>
      </c>
      <c r="EB49" s="112"/>
      <c r="EC49" s="120"/>
      <c r="ED49" s="120"/>
      <c r="EE49" s="101"/>
      <c r="EF49" s="112"/>
      <c r="EG49" s="208" t="s">
        <v>29</v>
      </c>
      <c r="EH49" s="217">
        <f>COUNTIF(EG9:EG39,"Y.İZİN")*7.5+EJ49</f>
        <v>37.5</v>
      </c>
      <c r="EI49" s="209">
        <f>VLOOKUP(EL1,PUANTAJ!$A:$F,3, )+7.5</f>
        <v>37.5</v>
      </c>
      <c r="EJ49" s="208">
        <f>COUNTIF(EG9:EG39,"S.İZİN")*7.5</f>
        <v>0</v>
      </c>
      <c r="EK49" s="211">
        <f>EH49-EI49</f>
        <v>0</v>
      </c>
      <c r="EL49" s="212" t="str">
        <f>IF(EH49-EI49=0,"ü","û")</f>
        <v>ü</v>
      </c>
      <c r="EM49" s="212"/>
      <c r="EN49" s="112"/>
      <c r="EO49" s="112"/>
      <c r="EP49" s="112"/>
      <c r="EQ49" s="112"/>
      <c r="ER49" s="112"/>
      <c r="ES49" s="112"/>
      <c r="ET49" s="226">
        <f>SUM(EK9:EK39)</f>
        <v>1.1609999999999998</v>
      </c>
      <c r="EU49" s="112"/>
      <c r="EV49" s="120"/>
      <c r="EW49" s="120"/>
      <c r="EX49" s="101"/>
      <c r="EY49" s="112"/>
      <c r="EZ49" s="208" t="s">
        <v>29</v>
      </c>
      <c r="FA49" s="217">
        <f>COUNTIF(EZ9:EZ39,"Y.İZİN")*7.5+FC49</f>
        <v>15</v>
      </c>
      <c r="FB49" s="209">
        <f>VLOOKUP(FE1,PUANTAJ!$A:$F,3, )</f>
        <v>15</v>
      </c>
      <c r="FC49" s="208">
        <f>COUNTIF(EZ9:EZ39,"S.İZİN")*7.5</f>
        <v>0</v>
      </c>
      <c r="FD49" s="211">
        <f>FA49-FB49</f>
        <v>0</v>
      </c>
      <c r="FE49" s="212" t="str">
        <f>IF(FA49-FB49=0,"ü","û")</f>
        <v>ü</v>
      </c>
      <c r="FF49" s="212"/>
      <c r="FG49" s="112"/>
      <c r="FH49" s="112"/>
      <c r="FI49" s="112"/>
      <c r="FJ49" s="112"/>
      <c r="FK49" s="112"/>
      <c r="FL49" s="112"/>
      <c r="FM49" s="226">
        <f>SUM(FD9:FD39)</f>
        <v>0.157</v>
      </c>
      <c r="FN49" s="112"/>
      <c r="FO49" s="120"/>
      <c r="FP49" s="120"/>
      <c r="FQ49" s="101"/>
      <c r="FR49" s="112"/>
      <c r="FS49" s="208" t="s">
        <v>29</v>
      </c>
      <c r="FT49" s="217">
        <f>COUNTIF(FS9:FS39,"Y.İZİN")*7.5+FV49</f>
        <v>22.5</v>
      </c>
      <c r="FU49" s="209">
        <f>VLOOKUP(FX1,PUANTAJ!$A:$F,3, )</f>
        <v>22.5</v>
      </c>
      <c r="FV49" s="208">
        <f>COUNTIF(FS9:FS39,"S.İZİN")*7.5</f>
        <v>0</v>
      </c>
      <c r="FW49" s="211">
        <f>FT49-FU49</f>
        <v>0</v>
      </c>
      <c r="FX49" s="212" t="str">
        <f>IF(FT49-FU49=0,"ü","û")</f>
        <v>ü</v>
      </c>
      <c r="FY49" s="212"/>
      <c r="FZ49" s="112"/>
      <c r="GA49" s="112"/>
      <c r="GB49" s="112"/>
      <c r="GC49" s="112"/>
      <c r="GD49" s="112"/>
      <c r="GE49" s="112"/>
      <c r="GF49" s="226">
        <f>SUM(FW9:FW39)</f>
        <v>0</v>
      </c>
      <c r="GG49" s="112"/>
      <c r="GH49" s="120"/>
      <c r="GI49" s="120"/>
      <c r="GJ49" s="101"/>
      <c r="GK49" s="112"/>
      <c r="GL49" s="208" t="s">
        <v>29</v>
      </c>
      <c r="GM49" s="217">
        <f>COUNTIF(GL9:GL39,"Y.İZİN")*7.5+GO49</f>
        <v>0</v>
      </c>
      <c r="GN49" s="209">
        <f>VLOOKUP(GQ1,PUANTAJ!$A:$F,3, )</f>
        <v>0</v>
      </c>
      <c r="GO49" s="208">
        <f>COUNTIF(GL9:GL39,"S.İZİN")*7.5</f>
        <v>0</v>
      </c>
      <c r="GP49" s="211">
        <f>GM49-GN49</f>
        <v>0</v>
      </c>
      <c r="GQ49" s="212" t="str">
        <f>IF(GM49-GN49=0,"ü","û")</f>
        <v>ü</v>
      </c>
      <c r="GR49" s="212"/>
      <c r="GS49" s="112"/>
      <c r="GT49" s="112"/>
      <c r="GU49" s="112"/>
      <c r="GV49" s="112"/>
      <c r="GW49" s="112"/>
      <c r="GX49" s="112"/>
      <c r="GY49" s="226">
        <f>SUM(GP9:GP39)</f>
        <v>0.50600000000000001</v>
      </c>
      <c r="GZ49" s="112"/>
      <c r="HA49" s="120"/>
      <c r="HB49" s="120"/>
      <c r="HC49" s="101"/>
      <c r="HD49" s="112"/>
      <c r="HE49" s="208" t="s">
        <v>29</v>
      </c>
      <c r="HF49" s="217">
        <f>COUNTIF(HE9:HE39,"Y.İZİN")*7.5+HH49</f>
        <v>15</v>
      </c>
      <c r="HG49" s="209">
        <f>VLOOKUP(HJ1,PUANTAJ!$A:$F,3, )</f>
        <v>15</v>
      </c>
      <c r="HH49" s="208">
        <f>COUNTIF(HE9:HE39,"S.İZİN")*7.5</f>
        <v>0</v>
      </c>
      <c r="HI49" s="211">
        <f>HF49-HG49</f>
        <v>0</v>
      </c>
      <c r="HJ49" s="212" t="str">
        <f>IF(HF49-HG49=0,"ü","û")</f>
        <v>ü</v>
      </c>
      <c r="HK49" s="212"/>
      <c r="HL49" s="112"/>
      <c r="HM49" s="112"/>
      <c r="HN49" s="112"/>
      <c r="HO49" s="112"/>
      <c r="HP49" s="112"/>
      <c r="HQ49" s="112"/>
      <c r="HR49" s="226">
        <f>SUM(HI9:HI39)</f>
        <v>0</v>
      </c>
      <c r="HS49" s="112"/>
      <c r="HT49" s="120"/>
      <c r="HU49" s="120"/>
      <c r="HV49" s="101"/>
      <c r="HW49" s="112"/>
      <c r="HX49" s="208" t="s">
        <v>29</v>
      </c>
      <c r="HY49" s="217">
        <f>COUNTIF(HX9:HX39,"Y.İZİN")*7.5+IA49</f>
        <v>7.5</v>
      </c>
      <c r="HZ49" s="209">
        <f>VLOOKUP(IC1,PUANTAJ!$A:$F,3, )</f>
        <v>7.5</v>
      </c>
      <c r="IA49" s="208">
        <f>COUNTIF(HX9:HX39,"S.İZİN")*7.5</f>
        <v>0</v>
      </c>
      <c r="IB49" s="211">
        <f>HY49-HZ49</f>
        <v>0</v>
      </c>
      <c r="IC49" s="212" t="str">
        <f>IF(HY49-HZ49=0,"ü","û")</f>
        <v>ü</v>
      </c>
      <c r="ID49" s="212"/>
      <c r="IE49" s="112"/>
      <c r="IF49" s="112"/>
      <c r="IG49" s="112"/>
      <c r="IH49" s="112"/>
      <c r="II49" s="112"/>
      <c r="IJ49" s="112"/>
      <c r="IK49" s="226">
        <f>SUM(IB9:IB39)</f>
        <v>2.5350000000000001</v>
      </c>
      <c r="IL49" s="112"/>
      <c r="IM49" s="120"/>
      <c r="IN49" s="120"/>
      <c r="IO49" s="101"/>
      <c r="IP49" s="112"/>
      <c r="IQ49" s="208" t="s">
        <v>29</v>
      </c>
      <c r="IR49" s="217">
        <f>COUNTIF(IQ9:IQ39,"Y.İZİN")*7.5+IT49</f>
        <v>0</v>
      </c>
      <c r="IS49" s="209">
        <f>VLOOKUP(IV1,PUANTAJ!$A:$F,3, )</f>
        <v>0</v>
      </c>
      <c r="IT49" s="208">
        <f>COUNTIF(IQ9:IQ39,"S.İZİN")*7.5</f>
        <v>0</v>
      </c>
      <c r="IU49" s="211">
        <f>IR49-IS49</f>
        <v>0</v>
      </c>
      <c r="IV49" s="212" t="str">
        <f>IF(IR49-IS49=0,"ü","û")</f>
        <v>ü</v>
      </c>
      <c r="IW49" s="212"/>
      <c r="IX49" s="112"/>
      <c r="IY49" s="112"/>
      <c r="IZ49" s="112"/>
      <c r="JA49" s="112"/>
      <c r="JB49" s="112"/>
      <c r="JC49" s="112"/>
      <c r="JD49" s="226">
        <f>SUM(IU9:IU39)</f>
        <v>2.9600000000000004</v>
      </c>
      <c r="JE49" s="112"/>
      <c r="JF49" s="120"/>
      <c r="JG49" s="120"/>
      <c r="JH49" s="101"/>
      <c r="JI49" s="112"/>
      <c r="JJ49" s="297" t="s">
        <v>29</v>
      </c>
      <c r="JK49" s="217">
        <f>COUNTIF(JJ9:JJ39,"Y.İZİN")*7.5+JM49</f>
        <v>7.5</v>
      </c>
      <c r="JL49" s="209">
        <f>VLOOKUP(JO1,PUANTAJ!$A:$F,3, )</f>
        <v>7.5</v>
      </c>
      <c r="JM49" s="297">
        <f>COUNTIF(JJ9:JJ39,"S.İZİN")*7.5</f>
        <v>0</v>
      </c>
      <c r="JN49" s="211">
        <f>JK49-JL49</f>
        <v>0</v>
      </c>
      <c r="JO49" s="212" t="str">
        <f>IF(JK49-JL49=0,"ü","û")</f>
        <v>ü</v>
      </c>
      <c r="JP49" s="212"/>
      <c r="JQ49" s="112"/>
      <c r="JR49" s="112"/>
      <c r="JS49" s="112"/>
      <c r="JT49" s="112"/>
      <c r="JU49" s="112"/>
      <c r="JV49" s="112"/>
      <c r="JW49" s="226">
        <f>SUM(JN9:JN39)</f>
        <v>0</v>
      </c>
      <c r="JX49" s="112"/>
      <c r="JY49" s="120"/>
      <c r="JZ49" s="120"/>
      <c r="KA49" s="101"/>
      <c r="KB49" s="112"/>
      <c r="KC49" s="208" t="s">
        <v>29</v>
      </c>
      <c r="KD49" s="217">
        <f>COUNTIF(KC9:KC39,"Y.İZİN")*7.5+KF49-3</f>
        <v>27</v>
      </c>
      <c r="KE49" s="209">
        <f>VLOOKUP(KH1,PUANTAJ!$A:$F,3, )</f>
        <v>27</v>
      </c>
      <c r="KF49" s="208">
        <f>COUNTIF(KC9:KC39,"S.İZİN")*7.5</f>
        <v>0</v>
      </c>
      <c r="KG49" s="211">
        <f>KD49-KE49</f>
        <v>0</v>
      </c>
      <c r="KH49" s="212" t="str">
        <f>IF(KD49-KE49=0,"ü","û")</f>
        <v>ü</v>
      </c>
      <c r="KI49" s="212"/>
      <c r="KJ49" s="112"/>
      <c r="KK49" s="112"/>
      <c r="KL49" s="112"/>
      <c r="KM49" s="112"/>
      <c r="KN49" s="112"/>
      <c r="KO49" s="112"/>
      <c r="KP49" s="226">
        <f>SUM(KG9:KG39)</f>
        <v>2.0629999999999997</v>
      </c>
      <c r="KQ49" s="112"/>
      <c r="KR49" s="120"/>
      <c r="KS49" s="120"/>
      <c r="KT49" s="101"/>
      <c r="KU49" s="112"/>
      <c r="KV49" s="208" t="s">
        <v>29</v>
      </c>
      <c r="KW49" s="217">
        <f>COUNTIF(KV9:KV39,"Y.İZİN")*7.5+KY49-3</f>
        <v>42</v>
      </c>
      <c r="KX49" s="209">
        <f>VLOOKUP(LA1,PUANTAJ!$A:$F,3, )</f>
        <v>42</v>
      </c>
      <c r="KY49" s="208">
        <f>COUNTIF(KV9:KV39,"S.İZİN")*7.5</f>
        <v>0</v>
      </c>
      <c r="KZ49" s="211">
        <f>KW49-KX49</f>
        <v>0</v>
      </c>
      <c r="LA49" s="212" t="str">
        <f>IF(KW49-KX49=0,"ü","û")</f>
        <v>ü</v>
      </c>
      <c r="LB49" s="212"/>
      <c r="LC49" s="112"/>
      <c r="LD49" s="112"/>
      <c r="LE49" s="112"/>
      <c r="LF49" s="112"/>
      <c r="LG49" s="112"/>
      <c r="LH49" s="112"/>
      <c r="LI49" s="226">
        <f>SUM(KZ9:KZ39)</f>
        <v>1.9669999999999999</v>
      </c>
      <c r="LJ49" s="112"/>
      <c r="LK49" s="120"/>
      <c r="LL49" s="120"/>
      <c r="LM49" s="101"/>
      <c r="LN49" s="112"/>
      <c r="LO49" s="208" t="s">
        <v>29</v>
      </c>
      <c r="LP49" s="217">
        <f>COUNTIF(LO9:LO39,"Y.İZİN")*7.5+LR49-3</f>
        <v>57</v>
      </c>
      <c r="LQ49" s="209">
        <f>VLOOKUP(LT1,PUANTAJ!$A:$F,3, )</f>
        <v>57</v>
      </c>
      <c r="LR49" s="208">
        <f>COUNTIF(LO9:LO39,"S.İZİN")*7.5</f>
        <v>0</v>
      </c>
      <c r="LS49" s="211">
        <f>LP49-LQ49</f>
        <v>0</v>
      </c>
      <c r="LT49" s="212" t="str">
        <f>IF(LP49-LQ49=0,"ü","û")</f>
        <v>ü</v>
      </c>
      <c r="LU49" s="212"/>
      <c r="LV49" s="112"/>
      <c r="LW49" s="112"/>
      <c r="LX49" s="112"/>
      <c r="LY49" s="112"/>
      <c r="LZ49" s="112"/>
      <c r="MA49" s="112"/>
      <c r="MB49" s="226">
        <f>SUM(LS9:LS39)</f>
        <v>1.6969999999999998</v>
      </c>
      <c r="MC49" s="112"/>
      <c r="MD49" s="120"/>
      <c r="ME49" s="120"/>
      <c r="MF49" s="101"/>
      <c r="MG49" s="112"/>
      <c r="MH49" s="208" t="s">
        <v>29</v>
      </c>
      <c r="MI49" s="217">
        <f>COUNTIF(MH9:MH39,"Y.İZİN")*7.5+MK49</f>
        <v>7.5</v>
      </c>
      <c r="MJ49" s="209">
        <f>VLOOKUP(MM1,PUANTAJ!$A:$F,3, )</f>
        <v>7.5</v>
      </c>
      <c r="MK49" s="208">
        <f>COUNTIF(MH9:MH39,"S.İZİN")*7.5</f>
        <v>0</v>
      </c>
      <c r="ML49" s="211">
        <f>MI49-MJ49</f>
        <v>0</v>
      </c>
      <c r="MM49" s="212" t="str">
        <f>IF(MI49-MJ49=0,"ü","û")</f>
        <v>ü</v>
      </c>
      <c r="MN49" s="212"/>
      <c r="MO49" s="112"/>
      <c r="MP49" s="112"/>
      <c r="MQ49" s="112"/>
      <c r="MR49" s="112"/>
      <c r="MS49" s="112"/>
      <c r="MT49" s="112"/>
      <c r="MU49" s="226">
        <f>SUM(ML9:ML39)</f>
        <v>2.1059999999999999</v>
      </c>
      <c r="MV49" s="112"/>
      <c r="MW49" s="120"/>
      <c r="MX49" s="120"/>
      <c r="MY49" s="101"/>
      <c r="MZ49" s="112"/>
      <c r="NA49" s="208" t="s">
        <v>29</v>
      </c>
      <c r="NB49" s="217">
        <f>COUNTIF(NA9:NA39,"Y.İZİN")*7.5+ND49</f>
        <v>22.5</v>
      </c>
      <c r="NC49" s="209">
        <f>VLOOKUP(NF1,PUANTAJ!$A:$F,3, )</f>
        <v>22.5</v>
      </c>
      <c r="ND49" s="208">
        <f>COUNTIF(NA9:NA39,"S.İZİN")*7.5</f>
        <v>0</v>
      </c>
      <c r="NE49" s="211">
        <f>NB49-NC49</f>
        <v>0</v>
      </c>
      <c r="NF49" s="212" t="str">
        <f>IF(NB49-NC49=0,"ü","û")</f>
        <v>ü</v>
      </c>
      <c r="NG49" s="212"/>
      <c r="NH49" s="112"/>
      <c r="NI49" s="112"/>
      <c r="NJ49" s="112"/>
      <c r="NK49" s="112"/>
      <c r="NL49" s="112"/>
      <c r="NM49" s="112"/>
      <c r="NN49" s="226">
        <f>SUM(NE9:NE39)</f>
        <v>2.2810000000000001</v>
      </c>
      <c r="NO49" s="112"/>
      <c r="NP49" s="120"/>
      <c r="NQ49" s="120"/>
      <c r="NR49" s="101"/>
      <c r="NS49" s="112"/>
      <c r="NT49" s="208" t="s">
        <v>29</v>
      </c>
      <c r="NU49" s="217">
        <f>COUNTIF(NT9:NT39,"Y.İZİN")*7.5+NW49</f>
        <v>7.5</v>
      </c>
      <c r="NV49" s="209">
        <f>VLOOKUP(NY1,PUANTAJ!$A:$F,3, )</f>
        <v>7.5</v>
      </c>
      <c r="NW49" s="208">
        <f>COUNTIF(NT9:NT39,"S.İZİN")*7.5</f>
        <v>0</v>
      </c>
      <c r="NX49" s="211">
        <f>NU49-NV49</f>
        <v>0</v>
      </c>
      <c r="NY49" s="212" t="str">
        <f>IF(NU49-NV49=0,"ü","û")</f>
        <v>ü</v>
      </c>
      <c r="NZ49" s="212"/>
      <c r="OA49" s="112"/>
      <c r="OB49" s="112"/>
      <c r="OC49" s="112"/>
      <c r="OD49" s="112"/>
      <c r="OE49" s="112"/>
      <c r="OF49" s="112"/>
      <c r="OG49" s="226">
        <f>SUM(NX9:NX39)</f>
        <v>2.6550000000000002</v>
      </c>
      <c r="OH49" s="112"/>
      <c r="OI49" s="120"/>
      <c r="OJ49" s="120"/>
      <c r="OK49" s="101"/>
      <c r="OL49" s="112"/>
      <c r="OM49" s="208" t="s">
        <v>29</v>
      </c>
      <c r="ON49" s="217">
        <f>COUNTIF(OM9:OM39,"Y.İZİN")*7.5+OP49</f>
        <v>0</v>
      </c>
      <c r="OO49" s="209">
        <f>VLOOKUP(OR1,PUANTAJ!$A:$F,3, )</f>
        <v>0</v>
      </c>
      <c r="OP49" s="208">
        <f>COUNTIF(OM9:OM39,"S.İZİN")*7.5</f>
        <v>0</v>
      </c>
      <c r="OQ49" s="211">
        <f>ON49-OO49</f>
        <v>0</v>
      </c>
      <c r="OR49" s="212" t="str">
        <f>IF(ON49-OO49=0,"ü","û")</f>
        <v>ü</v>
      </c>
      <c r="OS49" s="212"/>
      <c r="OT49" s="112"/>
      <c r="OU49" s="112"/>
      <c r="OV49" s="112"/>
      <c r="OW49" s="112"/>
      <c r="OX49" s="112"/>
      <c r="OY49" s="112"/>
      <c r="OZ49" s="226">
        <f>SUM(OQ9:OQ39)</f>
        <v>3.5820000000000003</v>
      </c>
      <c r="PA49" s="112"/>
      <c r="PB49" s="120"/>
      <c r="PC49" s="120"/>
      <c r="PD49" s="101"/>
      <c r="PE49" s="112"/>
      <c r="PF49" s="208" t="s">
        <v>29</v>
      </c>
      <c r="PG49" s="217">
        <f>COUNTIF(PF9:PF39,"Y.İZİN")*7.5+PI49</f>
        <v>22.5</v>
      </c>
      <c r="PH49" s="209">
        <f>VLOOKUP(PK1,PUANTAJ!$A:$F,3, )</f>
        <v>22.5</v>
      </c>
      <c r="PI49" s="208">
        <f>COUNTIF(PF9:PF39,"S.İZİN")*7.5</f>
        <v>0</v>
      </c>
      <c r="PJ49" s="211">
        <f>PG49-PH49</f>
        <v>0</v>
      </c>
      <c r="PK49" s="212" t="str">
        <f>IF(PG49-PH49=0,"ü","û")</f>
        <v>ü</v>
      </c>
      <c r="PL49" s="212"/>
      <c r="PM49" s="112"/>
      <c r="PN49" s="112"/>
      <c r="PO49" s="112"/>
      <c r="PP49" s="112"/>
      <c r="PQ49" s="112"/>
      <c r="PR49" s="112"/>
      <c r="PS49" s="226">
        <f>SUM(PJ9:PJ39)</f>
        <v>1.9190000000000003</v>
      </c>
      <c r="PT49" s="112"/>
      <c r="PU49" s="120"/>
      <c r="PV49" s="120"/>
      <c r="PW49" s="101"/>
      <c r="PX49" s="112"/>
      <c r="PY49" s="208" t="s">
        <v>29</v>
      </c>
      <c r="PZ49" s="217">
        <f>COUNTIF(PY9:PY39,"Y.İZİN")*7.5+QB49</f>
        <v>7.5</v>
      </c>
      <c r="QA49" s="209">
        <f>VLOOKUP(QD1,PUANTAJ!$A:$F,3, )</f>
        <v>7.5</v>
      </c>
      <c r="QB49" s="208">
        <f>COUNTIF(PY9:PY39,"S.İZİN")*7.5</f>
        <v>0</v>
      </c>
      <c r="QC49" s="211">
        <f>PZ49-QA49</f>
        <v>0</v>
      </c>
      <c r="QD49" s="212" t="str">
        <f>IF(PZ49-QA49=0,"ü","û")</f>
        <v>ü</v>
      </c>
      <c r="QE49" s="212"/>
      <c r="QF49" s="112"/>
      <c r="QG49" s="112"/>
      <c r="QH49" s="112"/>
      <c r="QI49" s="112"/>
      <c r="QJ49" s="112"/>
      <c r="QK49" s="112"/>
      <c r="QL49" s="226">
        <f>SUM(QC9:QC39)</f>
        <v>5.1739999999999995</v>
      </c>
      <c r="QM49" s="112"/>
      <c r="QN49" s="120"/>
      <c r="QO49" s="120"/>
      <c r="QP49" s="101"/>
      <c r="QQ49" s="112"/>
      <c r="QR49" s="208" t="s">
        <v>29</v>
      </c>
      <c r="QS49" s="217">
        <f>COUNTIF(QR9:QR39,"Y.İZİN")*7.5+QU49</f>
        <v>37.5</v>
      </c>
      <c r="QT49" s="209">
        <f>VLOOKUP(QW1,PUANTAJ!$A:$F,3, )</f>
        <v>37.5</v>
      </c>
      <c r="QU49" s="208">
        <f>COUNTIF(QR9:QR39,"S.İZİN")*7.5</f>
        <v>0</v>
      </c>
      <c r="QV49" s="211">
        <f>QS49-QT49</f>
        <v>0</v>
      </c>
      <c r="QW49" s="212" t="str">
        <f>IF(QS49-QT49=0,"ü","û")</f>
        <v>ü</v>
      </c>
      <c r="QX49" s="212"/>
      <c r="QY49" s="112"/>
      <c r="QZ49" s="112"/>
      <c r="RA49" s="112"/>
      <c r="RB49" s="112"/>
      <c r="RC49" s="112"/>
      <c r="RD49" s="112"/>
      <c r="RE49" s="226">
        <f>SUM(QV9:QV39)</f>
        <v>1.9339999999999999</v>
      </c>
      <c r="RF49" s="112"/>
      <c r="RG49" s="120"/>
      <c r="RH49" s="120"/>
      <c r="RI49" s="101"/>
      <c r="RJ49" s="112"/>
      <c r="RK49" s="208" t="s">
        <v>29</v>
      </c>
      <c r="RL49" s="217">
        <f>COUNTIF(RK9:RK39,"Y.İZİN")*7.5+RN49</f>
        <v>22.5</v>
      </c>
      <c r="RM49" s="209">
        <f>VLOOKUP(RP1,PUANTAJ!$A:$F,3, )</f>
        <v>22.5</v>
      </c>
      <c r="RN49" s="208">
        <f>COUNTIF(RK9:RK39,"S.İZİN")*7.5</f>
        <v>0</v>
      </c>
      <c r="RO49" s="211">
        <f>RL49-RM49</f>
        <v>0</v>
      </c>
      <c r="RP49" s="212" t="str">
        <f>IF(RL49-RM49=0,"ü","û")</f>
        <v>ü</v>
      </c>
      <c r="RQ49" s="212"/>
      <c r="RR49" s="112"/>
      <c r="RS49" s="112"/>
      <c r="RT49" s="112"/>
      <c r="RU49" s="112"/>
      <c r="RV49" s="112"/>
      <c r="RW49" s="112"/>
      <c r="RX49" s="226">
        <f>SUM(RO9:RO39)</f>
        <v>3.2189999999999999</v>
      </c>
      <c r="RY49" s="112"/>
      <c r="RZ49" s="120"/>
      <c r="SA49" s="120"/>
      <c r="SB49" s="101"/>
      <c r="SC49" s="112"/>
      <c r="SD49" s="208" t="s">
        <v>29</v>
      </c>
      <c r="SE49" s="217">
        <f>COUNTIF(SD9:SD39,"Y.İZİN")*7.5+SG49</f>
        <v>15</v>
      </c>
      <c r="SF49" s="209">
        <f>VLOOKUP(SI1,PUANTAJ!$A:$F,3, )</f>
        <v>15</v>
      </c>
      <c r="SG49" s="208">
        <f>COUNTIF(SD9:SD39,"S.İZİN")*7.5</f>
        <v>0</v>
      </c>
      <c r="SH49" s="211">
        <f>SE49-SF49</f>
        <v>0</v>
      </c>
      <c r="SI49" s="212" t="str">
        <f>IF(SE49-SF49=0,"ü","û")</f>
        <v>ü</v>
      </c>
      <c r="SJ49" s="212"/>
      <c r="SK49" s="112"/>
      <c r="SL49" s="112"/>
      <c r="SM49" s="112"/>
      <c r="SN49" s="112"/>
      <c r="SO49" s="112"/>
      <c r="SP49" s="112"/>
      <c r="SQ49" s="226">
        <f>SUM(SH9:SH39)</f>
        <v>2.8340000000000001</v>
      </c>
      <c r="SR49" s="112"/>
      <c r="SS49" s="120"/>
      <c r="ST49" s="120"/>
      <c r="SU49" s="101"/>
      <c r="SV49" s="112"/>
      <c r="SW49" s="292" t="s">
        <v>29</v>
      </c>
      <c r="SX49" s="217">
        <f>COUNTIF(SW9:SW39,"Y.İZİN")*7.5+SZ49</f>
        <v>15</v>
      </c>
      <c r="SY49" s="209">
        <f>VLOOKUP(TB1,PUANTAJ!$A:$F,3, )</f>
        <v>15</v>
      </c>
      <c r="SZ49" s="292">
        <f>COUNTIF(SW9:SW39,"S.İZİN")*7.5</f>
        <v>0</v>
      </c>
      <c r="TA49" s="211">
        <f>SX49-SY49</f>
        <v>0</v>
      </c>
      <c r="TB49" s="212" t="str">
        <f>IF(SX49-SY49=0,"ü","û")</f>
        <v>ü</v>
      </c>
      <c r="TC49" s="212"/>
      <c r="TD49" s="112"/>
      <c r="TE49" s="112"/>
      <c r="TF49" s="112"/>
      <c r="TG49" s="112"/>
      <c r="TH49" s="112"/>
      <c r="TI49" s="112"/>
      <c r="TJ49" s="226">
        <f>SUM(TA9:TA39)</f>
        <v>0</v>
      </c>
      <c r="TK49" s="112"/>
      <c r="TL49" s="120"/>
      <c r="TM49" s="120"/>
      <c r="TN49" s="101"/>
      <c r="TO49" s="112"/>
      <c r="TP49" s="208" t="s">
        <v>29</v>
      </c>
      <c r="TQ49" s="217">
        <f>COUNTIF(TP9:TP39,"Y.İZİN")*7.5+TS49</f>
        <v>15</v>
      </c>
      <c r="TR49" s="209">
        <f>VLOOKUP(TU1,PUANTAJ!$A:$F,3, )+7.5</f>
        <v>15</v>
      </c>
      <c r="TS49" s="208">
        <f>COUNTIF(TP9:TP39,"S.İZİN")*7.5</f>
        <v>0</v>
      </c>
      <c r="TT49" s="211">
        <f>TQ49-TR49</f>
        <v>0</v>
      </c>
      <c r="TU49" s="212" t="str">
        <f>IF(TQ49-TR49=0,"ü","û")</f>
        <v>ü</v>
      </c>
      <c r="TV49" s="212"/>
      <c r="TW49" s="112"/>
      <c r="TX49" s="112"/>
      <c r="TY49" s="112"/>
      <c r="TZ49" s="112"/>
      <c r="UA49" s="112"/>
      <c r="UB49" s="112"/>
      <c r="UC49" s="226">
        <f>SUM(TT9:TT39)</f>
        <v>3.5790000000000002</v>
      </c>
      <c r="UD49" s="112"/>
      <c r="UE49" s="120"/>
      <c r="UF49" s="120"/>
      <c r="UG49" s="101"/>
      <c r="UH49" s="112"/>
      <c r="UI49" s="208" t="s">
        <v>29</v>
      </c>
      <c r="UJ49" s="217">
        <f>COUNTIF(UI9:UI39,"Y.İZİN")*7.5+UL49</f>
        <v>0</v>
      </c>
      <c r="UK49" s="209">
        <f>VLOOKUP(UN1,PUANTAJ!$A:$F,3, )</f>
        <v>0</v>
      </c>
      <c r="UL49" s="208">
        <f>COUNTIF(UI9:UI39,"S.İZİN")*7.5</f>
        <v>0</v>
      </c>
      <c r="UM49" s="211">
        <f>UJ49-UK49</f>
        <v>0</v>
      </c>
      <c r="UN49" s="212" t="str">
        <f>IF(UJ49-UK49=0,"ü","û")</f>
        <v>ü</v>
      </c>
      <c r="UO49" s="212"/>
      <c r="UP49" s="112"/>
      <c r="UQ49" s="112"/>
      <c r="UR49" s="112"/>
      <c r="US49" s="112"/>
      <c r="UT49" s="112"/>
      <c r="UU49" s="112"/>
      <c r="UV49" s="226">
        <f>SUM(UM9:UM39)</f>
        <v>4.1289999999999996</v>
      </c>
      <c r="UW49" s="112"/>
      <c r="UX49" s="120"/>
      <c r="UY49" s="120"/>
      <c r="UZ49" s="101"/>
      <c r="VA49" s="112"/>
      <c r="VB49" s="246" t="s">
        <v>29</v>
      </c>
      <c r="VC49" s="217">
        <f>COUNTIF(VB9:VB39,"Y.İZİN")*7.5+VE49-3</f>
        <v>12</v>
      </c>
      <c r="VD49" s="209">
        <f>VLOOKUP(VG1,PUANTAJ!$A:$F,3, )</f>
        <v>12</v>
      </c>
      <c r="VE49" s="246">
        <f>COUNTIF(VB9:VB39,"S.İZİN")*7.5</f>
        <v>0</v>
      </c>
      <c r="VF49" s="211">
        <f>VC49-VD49</f>
        <v>0</v>
      </c>
      <c r="VG49" s="212" t="str">
        <f>IF(VC49-VD49=0,"ü","û")</f>
        <v>ü</v>
      </c>
      <c r="VH49" s="212"/>
      <c r="VI49" s="112"/>
      <c r="VJ49" s="112"/>
      <c r="VK49" s="112"/>
      <c r="VL49" s="112"/>
      <c r="VM49" s="112"/>
      <c r="VN49" s="112"/>
      <c r="VO49" s="226">
        <f>SUM(VF9:VF39)</f>
        <v>3.5249999999999999</v>
      </c>
      <c r="VP49" s="112"/>
      <c r="VQ49" s="120"/>
      <c r="VR49" s="120"/>
      <c r="VS49" s="101"/>
      <c r="VT49" s="112"/>
      <c r="VU49" s="269" t="s">
        <v>29</v>
      </c>
      <c r="VV49" s="217">
        <f>COUNTIF(VU9:VU39,"Y.İZİN")*7.5+VX49</f>
        <v>22.5</v>
      </c>
      <c r="VW49" s="209">
        <f>VLOOKUP(VZ1,PUANTAJ!$A:$F,3, )</f>
        <v>22.5</v>
      </c>
      <c r="VX49" s="269">
        <f>COUNTIF(VU9:VU39,"S.İZİN")*7.5</f>
        <v>0</v>
      </c>
      <c r="VY49" s="211">
        <f>VV49-VW49</f>
        <v>0</v>
      </c>
      <c r="VZ49" s="212" t="str">
        <f>IF(VV49-VW49=0,"ü","û")</f>
        <v>ü</v>
      </c>
      <c r="WA49" s="212"/>
      <c r="WB49" s="112"/>
      <c r="WC49" s="112"/>
      <c r="WD49" s="112"/>
      <c r="WE49" s="112"/>
      <c r="WF49" s="112"/>
      <c r="WG49" s="112"/>
      <c r="WH49" s="226">
        <f>SUM(VY9:VY39)</f>
        <v>2.5879999999999996</v>
      </c>
      <c r="WI49" s="112"/>
      <c r="WJ49" s="120"/>
      <c r="WK49" s="120"/>
      <c r="WL49" s="101"/>
      <c r="WM49" s="112"/>
      <c r="WN49" s="319" t="s">
        <v>29</v>
      </c>
      <c r="WO49" s="217">
        <f>COUNTIF(WN9:WN39,"Y.İZİN")*7.5+WQ49</f>
        <v>7.5</v>
      </c>
      <c r="WP49" s="209">
        <f>VLOOKUP(WS1,PUANTAJ!$A:$F,3, )</f>
        <v>7.5</v>
      </c>
      <c r="WQ49" s="319">
        <f>COUNTIF(WN9:WN39,"S.İZİN")*7.5</f>
        <v>0</v>
      </c>
      <c r="WR49" s="211">
        <f>WO49-WP49</f>
        <v>0</v>
      </c>
      <c r="WS49" s="212" t="str">
        <f>IF(WO49-WP49=0,"ü","û")</f>
        <v>ü</v>
      </c>
      <c r="WT49" s="212"/>
      <c r="WU49" s="112"/>
      <c r="WV49" s="112"/>
      <c r="WW49" s="112"/>
      <c r="WX49" s="112"/>
      <c r="WY49" s="112"/>
      <c r="WZ49" s="112"/>
      <c r="XA49" s="226">
        <f>SUM(WR9:WR39)</f>
        <v>2.9019999999999997</v>
      </c>
      <c r="XB49" s="112"/>
      <c r="XC49" s="120"/>
      <c r="XD49" s="120"/>
      <c r="XE49" s="101"/>
      <c r="XF49" s="112"/>
      <c r="XG49" s="283" t="s">
        <v>29</v>
      </c>
      <c r="XH49" s="217">
        <f>COUNTIF(XG9:XG39,"Y.İZİN")*7.5+XJ49-3</f>
        <v>12</v>
      </c>
      <c r="XI49" s="209">
        <f>VLOOKUP(XL1,PUANTAJ!$A:$F,3, )</f>
        <v>12</v>
      </c>
      <c r="XJ49" s="283">
        <f>COUNTIF(XG9:XG39,"S.İZİN")*7.5</f>
        <v>0</v>
      </c>
      <c r="XK49" s="211">
        <f>XH49-XI49</f>
        <v>0</v>
      </c>
      <c r="XL49" s="212" t="str">
        <f>IF(XH49-XI49=0,"ü","û")</f>
        <v>ü</v>
      </c>
      <c r="XM49" s="212"/>
      <c r="XN49" s="112"/>
      <c r="XO49" s="112"/>
      <c r="XP49" s="112"/>
      <c r="XQ49" s="112"/>
      <c r="XR49" s="112"/>
      <c r="XS49" s="112"/>
      <c r="XT49" s="226">
        <f>SUM(XK9:XK39)</f>
        <v>2.4340000000000002</v>
      </c>
      <c r="XU49" s="112"/>
      <c r="XV49" s="120"/>
      <c r="XW49" s="120"/>
      <c r="XX49" s="101"/>
      <c r="XY49" s="112"/>
      <c r="XZ49" s="285" t="s">
        <v>29</v>
      </c>
      <c r="YA49" s="217">
        <f>COUNTIF(XZ9:XZ39,"Y.İZİN")*7.5+YC49</f>
        <v>22.5</v>
      </c>
      <c r="YB49" s="209">
        <f>VLOOKUP(YE1,PUANTAJ!$A:$F,3, )</f>
        <v>22.5</v>
      </c>
      <c r="YC49" s="285">
        <f>COUNTIF(XZ9:XZ39,"S.İZİN")*7.5</f>
        <v>0</v>
      </c>
      <c r="YD49" s="211">
        <f>YA49-YB49</f>
        <v>0</v>
      </c>
      <c r="YE49" s="212" t="str">
        <f>IF(YA49-YB49=0,"ü","û")</f>
        <v>ü</v>
      </c>
      <c r="YF49" s="212"/>
      <c r="YG49" s="112"/>
      <c r="YH49" s="112"/>
      <c r="YI49" s="112"/>
      <c r="YJ49" s="112"/>
      <c r="YK49" s="112"/>
      <c r="YL49" s="112"/>
      <c r="YM49" s="226">
        <f>SUM(YD9:YD39)</f>
        <v>4.2290000000000001</v>
      </c>
      <c r="YN49" s="112"/>
      <c r="YO49" s="120"/>
      <c r="YP49" s="120"/>
      <c r="YQ49" s="101"/>
      <c r="YR49" s="112"/>
      <c r="YS49" s="286" t="s">
        <v>29</v>
      </c>
      <c r="YT49" s="217">
        <f>COUNTIF(YS9:YS39,"Y.İZİN")*7.5+YV49</f>
        <v>0</v>
      </c>
      <c r="YU49" s="209">
        <f>VLOOKUP(YX1,PUANTAJ!$A:$F,3, )</f>
        <v>0</v>
      </c>
      <c r="YV49" s="286">
        <f>COUNTIF(YS9:YS39,"S.İZİN")*7.5</f>
        <v>0</v>
      </c>
      <c r="YW49" s="211">
        <f>YT49-YU49</f>
        <v>0</v>
      </c>
      <c r="YX49" s="212" t="str">
        <f>IF(YT49-YU49=0,"ü","û")</f>
        <v>ü</v>
      </c>
      <c r="YY49" s="212"/>
      <c r="YZ49" s="112"/>
      <c r="ZA49" s="112"/>
      <c r="ZB49" s="112"/>
      <c r="ZC49" s="112"/>
      <c r="ZD49" s="112"/>
      <c r="ZE49" s="112"/>
      <c r="ZF49" s="226">
        <f>SUM(YW9:YW39)</f>
        <v>3.9880000000000004</v>
      </c>
      <c r="ZG49" s="112"/>
      <c r="ZH49" s="120"/>
      <c r="ZI49" s="120"/>
      <c r="ZJ49" s="101"/>
      <c r="ZK49" s="112"/>
      <c r="ZL49" s="288" t="s">
        <v>29</v>
      </c>
      <c r="ZM49" s="217">
        <f>COUNTIF(ZL9:ZL39,"Y.İZİN")*7.5+ZO49</f>
        <v>15</v>
      </c>
      <c r="ZN49" s="209">
        <f>VLOOKUP(ZQ1,PUANTAJ!$A:$F,3, )</f>
        <v>15</v>
      </c>
      <c r="ZO49" s="288">
        <f>COUNTIF(ZL9:ZL39,"S.İZİN")*7.5</f>
        <v>0</v>
      </c>
      <c r="ZP49" s="211">
        <f>ZM49-ZN49</f>
        <v>0</v>
      </c>
      <c r="ZQ49" s="212" t="str">
        <f>IF(ZM49-ZN49=0,"ü","û")</f>
        <v>ü</v>
      </c>
      <c r="ZR49" s="212"/>
      <c r="ZS49" s="112"/>
      <c r="ZT49" s="112"/>
      <c r="ZU49" s="112"/>
      <c r="ZV49" s="112"/>
      <c r="ZW49" s="112"/>
      <c r="ZX49" s="112"/>
      <c r="ZY49" s="226">
        <f>SUM(ZP9:ZP39)</f>
        <v>3.6669999999999998</v>
      </c>
      <c r="ZZ49" s="112"/>
      <c r="AAA49" s="120"/>
      <c r="AAB49" s="120"/>
      <c r="AAC49" s="101"/>
      <c r="AAD49" s="112"/>
      <c r="AAE49" s="290" t="s">
        <v>29</v>
      </c>
      <c r="AAF49" s="217">
        <f>COUNTIF(AAE9:AAE39,"Y.İZİN")*7.5+AAH49</f>
        <v>0</v>
      </c>
      <c r="AAG49" s="209">
        <f>VLOOKUP(AAJ1,PUANTAJ!$A:$F,3, )</f>
        <v>0</v>
      </c>
      <c r="AAH49" s="290">
        <f>COUNTIF(AAE9:AAE39,"S.İZİN")*7.5</f>
        <v>0</v>
      </c>
      <c r="AAI49" s="211">
        <f>AAF49-AAG49</f>
        <v>0</v>
      </c>
      <c r="AAJ49" s="212" t="str">
        <f>IF(AAF49-AAG49=0,"ü","û")</f>
        <v>ü</v>
      </c>
      <c r="AAK49" s="212"/>
      <c r="AAL49" s="112"/>
      <c r="AAM49" s="112"/>
      <c r="AAN49" s="112"/>
      <c r="AAO49" s="112"/>
      <c r="AAP49" s="112"/>
      <c r="AAQ49" s="112"/>
      <c r="AAR49" s="226">
        <f>SUM(AAI9:AAI39)</f>
        <v>4.1779999999999999</v>
      </c>
      <c r="AAS49" s="112"/>
      <c r="AAT49" s="120"/>
      <c r="AAU49" s="120"/>
      <c r="AAV49" s="101"/>
      <c r="AAW49" s="112"/>
      <c r="AAX49" s="313" t="s">
        <v>29</v>
      </c>
      <c r="AAY49" s="217">
        <f>COUNTIF(AAX9:AAX39,"Y.İZİN")*7.5+ABA49</f>
        <v>15</v>
      </c>
      <c r="AAZ49" s="209">
        <f>VLOOKUP(ABC1,PUANTAJ!$A:$F,3, )</f>
        <v>15</v>
      </c>
      <c r="ABA49" s="313">
        <f>COUNTIF(AAX9:AAX39,"S.İZİN")*7.5</f>
        <v>0</v>
      </c>
      <c r="ABB49" s="211">
        <f>AAY49-AAZ49</f>
        <v>0</v>
      </c>
      <c r="ABC49" s="212" t="str">
        <f>IF(AAY49-AAZ49=0,"ü","û")</f>
        <v>ü</v>
      </c>
      <c r="ABD49" s="212"/>
      <c r="ABE49" s="112"/>
      <c r="ABF49" s="112"/>
      <c r="ABG49" s="112"/>
      <c r="ABH49" s="112"/>
      <c r="ABI49" s="112"/>
      <c r="ABJ49" s="112"/>
      <c r="ABK49" s="226">
        <f>SUM(ABB9:ABB39)</f>
        <v>4.1909999999999998</v>
      </c>
      <c r="ABL49" s="112"/>
      <c r="ABM49" s="120"/>
      <c r="ABN49" s="120"/>
      <c r="ABO49" s="101"/>
      <c r="ABP49" s="112"/>
      <c r="ABQ49" s="305" t="s">
        <v>29</v>
      </c>
      <c r="ABR49" s="217">
        <f>COUNTIF(ABQ9:ABQ39,"Y.İZİN")*7.5+ABT49</f>
        <v>0</v>
      </c>
      <c r="ABS49" s="209">
        <f>VLOOKUP(ABV1,PUANTAJ!$A:$F,3, )</f>
        <v>0</v>
      </c>
      <c r="ABT49" s="305">
        <f>COUNTIF(ABQ9:ABQ39,"S.İZİN")*7.5</f>
        <v>0</v>
      </c>
      <c r="ABU49" s="211">
        <f>ABR49-ABS49</f>
        <v>0</v>
      </c>
      <c r="ABV49" s="212" t="str">
        <f>IF(ABR49-ABS49=0,"ü","û")</f>
        <v>ü</v>
      </c>
      <c r="ABW49" s="212"/>
      <c r="ABX49" s="112"/>
      <c r="ABY49" s="112"/>
      <c r="ABZ49" s="112"/>
      <c r="ACA49" s="112"/>
      <c r="ACB49" s="112"/>
      <c r="ACC49" s="112"/>
      <c r="ACD49" s="226">
        <f>SUM(ABU9:ABU39)</f>
        <v>0</v>
      </c>
      <c r="ACE49" s="112"/>
      <c r="ACF49" s="120"/>
      <c r="ACG49" s="120"/>
      <c r="ACH49" s="101"/>
      <c r="ACI49" s="112"/>
      <c r="ACJ49" s="295" t="s">
        <v>29</v>
      </c>
      <c r="ACK49" s="217">
        <f>COUNTIF(ACJ9:ACJ39,"Y.İZİN")*7.5+ACM49</f>
        <v>7.5</v>
      </c>
      <c r="ACL49" s="209">
        <f>VLOOKUP(ACO1,PUANTAJ!$A:$F,3, )</f>
        <v>7.5</v>
      </c>
      <c r="ACM49" s="295">
        <f>COUNTIF(ACJ9:ACJ39,"S.İZİN")*7.5</f>
        <v>0</v>
      </c>
      <c r="ACN49" s="211">
        <f>ACK49-ACL49</f>
        <v>0</v>
      </c>
      <c r="ACO49" s="212" t="str">
        <f>IF(ACK49-ACL49=0,"ü","û")</f>
        <v>ü</v>
      </c>
      <c r="ACP49" s="212"/>
      <c r="ACQ49" s="112"/>
      <c r="ACR49" s="112"/>
      <c r="ACS49" s="112"/>
      <c r="ACT49" s="112"/>
      <c r="ACU49" s="112"/>
      <c r="ACV49" s="112"/>
      <c r="ACW49" s="226">
        <f>SUM(ACN9:ACN39)</f>
        <v>3.6040000000000001</v>
      </c>
      <c r="ACX49" s="112"/>
      <c r="ACY49" s="120"/>
      <c r="ACZ49" s="120"/>
      <c r="ADA49" s="101"/>
      <c r="ADB49" s="112"/>
      <c r="ADC49" s="296" t="s">
        <v>29</v>
      </c>
      <c r="ADD49" s="217">
        <f>COUNTIF(ADC9:ADC39,"Y.İZİN")*7.5+ADF49</f>
        <v>7.5</v>
      </c>
      <c r="ADE49" s="209">
        <f>VLOOKUP(ADH1,PUANTAJ!$A:$F,3, )</f>
        <v>7.5</v>
      </c>
      <c r="ADF49" s="296">
        <f>COUNTIF(ADC9:ADC39,"S.İZİN")*7.5</f>
        <v>0</v>
      </c>
      <c r="ADG49" s="211">
        <f>ADD49-ADE49</f>
        <v>0</v>
      </c>
      <c r="ADH49" s="212" t="str">
        <f>IF(ADD49-ADE49=0,"ü","û")</f>
        <v>ü</v>
      </c>
      <c r="ADI49" s="212"/>
      <c r="ADJ49" s="112"/>
      <c r="ADK49" s="112"/>
      <c r="ADL49" s="112"/>
      <c r="ADM49" s="112"/>
      <c r="ADN49" s="112"/>
      <c r="ADO49" s="112"/>
      <c r="ADP49" s="226">
        <f>SUM(ADG9:ADG39)</f>
        <v>2.3930000000000002</v>
      </c>
      <c r="ADQ49" s="112"/>
      <c r="ADR49" s="120"/>
      <c r="ADS49" s="120"/>
      <c r="ADT49" s="101"/>
      <c r="ADU49" s="112"/>
      <c r="ADV49" s="298" t="s">
        <v>29</v>
      </c>
      <c r="ADW49" s="217">
        <f>COUNTIF(ADV9:ADV39,"Y.İZİN")*7.5+ADY49-3</f>
        <v>19.5</v>
      </c>
      <c r="ADX49" s="209">
        <f>VLOOKUP(AEA1,PUANTAJ!$A:$F,3, )</f>
        <v>19.5</v>
      </c>
      <c r="ADY49" s="298">
        <f>COUNTIF(ADV9:ADV39,"S.İZİN")*7.5</f>
        <v>0</v>
      </c>
      <c r="ADZ49" s="211">
        <f>ADW49-ADX49</f>
        <v>0</v>
      </c>
      <c r="AEA49" s="212" t="str">
        <f>IF(ADW49-ADX49=0,"ü","û")</f>
        <v>ü</v>
      </c>
      <c r="AEB49" s="212"/>
      <c r="AEC49" s="112"/>
      <c r="AED49" s="112"/>
      <c r="AEE49" s="112"/>
      <c r="AEF49" s="112"/>
      <c r="AEG49" s="112"/>
      <c r="AEH49" s="112"/>
      <c r="AEI49" s="226">
        <f>SUM(ADZ9:ADZ39)</f>
        <v>3.8519999999999999</v>
      </c>
      <c r="AEJ49" s="112"/>
      <c r="AEK49" s="120"/>
      <c r="AEL49" s="120"/>
      <c r="AEM49" s="101"/>
      <c r="AEN49" s="112"/>
      <c r="AEO49" s="300" t="s">
        <v>29</v>
      </c>
      <c r="AEP49" s="217">
        <f>COUNTIF(AEO9:AEO39,"Y.İZİN")*7.5+AER49</f>
        <v>22.5</v>
      </c>
      <c r="AEQ49" s="209">
        <f>VLOOKUP(AET1,PUANTAJ!$A:$F,3, )</f>
        <v>22.5</v>
      </c>
      <c r="AER49" s="300">
        <f>COUNTIF(AEO9:AEO39,"S.İZİN")*7.5</f>
        <v>0</v>
      </c>
      <c r="AES49" s="211">
        <f>AEP49-AEQ49</f>
        <v>0</v>
      </c>
      <c r="AET49" s="212" t="str">
        <f>IF(AEP49-AEQ49=0,"ü","û")</f>
        <v>ü</v>
      </c>
      <c r="AEU49" s="212"/>
      <c r="AEV49" s="112"/>
      <c r="AEW49" s="112"/>
      <c r="AEX49" s="112"/>
      <c r="AEY49" s="112"/>
      <c r="AEZ49" s="112"/>
      <c r="AFA49" s="112"/>
      <c r="AFB49" s="226">
        <f>SUM(AES9:AES39)</f>
        <v>5.5249999999999995</v>
      </c>
      <c r="AFC49" s="112"/>
      <c r="AFD49" s="120"/>
      <c r="AFE49" s="120"/>
      <c r="AFF49" s="101"/>
      <c r="AFG49" s="112"/>
      <c r="AFH49" s="300" t="s">
        <v>29</v>
      </c>
      <c r="AFI49" s="217">
        <f>COUNTIF(AFH9:AFH39,"Y.İZİN")*7.5+AFK49</f>
        <v>0</v>
      </c>
      <c r="AFJ49" s="209">
        <f>VLOOKUP(AFM1,PUANTAJ!$A:$F,3, )</f>
        <v>0</v>
      </c>
      <c r="AFK49" s="300">
        <f>COUNTIF(AFH9:AFH39,"S.İZİN")*7.5</f>
        <v>0</v>
      </c>
      <c r="AFL49" s="211">
        <f>AFI49-AFJ49</f>
        <v>0</v>
      </c>
      <c r="AFM49" s="212" t="str">
        <f>IF(AFI49-AFJ49=0,"ü","û")</f>
        <v>ü</v>
      </c>
      <c r="AFN49" s="212"/>
      <c r="AFO49" s="112"/>
      <c r="AFP49" s="112"/>
      <c r="AFQ49" s="112"/>
      <c r="AFR49" s="112"/>
      <c r="AFS49" s="112"/>
      <c r="AFT49" s="112"/>
      <c r="AFU49" s="226">
        <f>SUM(AFL9:AFL39)</f>
        <v>2.673</v>
      </c>
      <c r="AFV49" s="112"/>
      <c r="AFW49" s="120"/>
      <c r="AFX49" s="120"/>
      <c r="AFY49" s="101"/>
      <c r="AFZ49" s="112"/>
      <c r="AGA49" s="302" t="s">
        <v>29</v>
      </c>
      <c r="AGB49" s="217">
        <f>COUNTIF(AGA9:AGA39,"Y.İZİN")*7.5+AGD49</f>
        <v>15</v>
      </c>
      <c r="AGC49" s="209">
        <f>VLOOKUP(AGF1,PUANTAJ!$A:$F,3, )</f>
        <v>15</v>
      </c>
      <c r="AGD49" s="302">
        <f>COUNTIF(AGA9:AGA39,"S.İZİN")*7.5</f>
        <v>0</v>
      </c>
      <c r="AGE49" s="211">
        <f>AGB49-AGC49</f>
        <v>0</v>
      </c>
      <c r="AGF49" s="212" t="str">
        <f>IF(AGB49-AGC49=0,"ü","û")</f>
        <v>ü</v>
      </c>
      <c r="AGG49" s="212"/>
      <c r="AGH49" s="112"/>
      <c r="AGI49" s="112"/>
      <c r="AGJ49" s="112"/>
      <c r="AGK49" s="112"/>
      <c r="AGL49" s="112"/>
      <c r="AGM49" s="112"/>
      <c r="AGN49" s="226">
        <f>SUM(AGE9:AGE39)</f>
        <v>3.3509999999999991</v>
      </c>
      <c r="AGO49" s="112"/>
      <c r="AGP49" s="120"/>
      <c r="AGQ49" s="120"/>
      <c r="AGR49" s="101"/>
      <c r="AGS49" s="112"/>
      <c r="AGT49" s="303" t="s">
        <v>29</v>
      </c>
      <c r="AGU49" s="217">
        <f>COUNTIF(AGT9:AGT39,"Y.İZİN")*7.5+AGW49</f>
        <v>7.5</v>
      </c>
      <c r="AGV49" s="209">
        <f>VLOOKUP(AGY1,PUANTAJ!$A:$F,3, )</f>
        <v>7.5</v>
      </c>
      <c r="AGW49" s="303">
        <f>COUNTIF(AGT9:AGT39,"S.İZİN")*7.5</f>
        <v>0</v>
      </c>
      <c r="AGX49" s="211">
        <f>AGU49-AGV49</f>
        <v>0</v>
      </c>
      <c r="AGY49" s="212" t="str">
        <f>IF(AGU49-AGV49=0,"ü","û")</f>
        <v>ü</v>
      </c>
      <c r="AGZ49" s="212"/>
      <c r="AHA49" s="112"/>
      <c r="AHB49" s="112"/>
      <c r="AHC49" s="112"/>
      <c r="AHD49" s="112"/>
      <c r="AHE49" s="112"/>
      <c r="AHF49" s="112"/>
      <c r="AHG49" s="226">
        <f>SUM(AGX9:AGX39)</f>
        <v>3.9499999999999993</v>
      </c>
      <c r="AHH49" s="112"/>
      <c r="AHI49" s="120"/>
      <c r="AHJ49" s="120"/>
      <c r="AHK49" s="101"/>
      <c r="AHL49" s="112"/>
      <c r="AHM49" s="303" t="s">
        <v>29</v>
      </c>
      <c r="AHN49" s="217">
        <f>COUNTIF(AHM9:AHM39,"Y.İZİN")*7.5+AHP49</f>
        <v>30</v>
      </c>
      <c r="AHO49" s="209">
        <f>VLOOKUP(AHR1,PUANTAJ!$A:$F,3, )</f>
        <v>30</v>
      </c>
      <c r="AHP49" s="303">
        <f>COUNTIF(AHM9:AHM39,"S.İZİN")*7.5</f>
        <v>0</v>
      </c>
      <c r="AHQ49" s="211">
        <f>AHN49-AHO49</f>
        <v>0</v>
      </c>
      <c r="AHR49" s="212" t="str">
        <f>IF(AHN49-AHO49=0,"ü","û")</f>
        <v>ü</v>
      </c>
      <c r="AHS49" s="212"/>
      <c r="AHT49" s="112"/>
      <c r="AHU49" s="112"/>
      <c r="AHV49" s="112"/>
      <c r="AHW49" s="112"/>
      <c r="AHX49" s="112"/>
      <c r="AHY49" s="112"/>
      <c r="AHZ49" s="226">
        <f>SUM(AHQ9:AHQ39)</f>
        <v>3.5190000000000001</v>
      </c>
      <c r="AIA49" s="112"/>
      <c r="AIB49" s="120"/>
      <c r="AIC49" s="120"/>
      <c r="AID49" s="101"/>
      <c r="AIE49" s="112"/>
      <c r="AIF49" s="303" t="s">
        <v>29</v>
      </c>
      <c r="AIG49" s="217">
        <f>COUNTIF(AIF9:AIF39,"Y.İZİN")*7.5+AII49</f>
        <v>7.5</v>
      </c>
      <c r="AIH49" s="209">
        <f>VLOOKUP(AIK1,PUANTAJ!$A:$F,3, )</f>
        <v>7.5</v>
      </c>
      <c r="AII49" s="303">
        <f>COUNTIF(AIF9:AIF39,"S.İZİN")*7.5</f>
        <v>0</v>
      </c>
      <c r="AIJ49" s="211">
        <f>AIG49-AIH49</f>
        <v>0</v>
      </c>
      <c r="AIK49" s="212" t="str">
        <f>IF(AIG49-AIH49=0,"ü","û")</f>
        <v>ü</v>
      </c>
      <c r="AIL49" s="212"/>
      <c r="AIM49" s="112"/>
      <c r="AIN49" s="112"/>
      <c r="AIO49" s="112"/>
      <c r="AIP49" s="112"/>
      <c r="AIQ49" s="112"/>
      <c r="AIR49" s="112"/>
      <c r="AIS49" s="226">
        <f>SUM(AIJ9:AIJ39)</f>
        <v>2.476</v>
      </c>
      <c r="AIT49" s="112"/>
      <c r="AIU49" s="120"/>
      <c r="AIV49" s="120"/>
      <c r="AIW49" s="101"/>
      <c r="AIX49" s="112"/>
      <c r="AIY49" s="309" t="s">
        <v>29</v>
      </c>
      <c r="AIZ49" s="217">
        <f>COUNTIF(AIY9:AIY39,"Y.İZİN")*7.5+AJB49</f>
        <v>7.5</v>
      </c>
      <c r="AJA49" s="209">
        <f>VLOOKUP(AJD1,PUANTAJ!$A:$F,3, )</f>
        <v>7.5</v>
      </c>
      <c r="AJB49" s="309">
        <f>COUNTIF(AIY9:AIY39,"S.İZİN")*7.5</f>
        <v>0</v>
      </c>
      <c r="AJC49" s="211">
        <f>AIZ49-AJA49</f>
        <v>0</v>
      </c>
      <c r="AJD49" s="212" t="str">
        <f>IF(AIZ49-AJA49=0,"ü","û")</f>
        <v>ü</v>
      </c>
      <c r="AJE49" s="212"/>
      <c r="AJF49" s="112"/>
      <c r="AJG49" s="112"/>
      <c r="AJH49" s="112"/>
      <c r="AJI49" s="112"/>
      <c r="AJJ49" s="112"/>
      <c r="AJK49" s="112"/>
      <c r="AJL49" s="226">
        <f>SUM(AJC9:AJC39)</f>
        <v>3.052</v>
      </c>
      <c r="AJM49" s="112"/>
      <c r="AJN49" s="120"/>
      <c r="AJO49" s="120"/>
      <c r="AJP49" s="101"/>
      <c r="AJQ49" s="112"/>
      <c r="AJR49" s="311" t="s">
        <v>29</v>
      </c>
      <c r="AJS49" s="217">
        <f>COUNTIF(AJR9:AJR39,"Y.İZİN")*7.5+AJU49</f>
        <v>0</v>
      </c>
      <c r="AJT49" s="209">
        <f>VLOOKUP(AJW1,PUANTAJ!$A:$F,3, )</f>
        <v>0</v>
      </c>
      <c r="AJU49" s="311">
        <f>COUNTIF(AJR9:AJR39,"S.İZİN")*7.5</f>
        <v>0</v>
      </c>
      <c r="AJV49" s="211">
        <f>AJS49-AJT49</f>
        <v>0</v>
      </c>
      <c r="AJW49" s="212" t="str">
        <f>IF(AJS49-AJT49=0,"ü","û")</f>
        <v>ü</v>
      </c>
      <c r="AJX49" s="212"/>
      <c r="AJY49" s="112"/>
      <c r="AJZ49" s="112"/>
      <c r="AKA49" s="112"/>
      <c r="AKB49" s="112"/>
      <c r="AKC49" s="112"/>
      <c r="AKD49" s="112"/>
      <c r="AKE49" s="226">
        <f>SUM(AJV9:AJV39)</f>
        <v>6.5360000000000005</v>
      </c>
      <c r="AKF49" s="112"/>
      <c r="AKG49" s="120"/>
      <c r="AKH49" s="120"/>
      <c r="AKI49" s="101"/>
      <c r="AKJ49" s="112"/>
      <c r="AKK49" s="313" t="s">
        <v>29</v>
      </c>
      <c r="AKL49" s="217">
        <f>COUNTIF(AKK9:AKK39,"Y.İZİN")*7.5+AKN49</f>
        <v>0</v>
      </c>
      <c r="AKM49" s="209">
        <f>VLOOKUP(AKP1,PUANTAJ!$A:$F,3, )</f>
        <v>0</v>
      </c>
      <c r="AKN49" s="313">
        <f>COUNTIF(AKK9:AKK39,"S.İZİN")*7.5</f>
        <v>0</v>
      </c>
      <c r="AKO49" s="211">
        <f>AKL49-AKM49</f>
        <v>0</v>
      </c>
      <c r="AKP49" s="212" t="str">
        <f>IF(AKL49-AKM49=0,"ü","û")</f>
        <v>ü</v>
      </c>
      <c r="AKQ49" s="212"/>
      <c r="AKR49" s="112"/>
      <c r="AKS49" s="112"/>
      <c r="AKT49" s="112"/>
      <c r="AKU49" s="112"/>
      <c r="AKV49" s="112"/>
      <c r="AKW49" s="112"/>
      <c r="AKX49" s="226">
        <f>SUM(AKO9:AKO39)</f>
        <v>3.6030000000000002</v>
      </c>
      <c r="AKY49" s="112"/>
      <c r="AKZ49" s="120"/>
      <c r="ALA49" s="120"/>
      <c r="ALB49" s="101"/>
      <c r="ALC49" s="112"/>
      <c r="ALD49" s="313" t="s">
        <v>29</v>
      </c>
      <c r="ALE49" s="217">
        <f>COUNTIF(ALD9:ALD39,"Y.İZİN")*7.5+ALG49</f>
        <v>15</v>
      </c>
      <c r="ALF49" s="209">
        <f>VLOOKUP(ALI1,PUANTAJ!$A:$F,3, )</f>
        <v>15</v>
      </c>
      <c r="ALG49" s="313">
        <f>COUNTIF(ALD9:ALD39,"S.İZİN")*7.5</f>
        <v>0</v>
      </c>
      <c r="ALH49" s="211">
        <f>ALE49-ALF49</f>
        <v>0</v>
      </c>
      <c r="ALI49" s="212" t="str">
        <f>IF(ALE49-ALF49=0,"ü","û")</f>
        <v>ü</v>
      </c>
      <c r="ALJ49" s="212"/>
      <c r="ALK49" s="112"/>
      <c r="ALL49" s="112"/>
      <c r="ALM49" s="112"/>
      <c r="ALN49" s="112"/>
      <c r="ALO49" s="112"/>
      <c r="ALP49" s="112"/>
      <c r="ALQ49" s="226">
        <f>SUM(ALH9:ALH39)</f>
        <v>2.8649999999999998</v>
      </c>
      <c r="ALR49" s="112"/>
      <c r="ALS49" s="120"/>
      <c r="ALT49" s="120"/>
      <c r="ALU49" s="101"/>
      <c r="ALV49" s="112"/>
      <c r="ALW49" s="313" t="s">
        <v>29</v>
      </c>
      <c r="ALX49" s="217">
        <f>COUNTIF(ALW9:ALW39,"Y.İZİN")*7.5+ALZ49</f>
        <v>7.5</v>
      </c>
      <c r="ALY49" s="209">
        <f>VLOOKUP(AMB1,PUANTAJ!$A:$F,3, )</f>
        <v>7.5</v>
      </c>
      <c r="ALZ49" s="313">
        <f>COUNTIF(ALW9:ALW39,"S.İZİN")*7.5</f>
        <v>0</v>
      </c>
      <c r="AMA49" s="211">
        <f>ALX49-ALY49</f>
        <v>0</v>
      </c>
      <c r="AMB49" s="212" t="str">
        <f>IF(ALX49-ALY49=0,"ü","û")</f>
        <v>ü</v>
      </c>
      <c r="AMC49" s="212"/>
      <c r="AMD49" s="112"/>
      <c r="AME49" s="112"/>
      <c r="AMF49" s="112"/>
      <c r="AMG49" s="112"/>
      <c r="AMH49" s="112"/>
      <c r="AMI49" s="112"/>
      <c r="AMJ49" s="226">
        <f>SUM(AMA9:AMA39)</f>
        <v>4.0270000000000001</v>
      </c>
      <c r="AMK49" s="112"/>
      <c r="AML49" s="120"/>
      <c r="AMM49" s="120"/>
      <c r="AMN49" s="101"/>
      <c r="AMO49" s="112"/>
      <c r="AMP49" s="313" t="s">
        <v>29</v>
      </c>
      <c r="AMQ49" s="217">
        <f>COUNTIF(AMP9:AMP39,"Y.İZİN")*7.5+AMS49</f>
        <v>7.5</v>
      </c>
      <c r="AMR49" s="209">
        <f>VLOOKUP(AMU1,PUANTAJ!$A:$F,3, )</f>
        <v>7.5</v>
      </c>
      <c r="AMS49" s="313">
        <f>COUNTIF(AMP9:AMP39,"S.İZİN")*7.5</f>
        <v>0</v>
      </c>
      <c r="AMT49" s="211">
        <f>AMQ49-AMR49</f>
        <v>0</v>
      </c>
      <c r="AMU49" s="212" t="str">
        <f>IF(AMQ49-AMR49=0,"ü","û")</f>
        <v>ü</v>
      </c>
      <c r="AMV49" s="212"/>
      <c r="AMW49" s="112"/>
      <c r="AMX49" s="112"/>
      <c r="AMY49" s="112"/>
      <c r="AMZ49" s="112"/>
      <c r="ANA49" s="112"/>
      <c r="ANB49" s="112"/>
      <c r="ANC49" s="226">
        <f>SUM(AMT9:AMT39)</f>
        <v>2.8260000000000001</v>
      </c>
      <c r="AND49" s="112"/>
      <c r="ANE49" s="120"/>
      <c r="ANF49" s="120"/>
      <c r="ANG49" s="101"/>
      <c r="ANH49" s="112"/>
      <c r="ANI49" s="313" t="s">
        <v>29</v>
      </c>
      <c r="ANJ49" s="217">
        <f>COUNTIF(ANI9:ANI39,"Y.İZİN")*7.5+ANL49</f>
        <v>0</v>
      </c>
      <c r="ANK49" s="209">
        <f>VLOOKUP(ANN1,PUANTAJ!$A:$F,3, )</f>
        <v>0</v>
      </c>
      <c r="ANL49" s="313">
        <f>COUNTIF(ANI9:ANI39,"S.İZİN")*7.5</f>
        <v>0</v>
      </c>
      <c r="ANM49" s="211">
        <f>ANJ49-ANK49</f>
        <v>0</v>
      </c>
      <c r="ANN49" s="212" t="str">
        <f>IF(ANJ49-ANK49=0,"ü","û")</f>
        <v>ü</v>
      </c>
      <c r="ANO49" s="212"/>
      <c r="ANP49" s="112"/>
      <c r="ANQ49" s="112"/>
      <c r="ANR49" s="112"/>
      <c r="ANS49" s="112"/>
      <c r="ANT49" s="112"/>
      <c r="ANU49" s="112"/>
      <c r="ANV49" s="226">
        <f>SUM(ANM9:ANM39)</f>
        <v>4.3210000000000006</v>
      </c>
      <c r="ANW49" s="112"/>
      <c r="ANX49" s="120"/>
      <c r="ANY49" s="120"/>
      <c r="ANZ49" s="101"/>
      <c r="AOA49" s="112"/>
      <c r="AOB49" s="313" t="s">
        <v>29</v>
      </c>
      <c r="AOC49" s="217">
        <f>COUNTIF(AOB9:AOB39,"Y.İZİN")*7.5+AOE49-3</f>
        <v>12</v>
      </c>
      <c r="AOD49" s="209">
        <f>VLOOKUP(AOG1,PUANTAJ!$A:$F,3, )</f>
        <v>12</v>
      </c>
      <c r="AOE49" s="313">
        <f>COUNTIF(AOB9:AOB39,"S.İZİN")*7.5</f>
        <v>0</v>
      </c>
      <c r="AOF49" s="211">
        <f>AOC49-AOD49</f>
        <v>0</v>
      </c>
      <c r="AOG49" s="212" t="str">
        <f>IF(AOC49-AOD49=0,"ü","û")</f>
        <v>ü</v>
      </c>
      <c r="AOH49" s="212"/>
      <c r="AOI49" s="112"/>
      <c r="AOJ49" s="112"/>
      <c r="AOK49" s="112"/>
      <c r="AOL49" s="112"/>
      <c r="AOM49" s="112"/>
      <c r="AON49" s="112"/>
      <c r="AOO49" s="226">
        <f>SUM(AOF9:AOF39)</f>
        <v>5.0839999999999996</v>
      </c>
      <c r="AOP49" s="112"/>
      <c r="AOQ49" s="120"/>
      <c r="AOR49" s="120"/>
      <c r="AOS49" s="101"/>
      <c r="AOT49" s="112"/>
      <c r="AOU49" s="313" t="s">
        <v>29</v>
      </c>
      <c r="AOV49" s="217">
        <f>COUNTIF(AOU9:AOU39,"Y.İZİN")*7.5+AOX49</f>
        <v>7.5</v>
      </c>
      <c r="AOW49" s="209">
        <f>VLOOKUP(AOZ1,PUANTAJ!$A:$F,3, )</f>
        <v>7.5</v>
      </c>
      <c r="AOX49" s="313">
        <f>COUNTIF(AOU9:AOU39,"S.İZİN")*7.5</f>
        <v>0</v>
      </c>
      <c r="AOY49" s="211">
        <f>AOV49-AOW49</f>
        <v>0</v>
      </c>
      <c r="AOZ49" s="212" t="str">
        <f>IF(AOV49-AOW49=0,"ü","û")</f>
        <v>ü</v>
      </c>
      <c r="APA49" s="212"/>
      <c r="APB49" s="112"/>
      <c r="APC49" s="112"/>
      <c r="APD49" s="112"/>
      <c r="APE49" s="112"/>
      <c r="APF49" s="112"/>
      <c r="APG49" s="112"/>
      <c r="APH49" s="226">
        <f>SUM(AOY9:AOY39)</f>
        <v>6.2330000000000005</v>
      </c>
      <c r="API49" s="112"/>
      <c r="APJ49" s="120"/>
      <c r="APK49" s="120"/>
      <c r="APL49" s="101"/>
      <c r="APM49" s="112"/>
      <c r="APN49" s="317" t="s">
        <v>29</v>
      </c>
      <c r="APO49" s="217">
        <f>COUNTIF(APN9:APN39,"Y.İZİN")*7.5+APQ49</f>
        <v>0</v>
      </c>
      <c r="APP49" s="209">
        <f>VLOOKUP(APS1,PUANTAJ!$A:$F,3, )</f>
        <v>0</v>
      </c>
      <c r="APQ49" s="317">
        <f>COUNTIF(APN9:APN39,"S.İZİN")*7.5</f>
        <v>0</v>
      </c>
      <c r="APR49" s="211">
        <f>APO49-APP49</f>
        <v>0</v>
      </c>
      <c r="APS49" s="212" t="str">
        <f>IF(APO49-APP49=0,"ü","û")</f>
        <v>ü</v>
      </c>
      <c r="APT49" s="212"/>
      <c r="APU49" s="112"/>
      <c r="APV49" s="112"/>
      <c r="APW49" s="112"/>
      <c r="APX49" s="112"/>
      <c r="APY49" s="112"/>
      <c r="APZ49" s="112"/>
      <c r="AQA49" s="226">
        <f>SUM(APR9:APR39)</f>
        <v>4.2150000000000007</v>
      </c>
      <c r="AQB49" s="112"/>
      <c r="AQC49" s="120"/>
      <c r="AQD49" s="120"/>
      <c r="AQE49" s="101"/>
      <c r="AQF49" s="112"/>
      <c r="AQG49" s="317" t="s">
        <v>29</v>
      </c>
      <c r="AQH49" s="217">
        <f>COUNTIF(AQG9:AQG39,"Y.İZİN")*7.5+AQJ49-3</f>
        <v>19.5</v>
      </c>
      <c r="AQI49" s="209">
        <f>VLOOKUP(AQL1,PUANTAJ!$A:$F,3, )</f>
        <v>19.5</v>
      </c>
      <c r="AQJ49" s="317">
        <f>COUNTIF(AQG9:AQG39,"S.İZİN")*7.5</f>
        <v>0</v>
      </c>
      <c r="AQK49" s="211">
        <f>AQH49-AQI49</f>
        <v>0</v>
      </c>
      <c r="AQL49" s="212" t="str">
        <f>IF(AQH49-AQI49=0,"ü","û")</f>
        <v>ü</v>
      </c>
      <c r="AQM49" s="212"/>
      <c r="AQN49" s="112"/>
      <c r="AQO49" s="112"/>
      <c r="AQP49" s="112"/>
      <c r="AQQ49" s="112"/>
      <c r="AQR49" s="112"/>
      <c r="AQS49" s="112"/>
      <c r="AQT49" s="226">
        <f>SUM(AQK9:AQK39)</f>
        <v>4.2050000000000001</v>
      </c>
      <c r="AQU49" s="112"/>
      <c r="AQV49" s="120"/>
      <c r="AQW49" s="120"/>
      <c r="AQX49" s="101"/>
      <c r="AQY49" s="112"/>
      <c r="AQZ49" s="317" t="s">
        <v>29</v>
      </c>
      <c r="ARA49" s="217">
        <f>COUNTIF(AQZ9:AQZ39,"Y.İZİN")*7.5+ARC49-3</f>
        <v>12</v>
      </c>
      <c r="ARB49" s="209">
        <f>VLOOKUP(ARE1,PUANTAJ!$A:$F,3, )</f>
        <v>12</v>
      </c>
      <c r="ARC49" s="317">
        <f>COUNTIF(AQZ9:AQZ39,"S.İZİN")*7.5</f>
        <v>0</v>
      </c>
      <c r="ARD49" s="211">
        <f>ARA49-ARB49</f>
        <v>0</v>
      </c>
      <c r="ARE49" s="212" t="str">
        <f>IF(ARA49-ARB49=0,"ü","û")</f>
        <v>ü</v>
      </c>
      <c r="ARF49" s="212"/>
      <c r="ARG49" s="112"/>
      <c r="ARH49" s="112"/>
      <c r="ARI49" s="112"/>
      <c r="ARJ49" s="112"/>
      <c r="ARK49" s="112"/>
      <c r="ARL49" s="112"/>
      <c r="ARM49" s="226">
        <f>SUM(ARD9:ARD39)</f>
        <v>5.0039999999999996</v>
      </c>
      <c r="ARN49" s="112"/>
      <c r="ARO49" s="120"/>
      <c r="ARP49" s="120"/>
      <c r="ARQ49" s="101"/>
      <c r="ARR49" s="112"/>
      <c r="ARS49" s="319" t="s">
        <v>29</v>
      </c>
      <c r="ART49" s="217">
        <f>COUNTIF(ARS9:ARS39,"Y.İZİN")*7.5+ARV49</f>
        <v>7.5</v>
      </c>
      <c r="ARU49" s="209">
        <f>VLOOKUP(ARX1,PUANTAJ!$A:$F,3, )</f>
        <v>7.5</v>
      </c>
      <c r="ARV49" s="319">
        <f>COUNTIF(ARS9:ARS39,"S.İZİN")*7.5</f>
        <v>0</v>
      </c>
      <c r="ARW49" s="211">
        <f>ART49-ARU49</f>
        <v>0</v>
      </c>
      <c r="ARX49" s="212" t="str">
        <f>IF(ART49-ARU49=0,"ü","û")</f>
        <v>ü</v>
      </c>
      <c r="ARY49" s="212"/>
      <c r="ARZ49" s="112"/>
      <c r="ASA49" s="112"/>
      <c r="ASB49" s="112"/>
      <c r="ASC49" s="112"/>
      <c r="ASD49" s="112"/>
      <c r="ASE49" s="112"/>
      <c r="ASF49" s="226">
        <f>SUM(ARW9:ARW39)</f>
        <v>4.2040000000000006</v>
      </c>
      <c r="ASG49" s="112"/>
      <c r="ASH49" s="120"/>
      <c r="ASI49" s="120"/>
      <c r="ASJ49" s="101"/>
      <c r="ASK49" s="112"/>
      <c r="ASL49" s="319" t="s">
        <v>29</v>
      </c>
      <c r="ASM49" s="217">
        <f>COUNTIF(ASL9:ASL39,"Y.İZİN")*7.5+ASO49</f>
        <v>15</v>
      </c>
      <c r="ASN49" s="209">
        <f>VLOOKUP(ASQ1,PUANTAJ!$A:$F,3, )</f>
        <v>15</v>
      </c>
      <c r="ASO49" s="319">
        <f>COUNTIF(ASL9:ASL39,"S.İZİN")*7.5</f>
        <v>0</v>
      </c>
      <c r="ASP49" s="211">
        <f>ASM49-ASN49</f>
        <v>0</v>
      </c>
      <c r="ASQ49" s="212" t="str">
        <f>IF(ASM49-ASN49=0,"ü","û")</f>
        <v>ü</v>
      </c>
      <c r="ASR49" s="212"/>
      <c r="ASS49" s="112"/>
      <c r="AST49" s="112"/>
      <c r="ASU49" s="112"/>
      <c r="ASV49" s="112"/>
      <c r="ASW49" s="112"/>
      <c r="ASX49" s="112"/>
      <c r="ASY49" s="226">
        <f>SUM(ASP9:ASP39)</f>
        <v>3.8729999999999998</v>
      </c>
      <c r="ASZ49" s="112"/>
      <c r="ATA49" s="120"/>
      <c r="ATB49" s="120"/>
      <c r="ATC49" s="101"/>
      <c r="ATD49" s="112"/>
      <c r="ATE49" s="321" t="s">
        <v>29</v>
      </c>
      <c r="ATF49" s="217">
        <f>COUNTIF(ATE9:ATE39,"Y.İZİN")*7.5+ATH49-3</f>
        <v>12</v>
      </c>
      <c r="ATG49" s="209">
        <f>VLOOKUP(ATJ1,PUANTAJ!$A:$F,3, )</f>
        <v>12</v>
      </c>
      <c r="ATH49" s="321">
        <f>COUNTIF(ATE9:ATE39,"S.İZİN")*7.5</f>
        <v>0</v>
      </c>
      <c r="ATI49" s="211">
        <f>ATF49-ATG49</f>
        <v>0</v>
      </c>
      <c r="ATJ49" s="212" t="str">
        <f>IF(ATF49-ATG49=0,"ü","û")</f>
        <v>ü</v>
      </c>
      <c r="ATK49" s="212"/>
      <c r="ATL49" s="112"/>
      <c r="ATM49" s="112"/>
      <c r="ATN49" s="112"/>
      <c r="ATO49" s="112"/>
      <c r="ATP49" s="112"/>
      <c r="ATQ49" s="112"/>
      <c r="ATR49" s="226">
        <f>SUM(ATI9:ATI39)</f>
        <v>4.2839000000000009</v>
      </c>
      <c r="ATS49" s="112"/>
      <c r="ATT49" s="120"/>
      <c r="ATU49" s="120"/>
      <c r="ATV49" s="101"/>
      <c r="ATW49" s="112"/>
      <c r="ATX49" s="323" t="s">
        <v>29</v>
      </c>
      <c r="ATY49" s="217">
        <f>COUNTIF(ATX9:ATX39,"Y.İZİN")*7.5+AUA49-3</f>
        <v>12</v>
      </c>
      <c r="ATZ49" s="209">
        <f>VLOOKUP(AUC1,PUANTAJ!$A:$F,3, )</f>
        <v>12</v>
      </c>
      <c r="AUA49" s="323">
        <f>COUNTIF(ATX9:ATX39,"S.İZİN")*7.5</f>
        <v>0</v>
      </c>
      <c r="AUB49" s="211">
        <f>ATY49-ATZ49</f>
        <v>0</v>
      </c>
      <c r="AUC49" s="212" t="str">
        <f>IF(ATY49-ATZ49=0,"ü","û")</f>
        <v>ü</v>
      </c>
      <c r="AUD49" s="212"/>
      <c r="AUE49" s="112"/>
      <c r="AUF49" s="112"/>
      <c r="AUG49" s="112"/>
      <c r="AUH49" s="112"/>
      <c r="AUI49" s="112"/>
      <c r="AUJ49" s="112"/>
      <c r="AUK49" s="226">
        <f>SUM(AUB9:AUB39)</f>
        <v>2.8709999999999996</v>
      </c>
      <c r="AUL49" s="112"/>
      <c r="AUM49" s="120"/>
      <c r="AUN49" s="120"/>
      <c r="AUO49" s="101"/>
      <c r="AUP49" s="112"/>
      <c r="AUQ49" s="325" t="s">
        <v>29</v>
      </c>
      <c r="AUR49" s="217">
        <f>COUNTIF(AUQ9:AUQ39,"Y.İZİN")*7.5+AUT49-3</f>
        <v>12</v>
      </c>
      <c r="AUS49" s="209">
        <f>VLOOKUP(AUV1,PUANTAJ!$A:$F,3, )</f>
        <v>12</v>
      </c>
      <c r="AUT49" s="325">
        <f>COUNTIF(AUQ9:AUQ39,"S.İZİN")*7.5</f>
        <v>0</v>
      </c>
      <c r="AUU49" s="211">
        <f>AUR49-AUS49</f>
        <v>0</v>
      </c>
      <c r="AUV49" s="212" t="str">
        <f>IF(AUR49-AUS49=0,"ü","û")</f>
        <v>ü</v>
      </c>
      <c r="AUW49" s="212"/>
      <c r="AUX49" s="112"/>
      <c r="AUY49" s="112"/>
      <c r="AUZ49" s="112"/>
      <c r="AVA49" s="112"/>
      <c r="AVB49" s="112"/>
      <c r="AVC49" s="112"/>
      <c r="AVD49" s="226">
        <f>SUM(AUU9:AUU39)</f>
        <v>4.1429999999999998</v>
      </c>
      <c r="AVE49" s="112"/>
      <c r="AVF49" s="120"/>
      <c r="AVG49" s="120"/>
    </row>
    <row r="50" spans="1:1255" ht="15.75" customHeight="1" thickTop="1" thickBot="1" x14ac:dyDescent="0.35">
      <c r="A50" s="101"/>
      <c r="B50" s="112"/>
      <c r="C50" s="208" t="s">
        <v>30</v>
      </c>
      <c r="D50" s="209">
        <f>COUNTIF(C9:C39,"Ü.İZİN")*7.5+F50+3</f>
        <v>3</v>
      </c>
      <c r="E50" s="209">
        <f>VLOOKUP(H1,PUANTAJ!$A:$F,6, )</f>
        <v>3</v>
      </c>
      <c r="F50" s="208">
        <f>COUNTIF(C9:C39,"RAPORLU")*7.5</f>
        <v>0</v>
      </c>
      <c r="G50" s="211">
        <f>D50-E50</f>
        <v>0</v>
      </c>
      <c r="H50" s="212" t="str">
        <f>IF(D50-E50=0,"ü","û")</f>
        <v>ü</v>
      </c>
      <c r="I50" s="212"/>
      <c r="J50" s="112"/>
      <c r="K50" s="112"/>
      <c r="L50" s="112"/>
      <c r="M50" s="112"/>
      <c r="N50" s="112"/>
      <c r="O50" s="112"/>
      <c r="P50" s="112"/>
      <c r="Q50" s="112"/>
      <c r="R50" s="120"/>
      <c r="S50" s="120"/>
      <c r="T50" s="101"/>
      <c r="U50" s="357"/>
      <c r="V50" s="357"/>
      <c r="W50" s="408" t="s">
        <v>30</v>
      </c>
      <c r="X50" s="409">
        <f>COUNTIF(W9:W39,"Ü.İZİN")*7.5+Z50</f>
        <v>0</v>
      </c>
      <c r="Y50" s="409">
        <f>VLOOKUP(AB1,PUANTAJ!$A:$F,6, )</f>
        <v>0</v>
      </c>
      <c r="Z50" s="408">
        <f>COUNTIF(W9:W39,"RAPORLU")*7.5</f>
        <v>0</v>
      </c>
      <c r="AA50" s="410">
        <f>X50-Y50</f>
        <v>0</v>
      </c>
      <c r="AB50" s="411" t="str">
        <f>IF(X50-Y50=0,"ü","û")</f>
        <v>ü</v>
      </c>
      <c r="AC50" s="411"/>
      <c r="AD50" s="357"/>
      <c r="AE50" s="357"/>
      <c r="AF50" s="357"/>
      <c r="AG50" s="357"/>
      <c r="AH50" s="357"/>
      <c r="AI50" s="357"/>
      <c r="AJ50" s="357"/>
      <c r="AK50" s="357"/>
      <c r="AL50" s="357"/>
      <c r="AM50" s="357"/>
      <c r="AN50" s="101"/>
      <c r="AO50" s="112"/>
      <c r="AP50" s="341" t="s">
        <v>30</v>
      </c>
      <c r="AQ50" s="209">
        <f>COUNTIF(AP9:AP39,"Ü.İZİN")*7.5+AS50</f>
        <v>0</v>
      </c>
      <c r="AR50" s="209">
        <f>VLOOKUP(AU1,PUANTAJ!$A:$F,6, )</f>
        <v>0</v>
      </c>
      <c r="AS50" s="341">
        <f>COUNTIF(AP9:AP39,"RAPORLU")*7.5</f>
        <v>0</v>
      </c>
      <c r="AT50" s="211">
        <f>AQ50-AR50</f>
        <v>0</v>
      </c>
      <c r="AU50" s="212" t="str">
        <f>IF(AQ50-AR50=0,"ü","û")</f>
        <v>ü</v>
      </c>
      <c r="AV50" s="212"/>
      <c r="AW50" s="112"/>
      <c r="AX50" s="112"/>
      <c r="AY50" s="112"/>
      <c r="AZ50" s="112"/>
      <c r="BA50" s="112"/>
      <c r="BB50" s="112"/>
      <c r="BC50" s="112"/>
      <c r="BD50" s="112"/>
      <c r="BE50" s="120"/>
      <c r="BF50" s="120"/>
      <c r="BG50" s="101"/>
      <c r="BH50" s="112"/>
      <c r="BI50" s="208" t="s">
        <v>30</v>
      </c>
      <c r="BJ50" s="209">
        <f>COUNTIF(BI9:BI39,"Ü.İZİN")*7.5+BL50</f>
        <v>0</v>
      </c>
      <c r="BK50" s="209">
        <f>VLOOKUP(BN1,PUANTAJ!$A:$F,6, )</f>
        <v>0</v>
      </c>
      <c r="BL50" s="208">
        <f>COUNTIF(BI9:BI39,"RAPORLU")*7.5</f>
        <v>0</v>
      </c>
      <c r="BM50" s="211">
        <f>BJ50-BK50</f>
        <v>0</v>
      </c>
      <c r="BN50" s="212" t="str">
        <f>IF(BJ50-BK50=0,"ü","û")</f>
        <v>ü</v>
      </c>
      <c r="BO50" s="212"/>
      <c r="BP50" s="112"/>
      <c r="BQ50" s="112"/>
      <c r="BR50" s="112"/>
      <c r="BS50" s="112"/>
      <c r="BT50" s="112"/>
      <c r="BU50" s="112"/>
      <c r="BV50" s="112"/>
      <c r="BW50" s="112"/>
      <c r="BX50" s="120"/>
      <c r="BY50" s="120"/>
      <c r="BZ50" s="101"/>
      <c r="CA50" s="112"/>
      <c r="CB50" s="208" t="s">
        <v>30</v>
      </c>
      <c r="CC50" s="209">
        <f>COUNTIF(CB9:CB39,"Ü.İZİN")*7.5+CE50</f>
        <v>0</v>
      </c>
      <c r="CD50" s="209">
        <f>VLOOKUP(CG1,PUANTAJ!$A:$F,6, )</f>
        <v>0</v>
      </c>
      <c r="CE50" s="208">
        <f>COUNTIF(CB9:CB39,"RAPORLU")*7.5</f>
        <v>0</v>
      </c>
      <c r="CF50" s="211">
        <f>CC50-CD50</f>
        <v>0</v>
      </c>
      <c r="CG50" s="212" t="str">
        <f>IF(CC50-CD50=0,"ü","û")</f>
        <v>ü</v>
      </c>
      <c r="CH50" s="212"/>
      <c r="CI50" s="112"/>
      <c r="CJ50" s="112"/>
      <c r="CK50" s="112"/>
      <c r="CL50" s="112"/>
      <c r="CM50" s="112"/>
      <c r="CN50" s="112"/>
      <c r="CO50" s="112"/>
      <c r="CP50" s="112"/>
      <c r="CQ50" s="120"/>
      <c r="CR50" s="120"/>
      <c r="CS50" s="101"/>
      <c r="CT50" s="112"/>
      <c r="CU50" s="208" t="s">
        <v>30</v>
      </c>
      <c r="CV50" s="209">
        <f>COUNTIF(CU9:CU39,"Ü.İZİN")*7.5+CX50</f>
        <v>0</v>
      </c>
      <c r="CW50" s="209">
        <f>VLOOKUP(CZ1,PUANTAJ!$A:$F,6, )</f>
        <v>0</v>
      </c>
      <c r="CX50" s="208">
        <f>COUNTIF(CU9:CU39,"RAPORLU")*7.5</f>
        <v>0</v>
      </c>
      <c r="CY50" s="211">
        <f>CV50-CW50</f>
        <v>0</v>
      </c>
      <c r="CZ50" s="212" t="str">
        <f>IF(CV50-CW50=0,"ü","û")</f>
        <v>ü</v>
      </c>
      <c r="DA50" s="212"/>
      <c r="DB50" s="112"/>
      <c r="DC50" s="112"/>
      <c r="DD50" s="112"/>
      <c r="DE50" s="112"/>
      <c r="DF50" s="112"/>
      <c r="DG50" s="112"/>
      <c r="DH50" s="112"/>
      <c r="DI50" s="112"/>
      <c r="DJ50" s="120"/>
      <c r="DK50" s="120"/>
      <c r="DL50" s="101"/>
      <c r="DM50" s="112"/>
      <c r="DN50" s="208" t="s">
        <v>30</v>
      </c>
      <c r="DO50" s="209">
        <f>COUNTIF(DN9:DN39,"Ü.İZİN")*7.5+DQ50</f>
        <v>0</v>
      </c>
      <c r="DP50" s="209">
        <f>VLOOKUP(DS1,PUANTAJ!$A:$F,6, )</f>
        <v>0</v>
      </c>
      <c r="DQ50" s="208">
        <f>COUNTIF(DN9:DN39,"RAPORLU")*7.5</f>
        <v>0</v>
      </c>
      <c r="DR50" s="211">
        <f>DO50-DP50</f>
        <v>0</v>
      </c>
      <c r="DS50" s="212" t="str">
        <f>IF(DO50-DP50=0,"ü","û")</f>
        <v>ü</v>
      </c>
      <c r="DT50" s="212"/>
      <c r="DU50" s="112"/>
      <c r="DV50" s="112"/>
      <c r="DW50" s="112"/>
      <c r="DX50" s="112"/>
      <c r="DY50" s="112"/>
      <c r="DZ50" s="112"/>
      <c r="EA50" s="112"/>
      <c r="EB50" s="112"/>
      <c r="EC50" s="120"/>
      <c r="ED50" s="120"/>
      <c r="EE50" s="101"/>
      <c r="EF50" s="112"/>
      <c r="EG50" s="208" t="s">
        <v>30</v>
      </c>
      <c r="EH50" s="209">
        <f>COUNTIF(EG9:EG39,"Ü.İZİN")*7.5+EJ50+0.5</f>
        <v>0.5</v>
      </c>
      <c r="EI50" s="209">
        <f>VLOOKUP(EL1,PUANTAJ!$A:$F,6, )-7.5</f>
        <v>0.5</v>
      </c>
      <c r="EJ50" s="208">
        <f>COUNTIF(EG9:EG39,"RAPORLU")*7.5</f>
        <v>0</v>
      </c>
      <c r="EK50" s="211">
        <f>EH50-EI50</f>
        <v>0</v>
      </c>
      <c r="EL50" s="212" t="str">
        <f>IF(EH50-EI50=0,"ü","û")</f>
        <v>ü</v>
      </c>
      <c r="EM50" s="212"/>
      <c r="EN50" s="112"/>
      <c r="EO50" s="112"/>
      <c r="EP50" s="112"/>
      <c r="EQ50" s="112"/>
      <c r="ER50" s="112"/>
      <c r="ES50" s="112"/>
      <c r="ET50" s="112"/>
      <c r="EU50" s="112"/>
      <c r="EV50" s="120"/>
      <c r="EW50" s="120"/>
      <c r="EX50" s="101"/>
      <c r="EY50" s="112"/>
      <c r="EZ50" s="208" t="s">
        <v>30</v>
      </c>
      <c r="FA50" s="209">
        <f>COUNTIF(EZ9:EZ39,"Ü.İZİN")*7.5+FC50+1.5</f>
        <v>1.5</v>
      </c>
      <c r="FB50" s="209">
        <f>VLOOKUP(FE1,PUANTAJ!$A:$F,6, )-7.5</f>
        <v>1.5</v>
      </c>
      <c r="FC50" s="208">
        <f>COUNTIF(EZ9:EZ39,"RAPORLU")*7.5</f>
        <v>0</v>
      </c>
      <c r="FD50" s="211">
        <f>FA50-FB50</f>
        <v>0</v>
      </c>
      <c r="FE50" s="212" t="str">
        <f>IF(FA50-FB50=0,"ü","û")</f>
        <v>ü</v>
      </c>
      <c r="FF50" s="212"/>
      <c r="FG50" s="112"/>
      <c r="FH50" s="112"/>
      <c r="FI50" s="112"/>
      <c r="FJ50" s="112"/>
      <c r="FK50" s="112"/>
      <c r="FL50" s="112"/>
      <c r="FM50" s="112"/>
      <c r="FN50" s="112"/>
      <c r="FO50" s="120"/>
      <c r="FP50" s="120"/>
      <c r="FQ50" s="101"/>
      <c r="FR50" s="112"/>
      <c r="FS50" s="208" t="s">
        <v>30</v>
      </c>
      <c r="FT50" s="209">
        <f>COUNTIF(FS9:FS39,"Ü.İZİN")*7.5+FV50</f>
        <v>0</v>
      </c>
      <c r="FU50" s="209">
        <f>VLOOKUP(FX1,PUANTAJ!$A:$F,6, )</f>
        <v>0</v>
      </c>
      <c r="FV50" s="208">
        <f>COUNTIF(FS9:FS39,"RAPORLU")*7.5</f>
        <v>0</v>
      </c>
      <c r="FW50" s="211">
        <f>FT50-FU50</f>
        <v>0</v>
      </c>
      <c r="FX50" s="212" t="str">
        <f>IF(FT50-FU50=0,"ü","û")</f>
        <v>ü</v>
      </c>
      <c r="FY50" s="212"/>
      <c r="FZ50" s="112"/>
      <c r="GA50" s="112"/>
      <c r="GB50" s="112"/>
      <c r="GC50" s="112"/>
      <c r="GD50" s="112"/>
      <c r="GE50" s="112"/>
      <c r="GF50" s="112"/>
      <c r="GG50" s="112"/>
      <c r="GH50" s="120"/>
      <c r="GI50" s="120"/>
      <c r="GJ50" s="101"/>
      <c r="GK50" s="112"/>
      <c r="GL50" s="208" t="s">
        <v>30</v>
      </c>
      <c r="GM50" s="209">
        <f>COUNTIF(GL9:GL39,"Ü.İZİN")*7.5+GO50</f>
        <v>0</v>
      </c>
      <c r="GN50" s="209">
        <f>VLOOKUP(GQ1,PUANTAJ!$A:$F,6, )</f>
        <v>0</v>
      </c>
      <c r="GO50" s="208">
        <f>COUNTIF(GL9:GL39,"RAPORLU")*7.5</f>
        <v>0</v>
      </c>
      <c r="GP50" s="211">
        <f>GM50-GN50</f>
        <v>0</v>
      </c>
      <c r="GQ50" s="212" t="str">
        <f>IF(GM50-GN50=0,"ü","û")</f>
        <v>ü</v>
      </c>
      <c r="GR50" s="212"/>
      <c r="GS50" s="112"/>
      <c r="GT50" s="112"/>
      <c r="GU50" s="112"/>
      <c r="GV50" s="112"/>
      <c r="GW50" s="112"/>
      <c r="GX50" s="112"/>
      <c r="GY50" s="112"/>
      <c r="GZ50" s="112"/>
      <c r="HA50" s="120"/>
      <c r="HB50" s="120"/>
      <c r="HC50" s="101"/>
      <c r="HD50" s="112"/>
      <c r="HE50" s="208" t="s">
        <v>30</v>
      </c>
      <c r="HF50" s="209">
        <f>COUNTIF(HE9:HE39,"Ü.İZİN")*7.5+HH50</f>
        <v>0</v>
      </c>
      <c r="HG50" s="209">
        <f>VLOOKUP(HJ1,PUANTAJ!$A:$F,6, )</f>
        <v>0</v>
      </c>
      <c r="HH50" s="208">
        <f>COUNTIF(HE9:HE39,"RAPORLU")*7.5</f>
        <v>0</v>
      </c>
      <c r="HI50" s="211">
        <f>HF50-HG50</f>
        <v>0</v>
      </c>
      <c r="HJ50" s="212" t="str">
        <f>IF(HF50-HG50=0,"ü","û")</f>
        <v>ü</v>
      </c>
      <c r="HK50" s="212"/>
      <c r="HL50" s="112"/>
      <c r="HM50" s="112"/>
      <c r="HN50" s="112"/>
      <c r="HO50" s="112"/>
      <c r="HP50" s="112"/>
      <c r="HQ50" s="112"/>
      <c r="HR50" s="112"/>
      <c r="HS50" s="112"/>
      <c r="HT50" s="120"/>
      <c r="HU50" s="120"/>
      <c r="HV50" s="101"/>
      <c r="HW50" s="112"/>
      <c r="HX50" s="208" t="s">
        <v>30</v>
      </c>
      <c r="HY50" s="209">
        <f>COUNTIF(HX9:HX39,"Ü.İZİN")*7.5+IA50</f>
        <v>0</v>
      </c>
      <c r="HZ50" s="209">
        <f>VLOOKUP(IC1,PUANTAJ!$A:$F,6, )</f>
        <v>0</v>
      </c>
      <c r="IA50" s="208">
        <f>COUNTIF(HX9:HX39,"RAPORLU")*7.5</f>
        <v>0</v>
      </c>
      <c r="IB50" s="211">
        <f>HY50-HZ50</f>
        <v>0</v>
      </c>
      <c r="IC50" s="212" t="str">
        <f>IF(HY50-HZ50=0,"ü","û")</f>
        <v>ü</v>
      </c>
      <c r="ID50" s="212"/>
      <c r="IE50" s="112"/>
      <c r="IF50" s="112"/>
      <c r="IG50" s="112"/>
      <c r="IH50" s="112"/>
      <c r="II50" s="112"/>
      <c r="IJ50" s="112"/>
      <c r="IK50" s="112"/>
      <c r="IL50" s="112"/>
      <c r="IM50" s="120"/>
      <c r="IN50" s="120"/>
      <c r="IO50" s="101"/>
      <c r="IP50" s="112"/>
      <c r="IQ50" s="208" t="s">
        <v>30</v>
      </c>
      <c r="IR50" s="209">
        <f>COUNTIF(IQ9:IQ39,"Ü.İZİN")*7.5+IT50</f>
        <v>0</v>
      </c>
      <c r="IS50" s="209">
        <f>VLOOKUP(IV1,PUANTAJ!$A:$F,6, )</f>
        <v>0</v>
      </c>
      <c r="IT50" s="208">
        <f>COUNTIF(IQ9:IQ39,"RAPORLU")*7.5</f>
        <v>0</v>
      </c>
      <c r="IU50" s="211">
        <f>IR50-IS50</f>
        <v>0</v>
      </c>
      <c r="IV50" s="212" t="str">
        <f>IF(IR50-IS50=0,"ü","û")</f>
        <v>ü</v>
      </c>
      <c r="IW50" s="212"/>
      <c r="IX50" s="112"/>
      <c r="IY50" s="112"/>
      <c r="IZ50" s="112"/>
      <c r="JA50" s="112"/>
      <c r="JB50" s="112"/>
      <c r="JC50" s="112"/>
      <c r="JD50" s="112"/>
      <c r="JE50" s="112"/>
      <c r="JF50" s="120"/>
      <c r="JG50" s="120"/>
      <c r="JH50" s="101"/>
      <c r="JI50" s="112"/>
      <c r="JJ50" s="297" t="s">
        <v>30</v>
      </c>
      <c r="JK50" s="209">
        <f>COUNTIF(JJ9:JJ39,"Ü.İZİN")*7.5+JM50</f>
        <v>0</v>
      </c>
      <c r="JL50" s="209">
        <f>VLOOKUP(JO1,PUANTAJ!$A:$F,6, )</f>
        <v>0</v>
      </c>
      <c r="JM50" s="297">
        <f>COUNTIF(JJ9:JJ39,"RAPORLU")*7.5</f>
        <v>0</v>
      </c>
      <c r="JN50" s="211">
        <f>JK50-JL50</f>
        <v>0</v>
      </c>
      <c r="JO50" s="212" t="str">
        <f>IF(JK50-JL50=0,"ü","û")</f>
        <v>ü</v>
      </c>
      <c r="JP50" s="212"/>
      <c r="JQ50" s="112"/>
      <c r="JR50" s="112"/>
      <c r="JS50" s="112"/>
      <c r="JT50" s="112"/>
      <c r="JU50" s="112"/>
      <c r="JV50" s="112"/>
      <c r="JW50" s="112"/>
      <c r="JX50" s="112"/>
      <c r="JY50" s="120"/>
      <c r="JZ50" s="120"/>
      <c r="KA50" s="101"/>
      <c r="KB50" s="112"/>
      <c r="KC50" s="208" t="s">
        <v>30</v>
      </c>
      <c r="KD50" s="209">
        <f>COUNTIF(KC9:KC39,"Ü.İZİN")*7.5+KF50</f>
        <v>0</v>
      </c>
      <c r="KE50" s="209">
        <f>VLOOKUP(KH1,PUANTAJ!$A:$F,6, )</f>
        <v>0</v>
      </c>
      <c r="KF50" s="208">
        <f>COUNTIF(KC9:KC39,"RAPORLU")*7.5</f>
        <v>0</v>
      </c>
      <c r="KG50" s="211">
        <f>KD50-KE50</f>
        <v>0</v>
      </c>
      <c r="KH50" s="212" t="str">
        <f>IF(KD50-KE50=0,"ü","û")</f>
        <v>ü</v>
      </c>
      <c r="KI50" s="212"/>
      <c r="KJ50" s="112"/>
      <c r="KK50" s="112"/>
      <c r="KL50" s="112"/>
      <c r="KM50" s="112"/>
      <c r="KN50" s="112"/>
      <c r="KO50" s="112"/>
      <c r="KP50" s="112"/>
      <c r="KQ50" s="112"/>
      <c r="KR50" s="120"/>
      <c r="KS50" s="120"/>
      <c r="KT50" s="101"/>
      <c r="KU50" s="112"/>
      <c r="KV50" s="208" t="s">
        <v>30</v>
      </c>
      <c r="KW50" s="209">
        <f>COUNTIF(KV9:KV39,"Ü.İZİN")*7.5+KY50</f>
        <v>0</v>
      </c>
      <c r="KX50" s="209">
        <f>VLOOKUP(LA1,PUANTAJ!$A:$F,6, )</f>
        <v>0</v>
      </c>
      <c r="KY50" s="208">
        <f>COUNTIF(KV9:KV39,"RAPORLU")*7.5</f>
        <v>0</v>
      </c>
      <c r="KZ50" s="211">
        <f>KW50-KX50</f>
        <v>0</v>
      </c>
      <c r="LA50" s="212" t="str">
        <f>IF(KW50-KX50=0,"ü","û")</f>
        <v>ü</v>
      </c>
      <c r="LB50" s="212"/>
      <c r="LC50" s="112"/>
      <c r="LD50" s="112"/>
      <c r="LE50" s="112"/>
      <c r="LF50" s="112"/>
      <c r="LG50" s="112"/>
      <c r="LH50" s="112"/>
      <c r="LI50" s="112"/>
      <c r="LJ50" s="112"/>
      <c r="LK50" s="120"/>
      <c r="LL50" s="120"/>
      <c r="LM50" s="101"/>
      <c r="LN50" s="112"/>
      <c r="LO50" s="208" t="s">
        <v>30</v>
      </c>
      <c r="LP50" s="209">
        <f>COUNTIF(LO9:LO39,"Ü.İZİN")*7.5+LR50+3</f>
        <v>3</v>
      </c>
      <c r="LQ50" s="209">
        <f>VLOOKUP(LT1,PUANTAJ!$A:$F,6, )</f>
        <v>3</v>
      </c>
      <c r="LR50" s="208">
        <f>COUNTIF(LO9:LO39,"RAPORLU")*7.5</f>
        <v>0</v>
      </c>
      <c r="LS50" s="211">
        <f>LP50-LQ50</f>
        <v>0</v>
      </c>
      <c r="LT50" s="212" t="str">
        <f>IF(LP50-LQ50=0,"ü","û")</f>
        <v>ü</v>
      </c>
      <c r="LU50" s="212"/>
      <c r="LV50" s="112"/>
      <c r="LW50" s="112"/>
      <c r="LX50" s="112"/>
      <c r="LY50" s="112"/>
      <c r="LZ50" s="112"/>
      <c r="MA50" s="112"/>
      <c r="MB50" s="112"/>
      <c r="MC50" s="112"/>
      <c r="MD50" s="120"/>
      <c r="ME50" s="120"/>
      <c r="MF50" s="101"/>
      <c r="MG50" s="112"/>
      <c r="MH50" s="208" t="s">
        <v>30</v>
      </c>
      <c r="MI50" s="209">
        <f>COUNTIF(MH9:MH39,"Ü.İZİN")*7.5+MK50</f>
        <v>30</v>
      </c>
      <c r="MJ50" s="209">
        <f>VLOOKUP(MM1,PUANTAJ!$A:$F,6, )</f>
        <v>30</v>
      </c>
      <c r="MK50" s="208">
        <f>COUNTIF(MH9:MH39,"RAPORLU")*7.5</f>
        <v>30</v>
      </c>
      <c r="ML50" s="211">
        <f>MI50-MJ50</f>
        <v>0</v>
      </c>
      <c r="MM50" s="212" t="str">
        <f>IF(MI50-MJ50=0,"ü","û")</f>
        <v>ü</v>
      </c>
      <c r="MN50" s="212"/>
      <c r="MO50" s="112"/>
      <c r="MP50" s="112"/>
      <c r="MQ50" s="112"/>
      <c r="MR50" s="112"/>
      <c r="MS50" s="112"/>
      <c r="MT50" s="112"/>
      <c r="MU50" s="112"/>
      <c r="MV50" s="112"/>
      <c r="MW50" s="120"/>
      <c r="MX50" s="120"/>
      <c r="MY50" s="101"/>
      <c r="MZ50" s="112"/>
      <c r="NA50" s="208" t="s">
        <v>30</v>
      </c>
      <c r="NB50" s="209">
        <f>COUNTIF(NA9:NA39,"Ü.İZİN")*7.5+ND50</f>
        <v>0</v>
      </c>
      <c r="NC50" s="209">
        <f>VLOOKUP(NF1,PUANTAJ!$A:$F,6, )</f>
        <v>0</v>
      </c>
      <c r="ND50" s="208">
        <f>COUNTIF(NA9:NA39,"RAPORLU")*7.5</f>
        <v>0</v>
      </c>
      <c r="NE50" s="211">
        <f>NB50-NC50</f>
        <v>0</v>
      </c>
      <c r="NF50" s="212" t="str">
        <f>IF(NB50-NC50=0,"ü","û")</f>
        <v>ü</v>
      </c>
      <c r="NG50" s="212"/>
      <c r="NH50" s="112"/>
      <c r="NI50" s="112"/>
      <c r="NJ50" s="112"/>
      <c r="NK50" s="112"/>
      <c r="NL50" s="112"/>
      <c r="NM50" s="112"/>
      <c r="NN50" s="112"/>
      <c r="NO50" s="112"/>
      <c r="NP50" s="120"/>
      <c r="NQ50" s="120"/>
      <c r="NR50" s="101"/>
      <c r="NS50" s="112"/>
      <c r="NT50" s="208" t="s">
        <v>30</v>
      </c>
      <c r="NU50" s="209">
        <f>COUNTIF(NT9:NT39,"Ü.İZİN")*7.5+NW50</f>
        <v>0</v>
      </c>
      <c r="NV50" s="209">
        <f>VLOOKUP(NY1,PUANTAJ!$A:$F,6, )</f>
        <v>0</v>
      </c>
      <c r="NW50" s="208">
        <f>COUNTIF(NT9:NT39,"RAPORLU")*7.5</f>
        <v>0</v>
      </c>
      <c r="NX50" s="211">
        <f>NU50-NV50</f>
        <v>0</v>
      </c>
      <c r="NY50" s="212" t="str">
        <f>IF(NU50-NV50=0,"ü","û")</f>
        <v>ü</v>
      </c>
      <c r="NZ50" s="212"/>
      <c r="OA50" s="112"/>
      <c r="OB50" s="112"/>
      <c r="OC50" s="112"/>
      <c r="OD50" s="112"/>
      <c r="OE50" s="112"/>
      <c r="OF50" s="112"/>
      <c r="OG50" s="112"/>
      <c r="OH50" s="112"/>
      <c r="OI50" s="120"/>
      <c r="OJ50" s="120"/>
      <c r="OK50" s="101"/>
      <c r="OL50" s="112"/>
      <c r="OM50" s="208" t="s">
        <v>30</v>
      </c>
      <c r="ON50" s="209">
        <f>COUNTIF(OM9:OM39,"Ü.İZİN")*7.5+OP50</f>
        <v>0</v>
      </c>
      <c r="OO50" s="209">
        <f>VLOOKUP(OR1,PUANTAJ!$A:$F,6, )</f>
        <v>0</v>
      </c>
      <c r="OP50" s="208">
        <f>COUNTIF(OM9:OM39,"RAPORLU")*7.5</f>
        <v>0</v>
      </c>
      <c r="OQ50" s="211">
        <f>ON50-OO50</f>
        <v>0</v>
      </c>
      <c r="OR50" s="212" t="str">
        <f>IF(ON50-OO50=0,"ü","û")</f>
        <v>ü</v>
      </c>
      <c r="OS50" s="212"/>
      <c r="OT50" s="112"/>
      <c r="OU50" s="112"/>
      <c r="OV50" s="112"/>
      <c r="OW50" s="112"/>
      <c r="OX50" s="112"/>
      <c r="OY50" s="112"/>
      <c r="OZ50" s="112"/>
      <c r="PA50" s="112"/>
      <c r="PB50" s="120"/>
      <c r="PC50" s="120"/>
      <c r="PD50" s="101"/>
      <c r="PE50" s="112"/>
      <c r="PF50" s="208" t="s">
        <v>30</v>
      </c>
      <c r="PG50" s="209">
        <f>COUNTIF(PF9:PF39,"Ü.İZİN")*7.5+PI50</f>
        <v>0</v>
      </c>
      <c r="PH50" s="209">
        <f>VLOOKUP(PK1,PUANTAJ!$A:$F,6, )</f>
        <v>0</v>
      </c>
      <c r="PI50" s="208">
        <f>COUNTIF(PF9:PF39,"RAPORLU")*7.5</f>
        <v>0</v>
      </c>
      <c r="PJ50" s="211">
        <f>PG50-PH50</f>
        <v>0</v>
      </c>
      <c r="PK50" s="212" t="str">
        <f>IF(PG50-PH50=0,"ü","û")</f>
        <v>ü</v>
      </c>
      <c r="PL50" s="212"/>
      <c r="PM50" s="112"/>
      <c r="PN50" s="112"/>
      <c r="PO50" s="112"/>
      <c r="PP50" s="112"/>
      <c r="PQ50" s="112"/>
      <c r="PR50" s="112"/>
      <c r="PS50" s="112"/>
      <c r="PT50" s="112"/>
      <c r="PU50" s="120"/>
      <c r="PV50" s="120"/>
      <c r="PW50" s="101"/>
      <c r="PX50" s="112"/>
      <c r="PY50" s="208" t="s">
        <v>30</v>
      </c>
      <c r="PZ50" s="209">
        <f>COUNTIF(PY9:PY39,"Ü.İZİN")*7.5+QB50</f>
        <v>0</v>
      </c>
      <c r="QA50" s="209">
        <f>VLOOKUP(QD1,PUANTAJ!$A:$F,6, )</f>
        <v>0</v>
      </c>
      <c r="QB50" s="208">
        <f>COUNTIF(PY9:PY39,"RAPORLU")*7.5</f>
        <v>0</v>
      </c>
      <c r="QC50" s="211">
        <f>PZ50-QA50</f>
        <v>0</v>
      </c>
      <c r="QD50" s="212" t="str">
        <f>IF(PZ50-QA50=0,"ü","û")</f>
        <v>ü</v>
      </c>
      <c r="QE50" s="212"/>
      <c r="QF50" s="112"/>
      <c r="QG50" s="112"/>
      <c r="QH50" s="112"/>
      <c r="QI50" s="112"/>
      <c r="QJ50" s="112"/>
      <c r="QK50" s="112"/>
      <c r="QL50" s="112"/>
      <c r="QM50" s="112"/>
      <c r="QN50" s="120"/>
      <c r="QO50" s="120"/>
      <c r="QP50" s="101"/>
      <c r="QQ50" s="112"/>
      <c r="QR50" s="208" t="s">
        <v>30</v>
      </c>
      <c r="QS50" s="209">
        <f>COUNTIF(QR9:QR39,"Ü.İZİN")*7.5+QU50</f>
        <v>0</v>
      </c>
      <c r="QT50" s="209">
        <f>VLOOKUP(QW1,PUANTAJ!$A:$F,6, )</f>
        <v>0</v>
      </c>
      <c r="QU50" s="208">
        <f>COUNTIF(QR9:QR39,"RAPORLU")*7.5</f>
        <v>0</v>
      </c>
      <c r="QV50" s="211">
        <f>QS50-QT50</f>
        <v>0</v>
      </c>
      <c r="QW50" s="212" t="str">
        <f>IF(QS50-QT50=0,"ü","û")</f>
        <v>ü</v>
      </c>
      <c r="QX50" s="212"/>
      <c r="QY50" s="112"/>
      <c r="QZ50" s="112"/>
      <c r="RA50" s="112"/>
      <c r="RB50" s="112"/>
      <c r="RC50" s="112"/>
      <c r="RD50" s="112"/>
      <c r="RE50" s="112"/>
      <c r="RF50" s="112"/>
      <c r="RG50" s="120"/>
      <c r="RH50" s="120"/>
      <c r="RI50" s="101"/>
      <c r="RJ50" s="112"/>
      <c r="RK50" s="208" t="s">
        <v>30</v>
      </c>
      <c r="RL50" s="209">
        <f>COUNTIF(RK9:RK39,"Ü.İZİN")*7.5+RN50</f>
        <v>0</v>
      </c>
      <c r="RM50" s="209">
        <f>VLOOKUP(RP1,PUANTAJ!$A:$F,6, )</f>
        <v>0</v>
      </c>
      <c r="RN50" s="208">
        <f>COUNTIF(RK9:RK39,"RAPORLU")*7.5</f>
        <v>0</v>
      </c>
      <c r="RO50" s="211">
        <f>RL50-RM50</f>
        <v>0</v>
      </c>
      <c r="RP50" s="212" t="str">
        <f>IF(RL50-RM50=0,"ü","û")</f>
        <v>ü</v>
      </c>
      <c r="RQ50" s="212"/>
      <c r="RR50" s="112"/>
      <c r="RS50" s="112"/>
      <c r="RT50" s="112"/>
      <c r="RU50" s="112"/>
      <c r="RV50" s="112"/>
      <c r="RW50" s="112"/>
      <c r="RX50" s="112"/>
      <c r="RY50" s="112"/>
      <c r="RZ50" s="120"/>
      <c r="SA50" s="120"/>
      <c r="SB50" s="101"/>
      <c r="SC50" s="112"/>
      <c r="SD50" s="208" t="s">
        <v>30</v>
      </c>
      <c r="SE50" s="209">
        <f>COUNTIF(SD9:SD39,"Ü.İZİN")*7.5+SG50</f>
        <v>0</v>
      </c>
      <c r="SF50" s="209">
        <f>VLOOKUP(SI1,PUANTAJ!$A:$F,6, )</f>
        <v>0</v>
      </c>
      <c r="SG50" s="208">
        <f>COUNTIF(SD9:SD39,"RAPORLU")*7.5</f>
        <v>0</v>
      </c>
      <c r="SH50" s="211">
        <f>SE50-SF50</f>
        <v>0</v>
      </c>
      <c r="SI50" s="212" t="str">
        <f>IF(SE50-SF50=0,"ü","û")</f>
        <v>ü</v>
      </c>
      <c r="SJ50" s="212"/>
      <c r="SK50" s="112"/>
      <c r="SL50" s="112"/>
      <c r="SM50" s="112"/>
      <c r="SN50" s="112"/>
      <c r="SO50" s="112"/>
      <c r="SP50" s="112"/>
      <c r="SQ50" s="112"/>
      <c r="SR50" s="112"/>
      <c r="SS50" s="120"/>
      <c r="ST50" s="120"/>
      <c r="SU50" s="101"/>
      <c r="SV50" s="112"/>
      <c r="SW50" s="292" t="s">
        <v>30</v>
      </c>
      <c r="SX50" s="209">
        <f>COUNTIF(SW9:SW39,"Ü.İZİN")*7.5+SZ50</f>
        <v>0</v>
      </c>
      <c r="SY50" s="209">
        <f>VLOOKUP(TB1,PUANTAJ!$A:$F,6, )</f>
        <v>0</v>
      </c>
      <c r="SZ50" s="292">
        <f>COUNTIF(SW9:SW39,"RAPORLU")*7.5</f>
        <v>0</v>
      </c>
      <c r="TA50" s="211">
        <f>SX50-SY50</f>
        <v>0</v>
      </c>
      <c r="TB50" s="212" t="str">
        <f>IF(SX50-SY50=0,"ü","û")</f>
        <v>ü</v>
      </c>
      <c r="TC50" s="212"/>
      <c r="TD50" s="112"/>
      <c r="TE50" s="112"/>
      <c r="TF50" s="112"/>
      <c r="TG50" s="112"/>
      <c r="TH50" s="112"/>
      <c r="TI50" s="112"/>
      <c r="TJ50" s="112"/>
      <c r="TK50" s="112"/>
      <c r="TL50" s="120"/>
      <c r="TM50" s="120"/>
      <c r="TN50" s="101"/>
      <c r="TO50" s="112"/>
      <c r="TP50" s="208" t="s">
        <v>30</v>
      </c>
      <c r="TQ50" s="209">
        <f>COUNTIF(TP9:TP39,"Ü.İZİN")*7.5+TS50</f>
        <v>0</v>
      </c>
      <c r="TR50" s="209">
        <f>VLOOKUP(TU1,PUANTAJ!$A:$F,6, )-7.5</f>
        <v>0</v>
      </c>
      <c r="TS50" s="208">
        <f>COUNTIF(TP9:TP39,"RAPORLU")*7.5</f>
        <v>0</v>
      </c>
      <c r="TT50" s="211">
        <f>TQ50-TR50</f>
        <v>0</v>
      </c>
      <c r="TU50" s="212" t="str">
        <f>IF(TQ50-TR50=0,"ü","û")</f>
        <v>ü</v>
      </c>
      <c r="TV50" s="212"/>
      <c r="TW50" s="112"/>
      <c r="TX50" s="112"/>
      <c r="TY50" s="112"/>
      <c r="TZ50" s="112"/>
      <c r="UA50" s="112"/>
      <c r="UB50" s="112"/>
      <c r="UC50" s="112"/>
      <c r="UD50" s="112"/>
      <c r="UE50" s="120"/>
      <c r="UF50" s="120"/>
      <c r="UG50" s="101"/>
      <c r="UH50" s="112"/>
      <c r="UI50" s="208" t="s">
        <v>30</v>
      </c>
      <c r="UJ50" s="209">
        <f>COUNTIF(UI9:UI39,"Ü.İZİN")*7.5+UL50</f>
        <v>22.5</v>
      </c>
      <c r="UK50" s="209">
        <f>VLOOKUP(UN1,PUANTAJ!$A:$F,6, )</f>
        <v>22.5</v>
      </c>
      <c r="UL50" s="208">
        <f>COUNTIF(UI9:UI39,"RAPORLU")*7.5</f>
        <v>22.5</v>
      </c>
      <c r="UM50" s="211">
        <f>UJ50-UK50</f>
        <v>0</v>
      </c>
      <c r="UN50" s="212" t="str">
        <f>IF(UJ50-UK50=0,"ü","û")</f>
        <v>ü</v>
      </c>
      <c r="UO50" s="212"/>
      <c r="UP50" s="112"/>
      <c r="UQ50" s="112"/>
      <c r="UR50" s="112"/>
      <c r="US50" s="112"/>
      <c r="UT50" s="112"/>
      <c r="UU50" s="112"/>
      <c r="UV50" s="112"/>
      <c r="UW50" s="112"/>
      <c r="UX50" s="120"/>
      <c r="UY50" s="120"/>
      <c r="UZ50" s="101"/>
      <c r="VA50" s="112"/>
      <c r="VB50" s="246" t="s">
        <v>30</v>
      </c>
      <c r="VC50" s="209">
        <f>COUNTIF(VB9:VB39,"Ü.İZİN")*7.5+VE50</f>
        <v>0</v>
      </c>
      <c r="VD50" s="209">
        <f>VLOOKUP(VG1,PUANTAJ!$A:$F,6, )</f>
        <v>0</v>
      </c>
      <c r="VE50" s="246">
        <f>COUNTIF(VB9:VB39,"RAPORLU")*7.5</f>
        <v>0</v>
      </c>
      <c r="VF50" s="211">
        <f>VC50-VD50</f>
        <v>0</v>
      </c>
      <c r="VG50" s="212" t="str">
        <f>IF(VC50-VD50=0,"ü","û")</f>
        <v>ü</v>
      </c>
      <c r="VH50" s="212"/>
      <c r="VI50" s="112"/>
      <c r="VJ50" s="112"/>
      <c r="VK50" s="112"/>
      <c r="VL50" s="112"/>
      <c r="VM50" s="112"/>
      <c r="VN50" s="112"/>
      <c r="VO50" s="112"/>
      <c r="VP50" s="112"/>
      <c r="VQ50" s="120"/>
      <c r="VR50" s="120"/>
      <c r="VS50" s="101"/>
      <c r="VT50" s="112"/>
      <c r="VU50" s="269" t="s">
        <v>30</v>
      </c>
      <c r="VV50" s="209">
        <f>COUNTIF(VU9:VU39,"Ü.İZİN")*7.5+VX50</f>
        <v>0</v>
      </c>
      <c r="VW50" s="209">
        <f>VLOOKUP(VZ1,PUANTAJ!$A:$F,6, )</f>
        <v>0</v>
      </c>
      <c r="VX50" s="269">
        <f>COUNTIF(VU9:VU39,"RAPORLU")*7.5</f>
        <v>0</v>
      </c>
      <c r="VY50" s="211">
        <f>VV50-VW50</f>
        <v>0</v>
      </c>
      <c r="VZ50" s="212" t="str">
        <f>IF(VV50-VW50=0,"ü","û")</f>
        <v>ü</v>
      </c>
      <c r="WA50" s="212"/>
      <c r="WB50" s="112"/>
      <c r="WC50" s="112"/>
      <c r="WD50" s="112"/>
      <c r="WE50" s="112"/>
      <c r="WF50" s="112"/>
      <c r="WG50" s="112"/>
      <c r="WH50" s="112"/>
      <c r="WI50" s="112"/>
      <c r="WJ50" s="120"/>
      <c r="WK50" s="120"/>
      <c r="WL50" s="101"/>
      <c r="WM50" s="112"/>
      <c r="WN50" s="319" t="s">
        <v>30</v>
      </c>
      <c r="WO50" s="209">
        <f>COUNTIF(WN9:WN39,"Ü.İZİN")*7.5+WQ50+4.5</f>
        <v>4.5</v>
      </c>
      <c r="WP50" s="209">
        <f>VLOOKUP(WS1,PUANTAJ!$A:$F,6, )</f>
        <v>4.5</v>
      </c>
      <c r="WQ50" s="319">
        <f>COUNTIF(WN9:WN39,"RAPORLU")*7.5</f>
        <v>0</v>
      </c>
      <c r="WR50" s="211">
        <f>WO50-WP50</f>
        <v>0</v>
      </c>
      <c r="WS50" s="212" t="str">
        <f>IF(WO50-WP50=0,"ü","û")</f>
        <v>ü</v>
      </c>
      <c r="WT50" s="212"/>
      <c r="WU50" s="112"/>
      <c r="WV50" s="112"/>
      <c r="WW50" s="112"/>
      <c r="WX50" s="112"/>
      <c r="WY50" s="112"/>
      <c r="WZ50" s="112"/>
      <c r="XA50" s="112"/>
      <c r="XB50" s="112"/>
      <c r="XC50" s="120"/>
      <c r="XD50" s="120"/>
      <c r="XE50" s="101"/>
      <c r="XF50" s="112"/>
      <c r="XG50" s="283" t="s">
        <v>30</v>
      </c>
      <c r="XH50" s="209">
        <f>COUNTIF(XG9:XG39,"Ü.İZİN")*7.5+XJ50</f>
        <v>0</v>
      </c>
      <c r="XI50" s="209">
        <f>VLOOKUP(XL1,PUANTAJ!$A:$F,6, )</f>
        <v>0</v>
      </c>
      <c r="XJ50" s="283">
        <f>COUNTIF(XG9:XG39,"RAPORLU")*7.5</f>
        <v>0</v>
      </c>
      <c r="XK50" s="211">
        <f>XH50-XI50</f>
        <v>0</v>
      </c>
      <c r="XL50" s="212" t="str">
        <f>IF(XH50-XI50=0,"ü","û")</f>
        <v>ü</v>
      </c>
      <c r="XM50" s="212"/>
      <c r="XN50" s="112"/>
      <c r="XO50" s="112"/>
      <c r="XP50" s="112"/>
      <c r="XQ50" s="112"/>
      <c r="XR50" s="112"/>
      <c r="XS50" s="112"/>
      <c r="XT50" s="112"/>
      <c r="XU50" s="112"/>
      <c r="XV50" s="120"/>
      <c r="XW50" s="120"/>
      <c r="XX50" s="101"/>
      <c r="XY50" s="112"/>
      <c r="XZ50" s="285" t="s">
        <v>30</v>
      </c>
      <c r="YA50" s="209">
        <f>COUNTIF(XZ9:XZ39,"Ü.İZİN")*7.5+YC50</f>
        <v>0</v>
      </c>
      <c r="YB50" s="209">
        <f>VLOOKUP(YE1,PUANTAJ!$A:$F,6, )</f>
        <v>0</v>
      </c>
      <c r="YC50" s="285">
        <f>COUNTIF(XZ9:XZ39,"RAPORLU")*7.5</f>
        <v>0</v>
      </c>
      <c r="YD50" s="211">
        <f>YA50-YB50</f>
        <v>0</v>
      </c>
      <c r="YE50" s="212" t="str">
        <f>IF(YA50-YB50=0,"ü","û")</f>
        <v>ü</v>
      </c>
      <c r="YF50" s="212"/>
      <c r="YG50" s="112"/>
      <c r="YH50" s="112"/>
      <c r="YI50" s="112"/>
      <c r="YJ50" s="112"/>
      <c r="YK50" s="112"/>
      <c r="YL50" s="112"/>
      <c r="YM50" s="112"/>
      <c r="YN50" s="112"/>
      <c r="YO50" s="120"/>
      <c r="YP50" s="120"/>
      <c r="YQ50" s="101"/>
      <c r="YR50" s="112"/>
      <c r="YS50" s="286" t="s">
        <v>30</v>
      </c>
      <c r="YT50" s="209">
        <f>COUNTIF(YS9:YS39,"Ü.İZİN")*7.5+YV50</f>
        <v>0</v>
      </c>
      <c r="YU50" s="209">
        <f>VLOOKUP(YX1,PUANTAJ!$A:$F,6, )</f>
        <v>0</v>
      </c>
      <c r="YV50" s="286">
        <f>COUNTIF(YS9:YS39,"RAPORLU")*7.5</f>
        <v>0</v>
      </c>
      <c r="YW50" s="211">
        <f>YT50-YU50</f>
        <v>0</v>
      </c>
      <c r="YX50" s="212" t="str">
        <f>IF(YT50-YU50=0,"ü","û")</f>
        <v>ü</v>
      </c>
      <c r="YY50" s="212"/>
      <c r="YZ50" s="112"/>
      <c r="ZA50" s="112"/>
      <c r="ZB50" s="112"/>
      <c r="ZC50" s="112"/>
      <c r="ZD50" s="112"/>
      <c r="ZE50" s="112"/>
      <c r="ZF50" s="112"/>
      <c r="ZG50" s="112"/>
      <c r="ZH50" s="120"/>
      <c r="ZI50" s="120"/>
      <c r="ZJ50" s="101"/>
      <c r="ZK50" s="112"/>
      <c r="ZL50" s="288" t="s">
        <v>30</v>
      </c>
      <c r="ZM50" s="209">
        <f>COUNTIF(ZL9:ZL39,"Ü.İZİN")*7.5+ZO50</f>
        <v>0</v>
      </c>
      <c r="ZN50" s="209">
        <f>VLOOKUP(ZQ1,PUANTAJ!$A:$F,6, )</f>
        <v>0</v>
      </c>
      <c r="ZO50" s="288">
        <f>COUNTIF(ZL9:ZL39,"RAPORLU")*7.5</f>
        <v>0</v>
      </c>
      <c r="ZP50" s="211">
        <f>ZM50-ZN50</f>
        <v>0</v>
      </c>
      <c r="ZQ50" s="212" t="str">
        <f>IF(ZM50-ZN50=0,"ü","û")</f>
        <v>ü</v>
      </c>
      <c r="ZR50" s="212"/>
      <c r="ZS50" s="112"/>
      <c r="ZT50" s="112"/>
      <c r="ZU50" s="112"/>
      <c r="ZV50" s="112"/>
      <c r="ZW50" s="112"/>
      <c r="ZX50" s="112"/>
      <c r="ZY50" s="112"/>
      <c r="ZZ50" s="112"/>
      <c r="AAA50" s="120"/>
      <c r="AAB50" s="120"/>
      <c r="AAC50" s="101"/>
      <c r="AAD50" s="112"/>
      <c r="AAE50" s="290" t="s">
        <v>30</v>
      </c>
      <c r="AAF50" s="209">
        <f>COUNTIF(AAE9:AAE39,"Ü.İZİN")*7.5+AAH50</f>
        <v>0</v>
      </c>
      <c r="AAG50" s="209">
        <f>VLOOKUP(AAJ1,PUANTAJ!$A:$F,6, )</f>
        <v>0</v>
      </c>
      <c r="AAH50" s="290">
        <f>COUNTIF(AAE9:AAE39,"RAPORLU")*7.5</f>
        <v>0</v>
      </c>
      <c r="AAI50" s="211">
        <f>AAF50-AAG50</f>
        <v>0</v>
      </c>
      <c r="AAJ50" s="212" t="str">
        <f>IF(AAF50-AAG50=0,"ü","û")</f>
        <v>ü</v>
      </c>
      <c r="AAK50" s="212"/>
      <c r="AAL50" s="112"/>
      <c r="AAM50" s="112"/>
      <c r="AAN50" s="112"/>
      <c r="AAO50" s="112"/>
      <c r="AAP50" s="112"/>
      <c r="AAQ50" s="112"/>
      <c r="AAR50" s="112"/>
      <c r="AAS50" s="112"/>
      <c r="AAT50" s="120"/>
      <c r="AAU50" s="120"/>
      <c r="AAV50" s="101"/>
      <c r="AAW50" s="112"/>
      <c r="AAX50" s="313" t="s">
        <v>30</v>
      </c>
      <c r="AAY50" s="209">
        <f>COUNTIF(AAX9:AAX39,"Ü.İZİN")*7.5+ABA50</f>
        <v>0</v>
      </c>
      <c r="AAZ50" s="209">
        <f>VLOOKUP(ABC1,PUANTAJ!$A:$F,6, )</f>
        <v>0</v>
      </c>
      <c r="ABA50" s="313">
        <f>COUNTIF(AAX9:AAX39,"RAPORLU")*7.5</f>
        <v>0</v>
      </c>
      <c r="ABB50" s="211">
        <f>AAY50-AAZ50</f>
        <v>0</v>
      </c>
      <c r="ABC50" s="212" t="str">
        <f>IF(AAY50-AAZ50=0,"ü","û")</f>
        <v>ü</v>
      </c>
      <c r="ABD50" s="212"/>
      <c r="ABE50" s="112"/>
      <c r="ABF50" s="112"/>
      <c r="ABG50" s="112"/>
      <c r="ABH50" s="112"/>
      <c r="ABI50" s="112"/>
      <c r="ABJ50" s="112"/>
      <c r="ABK50" s="112"/>
      <c r="ABL50" s="112"/>
      <c r="ABM50" s="120"/>
      <c r="ABN50" s="120"/>
      <c r="ABO50" s="101"/>
      <c r="ABP50" s="112"/>
      <c r="ABQ50" s="305" t="s">
        <v>30</v>
      </c>
      <c r="ABR50" s="209">
        <f>COUNTIF(ABQ9:ABQ39,"Ü.İZİN")*7.5+ABT50</f>
        <v>0</v>
      </c>
      <c r="ABS50" s="209">
        <f>VLOOKUP(ABV1,PUANTAJ!$A:$F,6, )</f>
        <v>0</v>
      </c>
      <c r="ABT50" s="305">
        <f>COUNTIF(ABQ9:ABQ39,"RAPORLU")*7.5</f>
        <v>0</v>
      </c>
      <c r="ABU50" s="211">
        <f>ABR50-ABS50</f>
        <v>0</v>
      </c>
      <c r="ABV50" s="212" t="str">
        <f>IF(ABR50-ABS50=0,"ü","û")</f>
        <v>ü</v>
      </c>
      <c r="ABW50" s="212"/>
      <c r="ABX50" s="112"/>
      <c r="ABY50" s="112"/>
      <c r="ABZ50" s="112"/>
      <c r="ACA50" s="112"/>
      <c r="ACB50" s="112"/>
      <c r="ACC50" s="112"/>
      <c r="ACD50" s="112"/>
      <c r="ACE50" s="112"/>
      <c r="ACF50" s="120"/>
      <c r="ACG50" s="120"/>
      <c r="ACH50" s="101"/>
      <c r="ACI50" s="112"/>
      <c r="ACJ50" s="295" t="s">
        <v>30</v>
      </c>
      <c r="ACK50" s="209">
        <f>COUNTIF(ACJ9:ACJ39,"Ü.İZİN")*7.5+ACM50</f>
        <v>0</v>
      </c>
      <c r="ACL50" s="209">
        <f>VLOOKUP(ACO1,PUANTAJ!$A:$F,6, )</f>
        <v>0</v>
      </c>
      <c r="ACM50" s="295">
        <f>COUNTIF(ACJ9:ACJ39,"RAPORLU")*7.5</f>
        <v>0</v>
      </c>
      <c r="ACN50" s="211">
        <f>ACK50-ACL50</f>
        <v>0</v>
      </c>
      <c r="ACO50" s="212" t="str">
        <f>IF(ACK50-ACL50=0,"ü","û")</f>
        <v>ü</v>
      </c>
      <c r="ACP50" s="212"/>
      <c r="ACQ50" s="112"/>
      <c r="ACR50" s="112"/>
      <c r="ACS50" s="112"/>
      <c r="ACT50" s="112"/>
      <c r="ACU50" s="112"/>
      <c r="ACV50" s="112"/>
      <c r="ACW50" s="112"/>
      <c r="ACX50" s="112"/>
      <c r="ACY50" s="120"/>
      <c r="ACZ50" s="120"/>
      <c r="ADA50" s="101"/>
      <c r="ADB50" s="112"/>
      <c r="ADC50" s="296" t="s">
        <v>30</v>
      </c>
      <c r="ADD50" s="209">
        <f>COUNTIF(ADC9:ADC39,"Ü.İZİN")*7.5+ADF50+2</f>
        <v>2</v>
      </c>
      <c r="ADE50" s="209">
        <f>VLOOKUP(ADH1,PUANTAJ!$A:$F,6, )</f>
        <v>2</v>
      </c>
      <c r="ADF50" s="296">
        <f>COUNTIF(ADC9:ADC39,"RAPORLU")*7.5</f>
        <v>0</v>
      </c>
      <c r="ADG50" s="211">
        <f>ADD50-ADE50</f>
        <v>0</v>
      </c>
      <c r="ADH50" s="212" t="str">
        <f>IF(ADD50-ADE50=0,"ü","û")</f>
        <v>ü</v>
      </c>
      <c r="ADI50" s="212"/>
      <c r="ADJ50" s="112"/>
      <c r="ADK50" s="112"/>
      <c r="ADL50" s="112"/>
      <c r="ADM50" s="112"/>
      <c r="ADN50" s="112"/>
      <c r="ADO50" s="112"/>
      <c r="ADP50" s="112"/>
      <c r="ADQ50" s="112"/>
      <c r="ADR50" s="120"/>
      <c r="ADS50" s="120"/>
      <c r="ADT50" s="101"/>
      <c r="ADU50" s="112"/>
      <c r="ADV50" s="298" t="s">
        <v>30</v>
      </c>
      <c r="ADW50" s="209">
        <f>COUNTIF(ADV9:ADV39,"Ü.İZİN")*7.5+ADY50</f>
        <v>0</v>
      </c>
      <c r="ADX50" s="209">
        <f>VLOOKUP(AEA1,PUANTAJ!$A:$F,6, )</f>
        <v>0</v>
      </c>
      <c r="ADY50" s="298">
        <f>COUNTIF(ADV9:ADV39,"RAPORLU")*7.5</f>
        <v>0</v>
      </c>
      <c r="ADZ50" s="211">
        <f>ADW50-ADX50</f>
        <v>0</v>
      </c>
      <c r="AEA50" s="212" t="str">
        <f>IF(ADW50-ADX50=0,"ü","û")</f>
        <v>ü</v>
      </c>
      <c r="AEB50" s="212"/>
      <c r="AEC50" s="112"/>
      <c r="AED50" s="112"/>
      <c r="AEE50" s="112"/>
      <c r="AEF50" s="112"/>
      <c r="AEG50" s="112"/>
      <c r="AEH50" s="112"/>
      <c r="AEI50" s="112"/>
      <c r="AEJ50" s="112"/>
      <c r="AEK50" s="120"/>
      <c r="AEL50" s="120"/>
      <c r="AEM50" s="101"/>
      <c r="AEN50" s="112"/>
      <c r="AEO50" s="300" t="s">
        <v>30</v>
      </c>
      <c r="AEP50" s="209">
        <f>COUNTIF(AEO9:AEO39,"Ü.İZİN")*7.5+AER50</f>
        <v>0</v>
      </c>
      <c r="AEQ50" s="209">
        <f>VLOOKUP(AET1,PUANTAJ!$A:$F,6, )</f>
        <v>0</v>
      </c>
      <c r="AER50" s="300">
        <f>COUNTIF(AEO9:AEO39,"RAPORLU")*7.5</f>
        <v>0</v>
      </c>
      <c r="AES50" s="211">
        <f>AEP50-AEQ50</f>
        <v>0</v>
      </c>
      <c r="AET50" s="212" t="str">
        <f>IF(AEP50-AEQ50=0,"ü","û")</f>
        <v>ü</v>
      </c>
      <c r="AEU50" s="212"/>
      <c r="AEV50" s="112"/>
      <c r="AEW50" s="112"/>
      <c r="AEX50" s="112"/>
      <c r="AEY50" s="112"/>
      <c r="AEZ50" s="112"/>
      <c r="AFA50" s="112"/>
      <c r="AFB50" s="112"/>
      <c r="AFC50" s="112"/>
      <c r="AFD50" s="120"/>
      <c r="AFE50" s="120"/>
      <c r="AFF50" s="101"/>
      <c r="AFG50" s="112"/>
      <c r="AFH50" s="300" t="s">
        <v>30</v>
      </c>
      <c r="AFI50" s="209">
        <f>COUNTIF(AFH9:AFH39,"Ü.İZİN")*7.5+AFK50</f>
        <v>0</v>
      </c>
      <c r="AFJ50" s="209">
        <f>VLOOKUP(AFM1,PUANTAJ!$A:$F,6, )</f>
        <v>0</v>
      </c>
      <c r="AFK50" s="300">
        <f>COUNTIF(AFH9:AFH39,"RAPORLU")*7.5</f>
        <v>0</v>
      </c>
      <c r="AFL50" s="211">
        <f>AFI50-AFJ50</f>
        <v>0</v>
      </c>
      <c r="AFM50" s="212" t="str">
        <f>IF(AFI50-AFJ50=0,"ü","û")</f>
        <v>ü</v>
      </c>
      <c r="AFN50" s="212"/>
      <c r="AFO50" s="112"/>
      <c r="AFP50" s="112"/>
      <c r="AFQ50" s="112"/>
      <c r="AFR50" s="112"/>
      <c r="AFS50" s="112"/>
      <c r="AFT50" s="112"/>
      <c r="AFU50" s="112"/>
      <c r="AFV50" s="112"/>
      <c r="AFW50" s="120"/>
      <c r="AFX50" s="120"/>
      <c r="AFY50" s="101"/>
      <c r="AFZ50" s="112"/>
      <c r="AGA50" s="302" t="s">
        <v>30</v>
      </c>
      <c r="AGB50" s="209">
        <f>COUNTIF(AGA9:AGA39,"Ü.İZİN")*7.5+AGD50+0.5</f>
        <v>0.5</v>
      </c>
      <c r="AGC50" s="209">
        <f>VLOOKUP(AGF1,PUANTAJ!$A:$F,6, )-7.5</f>
        <v>0.5</v>
      </c>
      <c r="AGD50" s="302">
        <f>COUNTIF(AGA9:AGA39,"RAPORLU")*7.5</f>
        <v>0</v>
      </c>
      <c r="AGE50" s="211">
        <f>AGB50-AGC50</f>
        <v>0</v>
      </c>
      <c r="AGF50" s="212" t="str">
        <f>IF(AGB50-AGC50=0,"ü","û")</f>
        <v>ü</v>
      </c>
      <c r="AGG50" s="212"/>
      <c r="AGH50" s="112"/>
      <c r="AGI50" s="112"/>
      <c r="AGJ50" s="112"/>
      <c r="AGK50" s="112"/>
      <c r="AGL50" s="112"/>
      <c r="AGM50" s="112"/>
      <c r="AGN50" s="112"/>
      <c r="AGO50" s="112"/>
      <c r="AGP50" s="120"/>
      <c r="AGQ50" s="120"/>
      <c r="AGR50" s="101"/>
      <c r="AGS50" s="112"/>
      <c r="AGT50" s="303" t="s">
        <v>30</v>
      </c>
      <c r="AGU50" s="209">
        <f>COUNTIF(AGT9:AGT39,"Ü.İZİN")*7.5+AGW50</f>
        <v>0</v>
      </c>
      <c r="AGV50" s="209">
        <f>VLOOKUP(AGY1,PUANTAJ!$A:$F,6, )</f>
        <v>0</v>
      </c>
      <c r="AGW50" s="303">
        <f>COUNTIF(AGT9:AGT39,"RAPORLU")*7.5</f>
        <v>0</v>
      </c>
      <c r="AGX50" s="211">
        <f>AGU50-AGV50</f>
        <v>0</v>
      </c>
      <c r="AGY50" s="212" t="str">
        <f>IF(AGU50-AGV50=0,"ü","û")</f>
        <v>ü</v>
      </c>
      <c r="AGZ50" s="212"/>
      <c r="AHA50" s="112"/>
      <c r="AHB50" s="112"/>
      <c r="AHC50" s="112"/>
      <c r="AHD50" s="112"/>
      <c r="AHE50" s="112"/>
      <c r="AHF50" s="112"/>
      <c r="AHG50" s="112"/>
      <c r="AHH50" s="112"/>
      <c r="AHI50" s="120"/>
      <c r="AHJ50" s="120"/>
      <c r="AHK50" s="101"/>
      <c r="AHL50" s="112"/>
      <c r="AHM50" s="303" t="s">
        <v>30</v>
      </c>
      <c r="AHN50" s="209">
        <f>COUNTIF(AHM9:AHM39,"Ü.İZİN")*7.5+AHP50</f>
        <v>15</v>
      </c>
      <c r="AHO50" s="209">
        <f>VLOOKUP(AHR1,PUANTAJ!$A:$F,6, )</f>
        <v>15</v>
      </c>
      <c r="AHP50" s="303">
        <f>COUNTIF(AHM9:AHM39,"RAPORLU")*7.5</f>
        <v>15</v>
      </c>
      <c r="AHQ50" s="211">
        <f>AHN50-AHO50</f>
        <v>0</v>
      </c>
      <c r="AHR50" s="212" t="str">
        <f>IF(AHN50-AHO50=0,"ü","û")</f>
        <v>ü</v>
      </c>
      <c r="AHS50" s="212"/>
      <c r="AHT50" s="112"/>
      <c r="AHU50" s="112"/>
      <c r="AHV50" s="112"/>
      <c r="AHW50" s="112"/>
      <c r="AHX50" s="112"/>
      <c r="AHY50" s="112"/>
      <c r="AHZ50" s="112"/>
      <c r="AIA50" s="112"/>
      <c r="AIB50" s="120"/>
      <c r="AIC50" s="120"/>
      <c r="AID50" s="101"/>
      <c r="AIE50" s="112"/>
      <c r="AIF50" s="303" t="s">
        <v>30</v>
      </c>
      <c r="AIG50" s="209">
        <f>COUNTIF(AIF9:AIF39,"Ü.İZİN")*7.5+AII50+4.5</f>
        <v>12</v>
      </c>
      <c r="AIH50" s="209">
        <f>VLOOKUP(AIK1,PUANTAJ!$A:$F,6, )</f>
        <v>12</v>
      </c>
      <c r="AII50" s="303">
        <f>COUNTIF(AIF9:AIF39,"RAPORLU")*7.5</f>
        <v>7.5</v>
      </c>
      <c r="AIJ50" s="211">
        <f>AIG50-AIH50</f>
        <v>0</v>
      </c>
      <c r="AIK50" s="212" t="str">
        <f>IF(AIG50-AIH50=0,"ü","û")</f>
        <v>ü</v>
      </c>
      <c r="AIL50" s="212"/>
      <c r="AIM50" s="112"/>
      <c r="AIN50" s="112"/>
      <c r="AIO50" s="112"/>
      <c r="AIP50" s="112"/>
      <c r="AIQ50" s="112"/>
      <c r="AIR50" s="112"/>
      <c r="AIS50" s="112"/>
      <c r="AIT50" s="112"/>
      <c r="AIU50" s="120"/>
      <c r="AIV50" s="120"/>
      <c r="AIW50" s="101"/>
      <c r="AIX50" s="112"/>
      <c r="AIY50" s="309" t="s">
        <v>30</v>
      </c>
      <c r="AIZ50" s="209">
        <f>COUNTIF(AIY9:AIY39,"Ü.İZİN")*7.5+AJB50</f>
        <v>0</v>
      </c>
      <c r="AJA50" s="209">
        <f>VLOOKUP(AJD1,PUANTAJ!$A:$F,6, )</f>
        <v>0</v>
      </c>
      <c r="AJB50" s="309">
        <f>COUNTIF(AIY9:AIY39,"RAPORLU")*7.5</f>
        <v>0</v>
      </c>
      <c r="AJC50" s="211">
        <f>AIZ50-AJA50</f>
        <v>0</v>
      </c>
      <c r="AJD50" s="212" t="str">
        <f>IF(AIZ50-AJA50=0,"ü","û")</f>
        <v>ü</v>
      </c>
      <c r="AJE50" s="212"/>
      <c r="AJF50" s="112"/>
      <c r="AJG50" s="112"/>
      <c r="AJH50" s="112"/>
      <c r="AJI50" s="112"/>
      <c r="AJJ50" s="112"/>
      <c r="AJK50" s="112"/>
      <c r="AJL50" s="112"/>
      <c r="AJM50" s="112"/>
      <c r="AJN50" s="120"/>
      <c r="AJO50" s="120"/>
      <c r="AJP50" s="101"/>
      <c r="AJQ50" s="112"/>
      <c r="AJR50" s="311" t="s">
        <v>30</v>
      </c>
      <c r="AJS50" s="209">
        <f>COUNTIF(AJR9:AJR39,"Ü.İZİN")*7.5+AJU50</f>
        <v>0</v>
      </c>
      <c r="AJT50" s="209">
        <f>VLOOKUP(AJW1,PUANTAJ!$A:$F,6, )</f>
        <v>0</v>
      </c>
      <c r="AJU50" s="311">
        <f>COUNTIF(AJR9:AJR39,"RAPORLU")*7.5</f>
        <v>0</v>
      </c>
      <c r="AJV50" s="211">
        <f>AJS50-AJT50</f>
        <v>0</v>
      </c>
      <c r="AJW50" s="212" t="str">
        <f>IF(AJS50-AJT50=0,"ü","û")</f>
        <v>ü</v>
      </c>
      <c r="AJX50" s="212"/>
      <c r="AJY50" s="112"/>
      <c r="AJZ50" s="112"/>
      <c r="AKA50" s="112"/>
      <c r="AKB50" s="112"/>
      <c r="AKC50" s="112"/>
      <c r="AKD50" s="112"/>
      <c r="AKE50" s="112"/>
      <c r="AKF50" s="112"/>
      <c r="AKG50" s="120"/>
      <c r="AKH50" s="120"/>
      <c r="AKI50" s="101"/>
      <c r="AKJ50" s="112"/>
      <c r="AKK50" s="313" t="s">
        <v>30</v>
      </c>
      <c r="AKL50" s="209">
        <f>COUNTIF(AKK9:AKK39,"Ü.İZİN")*7.5+AKN50</f>
        <v>0</v>
      </c>
      <c r="AKM50" s="209">
        <f>VLOOKUP(AKP1,PUANTAJ!$A:$F,6, )-7.5</f>
        <v>0</v>
      </c>
      <c r="AKN50" s="313">
        <f>COUNTIF(AKK9:AKK39,"RAPORLU")*7.5</f>
        <v>0</v>
      </c>
      <c r="AKO50" s="211">
        <f>AKL50-AKM50</f>
        <v>0</v>
      </c>
      <c r="AKP50" s="212" t="str">
        <f>IF(AKL50-AKM50=0,"ü","û")</f>
        <v>ü</v>
      </c>
      <c r="AKQ50" s="212"/>
      <c r="AKR50" s="112"/>
      <c r="AKS50" s="112"/>
      <c r="AKT50" s="112"/>
      <c r="AKU50" s="112"/>
      <c r="AKV50" s="112"/>
      <c r="AKW50" s="112"/>
      <c r="AKX50" s="112"/>
      <c r="AKY50" s="112"/>
      <c r="AKZ50" s="120"/>
      <c r="ALA50" s="120"/>
      <c r="ALB50" s="101"/>
      <c r="ALC50" s="112"/>
      <c r="ALD50" s="313" t="s">
        <v>30</v>
      </c>
      <c r="ALE50" s="209">
        <f>COUNTIF(ALD9:ALD39,"Ü.İZİN")*7.5+ALG50</f>
        <v>0</v>
      </c>
      <c r="ALF50" s="209">
        <f>VLOOKUP(ALI1,PUANTAJ!$A:$F,6, )</f>
        <v>0</v>
      </c>
      <c r="ALG50" s="313">
        <f>COUNTIF(ALD9:ALD39,"RAPORLU")*7.5</f>
        <v>0</v>
      </c>
      <c r="ALH50" s="211">
        <f>ALE50-ALF50</f>
        <v>0</v>
      </c>
      <c r="ALI50" s="212" t="str">
        <f>IF(ALE50-ALF50=0,"ü","û")</f>
        <v>ü</v>
      </c>
      <c r="ALJ50" s="212"/>
      <c r="ALK50" s="112"/>
      <c r="ALL50" s="112"/>
      <c r="ALM50" s="112"/>
      <c r="ALN50" s="112"/>
      <c r="ALO50" s="112"/>
      <c r="ALP50" s="112"/>
      <c r="ALQ50" s="112"/>
      <c r="ALR50" s="112"/>
      <c r="ALS50" s="120"/>
      <c r="ALT50" s="120"/>
      <c r="ALU50" s="101"/>
      <c r="ALV50" s="112"/>
      <c r="ALW50" s="313" t="s">
        <v>30</v>
      </c>
      <c r="ALX50" s="209">
        <f>COUNTIF(ALW9:ALW39,"Ü.İZİN")*7.5+ALZ50</f>
        <v>0</v>
      </c>
      <c r="ALY50" s="209">
        <f>VLOOKUP(AMB1,PUANTAJ!$A:$F,6, )</f>
        <v>0</v>
      </c>
      <c r="ALZ50" s="313">
        <f>COUNTIF(ALW9:ALW39,"RAPORLU")*7.5</f>
        <v>0</v>
      </c>
      <c r="AMA50" s="211">
        <f>ALX50-ALY50</f>
        <v>0</v>
      </c>
      <c r="AMB50" s="212" t="str">
        <f>IF(ALX50-ALY50=0,"ü","û")</f>
        <v>ü</v>
      </c>
      <c r="AMC50" s="212"/>
      <c r="AMD50" s="112"/>
      <c r="AME50" s="112"/>
      <c r="AMF50" s="112"/>
      <c r="AMG50" s="112"/>
      <c r="AMH50" s="112"/>
      <c r="AMI50" s="112"/>
      <c r="AMJ50" s="112"/>
      <c r="AMK50" s="112"/>
      <c r="AML50" s="120"/>
      <c r="AMM50" s="120"/>
      <c r="AMN50" s="101"/>
      <c r="AMO50" s="112"/>
      <c r="AMP50" s="313" t="s">
        <v>30</v>
      </c>
      <c r="AMQ50" s="209">
        <f>COUNTIF(AMP9:AMP39,"Ü.İZİN")*7.5+AMS50</f>
        <v>0</v>
      </c>
      <c r="AMR50" s="209">
        <f>VLOOKUP(AMU1,PUANTAJ!$A:$F,6, )</f>
        <v>0</v>
      </c>
      <c r="AMS50" s="313">
        <f>COUNTIF(AMP9:AMP39,"RAPORLU")*7.5</f>
        <v>0</v>
      </c>
      <c r="AMT50" s="211">
        <f>AMQ50-AMR50</f>
        <v>0</v>
      </c>
      <c r="AMU50" s="212" t="str">
        <f>IF(AMQ50-AMR50=0,"ü","û")</f>
        <v>ü</v>
      </c>
      <c r="AMV50" s="212"/>
      <c r="AMW50" s="112"/>
      <c r="AMX50" s="112"/>
      <c r="AMY50" s="112"/>
      <c r="AMZ50" s="112"/>
      <c r="ANA50" s="112"/>
      <c r="ANB50" s="112"/>
      <c r="ANC50" s="112"/>
      <c r="AND50" s="112"/>
      <c r="ANE50" s="120"/>
      <c r="ANF50" s="120"/>
      <c r="ANG50" s="101"/>
      <c r="ANH50" s="112"/>
      <c r="ANI50" s="313" t="s">
        <v>30</v>
      </c>
      <c r="ANJ50" s="209">
        <f>COUNTIF(ANI9:ANI39,"Ü.İZİN")*7.5+ANL50</f>
        <v>7.5</v>
      </c>
      <c r="ANK50" s="209">
        <f>VLOOKUP(ANN1,PUANTAJ!$A:$F,6, )</f>
        <v>7.5</v>
      </c>
      <c r="ANL50" s="313">
        <f>COUNTIF(ANI9:ANI39,"RAPORLU")*7.5</f>
        <v>7.5</v>
      </c>
      <c r="ANM50" s="211">
        <f>ANJ50-ANK50</f>
        <v>0</v>
      </c>
      <c r="ANN50" s="212" t="str">
        <f>IF(ANJ50-ANK50=0,"ü","û")</f>
        <v>ü</v>
      </c>
      <c r="ANO50" s="212"/>
      <c r="ANP50" s="112"/>
      <c r="ANQ50" s="112"/>
      <c r="ANR50" s="112"/>
      <c r="ANS50" s="112"/>
      <c r="ANT50" s="112"/>
      <c r="ANU50" s="112"/>
      <c r="ANV50" s="112"/>
      <c r="ANW50" s="112"/>
      <c r="ANX50" s="120"/>
      <c r="ANY50" s="120"/>
      <c r="ANZ50" s="101"/>
      <c r="AOA50" s="112"/>
      <c r="AOB50" s="313" t="s">
        <v>30</v>
      </c>
      <c r="AOC50" s="209">
        <f>COUNTIF(AOB9:AOB39,"Ü.İZİN")*7.5+AOE50</f>
        <v>0</v>
      </c>
      <c r="AOD50" s="209">
        <f>VLOOKUP(AOG1,PUANTAJ!$A:$F,6, )</f>
        <v>0</v>
      </c>
      <c r="AOE50" s="313">
        <f>COUNTIF(AOB9:AOB39,"RAPORLU")*7.5</f>
        <v>0</v>
      </c>
      <c r="AOF50" s="211">
        <f>AOC50-AOD50</f>
        <v>0</v>
      </c>
      <c r="AOG50" s="212" t="str">
        <f>IF(AOC50-AOD50=0,"ü","û")</f>
        <v>ü</v>
      </c>
      <c r="AOH50" s="212"/>
      <c r="AOI50" s="112"/>
      <c r="AOJ50" s="112"/>
      <c r="AOK50" s="112"/>
      <c r="AOL50" s="112"/>
      <c r="AOM50" s="112"/>
      <c r="AON50" s="112"/>
      <c r="AOO50" s="112"/>
      <c r="AOP50" s="112"/>
      <c r="AOQ50" s="120"/>
      <c r="AOR50" s="120"/>
      <c r="AOS50" s="101"/>
      <c r="AOT50" s="112"/>
      <c r="AOU50" s="313" t="s">
        <v>30</v>
      </c>
      <c r="AOV50" s="209">
        <f>COUNTIF(AOU9:AOU39,"Ü.İZİN")*7.5+AOX50</f>
        <v>0</v>
      </c>
      <c r="AOW50" s="209">
        <f>VLOOKUP(AOZ1,PUANTAJ!$A:$F,6, )</f>
        <v>0</v>
      </c>
      <c r="AOX50" s="313">
        <f>COUNTIF(AOU9:AOU39,"RAPORLU")*7.5</f>
        <v>0</v>
      </c>
      <c r="AOY50" s="211">
        <f>AOV50-AOW50</f>
        <v>0</v>
      </c>
      <c r="AOZ50" s="212" t="str">
        <f>IF(AOV50-AOW50=0,"ü","û")</f>
        <v>ü</v>
      </c>
      <c r="APA50" s="212"/>
      <c r="APB50" s="112"/>
      <c r="APC50" s="112"/>
      <c r="APD50" s="112"/>
      <c r="APE50" s="112"/>
      <c r="APF50" s="112"/>
      <c r="APG50" s="112"/>
      <c r="APH50" s="112"/>
      <c r="API50" s="112"/>
      <c r="APJ50" s="120"/>
      <c r="APK50" s="120"/>
      <c r="APL50" s="101"/>
      <c r="APM50" s="112"/>
      <c r="APN50" s="317" t="s">
        <v>30</v>
      </c>
      <c r="APO50" s="209">
        <f>COUNTIF(APN9:APN39,"Ü.İZİN")*7.5+APQ50</f>
        <v>0</v>
      </c>
      <c r="APP50" s="209">
        <f>VLOOKUP(APS1,PUANTAJ!$A:$F,6, )</f>
        <v>0</v>
      </c>
      <c r="APQ50" s="317">
        <f>COUNTIF(APN9:APN39,"RAPORLU")*7.5</f>
        <v>0</v>
      </c>
      <c r="APR50" s="211">
        <f>APO50-APP50</f>
        <v>0</v>
      </c>
      <c r="APS50" s="212" t="str">
        <f>IF(APO50-APP50=0,"ü","û")</f>
        <v>ü</v>
      </c>
      <c r="APT50" s="212"/>
      <c r="APU50" s="112"/>
      <c r="APV50" s="112"/>
      <c r="APW50" s="112"/>
      <c r="APX50" s="112"/>
      <c r="APY50" s="112"/>
      <c r="APZ50" s="112"/>
      <c r="AQA50" s="112"/>
      <c r="AQB50" s="112"/>
      <c r="AQC50" s="120"/>
      <c r="AQD50" s="120"/>
      <c r="AQE50" s="101"/>
      <c r="AQF50" s="112"/>
      <c r="AQG50" s="317" t="s">
        <v>30</v>
      </c>
      <c r="AQH50" s="209">
        <f>COUNTIF(AQG9:AQG39,"Ü.İZİN")*7.5+AQJ50</f>
        <v>0</v>
      </c>
      <c r="AQI50" s="209">
        <f>VLOOKUP(AQL1,PUANTAJ!$A:$F,6, )</f>
        <v>0</v>
      </c>
      <c r="AQJ50" s="317">
        <f>COUNTIF(AQG9:AQG39,"RAPORLU")*7.5</f>
        <v>0</v>
      </c>
      <c r="AQK50" s="211">
        <f>AQH50-AQI50</f>
        <v>0</v>
      </c>
      <c r="AQL50" s="212" t="str">
        <f>IF(AQH50-AQI50=0,"ü","û")</f>
        <v>ü</v>
      </c>
      <c r="AQM50" s="212"/>
      <c r="AQN50" s="112"/>
      <c r="AQO50" s="112"/>
      <c r="AQP50" s="112"/>
      <c r="AQQ50" s="112"/>
      <c r="AQR50" s="112"/>
      <c r="AQS50" s="112"/>
      <c r="AQT50" s="112"/>
      <c r="AQU50" s="112"/>
      <c r="AQV50" s="120"/>
      <c r="AQW50" s="120"/>
      <c r="AQX50" s="101"/>
      <c r="AQY50" s="112"/>
      <c r="AQZ50" s="317" t="s">
        <v>30</v>
      </c>
      <c r="ARA50" s="209">
        <f>COUNTIF(AQZ9:AQZ39,"Ü.İZİN")*7.5+ARC50</f>
        <v>0</v>
      </c>
      <c r="ARB50" s="209">
        <f>VLOOKUP(ARE1,PUANTAJ!$A:$F,6, )</f>
        <v>0</v>
      </c>
      <c r="ARC50" s="317">
        <f>COUNTIF(AQZ9:AQZ39,"RAPORLU")*7.5</f>
        <v>0</v>
      </c>
      <c r="ARD50" s="211">
        <f>ARA50-ARB50</f>
        <v>0</v>
      </c>
      <c r="ARE50" s="212" t="str">
        <f>IF(ARA50-ARB50=0,"ü","û")</f>
        <v>ü</v>
      </c>
      <c r="ARF50" s="212"/>
      <c r="ARG50" s="112"/>
      <c r="ARH50" s="112"/>
      <c r="ARI50" s="112"/>
      <c r="ARJ50" s="112"/>
      <c r="ARK50" s="112"/>
      <c r="ARL50" s="112"/>
      <c r="ARM50" s="112"/>
      <c r="ARN50" s="112"/>
      <c r="ARO50" s="120"/>
      <c r="ARP50" s="120"/>
      <c r="ARQ50" s="101"/>
      <c r="ARR50" s="112"/>
      <c r="ARS50" s="319" t="s">
        <v>30</v>
      </c>
      <c r="ART50" s="209">
        <f>COUNTIF(ARS9:ARS39,"Ü.İZİN")*7.5+ARV50</f>
        <v>0</v>
      </c>
      <c r="ARU50" s="209">
        <f>VLOOKUP(ARX1,PUANTAJ!$A:$F,6, )</f>
        <v>0</v>
      </c>
      <c r="ARV50" s="319">
        <f>COUNTIF(ARS9:ARS39,"RAPORLU")*7.5</f>
        <v>0</v>
      </c>
      <c r="ARW50" s="211">
        <f>ART50-ARU50</f>
        <v>0</v>
      </c>
      <c r="ARX50" s="212" t="str">
        <f>IF(ART50-ARU50=0,"ü","û")</f>
        <v>ü</v>
      </c>
      <c r="ARY50" s="212"/>
      <c r="ARZ50" s="112"/>
      <c r="ASA50" s="112"/>
      <c r="ASB50" s="112"/>
      <c r="ASC50" s="112"/>
      <c r="ASD50" s="112"/>
      <c r="ASE50" s="112"/>
      <c r="ASF50" s="112"/>
      <c r="ASG50" s="112"/>
      <c r="ASH50" s="120"/>
      <c r="ASI50" s="120"/>
      <c r="ASJ50" s="101"/>
      <c r="ASK50" s="112"/>
      <c r="ASL50" s="319" t="s">
        <v>30</v>
      </c>
      <c r="ASM50" s="209">
        <f>COUNTIF(ASL9:ASL39,"Ü.İZİN")*7.5+ASO50</f>
        <v>0</v>
      </c>
      <c r="ASN50" s="209">
        <f>VLOOKUP(ASQ1,PUANTAJ!$A:$F,6, )</f>
        <v>0</v>
      </c>
      <c r="ASO50" s="319">
        <f>COUNTIF(ASL9:ASL39,"RAPORLU")*7.5</f>
        <v>0</v>
      </c>
      <c r="ASP50" s="211">
        <f>ASM50-ASN50</f>
        <v>0</v>
      </c>
      <c r="ASQ50" s="212" t="str">
        <f>IF(ASM50-ASN50=0,"ü","û")</f>
        <v>ü</v>
      </c>
      <c r="ASR50" s="212"/>
      <c r="ASS50" s="112"/>
      <c r="AST50" s="112"/>
      <c r="ASU50" s="112"/>
      <c r="ASV50" s="112"/>
      <c r="ASW50" s="112"/>
      <c r="ASX50" s="112"/>
      <c r="ASY50" s="112"/>
      <c r="ASZ50" s="112"/>
      <c r="ATA50" s="120"/>
      <c r="ATB50" s="120"/>
      <c r="ATC50" s="101"/>
      <c r="ATD50" s="112"/>
      <c r="ATE50" s="321" t="s">
        <v>30</v>
      </c>
      <c r="ATF50" s="209">
        <f>COUNTIF(ATE9:ATE39,"Ü.İZİN")*7.5+ATH50</f>
        <v>0</v>
      </c>
      <c r="ATG50" s="209">
        <f>VLOOKUP(ATJ1,PUANTAJ!$A:$F,6, )-7.5</f>
        <v>0</v>
      </c>
      <c r="ATH50" s="321">
        <f>COUNTIF(ATE9:ATE39,"RAPORLU")*7.5</f>
        <v>0</v>
      </c>
      <c r="ATI50" s="211">
        <f>ATF50-ATG50</f>
        <v>0</v>
      </c>
      <c r="ATJ50" s="212" t="str">
        <f>IF(ATF50-ATG50=0,"ü","û")</f>
        <v>ü</v>
      </c>
      <c r="ATK50" s="212"/>
      <c r="ATL50" s="112"/>
      <c r="ATM50" s="112"/>
      <c r="ATN50" s="112"/>
      <c r="ATO50" s="112"/>
      <c r="ATP50" s="112"/>
      <c r="ATQ50" s="112"/>
      <c r="ATR50" s="112"/>
      <c r="ATS50" s="112"/>
      <c r="ATT50" s="120"/>
      <c r="ATU50" s="120"/>
      <c r="ATV50" s="101"/>
      <c r="ATW50" s="112"/>
      <c r="ATX50" s="323" t="s">
        <v>30</v>
      </c>
      <c r="ATY50" s="209">
        <f>COUNTIF(ATX9:ATX39,"Ü.İZİN")*7.5+AUA50</f>
        <v>52.5</v>
      </c>
      <c r="ATZ50" s="209">
        <f>VLOOKUP(AUC1,PUANTAJ!$A:$F,6, )</f>
        <v>52.5</v>
      </c>
      <c r="AUA50" s="323">
        <f>COUNTIF(ATX9:ATX39,"RAPORLU")*7.5</f>
        <v>52.5</v>
      </c>
      <c r="AUB50" s="211">
        <f>ATY50-ATZ50</f>
        <v>0</v>
      </c>
      <c r="AUC50" s="212" t="str">
        <f>IF(ATY50-ATZ50=0,"ü","û")</f>
        <v>ü</v>
      </c>
      <c r="AUD50" s="212"/>
      <c r="AUE50" s="112"/>
      <c r="AUF50" s="112"/>
      <c r="AUG50" s="112"/>
      <c r="AUH50" s="112"/>
      <c r="AUI50" s="112"/>
      <c r="AUJ50" s="112"/>
      <c r="AUK50" s="112"/>
      <c r="AUL50" s="112"/>
      <c r="AUM50" s="120"/>
      <c r="AUN50" s="120"/>
      <c r="AUO50" s="101"/>
      <c r="AUP50" s="112"/>
      <c r="AUQ50" s="325" t="s">
        <v>30</v>
      </c>
      <c r="AUR50" s="209">
        <f>COUNTIF(AUQ9:AUQ39,"Ü.İZİN")*7.5+AUT50</f>
        <v>0</v>
      </c>
      <c r="AUS50" s="209">
        <f>VLOOKUP(AUV1,PUANTAJ!$A:$F,6, )-7.5</f>
        <v>0</v>
      </c>
      <c r="AUT50" s="325">
        <f>COUNTIF(AUQ9:AUQ39,"RAPORLU")*7.5</f>
        <v>0</v>
      </c>
      <c r="AUU50" s="211">
        <f>AUR50-AUS50</f>
        <v>0</v>
      </c>
      <c r="AUV50" s="212" t="str">
        <f>IF(AUR50-AUS50=0,"ü","û")</f>
        <v>ü</v>
      </c>
      <c r="AUW50" s="212"/>
      <c r="AUX50" s="112"/>
      <c r="AUY50" s="112"/>
      <c r="AUZ50" s="112"/>
      <c r="AVA50" s="112"/>
      <c r="AVB50" s="112"/>
      <c r="AVC50" s="112"/>
      <c r="AVD50" s="112"/>
      <c r="AVE50" s="112"/>
      <c r="AVF50" s="120"/>
      <c r="AVG50" s="120"/>
    </row>
    <row r="51" spans="1:1255" ht="15" thickTop="1" x14ac:dyDescent="0.3">
      <c r="A51" s="102"/>
      <c r="B51" s="120"/>
      <c r="C51" s="120"/>
      <c r="D51" s="120"/>
      <c r="E51" s="120"/>
      <c r="F51" s="218" t="s">
        <v>107</v>
      </c>
      <c r="G51" s="218"/>
      <c r="H51" s="111">
        <f>I40</f>
        <v>0</v>
      </c>
      <c r="I51" s="120"/>
      <c r="J51" s="120"/>
      <c r="K51" s="120"/>
      <c r="L51" s="120"/>
      <c r="M51" s="120"/>
      <c r="N51" s="120"/>
      <c r="O51" s="120"/>
      <c r="P51" s="120"/>
      <c r="Q51" s="120"/>
      <c r="R51" s="120"/>
      <c r="S51" s="120"/>
      <c r="T51" s="102"/>
      <c r="U51" s="357"/>
      <c r="V51" s="357"/>
      <c r="W51" s="357"/>
      <c r="X51" s="357"/>
      <c r="Y51" s="357"/>
      <c r="Z51" s="357" t="s">
        <v>107</v>
      </c>
      <c r="AA51" s="357"/>
      <c r="AB51" s="415">
        <f>AC40</f>
        <v>0</v>
      </c>
      <c r="AC51" s="357"/>
      <c r="AD51" s="357"/>
      <c r="AE51" s="357"/>
      <c r="AF51" s="357"/>
      <c r="AG51" s="357"/>
      <c r="AH51" s="357"/>
      <c r="AI51" s="357"/>
      <c r="AJ51" s="357"/>
      <c r="AK51" s="357"/>
      <c r="AL51" s="357"/>
      <c r="AM51" s="357"/>
      <c r="AN51" s="102"/>
      <c r="AO51" s="120"/>
      <c r="AP51" s="120"/>
      <c r="AQ51" s="120"/>
      <c r="AR51" s="120"/>
      <c r="AS51" s="218" t="s">
        <v>107</v>
      </c>
      <c r="AT51" s="218"/>
      <c r="AU51" s="111">
        <f>AV40</f>
        <v>0</v>
      </c>
      <c r="AV51" s="120"/>
      <c r="AW51" s="120"/>
      <c r="AX51" s="120"/>
      <c r="AY51" s="120"/>
      <c r="AZ51" s="120"/>
      <c r="BA51" s="120"/>
      <c r="BB51" s="120"/>
      <c r="BC51" s="120"/>
      <c r="BD51" s="120"/>
      <c r="BE51" s="120"/>
      <c r="BF51" s="120"/>
      <c r="BG51" s="102"/>
      <c r="BH51" s="120"/>
      <c r="BI51" s="120"/>
      <c r="BJ51" s="120"/>
      <c r="BK51" s="120"/>
      <c r="BL51" s="218" t="s">
        <v>107</v>
      </c>
      <c r="BM51" s="218"/>
      <c r="BN51" s="111">
        <f>BO40</f>
        <v>0</v>
      </c>
      <c r="BO51" s="120"/>
      <c r="BP51" s="120"/>
      <c r="BQ51" s="120"/>
      <c r="BR51" s="120"/>
      <c r="BS51" s="120"/>
      <c r="BT51" s="120"/>
      <c r="BU51" s="120"/>
      <c r="BV51" s="120"/>
      <c r="BW51" s="120"/>
      <c r="BX51" s="120"/>
      <c r="BY51" s="120"/>
      <c r="BZ51" s="102"/>
      <c r="CA51" s="120"/>
      <c r="CB51" s="120"/>
      <c r="CC51" s="120"/>
      <c r="CD51" s="120"/>
      <c r="CE51" s="218" t="s">
        <v>107</v>
      </c>
      <c r="CF51" s="218"/>
      <c r="CG51" s="111">
        <f>CH40</f>
        <v>0</v>
      </c>
      <c r="CH51" s="120"/>
      <c r="CI51" s="120"/>
      <c r="CJ51" s="120"/>
      <c r="CK51" s="120"/>
      <c r="CL51" s="120"/>
      <c r="CM51" s="120"/>
      <c r="CN51" s="120"/>
      <c r="CO51" s="120"/>
      <c r="CP51" s="120"/>
      <c r="CQ51" s="120"/>
      <c r="CR51" s="120"/>
      <c r="CS51" s="102"/>
      <c r="CT51" s="120"/>
      <c r="CU51" s="120"/>
      <c r="CV51" s="120"/>
      <c r="CW51" s="120"/>
      <c r="CX51" s="218" t="s">
        <v>107</v>
      </c>
      <c r="CY51" s="218"/>
      <c r="CZ51" s="111">
        <f>DA40</f>
        <v>0</v>
      </c>
      <c r="DA51" s="120"/>
      <c r="DB51" s="120"/>
      <c r="DC51" s="120"/>
      <c r="DD51" s="120"/>
      <c r="DE51" s="120"/>
      <c r="DF51" s="120"/>
      <c r="DG51" s="120"/>
      <c r="DH51" s="120"/>
      <c r="DI51" s="120"/>
      <c r="DJ51" s="120"/>
      <c r="DK51" s="120"/>
      <c r="DL51" s="102"/>
      <c r="DM51" s="120"/>
      <c r="DN51" s="120"/>
      <c r="DO51" s="120"/>
      <c r="DP51" s="120"/>
      <c r="DQ51" s="218" t="s">
        <v>107</v>
      </c>
      <c r="DR51" s="218"/>
      <c r="DS51" s="111">
        <f>DT40</f>
        <v>0</v>
      </c>
      <c r="DT51" s="120"/>
      <c r="DU51" s="120"/>
      <c r="DV51" s="120"/>
      <c r="DW51" s="120"/>
      <c r="DX51" s="120"/>
      <c r="DY51" s="486" t="s">
        <v>140</v>
      </c>
      <c r="DZ51" s="487"/>
      <c r="EA51" s="488"/>
      <c r="EB51" s="120"/>
      <c r="EC51" s="120"/>
      <c r="ED51" s="120"/>
      <c r="EE51" s="102"/>
      <c r="EF51" s="120"/>
      <c r="EG51" s="120"/>
      <c r="EH51" s="120"/>
      <c r="EI51" s="120"/>
      <c r="EJ51" s="218" t="s">
        <v>107</v>
      </c>
      <c r="EK51" s="218"/>
      <c r="EL51" s="111">
        <f>EM40</f>
        <v>0</v>
      </c>
      <c r="EM51" s="120"/>
      <c r="EN51" s="120"/>
      <c r="EO51" s="120"/>
      <c r="EP51" s="120"/>
      <c r="EQ51" s="120"/>
      <c r="ER51" s="120"/>
      <c r="ES51" s="120"/>
      <c r="ET51" s="120"/>
      <c r="EU51" s="120"/>
      <c r="EV51" s="120"/>
      <c r="EW51" s="120"/>
      <c r="EX51" s="102"/>
      <c r="EY51" s="120"/>
      <c r="EZ51" s="120"/>
      <c r="FA51" s="120"/>
      <c r="FB51" s="120"/>
      <c r="FC51" s="218" t="s">
        <v>107</v>
      </c>
      <c r="FD51" s="218"/>
      <c r="FE51" s="111">
        <f>FF40</f>
        <v>0.5</v>
      </c>
      <c r="FF51" s="120"/>
      <c r="FG51" s="120"/>
      <c r="FH51" s="120"/>
      <c r="FI51" s="120"/>
      <c r="FJ51" s="120"/>
      <c r="FK51" s="120"/>
      <c r="FL51" s="120"/>
      <c r="FM51" s="120"/>
      <c r="FN51" s="120"/>
      <c r="FO51" s="120"/>
      <c r="FP51" s="120"/>
      <c r="FQ51" s="102"/>
      <c r="FR51" s="120"/>
      <c r="FS51" s="120"/>
      <c r="FT51" s="120"/>
      <c r="FU51" s="120"/>
      <c r="FV51" s="218" t="s">
        <v>107</v>
      </c>
      <c r="FW51" s="218"/>
      <c r="FX51" s="111">
        <f>FY40</f>
        <v>0</v>
      </c>
      <c r="FY51" s="120"/>
      <c r="FZ51" s="120"/>
      <c r="GA51" s="120"/>
      <c r="GB51" s="120"/>
      <c r="GC51" s="120"/>
      <c r="GD51" s="120"/>
      <c r="GE51" s="120"/>
      <c r="GF51" s="120"/>
      <c r="GG51" s="120"/>
      <c r="GH51" s="120"/>
      <c r="GI51" s="120"/>
      <c r="GJ51" s="102"/>
      <c r="GK51" s="120"/>
      <c r="GL51" s="120"/>
      <c r="GM51" s="120"/>
      <c r="GN51" s="120"/>
      <c r="GO51" s="218" t="s">
        <v>107</v>
      </c>
      <c r="GP51" s="218"/>
      <c r="GQ51" s="111">
        <f>GR40</f>
        <v>0</v>
      </c>
      <c r="GR51" s="120"/>
      <c r="GS51" s="120"/>
      <c r="GT51" s="120"/>
      <c r="GU51" s="120"/>
      <c r="GV51" s="120"/>
      <c r="GW51" s="120"/>
      <c r="GX51" s="120"/>
      <c r="GY51" s="120"/>
      <c r="GZ51" s="120"/>
      <c r="HA51" s="120"/>
      <c r="HB51" s="120"/>
      <c r="HC51" s="102"/>
      <c r="HD51" s="120"/>
      <c r="HE51" s="120"/>
      <c r="HF51" s="120"/>
      <c r="HG51" s="120"/>
      <c r="HH51" s="218" t="s">
        <v>107</v>
      </c>
      <c r="HI51" s="218"/>
      <c r="HJ51" s="111">
        <f>HK40</f>
        <v>0</v>
      </c>
      <c r="HK51" s="120"/>
      <c r="HL51" s="120"/>
      <c r="HM51" s="120"/>
      <c r="HN51" s="120"/>
      <c r="HO51" s="120"/>
      <c r="HP51" s="120"/>
      <c r="HQ51" s="120"/>
      <c r="HR51" s="120"/>
      <c r="HS51" s="120"/>
      <c r="HT51" s="120"/>
      <c r="HU51" s="120"/>
      <c r="HV51" s="102"/>
      <c r="HW51" s="120"/>
      <c r="HX51" s="120"/>
      <c r="HY51" s="120"/>
      <c r="HZ51" s="120"/>
      <c r="IA51" s="218" t="s">
        <v>107</v>
      </c>
      <c r="IB51" s="218"/>
      <c r="IC51" s="111">
        <f>ID40</f>
        <v>0</v>
      </c>
      <c r="ID51" s="120"/>
      <c r="IE51" s="120"/>
      <c r="IF51" s="120"/>
      <c r="IG51" s="120"/>
      <c r="IH51" s="120"/>
      <c r="II51" s="120"/>
      <c r="IJ51" s="120"/>
      <c r="IK51" s="120"/>
      <c r="IL51" s="120"/>
      <c r="IM51" s="120"/>
      <c r="IN51" s="120"/>
      <c r="IO51" s="102"/>
      <c r="IP51" s="120"/>
      <c r="IQ51" s="120"/>
      <c r="IR51" s="120"/>
      <c r="IS51" s="120"/>
      <c r="IT51" s="218" t="s">
        <v>107</v>
      </c>
      <c r="IU51" s="218"/>
      <c r="IV51" s="111">
        <f>IW40</f>
        <v>0</v>
      </c>
      <c r="IW51" s="120"/>
      <c r="IX51" s="120"/>
      <c r="IY51" s="120"/>
      <c r="IZ51" s="120"/>
      <c r="JA51" s="120"/>
      <c r="JB51" s="120"/>
      <c r="JC51" s="120"/>
      <c r="JD51" s="120"/>
      <c r="JE51" s="120"/>
      <c r="JF51" s="120"/>
      <c r="JG51" s="120"/>
      <c r="JH51" s="102"/>
      <c r="JI51" s="120"/>
      <c r="JJ51" s="120"/>
      <c r="JK51" s="120"/>
      <c r="JL51" s="120"/>
      <c r="JM51" s="218" t="s">
        <v>107</v>
      </c>
      <c r="JN51" s="218"/>
      <c r="JO51" s="111">
        <f>JP40</f>
        <v>0</v>
      </c>
      <c r="JP51" s="120"/>
      <c r="JQ51" s="120"/>
      <c r="JR51" s="120"/>
      <c r="JS51" s="120"/>
      <c r="JT51" s="120"/>
      <c r="JU51" s="120"/>
      <c r="JV51" s="120"/>
      <c r="JW51" s="120"/>
      <c r="JX51" s="120"/>
      <c r="JY51" s="120"/>
      <c r="JZ51" s="120"/>
      <c r="KA51" s="102"/>
      <c r="KB51" s="120"/>
      <c r="KC51" s="120"/>
      <c r="KD51" s="120"/>
      <c r="KE51" s="120"/>
      <c r="KF51" s="218" t="s">
        <v>107</v>
      </c>
      <c r="KG51" s="218"/>
      <c r="KH51" s="111">
        <f>KI40</f>
        <v>0</v>
      </c>
      <c r="KI51" s="120"/>
      <c r="KJ51" s="120"/>
      <c r="KK51" s="120"/>
      <c r="KL51" s="120"/>
      <c r="KM51" s="120"/>
      <c r="KN51" s="120"/>
      <c r="KO51" s="120"/>
      <c r="KP51" s="120"/>
      <c r="KQ51" s="120"/>
      <c r="KR51" s="120"/>
      <c r="KS51" s="120"/>
      <c r="KT51" s="102"/>
      <c r="KU51" s="120"/>
      <c r="KV51" s="120"/>
      <c r="KW51" s="120"/>
      <c r="KX51" s="120"/>
      <c r="KY51" s="218" t="s">
        <v>107</v>
      </c>
      <c r="KZ51" s="218"/>
      <c r="LA51" s="111">
        <f>LB40</f>
        <v>0</v>
      </c>
      <c r="LB51" s="120"/>
      <c r="LC51" s="120"/>
      <c r="LD51" s="120"/>
      <c r="LE51" s="120"/>
      <c r="LF51" s="120"/>
      <c r="LG51" s="120"/>
      <c r="LH51" s="120"/>
      <c r="LI51" s="120"/>
      <c r="LJ51" s="120"/>
      <c r="LK51" s="120"/>
      <c r="LL51" s="120"/>
      <c r="LM51" s="102"/>
      <c r="LN51" s="120"/>
      <c r="LO51" s="120"/>
      <c r="LP51" s="120"/>
      <c r="LQ51" s="120"/>
      <c r="LR51" s="218" t="s">
        <v>107</v>
      </c>
      <c r="LS51" s="218"/>
      <c r="LT51" s="111">
        <f>LU40</f>
        <v>0</v>
      </c>
      <c r="LU51" s="120"/>
      <c r="LV51" s="120"/>
      <c r="LW51" s="120"/>
      <c r="LX51" s="120"/>
      <c r="LY51" s="120"/>
      <c r="LZ51" s="120"/>
      <c r="MA51" s="120"/>
      <c r="MB51" s="120"/>
      <c r="MC51" s="120"/>
      <c r="MD51" s="120"/>
      <c r="ME51" s="120"/>
      <c r="MF51" s="102"/>
      <c r="MG51" s="120"/>
      <c r="MH51" s="120"/>
      <c r="MI51" s="120"/>
      <c r="MJ51" s="120"/>
      <c r="MK51" s="218" t="s">
        <v>107</v>
      </c>
      <c r="ML51" s="218"/>
      <c r="MM51" s="111">
        <f>MN40</f>
        <v>0</v>
      </c>
      <c r="MN51" s="120"/>
      <c r="MO51" s="120"/>
      <c r="MP51" s="120"/>
      <c r="MQ51" s="120"/>
      <c r="MR51" s="120"/>
      <c r="MS51" s="120"/>
      <c r="MT51" s="120"/>
      <c r="MU51" s="120"/>
      <c r="MV51" s="120"/>
      <c r="MW51" s="120"/>
      <c r="MX51" s="120"/>
      <c r="MY51" s="102"/>
      <c r="MZ51" s="120"/>
      <c r="NA51" s="120"/>
      <c r="NB51" s="120"/>
      <c r="NC51" s="120"/>
      <c r="ND51" s="218" t="s">
        <v>107</v>
      </c>
      <c r="NE51" s="218"/>
      <c r="NF51" s="111">
        <f>NG40</f>
        <v>0</v>
      </c>
      <c r="NG51" s="120"/>
      <c r="NH51" s="120"/>
      <c r="NI51" s="120"/>
      <c r="NJ51" s="120"/>
      <c r="NK51" s="120"/>
      <c r="NL51" s="120"/>
      <c r="NM51" s="120"/>
      <c r="NN51" s="120"/>
      <c r="NO51" s="120"/>
      <c r="NP51" s="120"/>
      <c r="NQ51" s="120"/>
      <c r="NR51" s="102"/>
      <c r="NS51" s="120"/>
      <c r="NT51" s="120"/>
      <c r="NU51" s="120"/>
      <c r="NV51" s="120"/>
      <c r="NW51" s="218" t="s">
        <v>107</v>
      </c>
      <c r="NX51" s="218"/>
      <c r="NY51" s="111">
        <f>NZ40</f>
        <v>0</v>
      </c>
      <c r="NZ51" s="120"/>
      <c r="OA51" s="120"/>
      <c r="OB51" s="120"/>
      <c r="OC51" s="120"/>
      <c r="OD51" s="120"/>
      <c r="OE51" s="120"/>
      <c r="OF51" s="120"/>
      <c r="OG51" s="120"/>
      <c r="OH51" s="120"/>
      <c r="OI51" s="120"/>
      <c r="OJ51" s="120"/>
      <c r="OK51" s="102"/>
      <c r="OL51" s="120"/>
      <c r="OM51" s="120"/>
      <c r="ON51" s="120"/>
      <c r="OO51" s="120"/>
      <c r="OP51" s="218" t="s">
        <v>107</v>
      </c>
      <c r="OQ51" s="218"/>
      <c r="OR51" s="111">
        <f>OS40</f>
        <v>0</v>
      </c>
      <c r="OS51" s="120"/>
      <c r="OT51" s="120"/>
      <c r="OU51" s="120"/>
      <c r="OV51" s="120"/>
      <c r="OW51" s="120"/>
      <c r="OX51" s="120"/>
      <c r="OY51" s="120"/>
      <c r="OZ51" s="120"/>
      <c r="PA51" s="120"/>
      <c r="PB51" s="120"/>
      <c r="PC51" s="120"/>
      <c r="PD51" s="102"/>
      <c r="PE51" s="120"/>
      <c r="PF51" s="120"/>
      <c r="PG51" s="120"/>
      <c r="PH51" s="120"/>
      <c r="PI51" s="218" t="s">
        <v>107</v>
      </c>
      <c r="PJ51" s="218"/>
      <c r="PK51" s="111">
        <f>PL40</f>
        <v>0</v>
      </c>
      <c r="PL51" s="120"/>
      <c r="PM51" s="120"/>
      <c r="PN51" s="120"/>
      <c r="PO51" s="120"/>
      <c r="PP51" s="120"/>
      <c r="PQ51" s="120"/>
      <c r="PR51" s="120"/>
      <c r="PS51" s="120"/>
      <c r="PT51" s="120"/>
      <c r="PU51" s="120"/>
      <c r="PV51" s="120"/>
      <c r="PW51" s="102"/>
      <c r="PX51" s="120"/>
      <c r="PY51" s="120"/>
      <c r="PZ51" s="120"/>
      <c r="QA51" s="120"/>
      <c r="QB51" s="218" t="s">
        <v>107</v>
      </c>
      <c r="QC51" s="218"/>
      <c r="QD51" s="111">
        <f>QE40</f>
        <v>0.75</v>
      </c>
      <c r="QE51" s="120"/>
      <c r="QF51" s="120"/>
      <c r="QG51" s="120"/>
      <c r="QH51" s="120"/>
      <c r="QI51" s="120"/>
      <c r="QJ51" s="120"/>
      <c r="QK51" s="120"/>
      <c r="QL51" s="120"/>
      <c r="QM51" s="120"/>
      <c r="QN51" s="120"/>
      <c r="QO51" s="120"/>
      <c r="QP51" s="102"/>
      <c r="QQ51" s="120"/>
      <c r="QR51" s="120"/>
      <c r="QS51" s="120"/>
      <c r="QT51" s="120"/>
      <c r="QU51" s="218" t="s">
        <v>107</v>
      </c>
      <c r="QV51" s="218"/>
      <c r="QW51" s="111">
        <f>QX40</f>
        <v>0</v>
      </c>
      <c r="QX51" s="120"/>
      <c r="QY51" s="120"/>
      <c r="QZ51" s="120"/>
      <c r="RA51" s="120"/>
      <c r="RB51" s="120"/>
      <c r="RC51" s="120"/>
      <c r="RD51" s="120"/>
      <c r="RE51" s="120"/>
      <c r="RF51" s="120"/>
      <c r="RG51" s="120"/>
      <c r="RH51" s="120"/>
      <c r="RI51" s="102"/>
      <c r="RJ51" s="120"/>
      <c r="RK51" s="120"/>
      <c r="RL51" s="120"/>
      <c r="RM51" s="120"/>
      <c r="RN51" s="218" t="s">
        <v>107</v>
      </c>
      <c r="RO51" s="218"/>
      <c r="RP51" s="111">
        <f>RQ40</f>
        <v>1</v>
      </c>
      <c r="RQ51" s="120"/>
      <c r="RR51" s="120"/>
      <c r="RS51" s="120"/>
      <c r="RT51" s="120"/>
      <c r="RU51" s="120"/>
      <c r="RV51" s="120"/>
      <c r="RW51" s="120"/>
      <c r="RX51" s="120"/>
      <c r="RY51" s="120"/>
      <c r="RZ51" s="120"/>
      <c r="SA51" s="120"/>
      <c r="SB51" s="102"/>
      <c r="SC51" s="120"/>
      <c r="SD51" s="120"/>
      <c r="SE51" s="120"/>
      <c r="SF51" s="120"/>
      <c r="SG51" s="218" t="s">
        <v>107</v>
      </c>
      <c r="SH51" s="218"/>
      <c r="SI51" s="111">
        <f>SJ40</f>
        <v>0.5</v>
      </c>
      <c r="SJ51" s="120"/>
      <c r="SK51" s="120"/>
      <c r="SL51" s="120"/>
      <c r="SM51" s="120"/>
      <c r="SN51" s="120"/>
      <c r="SO51" s="120"/>
      <c r="SP51" s="120"/>
      <c r="SQ51" s="120"/>
      <c r="SR51" s="120"/>
      <c r="SS51" s="120"/>
      <c r="ST51" s="120"/>
      <c r="SU51" s="102"/>
      <c r="SV51" s="120"/>
      <c r="SW51" s="120"/>
      <c r="SX51" s="120"/>
      <c r="SY51" s="120"/>
      <c r="SZ51" s="218" t="s">
        <v>107</v>
      </c>
      <c r="TA51" s="218"/>
      <c r="TB51" s="111">
        <f>TC40</f>
        <v>0</v>
      </c>
      <c r="TC51" s="120"/>
      <c r="TD51" s="120"/>
      <c r="TE51" s="120"/>
      <c r="TF51" s="120"/>
      <c r="TG51" s="120"/>
      <c r="TH51" s="120"/>
      <c r="TI51" s="120"/>
      <c r="TJ51" s="120"/>
      <c r="TK51" s="120"/>
      <c r="TL51" s="120"/>
      <c r="TM51" s="120"/>
      <c r="TN51" s="102"/>
      <c r="TO51" s="120"/>
      <c r="TP51" s="120"/>
      <c r="TQ51" s="120"/>
      <c r="TR51" s="120"/>
      <c r="TS51" s="218" t="s">
        <v>107</v>
      </c>
      <c r="TT51" s="218"/>
      <c r="TU51" s="111">
        <f>TV40</f>
        <v>0</v>
      </c>
      <c r="TV51" s="120"/>
      <c r="TW51" s="120"/>
      <c r="TX51" s="120"/>
      <c r="TY51" s="120"/>
      <c r="TZ51" s="120"/>
      <c r="UA51" s="120"/>
      <c r="UB51" s="120"/>
      <c r="UC51" s="120"/>
      <c r="UD51" s="120"/>
      <c r="UE51" s="120"/>
      <c r="UF51" s="120"/>
      <c r="UG51" s="102"/>
      <c r="UH51" s="120"/>
      <c r="UI51" s="120"/>
      <c r="UJ51" s="120"/>
      <c r="UK51" s="120"/>
      <c r="UL51" s="218" t="s">
        <v>107</v>
      </c>
      <c r="UM51" s="218"/>
      <c r="UN51" s="111">
        <f>UO40</f>
        <v>0.75</v>
      </c>
      <c r="UO51" s="120"/>
      <c r="UP51" s="120"/>
      <c r="UQ51" s="120"/>
      <c r="UR51" s="120"/>
      <c r="US51" s="120"/>
      <c r="UT51" s="120"/>
      <c r="UU51" s="120"/>
      <c r="UV51" s="120"/>
      <c r="UW51" s="120"/>
      <c r="UX51" s="120"/>
      <c r="UY51" s="120"/>
      <c r="UZ51" s="102"/>
      <c r="VA51" s="120"/>
      <c r="VB51" s="120"/>
      <c r="VC51" s="120"/>
      <c r="VD51" s="120"/>
      <c r="VE51" s="218" t="s">
        <v>107</v>
      </c>
      <c r="VF51" s="218"/>
      <c r="VG51" s="111">
        <f>VH40</f>
        <v>0</v>
      </c>
      <c r="VH51" s="120"/>
      <c r="VI51" s="120"/>
      <c r="VJ51" s="120"/>
      <c r="VK51" s="120"/>
      <c r="VL51" s="120"/>
      <c r="VM51" s="120"/>
      <c r="VN51" s="120"/>
      <c r="VO51" s="120"/>
      <c r="VP51" s="120"/>
      <c r="VQ51" s="120"/>
      <c r="VR51" s="120"/>
      <c r="VS51" s="102"/>
      <c r="VT51" s="120"/>
      <c r="VU51" s="120"/>
      <c r="VV51" s="120"/>
      <c r="VW51" s="120"/>
      <c r="VX51" s="218" t="s">
        <v>107</v>
      </c>
      <c r="VY51" s="218"/>
      <c r="VZ51" s="111">
        <f>WA40</f>
        <v>0</v>
      </c>
      <c r="WA51" s="120"/>
      <c r="WB51" s="120"/>
      <c r="WC51" s="120"/>
      <c r="WD51" s="120"/>
      <c r="WE51" s="120"/>
      <c r="WF51" s="120"/>
      <c r="WG51" s="120"/>
      <c r="WH51" s="120"/>
      <c r="WI51" s="120"/>
      <c r="WJ51" s="120"/>
      <c r="WK51" s="120"/>
      <c r="WL51" s="102"/>
      <c r="WM51" s="120"/>
      <c r="WN51" s="120"/>
      <c r="WO51" s="120"/>
      <c r="WP51" s="120"/>
      <c r="WQ51" s="218" t="s">
        <v>107</v>
      </c>
      <c r="WR51" s="218"/>
      <c r="WS51" s="111">
        <f>WT40</f>
        <v>0</v>
      </c>
      <c r="WT51" s="120"/>
      <c r="WU51" s="120"/>
      <c r="WV51" s="120"/>
      <c r="WW51" s="120"/>
      <c r="WX51" s="120"/>
      <c r="WY51" s="120"/>
      <c r="WZ51" s="120"/>
      <c r="XA51" s="120"/>
      <c r="XB51" s="120"/>
      <c r="XC51" s="120"/>
      <c r="XD51" s="120"/>
      <c r="XE51" s="102"/>
      <c r="XF51" s="120"/>
      <c r="XG51" s="120"/>
      <c r="XH51" s="120"/>
      <c r="XI51" s="120"/>
      <c r="XJ51" s="218" t="s">
        <v>107</v>
      </c>
      <c r="XK51" s="218"/>
      <c r="XL51" s="111">
        <f>XM40</f>
        <v>0</v>
      </c>
      <c r="XM51" s="120"/>
      <c r="XN51" s="120"/>
      <c r="XO51" s="120"/>
      <c r="XP51" s="120"/>
      <c r="XQ51" s="120"/>
      <c r="XR51" s="120"/>
      <c r="XS51" s="120"/>
      <c r="XT51" s="120"/>
      <c r="XU51" s="120"/>
      <c r="XV51" s="120"/>
      <c r="XW51" s="120"/>
      <c r="XX51" s="102"/>
      <c r="XY51" s="120"/>
      <c r="XZ51" s="120"/>
      <c r="YA51" s="120"/>
      <c r="YB51" s="120"/>
      <c r="YC51" s="218" t="s">
        <v>107</v>
      </c>
      <c r="YD51" s="218"/>
      <c r="YE51" s="111">
        <f>YF40</f>
        <v>0</v>
      </c>
      <c r="YF51" s="120"/>
      <c r="YG51" s="120"/>
      <c r="YH51" s="120"/>
      <c r="YI51" s="120"/>
      <c r="YJ51" s="120"/>
      <c r="YK51" s="120"/>
      <c r="YL51" s="120"/>
      <c r="YM51" s="120"/>
      <c r="YN51" s="120"/>
      <c r="YO51" s="120"/>
      <c r="YP51" s="120"/>
      <c r="YQ51" s="102"/>
      <c r="YR51" s="120"/>
      <c r="YS51" s="120"/>
      <c r="YT51" s="120"/>
      <c r="YU51" s="120"/>
      <c r="YV51" s="218" t="s">
        <v>107</v>
      </c>
      <c r="YW51" s="218"/>
      <c r="YX51" s="111">
        <f>YY40</f>
        <v>0</v>
      </c>
      <c r="YY51" s="120"/>
      <c r="YZ51" s="120"/>
      <c r="ZA51" s="120"/>
      <c r="ZB51" s="120"/>
      <c r="ZC51" s="120"/>
      <c r="ZD51" s="120"/>
      <c r="ZE51" s="120"/>
      <c r="ZF51" s="120"/>
      <c r="ZG51" s="120"/>
      <c r="ZH51" s="120"/>
      <c r="ZI51" s="120"/>
      <c r="ZJ51" s="102"/>
      <c r="ZK51" s="120"/>
      <c r="ZL51" s="120"/>
      <c r="ZM51" s="120"/>
      <c r="ZN51" s="120"/>
      <c r="ZO51" s="218" t="s">
        <v>107</v>
      </c>
      <c r="ZP51" s="218"/>
      <c r="ZQ51" s="111">
        <f>ZR40</f>
        <v>0</v>
      </c>
      <c r="ZR51" s="120"/>
      <c r="ZS51" s="120"/>
      <c r="ZT51" s="120"/>
      <c r="ZU51" s="120"/>
      <c r="ZV51" s="120"/>
      <c r="ZW51" s="120"/>
      <c r="ZX51" s="120"/>
      <c r="ZY51" s="120"/>
      <c r="ZZ51" s="120"/>
      <c r="AAA51" s="120"/>
      <c r="AAB51" s="120"/>
      <c r="AAC51" s="102"/>
      <c r="AAD51" s="120"/>
      <c r="AAE51" s="120"/>
      <c r="AAF51" s="120"/>
      <c r="AAG51" s="120"/>
      <c r="AAH51" s="218" t="s">
        <v>107</v>
      </c>
      <c r="AAI51" s="218"/>
      <c r="AAJ51" s="111">
        <f>AAK40</f>
        <v>0</v>
      </c>
      <c r="AAK51" s="120"/>
      <c r="AAL51" s="120"/>
      <c r="AAM51" s="120"/>
      <c r="AAN51" s="120"/>
      <c r="AAO51" s="120"/>
      <c r="AAP51" s="120"/>
      <c r="AAQ51" s="120"/>
      <c r="AAR51" s="120"/>
      <c r="AAS51" s="120"/>
      <c r="AAT51" s="120"/>
      <c r="AAU51" s="120"/>
      <c r="AAV51" s="102"/>
      <c r="AAW51" s="120"/>
      <c r="AAX51" s="120"/>
      <c r="AAY51" s="120"/>
      <c r="AAZ51" s="120"/>
      <c r="ABA51" s="218" t="s">
        <v>107</v>
      </c>
      <c r="ABB51" s="218"/>
      <c r="ABC51" s="111">
        <f>ABD40</f>
        <v>0</v>
      </c>
      <c r="ABD51" s="120"/>
      <c r="ABE51" s="120"/>
      <c r="ABF51" s="120"/>
      <c r="ABG51" s="120"/>
      <c r="ABH51" s="120"/>
      <c r="ABI51" s="120"/>
      <c r="ABJ51" s="120"/>
      <c r="ABK51" s="120"/>
      <c r="ABL51" s="120"/>
      <c r="ABM51" s="120"/>
      <c r="ABN51" s="120"/>
      <c r="ABO51" s="102"/>
      <c r="ABP51" s="120"/>
      <c r="ABQ51" s="120"/>
      <c r="ABR51" s="120"/>
      <c r="ABS51" s="120"/>
      <c r="ABT51" s="218" t="s">
        <v>107</v>
      </c>
      <c r="ABU51" s="218"/>
      <c r="ABV51" s="111">
        <f>ABW40</f>
        <v>0</v>
      </c>
      <c r="ABW51" s="120"/>
      <c r="ABX51" s="120"/>
      <c r="ABY51" s="120"/>
      <c r="ABZ51" s="120"/>
      <c r="ACA51" s="120"/>
      <c r="ACB51" s="120"/>
      <c r="ACC51" s="120"/>
      <c r="ACD51" s="120"/>
      <c r="ACE51" s="120"/>
      <c r="ACF51" s="120"/>
      <c r="ACG51" s="120"/>
      <c r="ACH51" s="102"/>
      <c r="ACI51" s="120"/>
      <c r="ACJ51" s="120"/>
      <c r="ACK51" s="120"/>
      <c r="ACL51" s="120"/>
      <c r="ACM51" s="218" t="s">
        <v>107</v>
      </c>
      <c r="ACN51" s="218"/>
      <c r="ACO51" s="111">
        <f>ACP40</f>
        <v>4</v>
      </c>
      <c r="ACP51" s="120"/>
      <c r="ACQ51" s="120"/>
      <c r="ACR51" s="120"/>
      <c r="ACS51" s="120"/>
      <c r="ACT51" s="120"/>
      <c r="ACU51" s="120"/>
      <c r="ACV51" s="120"/>
      <c r="ACW51" s="120"/>
      <c r="ACX51" s="120"/>
      <c r="ACY51" s="120"/>
      <c r="ACZ51" s="120"/>
      <c r="ADA51" s="102"/>
      <c r="ADB51" s="120"/>
      <c r="ADC51" s="120"/>
      <c r="ADD51" s="120"/>
      <c r="ADE51" s="120"/>
      <c r="ADF51" s="218" t="s">
        <v>107</v>
      </c>
      <c r="ADG51" s="218"/>
      <c r="ADH51" s="111">
        <f>ADI40</f>
        <v>0</v>
      </c>
      <c r="ADI51" s="120"/>
      <c r="ADJ51" s="120"/>
      <c r="ADK51" s="120"/>
      <c r="ADL51" s="120"/>
      <c r="ADM51" s="120"/>
      <c r="ADN51" s="120"/>
      <c r="ADO51" s="120"/>
      <c r="ADP51" s="120"/>
      <c r="ADQ51" s="120"/>
      <c r="ADR51" s="120"/>
      <c r="ADS51" s="120"/>
      <c r="ADT51" s="102"/>
      <c r="ADU51" s="120"/>
      <c r="ADV51" s="120"/>
      <c r="ADW51" s="120"/>
      <c r="ADX51" s="120"/>
      <c r="ADY51" s="218" t="s">
        <v>107</v>
      </c>
      <c r="ADZ51" s="218"/>
      <c r="AEA51" s="111">
        <f>AEB40</f>
        <v>0</v>
      </c>
      <c r="AEB51" s="120"/>
      <c r="AEC51" s="120"/>
      <c r="AED51" s="120"/>
      <c r="AEE51" s="120"/>
      <c r="AEF51" s="120"/>
      <c r="AEG51" s="120"/>
      <c r="AEH51" s="120"/>
      <c r="AEI51" s="120"/>
      <c r="AEJ51" s="120"/>
      <c r="AEK51" s="120"/>
      <c r="AEL51" s="120"/>
      <c r="AEM51" s="102"/>
      <c r="AEN51" s="120"/>
      <c r="AEO51" s="120"/>
      <c r="AEP51" s="120"/>
      <c r="AEQ51" s="120"/>
      <c r="AER51" s="218" t="s">
        <v>107</v>
      </c>
      <c r="AES51" s="218"/>
      <c r="AET51" s="111">
        <f>AEU40</f>
        <v>0</v>
      </c>
      <c r="AEU51" s="120"/>
      <c r="AEV51" s="120"/>
      <c r="AEW51" s="120"/>
      <c r="AEX51" s="120"/>
      <c r="AEY51" s="120"/>
      <c r="AEZ51" s="120"/>
      <c r="AFA51" s="120"/>
      <c r="AFB51" s="120"/>
      <c r="AFC51" s="120"/>
      <c r="AFD51" s="120"/>
      <c r="AFE51" s="120"/>
      <c r="AFF51" s="102"/>
      <c r="AFG51" s="120"/>
      <c r="AFH51" s="120"/>
      <c r="AFI51" s="120"/>
      <c r="AFJ51" s="120"/>
      <c r="AFK51" s="218" t="s">
        <v>107</v>
      </c>
      <c r="AFL51" s="218"/>
      <c r="AFM51" s="111">
        <f>AFN40</f>
        <v>1</v>
      </c>
      <c r="AFN51" s="120"/>
      <c r="AFO51" s="120"/>
      <c r="AFP51" s="120"/>
      <c r="AFQ51" s="120"/>
      <c r="AFR51" s="120"/>
      <c r="AFS51" s="120"/>
      <c r="AFT51" s="120"/>
      <c r="AFU51" s="120"/>
      <c r="AFV51" s="120"/>
      <c r="AFW51" s="120"/>
      <c r="AFX51" s="120"/>
      <c r="AFY51" s="102"/>
      <c r="AFZ51" s="120"/>
      <c r="AGA51" s="120"/>
      <c r="AGB51" s="120"/>
      <c r="AGC51" s="120"/>
      <c r="AGD51" s="218" t="s">
        <v>107</v>
      </c>
      <c r="AGE51" s="218"/>
      <c r="AGF51" s="111">
        <f>AGG40</f>
        <v>3</v>
      </c>
      <c r="AGG51" s="120"/>
      <c r="AGH51" s="120"/>
      <c r="AGI51" s="120"/>
      <c r="AGJ51" s="120"/>
      <c r="AGK51" s="120"/>
      <c r="AGL51" s="120"/>
      <c r="AGM51" s="120"/>
      <c r="AGN51" s="120"/>
      <c r="AGO51" s="120"/>
      <c r="AGP51" s="120"/>
      <c r="AGQ51" s="120"/>
      <c r="AGR51" s="102"/>
      <c r="AGS51" s="120"/>
      <c r="AGT51" s="120"/>
      <c r="AGU51" s="120"/>
      <c r="AGV51" s="120"/>
      <c r="AGW51" s="218" t="s">
        <v>107</v>
      </c>
      <c r="AGX51" s="218"/>
      <c r="AGY51" s="111">
        <f>AGZ40</f>
        <v>0</v>
      </c>
      <c r="AGZ51" s="120"/>
      <c r="AHA51" s="120"/>
      <c r="AHB51" s="120"/>
      <c r="AHC51" s="120"/>
      <c r="AHD51" s="120"/>
      <c r="AHE51" s="120"/>
      <c r="AHF51" s="120"/>
      <c r="AHG51" s="120"/>
      <c r="AHH51" s="120"/>
      <c r="AHI51" s="120"/>
      <c r="AHJ51" s="120"/>
      <c r="AHK51" s="102"/>
      <c r="AHL51" s="120"/>
      <c r="AHM51" s="120"/>
      <c r="AHN51" s="120"/>
      <c r="AHO51" s="120"/>
      <c r="AHP51" s="218" t="s">
        <v>107</v>
      </c>
      <c r="AHQ51" s="218"/>
      <c r="AHR51" s="111">
        <f>AHS40</f>
        <v>0</v>
      </c>
      <c r="AHS51" s="120"/>
      <c r="AHT51" s="120"/>
      <c r="AHU51" s="120"/>
      <c r="AHV51" s="120"/>
      <c r="AHW51" s="120"/>
      <c r="AHX51" s="120"/>
      <c r="AHY51" s="120"/>
      <c r="AHZ51" s="120"/>
      <c r="AIA51" s="120"/>
      <c r="AIB51" s="120"/>
      <c r="AIC51" s="120"/>
      <c r="AID51" s="102"/>
      <c r="AIE51" s="120"/>
      <c r="AIF51" s="120"/>
      <c r="AIG51" s="120"/>
      <c r="AIH51" s="120"/>
      <c r="AII51" s="218" t="s">
        <v>107</v>
      </c>
      <c r="AIJ51" s="218"/>
      <c r="AIK51" s="111">
        <f>AIL40</f>
        <v>0</v>
      </c>
      <c r="AIL51" s="120"/>
      <c r="AIM51" s="120"/>
      <c r="AIN51" s="120"/>
      <c r="AIO51" s="120"/>
      <c r="AIP51" s="120"/>
      <c r="AIQ51" s="120"/>
      <c r="AIR51" s="120"/>
      <c r="AIS51" s="120"/>
      <c r="AIT51" s="120"/>
      <c r="AIU51" s="120"/>
      <c r="AIV51" s="120"/>
      <c r="AIW51" s="102"/>
      <c r="AIX51" s="120"/>
      <c r="AIY51" s="120"/>
      <c r="AIZ51" s="120"/>
      <c r="AJA51" s="120"/>
      <c r="AJB51" s="218" t="s">
        <v>107</v>
      </c>
      <c r="AJC51" s="218"/>
      <c r="AJD51" s="111">
        <f>AJE40</f>
        <v>0</v>
      </c>
      <c r="AJE51" s="120"/>
      <c r="AJF51" s="120"/>
      <c r="AJG51" s="120"/>
      <c r="AJH51" s="120"/>
      <c r="AJI51" s="120"/>
      <c r="AJJ51" s="120"/>
      <c r="AJK51" s="120"/>
      <c r="AJL51" s="120"/>
      <c r="AJM51" s="120"/>
      <c r="AJN51" s="120"/>
      <c r="AJO51" s="120"/>
      <c r="AJP51" s="102"/>
      <c r="AJQ51" s="120"/>
      <c r="AJR51" s="120"/>
      <c r="AJS51" s="120"/>
      <c r="AJT51" s="120"/>
      <c r="AJU51" s="218" t="s">
        <v>107</v>
      </c>
      <c r="AJV51" s="218"/>
      <c r="AJW51" s="111">
        <f>AJX40</f>
        <v>0</v>
      </c>
      <c r="AJX51" s="120"/>
      <c r="AJY51" s="120"/>
      <c r="AJZ51" s="120"/>
      <c r="AKA51" s="120"/>
      <c r="AKB51" s="120"/>
      <c r="AKC51" s="120"/>
      <c r="AKD51" s="120"/>
      <c r="AKE51" s="120"/>
      <c r="AKF51" s="120"/>
      <c r="AKG51" s="120"/>
      <c r="AKH51" s="120"/>
      <c r="AKI51" s="102"/>
      <c r="AKJ51" s="120"/>
      <c r="AKK51" s="120"/>
      <c r="AKL51" s="120"/>
      <c r="AKM51" s="120"/>
      <c r="AKN51" s="218" t="s">
        <v>107</v>
      </c>
      <c r="AKO51" s="218"/>
      <c r="AKP51" s="111">
        <f>AKQ40</f>
        <v>0</v>
      </c>
      <c r="AKQ51" s="120"/>
      <c r="AKR51" s="120"/>
      <c r="AKS51" s="120"/>
      <c r="AKT51" s="120"/>
      <c r="AKU51" s="120"/>
      <c r="AKV51" s="120"/>
      <c r="AKW51" s="120"/>
      <c r="AKX51" s="120"/>
      <c r="AKY51" s="120"/>
      <c r="AKZ51" s="120"/>
      <c r="ALA51" s="120"/>
      <c r="ALB51" s="102"/>
      <c r="ALC51" s="120"/>
      <c r="ALD51" s="120"/>
      <c r="ALE51" s="120"/>
      <c r="ALF51" s="120"/>
      <c r="ALG51" s="218" t="s">
        <v>107</v>
      </c>
      <c r="ALH51" s="218"/>
      <c r="ALI51" s="111">
        <f>ALJ40</f>
        <v>6</v>
      </c>
      <c r="ALJ51" s="120"/>
      <c r="ALK51" s="120"/>
      <c r="ALL51" s="120"/>
      <c r="ALM51" s="120"/>
      <c r="ALN51" s="120"/>
      <c r="ALO51" s="120"/>
      <c r="ALP51" s="120"/>
      <c r="ALQ51" s="120"/>
      <c r="ALR51" s="120"/>
      <c r="ALS51" s="120"/>
      <c r="ALT51" s="120"/>
      <c r="ALU51" s="102"/>
      <c r="ALV51" s="120"/>
      <c r="ALW51" s="120"/>
      <c r="ALX51" s="120"/>
      <c r="ALY51" s="120"/>
      <c r="ALZ51" s="218" t="s">
        <v>107</v>
      </c>
      <c r="AMA51" s="218"/>
      <c r="AMB51" s="111">
        <f>AMC40</f>
        <v>0</v>
      </c>
      <c r="AMC51" s="120"/>
      <c r="AMD51" s="120"/>
      <c r="AME51" s="120"/>
      <c r="AMF51" s="120"/>
      <c r="AMG51" s="120"/>
      <c r="AMH51" s="120"/>
      <c r="AMI51" s="120"/>
      <c r="AMJ51" s="120"/>
      <c r="AMK51" s="120"/>
      <c r="AML51" s="120"/>
      <c r="AMM51" s="120"/>
      <c r="AMN51" s="102"/>
      <c r="AMO51" s="120"/>
      <c r="AMP51" s="120"/>
      <c r="AMQ51" s="120"/>
      <c r="AMR51" s="120"/>
      <c r="AMS51" s="218" t="s">
        <v>107</v>
      </c>
      <c r="AMT51" s="218"/>
      <c r="AMU51" s="111">
        <f>AMV40</f>
        <v>0</v>
      </c>
      <c r="AMV51" s="120"/>
      <c r="AMW51" s="120"/>
      <c r="AMX51" s="120"/>
      <c r="AMY51" s="120"/>
      <c r="AMZ51" s="120"/>
      <c r="ANA51" s="120"/>
      <c r="ANB51" s="120"/>
      <c r="ANC51" s="120"/>
      <c r="AND51" s="120"/>
      <c r="ANE51" s="120"/>
      <c r="ANF51" s="120"/>
      <c r="ANG51" s="102"/>
      <c r="ANH51" s="120"/>
      <c r="ANI51" s="120"/>
      <c r="ANJ51" s="120"/>
      <c r="ANK51" s="120"/>
      <c r="ANL51" s="218" t="s">
        <v>107</v>
      </c>
      <c r="ANM51" s="218"/>
      <c r="ANN51" s="111">
        <f>ANO40</f>
        <v>0.75</v>
      </c>
      <c r="ANO51" s="120"/>
      <c r="ANP51" s="120"/>
      <c r="ANQ51" s="120"/>
      <c r="ANR51" s="120"/>
      <c r="ANS51" s="120"/>
      <c r="ANT51" s="120"/>
      <c r="ANU51" s="120"/>
      <c r="ANV51" s="120"/>
      <c r="ANW51" s="120"/>
      <c r="ANX51" s="120"/>
      <c r="ANY51" s="120"/>
      <c r="ANZ51" s="102"/>
      <c r="AOA51" s="120"/>
      <c r="AOB51" s="120"/>
      <c r="AOC51" s="120"/>
      <c r="AOD51" s="120"/>
      <c r="AOE51" s="218" t="s">
        <v>107</v>
      </c>
      <c r="AOF51" s="218"/>
      <c r="AOG51" s="111">
        <f>AOH40</f>
        <v>1.5</v>
      </c>
      <c r="AOH51" s="120"/>
      <c r="AOI51" s="120"/>
      <c r="AOJ51" s="120"/>
      <c r="AOK51" s="120"/>
      <c r="AOL51" s="120"/>
      <c r="AOM51" s="120"/>
      <c r="AON51" s="120"/>
      <c r="AOO51" s="120"/>
      <c r="AOP51" s="120"/>
      <c r="AOQ51" s="120"/>
      <c r="AOR51" s="120"/>
      <c r="AOS51" s="102"/>
      <c r="AOT51" s="120"/>
      <c r="AOU51" s="120"/>
      <c r="AOV51" s="120"/>
      <c r="AOW51" s="120"/>
      <c r="AOX51" s="218" t="s">
        <v>107</v>
      </c>
      <c r="AOY51" s="218"/>
      <c r="AOZ51" s="111">
        <f>APA40</f>
        <v>0</v>
      </c>
      <c r="APA51" s="120"/>
      <c r="APB51" s="120"/>
      <c r="APC51" s="120"/>
      <c r="APD51" s="120"/>
      <c r="APE51" s="120"/>
      <c r="APF51" s="120"/>
      <c r="APG51" s="120"/>
      <c r="APH51" s="120"/>
      <c r="API51" s="120"/>
      <c r="APJ51" s="120"/>
      <c r="APK51" s="120"/>
      <c r="APL51" s="102"/>
      <c r="APM51" s="120"/>
      <c r="APN51" s="120"/>
      <c r="APO51" s="120"/>
      <c r="APP51" s="120"/>
      <c r="APQ51" s="218" t="s">
        <v>107</v>
      </c>
      <c r="APR51" s="218"/>
      <c r="APS51" s="111">
        <f>APT40</f>
        <v>0</v>
      </c>
      <c r="APT51" s="120"/>
      <c r="APU51" s="120"/>
      <c r="APV51" s="120"/>
      <c r="APW51" s="120"/>
      <c r="APX51" s="120"/>
      <c r="APY51" s="120"/>
      <c r="APZ51" s="120"/>
      <c r="AQA51" s="120"/>
      <c r="AQB51" s="120"/>
      <c r="AQC51" s="120"/>
      <c r="AQD51" s="120"/>
      <c r="AQE51" s="102"/>
      <c r="AQF51" s="120"/>
      <c r="AQG51" s="120"/>
      <c r="AQH51" s="120"/>
      <c r="AQI51" s="120"/>
      <c r="AQJ51" s="218" t="s">
        <v>107</v>
      </c>
      <c r="AQK51" s="218"/>
      <c r="AQL51" s="111">
        <f>AQM40</f>
        <v>0</v>
      </c>
      <c r="AQM51" s="120"/>
      <c r="AQN51" s="120"/>
      <c r="AQO51" s="120"/>
      <c r="AQP51" s="120"/>
      <c r="AQQ51" s="120"/>
      <c r="AQR51" s="120"/>
      <c r="AQS51" s="120"/>
      <c r="AQT51" s="120"/>
      <c r="AQU51" s="120"/>
      <c r="AQV51" s="120"/>
      <c r="AQW51" s="120"/>
      <c r="AQX51" s="102"/>
      <c r="AQY51" s="120"/>
      <c r="AQZ51" s="120"/>
      <c r="ARA51" s="120"/>
      <c r="ARB51" s="120"/>
      <c r="ARC51" s="218" t="s">
        <v>107</v>
      </c>
      <c r="ARD51" s="218"/>
      <c r="ARE51" s="111">
        <f>ARF40</f>
        <v>1.5</v>
      </c>
      <c r="ARF51" s="120"/>
      <c r="ARG51" s="120"/>
      <c r="ARH51" s="120"/>
      <c r="ARI51" s="120"/>
      <c r="ARJ51" s="120"/>
      <c r="ARK51" s="120"/>
      <c r="ARL51" s="120"/>
      <c r="ARM51" s="120"/>
      <c r="ARN51" s="120"/>
      <c r="ARO51" s="120"/>
      <c r="ARP51" s="120"/>
      <c r="ARQ51" s="102"/>
      <c r="ARR51" s="120"/>
      <c r="ARS51" s="120"/>
      <c r="ART51" s="120"/>
      <c r="ARU51" s="120"/>
      <c r="ARV51" s="218" t="s">
        <v>107</v>
      </c>
      <c r="ARW51" s="218"/>
      <c r="ARX51" s="111">
        <f>ARY40</f>
        <v>0.4</v>
      </c>
      <c r="ARY51" s="120"/>
      <c r="ARZ51" s="120"/>
      <c r="ASA51" s="120"/>
      <c r="ASB51" s="120"/>
      <c r="ASC51" s="120"/>
      <c r="ASD51" s="120"/>
      <c r="ASE51" s="120"/>
      <c r="ASF51" s="120"/>
      <c r="ASG51" s="120"/>
      <c r="ASH51" s="120"/>
      <c r="ASI51" s="120"/>
      <c r="ASJ51" s="102"/>
      <c r="ASK51" s="120"/>
      <c r="ASL51" s="120"/>
      <c r="ASM51" s="120"/>
      <c r="ASN51" s="120"/>
      <c r="ASO51" s="218" t="s">
        <v>107</v>
      </c>
      <c r="ASP51" s="218"/>
      <c r="ASQ51" s="111">
        <f>ASR40</f>
        <v>0</v>
      </c>
      <c r="ASR51" s="120"/>
      <c r="ASS51" s="120"/>
      <c r="AST51" s="120"/>
      <c r="ASU51" s="120"/>
      <c r="ASV51" s="120"/>
      <c r="ASW51" s="120"/>
      <c r="ASX51" s="120"/>
      <c r="ASY51" s="120"/>
      <c r="ASZ51" s="120"/>
      <c r="ATA51" s="120"/>
      <c r="ATB51" s="120"/>
      <c r="ATC51" s="102"/>
      <c r="ATD51" s="120"/>
      <c r="ATE51" s="120"/>
      <c r="ATF51" s="120"/>
      <c r="ATG51" s="120"/>
      <c r="ATH51" s="218" t="s">
        <v>107</v>
      </c>
      <c r="ATI51" s="218"/>
      <c r="ATJ51" s="111">
        <f>ATK40</f>
        <v>4</v>
      </c>
      <c r="ATK51" s="120"/>
      <c r="ATL51" s="120"/>
      <c r="ATM51" s="120"/>
      <c r="ATN51" s="120"/>
      <c r="ATO51" s="120"/>
      <c r="ATP51" s="120"/>
      <c r="ATQ51" s="120"/>
      <c r="ATR51" s="120"/>
      <c r="ATS51" s="120"/>
      <c r="ATT51" s="120"/>
      <c r="ATU51" s="120"/>
      <c r="ATV51" s="102"/>
      <c r="ATW51" s="120"/>
      <c r="ATX51" s="120"/>
      <c r="ATY51" s="120"/>
      <c r="ATZ51" s="120"/>
      <c r="AUA51" s="218" t="s">
        <v>107</v>
      </c>
      <c r="AUB51" s="218"/>
      <c r="AUC51" s="111">
        <f>AUD40</f>
        <v>0</v>
      </c>
      <c r="AUD51" s="120"/>
      <c r="AUE51" s="120"/>
      <c r="AUF51" s="120"/>
      <c r="AUG51" s="120"/>
      <c r="AUH51" s="120"/>
      <c r="AUI51" s="120"/>
      <c r="AUJ51" s="120"/>
      <c r="AUK51" s="120"/>
      <c r="AUL51" s="120"/>
      <c r="AUM51" s="120"/>
      <c r="AUN51" s="120"/>
      <c r="AUO51" s="102"/>
      <c r="AUP51" s="120"/>
      <c r="AUQ51" s="120"/>
      <c r="AUR51" s="120"/>
      <c r="AUS51" s="120"/>
      <c r="AUT51" s="218" t="s">
        <v>107</v>
      </c>
      <c r="AUU51" s="218"/>
      <c r="AUV51" s="111">
        <f>AUW40</f>
        <v>0</v>
      </c>
      <c r="AUW51" s="120"/>
      <c r="AUX51" s="120"/>
      <c r="AUY51" s="120"/>
      <c r="AUZ51" s="120"/>
      <c r="AVA51" s="120"/>
      <c r="AVB51" s="120"/>
      <c r="AVC51" s="120"/>
      <c r="AVD51" s="120"/>
      <c r="AVE51" s="120"/>
      <c r="AVF51" s="120"/>
      <c r="AVG51" s="120"/>
    </row>
    <row r="52" spans="1:1255" x14ac:dyDescent="0.3">
      <c r="A52" s="102"/>
      <c r="B52" s="102"/>
      <c r="C52" s="102"/>
      <c r="D52" s="102"/>
      <c r="E52" s="102"/>
      <c r="F52" s="109" t="s">
        <v>108</v>
      </c>
      <c r="G52" s="109"/>
      <c r="H52" s="110">
        <f>J40</f>
        <v>57</v>
      </c>
      <c r="I52" s="102"/>
      <c r="J52" s="102"/>
      <c r="K52" s="102"/>
      <c r="L52" s="102"/>
      <c r="M52" s="102"/>
      <c r="N52" s="102"/>
      <c r="O52" s="102"/>
      <c r="P52" s="102"/>
      <c r="Q52" s="102"/>
      <c r="R52" s="102"/>
      <c r="S52" s="102"/>
      <c r="T52" s="102"/>
      <c r="U52" s="357"/>
      <c r="V52" s="357"/>
      <c r="W52" s="357"/>
      <c r="X52" s="357"/>
      <c r="Y52" s="357"/>
      <c r="Z52" s="357" t="s">
        <v>108</v>
      </c>
      <c r="AA52" s="357"/>
      <c r="AB52" s="416">
        <f>AD40</f>
        <v>0</v>
      </c>
      <c r="AC52" s="357"/>
      <c r="AD52" s="357"/>
      <c r="AE52" s="357"/>
      <c r="AF52" s="357"/>
      <c r="AG52" s="357"/>
      <c r="AH52" s="357"/>
      <c r="AI52" s="357"/>
      <c r="AJ52" s="357"/>
      <c r="AK52" s="357"/>
      <c r="AL52" s="357"/>
      <c r="AM52" s="357"/>
      <c r="AN52" s="102"/>
      <c r="AO52" s="120"/>
      <c r="AP52" s="120"/>
      <c r="AQ52" s="120"/>
      <c r="AR52" s="120"/>
      <c r="AS52" s="218" t="s">
        <v>108</v>
      </c>
      <c r="AT52" s="218"/>
      <c r="AU52" s="110">
        <f>AW40</f>
        <v>97.5</v>
      </c>
      <c r="AV52" s="120"/>
      <c r="AW52" s="120"/>
      <c r="AX52" s="120"/>
      <c r="AY52" s="120"/>
      <c r="AZ52" s="120"/>
      <c r="BA52" s="120"/>
      <c r="BB52" s="120"/>
      <c r="BC52" s="120"/>
      <c r="BD52" s="120"/>
      <c r="BE52" s="120"/>
      <c r="BF52" s="120"/>
      <c r="BG52" s="102"/>
      <c r="BH52" s="102"/>
      <c r="BI52" s="102"/>
      <c r="BJ52" s="102"/>
      <c r="BK52" s="102"/>
      <c r="BL52" s="109" t="s">
        <v>108</v>
      </c>
      <c r="BM52" s="109"/>
      <c r="BN52" s="110">
        <f>BP40</f>
        <v>105</v>
      </c>
      <c r="BO52" s="102"/>
      <c r="BP52" s="102"/>
      <c r="BQ52" s="102"/>
      <c r="BR52" s="102"/>
      <c r="BS52" s="102"/>
      <c r="BT52" s="102"/>
      <c r="BU52" s="102"/>
      <c r="BV52" s="102"/>
      <c r="BW52" s="102"/>
      <c r="BX52" s="102"/>
      <c r="BY52" s="102"/>
      <c r="BZ52" s="102"/>
      <c r="CA52" s="120"/>
      <c r="CB52" s="120"/>
      <c r="CC52" s="120"/>
      <c r="CD52" s="120"/>
      <c r="CE52" s="218" t="s">
        <v>108</v>
      </c>
      <c r="CF52" s="218"/>
      <c r="CG52" s="110">
        <f>CI40</f>
        <v>127.5</v>
      </c>
      <c r="CH52" s="120"/>
      <c r="CI52" s="120"/>
      <c r="CJ52" s="120"/>
      <c r="CK52" s="120"/>
      <c r="CL52" s="120"/>
      <c r="CM52" s="120"/>
      <c r="CN52" s="120"/>
      <c r="CO52" s="120"/>
      <c r="CP52" s="120"/>
      <c r="CQ52" s="120"/>
      <c r="CR52" s="120"/>
      <c r="CS52" s="102"/>
      <c r="CT52" s="120"/>
      <c r="CU52" s="120"/>
      <c r="CV52" s="120"/>
      <c r="CW52" s="120"/>
      <c r="CX52" s="218" t="s">
        <v>108</v>
      </c>
      <c r="CY52" s="218"/>
      <c r="CZ52" s="110">
        <f>DB40</f>
        <v>0</v>
      </c>
      <c r="DA52" s="120"/>
      <c r="DB52" s="120"/>
      <c r="DC52" s="120"/>
      <c r="DD52" s="120"/>
      <c r="DE52" s="120"/>
      <c r="DF52" s="120"/>
      <c r="DG52" s="120"/>
      <c r="DH52" s="120"/>
      <c r="DI52" s="120"/>
      <c r="DJ52" s="120"/>
      <c r="DK52" s="120"/>
      <c r="DL52" s="102"/>
      <c r="DM52" s="120"/>
      <c r="DN52" s="120"/>
      <c r="DO52" s="120"/>
      <c r="DP52" s="120"/>
      <c r="DQ52" s="218" t="s">
        <v>108</v>
      </c>
      <c r="DR52" s="218"/>
      <c r="DS52" s="110">
        <f>DU40</f>
        <v>0</v>
      </c>
      <c r="DT52" s="120"/>
      <c r="DU52" s="120"/>
      <c r="DV52" s="120"/>
      <c r="DW52" s="120"/>
      <c r="DX52" s="120"/>
      <c r="DY52" s="492">
        <v>1400</v>
      </c>
      <c r="DZ52" s="493"/>
      <c r="EA52" s="494"/>
      <c r="EB52" s="120"/>
      <c r="EC52" s="120"/>
      <c r="ED52" s="120"/>
      <c r="EE52" s="102"/>
      <c r="EF52" s="120"/>
      <c r="EG52" s="120"/>
      <c r="EH52" s="120"/>
      <c r="EI52" s="120"/>
      <c r="EJ52" s="218" t="s">
        <v>108</v>
      </c>
      <c r="EK52" s="218"/>
      <c r="EL52" s="110">
        <f>EN40</f>
        <v>44.5</v>
      </c>
      <c r="EM52" s="120"/>
      <c r="EN52" s="120"/>
      <c r="EO52" s="120"/>
      <c r="EP52" s="120"/>
      <c r="EQ52" s="120"/>
      <c r="ER52" s="120"/>
      <c r="ES52" s="120"/>
      <c r="ET52" s="120"/>
      <c r="EU52" s="120"/>
      <c r="EV52" s="120"/>
      <c r="EW52" s="120"/>
      <c r="EX52" s="102"/>
      <c r="EY52" s="120"/>
      <c r="EZ52" s="120"/>
      <c r="FA52" s="120"/>
      <c r="FB52" s="120"/>
      <c r="FC52" s="218" t="s">
        <v>108</v>
      </c>
      <c r="FD52" s="218"/>
      <c r="FE52" s="110">
        <f>FG40</f>
        <v>7.5</v>
      </c>
      <c r="FF52" s="120"/>
      <c r="FG52" s="120"/>
      <c r="FH52" s="120"/>
      <c r="FI52" s="120"/>
      <c r="FJ52" s="120"/>
      <c r="FK52" s="120"/>
      <c r="FL52" s="120"/>
      <c r="FM52" s="120"/>
      <c r="FN52" s="120"/>
      <c r="FO52" s="120"/>
      <c r="FP52" s="120"/>
      <c r="FQ52" s="102"/>
      <c r="FR52" s="120"/>
      <c r="FS52" s="120"/>
      <c r="FT52" s="120"/>
      <c r="FU52" s="120"/>
      <c r="FV52" s="218" t="s">
        <v>108</v>
      </c>
      <c r="FW52" s="218"/>
      <c r="FX52" s="110">
        <f>FZ40</f>
        <v>0</v>
      </c>
      <c r="FY52" s="120"/>
      <c r="FZ52" s="120"/>
      <c r="GA52" s="120"/>
      <c r="GB52" s="120"/>
      <c r="GC52" s="120"/>
      <c r="GD52" s="120"/>
      <c r="GE52" s="120"/>
      <c r="GF52" s="120"/>
      <c r="GG52" s="120"/>
      <c r="GH52" s="120"/>
      <c r="GI52" s="120"/>
      <c r="GJ52" s="102"/>
      <c r="GK52" s="102"/>
      <c r="GL52" s="102"/>
      <c r="GM52" s="102"/>
      <c r="GN52" s="102"/>
      <c r="GO52" s="109" t="s">
        <v>108</v>
      </c>
      <c r="GP52" s="109"/>
      <c r="GQ52" s="110">
        <f>GS40</f>
        <v>30</v>
      </c>
      <c r="GR52" s="102"/>
      <c r="GS52" s="102"/>
      <c r="GT52" s="102"/>
      <c r="GU52" s="102"/>
      <c r="GV52" s="102"/>
      <c r="GW52" s="102"/>
      <c r="GX52" s="102"/>
      <c r="GY52" s="102"/>
      <c r="GZ52" s="102"/>
      <c r="HA52" s="102"/>
      <c r="HB52" s="102"/>
      <c r="HC52" s="102"/>
      <c r="HD52" s="120"/>
      <c r="HE52" s="120"/>
      <c r="HF52" s="120"/>
      <c r="HG52" s="120"/>
      <c r="HH52" s="218" t="s">
        <v>108</v>
      </c>
      <c r="HI52" s="218"/>
      <c r="HJ52" s="110">
        <f>HL40</f>
        <v>0</v>
      </c>
      <c r="HK52" s="120"/>
      <c r="HL52" s="120"/>
      <c r="HM52" s="120"/>
      <c r="HN52" s="120"/>
      <c r="HO52" s="120"/>
      <c r="HP52" s="120"/>
      <c r="HQ52" s="120"/>
      <c r="HR52" s="120"/>
      <c r="HS52" s="120"/>
      <c r="HT52" s="120"/>
      <c r="HU52" s="120"/>
      <c r="HV52" s="102"/>
      <c r="HW52" s="120"/>
      <c r="HX52" s="120"/>
      <c r="HY52" s="120"/>
      <c r="HZ52" s="120"/>
      <c r="IA52" s="218" t="s">
        <v>108</v>
      </c>
      <c r="IB52" s="218"/>
      <c r="IC52" s="110">
        <f>IE40</f>
        <v>135</v>
      </c>
      <c r="ID52" s="120"/>
      <c r="IE52" s="120"/>
      <c r="IF52" s="120"/>
      <c r="IG52" s="120"/>
      <c r="IH52" s="120"/>
      <c r="II52" s="120"/>
      <c r="IJ52" s="120"/>
      <c r="IK52" s="120"/>
      <c r="IL52" s="120"/>
      <c r="IM52" s="120"/>
      <c r="IN52" s="120"/>
      <c r="IO52" s="102"/>
      <c r="IP52" s="120"/>
      <c r="IQ52" s="120"/>
      <c r="IR52" s="120"/>
      <c r="IS52" s="120"/>
      <c r="IT52" s="218" t="s">
        <v>108</v>
      </c>
      <c r="IU52" s="218"/>
      <c r="IV52" s="110">
        <f>IX40</f>
        <v>135</v>
      </c>
      <c r="IW52" s="120"/>
      <c r="IX52" s="120"/>
      <c r="IY52" s="120"/>
      <c r="IZ52" s="120"/>
      <c r="JA52" s="120"/>
      <c r="JB52" s="120"/>
      <c r="JC52" s="120"/>
      <c r="JD52" s="120"/>
      <c r="JE52" s="120"/>
      <c r="JF52" s="120"/>
      <c r="JG52" s="120"/>
      <c r="JH52" s="102"/>
      <c r="JI52" s="120"/>
      <c r="JJ52" s="120"/>
      <c r="JK52" s="120"/>
      <c r="JL52" s="120"/>
      <c r="JM52" s="218" t="s">
        <v>108</v>
      </c>
      <c r="JN52" s="218"/>
      <c r="JO52" s="110">
        <f>JQ40</f>
        <v>0</v>
      </c>
      <c r="JP52" s="120"/>
      <c r="JQ52" s="120"/>
      <c r="JR52" s="120"/>
      <c r="JS52" s="120"/>
      <c r="JT52" s="120"/>
      <c r="JU52" s="120"/>
      <c r="JV52" s="120"/>
      <c r="JW52" s="120"/>
      <c r="JX52" s="120"/>
      <c r="JY52" s="120"/>
      <c r="JZ52" s="120"/>
      <c r="KA52" s="102"/>
      <c r="KB52" s="120"/>
      <c r="KC52" s="120"/>
      <c r="KD52" s="120"/>
      <c r="KE52" s="120"/>
      <c r="KF52" s="218" t="s">
        <v>108</v>
      </c>
      <c r="KG52" s="218"/>
      <c r="KH52" s="110">
        <f>KJ40</f>
        <v>120</v>
      </c>
      <c r="KI52" s="120"/>
      <c r="KJ52" s="120"/>
      <c r="KK52" s="120"/>
      <c r="KL52" s="120"/>
      <c r="KM52" s="120"/>
      <c r="KN52" s="120"/>
      <c r="KO52" s="120"/>
      <c r="KP52" s="120"/>
      <c r="KQ52" s="120"/>
      <c r="KR52" s="120"/>
      <c r="KS52" s="120"/>
      <c r="KT52" s="102"/>
      <c r="KU52" s="120"/>
      <c r="KV52" s="120"/>
      <c r="KW52" s="120"/>
      <c r="KX52" s="120"/>
      <c r="KY52" s="218" t="s">
        <v>108</v>
      </c>
      <c r="KZ52" s="218"/>
      <c r="LA52" s="110">
        <f>LC40</f>
        <v>97.5</v>
      </c>
      <c r="LB52" s="120"/>
      <c r="LC52" s="120"/>
      <c r="LD52" s="120"/>
      <c r="LE52" s="120"/>
      <c r="LF52" s="120"/>
      <c r="LG52" s="120"/>
      <c r="LH52" s="120"/>
      <c r="LI52" s="120"/>
      <c r="LJ52" s="120"/>
      <c r="LK52" s="120"/>
      <c r="LL52" s="120"/>
      <c r="LM52" s="102"/>
      <c r="LN52" s="120"/>
      <c r="LO52" s="120"/>
      <c r="LP52" s="120"/>
      <c r="LQ52" s="120"/>
      <c r="LR52" s="218" t="s">
        <v>108</v>
      </c>
      <c r="LS52" s="218"/>
      <c r="LT52" s="110">
        <f>LV40</f>
        <v>94.5</v>
      </c>
      <c r="LU52" s="120"/>
      <c r="LV52" s="120"/>
      <c r="LW52" s="120"/>
      <c r="LX52" s="120"/>
      <c r="LY52" s="120"/>
      <c r="LZ52" s="120"/>
      <c r="MA52" s="120"/>
      <c r="MB52" s="120"/>
      <c r="MC52" s="120"/>
      <c r="MD52" s="120"/>
      <c r="ME52" s="120"/>
      <c r="MF52" s="102"/>
      <c r="MG52" s="120"/>
      <c r="MH52" s="120"/>
      <c r="MI52" s="120"/>
      <c r="MJ52" s="120"/>
      <c r="MK52" s="218" t="s">
        <v>108</v>
      </c>
      <c r="ML52" s="218"/>
      <c r="MM52" s="110">
        <f>MO40</f>
        <v>120</v>
      </c>
      <c r="MN52" s="120"/>
      <c r="MO52" s="120"/>
      <c r="MP52" s="120"/>
      <c r="MQ52" s="120"/>
      <c r="MR52" s="120"/>
      <c r="MS52" s="120"/>
      <c r="MT52" s="120"/>
      <c r="MU52" s="120"/>
      <c r="MV52" s="120"/>
      <c r="MW52" s="120"/>
      <c r="MX52" s="120"/>
      <c r="MY52" s="102"/>
      <c r="MZ52" s="120"/>
      <c r="NA52" s="120"/>
      <c r="NB52" s="120"/>
      <c r="NC52" s="120"/>
      <c r="ND52" s="218" t="s">
        <v>108</v>
      </c>
      <c r="NE52" s="218"/>
      <c r="NF52" s="110">
        <f>NH40</f>
        <v>120</v>
      </c>
      <c r="NG52" s="120"/>
      <c r="NH52" s="120"/>
      <c r="NI52" s="120"/>
      <c r="NJ52" s="120"/>
      <c r="NK52" s="120"/>
      <c r="NL52" s="120"/>
      <c r="NM52" s="120"/>
      <c r="NN52" s="120"/>
      <c r="NO52" s="120"/>
      <c r="NP52" s="120"/>
      <c r="NQ52" s="120"/>
      <c r="NR52" s="102"/>
      <c r="NS52" s="120"/>
      <c r="NT52" s="120"/>
      <c r="NU52" s="120"/>
      <c r="NV52" s="120"/>
      <c r="NW52" s="218" t="s">
        <v>108</v>
      </c>
      <c r="NX52" s="218"/>
      <c r="NY52" s="110">
        <f>OA40</f>
        <v>127.5</v>
      </c>
      <c r="NZ52" s="120"/>
      <c r="OA52" s="120"/>
      <c r="OB52" s="120"/>
      <c r="OC52" s="120"/>
      <c r="OD52" s="120"/>
      <c r="OE52" s="120"/>
      <c r="OF52" s="120"/>
      <c r="OG52" s="120"/>
      <c r="OH52" s="120"/>
      <c r="OI52" s="120"/>
      <c r="OJ52" s="120"/>
      <c r="OK52" s="102"/>
      <c r="OL52" s="120"/>
      <c r="OM52" s="120"/>
      <c r="ON52" s="120"/>
      <c r="OO52" s="120"/>
      <c r="OP52" s="218" t="s">
        <v>108</v>
      </c>
      <c r="OQ52" s="218"/>
      <c r="OR52" s="110">
        <f>OT40</f>
        <v>127.5</v>
      </c>
      <c r="OS52" s="120"/>
      <c r="OT52" s="120"/>
      <c r="OU52" s="120"/>
      <c r="OV52" s="120"/>
      <c r="OW52" s="120"/>
      <c r="OX52" s="120"/>
      <c r="OY52" s="120"/>
      <c r="OZ52" s="120"/>
      <c r="PA52" s="120"/>
      <c r="PB52" s="120"/>
      <c r="PC52" s="120"/>
      <c r="PD52" s="102"/>
      <c r="PE52" s="120"/>
      <c r="PF52" s="120"/>
      <c r="PG52" s="120"/>
      <c r="PH52" s="120"/>
      <c r="PI52" s="218" t="s">
        <v>108</v>
      </c>
      <c r="PJ52" s="218"/>
      <c r="PK52" s="110">
        <f>PM40</f>
        <v>90</v>
      </c>
      <c r="PL52" s="120"/>
      <c r="PM52" s="120"/>
      <c r="PN52" s="120"/>
      <c r="PO52" s="120"/>
      <c r="PP52" s="120"/>
      <c r="PQ52" s="120"/>
      <c r="PR52" s="120"/>
      <c r="PS52" s="120"/>
      <c r="PT52" s="120"/>
      <c r="PU52" s="120"/>
      <c r="PV52" s="120"/>
      <c r="PW52" s="102"/>
      <c r="PX52" s="120"/>
      <c r="PY52" s="120"/>
      <c r="PZ52" s="120"/>
      <c r="QA52" s="120"/>
      <c r="QB52" s="218" t="s">
        <v>108</v>
      </c>
      <c r="QC52" s="218"/>
      <c r="QD52" s="110">
        <f>QF40</f>
        <v>142.5</v>
      </c>
      <c r="QE52" s="120"/>
      <c r="QF52" s="120"/>
      <c r="QG52" s="120"/>
      <c r="QH52" s="120"/>
      <c r="QI52" s="120"/>
      <c r="QJ52" s="120"/>
      <c r="QK52" s="120"/>
      <c r="QL52" s="120"/>
      <c r="QM52" s="120"/>
      <c r="QN52" s="120"/>
      <c r="QO52" s="120"/>
      <c r="QP52" s="102"/>
      <c r="QQ52" s="120"/>
      <c r="QR52" s="120"/>
      <c r="QS52" s="120"/>
      <c r="QT52" s="120"/>
      <c r="QU52" s="218" t="s">
        <v>108</v>
      </c>
      <c r="QV52" s="218"/>
      <c r="QW52" s="110">
        <f>QY40</f>
        <v>97.5</v>
      </c>
      <c r="QX52" s="120"/>
      <c r="QY52" s="120"/>
      <c r="QZ52" s="120"/>
      <c r="RA52" s="120"/>
      <c r="RB52" s="120"/>
      <c r="RC52" s="120"/>
      <c r="RD52" s="120"/>
      <c r="RE52" s="120"/>
      <c r="RF52" s="120"/>
      <c r="RG52" s="120"/>
      <c r="RH52" s="120"/>
      <c r="RI52" s="102"/>
      <c r="RJ52" s="120"/>
      <c r="RK52" s="120"/>
      <c r="RL52" s="120"/>
      <c r="RM52" s="120"/>
      <c r="RN52" s="218" t="s">
        <v>108</v>
      </c>
      <c r="RO52" s="218"/>
      <c r="RP52" s="110">
        <f>RR40</f>
        <v>127.5</v>
      </c>
      <c r="RQ52" s="120"/>
      <c r="RR52" s="120"/>
      <c r="RS52" s="120"/>
      <c r="RT52" s="120"/>
      <c r="RU52" s="120"/>
      <c r="RV52" s="120"/>
      <c r="RW52" s="120"/>
      <c r="RX52" s="120"/>
      <c r="RY52" s="120"/>
      <c r="RZ52" s="120"/>
      <c r="SA52" s="120"/>
      <c r="SB52" s="102"/>
      <c r="SC52" s="120"/>
      <c r="SD52" s="120"/>
      <c r="SE52" s="120"/>
      <c r="SF52" s="120"/>
      <c r="SG52" s="218" t="s">
        <v>108</v>
      </c>
      <c r="SH52" s="218"/>
      <c r="SI52" s="110">
        <f>SK40</f>
        <v>127.5</v>
      </c>
      <c r="SJ52" s="120"/>
      <c r="SK52" s="120"/>
      <c r="SL52" s="120"/>
      <c r="SM52" s="120"/>
      <c r="SN52" s="120"/>
      <c r="SO52" s="120"/>
      <c r="SP52" s="120"/>
      <c r="SQ52" s="120"/>
      <c r="SR52" s="120"/>
      <c r="SS52" s="120"/>
      <c r="ST52" s="120"/>
      <c r="SU52" s="102"/>
      <c r="SV52" s="120"/>
      <c r="SW52" s="120"/>
      <c r="SX52" s="120"/>
      <c r="SY52" s="120"/>
      <c r="SZ52" s="218" t="s">
        <v>108</v>
      </c>
      <c r="TA52" s="218"/>
      <c r="TB52" s="110">
        <f>TD40</f>
        <v>0</v>
      </c>
      <c r="TC52" s="120"/>
      <c r="TD52" s="120"/>
      <c r="TE52" s="120"/>
      <c r="TF52" s="120"/>
      <c r="TG52" s="120"/>
      <c r="TH52" s="120"/>
      <c r="TI52" s="120"/>
      <c r="TJ52" s="120"/>
      <c r="TK52" s="120"/>
      <c r="TL52" s="120"/>
      <c r="TM52" s="120"/>
      <c r="TN52" s="102"/>
      <c r="TO52" s="120"/>
      <c r="TP52" s="120"/>
      <c r="TQ52" s="120"/>
      <c r="TR52" s="120"/>
      <c r="TS52" s="218" t="s">
        <v>108</v>
      </c>
      <c r="TT52" s="218"/>
      <c r="TU52" s="110">
        <f>TW40</f>
        <v>120</v>
      </c>
      <c r="TV52" s="120"/>
      <c r="TW52" s="120"/>
      <c r="TX52" s="120"/>
      <c r="TY52" s="120"/>
      <c r="TZ52" s="120"/>
      <c r="UA52" s="120"/>
      <c r="UB52" s="120"/>
      <c r="UC52" s="120"/>
      <c r="UD52" s="120"/>
      <c r="UE52" s="120"/>
      <c r="UF52" s="120"/>
      <c r="UG52" s="102"/>
      <c r="UH52" s="120"/>
      <c r="UI52" s="120"/>
      <c r="UJ52" s="120"/>
      <c r="UK52" s="120"/>
      <c r="UL52" s="218" t="s">
        <v>108</v>
      </c>
      <c r="UM52" s="218"/>
      <c r="UN52" s="110">
        <f>UP40</f>
        <v>127.5</v>
      </c>
      <c r="UO52" s="120"/>
      <c r="UP52" s="120"/>
      <c r="UQ52" s="120"/>
      <c r="UR52" s="120"/>
      <c r="US52" s="120"/>
      <c r="UT52" s="120"/>
      <c r="UU52" s="120"/>
      <c r="UV52" s="120"/>
      <c r="UW52" s="120"/>
      <c r="UX52" s="120"/>
      <c r="UY52" s="120"/>
      <c r="UZ52" s="102"/>
      <c r="VA52" s="120"/>
      <c r="VB52" s="120"/>
      <c r="VC52" s="120"/>
      <c r="VD52" s="120"/>
      <c r="VE52" s="218" t="s">
        <v>108</v>
      </c>
      <c r="VF52" s="218"/>
      <c r="VG52" s="110">
        <f>VI40</f>
        <v>150</v>
      </c>
      <c r="VH52" s="120"/>
      <c r="VI52" s="120"/>
      <c r="VJ52" s="120"/>
      <c r="VK52" s="120"/>
      <c r="VL52" s="120"/>
      <c r="VM52" s="120"/>
      <c r="VN52" s="120"/>
      <c r="VO52" s="120"/>
      <c r="VP52" s="120"/>
      <c r="VQ52" s="120"/>
      <c r="VR52" s="120"/>
      <c r="VS52" s="102"/>
      <c r="VT52" s="120"/>
      <c r="VU52" s="120"/>
      <c r="VV52" s="120"/>
      <c r="VW52" s="120"/>
      <c r="VX52" s="218" t="s">
        <v>108</v>
      </c>
      <c r="VY52" s="218"/>
      <c r="VZ52" s="110">
        <f>WB40</f>
        <v>120</v>
      </c>
      <c r="WA52" s="120"/>
      <c r="WB52" s="120"/>
      <c r="WC52" s="120"/>
      <c r="WD52" s="120"/>
      <c r="WE52" s="120"/>
      <c r="WF52" s="120"/>
      <c r="WG52" s="120"/>
      <c r="WH52" s="120"/>
      <c r="WI52" s="120"/>
      <c r="WJ52" s="120"/>
      <c r="WK52" s="120"/>
      <c r="WL52" s="102"/>
      <c r="WM52" s="120"/>
      <c r="WN52" s="120"/>
      <c r="WO52" s="120"/>
      <c r="WP52" s="120"/>
      <c r="WQ52" s="218" t="s">
        <v>108</v>
      </c>
      <c r="WR52" s="218"/>
      <c r="WS52" s="110">
        <f>WU40</f>
        <v>135</v>
      </c>
      <c r="WT52" s="120"/>
      <c r="WU52" s="120"/>
      <c r="WV52" s="120"/>
      <c r="WW52" s="120"/>
      <c r="WX52" s="120"/>
      <c r="WY52" s="120"/>
      <c r="WZ52" s="120"/>
      <c r="XA52" s="120"/>
      <c r="XB52" s="120"/>
      <c r="XC52" s="120"/>
      <c r="XD52" s="120"/>
      <c r="XE52" s="102"/>
      <c r="XF52" s="120"/>
      <c r="XG52" s="120"/>
      <c r="XH52" s="120"/>
      <c r="XI52" s="120"/>
      <c r="XJ52" s="218" t="s">
        <v>108</v>
      </c>
      <c r="XK52" s="218"/>
      <c r="XL52" s="110">
        <f>XN40</f>
        <v>127.5</v>
      </c>
      <c r="XM52" s="120"/>
      <c r="XN52" s="120"/>
      <c r="XO52" s="120"/>
      <c r="XP52" s="120"/>
      <c r="XQ52" s="120"/>
      <c r="XR52" s="120"/>
      <c r="XS52" s="120"/>
      <c r="XT52" s="120"/>
      <c r="XU52" s="120"/>
      <c r="XV52" s="120"/>
      <c r="XW52" s="120"/>
      <c r="XX52" s="102"/>
      <c r="XY52" s="120"/>
      <c r="XZ52" s="120"/>
      <c r="YA52" s="120"/>
      <c r="YB52" s="120"/>
      <c r="YC52" s="218" t="s">
        <v>108</v>
      </c>
      <c r="YD52" s="218"/>
      <c r="YE52" s="110">
        <f>YG40</f>
        <v>127.5</v>
      </c>
      <c r="YF52" s="120"/>
      <c r="YG52" s="120"/>
      <c r="YH52" s="120"/>
      <c r="YI52" s="120"/>
      <c r="YJ52" s="120"/>
      <c r="YK52" s="120"/>
      <c r="YL52" s="120"/>
      <c r="YM52" s="120"/>
      <c r="YN52" s="120"/>
      <c r="YO52" s="120"/>
      <c r="YP52" s="120"/>
      <c r="YQ52" s="102"/>
      <c r="YR52" s="120"/>
      <c r="YS52" s="120"/>
      <c r="YT52" s="120"/>
      <c r="YU52" s="120"/>
      <c r="YV52" s="218" t="s">
        <v>108</v>
      </c>
      <c r="YW52" s="218"/>
      <c r="YX52" s="110">
        <f>YZ40</f>
        <v>112.5</v>
      </c>
      <c r="YY52" s="120"/>
      <c r="YZ52" s="120"/>
      <c r="ZA52" s="120"/>
      <c r="ZB52" s="120"/>
      <c r="ZC52" s="120"/>
      <c r="ZD52" s="120"/>
      <c r="ZE52" s="120"/>
      <c r="ZF52" s="120"/>
      <c r="ZG52" s="120"/>
      <c r="ZH52" s="120"/>
      <c r="ZI52" s="120"/>
      <c r="ZJ52" s="102"/>
      <c r="ZK52" s="120"/>
      <c r="ZL52" s="120"/>
      <c r="ZM52" s="120"/>
      <c r="ZN52" s="120"/>
      <c r="ZO52" s="218" t="s">
        <v>108</v>
      </c>
      <c r="ZP52" s="218"/>
      <c r="ZQ52" s="110">
        <f>ZS40</f>
        <v>127.5</v>
      </c>
      <c r="ZR52" s="120"/>
      <c r="ZS52" s="120"/>
      <c r="ZT52" s="120"/>
      <c r="ZU52" s="120"/>
      <c r="ZV52" s="120"/>
      <c r="ZW52" s="120"/>
      <c r="ZX52" s="120"/>
      <c r="ZY52" s="120"/>
      <c r="ZZ52" s="120"/>
      <c r="AAA52" s="120"/>
      <c r="AAB52" s="120"/>
      <c r="AAC52" s="102"/>
      <c r="AAD52" s="120"/>
      <c r="AAE52" s="120"/>
      <c r="AAF52" s="120"/>
      <c r="AAG52" s="120"/>
      <c r="AAH52" s="218" t="s">
        <v>108</v>
      </c>
      <c r="AAI52" s="218"/>
      <c r="AAJ52" s="110">
        <f>AAL40</f>
        <v>150</v>
      </c>
      <c r="AAK52" s="120"/>
      <c r="AAL52" s="120"/>
      <c r="AAM52" s="120"/>
      <c r="AAN52" s="120"/>
      <c r="AAO52" s="120"/>
      <c r="AAP52" s="120"/>
      <c r="AAQ52" s="120"/>
      <c r="AAR52" s="120"/>
      <c r="AAS52" s="120"/>
      <c r="AAT52" s="120"/>
      <c r="AAU52" s="120"/>
      <c r="AAV52" s="102"/>
      <c r="AAW52" s="120"/>
      <c r="AAX52" s="120"/>
      <c r="AAY52" s="120"/>
      <c r="AAZ52" s="120"/>
      <c r="ABA52" s="218" t="s">
        <v>108</v>
      </c>
      <c r="ABB52" s="218"/>
      <c r="ABC52" s="110">
        <f>ABE40</f>
        <v>127.5</v>
      </c>
      <c r="ABD52" s="120"/>
      <c r="ABE52" s="120"/>
      <c r="ABF52" s="120"/>
      <c r="ABG52" s="120"/>
      <c r="ABH52" s="120"/>
      <c r="ABI52" s="120"/>
      <c r="ABJ52" s="120"/>
      <c r="ABK52" s="120"/>
      <c r="ABL52" s="120"/>
      <c r="ABM52" s="120"/>
      <c r="ABN52" s="120"/>
      <c r="ABO52" s="102"/>
      <c r="ABP52" s="120"/>
      <c r="ABQ52" s="120"/>
      <c r="ABR52" s="120"/>
      <c r="ABS52" s="120"/>
      <c r="ABT52" s="218" t="s">
        <v>108</v>
      </c>
      <c r="ABU52" s="218"/>
      <c r="ABV52" s="110">
        <f>ABX40</f>
        <v>0</v>
      </c>
      <c r="ABW52" s="120"/>
      <c r="ABX52" s="120"/>
      <c r="ABY52" s="120"/>
      <c r="ABZ52" s="120"/>
      <c r="ACA52" s="120"/>
      <c r="ACB52" s="120"/>
      <c r="ACC52" s="120"/>
      <c r="ACD52" s="120"/>
      <c r="ACE52" s="120"/>
      <c r="ACF52" s="120"/>
      <c r="ACG52" s="120"/>
      <c r="ACH52" s="102"/>
      <c r="ACI52" s="120"/>
      <c r="ACJ52" s="120"/>
      <c r="ACK52" s="120"/>
      <c r="ACL52" s="120"/>
      <c r="ACM52" s="218" t="s">
        <v>108</v>
      </c>
      <c r="ACN52" s="218"/>
      <c r="ACO52" s="110">
        <f>ACQ40</f>
        <v>127.5</v>
      </c>
      <c r="ACP52" s="120"/>
      <c r="ACQ52" s="120"/>
      <c r="ACR52" s="120"/>
      <c r="ACS52" s="120"/>
      <c r="ACT52" s="120"/>
      <c r="ACU52" s="120"/>
      <c r="ACV52" s="120"/>
      <c r="ACW52" s="120"/>
      <c r="ACX52" s="120"/>
      <c r="ACY52" s="120"/>
      <c r="ACZ52" s="120"/>
      <c r="ADA52" s="102"/>
      <c r="ADB52" s="120"/>
      <c r="ADC52" s="120"/>
      <c r="ADD52" s="120"/>
      <c r="ADE52" s="120"/>
      <c r="ADF52" s="218" t="s">
        <v>108</v>
      </c>
      <c r="ADG52" s="218"/>
      <c r="ADH52" s="110">
        <f>ADJ40</f>
        <v>103</v>
      </c>
      <c r="ADI52" s="120"/>
      <c r="ADJ52" s="120"/>
      <c r="ADK52" s="120"/>
      <c r="ADL52" s="120"/>
      <c r="ADM52" s="120"/>
      <c r="ADN52" s="120"/>
      <c r="ADO52" s="120"/>
      <c r="ADP52" s="120"/>
      <c r="ADQ52" s="120"/>
      <c r="ADR52" s="120"/>
      <c r="ADS52" s="120"/>
      <c r="ADT52" s="102"/>
      <c r="ADU52" s="120"/>
      <c r="ADV52" s="120"/>
      <c r="ADW52" s="120"/>
      <c r="ADX52" s="120"/>
      <c r="ADY52" s="218" t="s">
        <v>108</v>
      </c>
      <c r="ADZ52" s="218"/>
      <c r="AEA52" s="110">
        <f>AEC40</f>
        <v>135</v>
      </c>
      <c r="AEB52" s="120"/>
      <c r="AEC52" s="120"/>
      <c r="AED52" s="120"/>
      <c r="AEE52" s="120"/>
      <c r="AEF52" s="120"/>
      <c r="AEG52" s="120"/>
      <c r="AEH52" s="120"/>
      <c r="AEI52" s="120"/>
      <c r="AEJ52" s="120"/>
      <c r="AEK52" s="120"/>
      <c r="AEL52" s="120"/>
      <c r="AEM52" s="102"/>
      <c r="AEN52" s="120"/>
      <c r="AEO52" s="120"/>
      <c r="AEP52" s="120"/>
      <c r="AEQ52" s="120"/>
      <c r="AER52" s="218" t="s">
        <v>108</v>
      </c>
      <c r="AES52" s="218"/>
      <c r="AET52" s="110">
        <f>AEV40</f>
        <v>127.5</v>
      </c>
      <c r="AEU52" s="120"/>
      <c r="AEV52" s="120"/>
      <c r="AEW52" s="120"/>
      <c r="AEX52" s="120"/>
      <c r="AEY52" s="120"/>
      <c r="AEZ52" s="120"/>
      <c r="AFA52" s="120"/>
      <c r="AFB52" s="120"/>
      <c r="AFC52" s="120"/>
      <c r="AFD52" s="120"/>
      <c r="AFE52" s="120"/>
      <c r="AFF52" s="102"/>
      <c r="AFG52" s="120"/>
      <c r="AFH52" s="120"/>
      <c r="AFI52" s="120"/>
      <c r="AFJ52" s="120"/>
      <c r="AFK52" s="218" t="s">
        <v>108</v>
      </c>
      <c r="AFL52" s="218"/>
      <c r="AFM52" s="110">
        <f>AFO40</f>
        <v>135</v>
      </c>
      <c r="AFN52" s="120"/>
      <c r="AFO52" s="120"/>
      <c r="AFP52" s="120"/>
      <c r="AFQ52" s="120"/>
      <c r="AFR52" s="120"/>
      <c r="AFS52" s="120"/>
      <c r="AFT52" s="120"/>
      <c r="AFU52" s="120"/>
      <c r="AFV52" s="120"/>
      <c r="AFW52" s="120"/>
      <c r="AFX52" s="120"/>
      <c r="AFY52" s="102"/>
      <c r="AFZ52" s="120"/>
      <c r="AGA52" s="120"/>
      <c r="AGB52" s="120"/>
      <c r="AGC52" s="120"/>
      <c r="AGD52" s="218" t="s">
        <v>108</v>
      </c>
      <c r="AGE52" s="218"/>
      <c r="AGF52" s="110">
        <f>AGH40</f>
        <v>134.5</v>
      </c>
      <c r="AGG52" s="120"/>
      <c r="AGH52" s="120"/>
      <c r="AGI52" s="120"/>
      <c r="AGJ52" s="120"/>
      <c r="AGK52" s="120"/>
      <c r="AGL52" s="120"/>
      <c r="AGM52" s="120"/>
      <c r="AGN52" s="120"/>
      <c r="AGO52" s="120"/>
      <c r="AGP52" s="120"/>
      <c r="AGQ52" s="120"/>
      <c r="AGR52" s="102"/>
      <c r="AGS52" s="120"/>
      <c r="AGT52" s="120"/>
      <c r="AGU52" s="120"/>
      <c r="AGV52" s="120"/>
      <c r="AGW52" s="218" t="s">
        <v>108</v>
      </c>
      <c r="AGX52" s="218"/>
      <c r="AGY52" s="110">
        <f>AHA40</f>
        <v>142.5</v>
      </c>
      <c r="AGZ52" s="120"/>
      <c r="AHA52" s="120"/>
      <c r="AHB52" s="120"/>
      <c r="AHC52" s="120"/>
      <c r="AHD52" s="120"/>
      <c r="AHE52" s="120"/>
      <c r="AHF52" s="120"/>
      <c r="AHG52" s="120"/>
      <c r="AHH52" s="120"/>
      <c r="AHI52" s="120"/>
      <c r="AHJ52" s="120"/>
      <c r="AHK52" s="102"/>
      <c r="AHL52" s="120"/>
      <c r="AHM52" s="120"/>
      <c r="AHN52" s="120"/>
      <c r="AHO52" s="120"/>
      <c r="AHP52" s="218" t="s">
        <v>108</v>
      </c>
      <c r="AHQ52" s="218"/>
      <c r="AHR52" s="110">
        <f>AHT40</f>
        <v>97.5</v>
      </c>
      <c r="AHS52" s="120"/>
      <c r="AHT52" s="120"/>
      <c r="AHU52" s="120"/>
      <c r="AHV52" s="120"/>
      <c r="AHW52" s="120"/>
      <c r="AHX52" s="120"/>
      <c r="AHY52" s="120"/>
      <c r="AHZ52" s="120"/>
      <c r="AIA52" s="120"/>
      <c r="AIB52" s="120"/>
      <c r="AIC52" s="120"/>
      <c r="AID52" s="102"/>
      <c r="AIE52" s="120"/>
      <c r="AIF52" s="120"/>
      <c r="AIG52" s="120"/>
      <c r="AIH52" s="120"/>
      <c r="AII52" s="218" t="s">
        <v>108</v>
      </c>
      <c r="AIJ52" s="218"/>
      <c r="AIK52" s="110">
        <f>AIM40</f>
        <v>112.5</v>
      </c>
      <c r="AIL52" s="120"/>
      <c r="AIM52" s="120"/>
      <c r="AIN52" s="120"/>
      <c r="AIO52" s="120"/>
      <c r="AIP52" s="120"/>
      <c r="AIQ52" s="120"/>
      <c r="AIR52" s="120"/>
      <c r="AIS52" s="120"/>
      <c r="AIT52" s="120"/>
      <c r="AIU52" s="120"/>
      <c r="AIV52" s="120"/>
      <c r="AIW52" s="102"/>
      <c r="AIX52" s="120"/>
      <c r="AIY52" s="120"/>
      <c r="AIZ52" s="120"/>
      <c r="AJA52" s="120"/>
      <c r="AJB52" s="218" t="s">
        <v>108</v>
      </c>
      <c r="AJC52" s="218"/>
      <c r="AJD52" s="110">
        <f>AJF40</f>
        <v>135</v>
      </c>
      <c r="AJE52" s="120"/>
      <c r="AJF52" s="120"/>
      <c r="AJG52" s="120"/>
      <c r="AJH52" s="120"/>
      <c r="AJI52" s="120"/>
      <c r="AJJ52" s="120"/>
      <c r="AJK52" s="120"/>
      <c r="AJL52" s="120"/>
      <c r="AJM52" s="120"/>
      <c r="AJN52" s="120"/>
      <c r="AJO52" s="120"/>
      <c r="AJP52" s="102"/>
      <c r="AJQ52" s="120"/>
      <c r="AJR52" s="120"/>
      <c r="AJS52" s="120"/>
      <c r="AJT52" s="120"/>
      <c r="AJU52" s="218" t="s">
        <v>108</v>
      </c>
      <c r="AJV52" s="218"/>
      <c r="AJW52" s="110">
        <f>AJY40</f>
        <v>135</v>
      </c>
      <c r="AJX52" s="120"/>
      <c r="AJY52" s="120"/>
      <c r="AJZ52" s="120"/>
      <c r="AKA52" s="120"/>
      <c r="AKB52" s="120"/>
      <c r="AKC52" s="120"/>
      <c r="AKD52" s="120"/>
      <c r="AKE52" s="120"/>
      <c r="AKF52" s="120"/>
      <c r="AKG52" s="120"/>
      <c r="AKH52" s="120"/>
      <c r="AKI52" s="102"/>
      <c r="AKJ52" s="120"/>
      <c r="AKK52" s="120"/>
      <c r="AKL52" s="120"/>
      <c r="AKM52" s="120"/>
      <c r="AKN52" s="218" t="s">
        <v>108</v>
      </c>
      <c r="AKO52" s="218"/>
      <c r="AKP52" s="110">
        <f>AKR40</f>
        <v>142.5</v>
      </c>
      <c r="AKQ52" s="120"/>
      <c r="AKR52" s="120"/>
      <c r="AKS52" s="120"/>
      <c r="AKT52" s="120"/>
      <c r="AKU52" s="120"/>
      <c r="AKV52" s="120"/>
      <c r="AKW52" s="120"/>
      <c r="AKX52" s="120"/>
      <c r="AKY52" s="120"/>
      <c r="AKZ52" s="120"/>
      <c r="ALA52" s="120"/>
      <c r="ALB52" s="102"/>
      <c r="ALC52" s="120"/>
      <c r="ALD52" s="120"/>
      <c r="ALE52" s="120"/>
      <c r="ALF52" s="120"/>
      <c r="ALG52" s="218" t="s">
        <v>108</v>
      </c>
      <c r="ALH52" s="218"/>
      <c r="ALI52" s="110">
        <f>ALK40</f>
        <v>135</v>
      </c>
      <c r="ALJ52" s="120"/>
      <c r="ALK52" s="120"/>
      <c r="ALL52" s="120"/>
      <c r="ALM52" s="120"/>
      <c r="ALN52" s="120"/>
      <c r="ALO52" s="120"/>
      <c r="ALP52" s="120"/>
      <c r="ALQ52" s="120"/>
      <c r="ALR52" s="120"/>
      <c r="ALS52" s="120"/>
      <c r="ALT52" s="120"/>
      <c r="ALU52" s="102"/>
      <c r="ALV52" s="120"/>
      <c r="ALW52" s="120"/>
      <c r="ALX52" s="120"/>
      <c r="ALY52" s="120"/>
      <c r="ALZ52" s="218" t="s">
        <v>108</v>
      </c>
      <c r="AMA52" s="218"/>
      <c r="AMB52" s="110">
        <f>AMD40</f>
        <v>135</v>
      </c>
      <c r="AMC52" s="120"/>
      <c r="AMD52" s="120"/>
      <c r="AME52" s="120"/>
      <c r="AMF52" s="120"/>
      <c r="AMG52" s="120"/>
      <c r="AMH52" s="120"/>
      <c r="AMI52" s="120"/>
      <c r="AMJ52" s="120"/>
      <c r="AMK52" s="120"/>
      <c r="AML52" s="120"/>
      <c r="AMM52" s="120"/>
      <c r="AMN52" s="102"/>
      <c r="AMO52" s="120"/>
      <c r="AMP52" s="120"/>
      <c r="AMQ52" s="120"/>
      <c r="AMR52" s="120"/>
      <c r="AMS52" s="218" t="s">
        <v>108</v>
      </c>
      <c r="AMT52" s="218"/>
      <c r="AMU52" s="110">
        <f>AMW40</f>
        <v>142.5</v>
      </c>
      <c r="AMV52" s="120"/>
      <c r="AMW52" s="120"/>
      <c r="AMX52" s="120"/>
      <c r="AMY52" s="120"/>
      <c r="AMZ52" s="120"/>
      <c r="ANA52" s="120"/>
      <c r="ANB52" s="120"/>
      <c r="ANC52" s="120"/>
      <c r="AND52" s="120"/>
      <c r="ANE52" s="120"/>
      <c r="ANF52" s="120"/>
      <c r="ANG52" s="102"/>
      <c r="ANH52" s="120"/>
      <c r="ANI52" s="120"/>
      <c r="ANJ52" s="120"/>
      <c r="ANK52" s="120"/>
      <c r="ANL52" s="218" t="s">
        <v>108</v>
      </c>
      <c r="ANM52" s="218"/>
      <c r="ANN52" s="110">
        <f>ANP40</f>
        <v>127.5</v>
      </c>
      <c r="ANO52" s="120"/>
      <c r="ANP52" s="120"/>
      <c r="ANQ52" s="120"/>
      <c r="ANR52" s="120"/>
      <c r="ANS52" s="120"/>
      <c r="ANT52" s="120"/>
      <c r="ANU52" s="120"/>
      <c r="ANV52" s="120"/>
      <c r="ANW52" s="120"/>
      <c r="ANX52" s="120"/>
      <c r="ANY52" s="120"/>
      <c r="ANZ52" s="102"/>
      <c r="AOA52" s="120"/>
      <c r="AOB52" s="120"/>
      <c r="AOC52" s="120"/>
      <c r="AOD52" s="120"/>
      <c r="AOE52" s="218" t="s">
        <v>108</v>
      </c>
      <c r="AOF52" s="218"/>
      <c r="AOG52" s="110">
        <f>AOI40</f>
        <v>142.5</v>
      </c>
      <c r="AOH52" s="120"/>
      <c r="AOI52" s="120"/>
      <c r="AOJ52" s="120"/>
      <c r="AOK52" s="120"/>
      <c r="AOL52" s="120"/>
      <c r="AOM52" s="120"/>
      <c r="AON52" s="120"/>
      <c r="AOO52" s="120"/>
      <c r="AOP52" s="120"/>
      <c r="AOQ52" s="120"/>
      <c r="AOR52" s="120"/>
      <c r="AOS52" s="102"/>
      <c r="AOT52" s="120"/>
      <c r="AOU52" s="120"/>
      <c r="AOV52" s="120"/>
      <c r="AOW52" s="120"/>
      <c r="AOX52" s="218" t="s">
        <v>108</v>
      </c>
      <c r="AOY52" s="218"/>
      <c r="AOZ52" s="110">
        <f>APB40</f>
        <v>135</v>
      </c>
      <c r="APA52" s="120"/>
      <c r="APB52" s="120"/>
      <c r="APC52" s="120"/>
      <c r="APD52" s="120"/>
      <c r="APE52" s="120"/>
      <c r="APF52" s="120"/>
      <c r="APG52" s="120"/>
      <c r="APH52" s="120"/>
      <c r="API52" s="120"/>
      <c r="APJ52" s="120"/>
      <c r="APK52" s="120"/>
      <c r="APL52" s="102"/>
      <c r="APM52" s="120"/>
      <c r="APN52" s="120"/>
      <c r="APO52" s="120"/>
      <c r="APP52" s="120"/>
      <c r="APQ52" s="218" t="s">
        <v>108</v>
      </c>
      <c r="APR52" s="218"/>
      <c r="APS52" s="110">
        <f>APU40</f>
        <v>142.5</v>
      </c>
      <c r="APT52" s="120"/>
      <c r="APU52" s="120"/>
      <c r="APV52" s="120"/>
      <c r="APW52" s="120"/>
      <c r="APX52" s="120"/>
      <c r="APY52" s="120"/>
      <c r="APZ52" s="120"/>
      <c r="AQA52" s="120"/>
      <c r="AQB52" s="120"/>
      <c r="AQC52" s="120"/>
      <c r="AQD52" s="120"/>
      <c r="AQE52" s="102"/>
      <c r="AQF52" s="120"/>
      <c r="AQG52" s="120"/>
      <c r="AQH52" s="120"/>
      <c r="AQI52" s="120"/>
      <c r="AQJ52" s="218" t="s">
        <v>108</v>
      </c>
      <c r="AQK52" s="218"/>
      <c r="AQL52" s="110">
        <f>AQN40</f>
        <v>135</v>
      </c>
      <c r="AQM52" s="120"/>
      <c r="AQN52" s="120"/>
      <c r="AQO52" s="120"/>
      <c r="AQP52" s="120"/>
      <c r="AQQ52" s="120"/>
      <c r="AQR52" s="120"/>
      <c r="AQS52" s="120"/>
      <c r="AQT52" s="120"/>
      <c r="AQU52" s="120"/>
      <c r="AQV52" s="120"/>
      <c r="AQW52" s="120"/>
      <c r="AQX52" s="102"/>
      <c r="AQY52" s="120"/>
      <c r="AQZ52" s="120"/>
      <c r="ARA52" s="120"/>
      <c r="ARB52" s="120"/>
      <c r="ARC52" s="218" t="s">
        <v>108</v>
      </c>
      <c r="ARD52" s="218"/>
      <c r="ARE52" s="110">
        <f>ARG40</f>
        <v>142.5</v>
      </c>
      <c r="ARF52" s="120"/>
      <c r="ARG52" s="120"/>
      <c r="ARH52" s="120"/>
      <c r="ARI52" s="120"/>
      <c r="ARJ52" s="120"/>
      <c r="ARK52" s="120"/>
      <c r="ARL52" s="120"/>
      <c r="ARM52" s="120"/>
      <c r="ARN52" s="120"/>
      <c r="ARO52" s="120"/>
      <c r="ARP52" s="120"/>
      <c r="ARQ52" s="102"/>
      <c r="ARR52" s="120"/>
      <c r="ARS52" s="120"/>
      <c r="ART52" s="120"/>
      <c r="ARU52" s="120"/>
      <c r="ARV52" s="218" t="s">
        <v>108</v>
      </c>
      <c r="ARW52" s="218"/>
      <c r="ARX52" s="110">
        <f>ARZ40</f>
        <v>142.5</v>
      </c>
      <c r="ARY52" s="120"/>
      <c r="ARZ52" s="120"/>
      <c r="ASA52" s="120"/>
      <c r="ASB52" s="120"/>
      <c r="ASC52" s="120"/>
      <c r="ASD52" s="120"/>
      <c r="ASE52" s="120"/>
      <c r="ASF52" s="120"/>
      <c r="ASG52" s="120"/>
      <c r="ASH52" s="120"/>
      <c r="ASI52" s="120"/>
      <c r="ASJ52" s="102"/>
      <c r="ASK52" s="120"/>
      <c r="ASL52" s="120"/>
      <c r="ASM52" s="120"/>
      <c r="ASN52" s="120"/>
      <c r="ASO52" s="218" t="s">
        <v>108</v>
      </c>
      <c r="ASP52" s="218"/>
      <c r="ASQ52" s="110">
        <f>ASS40</f>
        <v>135</v>
      </c>
      <c r="ASR52" s="120"/>
      <c r="ASS52" s="120"/>
      <c r="AST52" s="120"/>
      <c r="ASU52" s="120"/>
      <c r="ASV52" s="120"/>
      <c r="ASW52" s="120"/>
      <c r="ASX52" s="120"/>
      <c r="ASY52" s="120"/>
      <c r="ASZ52" s="120"/>
      <c r="ATA52" s="120"/>
      <c r="ATB52" s="120"/>
      <c r="ATC52" s="102"/>
      <c r="ATD52" s="120"/>
      <c r="ATE52" s="120"/>
      <c r="ATF52" s="120"/>
      <c r="ATG52" s="120"/>
      <c r="ATH52" s="218" t="s">
        <v>108</v>
      </c>
      <c r="ATI52" s="218"/>
      <c r="ATJ52" s="110">
        <f>ATL40</f>
        <v>142.5</v>
      </c>
      <c r="ATK52" s="120"/>
      <c r="ATL52" s="120"/>
      <c r="ATM52" s="120"/>
      <c r="ATN52" s="120"/>
      <c r="ATO52" s="120"/>
      <c r="ATP52" s="120"/>
      <c r="ATQ52" s="120"/>
      <c r="ATR52" s="120"/>
      <c r="ATS52" s="120"/>
      <c r="ATT52" s="120"/>
      <c r="ATU52" s="120"/>
      <c r="ATV52" s="102"/>
      <c r="ATW52" s="120"/>
      <c r="ATX52" s="120"/>
      <c r="ATY52" s="120"/>
      <c r="ATZ52" s="120"/>
      <c r="AUA52" s="218" t="s">
        <v>108</v>
      </c>
      <c r="AUB52" s="218"/>
      <c r="AUC52" s="110">
        <f>AUE40</f>
        <v>97.5</v>
      </c>
      <c r="AUD52" s="120"/>
      <c r="AUE52" s="120"/>
      <c r="AUF52" s="120"/>
      <c r="AUG52" s="120"/>
      <c r="AUH52" s="120"/>
      <c r="AUI52" s="120"/>
      <c r="AUJ52" s="120"/>
      <c r="AUK52" s="120"/>
      <c r="AUL52" s="120"/>
      <c r="AUM52" s="120"/>
      <c r="AUN52" s="120"/>
      <c r="AUO52" s="102"/>
      <c r="AUP52" s="120"/>
      <c r="AUQ52" s="120"/>
      <c r="AUR52" s="120"/>
      <c r="AUS52" s="120"/>
      <c r="AUT52" s="218" t="s">
        <v>108</v>
      </c>
      <c r="AUU52" s="218"/>
      <c r="AUV52" s="110">
        <f>AUX40</f>
        <v>127.5</v>
      </c>
      <c r="AUW52" s="120"/>
      <c r="AUX52" s="120"/>
      <c r="AUY52" s="120"/>
      <c r="AUZ52" s="120"/>
      <c r="AVA52" s="120"/>
      <c r="AVB52" s="120"/>
      <c r="AVC52" s="120"/>
      <c r="AVD52" s="120"/>
      <c r="AVE52" s="120"/>
      <c r="AVF52" s="120"/>
      <c r="AVG52" s="120"/>
    </row>
    <row r="53" spans="1:1255" x14ac:dyDescent="0.3">
      <c r="A53" s="102"/>
      <c r="B53" s="102"/>
      <c r="C53" s="102"/>
      <c r="D53" s="102"/>
      <c r="E53" s="102"/>
      <c r="F53" s="109" t="s">
        <v>109</v>
      </c>
      <c r="G53" s="109"/>
      <c r="H53" s="110">
        <f>K40</f>
        <v>173.74694822222222</v>
      </c>
      <c r="I53" s="102"/>
      <c r="J53" s="102"/>
      <c r="K53" s="102"/>
      <c r="L53" s="102"/>
      <c r="M53" s="102"/>
      <c r="N53" s="102"/>
      <c r="O53" s="102"/>
      <c r="P53" s="102"/>
      <c r="Q53" s="102"/>
      <c r="R53" s="102"/>
      <c r="S53" s="102"/>
      <c r="T53" s="102"/>
      <c r="U53" s="357"/>
      <c r="V53" s="357"/>
      <c r="W53" s="357"/>
      <c r="X53" s="357"/>
      <c r="Y53" s="357"/>
      <c r="Z53" s="357" t="s">
        <v>109</v>
      </c>
      <c r="AA53" s="357"/>
      <c r="AB53" s="416">
        <f>AE40</f>
        <v>0</v>
      </c>
      <c r="AC53" s="357"/>
      <c r="AD53" s="357"/>
      <c r="AE53" s="357"/>
      <c r="AF53" s="357"/>
      <c r="AG53" s="357"/>
      <c r="AH53" s="357"/>
      <c r="AI53" s="357"/>
      <c r="AJ53" s="357"/>
      <c r="AK53" s="357"/>
      <c r="AL53" s="357"/>
      <c r="AM53" s="357"/>
      <c r="AN53" s="102"/>
      <c r="AO53" s="120"/>
      <c r="AP53" s="120"/>
      <c r="AQ53" s="120"/>
      <c r="AR53" s="120"/>
      <c r="AS53" s="218" t="s">
        <v>109</v>
      </c>
      <c r="AT53" s="218"/>
      <c r="AU53" s="110">
        <f>AX40</f>
        <v>236.14195305555555</v>
      </c>
      <c r="AV53" s="120"/>
      <c r="AW53" s="120"/>
      <c r="AX53" s="120"/>
      <c r="AY53" s="120"/>
      <c r="AZ53" s="120"/>
      <c r="BA53" s="120"/>
      <c r="BB53" s="120"/>
      <c r="BC53" s="120"/>
      <c r="BD53" s="120"/>
      <c r="BE53" s="120"/>
      <c r="BF53" s="120"/>
      <c r="BG53" s="102"/>
      <c r="BH53" s="102"/>
      <c r="BI53" s="102"/>
      <c r="BJ53" s="102"/>
      <c r="BK53" s="102"/>
      <c r="BL53" s="109" t="s">
        <v>109</v>
      </c>
      <c r="BM53" s="109"/>
      <c r="BN53" s="110">
        <f>BQ40</f>
        <v>136.60090911111109</v>
      </c>
      <c r="BO53" s="102"/>
      <c r="BP53" s="102"/>
      <c r="BQ53" s="102"/>
      <c r="BR53" s="102"/>
      <c r="BS53" s="102"/>
      <c r="BT53" s="102"/>
      <c r="BU53" s="102"/>
      <c r="BV53" s="102"/>
      <c r="BW53" s="102"/>
      <c r="BX53" s="102"/>
      <c r="BY53" s="102"/>
      <c r="BZ53" s="102"/>
      <c r="CA53" s="120"/>
      <c r="CB53" s="120"/>
      <c r="CC53" s="120"/>
      <c r="CD53" s="120"/>
      <c r="CE53" s="218" t="s">
        <v>109</v>
      </c>
      <c r="CF53" s="218"/>
      <c r="CG53" s="110">
        <f>CJ40</f>
        <v>323.01948241111108</v>
      </c>
      <c r="CH53" s="120"/>
      <c r="CI53" s="120"/>
      <c r="CJ53" s="120"/>
      <c r="CK53" s="120"/>
      <c r="CL53" s="120"/>
      <c r="CM53" s="120"/>
      <c r="CN53" s="120"/>
      <c r="CO53" s="120"/>
      <c r="CP53" s="120"/>
      <c r="CQ53" s="120"/>
      <c r="CR53" s="120"/>
      <c r="CS53" s="102"/>
      <c r="CT53" s="120"/>
      <c r="CU53" s="120"/>
      <c r="CV53" s="120"/>
      <c r="CW53" s="120"/>
      <c r="CX53" s="218" t="s">
        <v>109</v>
      </c>
      <c r="CY53" s="218"/>
      <c r="CZ53" s="110">
        <f>DC40</f>
        <v>0</v>
      </c>
      <c r="DA53" s="120"/>
      <c r="DB53" s="120"/>
      <c r="DC53" s="120"/>
      <c r="DD53" s="120"/>
      <c r="DE53" s="120"/>
      <c r="DF53" s="120"/>
      <c r="DG53" s="120"/>
      <c r="DH53" s="120"/>
      <c r="DI53" s="120"/>
      <c r="DJ53" s="120"/>
      <c r="DK53" s="120"/>
      <c r="DL53" s="102"/>
      <c r="DM53" s="120"/>
      <c r="DN53" s="120"/>
      <c r="DO53" s="120"/>
      <c r="DP53" s="120"/>
      <c r="DQ53" s="218" t="s">
        <v>109</v>
      </c>
      <c r="DR53" s="218"/>
      <c r="DS53" s="110">
        <f>DV40</f>
        <v>0</v>
      </c>
      <c r="DT53" s="120"/>
      <c r="DU53" s="120"/>
      <c r="DV53" s="120"/>
      <c r="DW53" s="120"/>
      <c r="DX53" s="120"/>
      <c r="DY53" s="489">
        <f>DY52/(COUNT(DM9:DM39)*7.5)</f>
        <v>6.2222222222222223</v>
      </c>
      <c r="DZ53" s="490"/>
      <c r="EA53" s="491"/>
      <c r="EB53" s="120"/>
      <c r="EC53" s="120"/>
      <c r="ED53" s="120"/>
      <c r="EE53" s="102"/>
      <c r="EF53" s="120"/>
      <c r="EG53" s="120"/>
      <c r="EH53" s="120"/>
      <c r="EI53" s="120"/>
      <c r="EJ53" s="218" t="s">
        <v>109</v>
      </c>
      <c r="EK53" s="218"/>
      <c r="EL53" s="110">
        <f>EO40</f>
        <v>142.32894188888886</v>
      </c>
      <c r="EM53" s="120"/>
      <c r="EN53" s="120"/>
      <c r="EO53" s="120"/>
      <c r="EP53" s="120"/>
      <c r="EQ53" s="120"/>
      <c r="ER53" s="120"/>
      <c r="ES53" s="120"/>
      <c r="ET53" s="120"/>
      <c r="EU53" s="120"/>
      <c r="EV53" s="120"/>
      <c r="EW53" s="120"/>
      <c r="EX53" s="102"/>
      <c r="EY53" s="120"/>
      <c r="EZ53" s="120"/>
      <c r="FA53" s="120"/>
      <c r="FB53" s="120"/>
      <c r="FC53" s="218" t="s">
        <v>109</v>
      </c>
      <c r="FD53" s="218"/>
      <c r="FE53" s="110">
        <f>FH40</f>
        <v>16.85967877777777</v>
      </c>
      <c r="FF53" s="120"/>
      <c r="FG53" s="120"/>
      <c r="FH53" s="120"/>
      <c r="FI53" s="120"/>
      <c r="FJ53" s="120"/>
      <c r="FK53" s="120"/>
      <c r="FL53" s="120"/>
      <c r="FM53" s="120"/>
      <c r="FN53" s="120"/>
      <c r="FO53" s="120"/>
      <c r="FP53" s="120"/>
      <c r="FQ53" s="102"/>
      <c r="FR53" s="120"/>
      <c r="FS53" s="120"/>
      <c r="FT53" s="120"/>
      <c r="FU53" s="120"/>
      <c r="FV53" s="218" t="s">
        <v>109</v>
      </c>
      <c r="FW53" s="218"/>
      <c r="FX53" s="110">
        <f>GA40</f>
        <v>0</v>
      </c>
      <c r="FY53" s="120"/>
      <c r="FZ53" s="120"/>
      <c r="GA53" s="120"/>
      <c r="GB53" s="120"/>
      <c r="GC53" s="120"/>
      <c r="GD53" s="120"/>
      <c r="GE53" s="120"/>
      <c r="GF53" s="120"/>
      <c r="GG53" s="120"/>
      <c r="GH53" s="120"/>
      <c r="GI53" s="120"/>
      <c r="GJ53" s="102"/>
      <c r="GK53" s="102"/>
      <c r="GL53" s="102"/>
      <c r="GM53" s="102"/>
      <c r="GN53" s="102"/>
      <c r="GO53" s="109" t="s">
        <v>109</v>
      </c>
      <c r="GP53" s="109"/>
      <c r="GQ53" s="110">
        <f>GT40</f>
        <v>63.639964877777757</v>
      </c>
      <c r="GR53" s="102"/>
      <c r="GS53" s="102"/>
      <c r="GT53" s="102"/>
      <c r="GU53" s="102"/>
      <c r="GV53" s="102"/>
      <c r="GW53" s="102"/>
      <c r="GX53" s="102"/>
      <c r="GY53" s="102"/>
      <c r="GZ53" s="102"/>
      <c r="HA53" s="102"/>
      <c r="HB53" s="102"/>
      <c r="HC53" s="102"/>
      <c r="HD53" s="120"/>
      <c r="HE53" s="120"/>
      <c r="HF53" s="120"/>
      <c r="HG53" s="120"/>
      <c r="HH53" s="218" t="s">
        <v>109</v>
      </c>
      <c r="HI53" s="218"/>
      <c r="HJ53" s="110">
        <f>HM40</f>
        <v>0</v>
      </c>
      <c r="HK53" s="120"/>
      <c r="HL53" s="120"/>
      <c r="HM53" s="120"/>
      <c r="HN53" s="120"/>
      <c r="HO53" s="120"/>
      <c r="HP53" s="120"/>
      <c r="HQ53" s="120"/>
      <c r="HR53" s="120"/>
      <c r="HS53" s="120"/>
      <c r="HT53" s="120"/>
      <c r="HU53" s="120"/>
      <c r="HV53" s="102"/>
      <c r="HW53" s="120"/>
      <c r="HX53" s="120"/>
      <c r="HY53" s="120"/>
      <c r="HZ53" s="120"/>
      <c r="IA53" s="218" t="s">
        <v>109</v>
      </c>
      <c r="IB53" s="218"/>
      <c r="IC53" s="110">
        <f>IF40</f>
        <v>526.05441982222214</v>
      </c>
      <c r="ID53" s="120"/>
      <c r="IE53" s="120"/>
      <c r="IF53" s="120"/>
      <c r="IG53" s="120"/>
      <c r="IH53" s="120"/>
      <c r="II53" s="120"/>
      <c r="IJ53" s="120"/>
      <c r="IK53" s="120"/>
      <c r="IL53" s="120"/>
      <c r="IM53" s="120"/>
      <c r="IN53" s="120"/>
      <c r="IO53" s="102"/>
      <c r="IP53" s="120"/>
      <c r="IQ53" s="120"/>
      <c r="IR53" s="120"/>
      <c r="IS53" s="120"/>
      <c r="IT53" s="218" t="s">
        <v>109</v>
      </c>
      <c r="IU53" s="218"/>
      <c r="IV53" s="110">
        <f>IY40</f>
        <v>289.20685423333339</v>
      </c>
      <c r="IW53" s="120"/>
      <c r="IX53" s="120"/>
      <c r="IY53" s="120"/>
      <c r="IZ53" s="120"/>
      <c r="JA53" s="120"/>
      <c r="JB53" s="120"/>
      <c r="JC53" s="120"/>
      <c r="JD53" s="120"/>
      <c r="JE53" s="120"/>
      <c r="JF53" s="120"/>
      <c r="JG53" s="120"/>
      <c r="JH53" s="102"/>
      <c r="JI53" s="120"/>
      <c r="JJ53" s="120"/>
      <c r="JK53" s="120"/>
      <c r="JL53" s="120"/>
      <c r="JM53" s="218" t="s">
        <v>109</v>
      </c>
      <c r="JN53" s="218"/>
      <c r="JO53" s="110">
        <f>JR40</f>
        <v>0</v>
      </c>
      <c r="JP53" s="120"/>
      <c r="JQ53" s="120"/>
      <c r="JR53" s="120"/>
      <c r="JS53" s="120"/>
      <c r="JT53" s="120"/>
      <c r="JU53" s="120"/>
      <c r="JV53" s="120"/>
      <c r="JW53" s="120"/>
      <c r="JX53" s="120"/>
      <c r="JY53" s="120"/>
      <c r="JZ53" s="120"/>
      <c r="KA53" s="102"/>
      <c r="KB53" s="120"/>
      <c r="KC53" s="120"/>
      <c r="KD53" s="120"/>
      <c r="KE53" s="120"/>
      <c r="KF53" s="218" t="s">
        <v>109</v>
      </c>
      <c r="KG53" s="218"/>
      <c r="KH53" s="110">
        <f>KK40</f>
        <v>260.36190049999993</v>
      </c>
      <c r="KI53" s="120"/>
      <c r="KJ53" s="120"/>
      <c r="KK53" s="120"/>
      <c r="KL53" s="120"/>
      <c r="KM53" s="120"/>
      <c r="KN53" s="120"/>
      <c r="KO53" s="120"/>
      <c r="KP53" s="120"/>
      <c r="KQ53" s="120"/>
      <c r="KR53" s="120"/>
      <c r="KS53" s="120"/>
      <c r="KT53" s="102"/>
      <c r="KU53" s="120"/>
      <c r="KV53" s="120"/>
      <c r="KW53" s="120"/>
      <c r="KX53" s="120"/>
      <c r="KY53" s="218" t="s">
        <v>109</v>
      </c>
      <c r="KZ53" s="218"/>
      <c r="LA53" s="110">
        <f>LD40</f>
        <v>271.30903287777778</v>
      </c>
      <c r="LB53" s="120"/>
      <c r="LC53" s="120"/>
      <c r="LD53" s="120"/>
      <c r="LE53" s="120"/>
      <c r="LF53" s="120"/>
      <c r="LG53" s="120"/>
      <c r="LH53" s="120"/>
      <c r="LI53" s="120"/>
      <c r="LJ53" s="120"/>
      <c r="LK53" s="120"/>
      <c r="LL53" s="120"/>
      <c r="LM53" s="102"/>
      <c r="LN53" s="120"/>
      <c r="LO53" s="120"/>
      <c r="LP53" s="120"/>
      <c r="LQ53" s="120"/>
      <c r="LR53" s="218" t="s">
        <v>109</v>
      </c>
      <c r="LS53" s="218"/>
      <c r="LT53" s="110">
        <f>LW40</f>
        <v>363.99522678814816</v>
      </c>
      <c r="LU53" s="120"/>
      <c r="LV53" s="120"/>
      <c r="LW53" s="120"/>
      <c r="LX53" s="120"/>
      <c r="LY53" s="120"/>
      <c r="LZ53" s="120"/>
      <c r="MA53" s="120"/>
      <c r="MB53" s="120"/>
      <c r="MC53" s="120"/>
      <c r="MD53" s="120"/>
      <c r="ME53" s="120"/>
      <c r="MF53" s="102"/>
      <c r="MG53" s="120"/>
      <c r="MH53" s="120"/>
      <c r="MI53" s="120"/>
      <c r="MJ53" s="120"/>
      <c r="MK53" s="218" t="s">
        <v>109</v>
      </c>
      <c r="ML53" s="218"/>
      <c r="MM53" s="110">
        <f>MP40</f>
        <v>463.86724626666665</v>
      </c>
      <c r="MN53" s="120"/>
      <c r="MO53" s="120"/>
      <c r="MP53" s="120"/>
      <c r="MQ53" s="120"/>
      <c r="MR53" s="120"/>
      <c r="MS53" s="120"/>
      <c r="MT53" s="120"/>
      <c r="MU53" s="120"/>
      <c r="MV53" s="120"/>
      <c r="MW53" s="120"/>
      <c r="MX53" s="120"/>
      <c r="MY53" s="102"/>
      <c r="MZ53" s="120"/>
      <c r="NA53" s="120"/>
      <c r="NB53" s="120"/>
      <c r="NC53" s="120"/>
      <c r="ND53" s="218" t="s">
        <v>109</v>
      </c>
      <c r="NE53" s="218"/>
      <c r="NF53" s="110">
        <f>NI40</f>
        <v>424.85072565555549</v>
      </c>
      <c r="NG53" s="120"/>
      <c r="NH53" s="120"/>
      <c r="NI53" s="120"/>
      <c r="NJ53" s="120"/>
      <c r="NK53" s="120"/>
      <c r="NL53" s="120"/>
      <c r="NM53" s="120"/>
      <c r="NN53" s="120"/>
      <c r="NO53" s="120"/>
      <c r="NP53" s="120"/>
      <c r="NQ53" s="120"/>
      <c r="NR53" s="102"/>
      <c r="NS53" s="120"/>
      <c r="NT53" s="120"/>
      <c r="NU53" s="120"/>
      <c r="NV53" s="120"/>
      <c r="NW53" s="218" t="s">
        <v>109</v>
      </c>
      <c r="NX53" s="218"/>
      <c r="NY53" s="110">
        <f>OB40</f>
        <v>464.22917683333321</v>
      </c>
      <c r="NZ53" s="120"/>
      <c r="OA53" s="120"/>
      <c r="OB53" s="120"/>
      <c r="OC53" s="120"/>
      <c r="OD53" s="120"/>
      <c r="OE53" s="120"/>
      <c r="OF53" s="120"/>
      <c r="OG53" s="120"/>
      <c r="OH53" s="120"/>
      <c r="OI53" s="120"/>
      <c r="OJ53" s="120"/>
      <c r="OK53" s="102"/>
      <c r="OL53" s="120"/>
      <c r="OM53" s="120"/>
      <c r="ON53" s="120"/>
      <c r="OO53" s="120"/>
      <c r="OP53" s="218" t="s">
        <v>109</v>
      </c>
      <c r="OQ53" s="218"/>
      <c r="OR53" s="110">
        <f>OU40</f>
        <v>292.26856378888886</v>
      </c>
      <c r="OS53" s="120"/>
      <c r="OT53" s="120"/>
      <c r="OU53" s="120"/>
      <c r="OV53" s="120"/>
      <c r="OW53" s="120"/>
      <c r="OX53" s="120"/>
      <c r="OY53" s="120"/>
      <c r="OZ53" s="120"/>
      <c r="PA53" s="120"/>
      <c r="PB53" s="120"/>
      <c r="PC53" s="120"/>
      <c r="PD53" s="102"/>
      <c r="PE53" s="120"/>
      <c r="PF53" s="120"/>
      <c r="PG53" s="120"/>
      <c r="PH53" s="120"/>
      <c r="PI53" s="218" t="s">
        <v>109</v>
      </c>
      <c r="PJ53" s="218"/>
      <c r="PK53" s="110">
        <f>PN40</f>
        <v>343.69920145555551</v>
      </c>
      <c r="PL53" s="120"/>
      <c r="PM53" s="120"/>
      <c r="PN53" s="120"/>
      <c r="PO53" s="120"/>
      <c r="PP53" s="120"/>
      <c r="PQ53" s="120"/>
      <c r="PR53" s="120"/>
      <c r="PS53" s="120"/>
      <c r="PT53" s="120"/>
      <c r="PU53" s="120"/>
      <c r="PV53" s="120"/>
      <c r="PW53" s="102"/>
      <c r="PX53" s="120"/>
      <c r="PY53" s="120"/>
      <c r="PZ53" s="120"/>
      <c r="QA53" s="120"/>
      <c r="QB53" s="218" t="s">
        <v>109</v>
      </c>
      <c r="QC53" s="218"/>
      <c r="QD53" s="110">
        <f>QG40</f>
        <v>328.36328077777779</v>
      </c>
      <c r="QE53" s="120"/>
      <c r="QF53" s="120"/>
      <c r="QG53" s="120"/>
      <c r="QH53" s="120"/>
      <c r="QI53" s="120"/>
      <c r="QJ53" s="120"/>
      <c r="QK53" s="120"/>
      <c r="QL53" s="120"/>
      <c r="QM53" s="120"/>
      <c r="QN53" s="120"/>
      <c r="QO53" s="120"/>
      <c r="QP53" s="102"/>
      <c r="QQ53" s="120"/>
      <c r="QR53" s="120"/>
      <c r="QS53" s="120"/>
      <c r="QT53" s="120"/>
      <c r="QU53" s="218" t="s">
        <v>109</v>
      </c>
      <c r="QV53" s="218"/>
      <c r="QW53" s="110">
        <f>QZ40</f>
        <v>285.83086323333339</v>
      </c>
      <c r="QX53" s="120"/>
      <c r="QY53" s="120"/>
      <c r="QZ53" s="120"/>
      <c r="RA53" s="120"/>
      <c r="RB53" s="120"/>
      <c r="RC53" s="120"/>
      <c r="RD53" s="120"/>
      <c r="RE53" s="120"/>
      <c r="RF53" s="120"/>
      <c r="RG53" s="120"/>
      <c r="RH53" s="120"/>
      <c r="RI53" s="102"/>
      <c r="RJ53" s="120"/>
      <c r="RK53" s="120"/>
      <c r="RL53" s="120"/>
      <c r="RM53" s="120"/>
      <c r="RN53" s="218" t="s">
        <v>109</v>
      </c>
      <c r="RO53" s="218"/>
      <c r="RP53" s="110">
        <f>RS40</f>
        <v>361.7136110888888</v>
      </c>
      <c r="RQ53" s="120"/>
      <c r="RR53" s="120"/>
      <c r="RS53" s="120"/>
      <c r="RT53" s="120"/>
      <c r="RU53" s="120"/>
      <c r="RV53" s="120"/>
      <c r="RW53" s="120"/>
      <c r="RX53" s="120"/>
      <c r="RY53" s="120"/>
      <c r="RZ53" s="120"/>
      <c r="SA53" s="120"/>
      <c r="SB53" s="102"/>
      <c r="SC53" s="120"/>
      <c r="SD53" s="120"/>
      <c r="SE53" s="120"/>
      <c r="SF53" s="120"/>
      <c r="SG53" s="218" t="s">
        <v>109</v>
      </c>
      <c r="SH53" s="218"/>
      <c r="SI53" s="110">
        <f>SL40</f>
        <v>196.39548844444437</v>
      </c>
      <c r="SJ53" s="120"/>
      <c r="SK53" s="120"/>
      <c r="SL53" s="120"/>
      <c r="SM53" s="120"/>
      <c r="SN53" s="120"/>
      <c r="SO53" s="120"/>
      <c r="SP53" s="120"/>
      <c r="SQ53" s="120"/>
      <c r="SR53" s="120"/>
      <c r="SS53" s="120"/>
      <c r="ST53" s="120"/>
      <c r="SU53" s="102"/>
      <c r="SV53" s="120"/>
      <c r="SW53" s="120"/>
      <c r="SX53" s="120"/>
      <c r="SY53" s="120"/>
      <c r="SZ53" s="218" t="s">
        <v>109</v>
      </c>
      <c r="TA53" s="218"/>
      <c r="TB53" s="110">
        <f>TE40</f>
        <v>0</v>
      </c>
      <c r="TC53" s="120"/>
      <c r="TD53" s="120"/>
      <c r="TE53" s="120"/>
      <c r="TF53" s="120"/>
      <c r="TG53" s="120"/>
      <c r="TH53" s="120"/>
      <c r="TI53" s="120"/>
      <c r="TJ53" s="120"/>
      <c r="TK53" s="120"/>
      <c r="TL53" s="120"/>
      <c r="TM53" s="120"/>
      <c r="TN53" s="102"/>
      <c r="TO53" s="120"/>
      <c r="TP53" s="120"/>
      <c r="TQ53" s="120"/>
      <c r="TR53" s="120"/>
      <c r="TS53" s="218" t="s">
        <v>109</v>
      </c>
      <c r="TT53" s="218"/>
      <c r="TU53" s="110">
        <f>TX40</f>
        <v>298.27742224444438</v>
      </c>
      <c r="TV53" s="120"/>
      <c r="TW53" s="120"/>
      <c r="TX53" s="120"/>
      <c r="TY53" s="120"/>
      <c r="TZ53" s="120"/>
      <c r="UA53" s="120"/>
      <c r="UB53" s="120"/>
      <c r="UC53" s="120"/>
      <c r="UD53" s="120"/>
      <c r="UE53" s="120"/>
      <c r="UF53" s="120"/>
      <c r="UG53" s="102"/>
      <c r="UH53" s="120"/>
      <c r="UI53" s="120"/>
      <c r="UJ53" s="120"/>
      <c r="UK53" s="120"/>
      <c r="UL53" s="218" t="s">
        <v>109</v>
      </c>
      <c r="UM53" s="218"/>
      <c r="UN53" s="110">
        <f>UQ40</f>
        <v>315.33580799999999</v>
      </c>
      <c r="UO53" s="120"/>
      <c r="UP53" s="120"/>
      <c r="UQ53" s="120"/>
      <c r="UR53" s="120"/>
      <c r="US53" s="120"/>
      <c r="UT53" s="120"/>
      <c r="UU53" s="120"/>
      <c r="UV53" s="120"/>
      <c r="UW53" s="120"/>
      <c r="UX53" s="120"/>
      <c r="UY53" s="120"/>
      <c r="UZ53" s="102"/>
      <c r="VA53" s="120"/>
      <c r="VB53" s="120"/>
      <c r="VC53" s="120"/>
      <c r="VD53" s="120"/>
      <c r="VE53" s="218" t="s">
        <v>109</v>
      </c>
      <c r="VF53" s="218"/>
      <c r="VG53" s="110">
        <f>VJ40</f>
        <v>378.12417154444438</v>
      </c>
      <c r="VH53" s="120"/>
      <c r="VI53" s="120"/>
      <c r="VJ53" s="120"/>
      <c r="VK53" s="120"/>
      <c r="VL53" s="120"/>
      <c r="VM53" s="120"/>
      <c r="VN53" s="120"/>
      <c r="VO53" s="120"/>
      <c r="VP53" s="120"/>
      <c r="VQ53" s="120"/>
      <c r="VR53" s="120"/>
      <c r="VS53" s="102"/>
      <c r="VT53" s="120"/>
      <c r="VU53" s="120"/>
      <c r="VV53" s="120"/>
      <c r="VW53" s="120"/>
      <c r="VX53" s="218" t="s">
        <v>109</v>
      </c>
      <c r="VY53" s="218"/>
      <c r="VZ53" s="110">
        <f>WC40</f>
        <v>238.61767978888889</v>
      </c>
      <c r="WA53" s="120"/>
      <c r="WB53" s="120"/>
      <c r="WC53" s="120"/>
      <c r="WD53" s="120"/>
      <c r="WE53" s="120"/>
      <c r="WF53" s="120"/>
      <c r="WG53" s="120"/>
      <c r="WH53" s="120"/>
      <c r="WI53" s="120"/>
      <c r="WJ53" s="120"/>
      <c r="WK53" s="120"/>
      <c r="WL53" s="102"/>
      <c r="WM53" s="120"/>
      <c r="WN53" s="120"/>
      <c r="WO53" s="120"/>
      <c r="WP53" s="120"/>
      <c r="WQ53" s="218" t="s">
        <v>109</v>
      </c>
      <c r="WR53" s="218"/>
      <c r="WS53" s="110">
        <f>WV40</f>
        <v>381.64919277777773</v>
      </c>
      <c r="WT53" s="120"/>
      <c r="WU53" s="120"/>
      <c r="WV53" s="120"/>
      <c r="WW53" s="120"/>
      <c r="WX53" s="120"/>
      <c r="WY53" s="120"/>
      <c r="WZ53" s="120"/>
      <c r="XA53" s="120"/>
      <c r="XB53" s="120"/>
      <c r="XC53" s="120"/>
      <c r="XD53" s="120"/>
      <c r="XE53" s="102"/>
      <c r="XF53" s="120"/>
      <c r="XG53" s="120"/>
      <c r="XH53" s="120"/>
      <c r="XI53" s="120"/>
      <c r="XJ53" s="218" t="s">
        <v>109</v>
      </c>
      <c r="XK53" s="218"/>
      <c r="XL53" s="110">
        <f>XO40</f>
        <v>283.86913873333333</v>
      </c>
      <c r="XM53" s="120"/>
      <c r="XN53" s="120"/>
      <c r="XO53" s="120"/>
      <c r="XP53" s="120"/>
      <c r="XQ53" s="120"/>
      <c r="XR53" s="120"/>
      <c r="XS53" s="120"/>
      <c r="XT53" s="120"/>
      <c r="XU53" s="120"/>
      <c r="XV53" s="120"/>
      <c r="XW53" s="120"/>
      <c r="XX53" s="102"/>
      <c r="XY53" s="120"/>
      <c r="XZ53" s="120"/>
      <c r="YA53" s="120"/>
      <c r="YB53" s="120"/>
      <c r="YC53" s="218" t="s">
        <v>109</v>
      </c>
      <c r="YD53" s="218"/>
      <c r="YE53" s="110">
        <f>YH40</f>
        <v>329.70151144444435</v>
      </c>
      <c r="YF53" s="120"/>
      <c r="YG53" s="120"/>
      <c r="YH53" s="120"/>
      <c r="YI53" s="120"/>
      <c r="YJ53" s="120"/>
      <c r="YK53" s="120"/>
      <c r="YL53" s="120"/>
      <c r="YM53" s="120"/>
      <c r="YN53" s="120"/>
      <c r="YO53" s="120"/>
      <c r="YP53" s="120"/>
      <c r="YQ53" s="102"/>
      <c r="YR53" s="120"/>
      <c r="YS53" s="120"/>
      <c r="YT53" s="120"/>
      <c r="YU53" s="120"/>
      <c r="YV53" s="218" t="s">
        <v>109</v>
      </c>
      <c r="YW53" s="218"/>
      <c r="YX53" s="110">
        <f>ZA40</f>
        <v>267.57516655555548</v>
      </c>
      <c r="YY53" s="120"/>
      <c r="YZ53" s="120"/>
      <c r="ZA53" s="120"/>
      <c r="ZB53" s="120"/>
      <c r="ZC53" s="120"/>
      <c r="ZD53" s="120"/>
      <c r="ZE53" s="120"/>
      <c r="ZF53" s="120"/>
      <c r="ZG53" s="120"/>
      <c r="ZH53" s="120"/>
      <c r="ZI53" s="120"/>
      <c r="ZJ53" s="102"/>
      <c r="ZK53" s="120"/>
      <c r="ZL53" s="120"/>
      <c r="ZM53" s="120"/>
      <c r="ZN53" s="120"/>
      <c r="ZO53" s="218" t="s">
        <v>109</v>
      </c>
      <c r="ZP53" s="218"/>
      <c r="ZQ53" s="110">
        <f>ZT40</f>
        <v>386.49520988888884</v>
      </c>
      <c r="ZR53" s="120"/>
      <c r="ZS53" s="120"/>
      <c r="ZT53" s="120"/>
      <c r="ZU53" s="120"/>
      <c r="ZV53" s="120"/>
      <c r="ZW53" s="120"/>
      <c r="ZX53" s="120"/>
      <c r="ZY53" s="120"/>
      <c r="ZZ53" s="120"/>
      <c r="AAA53" s="120"/>
      <c r="AAB53" s="120"/>
      <c r="AAC53" s="102"/>
      <c r="AAD53" s="120"/>
      <c r="AAE53" s="120"/>
      <c r="AAF53" s="120"/>
      <c r="AAG53" s="120"/>
      <c r="AAH53" s="218" t="s">
        <v>109</v>
      </c>
      <c r="AAI53" s="218"/>
      <c r="AAJ53" s="110">
        <f>AAM40</f>
        <v>279.37592788888878</v>
      </c>
      <c r="AAK53" s="120"/>
      <c r="AAL53" s="120"/>
      <c r="AAM53" s="120"/>
      <c r="AAN53" s="120"/>
      <c r="AAO53" s="120"/>
      <c r="AAP53" s="120"/>
      <c r="AAQ53" s="120"/>
      <c r="AAR53" s="120"/>
      <c r="AAS53" s="120"/>
      <c r="AAT53" s="120"/>
      <c r="AAU53" s="120"/>
      <c r="AAV53" s="102"/>
      <c r="AAW53" s="120"/>
      <c r="AAX53" s="120"/>
      <c r="AAY53" s="120"/>
      <c r="AAZ53" s="120"/>
      <c r="ABA53" s="218" t="s">
        <v>109</v>
      </c>
      <c r="ABB53" s="218"/>
      <c r="ABC53" s="110">
        <f>ABF40</f>
        <v>275.44234077777776</v>
      </c>
      <c r="ABD53" s="120"/>
      <c r="ABE53" s="120"/>
      <c r="ABF53" s="120"/>
      <c r="ABG53" s="120"/>
      <c r="ABH53" s="120"/>
      <c r="ABI53" s="120"/>
      <c r="ABJ53" s="120"/>
      <c r="ABK53" s="120"/>
      <c r="ABL53" s="120"/>
      <c r="ABM53" s="120"/>
      <c r="ABN53" s="120"/>
      <c r="ABO53" s="102"/>
      <c r="ABP53" s="120"/>
      <c r="ABQ53" s="120"/>
      <c r="ABR53" s="120"/>
      <c r="ABS53" s="120"/>
      <c r="ABT53" s="218" t="s">
        <v>109</v>
      </c>
      <c r="ABU53" s="218"/>
      <c r="ABV53" s="110">
        <f>ABY40</f>
        <v>0</v>
      </c>
      <c r="ABW53" s="120"/>
      <c r="ABX53" s="120"/>
      <c r="ABY53" s="120"/>
      <c r="ABZ53" s="120"/>
      <c r="ACA53" s="120"/>
      <c r="ACB53" s="120"/>
      <c r="ACC53" s="120"/>
      <c r="ACD53" s="120"/>
      <c r="ACE53" s="120"/>
      <c r="ACF53" s="120"/>
      <c r="ACG53" s="120"/>
      <c r="ACH53" s="102"/>
      <c r="ACI53" s="120"/>
      <c r="ACJ53" s="120"/>
      <c r="ACK53" s="120"/>
      <c r="ACL53" s="120"/>
      <c r="ACM53" s="218" t="s">
        <v>109</v>
      </c>
      <c r="ACN53" s="218"/>
      <c r="ACO53" s="110">
        <f>ACR40</f>
        <v>303.49449422222222</v>
      </c>
      <c r="ACP53" s="120"/>
      <c r="ACQ53" s="120"/>
      <c r="ACR53" s="120"/>
      <c r="ACS53" s="120"/>
      <c r="ACT53" s="120"/>
      <c r="ACU53" s="120"/>
      <c r="ACV53" s="120"/>
      <c r="ACW53" s="120"/>
      <c r="ACX53" s="120"/>
      <c r="ACY53" s="120"/>
      <c r="ACZ53" s="120"/>
      <c r="ADA53" s="102"/>
      <c r="ADB53" s="120"/>
      <c r="ADC53" s="120"/>
      <c r="ADD53" s="120"/>
      <c r="ADE53" s="120"/>
      <c r="ADF53" s="218" t="s">
        <v>109</v>
      </c>
      <c r="ADG53" s="218"/>
      <c r="ADH53" s="110">
        <f>ADK40</f>
        <v>240.04005677777775</v>
      </c>
      <c r="ADI53" s="120"/>
      <c r="ADJ53" s="120"/>
      <c r="ADK53" s="120"/>
      <c r="ADL53" s="120"/>
      <c r="ADM53" s="120"/>
      <c r="ADN53" s="120"/>
      <c r="ADO53" s="120"/>
      <c r="ADP53" s="120"/>
      <c r="ADQ53" s="120"/>
      <c r="ADR53" s="120"/>
      <c r="ADS53" s="120"/>
      <c r="ADT53" s="102"/>
      <c r="ADU53" s="120"/>
      <c r="ADV53" s="120"/>
      <c r="ADW53" s="120"/>
      <c r="ADX53" s="120"/>
      <c r="ADY53" s="218" t="s">
        <v>109</v>
      </c>
      <c r="ADZ53" s="218"/>
      <c r="AEA53" s="110">
        <f>AED40</f>
        <v>389.89147711111099</v>
      </c>
      <c r="AEB53" s="120"/>
      <c r="AEC53" s="120"/>
      <c r="AED53" s="120"/>
      <c r="AEE53" s="120"/>
      <c r="AEF53" s="120"/>
      <c r="AEG53" s="120"/>
      <c r="AEH53" s="120"/>
      <c r="AEI53" s="120"/>
      <c r="AEJ53" s="120"/>
      <c r="AEK53" s="120"/>
      <c r="AEL53" s="120"/>
      <c r="AEM53" s="102"/>
      <c r="AEN53" s="120"/>
      <c r="AEO53" s="120"/>
      <c r="AEP53" s="120"/>
      <c r="AEQ53" s="120"/>
      <c r="AER53" s="218" t="s">
        <v>109</v>
      </c>
      <c r="AES53" s="218"/>
      <c r="AET53" s="110">
        <f>AEW40</f>
        <v>349.13627044444428</v>
      </c>
      <c r="AEU53" s="120"/>
      <c r="AEV53" s="120"/>
      <c r="AEW53" s="120"/>
      <c r="AEX53" s="120"/>
      <c r="AEY53" s="120"/>
      <c r="AEZ53" s="120"/>
      <c r="AFA53" s="120"/>
      <c r="AFB53" s="120"/>
      <c r="AFC53" s="120"/>
      <c r="AFD53" s="120"/>
      <c r="AFE53" s="120"/>
      <c r="AFF53" s="102"/>
      <c r="AFG53" s="120"/>
      <c r="AFH53" s="120"/>
      <c r="AFI53" s="120"/>
      <c r="AFJ53" s="120"/>
      <c r="AFK53" s="218" t="s">
        <v>109</v>
      </c>
      <c r="AFL53" s="218"/>
      <c r="AFM53" s="110">
        <f>AFP40</f>
        <v>351.72250258888891</v>
      </c>
      <c r="AFN53" s="120"/>
      <c r="AFO53" s="120"/>
      <c r="AFP53" s="120"/>
      <c r="AFQ53" s="120"/>
      <c r="AFR53" s="120"/>
      <c r="AFS53" s="120"/>
      <c r="AFT53" s="120"/>
      <c r="AFU53" s="120"/>
      <c r="AFV53" s="120"/>
      <c r="AFW53" s="120"/>
      <c r="AFX53" s="120"/>
      <c r="AFY53" s="102"/>
      <c r="AFZ53" s="120"/>
      <c r="AGA53" s="120"/>
      <c r="AGB53" s="120"/>
      <c r="AGC53" s="120"/>
      <c r="AGD53" s="218" t="s">
        <v>109</v>
      </c>
      <c r="AGE53" s="218"/>
      <c r="AGF53" s="110">
        <f>AGI40</f>
        <v>339.31244077777774</v>
      </c>
      <c r="AGG53" s="120"/>
      <c r="AGH53" s="120"/>
      <c r="AGI53" s="120"/>
      <c r="AGJ53" s="120"/>
      <c r="AGK53" s="120"/>
      <c r="AGL53" s="120"/>
      <c r="AGM53" s="120"/>
      <c r="AGN53" s="120"/>
      <c r="AGO53" s="120"/>
      <c r="AGP53" s="120"/>
      <c r="AGQ53" s="120"/>
      <c r="AGR53" s="102"/>
      <c r="AGS53" s="120"/>
      <c r="AGT53" s="120"/>
      <c r="AGU53" s="120"/>
      <c r="AGV53" s="120"/>
      <c r="AGW53" s="218" t="s">
        <v>109</v>
      </c>
      <c r="AGX53" s="218"/>
      <c r="AGY53" s="110">
        <f>AHB40</f>
        <v>360.51123111111104</v>
      </c>
      <c r="AGZ53" s="120"/>
      <c r="AHA53" s="120"/>
      <c r="AHB53" s="120"/>
      <c r="AHC53" s="120"/>
      <c r="AHD53" s="120"/>
      <c r="AHE53" s="120"/>
      <c r="AHF53" s="120"/>
      <c r="AHG53" s="120"/>
      <c r="AHH53" s="120"/>
      <c r="AHI53" s="120"/>
      <c r="AHJ53" s="120"/>
      <c r="AHK53" s="102"/>
      <c r="AHL53" s="120"/>
      <c r="AHM53" s="120"/>
      <c r="AHN53" s="120"/>
      <c r="AHO53" s="120"/>
      <c r="AHP53" s="218" t="s">
        <v>109</v>
      </c>
      <c r="AHQ53" s="218"/>
      <c r="AHR53" s="110">
        <f>AHU40</f>
        <v>228.42178144444441</v>
      </c>
      <c r="AHS53" s="120"/>
      <c r="AHT53" s="120"/>
      <c r="AHU53" s="120"/>
      <c r="AHV53" s="120"/>
      <c r="AHW53" s="120"/>
      <c r="AHX53" s="120"/>
      <c r="AHY53" s="120"/>
      <c r="AHZ53" s="120"/>
      <c r="AIA53" s="120"/>
      <c r="AIB53" s="120"/>
      <c r="AIC53" s="120"/>
      <c r="AID53" s="102"/>
      <c r="AIE53" s="120"/>
      <c r="AIF53" s="120"/>
      <c r="AIG53" s="120"/>
      <c r="AIH53" s="120"/>
      <c r="AII53" s="218" t="s">
        <v>109</v>
      </c>
      <c r="AIJ53" s="218"/>
      <c r="AIK53" s="110">
        <f>AIN40</f>
        <v>197.77427155555557</v>
      </c>
      <c r="AIL53" s="120"/>
      <c r="AIM53" s="120"/>
      <c r="AIN53" s="120"/>
      <c r="AIO53" s="120"/>
      <c r="AIP53" s="120"/>
      <c r="AIQ53" s="120"/>
      <c r="AIR53" s="120"/>
      <c r="AIS53" s="120"/>
      <c r="AIT53" s="120"/>
      <c r="AIU53" s="120"/>
      <c r="AIV53" s="120"/>
      <c r="AIW53" s="102"/>
      <c r="AIX53" s="120"/>
      <c r="AIY53" s="120"/>
      <c r="AIZ53" s="120"/>
      <c r="AJA53" s="120"/>
      <c r="AJB53" s="218" t="s">
        <v>109</v>
      </c>
      <c r="AJC53" s="218"/>
      <c r="AJD53" s="110">
        <f>AJG40</f>
        <v>289.79790611111105</v>
      </c>
      <c r="AJE53" s="120"/>
      <c r="AJF53" s="120"/>
      <c r="AJG53" s="120"/>
      <c r="AJH53" s="120"/>
      <c r="AJI53" s="120"/>
      <c r="AJJ53" s="120"/>
      <c r="AJK53" s="120"/>
      <c r="AJL53" s="120"/>
      <c r="AJM53" s="120"/>
      <c r="AJN53" s="120"/>
      <c r="AJO53" s="120"/>
      <c r="AJP53" s="102"/>
      <c r="AJQ53" s="120"/>
      <c r="AJR53" s="120"/>
      <c r="AJS53" s="120"/>
      <c r="AJT53" s="120"/>
      <c r="AJU53" s="218" t="s">
        <v>109</v>
      </c>
      <c r="AJV53" s="218"/>
      <c r="AJW53" s="110">
        <f>AJZ40</f>
        <v>382.48051788888887</v>
      </c>
      <c r="AJX53" s="120"/>
      <c r="AJY53" s="120"/>
      <c r="AJZ53" s="120"/>
      <c r="AKA53" s="120"/>
      <c r="AKB53" s="120"/>
      <c r="AKC53" s="120"/>
      <c r="AKD53" s="120"/>
      <c r="AKE53" s="120"/>
      <c r="AKF53" s="120"/>
      <c r="AKG53" s="120"/>
      <c r="AKH53" s="120"/>
      <c r="AKI53" s="102"/>
      <c r="AKJ53" s="120"/>
      <c r="AKK53" s="120"/>
      <c r="AKL53" s="120"/>
      <c r="AKM53" s="120"/>
      <c r="AKN53" s="218" t="s">
        <v>109</v>
      </c>
      <c r="AKO53" s="218"/>
      <c r="AKP53" s="110">
        <f>AKS40</f>
        <v>358.18960366666664</v>
      </c>
      <c r="AKQ53" s="120"/>
      <c r="AKR53" s="120"/>
      <c r="AKS53" s="120"/>
      <c r="AKT53" s="120"/>
      <c r="AKU53" s="120"/>
      <c r="AKV53" s="120"/>
      <c r="AKW53" s="120"/>
      <c r="AKX53" s="120"/>
      <c r="AKY53" s="120"/>
      <c r="AKZ53" s="120"/>
      <c r="ALA53" s="120"/>
      <c r="ALB53" s="102"/>
      <c r="ALC53" s="120"/>
      <c r="ALD53" s="120"/>
      <c r="ALE53" s="120"/>
      <c r="ALF53" s="120"/>
      <c r="ALG53" s="218" t="s">
        <v>109</v>
      </c>
      <c r="ALH53" s="218"/>
      <c r="ALI53" s="110">
        <f>ALL40</f>
        <v>321.39839844444441</v>
      </c>
      <c r="ALJ53" s="120"/>
      <c r="ALK53" s="120"/>
      <c r="ALL53" s="120"/>
      <c r="ALM53" s="120"/>
      <c r="ALN53" s="120"/>
      <c r="ALO53" s="120"/>
      <c r="ALP53" s="120"/>
      <c r="ALQ53" s="120"/>
      <c r="ALR53" s="120"/>
      <c r="ALS53" s="120"/>
      <c r="ALT53" s="120"/>
      <c r="ALU53" s="102"/>
      <c r="ALV53" s="120"/>
      <c r="ALW53" s="120"/>
      <c r="ALX53" s="120"/>
      <c r="ALY53" s="120"/>
      <c r="ALZ53" s="218" t="s">
        <v>109</v>
      </c>
      <c r="AMA53" s="218"/>
      <c r="AMB53" s="110">
        <f>AME40</f>
        <v>350.40353433333325</v>
      </c>
      <c r="AMC53" s="120"/>
      <c r="AMD53" s="120"/>
      <c r="AME53" s="120"/>
      <c r="AMF53" s="120"/>
      <c r="AMG53" s="120"/>
      <c r="AMH53" s="120"/>
      <c r="AMI53" s="120"/>
      <c r="AMJ53" s="120"/>
      <c r="AMK53" s="120"/>
      <c r="AML53" s="120"/>
      <c r="AMM53" s="120"/>
      <c r="AMN53" s="102"/>
      <c r="AMO53" s="120"/>
      <c r="AMP53" s="120"/>
      <c r="AMQ53" s="120"/>
      <c r="AMR53" s="120"/>
      <c r="AMS53" s="218" t="s">
        <v>109</v>
      </c>
      <c r="AMT53" s="218"/>
      <c r="AMU53" s="110">
        <f>AMX40</f>
        <v>325.79833866666661</v>
      </c>
      <c r="AMV53" s="120"/>
      <c r="AMW53" s="120"/>
      <c r="AMX53" s="120"/>
      <c r="AMY53" s="120"/>
      <c r="AMZ53" s="120"/>
      <c r="ANA53" s="120"/>
      <c r="ANB53" s="120"/>
      <c r="ANC53" s="120"/>
      <c r="AND53" s="120"/>
      <c r="ANE53" s="120"/>
      <c r="ANF53" s="120"/>
      <c r="ANG53" s="102"/>
      <c r="ANH53" s="120"/>
      <c r="ANI53" s="120"/>
      <c r="ANJ53" s="120"/>
      <c r="ANK53" s="120"/>
      <c r="ANL53" s="218" t="s">
        <v>109</v>
      </c>
      <c r="ANM53" s="218"/>
      <c r="ANN53" s="110">
        <f>ANQ40</f>
        <v>268.21386755555557</v>
      </c>
      <c r="ANO53" s="120"/>
      <c r="ANP53" s="120"/>
      <c r="ANQ53" s="120"/>
      <c r="ANR53" s="120"/>
      <c r="ANS53" s="120"/>
      <c r="ANT53" s="120"/>
      <c r="ANU53" s="120"/>
      <c r="ANV53" s="120"/>
      <c r="ANW53" s="120"/>
      <c r="ANX53" s="120"/>
      <c r="ANY53" s="120"/>
      <c r="ANZ53" s="102"/>
      <c r="AOA53" s="120"/>
      <c r="AOB53" s="120"/>
      <c r="AOC53" s="120"/>
      <c r="AOD53" s="120"/>
      <c r="AOE53" s="218" t="s">
        <v>109</v>
      </c>
      <c r="AOF53" s="218"/>
      <c r="AOG53" s="110">
        <f>AOJ40</f>
        <v>341.41102977777763</v>
      </c>
      <c r="AOH53" s="120"/>
      <c r="AOI53" s="120"/>
      <c r="AOJ53" s="120"/>
      <c r="AOK53" s="120"/>
      <c r="AOL53" s="120"/>
      <c r="AOM53" s="120"/>
      <c r="AON53" s="120"/>
      <c r="AOO53" s="120"/>
      <c r="AOP53" s="120"/>
      <c r="AOQ53" s="120"/>
      <c r="AOR53" s="120"/>
      <c r="AOS53" s="102"/>
      <c r="AOT53" s="120"/>
      <c r="AOU53" s="120"/>
      <c r="AOV53" s="120"/>
      <c r="AOW53" s="120"/>
      <c r="AOX53" s="218" t="s">
        <v>109</v>
      </c>
      <c r="AOY53" s="218"/>
      <c r="AOZ53" s="110">
        <f>APC40</f>
        <v>338.41014888888884</v>
      </c>
      <c r="APA53" s="120"/>
      <c r="APB53" s="120"/>
      <c r="APC53" s="120"/>
      <c r="APD53" s="120"/>
      <c r="APE53" s="120"/>
      <c r="APF53" s="120"/>
      <c r="APG53" s="120"/>
      <c r="APH53" s="120"/>
      <c r="API53" s="120"/>
      <c r="APJ53" s="120"/>
      <c r="APK53" s="120"/>
      <c r="APL53" s="102"/>
      <c r="APM53" s="120"/>
      <c r="APN53" s="120"/>
      <c r="APO53" s="120"/>
      <c r="APP53" s="120"/>
      <c r="APQ53" s="218" t="s">
        <v>109</v>
      </c>
      <c r="APR53" s="218"/>
      <c r="APS53" s="110">
        <f>APV40</f>
        <v>379.41880833333329</v>
      </c>
      <c r="APT53" s="120"/>
      <c r="APU53" s="120"/>
      <c r="APV53" s="120"/>
      <c r="APW53" s="120"/>
      <c r="APX53" s="120"/>
      <c r="APY53" s="120"/>
      <c r="APZ53" s="120"/>
      <c r="AQA53" s="120"/>
      <c r="AQB53" s="120"/>
      <c r="AQC53" s="120"/>
      <c r="AQD53" s="120"/>
      <c r="AQE53" s="102"/>
      <c r="AQF53" s="120"/>
      <c r="AQG53" s="120"/>
      <c r="AQH53" s="120"/>
      <c r="AQI53" s="120"/>
      <c r="AQJ53" s="218" t="s">
        <v>109</v>
      </c>
      <c r="AQK53" s="218"/>
      <c r="AQL53" s="110">
        <f>AQO40</f>
        <v>353.16110055555555</v>
      </c>
      <c r="AQM53" s="120"/>
      <c r="AQN53" s="120"/>
      <c r="AQO53" s="120"/>
      <c r="AQP53" s="120"/>
      <c r="AQQ53" s="120"/>
      <c r="AQR53" s="120"/>
      <c r="AQS53" s="120"/>
      <c r="AQT53" s="120"/>
      <c r="AQU53" s="120"/>
      <c r="AQV53" s="120"/>
      <c r="AQW53" s="120"/>
      <c r="AQX53" s="102"/>
      <c r="AQY53" s="120"/>
      <c r="AQZ53" s="120"/>
      <c r="ARA53" s="120"/>
      <c r="ARB53" s="120"/>
      <c r="ARC53" s="218" t="s">
        <v>109</v>
      </c>
      <c r="ARD53" s="218"/>
      <c r="ARE53" s="110">
        <f>ARH40</f>
        <v>386.01871866666659</v>
      </c>
      <c r="ARF53" s="120"/>
      <c r="ARG53" s="120"/>
      <c r="ARH53" s="120"/>
      <c r="ARI53" s="120"/>
      <c r="ARJ53" s="120"/>
      <c r="ARK53" s="120"/>
      <c r="ARL53" s="120"/>
      <c r="ARM53" s="120"/>
      <c r="ARN53" s="120"/>
      <c r="ARO53" s="120"/>
      <c r="ARP53" s="120"/>
      <c r="ARQ53" s="102"/>
      <c r="ARR53" s="120"/>
      <c r="ARS53" s="120"/>
      <c r="ART53" s="120"/>
      <c r="ARU53" s="120"/>
      <c r="ARV53" s="218" t="s">
        <v>109</v>
      </c>
      <c r="ARW53" s="218"/>
      <c r="ARX53" s="110">
        <f>ASA40</f>
        <v>290.2743973333333</v>
      </c>
      <c r="ARY53" s="120"/>
      <c r="ARZ53" s="120"/>
      <c r="ASA53" s="120"/>
      <c r="ASB53" s="120"/>
      <c r="ASC53" s="120"/>
      <c r="ASD53" s="120"/>
      <c r="ASE53" s="120"/>
      <c r="ASF53" s="120"/>
      <c r="ASG53" s="120"/>
      <c r="ASH53" s="120"/>
      <c r="ASI53" s="120"/>
      <c r="ASJ53" s="102"/>
      <c r="ASK53" s="120"/>
      <c r="ASL53" s="120"/>
      <c r="ASM53" s="120"/>
      <c r="ASN53" s="120"/>
      <c r="ASO53" s="218" t="s">
        <v>109</v>
      </c>
      <c r="ASP53" s="218"/>
      <c r="ASQ53" s="110">
        <f>AST40</f>
        <v>328.44438566666662</v>
      </c>
      <c r="ASR53" s="120"/>
      <c r="ASS53" s="120"/>
      <c r="AST53" s="120"/>
      <c r="ASU53" s="120"/>
      <c r="ASV53" s="120"/>
      <c r="ASW53" s="120"/>
      <c r="ASX53" s="120"/>
      <c r="ASY53" s="120"/>
      <c r="ASZ53" s="120"/>
      <c r="ATA53" s="120"/>
      <c r="ATB53" s="120"/>
      <c r="ATC53" s="102"/>
      <c r="ATD53" s="120"/>
      <c r="ATE53" s="120"/>
      <c r="ATF53" s="120"/>
      <c r="ATG53" s="120"/>
      <c r="ATH53" s="218" t="s">
        <v>109</v>
      </c>
      <c r="ATI53" s="218"/>
      <c r="ATJ53" s="110">
        <f>ATM40</f>
        <v>361.89102803333327</v>
      </c>
      <c r="ATK53" s="120"/>
      <c r="ATL53" s="120"/>
      <c r="ATM53" s="120"/>
      <c r="ATN53" s="120"/>
      <c r="ATO53" s="120"/>
      <c r="ATP53" s="120"/>
      <c r="ATQ53" s="120"/>
      <c r="ATR53" s="120"/>
      <c r="ATS53" s="120"/>
      <c r="ATT53" s="120"/>
      <c r="ATU53" s="120"/>
      <c r="ATV53" s="102"/>
      <c r="ATW53" s="120"/>
      <c r="ATX53" s="120"/>
      <c r="ATY53" s="120"/>
      <c r="ATZ53" s="120"/>
      <c r="AUA53" s="218" t="s">
        <v>109</v>
      </c>
      <c r="AUB53" s="218"/>
      <c r="AUC53" s="110">
        <f>AUF40</f>
        <v>224.44764188888888</v>
      </c>
      <c r="AUD53" s="120"/>
      <c r="AUE53" s="120"/>
      <c r="AUF53" s="120"/>
      <c r="AUG53" s="120"/>
      <c r="AUH53" s="120"/>
      <c r="AUI53" s="120"/>
      <c r="AUJ53" s="120"/>
      <c r="AUK53" s="120"/>
      <c r="AUL53" s="120"/>
      <c r="AUM53" s="120"/>
      <c r="AUN53" s="120"/>
      <c r="AUO53" s="102"/>
      <c r="AUP53" s="120"/>
      <c r="AUQ53" s="120"/>
      <c r="AUR53" s="120"/>
      <c r="AUS53" s="120"/>
      <c r="AUT53" s="218" t="s">
        <v>109</v>
      </c>
      <c r="AUU53" s="218"/>
      <c r="AUV53" s="110">
        <f>AUY40</f>
        <v>342.82022722222217</v>
      </c>
      <c r="AUW53" s="120"/>
      <c r="AUX53" s="120"/>
      <c r="AUY53" s="120"/>
      <c r="AUZ53" s="120"/>
      <c r="AVA53" s="120"/>
      <c r="AVB53" s="120"/>
      <c r="AVC53" s="120"/>
      <c r="AVD53" s="120"/>
      <c r="AVE53" s="120"/>
      <c r="AVF53" s="120"/>
      <c r="AVG53" s="120"/>
    </row>
    <row r="54" spans="1:1255" x14ac:dyDescent="0.3">
      <c r="U54" s="342"/>
      <c r="V54" s="342"/>
      <c r="W54" s="342"/>
      <c r="X54" s="342"/>
      <c r="Y54" s="342"/>
      <c r="Z54" s="342"/>
      <c r="AA54" s="342"/>
      <c r="AB54" s="342"/>
      <c r="AC54" s="342"/>
      <c r="AD54" s="342"/>
      <c r="AE54" s="342"/>
      <c r="AF54" s="342"/>
      <c r="AG54" s="342"/>
      <c r="AH54" s="342"/>
      <c r="AI54" s="342"/>
      <c r="AJ54" s="342"/>
      <c r="AK54" s="342"/>
      <c r="AL54" s="342"/>
      <c r="AM54" s="342"/>
    </row>
  </sheetData>
  <mergeCells count="795">
    <mergeCell ref="AP45:AQ45"/>
    <mergeCell ref="BD45:BE45"/>
    <mergeCell ref="AO5:BF5"/>
    <mergeCell ref="AP7:AX7"/>
    <mergeCell ref="AY7:BF7"/>
    <mergeCell ref="AO40:AQ40"/>
    <mergeCell ref="AO41:AQ41"/>
    <mergeCell ref="AS42:AT42"/>
    <mergeCell ref="BD42:BE42"/>
    <mergeCell ref="AS43:AT43"/>
    <mergeCell ref="BD43:BE43"/>
    <mergeCell ref="AUQ45:AUR45"/>
    <mergeCell ref="AVE45:AVF45"/>
    <mergeCell ref="AUX3:AUY3"/>
    <mergeCell ref="AUP5:AVG5"/>
    <mergeCell ref="AUQ7:AUY7"/>
    <mergeCell ref="AUZ7:AVG7"/>
    <mergeCell ref="AUP40:AUR40"/>
    <mergeCell ref="AUP41:AUR41"/>
    <mergeCell ref="AUT42:AUU42"/>
    <mergeCell ref="AVE42:AVF42"/>
    <mergeCell ref="AUT43:AUU43"/>
    <mergeCell ref="AVE43:AVF43"/>
    <mergeCell ref="AOE42:AOF42"/>
    <mergeCell ref="AOP42:AOQ42"/>
    <mergeCell ref="AOE43:AOF43"/>
    <mergeCell ref="AOP43:AOQ43"/>
    <mergeCell ref="ATE45:ATF45"/>
    <mergeCell ref="ATS45:ATT45"/>
    <mergeCell ref="ATL3:ATM3"/>
    <mergeCell ref="ATD5:ATU5"/>
    <mergeCell ref="ATE7:ATM7"/>
    <mergeCell ref="ATN7:ATU7"/>
    <mergeCell ref="ATD40:ATF40"/>
    <mergeCell ref="ATD41:ATF41"/>
    <mergeCell ref="ATH42:ATI42"/>
    <mergeCell ref="ATS42:ATT42"/>
    <mergeCell ref="ATH43:ATI43"/>
    <mergeCell ref="ATS43:ATT43"/>
    <mergeCell ref="APN45:APO45"/>
    <mergeCell ref="AQB45:AQC45"/>
    <mergeCell ref="AQN3:AQO3"/>
    <mergeCell ref="AQF5:AQW5"/>
    <mergeCell ref="AQG7:AQO7"/>
    <mergeCell ref="AQP7:AQW7"/>
    <mergeCell ref="AQF40:AQH40"/>
    <mergeCell ref="AQF41:AQH41"/>
    <mergeCell ref="ANL42:ANM42"/>
    <mergeCell ref="ANW42:ANX42"/>
    <mergeCell ref="ANL43:ANM43"/>
    <mergeCell ref="ANW43:ANX43"/>
    <mergeCell ref="AOB45:AOC45"/>
    <mergeCell ref="AOP45:AOQ45"/>
    <mergeCell ref="APB3:APC3"/>
    <mergeCell ref="AOT5:APK5"/>
    <mergeCell ref="AOU7:APC7"/>
    <mergeCell ref="APD7:APK7"/>
    <mergeCell ref="AOT40:AOV40"/>
    <mergeCell ref="AOT41:AOV41"/>
    <mergeCell ref="AOX42:AOY42"/>
    <mergeCell ref="API42:APJ42"/>
    <mergeCell ref="AOX43:AOY43"/>
    <mergeCell ref="API43:APJ43"/>
    <mergeCell ref="AOU45:AOV45"/>
    <mergeCell ref="API45:APJ45"/>
    <mergeCell ref="AOI3:AOJ3"/>
    <mergeCell ref="AOA5:AOR5"/>
    <mergeCell ref="AOB7:AOJ7"/>
    <mergeCell ref="AOK7:AOR7"/>
    <mergeCell ref="AOA40:AOC40"/>
    <mergeCell ref="AOA41:AOC41"/>
    <mergeCell ref="ALV40:ALX40"/>
    <mergeCell ref="ALV41:ALX41"/>
    <mergeCell ref="ALZ42:AMA42"/>
    <mergeCell ref="AMK42:AML42"/>
    <mergeCell ref="ANI45:ANJ45"/>
    <mergeCell ref="ANW45:ANX45"/>
    <mergeCell ref="AMP45:AMQ45"/>
    <mergeCell ref="AND45:ANE45"/>
    <mergeCell ref="AMW3:AMX3"/>
    <mergeCell ref="AMO5:ANF5"/>
    <mergeCell ref="AMP7:AMX7"/>
    <mergeCell ref="AMY7:ANF7"/>
    <mergeCell ref="AMO40:AMQ40"/>
    <mergeCell ref="AMO41:AMQ41"/>
    <mergeCell ref="AMS42:AMT42"/>
    <mergeCell ref="AND42:ANE42"/>
    <mergeCell ref="AMS43:AMT43"/>
    <mergeCell ref="AND43:ANE43"/>
    <mergeCell ref="ANP3:ANQ3"/>
    <mergeCell ref="ANH5:ANY5"/>
    <mergeCell ref="ANI7:ANQ7"/>
    <mergeCell ref="ANR7:ANY7"/>
    <mergeCell ref="ANH40:ANJ40"/>
    <mergeCell ref="ANH41:ANJ41"/>
    <mergeCell ref="AKK45:AKL45"/>
    <mergeCell ref="AKY45:AKZ45"/>
    <mergeCell ref="ALZ43:AMA43"/>
    <mergeCell ref="AMK43:AML43"/>
    <mergeCell ref="ALK3:ALL3"/>
    <mergeCell ref="ALC5:ALT5"/>
    <mergeCell ref="ALD7:ALL7"/>
    <mergeCell ref="ALM7:ALT7"/>
    <mergeCell ref="ALC40:ALE40"/>
    <mergeCell ref="ALC41:ALE41"/>
    <mergeCell ref="ALG42:ALH42"/>
    <mergeCell ref="ALR42:ALS42"/>
    <mergeCell ref="ALG43:ALH43"/>
    <mergeCell ref="ALR43:ALS43"/>
    <mergeCell ref="ALD45:ALE45"/>
    <mergeCell ref="ALR45:ALS45"/>
    <mergeCell ref="AKN43:AKO43"/>
    <mergeCell ref="AKY43:AKZ43"/>
    <mergeCell ref="ALW45:ALX45"/>
    <mergeCell ref="AMK45:AML45"/>
    <mergeCell ref="AMD3:AME3"/>
    <mergeCell ref="ALV5:AMM5"/>
    <mergeCell ref="ALW7:AME7"/>
    <mergeCell ref="AMF7:AMM7"/>
    <mergeCell ref="AKR3:AKS3"/>
    <mergeCell ref="AKJ5:ALA5"/>
    <mergeCell ref="AKK7:AKS7"/>
    <mergeCell ref="AKT7:ALA7"/>
    <mergeCell ref="AKJ40:AKL40"/>
    <mergeCell ref="AKJ41:AKL41"/>
    <mergeCell ref="AKN42:AKO42"/>
    <mergeCell ref="AKY42:AKZ42"/>
    <mergeCell ref="AII42:AIJ42"/>
    <mergeCell ref="AJF3:AJG3"/>
    <mergeCell ref="AIX5:AJO5"/>
    <mergeCell ref="AIY7:AJG7"/>
    <mergeCell ref="AJH7:AJO7"/>
    <mergeCell ref="AIX40:AIZ40"/>
    <mergeCell ref="AIX41:AIZ41"/>
    <mergeCell ref="AJB42:AJC42"/>
    <mergeCell ref="AJM42:AJN42"/>
    <mergeCell ref="AJY3:AJZ3"/>
    <mergeCell ref="AJQ5:AKH5"/>
    <mergeCell ref="AJR7:AJZ7"/>
    <mergeCell ref="AKA7:AKH7"/>
    <mergeCell ref="AJQ40:AJS40"/>
    <mergeCell ref="AJQ41:AJS41"/>
    <mergeCell ref="AIE41:AIG41"/>
    <mergeCell ref="AFK43:AFL43"/>
    <mergeCell ref="AFV43:AFW43"/>
    <mergeCell ref="AIM3:AIN3"/>
    <mergeCell ref="AIE5:AIV5"/>
    <mergeCell ref="AIF7:AIN7"/>
    <mergeCell ref="AIO7:AIV7"/>
    <mergeCell ref="AIE40:AIG40"/>
    <mergeCell ref="AER43:AES43"/>
    <mergeCell ref="AFC43:AFD43"/>
    <mergeCell ref="AIT42:AIU42"/>
    <mergeCell ref="AII43:AIJ43"/>
    <mergeCell ref="AIT43:AIU43"/>
    <mergeCell ref="AHT3:AHU3"/>
    <mergeCell ref="AHL5:AIC5"/>
    <mergeCell ref="AHM7:AHU7"/>
    <mergeCell ref="AHV7:AIC7"/>
    <mergeCell ref="AHL40:AHN40"/>
    <mergeCell ref="AHL41:AHN41"/>
    <mergeCell ref="AHA3:AHB3"/>
    <mergeCell ref="AGS5:AHJ5"/>
    <mergeCell ref="AIA43:AIB43"/>
    <mergeCell ref="AGS41:AGU41"/>
    <mergeCell ref="AGW42:AGX42"/>
    <mergeCell ref="AGT7:AHB7"/>
    <mergeCell ref="AHC7:AHJ7"/>
    <mergeCell ref="AGS40:AGU40"/>
    <mergeCell ref="AHP42:AHQ42"/>
    <mergeCell ref="AIA42:AIB42"/>
    <mergeCell ref="ACQ3:ACR3"/>
    <mergeCell ref="ACI5:ACZ5"/>
    <mergeCell ref="ACJ7:ACR7"/>
    <mergeCell ref="ACS7:ACZ7"/>
    <mergeCell ref="AEV3:AEW3"/>
    <mergeCell ref="AEN5:AFE5"/>
    <mergeCell ref="ACI40:ACK40"/>
    <mergeCell ref="ACI41:ACK41"/>
    <mergeCell ref="AFO3:AFP3"/>
    <mergeCell ref="AFG5:AFX5"/>
    <mergeCell ref="AFH7:AFP7"/>
    <mergeCell ref="AFQ7:AFX7"/>
    <mergeCell ref="AFG40:AFI40"/>
    <mergeCell ref="AFG41:AFI41"/>
    <mergeCell ref="ADJ3:ADK3"/>
    <mergeCell ref="ADB5:ADS5"/>
    <mergeCell ref="ADC7:ADK7"/>
    <mergeCell ref="ADL7:ADS7"/>
    <mergeCell ref="AEO7:AEW7"/>
    <mergeCell ref="ABX3:ABY3"/>
    <mergeCell ref="ABP5:ACG5"/>
    <mergeCell ref="ABQ7:ABY7"/>
    <mergeCell ref="ABZ7:ACG7"/>
    <mergeCell ref="AHP43:AHQ43"/>
    <mergeCell ref="AGH3:AGI3"/>
    <mergeCell ref="AFZ5:AGQ5"/>
    <mergeCell ref="AGA7:AGI7"/>
    <mergeCell ref="AGJ7:AGQ7"/>
    <mergeCell ref="AFZ40:AGB40"/>
    <mergeCell ref="AFZ41:AGB41"/>
    <mergeCell ref="AGD42:AGE42"/>
    <mergeCell ref="AGO42:AGP42"/>
    <mergeCell ref="AGD43:AGE43"/>
    <mergeCell ref="AGO43:AGP43"/>
    <mergeCell ref="AFK42:AFL42"/>
    <mergeCell ref="AFV42:AFW42"/>
    <mergeCell ref="AEN40:AEP40"/>
    <mergeCell ref="AEN41:AEP41"/>
    <mergeCell ref="AER42:AES42"/>
    <mergeCell ref="AEC3:AED3"/>
    <mergeCell ref="ADU5:AEL5"/>
    <mergeCell ref="ADV7:AED7"/>
    <mergeCell ref="AEE7:AEL7"/>
    <mergeCell ref="AEX7:AFE7"/>
    <mergeCell ref="ADU40:ADW40"/>
    <mergeCell ref="ADU41:ADW41"/>
    <mergeCell ref="ADB40:ADD40"/>
    <mergeCell ref="ADB41:ADD41"/>
    <mergeCell ref="VX43:VY43"/>
    <mergeCell ref="WI43:WJ43"/>
    <mergeCell ref="ABP40:ABR40"/>
    <mergeCell ref="XY41:YA41"/>
    <mergeCell ref="AAX7:ABF7"/>
    <mergeCell ref="YC42:YD42"/>
    <mergeCell ref="YN42:YO42"/>
    <mergeCell ref="ADF42:ADG42"/>
    <mergeCell ref="ABL42:ABM42"/>
    <mergeCell ref="AAH42:AAI42"/>
    <mergeCell ref="AAS42:AAT42"/>
    <mergeCell ref="ABA42:ABB42"/>
    <mergeCell ref="ABA43:ABB43"/>
    <mergeCell ref="ABL43:ABM43"/>
    <mergeCell ref="AAN7:AAU7"/>
    <mergeCell ref="AAD40:AAF40"/>
    <mergeCell ref="AAD41:AAF41"/>
    <mergeCell ref="ZO42:ZP42"/>
    <mergeCell ref="ZZ42:AAA42"/>
    <mergeCell ref="XJ42:XK42"/>
    <mergeCell ref="XU42:XV42"/>
    <mergeCell ref="WB3:WC3"/>
    <mergeCell ref="VT5:WK5"/>
    <mergeCell ref="VU7:WC7"/>
    <mergeCell ref="WD7:WK7"/>
    <mergeCell ref="VT40:VV40"/>
    <mergeCell ref="VT41:VV41"/>
    <mergeCell ref="VX42:VY42"/>
    <mergeCell ref="WI42:WJ42"/>
    <mergeCell ref="XB42:XC42"/>
    <mergeCell ref="YZ3:ZA3"/>
    <mergeCell ref="YR5:ZI5"/>
    <mergeCell ref="YS7:ZA7"/>
    <mergeCell ref="ZB7:ZI7"/>
    <mergeCell ref="YR40:YT40"/>
    <mergeCell ref="ZK41:ZM41"/>
    <mergeCell ref="VI3:VJ3"/>
    <mergeCell ref="VA5:VR5"/>
    <mergeCell ref="VB7:VJ7"/>
    <mergeCell ref="VK7:VR7"/>
    <mergeCell ref="VA40:VC40"/>
    <mergeCell ref="VA41:VC41"/>
    <mergeCell ref="XN3:XO3"/>
    <mergeCell ref="XF5:XW5"/>
    <mergeCell ref="XG7:XO7"/>
    <mergeCell ref="XP7:XW7"/>
    <mergeCell ref="XF40:XH40"/>
    <mergeCell ref="XF41:XH41"/>
    <mergeCell ref="VE42:VF42"/>
    <mergeCell ref="VP42:VQ42"/>
    <mergeCell ref="VE43:VF43"/>
    <mergeCell ref="VP43:VQ43"/>
    <mergeCell ref="U41:X41"/>
    <mergeCell ref="Z42:AA42"/>
    <mergeCell ref="KF42:KG42"/>
    <mergeCell ref="KQ43:KR43"/>
    <mergeCell ref="FZ3:GA3"/>
    <mergeCell ref="BP3:BQ3"/>
    <mergeCell ref="CI3:CJ3"/>
    <mergeCell ref="DB3:DC3"/>
    <mergeCell ref="DU3:DV3"/>
    <mergeCell ref="EF5:EW5"/>
    <mergeCell ref="EY5:FP5"/>
    <mergeCell ref="FR5:GI5"/>
    <mergeCell ref="BH5:BY5"/>
    <mergeCell ref="CA5:CR5"/>
    <mergeCell ref="CT5:DK5"/>
    <mergeCell ref="DM5:ED5"/>
    <mergeCell ref="EN3:EO3"/>
    <mergeCell ref="CT41:CV41"/>
    <mergeCell ref="DM41:DO41"/>
    <mergeCell ref="FR40:FT40"/>
    <mergeCell ref="EF41:EH41"/>
    <mergeCell ref="EY41:FA41"/>
    <mergeCell ref="FR41:FT41"/>
    <mergeCell ref="CX43:CY43"/>
    <mergeCell ref="AD3:AE3"/>
    <mergeCell ref="U5:AM5"/>
    <mergeCell ref="W7:AE7"/>
    <mergeCell ref="AF7:AM7"/>
    <mergeCell ref="U40:X40"/>
    <mergeCell ref="FG3:FH3"/>
    <mergeCell ref="FS7:GA7"/>
    <mergeCell ref="BW42:BX42"/>
    <mergeCell ref="CE42:CF42"/>
    <mergeCell ref="CP42:CQ42"/>
    <mergeCell ref="CX42:CY42"/>
    <mergeCell ref="BH40:BJ40"/>
    <mergeCell ref="CA40:CC40"/>
    <mergeCell ref="CT40:CV40"/>
    <mergeCell ref="DM40:DO40"/>
    <mergeCell ref="BH41:BJ41"/>
    <mergeCell ref="CA41:CC41"/>
    <mergeCell ref="DI43:DJ43"/>
    <mergeCell ref="DI42:DJ42"/>
    <mergeCell ref="AW3:AX3"/>
    <mergeCell ref="GB7:GI7"/>
    <mergeCell ref="EG7:EO7"/>
    <mergeCell ref="EP7:EW7"/>
    <mergeCell ref="EZ7:FH7"/>
    <mergeCell ref="FI7:FP7"/>
    <mergeCell ref="EF40:EH40"/>
    <mergeCell ref="EY40:FA40"/>
    <mergeCell ref="F43:G43"/>
    <mergeCell ref="C45:D45"/>
    <mergeCell ref="L7:S7"/>
    <mergeCell ref="C7:K7"/>
    <mergeCell ref="AK45:AL45"/>
    <mergeCell ref="AK42:AL42"/>
    <mergeCell ref="Z43:AA43"/>
    <mergeCell ref="AK43:AL43"/>
    <mergeCell ref="DD7:DK7"/>
    <mergeCell ref="DN7:DV7"/>
    <mergeCell ref="DW7:ED7"/>
    <mergeCell ref="BI7:BQ7"/>
    <mergeCell ref="BR7:BY7"/>
    <mergeCell ref="CB7:CJ7"/>
    <mergeCell ref="CK7:CR7"/>
    <mergeCell ref="CU7:DC7"/>
    <mergeCell ref="BL42:BM42"/>
    <mergeCell ref="J3:K3"/>
    <mergeCell ref="B40:D40"/>
    <mergeCell ref="B41:D41"/>
    <mergeCell ref="F42:G42"/>
    <mergeCell ref="Q42:R42"/>
    <mergeCell ref="Q43:R43"/>
    <mergeCell ref="Q45:R45"/>
    <mergeCell ref="B5:S5"/>
    <mergeCell ref="W45:X45"/>
    <mergeCell ref="GG43:GH43"/>
    <mergeCell ref="DQ42:DR42"/>
    <mergeCell ref="EB42:EC42"/>
    <mergeCell ref="FV43:FW43"/>
    <mergeCell ref="EJ43:EK43"/>
    <mergeCell ref="EU43:EV43"/>
    <mergeCell ref="FC43:FD43"/>
    <mergeCell ref="FN43:FO43"/>
    <mergeCell ref="DQ43:DR43"/>
    <mergeCell ref="EB43:EC43"/>
    <mergeCell ref="FV42:FW42"/>
    <mergeCell ref="GG42:GH42"/>
    <mergeCell ref="EJ42:EK42"/>
    <mergeCell ref="EU42:EV42"/>
    <mergeCell ref="FC42:FD42"/>
    <mergeCell ref="FN42:FO42"/>
    <mergeCell ref="BI45:BJ45"/>
    <mergeCell ref="BW45:BX45"/>
    <mergeCell ref="CB45:CC45"/>
    <mergeCell ref="CP45:CQ45"/>
    <mergeCell ref="CU45:CV45"/>
    <mergeCell ref="BL43:BM43"/>
    <mergeCell ref="BW43:BX43"/>
    <mergeCell ref="CE43:CF43"/>
    <mergeCell ref="CP43:CQ43"/>
    <mergeCell ref="FS45:FT45"/>
    <mergeCell ref="GG45:GH45"/>
    <mergeCell ref="EG45:EH45"/>
    <mergeCell ref="EU45:EV45"/>
    <mergeCell ref="EZ45:FA45"/>
    <mergeCell ref="FN45:FO45"/>
    <mergeCell ref="DI45:DJ45"/>
    <mergeCell ref="DN45:DO45"/>
    <mergeCell ref="EB45:EC45"/>
    <mergeCell ref="JQ3:JR3"/>
    <mergeCell ref="JI5:JZ5"/>
    <mergeCell ref="JJ7:JR7"/>
    <mergeCell ref="JS7:JZ7"/>
    <mergeCell ref="IP5:JG5"/>
    <mergeCell ref="KB5:KS5"/>
    <mergeCell ref="KL7:KS7"/>
    <mergeCell ref="GK5:HB5"/>
    <mergeCell ref="HD5:HU5"/>
    <mergeCell ref="HW5:IN5"/>
    <mergeCell ref="IX3:IY3"/>
    <mergeCell ref="KJ3:KK3"/>
    <mergeCell ref="KC7:KK7"/>
    <mergeCell ref="IG7:IN7"/>
    <mergeCell ref="GL7:GT7"/>
    <mergeCell ref="GU7:HB7"/>
    <mergeCell ref="HE7:HM7"/>
    <mergeCell ref="HN7:HU7"/>
    <mergeCell ref="GS3:GT3"/>
    <mergeCell ref="HL3:HM3"/>
    <mergeCell ref="IE3:IF3"/>
    <mergeCell ref="IQ7:IY7"/>
    <mergeCell ref="IZ7:JG7"/>
    <mergeCell ref="HX7:IF7"/>
    <mergeCell ref="GK41:GM41"/>
    <mergeCell ref="HD41:HF41"/>
    <mergeCell ref="HW41:HY41"/>
    <mergeCell ref="IP40:IR40"/>
    <mergeCell ref="KB40:KD40"/>
    <mergeCell ref="GK40:GM40"/>
    <mergeCell ref="HD40:HF40"/>
    <mergeCell ref="HW40:HY40"/>
    <mergeCell ref="IP41:IR41"/>
    <mergeCell ref="KB41:KD41"/>
    <mergeCell ref="JI40:JK40"/>
    <mergeCell ref="JI41:JK41"/>
    <mergeCell ref="IL45:IM45"/>
    <mergeCell ref="KY42:KZ42"/>
    <mergeCell ref="LJ42:LK42"/>
    <mergeCell ref="KQ45:KR45"/>
    <mergeCell ref="IQ45:IR45"/>
    <mergeCell ref="JE45:JF45"/>
    <mergeCell ref="KC45:KD45"/>
    <mergeCell ref="KQ42:KR42"/>
    <mergeCell ref="IT43:IU43"/>
    <mergeCell ref="JE43:JF43"/>
    <mergeCell ref="KF43:KG43"/>
    <mergeCell ref="JM42:JN42"/>
    <mergeCell ref="JX42:JY42"/>
    <mergeCell ref="IT42:IU42"/>
    <mergeCell ref="JE42:JF42"/>
    <mergeCell ref="JJ45:JK45"/>
    <mergeCell ref="JX45:JY45"/>
    <mergeCell ref="JM43:JN43"/>
    <mergeCell ref="JX43:JY43"/>
    <mergeCell ref="KY43:KZ43"/>
    <mergeCell ref="LJ43:LK43"/>
    <mergeCell ref="MZ5:NQ5"/>
    <mergeCell ref="OV7:PC7"/>
    <mergeCell ref="LE7:LL7"/>
    <mergeCell ref="LO7:LW7"/>
    <mergeCell ref="OC7:OJ7"/>
    <mergeCell ref="OA3:OB3"/>
    <mergeCell ref="NS5:OJ5"/>
    <mergeCell ref="GL45:GM45"/>
    <mergeCell ref="GZ45:HA45"/>
    <mergeCell ref="HE45:HF45"/>
    <mergeCell ref="HS45:HT45"/>
    <mergeCell ref="HX45:HY45"/>
    <mergeCell ref="IL42:IM42"/>
    <mergeCell ref="GO42:GP42"/>
    <mergeCell ref="GZ42:HA42"/>
    <mergeCell ref="HH42:HI42"/>
    <mergeCell ref="HS42:HT42"/>
    <mergeCell ref="IA42:IB42"/>
    <mergeCell ref="IL43:IM43"/>
    <mergeCell ref="GO43:GP43"/>
    <mergeCell ref="GZ43:HA43"/>
    <mergeCell ref="HH43:HI43"/>
    <mergeCell ref="HS43:HT43"/>
    <mergeCell ref="IA43:IB43"/>
    <mergeCell ref="LN40:LP40"/>
    <mergeCell ref="MG40:MI40"/>
    <mergeCell ref="MZ40:NB40"/>
    <mergeCell ref="MG41:MI41"/>
    <mergeCell ref="LR42:LS42"/>
    <mergeCell ref="ND42:NE42"/>
    <mergeCell ref="LR43:LS43"/>
    <mergeCell ref="OT3:OU3"/>
    <mergeCell ref="LC3:LD3"/>
    <mergeCell ref="LV3:LW3"/>
    <mergeCell ref="MO3:MP3"/>
    <mergeCell ref="NH3:NI3"/>
    <mergeCell ref="OM7:OU7"/>
    <mergeCell ref="NT7:OB7"/>
    <mergeCell ref="LX7:ME7"/>
    <mergeCell ref="MH7:MP7"/>
    <mergeCell ref="MQ7:MX7"/>
    <mergeCell ref="NA7:NI7"/>
    <mergeCell ref="NJ7:NQ7"/>
    <mergeCell ref="KV7:LD7"/>
    <mergeCell ref="OL5:PC5"/>
    <mergeCell ref="KU5:LL5"/>
    <mergeCell ref="LN5:ME5"/>
    <mergeCell ref="MG5:MX5"/>
    <mergeCell ref="NO45:NP45"/>
    <mergeCell ref="NO43:NP43"/>
    <mergeCell ref="OH43:OI43"/>
    <mergeCell ref="MC42:MD42"/>
    <mergeCell ref="NO42:NP42"/>
    <mergeCell ref="LN41:LP41"/>
    <mergeCell ref="MZ41:NB41"/>
    <mergeCell ref="MC43:MD43"/>
    <mergeCell ref="MK43:ML43"/>
    <mergeCell ref="MV43:MW43"/>
    <mergeCell ref="ND43:NE43"/>
    <mergeCell ref="MC45:MD45"/>
    <mergeCell ref="MH45:MI45"/>
    <mergeCell ref="QB43:QC43"/>
    <mergeCell ref="QM43:QN43"/>
    <mergeCell ref="PY45:PZ45"/>
    <mergeCell ref="QM45:QN45"/>
    <mergeCell ref="OH45:OI45"/>
    <mergeCell ref="OM45:ON45"/>
    <mergeCell ref="PA45:PB45"/>
    <mergeCell ref="PF45:PG45"/>
    <mergeCell ref="PI43:PJ43"/>
    <mergeCell ref="PT45:PU45"/>
    <mergeCell ref="PT43:PU43"/>
    <mergeCell ref="PA43:PB43"/>
    <mergeCell ref="OP43:OQ43"/>
    <mergeCell ref="PE5:PV5"/>
    <mergeCell ref="PX5:QO5"/>
    <mergeCell ref="SM7:ST7"/>
    <mergeCell ref="QR7:QZ7"/>
    <mergeCell ref="RA7:RH7"/>
    <mergeCell ref="RK7:RS7"/>
    <mergeCell ref="PM3:PN3"/>
    <mergeCell ref="QF3:QG3"/>
    <mergeCell ref="QQ5:RH5"/>
    <mergeCell ref="RJ5:SA5"/>
    <mergeCell ref="QY3:QZ3"/>
    <mergeCell ref="RR3:RS3"/>
    <mergeCell ref="SK3:SL3"/>
    <mergeCell ref="SC5:ST5"/>
    <mergeCell ref="PO7:PV7"/>
    <mergeCell ref="PF7:PN7"/>
    <mergeCell ref="QQ41:QS41"/>
    <mergeCell ref="RJ41:RL41"/>
    <mergeCell ref="SC41:SE41"/>
    <mergeCell ref="PX41:PZ41"/>
    <mergeCell ref="QB42:QC42"/>
    <mergeCell ref="QM42:QN42"/>
    <mergeCell ref="RT7:SA7"/>
    <mergeCell ref="SD7:SL7"/>
    <mergeCell ref="PY7:QG7"/>
    <mergeCell ref="QH7:QO7"/>
    <mergeCell ref="PX40:PZ40"/>
    <mergeCell ref="QQ40:QS40"/>
    <mergeCell ref="RJ40:RL40"/>
    <mergeCell ref="SC40:SE40"/>
    <mergeCell ref="SD45:SE45"/>
    <mergeCell ref="SR45:SS45"/>
    <mergeCell ref="QR45:QS45"/>
    <mergeCell ref="RF45:RG45"/>
    <mergeCell ref="RK45:RL45"/>
    <mergeCell ref="RY42:RZ42"/>
    <mergeCell ref="SG42:SH42"/>
    <mergeCell ref="SR42:SS42"/>
    <mergeCell ref="QU42:QV42"/>
    <mergeCell ref="RF42:RG42"/>
    <mergeCell ref="RN42:RO42"/>
    <mergeCell ref="RY45:RZ45"/>
    <mergeCell ref="SG43:SH43"/>
    <mergeCell ref="SR43:SS43"/>
    <mergeCell ref="QU43:QV43"/>
    <mergeCell ref="RF43:RG43"/>
    <mergeCell ref="RN43:RO43"/>
    <mergeCell ref="RY43:RZ43"/>
    <mergeCell ref="UP3:UQ3"/>
    <mergeCell ref="TP7:TX7"/>
    <mergeCell ref="TY7:UF7"/>
    <mergeCell ref="UI7:UQ7"/>
    <mergeCell ref="TD3:TE3"/>
    <mergeCell ref="TW3:TX3"/>
    <mergeCell ref="TO40:TQ40"/>
    <mergeCell ref="UH40:UJ40"/>
    <mergeCell ref="SV5:TM5"/>
    <mergeCell ref="SW7:TE7"/>
    <mergeCell ref="TF7:TM7"/>
    <mergeCell ref="SV40:SX40"/>
    <mergeCell ref="UR7:UY7"/>
    <mergeCell ref="TO5:UF5"/>
    <mergeCell ref="UH5:UY5"/>
    <mergeCell ref="UL42:UM42"/>
    <mergeCell ref="SZ42:TA42"/>
    <mergeCell ref="TK42:TL42"/>
    <mergeCell ref="TO41:TQ41"/>
    <mergeCell ref="UH41:UJ41"/>
    <mergeCell ref="UL43:UM43"/>
    <mergeCell ref="ABE3:ABF3"/>
    <mergeCell ref="AAW5:ABN5"/>
    <mergeCell ref="ABG7:ABN7"/>
    <mergeCell ref="AAW40:AAY40"/>
    <mergeCell ref="AAW41:AAY41"/>
    <mergeCell ref="WU3:WV3"/>
    <mergeCell ref="WM5:XD5"/>
    <mergeCell ref="WN7:WV7"/>
    <mergeCell ref="WW7:XD7"/>
    <mergeCell ref="WM40:WO40"/>
    <mergeCell ref="WM41:WO41"/>
    <mergeCell ref="YG3:YH3"/>
    <mergeCell ref="XY5:YP5"/>
    <mergeCell ref="XZ7:YH7"/>
    <mergeCell ref="YI7:YP7"/>
    <mergeCell ref="XY40:YA40"/>
    <mergeCell ref="ZS3:ZT3"/>
    <mergeCell ref="ZK5:AAB5"/>
    <mergeCell ref="ZL7:ZT7"/>
    <mergeCell ref="ZU7:AAB7"/>
    <mergeCell ref="ZK40:ZM40"/>
    <mergeCell ref="AAL3:AAM3"/>
    <mergeCell ref="AAD5:AAU5"/>
    <mergeCell ref="AAE7:AAM7"/>
    <mergeCell ref="ZO43:ZP43"/>
    <mergeCell ref="ZZ43:AAA43"/>
    <mergeCell ref="DY52:EA52"/>
    <mergeCell ref="NT45:NU45"/>
    <mergeCell ref="PT42:PU42"/>
    <mergeCell ref="PI42:PJ42"/>
    <mergeCell ref="KV45:KW45"/>
    <mergeCell ref="LJ45:LK45"/>
    <mergeCell ref="LO45:LP45"/>
    <mergeCell ref="MK42:ML42"/>
    <mergeCell ref="MV42:MW42"/>
    <mergeCell ref="VU45:VV45"/>
    <mergeCell ref="WI45:WJ45"/>
    <mergeCell ref="ZZ45:AAA45"/>
    <mergeCell ref="YS45:YT45"/>
    <mergeCell ref="ZG45:ZH45"/>
    <mergeCell ref="SW45:SX45"/>
    <mergeCell ref="TK45:TL45"/>
    <mergeCell ref="TP45:TQ45"/>
    <mergeCell ref="UW43:UX43"/>
    <mergeCell ref="SZ43:TA43"/>
    <mergeCell ref="TK43:TL43"/>
    <mergeCell ref="UD45:UE45"/>
    <mergeCell ref="UI45:UJ45"/>
    <mergeCell ref="PE40:PG40"/>
    <mergeCell ref="PE41:PG41"/>
    <mergeCell ref="OH42:OI42"/>
    <mergeCell ref="OP42:OQ42"/>
    <mergeCell ref="PA42:PB42"/>
    <mergeCell ref="NW42:NX42"/>
    <mergeCell ref="NS41:NU41"/>
    <mergeCell ref="OL41:ON41"/>
    <mergeCell ref="NW43:NX43"/>
    <mergeCell ref="OL40:ON40"/>
    <mergeCell ref="KU41:KW41"/>
    <mergeCell ref="KU40:KW40"/>
    <mergeCell ref="NS40:NU40"/>
    <mergeCell ref="MV45:MW45"/>
    <mergeCell ref="NA45:NB45"/>
    <mergeCell ref="DY53:EA53"/>
    <mergeCell ref="ABP41:ABR41"/>
    <mergeCell ref="ABT42:ABU42"/>
    <mergeCell ref="ACE42:ACF42"/>
    <mergeCell ref="ABT43:ABU43"/>
    <mergeCell ref="ACE43:ACF43"/>
    <mergeCell ref="ABQ45:ABR45"/>
    <mergeCell ref="ACE45:ACF45"/>
    <mergeCell ref="YR41:YT41"/>
    <mergeCell ref="YV42:YW42"/>
    <mergeCell ref="ZG42:ZH42"/>
    <mergeCell ref="YV43:YW43"/>
    <mergeCell ref="ZG43:ZH43"/>
    <mergeCell ref="UW42:UX42"/>
    <mergeCell ref="TS42:TT42"/>
    <mergeCell ref="UD42:UE42"/>
    <mergeCell ref="TS43:TT43"/>
    <mergeCell ref="VB45:VC45"/>
    <mergeCell ref="VP45:VQ45"/>
    <mergeCell ref="SV41:SX41"/>
    <mergeCell ref="UD43:UE43"/>
    <mergeCell ref="DY51:EA51"/>
    <mergeCell ref="AJB43:AJC43"/>
    <mergeCell ref="AJM43:AJN43"/>
    <mergeCell ref="AFC42:AFD42"/>
    <mergeCell ref="WN45:WO45"/>
    <mergeCell ref="XB45:XC45"/>
    <mergeCell ref="ADQ42:ADR42"/>
    <mergeCell ref="ACM42:ACN42"/>
    <mergeCell ref="ACX42:ACY42"/>
    <mergeCell ref="ACM43:ACN43"/>
    <mergeCell ref="ACX43:ACY43"/>
    <mergeCell ref="WQ42:WR42"/>
    <mergeCell ref="ACJ45:ACK45"/>
    <mergeCell ref="WQ43:WR43"/>
    <mergeCell ref="XB43:XC43"/>
    <mergeCell ref="YC43:YD43"/>
    <mergeCell ref="YN43:YO43"/>
    <mergeCell ref="XJ43:XK43"/>
    <mergeCell ref="XU43:XV43"/>
    <mergeCell ref="AAH43:AAI43"/>
    <mergeCell ref="AAS43:AAT43"/>
    <mergeCell ref="ZL45:ZM45"/>
    <mergeCell ref="AJU43:AJV43"/>
    <mergeCell ref="AKF43:AKG43"/>
    <mergeCell ref="AIY45:AIZ45"/>
    <mergeCell ref="AJM45:AJN45"/>
    <mergeCell ref="ADQ45:ADR45"/>
    <mergeCell ref="ADV45:ADW45"/>
    <mergeCell ref="ADF43:ADG43"/>
    <mergeCell ref="ADQ43:ADR43"/>
    <mergeCell ref="ADY42:ADZ42"/>
    <mergeCell ref="AEJ42:AEK42"/>
    <mergeCell ref="ADY43:ADZ43"/>
    <mergeCell ref="AEJ43:AEK43"/>
    <mergeCell ref="AKF45:AKG45"/>
    <mergeCell ref="AJU42:AJV42"/>
    <mergeCell ref="AKF42:AKG42"/>
    <mergeCell ref="AHH42:AHI42"/>
    <mergeCell ref="AGW43:AGX43"/>
    <mergeCell ref="AHH43:AHI43"/>
    <mergeCell ref="AIT45:AIU45"/>
    <mergeCell ref="AEO45:AEP45"/>
    <mergeCell ref="AFC45:AFD45"/>
    <mergeCell ref="AFH45:AFI45"/>
    <mergeCell ref="AFV45:AFW45"/>
    <mergeCell ref="AGT45:AGU45"/>
    <mergeCell ref="UW45:UX45"/>
    <mergeCell ref="ABL45:ABM45"/>
    <mergeCell ref="XG45:XH45"/>
    <mergeCell ref="XU45:XV45"/>
    <mergeCell ref="XZ45:YA45"/>
    <mergeCell ref="YN45:YO45"/>
    <mergeCell ref="AJR45:AJS45"/>
    <mergeCell ref="AAX45:AAY45"/>
    <mergeCell ref="AAE45:AAF45"/>
    <mergeCell ref="AAS45:AAT45"/>
    <mergeCell ref="ACX45:ACY45"/>
    <mergeCell ref="AHH45:AHI45"/>
    <mergeCell ref="AHM45:AHN45"/>
    <mergeCell ref="AIA45:AIB45"/>
    <mergeCell ref="AEJ45:AEK45"/>
    <mergeCell ref="ADC45:ADD45"/>
    <mergeCell ref="AGA45:AGB45"/>
    <mergeCell ref="AGO45:AGP45"/>
    <mergeCell ref="AIF45:AIG45"/>
    <mergeCell ref="AQJ42:AQK42"/>
    <mergeCell ref="AQU42:AQV42"/>
    <mergeCell ref="AQJ43:AQK43"/>
    <mergeCell ref="AQU43:AQV43"/>
    <mergeCell ref="AQG45:AQH45"/>
    <mergeCell ref="AQU45:AQV45"/>
    <mergeCell ref="APU3:APV3"/>
    <mergeCell ref="APM5:AQD5"/>
    <mergeCell ref="APN7:APV7"/>
    <mergeCell ref="APW7:AQD7"/>
    <mergeCell ref="APM40:APO40"/>
    <mergeCell ref="APM41:APO41"/>
    <mergeCell ref="APQ42:APR42"/>
    <mergeCell ref="AQB42:AQC42"/>
    <mergeCell ref="APQ43:APR43"/>
    <mergeCell ref="AQB43:AQC43"/>
    <mergeCell ref="AQZ45:ARA45"/>
    <mergeCell ref="ARN45:ARO45"/>
    <mergeCell ref="ARG3:ARH3"/>
    <mergeCell ref="AQY5:ARP5"/>
    <mergeCell ref="AQZ7:ARH7"/>
    <mergeCell ref="ARI7:ARP7"/>
    <mergeCell ref="AQY40:ARA40"/>
    <mergeCell ref="AQY41:ARA41"/>
    <mergeCell ref="ARC42:ARD42"/>
    <mergeCell ref="ARN42:ARO42"/>
    <mergeCell ref="ARC43:ARD43"/>
    <mergeCell ref="ARN43:ARO43"/>
    <mergeCell ref="ARS45:ART45"/>
    <mergeCell ref="ASG45:ASH45"/>
    <mergeCell ref="ASS3:AST3"/>
    <mergeCell ref="ASK5:ATB5"/>
    <mergeCell ref="ASL7:AST7"/>
    <mergeCell ref="ASU7:ATB7"/>
    <mergeCell ref="ASK40:ASM40"/>
    <mergeCell ref="ASK41:ASM41"/>
    <mergeCell ref="ASO42:ASP42"/>
    <mergeCell ref="ASZ42:ATA42"/>
    <mergeCell ref="ASO43:ASP43"/>
    <mergeCell ref="ASZ43:ATA43"/>
    <mergeCell ref="ASL45:ASM45"/>
    <mergeCell ref="ASZ45:ATA45"/>
    <mergeCell ref="ARZ3:ASA3"/>
    <mergeCell ref="ARR5:ASI5"/>
    <mergeCell ref="ARS7:ASA7"/>
    <mergeCell ref="ASB7:ASI7"/>
    <mergeCell ref="ARR40:ART40"/>
    <mergeCell ref="ARR41:ART41"/>
    <mergeCell ref="ARV42:ARW42"/>
    <mergeCell ref="ASG42:ASH42"/>
    <mergeCell ref="ARV43:ARW43"/>
    <mergeCell ref="ASG43:ASH43"/>
    <mergeCell ref="ATX45:ATY45"/>
    <mergeCell ref="AUL45:AUM45"/>
    <mergeCell ref="AUE3:AUF3"/>
    <mergeCell ref="ATW5:AUN5"/>
    <mergeCell ref="ATX7:AUF7"/>
    <mergeCell ref="AUG7:AUN7"/>
    <mergeCell ref="ATW40:ATY40"/>
    <mergeCell ref="ATW41:ATY41"/>
    <mergeCell ref="AUA42:AUB42"/>
    <mergeCell ref="AUL42:AUM42"/>
    <mergeCell ref="AUA43:AUB43"/>
    <mergeCell ref="AUL43:AUM43"/>
  </mergeCells>
  <conditionalFormatting sqref="B10">
    <cfRule type="expression" dxfId="399" priority="1460">
      <formula>IF(C10="HT",TRUE,IF(C10="GT",TRUE,FALSE))</formula>
    </cfRule>
  </conditionalFormatting>
  <conditionalFormatting sqref="B9">
    <cfRule type="expression" dxfId="398" priority="1458">
      <formula>IF(C9="HT",TRUE,IF(C9="GT",TRUE,FALSE))</formula>
    </cfRule>
  </conditionalFormatting>
  <conditionalFormatting sqref="B11:B39">
    <cfRule type="expression" dxfId="397" priority="1457">
      <formula>IF(C11="HT",TRUE,IF(C11="GT",TRUE,FALSE))</formula>
    </cfRule>
  </conditionalFormatting>
  <conditionalFormatting sqref="S9:S39">
    <cfRule type="containsBlanks" dxfId="396" priority="1452">
      <formula>LEN(TRIM(S9))=0</formula>
    </cfRule>
    <cfRule type="cellIs" dxfId="395" priority="1453" operator="greaterThan">
      <formula>60</formula>
    </cfRule>
  </conditionalFormatting>
  <conditionalFormatting sqref="I9:I39">
    <cfRule type="cellIs" dxfId="394" priority="1451" operator="equal">
      <formula>7.5</formula>
    </cfRule>
  </conditionalFormatting>
  <conditionalFormatting sqref="AM9:AM39">
    <cfRule type="containsBlanks" dxfId="393" priority="1068">
      <formula>LEN(TRIM(AM9))=0</formula>
    </cfRule>
    <cfRule type="cellIs" dxfId="392" priority="1069" operator="greaterThan">
      <formula>60</formula>
    </cfRule>
  </conditionalFormatting>
  <conditionalFormatting sqref="AC9:AC39">
    <cfRule type="cellIs" dxfId="391" priority="1067" operator="equal">
      <formula>7.5</formula>
    </cfRule>
  </conditionalFormatting>
  <conditionalFormatting sqref="BY9:BY39">
    <cfRule type="containsBlanks" dxfId="390" priority="1038">
      <formula>LEN(TRIM(BY9))=0</formula>
    </cfRule>
    <cfRule type="cellIs" dxfId="389" priority="1039" operator="greaterThan">
      <formula>60</formula>
    </cfRule>
  </conditionalFormatting>
  <conditionalFormatting sqref="BO9:BO39">
    <cfRule type="cellIs" dxfId="388" priority="1037" operator="equal">
      <formula>7.5</formula>
    </cfRule>
  </conditionalFormatting>
  <conditionalFormatting sqref="CR9:CR39">
    <cfRule type="containsBlanks" dxfId="387" priority="1032">
      <formula>LEN(TRIM(CR9))=0</formula>
    </cfRule>
    <cfRule type="cellIs" dxfId="386" priority="1033" operator="greaterThan">
      <formula>60</formula>
    </cfRule>
  </conditionalFormatting>
  <conditionalFormatting sqref="CH9:CH39">
    <cfRule type="cellIs" dxfId="385" priority="1031" operator="equal">
      <formula>7.5</formula>
    </cfRule>
  </conditionalFormatting>
  <conditionalFormatting sqref="DK9:DK39">
    <cfRule type="containsBlanks" dxfId="384" priority="1026">
      <formula>LEN(TRIM(DK9))=0</formula>
    </cfRule>
    <cfRule type="cellIs" dxfId="383" priority="1027" operator="greaterThan">
      <formula>60</formula>
    </cfRule>
  </conditionalFormatting>
  <conditionalFormatting sqref="DA9:DA39">
    <cfRule type="cellIs" dxfId="382" priority="1025" operator="equal">
      <formula>7.5</formula>
    </cfRule>
  </conditionalFormatting>
  <conditionalFormatting sqref="ED9:ED13 ED16:ED24 ED27:ED39">
    <cfRule type="containsBlanks" dxfId="381" priority="1014">
      <formula>LEN(TRIM(ED9))=0</formula>
    </cfRule>
    <cfRule type="cellIs" dxfId="380" priority="1015" operator="greaterThan">
      <formula>60</formula>
    </cfRule>
  </conditionalFormatting>
  <conditionalFormatting sqref="DT9:DT39">
    <cfRule type="cellIs" dxfId="379" priority="1013" operator="equal">
      <formula>7.5</formula>
    </cfRule>
  </conditionalFormatting>
  <conditionalFormatting sqref="EW9:EW39">
    <cfRule type="containsBlanks" dxfId="378" priority="1008">
      <formula>LEN(TRIM(EW9))=0</formula>
    </cfRule>
    <cfRule type="cellIs" dxfId="377" priority="1009" operator="greaterThan">
      <formula>60</formula>
    </cfRule>
  </conditionalFormatting>
  <conditionalFormatting sqref="EM9:EM39">
    <cfRule type="cellIs" dxfId="376" priority="1007" operator="equal">
      <formula>7.5</formula>
    </cfRule>
  </conditionalFormatting>
  <conditionalFormatting sqref="FP9:FP39">
    <cfRule type="containsBlanks" dxfId="375" priority="1002">
      <formula>LEN(TRIM(FP9))=0</formula>
    </cfRule>
    <cfRule type="cellIs" dxfId="374" priority="1003" operator="greaterThan">
      <formula>60</formula>
    </cfRule>
  </conditionalFormatting>
  <conditionalFormatting sqref="FF9:FF39">
    <cfRule type="cellIs" dxfId="373" priority="1001" operator="equal">
      <formula>7.5</formula>
    </cfRule>
  </conditionalFormatting>
  <conditionalFormatting sqref="GI9:GI39">
    <cfRule type="containsBlanks" dxfId="372" priority="984">
      <formula>LEN(TRIM(GI9))=0</formula>
    </cfRule>
    <cfRule type="cellIs" dxfId="371" priority="985" operator="greaterThan">
      <formula>60</formula>
    </cfRule>
  </conditionalFormatting>
  <conditionalFormatting sqref="FY9:FY39">
    <cfRule type="cellIs" dxfId="370" priority="983" operator="equal">
      <formula>7.5</formula>
    </cfRule>
  </conditionalFormatting>
  <conditionalFormatting sqref="HB9:HB39">
    <cfRule type="containsBlanks" dxfId="369" priority="978">
      <formula>LEN(TRIM(HB9))=0</formula>
    </cfRule>
    <cfRule type="cellIs" dxfId="368" priority="979" operator="greaterThan">
      <formula>60</formula>
    </cfRule>
  </conditionalFormatting>
  <conditionalFormatting sqref="GR9:GR39">
    <cfRule type="cellIs" dxfId="367" priority="977" operator="equal">
      <formula>7.5</formula>
    </cfRule>
  </conditionalFormatting>
  <conditionalFormatting sqref="HU9:HU39">
    <cfRule type="containsBlanks" dxfId="366" priority="972">
      <formula>LEN(TRIM(HU9))=0</formula>
    </cfRule>
    <cfRule type="cellIs" dxfId="365" priority="973" operator="greaterThan">
      <formula>60</formula>
    </cfRule>
  </conditionalFormatting>
  <conditionalFormatting sqref="HK9:HK39">
    <cfRule type="cellIs" dxfId="364" priority="971" operator="equal">
      <formula>7.5</formula>
    </cfRule>
  </conditionalFormatting>
  <conditionalFormatting sqref="IN9:IN39">
    <cfRule type="containsBlanks" dxfId="363" priority="966">
      <formula>LEN(TRIM(IN9))=0</formula>
    </cfRule>
    <cfRule type="cellIs" dxfId="362" priority="967" operator="greaterThan">
      <formula>60</formula>
    </cfRule>
  </conditionalFormatting>
  <conditionalFormatting sqref="ID9:ID39">
    <cfRule type="cellIs" dxfId="361" priority="965" operator="equal">
      <formula>7.5</formula>
    </cfRule>
  </conditionalFormatting>
  <conditionalFormatting sqref="JG9:JG39">
    <cfRule type="containsBlanks" dxfId="360" priority="942">
      <formula>LEN(TRIM(JG9))=0</formula>
    </cfRule>
    <cfRule type="cellIs" dxfId="359" priority="943" operator="greaterThan">
      <formula>60</formula>
    </cfRule>
  </conditionalFormatting>
  <conditionalFormatting sqref="IW9:IW39">
    <cfRule type="cellIs" dxfId="358" priority="941" operator="equal">
      <formula>7.5</formula>
    </cfRule>
  </conditionalFormatting>
  <conditionalFormatting sqref="KS9:KS39">
    <cfRule type="containsBlanks" dxfId="357" priority="936">
      <formula>LEN(TRIM(KS9))=0</formula>
    </cfRule>
    <cfRule type="cellIs" dxfId="356" priority="937" operator="greaterThan">
      <formula>60</formula>
    </cfRule>
  </conditionalFormatting>
  <conditionalFormatting sqref="KI9:KI39">
    <cfRule type="cellIs" dxfId="355" priority="935" operator="equal">
      <formula>7.5</formula>
    </cfRule>
  </conditionalFormatting>
  <conditionalFormatting sqref="LL9:LL39">
    <cfRule type="containsBlanks" dxfId="354" priority="912">
      <formula>LEN(TRIM(LL9))=0</formula>
    </cfRule>
    <cfRule type="cellIs" dxfId="353" priority="913" operator="greaterThan">
      <formula>60</formula>
    </cfRule>
  </conditionalFormatting>
  <conditionalFormatting sqref="LB9:LB39">
    <cfRule type="cellIs" dxfId="352" priority="911" operator="equal">
      <formula>7.5</formula>
    </cfRule>
  </conditionalFormatting>
  <conditionalFormatting sqref="ME9:ME39">
    <cfRule type="containsBlanks" dxfId="351" priority="906">
      <formula>LEN(TRIM(ME9))=0</formula>
    </cfRule>
    <cfRule type="cellIs" dxfId="350" priority="907" operator="greaterThan">
      <formula>60</formula>
    </cfRule>
  </conditionalFormatting>
  <conditionalFormatting sqref="LU9:LU39">
    <cfRule type="cellIs" dxfId="349" priority="905" operator="equal">
      <formula>7.5</formula>
    </cfRule>
  </conditionalFormatting>
  <conditionalFormatting sqref="MX9:MX39">
    <cfRule type="containsBlanks" dxfId="348" priority="900">
      <formula>LEN(TRIM(MX9))=0</formula>
    </cfRule>
    <cfRule type="cellIs" dxfId="347" priority="901" operator="greaterThan">
      <formula>60</formula>
    </cfRule>
  </conditionalFormatting>
  <conditionalFormatting sqref="MN9:MN39">
    <cfRule type="cellIs" dxfId="346" priority="899" operator="equal">
      <formula>7.5</formula>
    </cfRule>
  </conditionalFormatting>
  <conditionalFormatting sqref="NQ9:NQ39">
    <cfRule type="containsBlanks" dxfId="345" priority="894">
      <formula>LEN(TRIM(NQ9))=0</formula>
    </cfRule>
    <cfRule type="cellIs" dxfId="344" priority="895" operator="greaterThan">
      <formula>60</formula>
    </cfRule>
  </conditionalFormatting>
  <conditionalFormatting sqref="NG9:NG39">
    <cfRule type="cellIs" dxfId="343" priority="893" operator="equal">
      <formula>7.5</formula>
    </cfRule>
  </conditionalFormatting>
  <conditionalFormatting sqref="OJ9:OJ39">
    <cfRule type="containsBlanks" dxfId="342" priority="876">
      <formula>LEN(TRIM(OJ9))=0</formula>
    </cfRule>
    <cfRule type="cellIs" dxfId="341" priority="877" operator="greaterThan">
      <formula>60</formula>
    </cfRule>
  </conditionalFormatting>
  <conditionalFormatting sqref="NZ9:NZ39">
    <cfRule type="cellIs" dxfId="340" priority="875" operator="equal">
      <formula>7.5</formula>
    </cfRule>
  </conditionalFormatting>
  <conditionalFormatting sqref="PC9:PC39">
    <cfRule type="containsBlanks" dxfId="339" priority="864">
      <formula>LEN(TRIM(PC9))=0</formula>
    </cfRule>
    <cfRule type="cellIs" dxfId="338" priority="865" operator="greaterThan">
      <formula>60</formula>
    </cfRule>
  </conditionalFormatting>
  <conditionalFormatting sqref="OS9:OS39">
    <cfRule type="cellIs" dxfId="337" priority="863" operator="equal">
      <formula>7.5</formula>
    </cfRule>
  </conditionalFormatting>
  <conditionalFormatting sqref="PV9:PV39">
    <cfRule type="containsBlanks" dxfId="336" priority="846">
      <formula>LEN(TRIM(PV9))=0</formula>
    </cfRule>
    <cfRule type="cellIs" dxfId="335" priority="847" operator="greaterThan">
      <formula>60</formula>
    </cfRule>
  </conditionalFormatting>
  <conditionalFormatting sqref="PL9:PL39">
    <cfRule type="cellIs" dxfId="334" priority="845" operator="equal">
      <formula>7.5</formula>
    </cfRule>
  </conditionalFormatting>
  <conditionalFormatting sqref="QO9:QO39">
    <cfRule type="containsBlanks" dxfId="333" priority="834">
      <formula>LEN(TRIM(QO9))=0</formula>
    </cfRule>
    <cfRule type="cellIs" dxfId="332" priority="835" operator="greaterThan">
      <formula>60</formula>
    </cfRule>
  </conditionalFormatting>
  <conditionalFormatting sqref="QE9:QE39">
    <cfRule type="cellIs" dxfId="331" priority="833" operator="equal">
      <formula>7.5</formula>
    </cfRule>
  </conditionalFormatting>
  <conditionalFormatting sqref="RH9:RH39">
    <cfRule type="containsBlanks" dxfId="330" priority="822">
      <formula>LEN(TRIM(RH9))=0</formula>
    </cfRule>
    <cfRule type="cellIs" dxfId="329" priority="823" operator="greaterThan">
      <formula>60</formula>
    </cfRule>
  </conditionalFormatting>
  <conditionalFormatting sqref="QX9:QX39">
    <cfRule type="cellIs" dxfId="328" priority="821" operator="equal">
      <formula>7.5</formula>
    </cfRule>
  </conditionalFormatting>
  <conditionalFormatting sqref="SA9:SA39">
    <cfRule type="containsBlanks" dxfId="327" priority="816">
      <formula>LEN(TRIM(SA9))=0</formula>
    </cfRule>
    <cfRule type="cellIs" dxfId="326" priority="817" operator="greaterThan">
      <formula>60</formula>
    </cfRule>
  </conditionalFormatting>
  <conditionalFormatting sqref="RQ9:RQ39">
    <cfRule type="cellIs" dxfId="325" priority="815" operator="equal">
      <formula>7.5</formula>
    </cfRule>
  </conditionalFormatting>
  <conditionalFormatting sqref="ST9:ST39">
    <cfRule type="containsBlanks" dxfId="324" priority="810">
      <formula>LEN(TRIM(ST9))=0</formula>
    </cfRule>
    <cfRule type="cellIs" dxfId="323" priority="811" operator="greaterThan">
      <formula>60</formula>
    </cfRule>
  </conditionalFormatting>
  <conditionalFormatting sqref="SJ9:SJ39">
    <cfRule type="cellIs" dxfId="322" priority="809" operator="equal">
      <formula>7.5</formula>
    </cfRule>
  </conditionalFormatting>
  <conditionalFormatting sqref="UF9:UF39">
    <cfRule type="containsBlanks" dxfId="321" priority="750">
      <formula>LEN(TRIM(UF9))=0</formula>
    </cfRule>
    <cfRule type="cellIs" dxfId="320" priority="751" operator="greaterThan">
      <formula>60</formula>
    </cfRule>
  </conditionalFormatting>
  <conditionalFormatting sqref="TV9:TV39">
    <cfRule type="cellIs" dxfId="319" priority="749" operator="equal">
      <formula>7.5</formula>
    </cfRule>
  </conditionalFormatting>
  <conditionalFormatting sqref="UY9:UY39">
    <cfRule type="containsBlanks" dxfId="318" priority="744">
      <formula>LEN(TRIM(UY9))=0</formula>
    </cfRule>
    <cfRule type="cellIs" dxfId="317" priority="745" operator="greaterThan">
      <formula>60</formula>
    </cfRule>
  </conditionalFormatting>
  <conditionalFormatting sqref="UO9:UO39">
    <cfRule type="cellIs" dxfId="316" priority="743" operator="equal">
      <formula>7.5</formula>
    </cfRule>
  </conditionalFormatting>
  <conditionalFormatting sqref="VR9:VR39">
    <cfRule type="containsBlanks" dxfId="315" priority="726">
      <formula>LEN(TRIM(VR9))=0</formula>
    </cfRule>
    <cfRule type="cellIs" dxfId="314" priority="727" operator="greaterThan">
      <formula>60</formula>
    </cfRule>
  </conditionalFormatting>
  <conditionalFormatting sqref="VH9:VH39">
    <cfRule type="cellIs" dxfId="313" priority="725" operator="equal">
      <formula>7.5</formula>
    </cfRule>
  </conditionalFormatting>
  <conditionalFormatting sqref="WK9:WK39">
    <cfRule type="containsBlanks" dxfId="312" priority="720">
      <formula>LEN(TRIM(WK9))=0</formula>
    </cfRule>
    <cfRule type="cellIs" dxfId="311" priority="721" operator="greaterThan">
      <formula>60</formula>
    </cfRule>
  </conditionalFormatting>
  <conditionalFormatting sqref="WA9:WA39">
    <cfRule type="cellIs" dxfId="310" priority="719" operator="equal">
      <formula>7.5</formula>
    </cfRule>
  </conditionalFormatting>
  <conditionalFormatting sqref="XW9:XW39">
    <cfRule type="containsBlanks" dxfId="309" priority="708">
      <formula>LEN(TRIM(XW9))=0</formula>
    </cfRule>
    <cfRule type="cellIs" dxfId="308" priority="709" operator="greaterThan">
      <formula>60</formula>
    </cfRule>
  </conditionalFormatting>
  <conditionalFormatting sqref="XM9:XM39">
    <cfRule type="cellIs" dxfId="307" priority="707" operator="equal">
      <formula>7.5</formula>
    </cfRule>
  </conditionalFormatting>
  <conditionalFormatting sqref="YP9:YP39">
    <cfRule type="containsBlanks" dxfId="306" priority="684">
      <formula>LEN(TRIM(YP9))=0</formula>
    </cfRule>
    <cfRule type="cellIs" dxfId="305" priority="685" operator="greaterThan">
      <formula>60</formula>
    </cfRule>
  </conditionalFormatting>
  <conditionalFormatting sqref="YF9:YF39">
    <cfRule type="cellIs" dxfId="304" priority="683" operator="equal">
      <formula>7.5</formula>
    </cfRule>
  </conditionalFormatting>
  <conditionalFormatting sqref="ZI9:ZI39">
    <cfRule type="containsBlanks" dxfId="303" priority="666">
      <formula>LEN(TRIM(ZI9))=0</formula>
    </cfRule>
    <cfRule type="cellIs" dxfId="302" priority="667" operator="greaterThan">
      <formula>60</formula>
    </cfRule>
  </conditionalFormatting>
  <conditionalFormatting sqref="YY9:YY39">
    <cfRule type="cellIs" dxfId="301" priority="665" operator="equal">
      <formula>7.5</formula>
    </cfRule>
  </conditionalFormatting>
  <conditionalFormatting sqref="U10:V10">
    <cfRule type="expression" dxfId="300" priority="646">
      <formula>IF(W10="HT",TRUE,IF(W10="GT",TRUE,FALSE))</formula>
    </cfRule>
  </conditionalFormatting>
  <conditionalFormatting sqref="U9:V9">
    <cfRule type="expression" dxfId="299" priority="645">
      <formula>IF(W9="HT",TRUE,IF(W9="GT",TRUE,FALSE))</formula>
    </cfRule>
  </conditionalFormatting>
  <conditionalFormatting sqref="U11:V39">
    <cfRule type="expression" dxfId="298" priority="644">
      <formula>IF(W11="HT",TRUE,IF(W11="GT",TRUE,FALSE))</formula>
    </cfRule>
  </conditionalFormatting>
  <conditionalFormatting sqref="BH10">
    <cfRule type="expression" dxfId="297" priority="643">
      <formula>IF(BI10="HT",TRUE,IF(BI10="GT",TRUE,FALSE))</formula>
    </cfRule>
  </conditionalFormatting>
  <conditionalFormatting sqref="BH9">
    <cfRule type="expression" dxfId="296" priority="642">
      <formula>IF(BI9="HT",TRUE,IF(BI9="GT",TRUE,FALSE))</formula>
    </cfRule>
  </conditionalFormatting>
  <conditionalFormatting sqref="BH11:BH39">
    <cfRule type="expression" dxfId="295" priority="641">
      <formula>IF(BI11="HT",TRUE,IF(BI11="GT",TRUE,FALSE))</formula>
    </cfRule>
  </conditionalFormatting>
  <conditionalFormatting sqref="CA10">
    <cfRule type="expression" dxfId="294" priority="640">
      <formula>IF(CB10="HT",TRUE,IF(CB10="GT",TRUE,FALSE))</formula>
    </cfRule>
  </conditionalFormatting>
  <conditionalFormatting sqref="CA9">
    <cfRule type="expression" dxfId="293" priority="639">
      <formula>IF(CB9="HT",TRUE,IF(CB9="GT",TRUE,FALSE))</formula>
    </cfRule>
  </conditionalFormatting>
  <conditionalFormatting sqref="CA11:CA39">
    <cfRule type="expression" dxfId="292" priority="638">
      <formula>IF(CB11="HT",TRUE,IF(CB11="GT",TRUE,FALSE))</formula>
    </cfRule>
  </conditionalFormatting>
  <conditionalFormatting sqref="CT10">
    <cfRule type="expression" dxfId="291" priority="637">
      <formula>IF(CU10="HT",TRUE,IF(CU10="GT",TRUE,FALSE))</formula>
    </cfRule>
  </conditionalFormatting>
  <conditionalFormatting sqref="CT9">
    <cfRule type="expression" dxfId="290" priority="636">
      <formula>IF(CU9="HT",TRUE,IF(CU9="GT",TRUE,FALSE))</formula>
    </cfRule>
  </conditionalFormatting>
  <conditionalFormatting sqref="CT11:CT39">
    <cfRule type="expression" dxfId="289" priority="635">
      <formula>IF(CU11="HT",TRUE,IF(CU11="GT",TRUE,FALSE))</formula>
    </cfRule>
  </conditionalFormatting>
  <conditionalFormatting sqref="DM10">
    <cfRule type="expression" dxfId="288" priority="631">
      <formula>IF(DN10="HT",TRUE,IF(DN10="GT",TRUE,FALSE))</formula>
    </cfRule>
  </conditionalFormatting>
  <conditionalFormatting sqref="DM9">
    <cfRule type="expression" dxfId="287" priority="630">
      <formula>IF(DN9="HT",TRUE,IF(DN9="GT",TRUE,FALSE))</formula>
    </cfRule>
  </conditionalFormatting>
  <conditionalFormatting sqref="DM11:DM39">
    <cfRule type="expression" dxfId="286" priority="629">
      <formula>IF(DN11="HT",TRUE,IF(DN11="GT",TRUE,FALSE))</formula>
    </cfRule>
  </conditionalFormatting>
  <conditionalFormatting sqref="EF10">
    <cfRule type="expression" dxfId="285" priority="628">
      <formula>IF(EG10="HT",TRUE,IF(EG10="GT",TRUE,FALSE))</formula>
    </cfRule>
  </conditionalFormatting>
  <conditionalFormatting sqref="EF9">
    <cfRule type="expression" dxfId="284" priority="627">
      <formula>IF(EG9="HT",TRUE,IF(EG9="GT",TRUE,FALSE))</formula>
    </cfRule>
  </conditionalFormatting>
  <conditionalFormatting sqref="EF11:EF39">
    <cfRule type="expression" dxfId="283" priority="626">
      <formula>IF(EG11="HT",TRUE,IF(EG11="GT",TRUE,FALSE))</formula>
    </cfRule>
  </conditionalFormatting>
  <conditionalFormatting sqref="EY10">
    <cfRule type="expression" dxfId="282" priority="625">
      <formula>IF(EZ10="HT",TRUE,IF(EZ10="GT",TRUE,FALSE))</formula>
    </cfRule>
  </conditionalFormatting>
  <conditionalFormatting sqref="EY9">
    <cfRule type="expression" dxfId="281" priority="624">
      <formula>IF(EZ9="HT",TRUE,IF(EZ9="GT",TRUE,FALSE))</formula>
    </cfRule>
  </conditionalFormatting>
  <conditionalFormatting sqref="EY11:EY39">
    <cfRule type="expression" dxfId="280" priority="623">
      <formula>IF(EZ11="HT",TRUE,IF(EZ11="GT",TRUE,FALSE))</formula>
    </cfRule>
  </conditionalFormatting>
  <conditionalFormatting sqref="FR10">
    <cfRule type="expression" dxfId="279" priority="616">
      <formula>IF(FS10="HT",TRUE,IF(FS10="GT",TRUE,FALSE))</formula>
    </cfRule>
  </conditionalFormatting>
  <conditionalFormatting sqref="FR9">
    <cfRule type="expression" dxfId="278" priority="615">
      <formula>IF(FS9="HT",TRUE,IF(FS9="GT",TRUE,FALSE))</formula>
    </cfRule>
  </conditionalFormatting>
  <conditionalFormatting sqref="FR11:FR39">
    <cfRule type="expression" dxfId="277" priority="614">
      <formula>IF(FS11="HT",TRUE,IF(FS11="GT",TRUE,FALSE))</formula>
    </cfRule>
  </conditionalFormatting>
  <conditionalFormatting sqref="GK10">
    <cfRule type="expression" dxfId="276" priority="613">
      <formula>IF(GL10="HT",TRUE,IF(GL10="GT",TRUE,FALSE))</formula>
    </cfRule>
  </conditionalFormatting>
  <conditionalFormatting sqref="GK9">
    <cfRule type="expression" dxfId="275" priority="612">
      <formula>IF(GL9="HT",TRUE,IF(GL9="GT",TRUE,FALSE))</formula>
    </cfRule>
  </conditionalFormatting>
  <conditionalFormatting sqref="GK11:GK39">
    <cfRule type="expression" dxfId="274" priority="611">
      <formula>IF(GL11="HT",TRUE,IF(GL11="GT",TRUE,FALSE))</formula>
    </cfRule>
  </conditionalFormatting>
  <conditionalFormatting sqref="HD10">
    <cfRule type="expression" dxfId="273" priority="610">
      <formula>IF(HE10="HT",TRUE,IF(HE10="GT",TRUE,FALSE))</formula>
    </cfRule>
  </conditionalFormatting>
  <conditionalFormatting sqref="HD9">
    <cfRule type="expression" dxfId="272" priority="609">
      <formula>IF(HE9="HT",TRUE,IF(HE9="GT",TRUE,FALSE))</formula>
    </cfRule>
  </conditionalFormatting>
  <conditionalFormatting sqref="HD11:HD39">
    <cfRule type="expression" dxfId="271" priority="608">
      <formula>IF(HE11="HT",TRUE,IF(HE11="GT",TRUE,FALSE))</formula>
    </cfRule>
  </conditionalFormatting>
  <conditionalFormatting sqref="HW10">
    <cfRule type="expression" dxfId="270" priority="607">
      <formula>IF(HX10="HT",TRUE,IF(HX10="GT",TRUE,FALSE))</formula>
    </cfRule>
  </conditionalFormatting>
  <conditionalFormatting sqref="HW9">
    <cfRule type="expression" dxfId="269" priority="606">
      <formula>IF(HX9="HT",TRUE,IF(HX9="GT",TRUE,FALSE))</formula>
    </cfRule>
  </conditionalFormatting>
  <conditionalFormatting sqref="HW11:HW39">
    <cfRule type="expression" dxfId="268" priority="605">
      <formula>IF(HX11="HT",TRUE,IF(HX11="GT",TRUE,FALSE))</formula>
    </cfRule>
  </conditionalFormatting>
  <conditionalFormatting sqref="IP10">
    <cfRule type="expression" dxfId="267" priority="601">
      <formula>IF(IQ10="HT",TRUE,IF(IQ10="GT",TRUE,FALSE))</formula>
    </cfRule>
  </conditionalFormatting>
  <conditionalFormatting sqref="IP9">
    <cfRule type="expression" dxfId="266" priority="600">
      <formula>IF(IQ9="HT",TRUE,IF(IQ9="GT",TRUE,FALSE))</formula>
    </cfRule>
  </conditionalFormatting>
  <conditionalFormatting sqref="IP11:IP39">
    <cfRule type="expression" dxfId="265" priority="599">
      <formula>IF(IQ11="HT",TRUE,IF(IQ11="GT",TRUE,FALSE))</formula>
    </cfRule>
  </conditionalFormatting>
  <conditionalFormatting sqref="KB10">
    <cfRule type="expression" dxfId="264" priority="598">
      <formula>IF(KC10="HT",TRUE,IF(KC10="GT",TRUE,FALSE))</formula>
    </cfRule>
  </conditionalFormatting>
  <conditionalFormatting sqref="KB9">
    <cfRule type="expression" dxfId="263" priority="597">
      <formula>IF(KC9="HT",TRUE,IF(KC9="GT",TRUE,FALSE))</formula>
    </cfRule>
  </conditionalFormatting>
  <conditionalFormatting sqref="KB11:KB39">
    <cfRule type="expression" dxfId="262" priority="596">
      <formula>IF(KC11="HT",TRUE,IF(KC11="GT",TRUE,FALSE))</formula>
    </cfRule>
  </conditionalFormatting>
  <conditionalFormatting sqref="KU10">
    <cfRule type="expression" dxfId="261" priority="586">
      <formula>IF(KV10="HT",TRUE,IF(KV10="GT",TRUE,FALSE))</formula>
    </cfRule>
  </conditionalFormatting>
  <conditionalFormatting sqref="KU9">
    <cfRule type="expression" dxfId="260" priority="585">
      <formula>IF(KV9="HT",TRUE,IF(KV9="GT",TRUE,FALSE))</formula>
    </cfRule>
  </conditionalFormatting>
  <conditionalFormatting sqref="KU11:KU39">
    <cfRule type="expression" dxfId="259" priority="584">
      <formula>IF(KV11="HT",TRUE,IF(KV11="GT",TRUE,FALSE))</formula>
    </cfRule>
  </conditionalFormatting>
  <conditionalFormatting sqref="LN10">
    <cfRule type="expression" dxfId="258" priority="583">
      <formula>IF(LO10="HT",TRUE,IF(LO10="GT",TRUE,FALSE))</formula>
    </cfRule>
  </conditionalFormatting>
  <conditionalFormatting sqref="LN9">
    <cfRule type="expression" dxfId="257" priority="582">
      <formula>IF(LO9="HT",TRUE,IF(LO9="GT",TRUE,FALSE))</formula>
    </cfRule>
  </conditionalFormatting>
  <conditionalFormatting sqref="LN11:LN39">
    <cfRule type="expression" dxfId="256" priority="581">
      <formula>IF(LO11="HT",TRUE,IF(LO11="GT",TRUE,FALSE))</formula>
    </cfRule>
  </conditionalFormatting>
  <conditionalFormatting sqref="MG10">
    <cfRule type="expression" dxfId="255" priority="580">
      <formula>IF(MH10="HT",TRUE,IF(MH10="GT",TRUE,FALSE))</formula>
    </cfRule>
  </conditionalFormatting>
  <conditionalFormatting sqref="MG9">
    <cfRule type="expression" dxfId="254" priority="579">
      <formula>IF(MH9="HT",TRUE,IF(MH9="GT",TRUE,FALSE))</formula>
    </cfRule>
  </conditionalFormatting>
  <conditionalFormatting sqref="MG11:MG39">
    <cfRule type="expression" dxfId="253" priority="578">
      <formula>IF(MH11="HT",TRUE,IF(MH11="GT",TRUE,FALSE))</formula>
    </cfRule>
  </conditionalFormatting>
  <conditionalFormatting sqref="MZ10">
    <cfRule type="expression" dxfId="252" priority="577">
      <formula>IF(NA10="HT",TRUE,IF(NA10="GT",TRUE,FALSE))</formula>
    </cfRule>
  </conditionalFormatting>
  <conditionalFormatting sqref="MZ9">
    <cfRule type="expression" dxfId="251" priority="576">
      <formula>IF(NA9="HT",TRUE,IF(NA9="GT",TRUE,FALSE))</formula>
    </cfRule>
  </conditionalFormatting>
  <conditionalFormatting sqref="MZ11:MZ39">
    <cfRule type="expression" dxfId="250" priority="575">
      <formula>IF(NA11="HT",TRUE,IF(NA11="GT",TRUE,FALSE))</formula>
    </cfRule>
  </conditionalFormatting>
  <conditionalFormatting sqref="NS10">
    <cfRule type="expression" dxfId="249" priority="571">
      <formula>IF(NT10="HT",TRUE,IF(NT10="GT",TRUE,FALSE))</formula>
    </cfRule>
  </conditionalFormatting>
  <conditionalFormatting sqref="NS9">
    <cfRule type="expression" dxfId="248" priority="570">
      <formula>IF(NT9="HT",TRUE,IF(NT9="GT",TRUE,FALSE))</formula>
    </cfRule>
  </conditionalFormatting>
  <conditionalFormatting sqref="NS11:NS39">
    <cfRule type="expression" dxfId="247" priority="569">
      <formula>IF(NT11="HT",TRUE,IF(NT11="GT",TRUE,FALSE))</formula>
    </cfRule>
  </conditionalFormatting>
  <conditionalFormatting sqref="OL10">
    <cfRule type="expression" dxfId="246" priority="565">
      <formula>IF(OM10="HT",TRUE,IF(OM10="GT",TRUE,FALSE))</formula>
    </cfRule>
  </conditionalFormatting>
  <conditionalFormatting sqref="OL9">
    <cfRule type="expression" dxfId="245" priority="564">
      <formula>IF(OM9="HT",TRUE,IF(OM9="GT",TRUE,FALSE))</formula>
    </cfRule>
  </conditionalFormatting>
  <conditionalFormatting sqref="OL11:OL39">
    <cfRule type="expression" dxfId="244" priority="563">
      <formula>IF(OM11="HT",TRUE,IF(OM11="GT",TRUE,FALSE))</formula>
    </cfRule>
  </conditionalFormatting>
  <conditionalFormatting sqref="PE10">
    <cfRule type="expression" dxfId="243" priority="559">
      <formula>IF(PF10="HT",TRUE,IF(PF10="GT",TRUE,FALSE))</formula>
    </cfRule>
  </conditionalFormatting>
  <conditionalFormatting sqref="PE9">
    <cfRule type="expression" dxfId="242" priority="558">
      <formula>IF(PF9="HT",TRUE,IF(PF9="GT",TRUE,FALSE))</formula>
    </cfRule>
  </conditionalFormatting>
  <conditionalFormatting sqref="PE11:PE39">
    <cfRule type="expression" dxfId="241" priority="557">
      <formula>IF(PF11="HT",TRUE,IF(PF11="GT",TRUE,FALSE))</formula>
    </cfRule>
  </conditionalFormatting>
  <conditionalFormatting sqref="PX10">
    <cfRule type="expression" dxfId="240" priority="556">
      <formula>IF(PY10="HT",TRUE,IF(PY10="GT",TRUE,FALSE))</formula>
    </cfRule>
  </conditionalFormatting>
  <conditionalFormatting sqref="PX9">
    <cfRule type="expression" dxfId="239" priority="555">
      <formula>IF(PY9="HT",TRUE,IF(PY9="GT",TRUE,FALSE))</formula>
    </cfRule>
  </conditionalFormatting>
  <conditionalFormatting sqref="PX11:PX39">
    <cfRule type="expression" dxfId="238" priority="554">
      <formula>IF(PY11="HT",TRUE,IF(PY11="GT",TRUE,FALSE))</formula>
    </cfRule>
  </conditionalFormatting>
  <conditionalFormatting sqref="QQ10">
    <cfRule type="expression" dxfId="237" priority="553">
      <formula>IF(QR10="HT",TRUE,IF(QR10="GT",TRUE,FALSE))</formula>
    </cfRule>
  </conditionalFormatting>
  <conditionalFormatting sqref="QQ9">
    <cfRule type="expression" dxfId="236" priority="552">
      <formula>IF(QR9="HT",TRUE,IF(QR9="GT",TRUE,FALSE))</formula>
    </cfRule>
  </conditionalFormatting>
  <conditionalFormatting sqref="QQ11:QQ39">
    <cfRule type="expression" dxfId="235" priority="551">
      <formula>IF(QR11="HT",TRUE,IF(QR11="GT",TRUE,FALSE))</formula>
    </cfRule>
  </conditionalFormatting>
  <conditionalFormatting sqref="RJ10">
    <cfRule type="expression" dxfId="234" priority="550">
      <formula>IF(RK10="HT",TRUE,IF(RK10="GT",TRUE,FALSE))</formula>
    </cfRule>
  </conditionalFormatting>
  <conditionalFormatting sqref="RJ9">
    <cfRule type="expression" dxfId="233" priority="549">
      <formula>IF(RK9="HT",TRUE,IF(RK9="GT",TRUE,FALSE))</formula>
    </cfRule>
  </conditionalFormatting>
  <conditionalFormatting sqref="RJ11:RJ39">
    <cfRule type="expression" dxfId="232" priority="548">
      <formula>IF(RK11="HT",TRUE,IF(RK11="GT",TRUE,FALSE))</formula>
    </cfRule>
  </conditionalFormatting>
  <conditionalFormatting sqref="SC10">
    <cfRule type="expression" dxfId="231" priority="547">
      <formula>IF(SD10="HT",TRUE,IF(SD10="GT",TRUE,FALSE))</formula>
    </cfRule>
  </conditionalFormatting>
  <conditionalFormatting sqref="SC9">
    <cfRule type="expression" dxfId="230" priority="546">
      <formula>IF(SD9="HT",TRUE,IF(SD9="GT",TRUE,FALSE))</formula>
    </cfRule>
  </conditionalFormatting>
  <conditionalFormatting sqref="SC11:SC39">
    <cfRule type="expression" dxfId="229" priority="545">
      <formula>IF(SD11="HT",TRUE,IF(SD11="GT",TRUE,FALSE))</formula>
    </cfRule>
  </conditionalFormatting>
  <conditionalFormatting sqref="TO10">
    <cfRule type="expression" dxfId="228" priority="535">
      <formula>IF(TP10="HT",TRUE,IF(TP10="GT",TRUE,FALSE))</formula>
    </cfRule>
  </conditionalFormatting>
  <conditionalFormatting sqref="TO9">
    <cfRule type="expression" dxfId="227" priority="534">
      <formula>IF(TP9="HT",TRUE,IF(TP9="GT",TRUE,FALSE))</formula>
    </cfRule>
  </conditionalFormatting>
  <conditionalFormatting sqref="TO11:TO39">
    <cfRule type="expression" dxfId="226" priority="533">
      <formula>IF(TP11="HT",TRUE,IF(TP11="GT",TRUE,FALSE))</formula>
    </cfRule>
  </conditionalFormatting>
  <conditionalFormatting sqref="UH10">
    <cfRule type="expression" dxfId="225" priority="532">
      <formula>IF(UI10="HT",TRUE,IF(UI10="GT",TRUE,FALSE))</formula>
    </cfRule>
  </conditionalFormatting>
  <conditionalFormatting sqref="UH9">
    <cfRule type="expression" dxfId="224" priority="531">
      <formula>IF(UI9="HT",TRUE,IF(UI9="GT",TRUE,FALSE))</formula>
    </cfRule>
  </conditionalFormatting>
  <conditionalFormatting sqref="UH11:UH39">
    <cfRule type="expression" dxfId="223" priority="530">
      <formula>IF(UI11="HT",TRUE,IF(UI11="GT",TRUE,FALSE))</formula>
    </cfRule>
  </conditionalFormatting>
  <conditionalFormatting sqref="VA10">
    <cfRule type="expression" dxfId="222" priority="523">
      <formula>IF(VB10="HT",TRUE,IF(VB10="GT",TRUE,FALSE))</formula>
    </cfRule>
  </conditionalFormatting>
  <conditionalFormatting sqref="VA9">
    <cfRule type="expression" dxfId="221" priority="522">
      <formula>IF(VB9="HT",TRUE,IF(VB9="GT",TRUE,FALSE))</formula>
    </cfRule>
  </conditionalFormatting>
  <conditionalFormatting sqref="VA11:VA39">
    <cfRule type="expression" dxfId="220" priority="521">
      <formula>IF(VB11="HT",TRUE,IF(VB11="GT",TRUE,FALSE))</formula>
    </cfRule>
  </conditionalFormatting>
  <conditionalFormatting sqref="VT10">
    <cfRule type="expression" dxfId="219" priority="520">
      <formula>IF(VU10="HT",TRUE,IF(VU10="GT",TRUE,FALSE))</formula>
    </cfRule>
  </conditionalFormatting>
  <conditionalFormatting sqref="VT9">
    <cfRule type="expression" dxfId="218" priority="519">
      <formula>IF(VU9="HT",TRUE,IF(VU9="GT",TRUE,FALSE))</formula>
    </cfRule>
  </conditionalFormatting>
  <conditionalFormatting sqref="VT11:VT39">
    <cfRule type="expression" dxfId="217" priority="518">
      <formula>IF(VU11="HT",TRUE,IF(VU11="GT",TRUE,FALSE))</formula>
    </cfRule>
  </conditionalFormatting>
  <conditionalFormatting sqref="XF10">
    <cfRule type="expression" dxfId="216" priority="514">
      <formula>IF(XG10="HT",TRUE,IF(XG10="GT",TRUE,FALSE))</formula>
    </cfRule>
  </conditionalFormatting>
  <conditionalFormatting sqref="XF9">
    <cfRule type="expression" dxfId="215" priority="513">
      <formula>IF(XG9="HT",TRUE,IF(XG9="GT",TRUE,FALSE))</formula>
    </cfRule>
  </conditionalFormatting>
  <conditionalFormatting sqref="XF11:XF39">
    <cfRule type="expression" dxfId="214" priority="512">
      <formula>IF(XG11="HT",TRUE,IF(XG11="GT",TRUE,FALSE))</formula>
    </cfRule>
  </conditionalFormatting>
  <conditionalFormatting sqref="XY10">
    <cfRule type="expression" dxfId="213" priority="505">
      <formula>IF(XZ10="HT",TRUE,IF(XZ10="GT",TRUE,FALSE))</formula>
    </cfRule>
  </conditionalFormatting>
  <conditionalFormatting sqref="XY9">
    <cfRule type="expression" dxfId="212" priority="504">
      <formula>IF(XZ9="HT",TRUE,IF(XZ9="GT",TRUE,FALSE))</formula>
    </cfRule>
  </conditionalFormatting>
  <conditionalFormatting sqref="XY11:XY39">
    <cfRule type="expression" dxfId="211" priority="503">
      <formula>IF(XZ11="HT",TRUE,IF(XZ11="GT",TRUE,FALSE))</formula>
    </cfRule>
  </conditionalFormatting>
  <conditionalFormatting sqref="YR10">
    <cfRule type="expression" dxfId="210" priority="502">
      <formula>IF(YS10="HT",TRUE,IF(YS10="GT",TRUE,FALSE))</formula>
    </cfRule>
  </conditionalFormatting>
  <conditionalFormatting sqref="YR9">
    <cfRule type="expression" dxfId="209" priority="501">
      <formula>IF(YS9="HT",TRUE,IF(YS9="GT",TRUE,FALSE))</formula>
    </cfRule>
  </conditionalFormatting>
  <conditionalFormatting sqref="YR11:YR39">
    <cfRule type="expression" dxfId="208" priority="500">
      <formula>IF(YS11="HT",TRUE,IF(YS11="GT",TRUE,FALSE))</formula>
    </cfRule>
  </conditionalFormatting>
  <conditionalFormatting sqref="AAB9:AAB39">
    <cfRule type="containsBlanks" dxfId="207" priority="489">
      <formula>LEN(TRIM(AAB9))=0</formula>
    </cfRule>
    <cfRule type="cellIs" dxfId="206" priority="490" operator="greaterThan">
      <formula>60</formula>
    </cfRule>
  </conditionalFormatting>
  <conditionalFormatting sqref="ZR9:ZR39">
    <cfRule type="cellIs" dxfId="205" priority="488" operator="equal">
      <formula>7.5</formula>
    </cfRule>
  </conditionalFormatting>
  <conditionalFormatting sqref="ZK10">
    <cfRule type="expression" dxfId="204" priority="487">
      <formula>IF(ZL10="HT",TRUE,IF(ZL10="GT",TRUE,FALSE))</formula>
    </cfRule>
  </conditionalFormatting>
  <conditionalFormatting sqref="ZK9">
    <cfRule type="expression" dxfId="203" priority="486">
      <formula>IF(ZL9="HT",TRUE,IF(ZL9="GT",TRUE,FALSE))</formula>
    </cfRule>
  </conditionalFormatting>
  <conditionalFormatting sqref="ZK11:ZK39">
    <cfRule type="expression" dxfId="202" priority="485">
      <formula>IF(ZL11="HT",TRUE,IF(ZL11="GT",TRUE,FALSE))</formula>
    </cfRule>
  </conditionalFormatting>
  <conditionalFormatting sqref="AAU9:AAU39">
    <cfRule type="containsBlanks" dxfId="201" priority="477">
      <formula>LEN(TRIM(AAU9))=0</formula>
    </cfRule>
    <cfRule type="cellIs" dxfId="200" priority="478" operator="greaterThan">
      <formula>60</formula>
    </cfRule>
  </conditionalFormatting>
  <conditionalFormatting sqref="AAK9:AAK39">
    <cfRule type="cellIs" dxfId="199" priority="476" operator="equal">
      <formula>7.5</formula>
    </cfRule>
  </conditionalFormatting>
  <conditionalFormatting sqref="AAD10">
    <cfRule type="expression" dxfId="198" priority="475">
      <formula>IF(AAE10="HT",TRUE,IF(AAE10="GT",TRUE,FALSE))</formula>
    </cfRule>
  </conditionalFormatting>
  <conditionalFormatting sqref="AAD9">
    <cfRule type="expression" dxfId="197" priority="474">
      <formula>IF(AAE9="HT",TRUE,IF(AAE9="GT",TRUE,FALSE))</formula>
    </cfRule>
  </conditionalFormatting>
  <conditionalFormatting sqref="AAD11:AAD39">
    <cfRule type="expression" dxfId="196" priority="473">
      <formula>IF(AAE11="HT",TRUE,IF(AAE11="GT",TRUE,FALSE))</formula>
    </cfRule>
  </conditionalFormatting>
  <conditionalFormatting sqref="TM9:TM39">
    <cfRule type="containsBlanks" dxfId="195" priority="453">
      <formula>LEN(TRIM(TM9))=0</formula>
    </cfRule>
    <cfRule type="cellIs" dxfId="194" priority="454" operator="greaterThan">
      <formula>60</formula>
    </cfRule>
  </conditionalFormatting>
  <conditionalFormatting sqref="TC9:TC39">
    <cfRule type="cellIs" dxfId="193" priority="452" operator="equal">
      <formula>7.5</formula>
    </cfRule>
  </conditionalFormatting>
  <conditionalFormatting sqref="SV10">
    <cfRule type="expression" dxfId="192" priority="451">
      <formula>IF(SW10="HT",TRUE,IF(SW10="GT",TRUE,FALSE))</formula>
    </cfRule>
  </conditionalFormatting>
  <conditionalFormatting sqref="SV9">
    <cfRule type="expression" dxfId="191" priority="450">
      <formula>IF(SW9="HT",TRUE,IF(SW9="GT",TRUE,FALSE))</formula>
    </cfRule>
  </conditionalFormatting>
  <conditionalFormatting sqref="SV11:SV39">
    <cfRule type="expression" dxfId="190" priority="449">
      <formula>IF(SW11="HT",TRUE,IF(SW11="GT",TRUE,FALSE))</formula>
    </cfRule>
  </conditionalFormatting>
  <conditionalFormatting sqref="ACZ9:ACZ39">
    <cfRule type="containsBlanks" dxfId="189" priority="393">
      <formula>LEN(TRIM(ACZ9))=0</formula>
    </cfRule>
    <cfRule type="cellIs" dxfId="188" priority="394" operator="greaterThan">
      <formula>60</formula>
    </cfRule>
  </conditionalFormatting>
  <conditionalFormatting sqref="ACP9:ACP39">
    <cfRule type="cellIs" dxfId="187" priority="392" operator="equal">
      <formula>7.5</formula>
    </cfRule>
  </conditionalFormatting>
  <conditionalFormatting sqref="ACI10">
    <cfRule type="expression" dxfId="186" priority="391">
      <formula>IF(ACJ10="HT",TRUE,IF(ACJ10="GT",TRUE,FALSE))</formula>
    </cfRule>
  </conditionalFormatting>
  <conditionalFormatting sqref="ACI9">
    <cfRule type="expression" dxfId="185" priority="390">
      <formula>IF(ACJ9="HT",TRUE,IF(ACJ9="GT",TRUE,FALSE))</formula>
    </cfRule>
  </conditionalFormatting>
  <conditionalFormatting sqref="ACI11:ACI39">
    <cfRule type="expression" dxfId="184" priority="389">
      <formula>IF(ACJ11="HT",TRUE,IF(ACJ11="GT",TRUE,FALSE))</formula>
    </cfRule>
  </conditionalFormatting>
  <conditionalFormatting sqref="ADB11:ADB39">
    <cfRule type="expression" dxfId="183" priority="371">
      <formula>IF(ADC11="HT",TRUE,IF(ADC11="GT",TRUE,FALSE))</formula>
    </cfRule>
  </conditionalFormatting>
  <conditionalFormatting sqref="ADS9:ADS39">
    <cfRule type="containsBlanks" dxfId="182" priority="375">
      <formula>LEN(TRIM(ADS9))=0</formula>
    </cfRule>
    <cfRule type="cellIs" dxfId="181" priority="376" operator="greaterThan">
      <formula>60</formula>
    </cfRule>
  </conditionalFormatting>
  <conditionalFormatting sqref="ADI9:ADI39">
    <cfRule type="cellIs" dxfId="180" priority="374" operator="equal">
      <formula>7.5</formula>
    </cfRule>
  </conditionalFormatting>
  <conditionalFormatting sqref="ADB10">
    <cfRule type="expression" dxfId="179" priority="373">
      <formula>IF(ADC10="HT",TRUE,IF(ADC10="GT",TRUE,FALSE))</formula>
    </cfRule>
  </conditionalFormatting>
  <conditionalFormatting sqref="ADB9">
    <cfRule type="expression" dxfId="178" priority="372">
      <formula>IF(ADC9="HT",TRUE,IF(ADC9="GT",TRUE,FALSE))</formula>
    </cfRule>
  </conditionalFormatting>
  <conditionalFormatting sqref="JZ9:JZ39">
    <cfRule type="containsBlanks" dxfId="177" priority="321">
      <formula>LEN(TRIM(JZ9))=0</formula>
    </cfRule>
    <cfRule type="cellIs" dxfId="176" priority="322" operator="greaterThan">
      <formula>60</formula>
    </cfRule>
  </conditionalFormatting>
  <conditionalFormatting sqref="JP9:JP39">
    <cfRule type="cellIs" dxfId="175" priority="320" operator="equal">
      <formula>7.5</formula>
    </cfRule>
  </conditionalFormatting>
  <conditionalFormatting sqref="JI10">
    <cfRule type="expression" dxfId="174" priority="319">
      <formula>IF(JJ10="HT",TRUE,IF(JJ10="GT",TRUE,FALSE))</formula>
    </cfRule>
  </conditionalFormatting>
  <conditionalFormatting sqref="JI9">
    <cfRule type="expression" dxfId="173" priority="318">
      <formula>IF(JJ9="HT",TRUE,IF(JJ9="GT",TRUE,FALSE))</formula>
    </cfRule>
  </conditionalFormatting>
  <conditionalFormatting sqref="JI11:JI39">
    <cfRule type="expression" dxfId="172" priority="317">
      <formula>IF(JJ11="HT",TRUE,IF(JJ11="GT",TRUE,FALSE))</formula>
    </cfRule>
  </conditionalFormatting>
  <conditionalFormatting sqref="ADU11:ADU39">
    <cfRule type="expression" dxfId="171" priority="305">
      <formula>IF(ADV11="HT",TRUE,IF(ADV11="GT",TRUE,FALSE))</formula>
    </cfRule>
  </conditionalFormatting>
  <conditionalFormatting sqref="AEL9:AEL39">
    <cfRule type="containsBlanks" dxfId="170" priority="309">
      <formula>LEN(TRIM(AEL9))=0</formula>
    </cfRule>
    <cfRule type="cellIs" dxfId="169" priority="310" operator="greaterThan">
      <formula>60</formula>
    </cfRule>
  </conditionalFormatting>
  <conditionalFormatting sqref="AEB9:AEB39">
    <cfRule type="cellIs" dxfId="168" priority="308" operator="equal">
      <formula>7.5</formula>
    </cfRule>
  </conditionalFormatting>
  <conditionalFormatting sqref="ADU10">
    <cfRule type="expression" dxfId="167" priority="307">
      <formula>IF(ADV10="HT",TRUE,IF(ADV10="GT",TRUE,FALSE))</formula>
    </cfRule>
  </conditionalFormatting>
  <conditionalFormatting sqref="ADU9">
    <cfRule type="expression" dxfId="166" priority="306">
      <formula>IF(ADV9="HT",TRUE,IF(ADV9="GT",TRUE,FALSE))</formula>
    </cfRule>
  </conditionalFormatting>
  <conditionalFormatting sqref="AEN11:AEN39">
    <cfRule type="expression" dxfId="165" priority="293">
      <formula>IF(AEO11="HT",TRUE,IF(AEO11="GT",TRUE,FALSE))</formula>
    </cfRule>
  </conditionalFormatting>
  <conditionalFormatting sqref="AFE9:AFE39">
    <cfRule type="containsBlanks" dxfId="164" priority="297">
      <formula>LEN(TRIM(AFE9))=0</formula>
    </cfRule>
    <cfRule type="cellIs" dxfId="163" priority="298" operator="greaterThan">
      <formula>60</formula>
    </cfRule>
  </conditionalFormatting>
  <conditionalFormatting sqref="AEU9:AEU39">
    <cfRule type="cellIs" dxfId="162" priority="296" operator="equal">
      <formula>7.5</formula>
    </cfRule>
  </conditionalFormatting>
  <conditionalFormatting sqref="AEN10">
    <cfRule type="expression" dxfId="161" priority="295">
      <formula>IF(AEO10="HT",TRUE,IF(AEO10="GT",TRUE,FALSE))</formula>
    </cfRule>
  </conditionalFormatting>
  <conditionalFormatting sqref="AEN9">
    <cfRule type="expression" dxfId="160" priority="294">
      <formula>IF(AEO9="HT",TRUE,IF(AEO9="GT",TRUE,FALSE))</formula>
    </cfRule>
  </conditionalFormatting>
  <conditionalFormatting sqref="AFG11:AFG39">
    <cfRule type="expression" dxfId="159" priority="287">
      <formula>IF(AFH11="HT",TRUE,IF(AFH11="GT",TRUE,FALSE))</formula>
    </cfRule>
  </conditionalFormatting>
  <conditionalFormatting sqref="AFX9:AFX39">
    <cfRule type="containsBlanks" dxfId="158" priority="291">
      <formula>LEN(TRIM(AFX9))=0</formula>
    </cfRule>
    <cfRule type="cellIs" dxfId="157" priority="292" operator="greaterThan">
      <formula>60</formula>
    </cfRule>
  </conditionalFormatting>
  <conditionalFormatting sqref="AFN9:AFN39">
    <cfRule type="cellIs" dxfId="156" priority="290" operator="equal">
      <formula>7.5</formula>
    </cfRule>
  </conditionalFormatting>
  <conditionalFormatting sqref="AFG10">
    <cfRule type="expression" dxfId="155" priority="289">
      <formula>IF(AFH10="HT",TRUE,IF(AFH10="GT",TRUE,FALSE))</formula>
    </cfRule>
  </conditionalFormatting>
  <conditionalFormatting sqref="AFG9">
    <cfRule type="expression" dxfId="154" priority="288">
      <formula>IF(AFH9="HT",TRUE,IF(AFH9="GT",TRUE,FALSE))</formula>
    </cfRule>
  </conditionalFormatting>
  <conditionalFormatting sqref="AFZ11:AFZ39">
    <cfRule type="expression" dxfId="153" priority="269">
      <formula>IF(AGA11="HT",TRUE,IF(AGA11="GT",TRUE,FALSE))</formula>
    </cfRule>
  </conditionalFormatting>
  <conditionalFormatting sqref="AGQ9:AGQ39">
    <cfRule type="containsBlanks" dxfId="152" priority="273">
      <formula>LEN(TRIM(AGQ9))=0</formula>
    </cfRule>
    <cfRule type="cellIs" dxfId="151" priority="274" operator="greaterThan">
      <formula>60</formula>
    </cfRule>
  </conditionalFormatting>
  <conditionalFormatting sqref="AGG9:AGG39">
    <cfRule type="cellIs" dxfId="150" priority="272" operator="equal">
      <formula>7.5</formula>
    </cfRule>
  </conditionalFormatting>
  <conditionalFormatting sqref="AFZ10">
    <cfRule type="expression" dxfId="149" priority="271">
      <formula>IF(AGA10="HT",TRUE,IF(AGA10="GT",TRUE,FALSE))</formula>
    </cfRule>
  </conditionalFormatting>
  <conditionalFormatting sqref="AFZ9">
    <cfRule type="expression" dxfId="148" priority="270">
      <formula>IF(AGA9="HT",TRUE,IF(AGA9="GT",TRUE,FALSE))</formula>
    </cfRule>
  </conditionalFormatting>
  <conditionalFormatting sqref="AGS11:AGS39">
    <cfRule type="expression" dxfId="147" priority="263">
      <formula>IF(AGT11="HT",TRUE,IF(AGT11="GT",TRUE,FALSE))</formula>
    </cfRule>
  </conditionalFormatting>
  <conditionalFormatting sqref="AHJ9:AHJ39">
    <cfRule type="containsBlanks" dxfId="146" priority="267">
      <formula>LEN(TRIM(AHJ9))=0</formula>
    </cfRule>
    <cfRule type="cellIs" dxfId="145" priority="268" operator="greaterThan">
      <formula>60</formula>
    </cfRule>
  </conditionalFormatting>
  <conditionalFormatting sqref="AGZ9:AGZ39">
    <cfRule type="cellIs" dxfId="144" priority="266" operator="equal">
      <formula>7.5</formula>
    </cfRule>
  </conditionalFormatting>
  <conditionalFormatting sqref="AGS10">
    <cfRule type="expression" dxfId="143" priority="265">
      <formula>IF(AGT10="HT",TRUE,IF(AGT10="GT",TRUE,FALSE))</formula>
    </cfRule>
  </conditionalFormatting>
  <conditionalFormatting sqref="AGS9">
    <cfRule type="expression" dxfId="142" priority="264">
      <formula>IF(AGT9="HT",TRUE,IF(AGT9="GT",TRUE,FALSE))</formula>
    </cfRule>
  </conditionalFormatting>
  <conditionalFormatting sqref="AHL11:AHL39">
    <cfRule type="expression" dxfId="141" priority="257">
      <formula>IF(AHM11="HT",TRUE,IF(AHM11="GT",TRUE,FALSE))</formula>
    </cfRule>
  </conditionalFormatting>
  <conditionalFormatting sqref="AIC9:AIC39">
    <cfRule type="containsBlanks" dxfId="140" priority="261">
      <formula>LEN(TRIM(AIC9))=0</formula>
    </cfRule>
    <cfRule type="cellIs" dxfId="139" priority="262" operator="greaterThan">
      <formula>60</formula>
    </cfRule>
  </conditionalFormatting>
  <conditionalFormatting sqref="AHS9:AHS39">
    <cfRule type="cellIs" dxfId="138" priority="260" operator="equal">
      <formula>7.5</formula>
    </cfRule>
  </conditionalFormatting>
  <conditionalFormatting sqref="AHL10">
    <cfRule type="expression" dxfId="137" priority="259">
      <formula>IF(AHM10="HT",TRUE,IF(AHM10="GT",TRUE,FALSE))</formula>
    </cfRule>
  </conditionalFormatting>
  <conditionalFormatting sqref="AHL9">
    <cfRule type="expression" dxfId="136" priority="258">
      <formula>IF(AHM9="HT",TRUE,IF(AHM9="GT",TRUE,FALSE))</formula>
    </cfRule>
  </conditionalFormatting>
  <conditionalFormatting sqref="AIE11:AIE39">
    <cfRule type="expression" dxfId="135" priority="245">
      <formula>IF(AIF11="HT",TRUE,IF(AIF11="GT",TRUE,FALSE))</formula>
    </cfRule>
  </conditionalFormatting>
  <conditionalFormatting sqref="AIV9:AIV39">
    <cfRule type="containsBlanks" dxfId="134" priority="249">
      <formula>LEN(TRIM(AIV9))=0</formula>
    </cfRule>
    <cfRule type="cellIs" dxfId="133" priority="250" operator="greaterThan">
      <formula>60</formula>
    </cfRule>
  </conditionalFormatting>
  <conditionalFormatting sqref="AIL9:AIL39">
    <cfRule type="cellIs" dxfId="132" priority="248" operator="equal">
      <formula>7.5</formula>
    </cfRule>
  </conditionalFormatting>
  <conditionalFormatting sqref="AIE10">
    <cfRule type="expression" dxfId="131" priority="247">
      <formula>IF(AIF10="HT",TRUE,IF(AIF10="GT",TRUE,FALSE))</formula>
    </cfRule>
  </conditionalFormatting>
  <conditionalFormatting sqref="AIE9">
    <cfRule type="expression" dxfId="130" priority="246">
      <formula>IF(AIF9="HT",TRUE,IF(AIF9="GT",TRUE,FALSE))</formula>
    </cfRule>
  </conditionalFormatting>
  <conditionalFormatting sqref="ACG9:ACG39">
    <cfRule type="containsBlanks" dxfId="129" priority="237">
      <formula>LEN(TRIM(ACG9))=0</formula>
    </cfRule>
    <cfRule type="cellIs" dxfId="128" priority="238" operator="greaterThan">
      <formula>60</formula>
    </cfRule>
  </conditionalFormatting>
  <conditionalFormatting sqref="ABW9:ABW39">
    <cfRule type="cellIs" dxfId="127" priority="236" operator="equal">
      <formula>7.5</formula>
    </cfRule>
  </conditionalFormatting>
  <conditionalFormatting sqref="ABP10">
    <cfRule type="expression" dxfId="126" priority="235">
      <formula>IF(ABQ10="HT",TRUE,IF(ABQ10="GT",TRUE,FALSE))</formula>
    </cfRule>
  </conditionalFormatting>
  <conditionalFormatting sqref="ABP9">
    <cfRule type="expression" dxfId="125" priority="234">
      <formula>IF(ABQ9="HT",TRUE,IF(ABQ9="GT",TRUE,FALSE))</formula>
    </cfRule>
  </conditionalFormatting>
  <conditionalFormatting sqref="ABP11:ABP39">
    <cfRule type="expression" dxfId="124" priority="233">
      <formula>IF(ABQ11="HT",TRUE,IF(ABQ11="GT",TRUE,FALSE))</formula>
    </cfRule>
  </conditionalFormatting>
  <conditionalFormatting sqref="AIX11:AIX39">
    <cfRule type="expression" dxfId="123" priority="161">
      <formula>IF(AIY11="HT",TRUE,IF(AIY11="GT",TRUE,FALSE))</formula>
    </cfRule>
  </conditionalFormatting>
  <conditionalFormatting sqref="AJO9:AJO39">
    <cfRule type="containsBlanks" dxfId="122" priority="165">
      <formula>LEN(TRIM(AJO9))=0</formula>
    </cfRule>
    <cfRule type="cellIs" dxfId="121" priority="166" operator="greaterThan">
      <formula>60</formula>
    </cfRule>
  </conditionalFormatting>
  <conditionalFormatting sqref="AJE9:AJE39">
    <cfRule type="cellIs" dxfId="120" priority="164" operator="equal">
      <formula>7.5</formula>
    </cfRule>
  </conditionalFormatting>
  <conditionalFormatting sqref="AIX10">
    <cfRule type="expression" dxfId="119" priority="163">
      <formula>IF(AIY10="HT",TRUE,IF(AIY10="GT",TRUE,FALSE))</formula>
    </cfRule>
  </conditionalFormatting>
  <conditionalFormatting sqref="AIX9">
    <cfRule type="expression" dxfId="118" priority="162">
      <formula>IF(AIY9="HT",TRUE,IF(AIY9="GT",TRUE,FALSE))</formula>
    </cfRule>
  </conditionalFormatting>
  <conditionalFormatting sqref="AJQ11:AJQ39">
    <cfRule type="expression" dxfId="117" priority="155">
      <formula>IF(AJR11="HT",TRUE,IF(AJR11="GT",TRUE,FALSE))</formula>
    </cfRule>
  </conditionalFormatting>
  <conditionalFormatting sqref="AKH9:AKH39">
    <cfRule type="containsBlanks" dxfId="116" priority="159">
      <formula>LEN(TRIM(AKH9))=0</formula>
    </cfRule>
    <cfRule type="cellIs" dxfId="115" priority="160" operator="greaterThan">
      <formula>60</formula>
    </cfRule>
  </conditionalFormatting>
  <conditionalFormatting sqref="AJX9:AJX39">
    <cfRule type="cellIs" dxfId="114" priority="158" operator="equal">
      <formula>7.5</formula>
    </cfRule>
  </conditionalFormatting>
  <conditionalFormatting sqref="AJQ10">
    <cfRule type="expression" dxfId="113" priority="157">
      <formula>IF(AJR10="HT",TRUE,IF(AJR10="GT",TRUE,FALSE))</formula>
    </cfRule>
  </conditionalFormatting>
  <conditionalFormatting sqref="AJQ9">
    <cfRule type="expression" dxfId="112" priority="156">
      <formula>IF(AJR9="HT",TRUE,IF(AJR9="GT",TRUE,FALSE))</formula>
    </cfRule>
  </conditionalFormatting>
  <conditionalFormatting sqref="AKJ11:AKJ39">
    <cfRule type="expression" dxfId="111" priority="137">
      <formula>IF(AKK11="HT",TRUE,IF(AKK11="GT",TRUE,FALSE))</formula>
    </cfRule>
  </conditionalFormatting>
  <conditionalFormatting sqref="ALA9:ALA39">
    <cfRule type="containsBlanks" dxfId="110" priority="141">
      <formula>LEN(TRIM(ALA9))=0</formula>
    </cfRule>
    <cfRule type="cellIs" dxfId="109" priority="142" operator="greaterThan">
      <formula>60</formula>
    </cfRule>
  </conditionalFormatting>
  <conditionalFormatting sqref="AKQ9:AKQ39">
    <cfRule type="cellIs" dxfId="108" priority="140" operator="equal">
      <formula>7.5</formula>
    </cfRule>
  </conditionalFormatting>
  <conditionalFormatting sqref="AKJ10">
    <cfRule type="expression" dxfId="107" priority="139">
      <formula>IF(AKK10="HT",TRUE,IF(AKK10="GT",TRUE,FALSE))</formula>
    </cfRule>
  </conditionalFormatting>
  <conditionalFormatting sqref="AKJ9">
    <cfRule type="expression" dxfId="106" priority="138">
      <formula>IF(AKK9="HT",TRUE,IF(AKK9="GT",TRUE,FALSE))</formula>
    </cfRule>
  </conditionalFormatting>
  <conditionalFormatting sqref="ALC11:ALC39">
    <cfRule type="expression" dxfId="105" priority="125">
      <formula>IF(ALD11="HT",TRUE,IF(ALD11="GT",TRUE,FALSE))</formula>
    </cfRule>
  </conditionalFormatting>
  <conditionalFormatting sqref="ALT9:ALT39">
    <cfRule type="containsBlanks" dxfId="104" priority="129">
      <formula>LEN(TRIM(ALT9))=0</formula>
    </cfRule>
    <cfRule type="cellIs" dxfId="103" priority="130" operator="greaterThan">
      <formula>60</formula>
    </cfRule>
  </conditionalFormatting>
  <conditionalFormatting sqref="ALJ9:ALJ39">
    <cfRule type="cellIs" dxfId="102" priority="128" operator="equal">
      <formula>7.5</formula>
    </cfRule>
  </conditionalFormatting>
  <conditionalFormatting sqref="ALC10">
    <cfRule type="expression" dxfId="101" priority="127">
      <formula>IF(ALD10="HT",TRUE,IF(ALD10="GT",TRUE,FALSE))</formula>
    </cfRule>
  </conditionalFormatting>
  <conditionalFormatting sqref="ALC9">
    <cfRule type="expression" dxfId="100" priority="126">
      <formula>IF(ALD9="HT",TRUE,IF(ALD9="GT",TRUE,FALSE))</formula>
    </cfRule>
  </conditionalFormatting>
  <conditionalFormatting sqref="ALV11:ALV39">
    <cfRule type="expression" dxfId="99" priority="119">
      <formula>IF(ALW11="HT",TRUE,IF(ALW11="GT",TRUE,FALSE))</formula>
    </cfRule>
  </conditionalFormatting>
  <conditionalFormatting sqref="AMM9:AMM39">
    <cfRule type="containsBlanks" dxfId="98" priority="123">
      <formula>LEN(TRIM(AMM9))=0</formula>
    </cfRule>
    <cfRule type="cellIs" dxfId="97" priority="124" operator="greaterThan">
      <formula>60</formula>
    </cfRule>
  </conditionalFormatting>
  <conditionalFormatting sqref="AMC9:AMC39">
    <cfRule type="cellIs" dxfId="96" priority="122" operator="equal">
      <formula>7.5</formula>
    </cfRule>
  </conditionalFormatting>
  <conditionalFormatting sqref="ALV10">
    <cfRule type="expression" dxfId="95" priority="121">
      <formula>IF(ALW10="HT",TRUE,IF(ALW10="GT",TRUE,FALSE))</formula>
    </cfRule>
  </conditionalFormatting>
  <conditionalFormatting sqref="ALV9">
    <cfRule type="expression" dxfId="94" priority="120">
      <formula>IF(ALW9="HT",TRUE,IF(ALW9="GT",TRUE,FALSE))</formula>
    </cfRule>
  </conditionalFormatting>
  <conditionalFormatting sqref="AMO11:AMO39">
    <cfRule type="expression" dxfId="93" priority="107">
      <formula>IF(AMP11="HT",TRUE,IF(AMP11="GT",TRUE,FALSE))</formula>
    </cfRule>
  </conditionalFormatting>
  <conditionalFormatting sqref="ANF9:ANF39">
    <cfRule type="containsBlanks" dxfId="92" priority="111">
      <formula>LEN(TRIM(ANF9))=0</formula>
    </cfRule>
    <cfRule type="cellIs" dxfId="91" priority="112" operator="greaterThan">
      <formula>60</formula>
    </cfRule>
  </conditionalFormatting>
  <conditionalFormatting sqref="AMV9:AMV39">
    <cfRule type="cellIs" dxfId="90" priority="110" operator="equal">
      <formula>7.5</formula>
    </cfRule>
  </conditionalFormatting>
  <conditionalFormatting sqref="AMO10">
    <cfRule type="expression" dxfId="89" priority="109">
      <formula>IF(AMP10="HT",TRUE,IF(AMP10="GT",TRUE,FALSE))</formula>
    </cfRule>
  </conditionalFormatting>
  <conditionalFormatting sqref="AMO9">
    <cfRule type="expression" dxfId="88" priority="108">
      <formula>IF(AMP9="HT",TRUE,IF(AMP9="GT",TRUE,FALSE))</formula>
    </cfRule>
  </conditionalFormatting>
  <conditionalFormatting sqref="ANH11:ANH39">
    <cfRule type="expression" dxfId="87" priority="89">
      <formula>IF(ANI11="HT",TRUE,IF(ANI11="GT",TRUE,FALSE))</formula>
    </cfRule>
  </conditionalFormatting>
  <conditionalFormatting sqref="ANY9:ANY39">
    <cfRule type="containsBlanks" dxfId="86" priority="93">
      <formula>LEN(TRIM(ANY9))=0</formula>
    </cfRule>
    <cfRule type="cellIs" dxfId="85" priority="94" operator="greaterThan">
      <formula>60</formula>
    </cfRule>
  </conditionalFormatting>
  <conditionalFormatting sqref="ANO9:ANO39">
    <cfRule type="cellIs" dxfId="84" priority="92" operator="equal">
      <formula>7.5</formula>
    </cfRule>
  </conditionalFormatting>
  <conditionalFormatting sqref="ANH10">
    <cfRule type="expression" dxfId="83" priority="91">
      <formula>IF(ANI10="HT",TRUE,IF(ANI10="GT",TRUE,FALSE))</formula>
    </cfRule>
  </conditionalFormatting>
  <conditionalFormatting sqref="ANH9">
    <cfRule type="expression" dxfId="82" priority="90">
      <formula>IF(ANI9="HT",TRUE,IF(ANI9="GT",TRUE,FALSE))</formula>
    </cfRule>
  </conditionalFormatting>
  <conditionalFormatting sqref="AOA11:AOA39">
    <cfRule type="expression" dxfId="81" priority="83">
      <formula>IF(AOB11="HT",TRUE,IF(AOB11="GT",TRUE,FALSE))</formula>
    </cfRule>
  </conditionalFormatting>
  <conditionalFormatting sqref="AOR9:AOR39">
    <cfRule type="containsBlanks" dxfId="80" priority="87">
      <formula>LEN(TRIM(AOR9))=0</formula>
    </cfRule>
    <cfRule type="cellIs" dxfId="79" priority="88" operator="greaterThan">
      <formula>60</formula>
    </cfRule>
  </conditionalFormatting>
  <conditionalFormatting sqref="AOH9:AOH39">
    <cfRule type="cellIs" dxfId="78" priority="86" operator="equal">
      <formula>7.5</formula>
    </cfRule>
  </conditionalFormatting>
  <conditionalFormatting sqref="AOA10">
    <cfRule type="expression" dxfId="77" priority="85">
      <formula>IF(AOB10="HT",TRUE,IF(AOB10="GT",TRUE,FALSE))</formula>
    </cfRule>
  </conditionalFormatting>
  <conditionalFormatting sqref="AOA9">
    <cfRule type="expression" dxfId="76" priority="84">
      <formula>IF(AOB9="HT",TRUE,IF(AOB9="GT",TRUE,FALSE))</formula>
    </cfRule>
  </conditionalFormatting>
  <conditionalFormatting sqref="AOT11:AOT39">
    <cfRule type="expression" dxfId="75" priority="77">
      <formula>IF(AOU11="HT",TRUE,IF(AOU11="GT",TRUE,FALSE))</formula>
    </cfRule>
  </conditionalFormatting>
  <conditionalFormatting sqref="APK9:APK39">
    <cfRule type="containsBlanks" dxfId="74" priority="81">
      <formula>LEN(TRIM(APK9))=0</formula>
    </cfRule>
    <cfRule type="cellIs" dxfId="73" priority="82" operator="greaterThan">
      <formula>60</formula>
    </cfRule>
  </conditionalFormatting>
  <conditionalFormatting sqref="APA9:APA39">
    <cfRule type="cellIs" dxfId="72" priority="80" operator="equal">
      <formula>7.5</formula>
    </cfRule>
  </conditionalFormatting>
  <conditionalFormatting sqref="AOT10">
    <cfRule type="expression" dxfId="71" priority="79">
      <formula>IF(AOU10="HT",TRUE,IF(AOU10="GT",TRUE,FALSE))</formula>
    </cfRule>
  </conditionalFormatting>
  <conditionalFormatting sqref="AOT9">
    <cfRule type="expression" dxfId="70" priority="78">
      <formula>IF(AOU9="HT",TRUE,IF(AOU9="GT",TRUE,FALSE))</formula>
    </cfRule>
  </conditionalFormatting>
  <conditionalFormatting sqref="ABN9:ABN39">
    <cfRule type="containsBlanks" dxfId="69" priority="75">
      <formula>LEN(TRIM(ABN9))=0</formula>
    </cfRule>
    <cfRule type="cellIs" dxfId="68" priority="76" operator="greaterThan">
      <formula>60</formula>
    </cfRule>
  </conditionalFormatting>
  <conditionalFormatting sqref="ABD9:ABD39">
    <cfRule type="cellIs" dxfId="67" priority="74" operator="equal">
      <formula>7.5</formula>
    </cfRule>
  </conditionalFormatting>
  <conditionalFormatting sqref="AAW10">
    <cfRule type="expression" dxfId="66" priority="73">
      <formula>IF(AAX10="HT",TRUE,IF(AAX10="GT",TRUE,FALSE))</formula>
    </cfRule>
  </conditionalFormatting>
  <conditionalFormatting sqref="AAW9">
    <cfRule type="expression" dxfId="65" priority="72">
      <formula>IF(AAX9="HT",TRUE,IF(AAX9="GT",TRUE,FALSE))</formula>
    </cfRule>
  </conditionalFormatting>
  <conditionalFormatting sqref="AAW11:AAW39">
    <cfRule type="expression" dxfId="64" priority="71">
      <formula>IF(AAX11="HT",TRUE,IF(AAX11="GT",TRUE,FALSE))</formula>
    </cfRule>
  </conditionalFormatting>
  <conditionalFormatting sqref="APM11:APM39">
    <cfRule type="expression" dxfId="63" priority="59">
      <formula>IF(APN11="HT",TRUE,IF(APN11="GT",TRUE,FALSE))</formula>
    </cfRule>
  </conditionalFormatting>
  <conditionalFormatting sqref="AQD9:AQD39">
    <cfRule type="containsBlanks" dxfId="62" priority="63">
      <formula>LEN(TRIM(AQD9))=0</formula>
    </cfRule>
    <cfRule type="cellIs" dxfId="61" priority="64" operator="greaterThan">
      <formula>60</formula>
    </cfRule>
  </conditionalFormatting>
  <conditionalFormatting sqref="APT9:APT39">
    <cfRule type="cellIs" dxfId="60" priority="62" operator="equal">
      <formula>7.5</formula>
    </cfRule>
  </conditionalFormatting>
  <conditionalFormatting sqref="APM10">
    <cfRule type="expression" dxfId="59" priority="61">
      <formula>IF(APN10="HT",TRUE,IF(APN10="GT",TRUE,FALSE))</formula>
    </cfRule>
  </conditionalFormatting>
  <conditionalFormatting sqref="APM9">
    <cfRule type="expression" dxfId="58" priority="60">
      <formula>IF(APN9="HT",TRUE,IF(APN9="GT",TRUE,FALSE))</formula>
    </cfRule>
  </conditionalFormatting>
  <conditionalFormatting sqref="AQF11:AQF39">
    <cfRule type="expression" dxfId="57" priority="53">
      <formula>IF(AQG11="HT",TRUE,IF(AQG11="GT",TRUE,FALSE))</formula>
    </cfRule>
  </conditionalFormatting>
  <conditionalFormatting sqref="AQW9:AQW39">
    <cfRule type="containsBlanks" dxfId="56" priority="57">
      <formula>LEN(TRIM(AQW9))=0</formula>
    </cfRule>
    <cfRule type="cellIs" dxfId="55" priority="58" operator="greaterThan">
      <formula>60</formula>
    </cfRule>
  </conditionalFormatting>
  <conditionalFormatting sqref="AQM9:AQM39">
    <cfRule type="cellIs" dxfId="54" priority="56" operator="equal">
      <formula>7.5</formula>
    </cfRule>
  </conditionalFormatting>
  <conditionalFormatting sqref="AQF10">
    <cfRule type="expression" dxfId="53" priority="55">
      <formula>IF(AQG10="HT",TRUE,IF(AQG10="GT",TRUE,FALSE))</formula>
    </cfRule>
  </conditionalFormatting>
  <conditionalFormatting sqref="AQF9">
    <cfRule type="expression" dxfId="52" priority="54">
      <formula>IF(AQG9="HT",TRUE,IF(AQG9="GT",TRUE,FALSE))</formula>
    </cfRule>
  </conditionalFormatting>
  <conditionalFormatting sqref="AQY11:AQY39">
    <cfRule type="expression" dxfId="51" priority="47">
      <formula>IF(AQZ11="HT",TRUE,IF(AQZ11="GT",TRUE,FALSE))</formula>
    </cfRule>
  </conditionalFormatting>
  <conditionalFormatting sqref="ARP9:ARP39">
    <cfRule type="containsBlanks" dxfId="50" priority="51">
      <formula>LEN(TRIM(ARP9))=0</formula>
    </cfRule>
    <cfRule type="cellIs" dxfId="49" priority="52" operator="greaterThan">
      <formula>60</formula>
    </cfRule>
  </conditionalFormatting>
  <conditionalFormatting sqref="ARF9:ARF39">
    <cfRule type="cellIs" dxfId="48" priority="50" operator="equal">
      <formula>7.5</formula>
    </cfRule>
  </conditionalFormatting>
  <conditionalFormatting sqref="AQY10">
    <cfRule type="expression" dxfId="47" priority="49">
      <formula>IF(AQZ10="HT",TRUE,IF(AQZ10="GT",TRUE,FALSE))</formula>
    </cfRule>
  </conditionalFormatting>
  <conditionalFormatting sqref="AQY9">
    <cfRule type="expression" dxfId="46" priority="48">
      <formula>IF(AQZ9="HT",TRUE,IF(AQZ9="GT",TRUE,FALSE))</formula>
    </cfRule>
  </conditionalFormatting>
  <conditionalFormatting sqref="ARR11:ARR39">
    <cfRule type="expression" dxfId="45" priority="41">
      <formula>IF(ARS11="HT",TRUE,IF(ARS11="GT",TRUE,FALSE))</formula>
    </cfRule>
  </conditionalFormatting>
  <conditionalFormatting sqref="ASI9:ASI39">
    <cfRule type="containsBlanks" dxfId="44" priority="45">
      <formula>LEN(TRIM(ASI9))=0</formula>
    </cfRule>
    <cfRule type="cellIs" dxfId="43" priority="46" operator="greaterThan">
      <formula>60</formula>
    </cfRule>
  </conditionalFormatting>
  <conditionalFormatting sqref="ARY9:ARY39">
    <cfRule type="cellIs" dxfId="42" priority="44" operator="equal">
      <formula>7.5</formula>
    </cfRule>
  </conditionalFormatting>
  <conditionalFormatting sqref="ARR10">
    <cfRule type="expression" dxfId="41" priority="43">
      <formula>IF(ARS10="HT",TRUE,IF(ARS10="GT",TRUE,FALSE))</formula>
    </cfRule>
  </conditionalFormatting>
  <conditionalFormatting sqref="ARR9">
    <cfRule type="expression" dxfId="40" priority="42">
      <formula>IF(ARS9="HT",TRUE,IF(ARS9="GT",TRUE,FALSE))</formula>
    </cfRule>
  </conditionalFormatting>
  <conditionalFormatting sqref="ASK11:ASK39">
    <cfRule type="expression" dxfId="39" priority="35">
      <formula>IF(ASL11="HT",TRUE,IF(ASL11="GT",TRUE,FALSE))</formula>
    </cfRule>
  </conditionalFormatting>
  <conditionalFormatting sqref="ATB9:ATB39">
    <cfRule type="containsBlanks" dxfId="38" priority="39">
      <formula>LEN(TRIM(ATB9))=0</formula>
    </cfRule>
    <cfRule type="cellIs" dxfId="37" priority="40" operator="greaterThan">
      <formula>60</formula>
    </cfRule>
  </conditionalFormatting>
  <conditionalFormatting sqref="ASR9:ASR39">
    <cfRule type="cellIs" dxfId="36" priority="38" operator="equal">
      <formula>7.5</formula>
    </cfRule>
  </conditionalFormatting>
  <conditionalFormatting sqref="ASK10">
    <cfRule type="expression" dxfId="35" priority="37">
      <formula>IF(ASL10="HT",TRUE,IF(ASL10="GT",TRUE,FALSE))</formula>
    </cfRule>
  </conditionalFormatting>
  <conditionalFormatting sqref="ASK9">
    <cfRule type="expression" dxfId="34" priority="36">
      <formula>IF(ASL9="HT",TRUE,IF(ASL9="GT",TRUE,FALSE))</formula>
    </cfRule>
  </conditionalFormatting>
  <conditionalFormatting sqref="XD9:XD39">
    <cfRule type="containsBlanks" dxfId="33" priority="33">
      <formula>LEN(TRIM(XD9))=0</formula>
    </cfRule>
    <cfRule type="cellIs" dxfId="32" priority="34" operator="greaterThan">
      <formula>60</formula>
    </cfRule>
  </conditionalFormatting>
  <conditionalFormatting sqref="WT9:WT39">
    <cfRule type="cellIs" dxfId="31" priority="32" operator="equal">
      <formula>7.5</formula>
    </cfRule>
  </conditionalFormatting>
  <conditionalFormatting sqref="WM10">
    <cfRule type="expression" dxfId="30" priority="31">
      <formula>IF(WN10="HT",TRUE,IF(WN10="GT",TRUE,FALSE))</formula>
    </cfRule>
  </conditionalFormatting>
  <conditionalFormatting sqref="WM9">
    <cfRule type="expression" dxfId="29" priority="30">
      <formula>IF(WN9="HT",TRUE,IF(WN9="GT",TRUE,FALSE))</formula>
    </cfRule>
  </conditionalFormatting>
  <conditionalFormatting sqref="WM11:WM39">
    <cfRule type="expression" dxfId="28" priority="29">
      <formula>IF(WN11="HT",TRUE,IF(WN11="GT",TRUE,FALSE))</formula>
    </cfRule>
  </conditionalFormatting>
  <conditionalFormatting sqref="ATD11:ATD39">
    <cfRule type="expression" dxfId="27" priority="23">
      <formula>IF(ATE11="HT",TRUE,IF(ATE11="GT",TRUE,FALSE))</formula>
    </cfRule>
  </conditionalFormatting>
  <conditionalFormatting sqref="ATU9:ATU39">
    <cfRule type="containsBlanks" dxfId="26" priority="27">
      <formula>LEN(TRIM(ATU9))=0</formula>
    </cfRule>
    <cfRule type="cellIs" dxfId="25" priority="28" operator="greaterThan">
      <formula>60</formula>
    </cfRule>
  </conditionalFormatting>
  <conditionalFormatting sqref="ATK9:ATK39">
    <cfRule type="cellIs" dxfId="24" priority="26" operator="equal">
      <formula>7.5</formula>
    </cfRule>
  </conditionalFormatting>
  <conditionalFormatting sqref="ATD10">
    <cfRule type="expression" dxfId="23" priority="25">
      <formula>IF(ATE10="HT",TRUE,IF(ATE10="GT",TRUE,FALSE))</formula>
    </cfRule>
  </conditionalFormatting>
  <conditionalFormatting sqref="ATD9">
    <cfRule type="expression" dxfId="22" priority="24">
      <formula>IF(ATE9="HT",TRUE,IF(ATE9="GT",TRUE,FALSE))</formula>
    </cfRule>
  </conditionalFormatting>
  <conditionalFormatting sqref="ATW11:ATW39">
    <cfRule type="expression" dxfId="21" priority="17">
      <formula>IF(ATX11="HT",TRUE,IF(ATX11="GT",TRUE,FALSE))</formula>
    </cfRule>
  </conditionalFormatting>
  <conditionalFormatting sqref="AUN9:AUN39">
    <cfRule type="containsBlanks" dxfId="20" priority="21">
      <formula>LEN(TRIM(AUN9))=0</formula>
    </cfRule>
    <cfRule type="cellIs" dxfId="19" priority="22" operator="greaterThan">
      <formula>60</formula>
    </cfRule>
  </conditionalFormatting>
  <conditionalFormatting sqref="AUD9:AUD39">
    <cfRule type="cellIs" dxfId="18" priority="20" operator="equal">
      <formula>7.5</formula>
    </cfRule>
  </conditionalFormatting>
  <conditionalFormatting sqref="ATW10">
    <cfRule type="expression" dxfId="17" priority="19">
      <formula>IF(ATX10="HT",TRUE,IF(ATX10="GT",TRUE,FALSE))</formula>
    </cfRule>
  </conditionalFormatting>
  <conditionalFormatting sqref="ATW9">
    <cfRule type="expression" dxfId="16" priority="18">
      <formula>IF(ATX9="HT",TRUE,IF(ATX9="GT",TRUE,FALSE))</formula>
    </cfRule>
  </conditionalFormatting>
  <conditionalFormatting sqref="AUP11:AUP39">
    <cfRule type="expression" dxfId="15" priority="11">
      <formula>IF(AUQ11="HT",TRUE,IF(AUQ11="GT",TRUE,FALSE))</formula>
    </cfRule>
  </conditionalFormatting>
  <conditionalFormatting sqref="AVG9:AVG39">
    <cfRule type="containsBlanks" dxfId="14" priority="15">
      <formula>LEN(TRIM(AVG9))=0</formula>
    </cfRule>
    <cfRule type="cellIs" dxfId="13" priority="16" operator="greaterThan">
      <formula>60</formula>
    </cfRule>
  </conditionalFormatting>
  <conditionalFormatting sqref="AUW9:AUW39">
    <cfRule type="cellIs" dxfId="12" priority="14" operator="equal">
      <formula>7.5</formula>
    </cfRule>
  </conditionalFormatting>
  <conditionalFormatting sqref="AUP10">
    <cfRule type="expression" dxfId="11" priority="13">
      <formula>IF(AUQ10="HT",TRUE,IF(AUQ10="GT",TRUE,FALSE))</formula>
    </cfRule>
  </conditionalFormatting>
  <conditionalFormatting sqref="AUP9">
    <cfRule type="expression" dxfId="10" priority="12">
      <formula>IF(AUQ9="HT",TRUE,IF(AUQ9="GT",TRUE,FALSE))</formula>
    </cfRule>
  </conditionalFormatting>
  <conditionalFormatting sqref="ED14:ED15">
    <cfRule type="containsBlanks" dxfId="9" priority="9">
      <formula>LEN(TRIM(ED14))=0</formula>
    </cfRule>
    <cfRule type="cellIs" dxfId="8" priority="10" operator="greaterThan">
      <formula>60</formula>
    </cfRule>
  </conditionalFormatting>
  <conditionalFormatting sqref="ED25:ED26">
    <cfRule type="containsBlanks" dxfId="7" priority="7">
      <formula>LEN(TRIM(ED25))=0</formula>
    </cfRule>
    <cfRule type="cellIs" dxfId="6" priority="8" operator="greaterThan">
      <formula>60</formula>
    </cfRule>
  </conditionalFormatting>
  <conditionalFormatting sqref="BF9:BF39">
    <cfRule type="containsBlanks" dxfId="5" priority="5">
      <formula>LEN(TRIM(BF9))=0</formula>
    </cfRule>
    <cfRule type="cellIs" dxfId="4" priority="6" operator="greaterThan">
      <formula>60</formula>
    </cfRule>
  </conditionalFormatting>
  <conditionalFormatting sqref="AV9:AV39">
    <cfRule type="cellIs" dxfId="3" priority="4" operator="equal">
      <formula>7.5</formula>
    </cfRule>
  </conditionalFormatting>
  <conditionalFormatting sqref="AO10">
    <cfRule type="expression" dxfId="2" priority="3">
      <formula>IF(AP10="HT",TRUE,IF(AP10="GT",TRUE,FALSE))</formula>
    </cfRule>
  </conditionalFormatting>
  <conditionalFormatting sqref="AO9">
    <cfRule type="expression" dxfId="1" priority="2">
      <formula>IF(AP9="HT",TRUE,IF(AP9="GT",TRUE,FALSE))</formula>
    </cfRule>
  </conditionalFormatting>
  <conditionalFormatting sqref="AO11:AO39">
    <cfRule type="expression" dxfId="0" priority="1">
      <formula>IF(AP11="HT",TRUE,IF(AP11="GT",TRUE,FALSE))</formula>
    </cfRule>
  </conditionalFormatting>
  <pageMargins left="0.7" right="0.7" top="0.75" bottom="0.75" header="0.3" footer="0.3"/>
  <pageSetup paperSize="9"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F14"/>
  <sheetViews>
    <sheetView tabSelected="1" workbookViewId="0">
      <selection activeCell="C23" sqref="C23"/>
    </sheetView>
  </sheetViews>
  <sheetFormatPr defaultRowHeight="14.4" x14ac:dyDescent="0.3"/>
  <cols>
    <col min="3" max="3" width="25.77734375" bestFit="1" customWidth="1"/>
    <col min="4" max="4" width="5.77734375" bestFit="1" customWidth="1"/>
    <col min="5" max="5" width="4.6640625" bestFit="1" customWidth="1"/>
  </cols>
  <sheetData>
    <row r="1" spans="1:6" x14ac:dyDescent="0.3">
      <c r="A1" s="432" t="s">
        <v>232</v>
      </c>
      <c r="B1" s="432" t="s">
        <v>231</v>
      </c>
      <c r="C1" s="222" t="s">
        <v>234</v>
      </c>
      <c r="D1" s="222" t="s">
        <v>236</v>
      </c>
      <c r="E1" s="222" t="s">
        <v>235</v>
      </c>
    </row>
    <row r="2" spans="1:6" ht="15.6" x14ac:dyDescent="0.3">
      <c r="A2" s="433" t="s">
        <v>219</v>
      </c>
      <c r="B2" s="222">
        <v>1</v>
      </c>
      <c r="C2" s="222"/>
      <c r="D2" s="222"/>
      <c r="E2" s="222"/>
    </row>
    <row r="3" spans="1:6" ht="15.6" x14ac:dyDescent="0.3">
      <c r="A3" s="433" t="s">
        <v>220</v>
      </c>
      <c r="B3" s="222">
        <v>1</v>
      </c>
      <c r="C3" s="222"/>
      <c r="D3" s="222"/>
      <c r="E3" s="222"/>
    </row>
    <row r="4" spans="1:6" ht="15.6" x14ac:dyDescent="0.3">
      <c r="A4" s="433" t="s">
        <v>221</v>
      </c>
      <c r="B4" s="222">
        <v>1</v>
      </c>
      <c r="C4" s="222"/>
      <c r="D4" s="222"/>
      <c r="E4" s="222"/>
    </row>
    <row r="5" spans="1:6" ht="15.6" x14ac:dyDescent="0.3">
      <c r="A5" s="433" t="s">
        <v>222</v>
      </c>
      <c r="B5" s="222">
        <v>1</v>
      </c>
      <c r="C5" s="222"/>
      <c r="D5" s="222"/>
      <c r="E5" s="222"/>
    </row>
    <row r="6" spans="1:6" ht="15.6" x14ac:dyDescent="0.3">
      <c r="A6" s="433" t="s">
        <v>223</v>
      </c>
      <c r="B6" s="222">
        <v>1</v>
      </c>
      <c r="C6" s="222"/>
      <c r="D6" s="222"/>
      <c r="E6" s="222"/>
    </row>
    <row r="7" spans="1:6" ht="15.6" x14ac:dyDescent="0.3">
      <c r="A7" s="433" t="s">
        <v>224</v>
      </c>
      <c r="B7" s="222">
        <v>1</v>
      </c>
      <c r="C7" s="222"/>
      <c r="D7" s="222"/>
      <c r="E7" s="222"/>
    </row>
    <row r="8" spans="1:6" ht="15.6" x14ac:dyDescent="0.3">
      <c r="A8" s="433" t="s">
        <v>225</v>
      </c>
      <c r="B8" s="222">
        <v>1</v>
      </c>
      <c r="C8" s="222"/>
      <c r="D8" s="222"/>
      <c r="E8" s="222"/>
    </row>
    <row r="9" spans="1:6" ht="15.6" x14ac:dyDescent="0.3">
      <c r="A9" s="433" t="s">
        <v>226</v>
      </c>
      <c r="B9" s="222">
        <v>3</v>
      </c>
      <c r="C9" s="222"/>
      <c r="D9" s="222"/>
      <c r="E9" s="222"/>
    </row>
    <row r="10" spans="1:6" ht="15.6" x14ac:dyDescent="0.3">
      <c r="A10" s="433" t="s">
        <v>227</v>
      </c>
      <c r="B10" s="222">
        <v>3</v>
      </c>
      <c r="C10" s="222"/>
      <c r="D10" s="222"/>
      <c r="E10" s="222"/>
    </row>
    <row r="11" spans="1:6" ht="15.6" x14ac:dyDescent="0.3">
      <c r="A11" s="433" t="s">
        <v>228</v>
      </c>
      <c r="B11" s="222">
        <v>3</v>
      </c>
      <c r="C11" s="222"/>
      <c r="D11" s="222"/>
      <c r="E11" s="222"/>
    </row>
    <row r="12" spans="1:6" ht="15.6" x14ac:dyDescent="0.3">
      <c r="A12" s="433" t="s">
        <v>229</v>
      </c>
      <c r="B12" s="222">
        <v>3</v>
      </c>
      <c r="C12" s="222"/>
      <c r="D12" s="222"/>
      <c r="E12" s="222"/>
    </row>
    <row r="13" spans="1:6" ht="15.6" x14ac:dyDescent="0.3">
      <c r="A13" s="434" t="s">
        <v>230</v>
      </c>
      <c r="B13" s="222">
        <v>7</v>
      </c>
      <c r="C13" s="222" t="s">
        <v>233</v>
      </c>
      <c r="D13" s="222">
        <v>1</v>
      </c>
      <c r="E13" s="222"/>
      <c r="F13" t="s">
        <v>237</v>
      </c>
    </row>
    <row r="14" spans="1:6" ht="15.6" x14ac:dyDescent="0.3">
      <c r="A14" s="433" t="s">
        <v>308</v>
      </c>
      <c r="B14" s="222">
        <v>5</v>
      </c>
      <c r="C14" s="222"/>
      <c r="D14" s="222">
        <v>1</v>
      </c>
      <c r="E14" s="2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rgb="FFFFC000"/>
  </sheetPr>
  <dimension ref="A1:H83"/>
  <sheetViews>
    <sheetView zoomScale="75" workbookViewId="0">
      <pane xSplit="2" ySplit="7" topLeftCell="C68" activePane="bottomRight" state="frozen"/>
      <selection pane="topRight" activeCell="C1" sqref="C1"/>
      <selection pane="bottomLeft" activeCell="A8" sqref="A8"/>
      <selection pane="bottomRight" activeCell="E13" sqref="E13"/>
    </sheetView>
  </sheetViews>
  <sheetFormatPr defaultRowHeight="13.2" x14ac:dyDescent="0.25"/>
  <cols>
    <col min="1" max="1" width="9.109375" style="4"/>
    <col min="2" max="2" width="23.6640625" style="43" customWidth="1"/>
    <col min="3" max="3" width="10.5546875" style="43" customWidth="1"/>
    <col min="4" max="4" width="22.6640625" style="43" customWidth="1"/>
    <col min="5" max="5" width="15.109375" style="43" customWidth="1"/>
    <col min="6" max="6" width="16.6640625" style="43" customWidth="1"/>
    <col min="7" max="7" width="18.109375" style="43" customWidth="1"/>
    <col min="8" max="8" width="22.109375" style="43" customWidth="1"/>
    <col min="9" max="257" width="9.109375" style="4"/>
    <col min="258" max="258" width="23.6640625" style="4" customWidth="1"/>
    <col min="259" max="259" width="10.5546875" style="4" customWidth="1"/>
    <col min="260" max="260" width="22.6640625" style="4" customWidth="1"/>
    <col min="261" max="261" width="15.109375" style="4" customWidth="1"/>
    <col min="262" max="262" width="16.6640625" style="4" customWidth="1"/>
    <col min="263" max="263" width="18.109375" style="4" customWidth="1"/>
    <col min="264" max="264" width="22.109375" style="4" customWidth="1"/>
    <col min="265" max="513" width="9.109375" style="4"/>
    <col min="514" max="514" width="23.6640625" style="4" customWidth="1"/>
    <col min="515" max="515" width="10.5546875" style="4" customWidth="1"/>
    <col min="516" max="516" width="22.6640625" style="4" customWidth="1"/>
    <col min="517" max="517" width="15.109375" style="4" customWidth="1"/>
    <col min="518" max="518" width="16.6640625" style="4" customWidth="1"/>
    <col min="519" max="519" width="18.109375" style="4" customWidth="1"/>
    <col min="520" max="520" width="22.109375" style="4" customWidth="1"/>
    <col min="521" max="769" width="9.109375" style="4"/>
    <col min="770" max="770" width="23.6640625" style="4" customWidth="1"/>
    <col min="771" max="771" width="10.5546875" style="4" customWidth="1"/>
    <col min="772" max="772" width="22.6640625" style="4" customWidth="1"/>
    <col min="773" max="773" width="15.109375" style="4" customWidth="1"/>
    <col min="774" max="774" width="16.6640625" style="4" customWidth="1"/>
    <col min="775" max="775" width="18.109375" style="4" customWidth="1"/>
    <col min="776" max="776" width="22.109375" style="4" customWidth="1"/>
    <col min="777" max="1025" width="9.109375" style="4"/>
    <col min="1026" max="1026" width="23.6640625" style="4" customWidth="1"/>
    <col min="1027" max="1027" width="10.5546875" style="4" customWidth="1"/>
    <col min="1028" max="1028" width="22.6640625" style="4" customWidth="1"/>
    <col min="1029" max="1029" width="15.109375" style="4" customWidth="1"/>
    <col min="1030" max="1030" width="16.6640625" style="4" customWidth="1"/>
    <col min="1031" max="1031" width="18.109375" style="4" customWidth="1"/>
    <col min="1032" max="1032" width="22.109375" style="4" customWidth="1"/>
    <col min="1033" max="1281" width="9.109375" style="4"/>
    <col min="1282" max="1282" width="23.6640625" style="4" customWidth="1"/>
    <col min="1283" max="1283" width="10.5546875" style="4" customWidth="1"/>
    <col min="1284" max="1284" width="22.6640625" style="4" customWidth="1"/>
    <col min="1285" max="1285" width="15.109375" style="4" customWidth="1"/>
    <col min="1286" max="1286" width="16.6640625" style="4" customWidth="1"/>
    <col min="1287" max="1287" width="18.109375" style="4" customWidth="1"/>
    <col min="1288" max="1288" width="22.109375" style="4" customWidth="1"/>
    <col min="1289" max="1537" width="9.109375" style="4"/>
    <col min="1538" max="1538" width="23.6640625" style="4" customWidth="1"/>
    <col min="1539" max="1539" width="10.5546875" style="4" customWidth="1"/>
    <col min="1540" max="1540" width="22.6640625" style="4" customWidth="1"/>
    <col min="1541" max="1541" width="15.109375" style="4" customWidth="1"/>
    <col min="1542" max="1542" width="16.6640625" style="4" customWidth="1"/>
    <col min="1543" max="1543" width="18.109375" style="4" customWidth="1"/>
    <col min="1544" max="1544" width="22.109375" style="4" customWidth="1"/>
    <col min="1545" max="1793" width="9.109375" style="4"/>
    <col min="1794" max="1794" width="23.6640625" style="4" customWidth="1"/>
    <col min="1795" max="1795" width="10.5546875" style="4" customWidth="1"/>
    <col min="1796" max="1796" width="22.6640625" style="4" customWidth="1"/>
    <col min="1797" max="1797" width="15.109375" style="4" customWidth="1"/>
    <col min="1798" max="1798" width="16.6640625" style="4" customWidth="1"/>
    <col min="1799" max="1799" width="18.109375" style="4" customWidth="1"/>
    <col min="1800" max="1800" width="22.109375" style="4" customWidth="1"/>
    <col min="1801" max="2049" width="9.109375" style="4"/>
    <col min="2050" max="2050" width="23.6640625" style="4" customWidth="1"/>
    <col min="2051" max="2051" width="10.5546875" style="4" customWidth="1"/>
    <col min="2052" max="2052" width="22.6640625" style="4" customWidth="1"/>
    <col min="2053" max="2053" width="15.109375" style="4" customWidth="1"/>
    <col min="2054" max="2054" width="16.6640625" style="4" customWidth="1"/>
    <col min="2055" max="2055" width="18.109375" style="4" customWidth="1"/>
    <col min="2056" max="2056" width="22.109375" style="4" customWidth="1"/>
    <col min="2057" max="2305" width="9.109375" style="4"/>
    <col min="2306" max="2306" width="23.6640625" style="4" customWidth="1"/>
    <col min="2307" max="2307" width="10.5546875" style="4" customWidth="1"/>
    <col min="2308" max="2308" width="22.6640625" style="4" customWidth="1"/>
    <col min="2309" max="2309" width="15.109375" style="4" customWidth="1"/>
    <col min="2310" max="2310" width="16.6640625" style="4" customWidth="1"/>
    <col min="2311" max="2311" width="18.109375" style="4" customWidth="1"/>
    <col min="2312" max="2312" width="22.109375" style="4" customWidth="1"/>
    <col min="2313" max="2561" width="9.109375" style="4"/>
    <col min="2562" max="2562" width="23.6640625" style="4" customWidth="1"/>
    <col min="2563" max="2563" width="10.5546875" style="4" customWidth="1"/>
    <col min="2564" max="2564" width="22.6640625" style="4" customWidth="1"/>
    <col min="2565" max="2565" width="15.109375" style="4" customWidth="1"/>
    <col min="2566" max="2566" width="16.6640625" style="4" customWidth="1"/>
    <col min="2567" max="2567" width="18.109375" style="4" customWidth="1"/>
    <col min="2568" max="2568" width="22.109375" style="4" customWidth="1"/>
    <col min="2569" max="2817" width="9.109375" style="4"/>
    <col min="2818" max="2818" width="23.6640625" style="4" customWidth="1"/>
    <col min="2819" max="2819" width="10.5546875" style="4" customWidth="1"/>
    <col min="2820" max="2820" width="22.6640625" style="4" customWidth="1"/>
    <col min="2821" max="2821" width="15.109375" style="4" customWidth="1"/>
    <col min="2822" max="2822" width="16.6640625" style="4" customWidth="1"/>
    <col min="2823" max="2823" width="18.109375" style="4" customWidth="1"/>
    <col min="2824" max="2824" width="22.109375" style="4" customWidth="1"/>
    <col min="2825" max="3073" width="9.109375" style="4"/>
    <col min="3074" max="3074" width="23.6640625" style="4" customWidth="1"/>
    <col min="3075" max="3075" width="10.5546875" style="4" customWidth="1"/>
    <col min="3076" max="3076" width="22.6640625" style="4" customWidth="1"/>
    <col min="3077" max="3077" width="15.109375" style="4" customWidth="1"/>
    <col min="3078" max="3078" width="16.6640625" style="4" customWidth="1"/>
    <col min="3079" max="3079" width="18.109375" style="4" customWidth="1"/>
    <col min="3080" max="3080" width="22.109375" style="4" customWidth="1"/>
    <col min="3081" max="3329" width="9.109375" style="4"/>
    <col min="3330" max="3330" width="23.6640625" style="4" customWidth="1"/>
    <col min="3331" max="3331" width="10.5546875" style="4" customWidth="1"/>
    <col min="3332" max="3332" width="22.6640625" style="4" customWidth="1"/>
    <col min="3333" max="3333" width="15.109375" style="4" customWidth="1"/>
    <col min="3334" max="3334" width="16.6640625" style="4" customWidth="1"/>
    <col min="3335" max="3335" width="18.109375" style="4" customWidth="1"/>
    <col min="3336" max="3336" width="22.109375" style="4" customWidth="1"/>
    <col min="3337" max="3585" width="9.109375" style="4"/>
    <col min="3586" max="3586" width="23.6640625" style="4" customWidth="1"/>
    <col min="3587" max="3587" width="10.5546875" style="4" customWidth="1"/>
    <col min="3588" max="3588" width="22.6640625" style="4" customWidth="1"/>
    <col min="3589" max="3589" width="15.109375" style="4" customWidth="1"/>
    <col min="3590" max="3590" width="16.6640625" style="4" customWidth="1"/>
    <col min="3591" max="3591" width="18.109375" style="4" customWidth="1"/>
    <col min="3592" max="3592" width="22.109375" style="4" customWidth="1"/>
    <col min="3593" max="3841" width="9.109375" style="4"/>
    <col min="3842" max="3842" width="23.6640625" style="4" customWidth="1"/>
    <col min="3843" max="3843" width="10.5546875" style="4" customWidth="1"/>
    <col min="3844" max="3844" width="22.6640625" style="4" customWidth="1"/>
    <col min="3845" max="3845" width="15.109375" style="4" customWidth="1"/>
    <col min="3846" max="3846" width="16.6640625" style="4" customWidth="1"/>
    <col min="3847" max="3847" width="18.109375" style="4" customWidth="1"/>
    <col min="3848" max="3848" width="22.109375" style="4" customWidth="1"/>
    <col min="3849" max="4097" width="9.109375" style="4"/>
    <col min="4098" max="4098" width="23.6640625" style="4" customWidth="1"/>
    <col min="4099" max="4099" width="10.5546875" style="4" customWidth="1"/>
    <col min="4100" max="4100" width="22.6640625" style="4" customWidth="1"/>
    <col min="4101" max="4101" width="15.109375" style="4" customWidth="1"/>
    <col min="4102" max="4102" width="16.6640625" style="4" customWidth="1"/>
    <col min="4103" max="4103" width="18.109375" style="4" customWidth="1"/>
    <col min="4104" max="4104" width="22.109375" style="4" customWidth="1"/>
    <col min="4105" max="4353" width="9.109375" style="4"/>
    <col min="4354" max="4354" width="23.6640625" style="4" customWidth="1"/>
    <col min="4355" max="4355" width="10.5546875" style="4" customWidth="1"/>
    <col min="4356" max="4356" width="22.6640625" style="4" customWidth="1"/>
    <col min="4357" max="4357" width="15.109375" style="4" customWidth="1"/>
    <col min="4358" max="4358" width="16.6640625" style="4" customWidth="1"/>
    <col min="4359" max="4359" width="18.109375" style="4" customWidth="1"/>
    <col min="4360" max="4360" width="22.109375" style="4" customWidth="1"/>
    <col min="4361" max="4609" width="9.109375" style="4"/>
    <col min="4610" max="4610" width="23.6640625" style="4" customWidth="1"/>
    <col min="4611" max="4611" width="10.5546875" style="4" customWidth="1"/>
    <col min="4612" max="4612" width="22.6640625" style="4" customWidth="1"/>
    <col min="4613" max="4613" width="15.109375" style="4" customWidth="1"/>
    <col min="4614" max="4614" width="16.6640625" style="4" customWidth="1"/>
    <col min="4615" max="4615" width="18.109375" style="4" customWidth="1"/>
    <col min="4616" max="4616" width="22.109375" style="4" customWidth="1"/>
    <col min="4617" max="4865" width="9.109375" style="4"/>
    <col min="4866" max="4866" width="23.6640625" style="4" customWidth="1"/>
    <col min="4867" max="4867" width="10.5546875" style="4" customWidth="1"/>
    <col min="4868" max="4868" width="22.6640625" style="4" customWidth="1"/>
    <col min="4869" max="4869" width="15.109375" style="4" customWidth="1"/>
    <col min="4870" max="4870" width="16.6640625" style="4" customWidth="1"/>
    <col min="4871" max="4871" width="18.109375" style="4" customWidth="1"/>
    <col min="4872" max="4872" width="22.109375" style="4" customWidth="1"/>
    <col min="4873" max="5121" width="9.109375" style="4"/>
    <col min="5122" max="5122" width="23.6640625" style="4" customWidth="1"/>
    <col min="5123" max="5123" width="10.5546875" style="4" customWidth="1"/>
    <col min="5124" max="5124" width="22.6640625" style="4" customWidth="1"/>
    <col min="5125" max="5125" width="15.109375" style="4" customWidth="1"/>
    <col min="5126" max="5126" width="16.6640625" style="4" customWidth="1"/>
    <col min="5127" max="5127" width="18.109375" style="4" customWidth="1"/>
    <col min="5128" max="5128" width="22.109375" style="4" customWidth="1"/>
    <col min="5129" max="5377" width="9.109375" style="4"/>
    <col min="5378" max="5378" width="23.6640625" style="4" customWidth="1"/>
    <col min="5379" max="5379" width="10.5546875" style="4" customWidth="1"/>
    <col min="5380" max="5380" width="22.6640625" style="4" customWidth="1"/>
    <col min="5381" max="5381" width="15.109375" style="4" customWidth="1"/>
    <col min="5382" max="5382" width="16.6640625" style="4" customWidth="1"/>
    <col min="5383" max="5383" width="18.109375" style="4" customWidth="1"/>
    <col min="5384" max="5384" width="22.109375" style="4" customWidth="1"/>
    <col min="5385" max="5633" width="9.109375" style="4"/>
    <col min="5634" max="5634" width="23.6640625" style="4" customWidth="1"/>
    <col min="5635" max="5635" width="10.5546875" style="4" customWidth="1"/>
    <col min="5636" max="5636" width="22.6640625" style="4" customWidth="1"/>
    <col min="5637" max="5637" width="15.109375" style="4" customWidth="1"/>
    <col min="5638" max="5638" width="16.6640625" style="4" customWidth="1"/>
    <col min="5639" max="5639" width="18.109375" style="4" customWidth="1"/>
    <col min="5640" max="5640" width="22.109375" style="4" customWidth="1"/>
    <col min="5641" max="5889" width="9.109375" style="4"/>
    <col min="5890" max="5890" width="23.6640625" style="4" customWidth="1"/>
    <col min="5891" max="5891" width="10.5546875" style="4" customWidth="1"/>
    <col min="5892" max="5892" width="22.6640625" style="4" customWidth="1"/>
    <col min="5893" max="5893" width="15.109375" style="4" customWidth="1"/>
    <col min="5894" max="5894" width="16.6640625" style="4" customWidth="1"/>
    <col min="5895" max="5895" width="18.109375" style="4" customWidth="1"/>
    <col min="5896" max="5896" width="22.109375" style="4" customWidth="1"/>
    <col min="5897" max="6145" width="9.109375" style="4"/>
    <col min="6146" max="6146" width="23.6640625" style="4" customWidth="1"/>
    <col min="6147" max="6147" width="10.5546875" style="4" customWidth="1"/>
    <col min="6148" max="6148" width="22.6640625" style="4" customWidth="1"/>
    <col min="6149" max="6149" width="15.109375" style="4" customWidth="1"/>
    <col min="6150" max="6150" width="16.6640625" style="4" customWidth="1"/>
    <col min="6151" max="6151" width="18.109375" style="4" customWidth="1"/>
    <col min="6152" max="6152" width="22.109375" style="4" customWidth="1"/>
    <col min="6153" max="6401" width="9.109375" style="4"/>
    <col min="6402" max="6402" width="23.6640625" style="4" customWidth="1"/>
    <col min="6403" max="6403" width="10.5546875" style="4" customWidth="1"/>
    <col min="6404" max="6404" width="22.6640625" style="4" customWidth="1"/>
    <col min="6405" max="6405" width="15.109375" style="4" customWidth="1"/>
    <col min="6406" max="6406" width="16.6640625" style="4" customWidth="1"/>
    <col min="6407" max="6407" width="18.109375" style="4" customWidth="1"/>
    <col min="6408" max="6408" width="22.109375" style="4" customWidth="1"/>
    <col min="6409" max="6657" width="9.109375" style="4"/>
    <col min="6658" max="6658" width="23.6640625" style="4" customWidth="1"/>
    <col min="6659" max="6659" width="10.5546875" style="4" customWidth="1"/>
    <col min="6660" max="6660" width="22.6640625" style="4" customWidth="1"/>
    <col min="6661" max="6661" width="15.109375" style="4" customWidth="1"/>
    <col min="6662" max="6662" width="16.6640625" style="4" customWidth="1"/>
    <col min="6663" max="6663" width="18.109375" style="4" customWidth="1"/>
    <col min="6664" max="6664" width="22.109375" style="4" customWidth="1"/>
    <col min="6665" max="6913" width="9.109375" style="4"/>
    <col min="6914" max="6914" width="23.6640625" style="4" customWidth="1"/>
    <col min="6915" max="6915" width="10.5546875" style="4" customWidth="1"/>
    <col min="6916" max="6916" width="22.6640625" style="4" customWidth="1"/>
    <col min="6917" max="6917" width="15.109375" style="4" customWidth="1"/>
    <col min="6918" max="6918" width="16.6640625" style="4" customWidth="1"/>
    <col min="6919" max="6919" width="18.109375" style="4" customWidth="1"/>
    <col min="6920" max="6920" width="22.109375" style="4" customWidth="1"/>
    <col min="6921" max="7169" width="9.109375" style="4"/>
    <col min="7170" max="7170" width="23.6640625" style="4" customWidth="1"/>
    <col min="7171" max="7171" width="10.5546875" style="4" customWidth="1"/>
    <col min="7172" max="7172" width="22.6640625" style="4" customWidth="1"/>
    <col min="7173" max="7173" width="15.109375" style="4" customWidth="1"/>
    <col min="7174" max="7174" width="16.6640625" style="4" customWidth="1"/>
    <col min="7175" max="7175" width="18.109375" style="4" customWidth="1"/>
    <col min="7176" max="7176" width="22.109375" style="4" customWidth="1"/>
    <col min="7177" max="7425" width="9.109375" style="4"/>
    <col min="7426" max="7426" width="23.6640625" style="4" customWidth="1"/>
    <col min="7427" max="7427" width="10.5546875" style="4" customWidth="1"/>
    <col min="7428" max="7428" width="22.6640625" style="4" customWidth="1"/>
    <col min="7429" max="7429" width="15.109375" style="4" customWidth="1"/>
    <col min="7430" max="7430" width="16.6640625" style="4" customWidth="1"/>
    <col min="7431" max="7431" width="18.109375" style="4" customWidth="1"/>
    <col min="7432" max="7432" width="22.109375" style="4" customWidth="1"/>
    <col min="7433" max="7681" width="9.109375" style="4"/>
    <col min="7682" max="7682" width="23.6640625" style="4" customWidth="1"/>
    <col min="7683" max="7683" width="10.5546875" style="4" customWidth="1"/>
    <col min="7684" max="7684" width="22.6640625" style="4" customWidth="1"/>
    <col min="7685" max="7685" width="15.109375" style="4" customWidth="1"/>
    <col min="7686" max="7686" width="16.6640625" style="4" customWidth="1"/>
    <col min="7687" max="7687" width="18.109375" style="4" customWidth="1"/>
    <col min="7688" max="7688" width="22.109375" style="4" customWidth="1"/>
    <col min="7689" max="7937" width="9.109375" style="4"/>
    <col min="7938" max="7938" width="23.6640625" style="4" customWidth="1"/>
    <col min="7939" max="7939" width="10.5546875" style="4" customWidth="1"/>
    <col min="7940" max="7940" width="22.6640625" style="4" customWidth="1"/>
    <col min="7941" max="7941" width="15.109375" style="4" customWidth="1"/>
    <col min="7942" max="7942" width="16.6640625" style="4" customWidth="1"/>
    <col min="7943" max="7943" width="18.109375" style="4" customWidth="1"/>
    <col min="7944" max="7944" width="22.109375" style="4" customWidth="1"/>
    <col min="7945" max="8193" width="9.109375" style="4"/>
    <col min="8194" max="8194" width="23.6640625" style="4" customWidth="1"/>
    <col min="8195" max="8195" width="10.5546875" style="4" customWidth="1"/>
    <col min="8196" max="8196" width="22.6640625" style="4" customWidth="1"/>
    <col min="8197" max="8197" width="15.109375" style="4" customWidth="1"/>
    <col min="8198" max="8198" width="16.6640625" style="4" customWidth="1"/>
    <col min="8199" max="8199" width="18.109375" style="4" customWidth="1"/>
    <col min="8200" max="8200" width="22.109375" style="4" customWidth="1"/>
    <col min="8201" max="8449" width="9.109375" style="4"/>
    <col min="8450" max="8450" width="23.6640625" style="4" customWidth="1"/>
    <col min="8451" max="8451" width="10.5546875" style="4" customWidth="1"/>
    <col min="8452" max="8452" width="22.6640625" style="4" customWidth="1"/>
    <col min="8453" max="8453" width="15.109375" style="4" customWidth="1"/>
    <col min="8454" max="8454" width="16.6640625" style="4" customWidth="1"/>
    <col min="8455" max="8455" width="18.109375" style="4" customWidth="1"/>
    <col min="8456" max="8456" width="22.109375" style="4" customWidth="1"/>
    <col min="8457" max="8705" width="9.109375" style="4"/>
    <col min="8706" max="8706" width="23.6640625" style="4" customWidth="1"/>
    <col min="8707" max="8707" width="10.5546875" style="4" customWidth="1"/>
    <col min="8708" max="8708" width="22.6640625" style="4" customWidth="1"/>
    <col min="8709" max="8709" width="15.109375" style="4" customWidth="1"/>
    <col min="8710" max="8710" width="16.6640625" style="4" customWidth="1"/>
    <col min="8711" max="8711" width="18.109375" style="4" customWidth="1"/>
    <col min="8712" max="8712" width="22.109375" style="4" customWidth="1"/>
    <col min="8713" max="8961" width="9.109375" style="4"/>
    <col min="8962" max="8962" width="23.6640625" style="4" customWidth="1"/>
    <col min="8963" max="8963" width="10.5546875" style="4" customWidth="1"/>
    <col min="8964" max="8964" width="22.6640625" style="4" customWidth="1"/>
    <col min="8965" max="8965" width="15.109375" style="4" customWidth="1"/>
    <col min="8966" max="8966" width="16.6640625" style="4" customWidth="1"/>
    <col min="8967" max="8967" width="18.109375" style="4" customWidth="1"/>
    <col min="8968" max="8968" width="22.109375" style="4" customWidth="1"/>
    <col min="8969" max="9217" width="9.109375" style="4"/>
    <col min="9218" max="9218" width="23.6640625" style="4" customWidth="1"/>
    <col min="9219" max="9219" width="10.5546875" style="4" customWidth="1"/>
    <col min="9220" max="9220" width="22.6640625" style="4" customWidth="1"/>
    <col min="9221" max="9221" width="15.109375" style="4" customWidth="1"/>
    <col min="9222" max="9222" width="16.6640625" style="4" customWidth="1"/>
    <col min="9223" max="9223" width="18.109375" style="4" customWidth="1"/>
    <col min="9224" max="9224" width="22.109375" style="4" customWidth="1"/>
    <col min="9225" max="9473" width="9.109375" style="4"/>
    <col min="9474" max="9474" width="23.6640625" style="4" customWidth="1"/>
    <col min="9475" max="9475" width="10.5546875" style="4" customWidth="1"/>
    <col min="9476" max="9476" width="22.6640625" style="4" customWidth="1"/>
    <col min="9477" max="9477" width="15.109375" style="4" customWidth="1"/>
    <col min="9478" max="9478" width="16.6640625" style="4" customWidth="1"/>
    <col min="9479" max="9479" width="18.109375" style="4" customWidth="1"/>
    <col min="9480" max="9480" width="22.109375" style="4" customWidth="1"/>
    <col min="9481" max="9729" width="9.109375" style="4"/>
    <col min="9730" max="9730" width="23.6640625" style="4" customWidth="1"/>
    <col min="9731" max="9731" width="10.5546875" style="4" customWidth="1"/>
    <col min="9732" max="9732" width="22.6640625" style="4" customWidth="1"/>
    <col min="9733" max="9733" width="15.109375" style="4" customWidth="1"/>
    <col min="9734" max="9734" width="16.6640625" style="4" customWidth="1"/>
    <col min="9735" max="9735" width="18.109375" style="4" customWidth="1"/>
    <col min="9736" max="9736" width="22.109375" style="4" customWidth="1"/>
    <col min="9737" max="9985" width="9.109375" style="4"/>
    <col min="9986" max="9986" width="23.6640625" style="4" customWidth="1"/>
    <col min="9987" max="9987" width="10.5546875" style="4" customWidth="1"/>
    <col min="9988" max="9988" width="22.6640625" style="4" customWidth="1"/>
    <col min="9989" max="9989" width="15.109375" style="4" customWidth="1"/>
    <col min="9990" max="9990" width="16.6640625" style="4" customWidth="1"/>
    <col min="9991" max="9991" width="18.109375" style="4" customWidth="1"/>
    <col min="9992" max="9992" width="22.109375" style="4" customWidth="1"/>
    <col min="9993" max="10241" width="9.109375" style="4"/>
    <col min="10242" max="10242" width="23.6640625" style="4" customWidth="1"/>
    <col min="10243" max="10243" width="10.5546875" style="4" customWidth="1"/>
    <col min="10244" max="10244" width="22.6640625" style="4" customWidth="1"/>
    <col min="10245" max="10245" width="15.109375" style="4" customWidth="1"/>
    <col min="10246" max="10246" width="16.6640625" style="4" customWidth="1"/>
    <col min="10247" max="10247" width="18.109375" style="4" customWidth="1"/>
    <col min="10248" max="10248" width="22.109375" style="4" customWidth="1"/>
    <col min="10249" max="10497" width="9.109375" style="4"/>
    <col min="10498" max="10498" width="23.6640625" style="4" customWidth="1"/>
    <col min="10499" max="10499" width="10.5546875" style="4" customWidth="1"/>
    <col min="10500" max="10500" width="22.6640625" style="4" customWidth="1"/>
    <col min="10501" max="10501" width="15.109375" style="4" customWidth="1"/>
    <col min="10502" max="10502" width="16.6640625" style="4" customWidth="1"/>
    <col min="10503" max="10503" width="18.109375" style="4" customWidth="1"/>
    <col min="10504" max="10504" width="22.109375" style="4" customWidth="1"/>
    <col min="10505" max="10753" width="9.109375" style="4"/>
    <col min="10754" max="10754" width="23.6640625" style="4" customWidth="1"/>
    <col min="10755" max="10755" width="10.5546875" style="4" customWidth="1"/>
    <col min="10756" max="10756" width="22.6640625" style="4" customWidth="1"/>
    <col min="10757" max="10757" width="15.109375" style="4" customWidth="1"/>
    <col min="10758" max="10758" width="16.6640625" style="4" customWidth="1"/>
    <col min="10759" max="10759" width="18.109375" style="4" customWidth="1"/>
    <col min="10760" max="10760" width="22.109375" style="4" customWidth="1"/>
    <col min="10761" max="11009" width="9.109375" style="4"/>
    <col min="11010" max="11010" width="23.6640625" style="4" customWidth="1"/>
    <col min="11011" max="11011" width="10.5546875" style="4" customWidth="1"/>
    <col min="11012" max="11012" width="22.6640625" style="4" customWidth="1"/>
    <col min="11013" max="11013" width="15.109375" style="4" customWidth="1"/>
    <col min="11014" max="11014" width="16.6640625" style="4" customWidth="1"/>
    <col min="11015" max="11015" width="18.109375" style="4" customWidth="1"/>
    <col min="11016" max="11016" width="22.109375" style="4" customWidth="1"/>
    <col min="11017" max="11265" width="9.109375" style="4"/>
    <col min="11266" max="11266" width="23.6640625" style="4" customWidth="1"/>
    <col min="11267" max="11267" width="10.5546875" style="4" customWidth="1"/>
    <col min="11268" max="11268" width="22.6640625" style="4" customWidth="1"/>
    <col min="11269" max="11269" width="15.109375" style="4" customWidth="1"/>
    <col min="11270" max="11270" width="16.6640625" style="4" customWidth="1"/>
    <col min="11271" max="11271" width="18.109375" style="4" customWidth="1"/>
    <col min="11272" max="11272" width="22.109375" style="4" customWidth="1"/>
    <col min="11273" max="11521" width="9.109375" style="4"/>
    <col min="11522" max="11522" width="23.6640625" style="4" customWidth="1"/>
    <col min="11523" max="11523" width="10.5546875" style="4" customWidth="1"/>
    <col min="11524" max="11524" width="22.6640625" style="4" customWidth="1"/>
    <col min="11525" max="11525" width="15.109375" style="4" customWidth="1"/>
    <col min="11526" max="11526" width="16.6640625" style="4" customWidth="1"/>
    <col min="11527" max="11527" width="18.109375" style="4" customWidth="1"/>
    <col min="11528" max="11528" width="22.109375" style="4" customWidth="1"/>
    <col min="11529" max="11777" width="9.109375" style="4"/>
    <col min="11778" max="11778" width="23.6640625" style="4" customWidth="1"/>
    <col min="11779" max="11779" width="10.5546875" style="4" customWidth="1"/>
    <col min="11780" max="11780" width="22.6640625" style="4" customWidth="1"/>
    <col min="11781" max="11781" width="15.109375" style="4" customWidth="1"/>
    <col min="11782" max="11782" width="16.6640625" style="4" customWidth="1"/>
    <col min="11783" max="11783" width="18.109375" style="4" customWidth="1"/>
    <col min="11784" max="11784" width="22.109375" style="4" customWidth="1"/>
    <col min="11785" max="12033" width="9.109375" style="4"/>
    <col min="12034" max="12034" width="23.6640625" style="4" customWidth="1"/>
    <col min="12035" max="12035" width="10.5546875" style="4" customWidth="1"/>
    <col min="12036" max="12036" width="22.6640625" style="4" customWidth="1"/>
    <col min="12037" max="12037" width="15.109375" style="4" customWidth="1"/>
    <col min="12038" max="12038" width="16.6640625" style="4" customWidth="1"/>
    <col min="12039" max="12039" width="18.109375" style="4" customWidth="1"/>
    <col min="12040" max="12040" width="22.109375" style="4" customWidth="1"/>
    <col min="12041" max="12289" width="9.109375" style="4"/>
    <col min="12290" max="12290" width="23.6640625" style="4" customWidth="1"/>
    <col min="12291" max="12291" width="10.5546875" style="4" customWidth="1"/>
    <col min="12292" max="12292" width="22.6640625" style="4" customWidth="1"/>
    <col min="12293" max="12293" width="15.109375" style="4" customWidth="1"/>
    <col min="12294" max="12294" width="16.6640625" style="4" customWidth="1"/>
    <col min="12295" max="12295" width="18.109375" style="4" customWidth="1"/>
    <col min="12296" max="12296" width="22.109375" style="4" customWidth="1"/>
    <col min="12297" max="12545" width="9.109375" style="4"/>
    <col min="12546" max="12546" width="23.6640625" style="4" customWidth="1"/>
    <col min="12547" max="12547" width="10.5546875" style="4" customWidth="1"/>
    <col min="12548" max="12548" width="22.6640625" style="4" customWidth="1"/>
    <col min="12549" max="12549" width="15.109375" style="4" customWidth="1"/>
    <col min="12550" max="12550" width="16.6640625" style="4" customWidth="1"/>
    <col min="12551" max="12551" width="18.109375" style="4" customWidth="1"/>
    <col min="12552" max="12552" width="22.109375" style="4" customWidth="1"/>
    <col min="12553" max="12801" width="9.109375" style="4"/>
    <col min="12802" max="12802" width="23.6640625" style="4" customWidth="1"/>
    <col min="12803" max="12803" width="10.5546875" style="4" customWidth="1"/>
    <col min="12804" max="12804" width="22.6640625" style="4" customWidth="1"/>
    <col min="12805" max="12805" width="15.109375" style="4" customWidth="1"/>
    <col min="12806" max="12806" width="16.6640625" style="4" customWidth="1"/>
    <col min="12807" max="12807" width="18.109375" style="4" customWidth="1"/>
    <col min="12808" max="12808" width="22.109375" style="4" customWidth="1"/>
    <col min="12809" max="13057" width="9.109375" style="4"/>
    <col min="13058" max="13058" width="23.6640625" style="4" customWidth="1"/>
    <col min="13059" max="13059" width="10.5546875" style="4" customWidth="1"/>
    <col min="13060" max="13060" width="22.6640625" style="4" customWidth="1"/>
    <col min="13061" max="13061" width="15.109375" style="4" customWidth="1"/>
    <col min="13062" max="13062" width="16.6640625" style="4" customWidth="1"/>
    <col min="13063" max="13063" width="18.109375" style="4" customWidth="1"/>
    <col min="13064" max="13064" width="22.109375" style="4" customWidth="1"/>
    <col min="13065" max="13313" width="9.109375" style="4"/>
    <col min="13314" max="13314" width="23.6640625" style="4" customWidth="1"/>
    <col min="13315" max="13315" width="10.5546875" style="4" customWidth="1"/>
    <col min="13316" max="13316" width="22.6640625" style="4" customWidth="1"/>
    <col min="13317" max="13317" width="15.109375" style="4" customWidth="1"/>
    <col min="13318" max="13318" width="16.6640625" style="4" customWidth="1"/>
    <col min="13319" max="13319" width="18.109375" style="4" customWidth="1"/>
    <col min="13320" max="13320" width="22.109375" style="4" customWidth="1"/>
    <col min="13321" max="13569" width="9.109375" style="4"/>
    <col min="13570" max="13570" width="23.6640625" style="4" customWidth="1"/>
    <col min="13571" max="13571" width="10.5546875" style="4" customWidth="1"/>
    <col min="13572" max="13572" width="22.6640625" style="4" customWidth="1"/>
    <col min="13573" max="13573" width="15.109375" style="4" customWidth="1"/>
    <col min="13574" max="13574" width="16.6640625" style="4" customWidth="1"/>
    <col min="13575" max="13575" width="18.109375" style="4" customWidth="1"/>
    <col min="13576" max="13576" width="22.109375" style="4" customWidth="1"/>
    <col min="13577" max="13825" width="9.109375" style="4"/>
    <col min="13826" max="13826" width="23.6640625" style="4" customWidth="1"/>
    <col min="13827" max="13827" width="10.5546875" style="4" customWidth="1"/>
    <col min="13828" max="13828" width="22.6640625" style="4" customWidth="1"/>
    <col min="13829" max="13829" width="15.109375" style="4" customWidth="1"/>
    <col min="13830" max="13830" width="16.6640625" style="4" customWidth="1"/>
    <col min="13831" max="13831" width="18.109375" style="4" customWidth="1"/>
    <col min="13832" max="13832" width="22.109375" style="4" customWidth="1"/>
    <col min="13833" max="14081" width="9.109375" style="4"/>
    <col min="14082" max="14082" width="23.6640625" style="4" customWidth="1"/>
    <col min="14083" max="14083" width="10.5546875" style="4" customWidth="1"/>
    <col min="14084" max="14084" width="22.6640625" style="4" customWidth="1"/>
    <col min="14085" max="14085" width="15.109375" style="4" customWidth="1"/>
    <col min="14086" max="14086" width="16.6640625" style="4" customWidth="1"/>
    <col min="14087" max="14087" width="18.109375" style="4" customWidth="1"/>
    <col min="14088" max="14088" width="22.109375" style="4" customWidth="1"/>
    <col min="14089" max="14337" width="9.109375" style="4"/>
    <col min="14338" max="14338" width="23.6640625" style="4" customWidth="1"/>
    <col min="14339" max="14339" width="10.5546875" style="4" customWidth="1"/>
    <col min="14340" max="14340" width="22.6640625" style="4" customWidth="1"/>
    <col min="14341" max="14341" width="15.109375" style="4" customWidth="1"/>
    <col min="14342" max="14342" width="16.6640625" style="4" customWidth="1"/>
    <col min="14343" max="14343" width="18.109375" style="4" customWidth="1"/>
    <col min="14344" max="14344" width="22.109375" style="4" customWidth="1"/>
    <col min="14345" max="14593" width="9.109375" style="4"/>
    <col min="14594" max="14594" width="23.6640625" style="4" customWidth="1"/>
    <col min="14595" max="14595" width="10.5546875" style="4" customWidth="1"/>
    <col min="14596" max="14596" width="22.6640625" style="4" customWidth="1"/>
    <col min="14597" max="14597" width="15.109375" style="4" customWidth="1"/>
    <col min="14598" max="14598" width="16.6640625" style="4" customWidth="1"/>
    <col min="14599" max="14599" width="18.109375" style="4" customWidth="1"/>
    <col min="14600" max="14600" width="22.109375" style="4" customWidth="1"/>
    <col min="14601" max="14849" width="9.109375" style="4"/>
    <col min="14850" max="14850" width="23.6640625" style="4" customWidth="1"/>
    <col min="14851" max="14851" width="10.5546875" style="4" customWidth="1"/>
    <col min="14852" max="14852" width="22.6640625" style="4" customWidth="1"/>
    <col min="14853" max="14853" width="15.109375" style="4" customWidth="1"/>
    <col min="14854" max="14854" width="16.6640625" style="4" customWidth="1"/>
    <col min="14855" max="14855" width="18.109375" style="4" customWidth="1"/>
    <col min="14856" max="14856" width="22.109375" style="4" customWidth="1"/>
    <col min="14857" max="15105" width="9.109375" style="4"/>
    <col min="15106" max="15106" width="23.6640625" style="4" customWidth="1"/>
    <col min="15107" max="15107" width="10.5546875" style="4" customWidth="1"/>
    <col min="15108" max="15108" width="22.6640625" style="4" customWidth="1"/>
    <col min="15109" max="15109" width="15.109375" style="4" customWidth="1"/>
    <col min="15110" max="15110" width="16.6640625" style="4" customWidth="1"/>
    <col min="15111" max="15111" width="18.109375" style="4" customWidth="1"/>
    <col min="15112" max="15112" width="22.109375" style="4" customWidth="1"/>
    <col min="15113" max="15361" width="9.109375" style="4"/>
    <col min="15362" max="15362" width="23.6640625" style="4" customWidth="1"/>
    <col min="15363" max="15363" width="10.5546875" style="4" customWidth="1"/>
    <col min="15364" max="15364" width="22.6640625" style="4" customWidth="1"/>
    <col min="15365" max="15365" width="15.109375" style="4" customWidth="1"/>
    <col min="15366" max="15366" width="16.6640625" style="4" customWidth="1"/>
    <col min="15367" max="15367" width="18.109375" style="4" customWidth="1"/>
    <col min="15368" max="15368" width="22.109375" style="4" customWidth="1"/>
    <col min="15369" max="15617" width="9.109375" style="4"/>
    <col min="15618" max="15618" width="23.6640625" style="4" customWidth="1"/>
    <col min="15619" max="15619" width="10.5546875" style="4" customWidth="1"/>
    <col min="15620" max="15620" width="22.6640625" style="4" customWidth="1"/>
    <col min="15621" max="15621" width="15.109375" style="4" customWidth="1"/>
    <col min="15622" max="15622" width="16.6640625" style="4" customWidth="1"/>
    <col min="15623" max="15623" width="18.109375" style="4" customWidth="1"/>
    <col min="15624" max="15624" width="22.109375" style="4" customWidth="1"/>
    <col min="15625" max="15873" width="9.109375" style="4"/>
    <col min="15874" max="15874" width="23.6640625" style="4" customWidth="1"/>
    <col min="15875" max="15875" width="10.5546875" style="4" customWidth="1"/>
    <col min="15876" max="15876" width="22.6640625" style="4" customWidth="1"/>
    <col min="15877" max="15877" width="15.109375" style="4" customWidth="1"/>
    <col min="15878" max="15878" width="16.6640625" style="4" customWidth="1"/>
    <col min="15879" max="15879" width="18.109375" style="4" customWidth="1"/>
    <col min="15880" max="15880" width="22.109375" style="4" customWidth="1"/>
    <col min="15881" max="16129" width="9.109375" style="4"/>
    <col min="16130" max="16130" width="23.6640625" style="4" customWidth="1"/>
    <col min="16131" max="16131" width="10.5546875" style="4" customWidth="1"/>
    <col min="16132" max="16132" width="22.6640625" style="4" customWidth="1"/>
    <col min="16133" max="16133" width="15.109375" style="4" customWidth="1"/>
    <col min="16134" max="16134" width="16.6640625" style="4" customWidth="1"/>
    <col min="16135" max="16135" width="18.109375" style="4" customWidth="1"/>
    <col min="16136" max="16136" width="22.109375" style="4" customWidth="1"/>
    <col min="16137" max="16384" width="9.109375" style="4"/>
  </cols>
  <sheetData>
    <row r="1" spans="1:8" ht="15" x14ac:dyDescent="0.25">
      <c r="B1" s="39"/>
      <c r="C1" s="48"/>
      <c r="D1" s="39"/>
      <c r="E1" s="39"/>
      <c r="F1" s="39"/>
      <c r="G1" s="39"/>
      <c r="H1" s="39"/>
    </row>
    <row r="2" spans="1:8" ht="15" x14ac:dyDescent="0.25">
      <c r="B2" s="39"/>
      <c r="C2" s="48"/>
      <c r="D2" s="39"/>
      <c r="E2" s="39"/>
      <c r="F2" s="39"/>
      <c r="G2" s="39"/>
      <c r="H2" s="39"/>
    </row>
    <row r="3" spans="1:8" ht="28.2" x14ac:dyDescent="0.5">
      <c r="B3" s="39"/>
      <c r="C3" s="48"/>
      <c r="D3" s="49" t="s">
        <v>99</v>
      </c>
      <c r="E3" s="39"/>
      <c r="F3" s="39"/>
      <c r="G3" s="39"/>
      <c r="H3" s="50"/>
    </row>
    <row r="4" spans="1:8" ht="28.8" thickBot="1" x14ac:dyDescent="0.55000000000000004">
      <c r="B4" s="39"/>
      <c r="C4" s="48"/>
      <c r="D4" s="49"/>
      <c r="E4" s="39"/>
      <c r="F4" s="39"/>
      <c r="G4" s="511">
        <v>44531</v>
      </c>
      <c r="H4" s="511"/>
    </row>
    <row r="5" spans="1:8" s="51" customFormat="1" ht="18" customHeight="1" x14ac:dyDescent="0.3">
      <c r="A5" s="512" t="s">
        <v>86</v>
      </c>
      <c r="B5" s="514" t="s">
        <v>55</v>
      </c>
      <c r="C5" s="516" t="s">
        <v>87</v>
      </c>
      <c r="D5" s="516" t="s">
        <v>88</v>
      </c>
      <c r="E5" s="516" t="s">
        <v>89</v>
      </c>
      <c r="F5" s="516" t="s">
        <v>90</v>
      </c>
      <c r="G5" s="516" t="s">
        <v>91</v>
      </c>
      <c r="H5" s="516" t="s">
        <v>92</v>
      </c>
    </row>
    <row r="6" spans="1:8" s="51" customFormat="1" ht="19.5" customHeight="1" thickBot="1" x14ac:dyDescent="0.35">
      <c r="A6" s="513"/>
      <c r="B6" s="515"/>
      <c r="C6" s="515"/>
      <c r="D6" s="515"/>
      <c r="E6" s="515" t="s">
        <v>93</v>
      </c>
      <c r="F6" s="515"/>
      <c r="G6" s="515"/>
      <c r="H6" s="515"/>
    </row>
    <row r="7" spans="1:8" ht="19.5" customHeight="1" x14ac:dyDescent="0.3">
      <c r="A7" s="52"/>
      <c r="B7" s="53" t="s">
        <v>94</v>
      </c>
      <c r="C7" s="54"/>
      <c r="D7" s="55"/>
      <c r="E7" s="55"/>
      <c r="F7" s="55"/>
      <c r="G7" s="55"/>
      <c r="H7" s="56"/>
    </row>
    <row r="8" spans="1:8" ht="20.100000000000001" customHeight="1" x14ac:dyDescent="0.3">
      <c r="A8" s="57">
        <v>2287</v>
      </c>
      <c r="B8" s="58" t="s">
        <v>59</v>
      </c>
      <c r="C8" s="59">
        <f>IFERROR(HLOOKUP(A8,'HESAP ESKİ'!$2:$53,44,FALSE),"")</f>
        <v>199.5</v>
      </c>
      <c r="D8" s="60">
        <f>IFERROR(HLOOKUP(A8,'HESAP ESKİ'!$3:$53,43,FALSE),"")</f>
        <v>557.90530512721284</v>
      </c>
      <c r="E8" s="60">
        <f>IFERROR(HLOOKUP(A8,'HESAP ESKİ'!$1:$43,43,FALSE),"")</f>
        <v>59.545386795522653</v>
      </c>
      <c r="F8" s="60">
        <f t="shared" ref="F8:F18" si="0">SUM(D8+E8)</f>
        <v>617.45069192273547</v>
      </c>
      <c r="G8" s="60">
        <f>IFERROR(HLOOKUP(A8,'HESAP ESKİ'!$1:$43,42,FALSE),"")</f>
        <v>13.889212222222213</v>
      </c>
      <c r="H8" s="61">
        <f t="shared" ref="H8:H18" si="1">SUM(F8+G8)</f>
        <v>631.3399041449577</v>
      </c>
    </row>
    <row r="9" spans="1:8" ht="19.5" customHeight="1" x14ac:dyDescent="0.3">
      <c r="A9" s="57">
        <v>9598</v>
      </c>
      <c r="B9" s="58" t="s">
        <v>60</v>
      </c>
      <c r="C9" s="59">
        <f>IFERROR(HLOOKUP(A9,'HESAP ESKİ'!$2:$53,44,FALSE),"")</f>
        <v>213</v>
      </c>
      <c r="D9" s="60">
        <f>IFERROR(HLOOKUP(A9,'HESAP ESKİ'!$3:$53,43,FALSE),"")</f>
        <v>57.340211623745937</v>
      </c>
      <c r="E9" s="60">
        <f>IFERROR(HLOOKUP(A9,'HESAP ESKİ'!$1:$43,43,FALSE),"")</f>
        <v>-8.3694723116852838</v>
      </c>
      <c r="F9" s="60">
        <f t="shared" ref="F9" si="2">SUM(D9+E9)</f>
        <v>48.970739312060651</v>
      </c>
      <c r="G9" s="60">
        <f>IFERROR(HLOOKUP(A9,'HESAP ESKİ'!$1:$43,42,FALSE),"")</f>
        <v>0</v>
      </c>
      <c r="H9" s="61">
        <f t="shared" ref="H9" si="3">SUM(F9+G9)</f>
        <v>48.970739312060651</v>
      </c>
    </row>
    <row r="10" spans="1:8" s="13" customFormat="1" ht="19.5" customHeight="1" x14ac:dyDescent="0.3">
      <c r="A10" s="62">
        <v>18598</v>
      </c>
      <c r="B10" s="63" t="s">
        <v>61</v>
      </c>
      <c r="C10" s="59">
        <f>IFERROR(HLOOKUP(A10,'HESAP ESKİ'!$2:$53,44,FALSE),"")</f>
        <v>225</v>
      </c>
      <c r="D10" s="60">
        <f>IFERROR(HLOOKUP(A10,'HESAP ESKİ'!$3:$53,43,FALSE),"")</f>
        <v>352.34276170277838</v>
      </c>
      <c r="E10" s="60">
        <f>IFERROR(HLOOKUP(A10,'HESAP ESKİ'!$1:$43,43,FALSE),"")</f>
        <v>0</v>
      </c>
      <c r="F10" s="65">
        <f t="shared" si="0"/>
        <v>352.34276170277838</v>
      </c>
      <c r="G10" s="60">
        <f>IFERROR(HLOOKUP(A10,'HESAP ESKİ'!$1:$43,42,FALSE),"")</f>
        <v>24.372019111111108</v>
      </c>
      <c r="H10" s="66">
        <f t="shared" si="1"/>
        <v>376.71478081388949</v>
      </c>
    </row>
    <row r="11" spans="1:8" ht="19.5" customHeight="1" x14ac:dyDescent="0.3">
      <c r="A11" s="62">
        <v>19137</v>
      </c>
      <c r="B11" s="63" t="s">
        <v>62</v>
      </c>
      <c r="C11" s="59">
        <f>IFERROR(HLOOKUP(A11,'HESAP ESKİ'!$2:$53,44,FALSE),"")</f>
        <v>210</v>
      </c>
      <c r="D11" s="60">
        <f>IFERROR(HLOOKUP(A11,'HESAP ESKİ'!$3:$53,43,FALSE),"")</f>
        <v>529.32773684671429</v>
      </c>
      <c r="E11" s="60">
        <f>IFERROR(HLOOKUP(A11,'HESAP ESKİ'!$1:$43,43,FALSE),"")</f>
        <v>40.541162402326307</v>
      </c>
      <c r="F11" s="60">
        <f t="shared" si="0"/>
        <v>569.86889924904062</v>
      </c>
      <c r="G11" s="60">
        <f>IFERROR(HLOOKUP(A11,'HESAP ESKİ'!$1:$43,42,FALSE),"")</f>
        <v>59.360973857658173</v>
      </c>
      <c r="H11" s="61">
        <f t="shared" si="1"/>
        <v>629.22987310669885</v>
      </c>
    </row>
    <row r="12" spans="1:8" ht="19.5" customHeight="1" x14ac:dyDescent="0.3">
      <c r="A12" s="62">
        <v>19300</v>
      </c>
      <c r="B12" s="63" t="s">
        <v>63</v>
      </c>
      <c r="C12" s="59">
        <f>IFERROR(HLOOKUP(A12,'HESAP ESKİ'!$2:$53,44,FALSE),"")</f>
        <v>225</v>
      </c>
      <c r="D12" s="60">
        <f>IFERROR(HLOOKUP(A12,'HESAP ESKİ'!$3:$53,43,FALSE),"")</f>
        <v>517.87902399615621</v>
      </c>
      <c r="E12" s="60">
        <f>IFERROR(HLOOKUP(A12,'HESAP ESKİ'!$1:$43,43,FALSE),"")</f>
        <v>0</v>
      </c>
      <c r="F12" s="60">
        <f t="shared" si="0"/>
        <v>517.87902399615621</v>
      </c>
      <c r="G12" s="60">
        <f>IFERROR(HLOOKUP(A12,'HESAP ESKİ'!$1:$43,42,FALSE),"")</f>
        <v>66.748851981726787</v>
      </c>
      <c r="H12" s="61">
        <f t="shared" si="1"/>
        <v>584.62787597788304</v>
      </c>
    </row>
    <row r="13" spans="1:8" s="13" customFormat="1" ht="19.5" customHeight="1" x14ac:dyDescent="0.3">
      <c r="A13" s="62">
        <v>19918</v>
      </c>
      <c r="B13" s="63" t="s">
        <v>64</v>
      </c>
      <c r="C13" s="59">
        <f>IFERROR(HLOOKUP(A13,'HESAP ESKİ'!$2:$53,44,FALSE),"")</f>
        <v>217.5</v>
      </c>
      <c r="D13" s="60">
        <f>IFERROR(HLOOKUP(A13,'HESAP ESKİ'!$3:$53,43,FALSE),"")</f>
        <v>1353.333333333333</v>
      </c>
      <c r="E13" s="60">
        <f>IFERROR(HLOOKUP(A13,'HESAP ESKİ'!$1:$43,43,FALSE),"")</f>
        <v>45.712037765538945</v>
      </c>
      <c r="F13" s="60">
        <f t="shared" si="0"/>
        <v>1399.045371098872</v>
      </c>
      <c r="G13" s="60">
        <f>IFERROR(HLOOKUP(A13,'HESAP ESKİ'!$1:$43,42,FALSE),"")</f>
        <v>858.66666666666674</v>
      </c>
      <c r="H13" s="61">
        <f t="shared" si="1"/>
        <v>2257.7120377655388</v>
      </c>
    </row>
    <row r="14" spans="1:8" s="13" customFormat="1" ht="19.5" customHeight="1" x14ac:dyDescent="0.3">
      <c r="A14" s="62">
        <v>19919</v>
      </c>
      <c r="B14" s="63" t="s">
        <v>65</v>
      </c>
      <c r="C14" s="59">
        <f>IFERROR(HLOOKUP(A14,'HESAP ESKİ'!$2:$53,44,FALSE),"")</f>
        <v>187</v>
      </c>
      <c r="D14" s="60">
        <f>IFERROR(HLOOKUP(A14,'HESAP ESKİ'!$3:$53,43,FALSE),"")</f>
        <v>497.04040517327303</v>
      </c>
      <c r="E14" s="60">
        <f>IFERROR(HLOOKUP(A14,'HESAP ESKİ'!$1:$43,43,FALSE),"")</f>
        <v>81.58128882855749</v>
      </c>
      <c r="F14" s="60">
        <f t="shared" si="0"/>
        <v>578.62169400183052</v>
      </c>
      <c r="G14" s="60">
        <f>IFERROR(HLOOKUP(A14,'HESAP ESKİ'!$1:$43,42,FALSE),"")</f>
        <v>52.690096746547077</v>
      </c>
      <c r="H14" s="61">
        <f t="shared" si="1"/>
        <v>631.31179074837758</v>
      </c>
    </row>
    <row r="15" spans="1:8" ht="19.5" customHeight="1" x14ac:dyDescent="0.3">
      <c r="A15" s="62">
        <v>20826</v>
      </c>
      <c r="B15" s="63" t="s">
        <v>66</v>
      </c>
      <c r="C15" s="59">
        <f>IFERROR(HLOOKUP(A15,'HESAP ESKİ'!$2:$53,44,FALSE),"")</f>
        <v>208.5</v>
      </c>
      <c r="D15" s="60">
        <f>IFERROR(HLOOKUP(A15,'HESAP ESKİ'!$3:$53,43,FALSE),"")</f>
        <v>479.23443373162371</v>
      </c>
      <c r="E15" s="60">
        <f>IFERROR(HLOOKUP(A15,'HESAP ESKİ'!$1:$43,43,FALSE),"")</f>
        <v>36.459889066315746</v>
      </c>
      <c r="F15" s="60">
        <f t="shared" si="0"/>
        <v>515.69432279793944</v>
      </c>
      <c r="G15" s="60">
        <f>IFERROR(HLOOKUP(A15,'HESAP ESKİ'!$1:$43,42,FALSE),"")</f>
        <v>34.525268266410407</v>
      </c>
      <c r="H15" s="61">
        <f t="shared" si="1"/>
        <v>550.21959106434986</v>
      </c>
    </row>
    <row r="16" spans="1:8" ht="19.5" customHeight="1" x14ac:dyDescent="0.3">
      <c r="A16" s="62">
        <v>22332</v>
      </c>
      <c r="B16" s="63" t="s">
        <v>67</v>
      </c>
      <c r="C16" s="59">
        <f>IFERROR(HLOOKUP(A16,'HESAP ESKİ'!$2:$53,44,FALSE),"")</f>
        <v>202.5</v>
      </c>
      <c r="D16" s="60">
        <f>IFERROR(HLOOKUP(A16,'HESAP ESKİ'!$3:$53,43,FALSE),"")</f>
        <v>466.09112159654057</v>
      </c>
      <c r="E16" s="60">
        <f>IFERROR(HLOOKUP(A16,'HESAP ESKİ'!$1:$43,43,FALSE),"")</f>
        <v>54.755884712826997</v>
      </c>
      <c r="F16" s="60">
        <f t="shared" si="0"/>
        <v>520.84700630936754</v>
      </c>
      <c r="G16" s="60">
        <f>IFERROR(HLOOKUP(A16,'HESAP ESKİ'!$1:$43,42,FALSE),"")</f>
        <v>34.525268266410407</v>
      </c>
      <c r="H16" s="61">
        <f t="shared" si="1"/>
        <v>555.37227457577796</v>
      </c>
    </row>
    <row r="17" spans="1:8" ht="19.5" customHeight="1" x14ac:dyDescent="0.3">
      <c r="A17" s="62">
        <v>22334</v>
      </c>
      <c r="B17" s="63" t="s">
        <v>68</v>
      </c>
      <c r="C17" s="59">
        <f>IFERROR(HLOOKUP(A17,'HESAP ESKİ'!$2:$53,44,FALSE),"")</f>
        <v>225</v>
      </c>
      <c r="D17" s="60">
        <f>IFERROR(HLOOKUP(A17,'HESAP ESKİ'!$3:$53,43,FALSE),"")</f>
        <v>509.76316651359167</v>
      </c>
      <c r="E17" s="60">
        <f>IFERROR(HLOOKUP(A17,'HESAP ESKİ'!$1:$43,43,FALSE),"")</f>
        <v>0</v>
      </c>
      <c r="F17" s="60">
        <f t="shared" si="0"/>
        <v>509.76316651359167</v>
      </c>
      <c r="G17" s="60">
        <f>IFERROR(HLOOKUP(A17,'HESAP ESKİ'!$1:$43,42,FALSE),"")</f>
        <v>76.028028524324853</v>
      </c>
      <c r="H17" s="61">
        <f t="shared" si="1"/>
        <v>585.79119503791651</v>
      </c>
    </row>
    <row r="18" spans="1:8" ht="19.5" customHeight="1" x14ac:dyDescent="0.3">
      <c r="A18" s="62">
        <v>22940</v>
      </c>
      <c r="B18" s="63" t="s">
        <v>69</v>
      </c>
      <c r="C18" s="59">
        <f>IFERROR(HLOOKUP(A18,'HESAP ESKİ'!$2:$53,44,FALSE),"")</f>
        <v>210</v>
      </c>
      <c r="D18" s="60">
        <f>IFERROR(HLOOKUP(A18,'HESAP ESKİ'!$3:$53,43,FALSE),"")</f>
        <v>483.35375572974579</v>
      </c>
      <c r="E18" s="60">
        <f>IFERROR(HLOOKUP(A18,'HESAP ESKİ'!$1:$43,43,FALSE),"")</f>
        <v>36.516677789286987</v>
      </c>
      <c r="F18" s="60">
        <f t="shared" si="0"/>
        <v>519.87043351903276</v>
      </c>
      <c r="G18" s="60">
        <f>IFERROR(HLOOKUP(A18,'HESAP ESKİ'!$1:$43,42,FALSE),"")</f>
        <v>75.955590186102896</v>
      </c>
      <c r="H18" s="61">
        <f t="shared" si="1"/>
        <v>595.82602370513564</v>
      </c>
    </row>
    <row r="19" spans="1:8" ht="19.5" customHeight="1" x14ac:dyDescent="0.3">
      <c r="A19" s="62">
        <v>23075</v>
      </c>
      <c r="B19" s="63" t="s">
        <v>95</v>
      </c>
      <c r="C19" s="59">
        <f>IFERROR(HLOOKUP(A19,'HESAP ESKİ'!$2:$53,44,FALSE),"")</f>
        <v>217.5</v>
      </c>
      <c r="D19" s="60">
        <f>IFERROR(HLOOKUP(A19,'HESAP ESKİ'!$3:$53,43,FALSE),"")</f>
        <v>829.27339814249444</v>
      </c>
      <c r="E19" s="60">
        <f>IFERROR(HLOOKUP(A19,'HESAP ESKİ'!$1:$43,43,FALSE),"")</f>
        <v>22.933242671324894</v>
      </c>
      <c r="F19" s="60">
        <f>SUM(D19+E19)</f>
        <v>852.20664081381938</v>
      </c>
      <c r="G19" s="60">
        <f>IFERROR(HLOOKUP(A19,'HESAP ESKİ'!$1:$43,42,FALSE),"")</f>
        <v>58.292111266666666</v>
      </c>
      <c r="H19" s="61">
        <f>SUM(F19+G19)</f>
        <v>910.49875208048604</v>
      </c>
    </row>
    <row r="20" spans="1:8" ht="19.5" customHeight="1" x14ac:dyDescent="0.3">
      <c r="A20" s="62">
        <v>25086</v>
      </c>
      <c r="B20" s="63" t="s">
        <v>71</v>
      </c>
      <c r="C20" s="59">
        <f>IFERROR(HLOOKUP(A20,'HESAP ESKİ'!$2:$53,44,FALSE),"")</f>
        <v>225</v>
      </c>
      <c r="D20" s="60">
        <f>IFERROR(HLOOKUP(A20,'HESAP ESKİ'!$3:$53,43,FALSE),"")</f>
        <v>682.01142372222228</v>
      </c>
      <c r="E20" s="60">
        <f>IFERROR(HLOOKUP(A20,'HESAP ESKİ'!$1:$43,43,FALSE),"")</f>
        <v>0</v>
      </c>
      <c r="F20" s="60">
        <f>SUM(D20+E20)</f>
        <v>682.01142372222228</v>
      </c>
      <c r="G20" s="60">
        <f>IFERROR(HLOOKUP(A20,'HESAP ESKİ'!$1:$43,42,FALSE),"")</f>
        <v>22.648540222222216</v>
      </c>
      <c r="H20" s="61">
        <f>SUM(F20+G20)</f>
        <v>704.65996394444448</v>
      </c>
    </row>
    <row r="21" spans="1:8" ht="19.5" customHeight="1" x14ac:dyDescent="0.3">
      <c r="A21" s="62">
        <v>26217</v>
      </c>
      <c r="B21" s="63" t="s">
        <v>130</v>
      </c>
      <c r="C21" s="59">
        <f>IFERROR(HLOOKUP(A21,'HESAP ESKİ'!$2:$53,44,FALSE),"")</f>
        <v>217.5</v>
      </c>
      <c r="D21" s="60">
        <f>IFERROR(HLOOKUP(A21,'HESAP ESKİ'!$3:$53,43,FALSE),"")</f>
        <v>500.616389862951</v>
      </c>
      <c r="E21" s="60">
        <f>IFERROR(HLOOKUP(A21,'HESAP ESKİ'!$1:$43,43,FALSE),"")</f>
        <v>18.280079982031406</v>
      </c>
      <c r="F21" s="60">
        <f>SUM(D21+E21)</f>
        <v>518.89646984498245</v>
      </c>
      <c r="G21" s="60">
        <f>IFERROR(HLOOKUP(A21,'HESAP ESKİ'!$1:$43,42,FALSE),"")</f>
        <v>0</v>
      </c>
      <c r="H21" s="61">
        <f>SUM(F21+G21)</f>
        <v>518.89646984498245</v>
      </c>
    </row>
    <row r="22" spans="1:8" ht="19.5" customHeight="1" x14ac:dyDescent="0.3">
      <c r="A22" s="62">
        <v>26225</v>
      </c>
      <c r="B22" s="63" t="s">
        <v>72</v>
      </c>
      <c r="C22" s="59">
        <f>IFERROR(HLOOKUP(A22,'HESAP ESKİ'!$2:$53,44,FALSE),"")</f>
        <v>198</v>
      </c>
      <c r="D22" s="60">
        <f>IFERROR(HLOOKUP(A22,'HESAP ESKİ'!$3:$53,43,FALSE),"")</f>
        <v>379.5971358249999</v>
      </c>
      <c r="E22" s="60">
        <f>IFERROR(HLOOKUP(A22,'HESAP ESKİ'!$1:$43,43,FALSE),"")</f>
        <v>44.373265363174227</v>
      </c>
      <c r="F22" s="60">
        <f t="shared" ref="F22" si="4">SUM(D22+E22)</f>
        <v>423.97040118817415</v>
      </c>
      <c r="G22" s="60">
        <f>IFERROR(HLOOKUP(A22,'HESAP ESKİ'!$1:$43,42,FALSE),"")</f>
        <v>31.12400111111112</v>
      </c>
      <c r="H22" s="61">
        <f t="shared" ref="H22" si="5">SUM(F22+G22)</f>
        <v>455.09440229928526</v>
      </c>
    </row>
    <row r="23" spans="1:8" ht="19.5" customHeight="1" x14ac:dyDescent="0.3">
      <c r="A23" s="62">
        <v>27884</v>
      </c>
      <c r="B23" s="63" t="s">
        <v>73</v>
      </c>
      <c r="C23" s="59">
        <f>IFERROR(HLOOKUP(A23,'HESAP ESKİ'!$2:$53,44,FALSE),"")</f>
        <v>183</v>
      </c>
      <c r="D23" s="60">
        <f>IFERROR(HLOOKUP(A23,'HESAP ESKİ'!$3:$53,43,FALSE),"")</f>
        <v>509.22618478598292</v>
      </c>
      <c r="E23" s="60">
        <f>IFERROR(HLOOKUP(A23,'HESAP ESKİ'!$1:$43,43,FALSE),"")</f>
        <v>127.35803480484877</v>
      </c>
      <c r="F23" s="60">
        <f t="shared" ref="F23:F35" si="6">SUM(D23+E23)</f>
        <v>636.58421959083171</v>
      </c>
      <c r="G23" s="60">
        <f>IFERROR(HLOOKUP(A23,'HESAP ESKİ'!$1:$43,42,FALSE),"")</f>
        <v>0</v>
      </c>
      <c r="H23" s="61">
        <f t="shared" ref="H23:H35" si="7">SUM(F23+G23)</f>
        <v>636.58421959083171</v>
      </c>
    </row>
    <row r="24" spans="1:8" ht="19.5" customHeight="1" x14ac:dyDescent="0.3">
      <c r="A24" s="62">
        <v>27885</v>
      </c>
      <c r="B24" s="63" t="s">
        <v>74</v>
      </c>
      <c r="C24" s="59">
        <f>IFERROR(HLOOKUP(A24,'HESAP ESKİ'!$2:$53,44,FALSE),"")</f>
        <v>165</v>
      </c>
      <c r="D24" s="60">
        <f>IFERROR(HLOOKUP(A24,'HESAP ESKİ'!$3:$53,43,FALSE),"")</f>
        <v>635.54722137613169</v>
      </c>
      <c r="E24" s="60">
        <f>IFERROR(HLOOKUP(A24,'HESAP ESKİ'!$1:$43,43,FALSE),"")</f>
        <v>195.69982413910242</v>
      </c>
      <c r="F24" s="60">
        <f t="shared" si="6"/>
        <v>831.24704551523405</v>
      </c>
      <c r="G24" s="60">
        <f>IFERROR(HLOOKUP(A24,'HESAP ESKİ'!$1:$43,42,FALSE),"")</f>
        <v>62.96172524444443</v>
      </c>
      <c r="H24" s="61">
        <f t="shared" si="7"/>
        <v>894.20877075967849</v>
      </c>
    </row>
    <row r="25" spans="1:8" ht="19.5" customHeight="1" x14ac:dyDescent="0.3">
      <c r="A25" s="62">
        <v>27886</v>
      </c>
      <c r="B25" s="63" t="s">
        <v>75</v>
      </c>
      <c r="C25" s="59">
        <f>IFERROR(HLOOKUP(A25,'HESAP ESKİ'!$2:$53,44,FALSE),"")</f>
        <v>187.5</v>
      </c>
      <c r="D25" s="60">
        <f>IFERROR(HLOOKUP(A25,'HESAP ESKİ'!$3:$53,43,FALSE),"")</f>
        <v>724.7925722916666</v>
      </c>
      <c r="E25" s="60">
        <f>IFERROR(HLOOKUP(A25,'HESAP ESKİ'!$1:$43,43,FALSE),"")</f>
        <v>24.638961754956547</v>
      </c>
      <c r="F25" s="60">
        <f t="shared" si="6"/>
        <v>749.43153404662314</v>
      </c>
      <c r="G25" s="60">
        <f>IFERROR(HLOOKUP(A25,'HESAP ESKİ'!$1:$43,42,FALSE),"")</f>
        <v>58.292111266666666</v>
      </c>
      <c r="H25" s="61">
        <f t="shared" si="7"/>
        <v>807.72364531328981</v>
      </c>
    </row>
    <row r="26" spans="1:8" ht="19.5" customHeight="1" x14ac:dyDescent="0.3">
      <c r="A26" s="62">
        <v>27888</v>
      </c>
      <c r="B26" s="63" t="s">
        <v>76</v>
      </c>
      <c r="C26" s="59">
        <f>IFERROR(HLOOKUP(A26,'HESAP ESKİ'!$2:$53,44,FALSE),"")</f>
        <v>202.5</v>
      </c>
      <c r="D26" s="60">
        <f>IFERROR(HLOOKUP(A26,'HESAP ESKİ'!$3:$53,43,FALSE),"")</f>
        <v>716.93559954374996</v>
      </c>
      <c r="E26" s="60">
        <f>IFERROR(HLOOKUP(A26,'HESAP ESKİ'!$1:$43,43,FALSE),"")</f>
        <v>86.475376290377767</v>
      </c>
      <c r="F26" s="60">
        <f t="shared" ref="F26:F27" si="8">SUM(D26+E26)</f>
        <v>803.41097583412773</v>
      </c>
      <c r="G26" s="60">
        <f>IFERROR(HLOOKUP(A26,'HESAP ESKİ'!$1:$43,42,FALSE),"")</f>
        <v>32.093204533333328</v>
      </c>
      <c r="H26" s="61">
        <f t="shared" ref="H26:H27" si="9">SUM(F26+G26)</f>
        <v>835.504180367461</v>
      </c>
    </row>
    <row r="27" spans="1:8" ht="19.5" customHeight="1" x14ac:dyDescent="0.3">
      <c r="A27" s="62">
        <v>28757</v>
      </c>
      <c r="B27" s="63" t="s">
        <v>77</v>
      </c>
      <c r="C27" s="59">
        <f>IFERROR(HLOOKUP(A27,'HESAP ESKİ'!$2:$53,44,FALSE),"")</f>
        <v>217.5</v>
      </c>
      <c r="D27" s="60">
        <f>IFERROR(HLOOKUP(A27,'HESAP ESKİ'!$3:$53,43,FALSE),"")</f>
        <v>791.92036048039199</v>
      </c>
      <c r="E27" s="60">
        <f>IFERROR(HLOOKUP(A27,'HESAP ESKİ'!$1:$43,43,FALSE),"")</f>
        <v>25.91966475960248</v>
      </c>
      <c r="F27" s="60">
        <f t="shared" si="8"/>
        <v>817.84002523999447</v>
      </c>
      <c r="G27" s="60">
        <f>IFERROR(HLOOKUP(A27,'HESAP ESKİ'!$1:$43,42,FALSE),"")</f>
        <v>26.896408777777772</v>
      </c>
      <c r="H27" s="61">
        <f t="shared" si="9"/>
        <v>844.73643401777224</v>
      </c>
    </row>
    <row r="28" spans="1:8" ht="19.5" customHeight="1" x14ac:dyDescent="0.3">
      <c r="A28" s="62">
        <v>30105</v>
      </c>
      <c r="B28" s="63" t="s">
        <v>78</v>
      </c>
      <c r="C28" s="59">
        <f>IFERROR(HLOOKUP(A28,'HESAP ESKİ'!$2:$53,44,FALSE),"")</f>
        <v>225</v>
      </c>
      <c r="D28" s="60">
        <f>IFERROR(HLOOKUP(A28,'HESAP ESKİ'!$3:$53,43,FALSE),"")</f>
        <v>518.96180497162425</v>
      </c>
      <c r="E28" s="60">
        <f>IFERROR(HLOOKUP(A28,'HESAP ESKİ'!$1:$43,43,FALSE),"")</f>
        <v>0</v>
      </c>
      <c r="F28" s="60">
        <f t="shared" si="6"/>
        <v>518.96180497162425</v>
      </c>
      <c r="G28" s="60">
        <f>IFERROR(HLOOKUP(A28,'HESAP ESKİ'!$1:$43,42,FALSE),"")</f>
        <v>38.423441111111103</v>
      </c>
      <c r="H28" s="61">
        <f t="shared" si="7"/>
        <v>557.38524608273531</v>
      </c>
    </row>
    <row r="29" spans="1:8" s="13" customFormat="1" ht="19.5" customHeight="1" x14ac:dyDescent="0.3">
      <c r="A29" s="62">
        <v>30744</v>
      </c>
      <c r="B29" s="63" t="s">
        <v>79</v>
      </c>
      <c r="C29" s="59">
        <f>IFERROR(HLOOKUP(A29,'HESAP ESKİ'!$2:$53,44,FALSE),"")</f>
        <v>202.5</v>
      </c>
      <c r="D29" s="60">
        <f>IFERROR(HLOOKUP(A29,'HESAP ESKİ'!$3:$53,43,FALSE),"")</f>
        <v>696.51518285538509</v>
      </c>
      <c r="E29" s="60">
        <f>IFERROR(HLOOKUP(A29,'HESAP ESKİ'!$1:$43,43,FALSE),"")</f>
        <v>82.142605018040456</v>
      </c>
      <c r="F29" s="65">
        <f t="shared" ref="F29" si="10">SUM(D29+E29)</f>
        <v>778.6577878734256</v>
      </c>
      <c r="G29" s="60">
        <f>IFERROR(HLOOKUP(A29,'HESAP ESKİ'!$1:$43,42,FALSE),"")</f>
        <v>0</v>
      </c>
      <c r="H29" s="66">
        <f t="shared" ref="H29" si="11">SUM(F29+G29)</f>
        <v>778.6577878734256</v>
      </c>
    </row>
    <row r="30" spans="1:8" ht="19.5" customHeight="1" x14ac:dyDescent="0.3">
      <c r="A30" s="62">
        <v>31171</v>
      </c>
      <c r="B30" s="63" t="s">
        <v>80</v>
      </c>
      <c r="C30" s="59">
        <f>IFERROR(HLOOKUP(A30,'HESAP ESKİ'!$2:$53,44,FALSE),"")</f>
        <v>217.5</v>
      </c>
      <c r="D30" s="60">
        <f>IFERROR(HLOOKUP(A30,'HESAP ESKİ'!$3:$53,43,FALSE),"")</f>
        <v>501.18606013450295</v>
      </c>
      <c r="E30" s="60">
        <f>IFERROR(HLOOKUP(A30,'HESAP ESKİ'!$1:$43,43,FALSE),"")</f>
        <v>20.851247231950257</v>
      </c>
      <c r="F30" s="60">
        <f t="shared" si="6"/>
        <v>522.03730736645321</v>
      </c>
      <c r="G30" s="60">
        <f>IFERROR(HLOOKUP(A30,'HESAP ESKİ'!$1:$43,42,FALSE),"")</f>
        <v>35.564493777777777</v>
      </c>
      <c r="H30" s="61">
        <f t="shared" si="7"/>
        <v>557.60180114423099</v>
      </c>
    </row>
    <row r="31" spans="1:8" ht="19.5" customHeight="1" x14ac:dyDescent="0.3">
      <c r="A31" s="62">
        <v>31323</v>
      </c>
      <c r="B31" s="63" t="s">
        <v>81</v>
      </c>
      <c r="C31" s="59">
        <f>IFERROR(HLOOKUP(A31,'HESAP ESKİ'!$2:$53,44,FALSE),"")</f>
        <v>187.5</v>
      </c>
      <c r="D31" s="60">
        <f>IFERROR(HLOOKUP(A31,'HESAP ESKİ'!$3:$53,43,FALSE),"")</f>
        <v>533.92688583290624</v>
      </c>
      <c r="E31" s="60">
        <f>IFERROR(HLOOKUP(A31,'HESAP ESKİ'!$1:$43,43,FALSE),"")</f>
        <v>112.59252266231185</v>
      </c>
      <c r="F31" s="60">
        <f t="shared" si="6"/>
        <v>646.51940849521804</v>
      </c>
      <c r="G31" s="60">
        <f>IFERROR(HLOOKUP(A31,'HESAP ESKİ'!$1:$43,42,FALSE),"")</f>
        <v>62.96172524444443</v>
      </c>
      <c r="H31" s="61">
        <f t="shared" si="7"/>
        <v>709.48113373966248</v>
      </c>
    </row>
    <row r="32" spans="1:8" ht="19.5" customHeight="1" x14ac:dyDescent="0.3">
      <c r="A32" s="62">
        <v>31346</v>
      </c>
      <c r="B32" s="63" t="s">
        <v>82</v>
      </c>
      <c r="C32" s="59">
        <f>IFERROR(HLOOKUP(A32,'HESAP ESKİ'!$2:$53,44,FALSE),"")</f>
        <v>202.5</v>
      </c>
      <c r="D32" s="60">
        <f>IFERROR(HLOOKUP(A32,'HESAP ESKİ'!$3:$53,43,FALSE),"")</f>
        <v>568.46436783314107</v>
      </c>
      <c r="E32" s="60">
        <f>IFERROR(HLOOKUP(A32,'HESAP ESKİ'!$1:$43,43,FALSE),"")</f>
        <v>57.912929072315151</v>
      </c>
      <c r="F32" s="60">
        <f t="shared" si="6"/>
        <v>626.37729690545621</v>
      </c>
      <c r="G32" s="60">
        <f>IFERROR(HLOOKUP(A32,'HESAP ESKİ'!$1:$43,42,FALSE),"")</f>
        <v>0</v>
      </c>
      <c r="H32" s="61">
        <f t="shared" si="7"/>
        <v>626.37729690545621</v>
      </c>
    </row>
    <row r="33" spans="1:8" ht="19.5" customHeight="1" x14ac:dyDescent="0.3">
      <c r="A33" s="62">
        <v>31544</v>
      </c>
      <c r="B33" s="63" t="s">
        <v>83</v>
      </c>
      <c r="C33" s="59">
        <f>IFERROR(HLOOKUP(A33,'HESAP ESKİ'!$2:$53,44,FALSE),"")</f>
        <v>210</v>
      </c>
      <c r="D33" s="60">
        <f>IFERROR(HLOOKUP(A33,'HESAP ESKİ'!$3:$53,43,FALSE),"")</f>
        <v>523.47492214379076</v>
      </c>
      <c r="E33" s="60">
        <f>IFERROR(HLOOKUP(A33,'HESAP ESKİ'!$1:$43,43,FALSE),"")</f>
        <v>43.216928797454351</v>
      </c>
      <c r="F33" s="60">
        <f t="shared" si="6"/>
        <v>566.69185094124509</v>
      </c>
      <c r="G33" s="60">
        <f>IFERROR(HLOOKUP(A33,'HESAP ESKİ'!$1:$43,42,FALSE),"")</f>
        <v>32.786651333333332</v>
      </c>
      <c r="H33" s="61">
        <f t="shared" si="7"/>
        <v>599.47850227457843</v>
      </c>
    </row>
    <row r="34" spans="1:8" ht="19.5" customHeight="1" x14ac:dyDescent="0.3">
      <c r="A34" s="62">
        <v>32640</v>
      </c>
      <c r="B34" s="63" t="s">
        <v>126</v>
      </c>
      <c r="C34" s="59">
        <f>IFERROR(HLOOKUP(A34,'HESAP ESKİ'!$2:$53,44,FALSE),"")</f>
        <v>210</v>
      </c>
      <c r="D34" s="60">
        <f>IFERROR(HLOOKUP(A34,'HESAP ESKİ'!$3:$53,43,FALSE),"")</f>
        <v>483.35375572974579</v>
      </c>
      <c r="E34" s="60">
        <f>IFERROR(HLOOKUP(A34,'HESAP ESKİ'!$1:$43,43,FALSE),"")</f>
        <v>36.503923141884655</v>
      </c>
      <c r="F34" s="60">
        <f t="shared" si="6"/>
        <v>519.85767887163047</v>
      </c>
      <c r="G34" s="60">
        <f>IFERROR(HLOOKUP(A34,'HESAP ESKİ'!$1:$43,42,FALSE),"")</f>
        <v>34.525268266410407</v>
      </c>
      <c r="H34" s="61">
        <f t="shared" si="7"/>
        <v>554.38294713804089</v>
      </c>
    </row>
    <row r="35" spans="1:8" ht="19.5" customHeight="1" x14ac:dyDescent="0.3">
      <c r="A35" s="62">
        <v>32944</v>
      </c>
      <c r="B35" s="63" t="s">
        <v>84</v>
      </c>
      <c r="C35" s="59">
        <f>IFERROR(HLOOKUP(A35,'HESAP ESKİ'!$2:$53,44,FALSE),"")</f>
        <v>210</v>
      </c>
      <c r="D35" s="60">
        <f>IFERROR(HLOOKUP(A35,'HESAP ESKİ'!$3:$53,43,FALSE),"")</f>
        <v>521.98548892777762</v>
      </c>
      <c r="E35" s="60">
        <f>IFERROR(HLOOKUP(A35,'HESAP ESKİ'!$1:$43,43,FALSE),"")</f>
        <v>38.348064652155209</v>
      </c>
      <c r="F35" s="60">
        <f t="shared" si="6"/>
        <v>560.33355357993287</v>
      </c>
      <c r="G35" s="60">
        <f>IFERROR(HLOOKUP(A35,'HESAP ESKİ'!$1:$43,42,FALSE),"")</f>
        <v>37.247420222222225</v>
      </c>
      <c r="H35" s="61">
        <f t="shared" si="7"/>
        <v>597.58097380215509</v>
      </c>
    </row>
    <row r="36" spans="1:8" ht="19.5" customHeight="1" x14ac:dyDescent="0.3">
      <c r="A36" s="62">
        <v>33382</v>
      </c>
      <c r="B36" s="63" t="s">
        <v>85</v>
      </c>
      <c r="C36" s="59">
        <f>IFERROR(HLOOKUP(A36,'HESAP ESKİ'!$2:$53,44,FALSE),"")</f>
        <v>202.5</v>
      </c>
      <c r="D36" s="60">
        <f>IFERROR(HLOOKUP(A36,'HESAP ESKİ'!$3:$53,43,FALSE),"")</f>
        <v>450.82745976470585</v>
      </c>
      <c r="E36" s="60">
        <f>IFERROR(HLOOKUP(A36,'HESAP ESKİ'!$1:$43,43,FALSE),"")</f>
        <v>0</v>
      </c>
      <c r="F36" s="60">
        <f t="shared" ref="F36" si="12">SUM(D36+E36)</f>
        <v>450.82745976470585</v>
      </c>
      <c r="G36" s="60">
        <f>IFERROR(HLOOKUP(A36,'HESAP ESKİ'!$1:$43,42,FALSE),"")</f>
        <v>52.251824666666671</v>
      </c>
      <c r="H36" s="61">
        <f t="shared" ref="H36" si="13">SUM(F36+G36)</f>
        <v>503.07928443137251</v>
      </c>
    </row>
    <row r="37" spans="1:8" ht="19.5" customHeight="1" x14ac:dyDescent="0.3">
      <c r="A37" s="62">
        <v>34536</v>
      </c>
      <c r="B37" s="63" t="s">
        <v>114</v>
      </c>
      <c r="C37" s="59">
        <f>IFERROR(HLOOKUP(A37,'HESAP ESKİ'!$2:$53,44,FALSE),"")</f>
        <v>213</v>
      </c>
      <c r="D37" s="60">
        <f>IFERROR(HLOOKUP(A37,'HESAP ESKİ'!$3:$53,43,FALSE),"")</f>
        <v>536.93632359311107</v>
      </c>
      <c r="E37" s="60">
        <f>IFERROR(HLOOKUP(A37,'HESAP ESKİ'!$1:$43,43,FALSE),"")</f>
        <v>31.866434133117309</v>
      </c>
      <c r="F37" s="60">
        <f t="shared" ref="F37:F39" si="14">SUM(D37+E37)</f>
        <v>568.80275772622838</v>
      </c>
      <c r="G37" s="60">
        <f>IFERROR(HLOOKUP(A37,'HESAP ESKİ'!$1:$43,42,FALSE),"")</f>
        <v>0</v>
      </c>
      <c r="H37" s="61">
        <f t="shared" ref="H37:H39" si="15">SUM(F37+G37)</f>
        <v>568.80275772622838</v>
      </c>
    </row>
    <row r="38" spans="1:8" ht="19.5" customHeight="1" x14ac:dyDescent="0.3">
      <c r="A38" s="62">
        <v>34704</v>
      </c>
      <c r="B38" s="63" t="s">
        <v>116</v>
      </c>
      <c r="C38" s="59">
        <f>IFERROR(HLOOKUP(A38,'HESAP ESKİ'!$2:$53,44,FALSE),"")</f>
        <v>202.5</v>
      </c>
      <c r="D38" s="60">
        <f>IFERROR(HLOOKUP(A38,'HESAP ESKİ'!$3:$53,43,FALSE),"")</f>
        <v>402.66733464375</v>
      </c>
      <c r="E38" s="60">
        <f>IFERROR(HLOOKUP(A38,'HESAP ESKİ'!$1:$43,43,FALSE),"")</f>
        <v>59.996732854914306</v>
      </c>
      <c r="F38" s="60">
        <f t="shared" ref="F38" si="16">SUM(D38+E38)</f>
        <v>462.66406749866428</v>
      </c>
      <c r="G38" s="60">
        <f>IFERROR(HLOOKUP(A38,'HESAP ESKİ'!$1:$43,42,FALSE),"")</f>
        <v>24.412571555555555</v>
      </c>
      <c r="H38" s="61">
        <f t="shared" ref="H38" si="17">SUM(F38+G38)</f>
        <v>487.07663905421981</v>
      </c>
    </row>
    <row r="39" spans="1:8" ht="19.5" customHeight="1" x14ac:dyDescent="0.3">
      <c r="A39" s="62">
        <v>34911</v>
      </c>
      <c r="B39" s="63" t="s">
        <v>156</v>
      </c>
      <c r="C39" s="59">
        <f>IFERROR(HLOOKUP(A39,'HESAP ESKİ'!$2:$53,44,FALSE),"")</f>
        <v>213</v>
      </c>
      <c r="D39" s="60">
        <f>IFERROR(HLOOKUP(A39,'HESAP ESKİ'!$3:$53,43,FALSE),"")</f>
        <v>599.72503253489663</v>
      </c>
      <c r="E39" s="60">
        <f>IFERROR(HLOOKUP(A39,'HESAP ESKİ'!$1:$43,43,FALSE),"")</f>
        <v>21.997320020280444</v>
      </c>
      <c r="F39" s="60">
        <f t="shared" si="14"/>
        <v>621.72235255517705</v>
      </c>
      <c r="G39" s="60">
        <f>IFERROR(HLOOKUP(A39,'HESAP ESKİ'!$1:$43,42,FALSE),"")</f>
        <v>5.2312653333333259</v>
      </c>
      <c r="H39" s="61">
        <f t="shared" si="15"/>
        <v>626.95361788851039</v>
      </c>
    </row>
    <row r="40" spans="1:8" ht="19.5" customHeight="1" x14ac:dyDescent="0.3">
      <c r="A40" s="62">
        <v>35144</v>
      </c>
      <c r="B40" s="63" t="s">
        <v>119</v>
      </c>
      <c r="C40" s="59">
        <f>IFERROR(HLOOKUP(A40,'HESAP ESKİ'!$2:$53,44,FALSE),"")</f>
        <v>213</v>
      </c>
      <c r="D40" s="60">
        <f>IFERROR(HLOOKUP(A40,'HESAP ESKİ'!$3:$53,43,FALSE),"")</f>
        <v>475.11901941164967</v>
      </c>
      <c r="E40" s="60">
        <f>IFERROR(HLOOKUP(A40,'HESAP ESKİ'!$1:$43,43,FALSE),"")</f>
        <v>29.488327732503812</v>
      </c>
      <c r="F40" s="60">
        <f t="shared" ref="F40:F42" si="18">SUM(D40+E40)</f>
        <v>504.60734714415349</v>
      </c>
      <c r="G40" s="60">
        <f>IFERROR(HLOOKUP(A40,'HESAP ESKİ'!$1:$43,42,FALSE),"")</f>
        <v>42.843657555555552</v>
      </c>
      <c r="H40" s="61">
        <f t="shared" ref="H40:H42" si="19">SUM(F40+G40)</f>
        <v>547.45100469970907</v>
      </c>
    </row>
    <row r="41" spans="1:8" ht="19.5" customHeight="1" x14ac:dyDescent="0.3">
      <c r="A41" s="62">
        <v>36212</v>
      </c>
      <c r="B41" s="63" t="s">
        <v>125</v>
      </c>
      <c r="C41" s="59">
        <f>IFERROR(HLOOKUP(A41,'HESAP ESKİ'!$2:$53,44,FALSE),"")</f>
        <v>202.5</v>
      </c>
      <c r="D41" s="60">
        <f>IFERROR(HLOOKUP(A41,'HESAP ESKİ'!$3:$53,43,FALSE),"")</f>
        <v>523.64357699999982</v>
      </c>
      <c r="E41" s="60">
        <f>IFERROR(HLOOKUP(A41,'HESAP ESKİ'!$1:$43,43,FALSE),"")</f>
        <v>65.696996039075756</v>
      </c>
      <c r="F41" s="60">
        <f t="shared" ref="F41" si="20">SUM(D41+E41)</f>
        <v>589.34057303907559</v>
      </c>
      <c r="G41" s="60">
        <f>IFERROR(HLOOKUP(A41,'HESAP ESKİ'!$1:$43,42,FALSE),"")</f>
        <v>41.241835999999992</v>
      </c>
      <c r="H41" s="61">
        <f t="shared" ref="H41" si="21">SUM(F41+G41)</f>
        <v>630.58240903907563</v>
      </c>
    </row>
    <row r="42" spans="1:8" ht="19.5" customHeight="1" x14ac:dyDescent="0.3">
      <c r="A42" s="62">
        <v>36524</v>
      </c>
      <c r="B42" s="63" t="s">
        <v>122</v>
      </c>
      <c r="C42" s="59">
        <f>IFERROR(HLOOKUP(A42,'HESAP ESKİ'!$2:$53,44,FALSE),"")</f>
        <v>225</v>
      </c>
      <c r="D42" s="60">
        <f>IFERROR(HLOOKUP(A42,'HESAP ESKİ'!$3:$53,43,FALSE),"")</f>
        <v>530.83250583237225</v>
      </c>
      <c r="E42" s="60">
        <f>IFERROR(HLOOKUP(A42,'HESAP ESKİ'!$1:$43,43,FALSE),"")</f>
        <v>0</v>
      </c>
      <c r="F42" s="60">
        <f t="shared" si="18"/>
        <v>530.83250583237225</v>
      </c>
      <c r="G42" s="60">
        <f>IFERROR(HLOOKUP(A42,'HESAP ESKİ'!$1:$43,42,FALSE),"")</f>
        <v>22.101082222222217</v>
      </c>
      <c r="H42" s="61">
        <f t="shared" si="19"/>
        <v>552.93358805459445</v>
      </c>
    </row>
    <row r="43" spans="1:8" ht="19.5" customHeight="1" x14ac:dyDescent="0.3">
      <c r="A43" s="62">
        <v>36777</v>
      </c>
      <c r="B43" s="63" t="s">
        <v>123</v>
      </c>
      <c r="C43" s="59">
        <f>IFERROR(HLOOKUP(A43,'HESAP ESKİ'!$2:$53,44,FALSE),"")</f>
        <v>210</v>
      </c>
      <c r="D43" s="60">
        <f>IFERROR(HLOOKUP(A43,'HESAP ESKİ'!$3:$53,43,FALSE),"")</f>
        <v>631.0514225265274</v>
      </c>
      <c r="E43" s="60">
        <f>IFERROR(HLOOKUP(A43,'HESAP ESKİ'!$1:$43,43,FALSE),"")</f>
        <v>37.3325608128754</v>
      </c>
      <c r="F43" s="60">
        <f t="shared" ref="F43:F45" si="22">SUM(D43+E43)</f>
        <v>668.38398333940279</v>
      </c>
      <c r="G43" s="60">
        <f>IFERROR(HLOOKUP(A43,'HESAP ESKİ'!$1:$43,42,FALSE),"")</f>
        <v>52.251824666666671</v>
      </c>
      <c r="H43" s="61">
        <f t="shared" ref="H43:H45" si="23">SUM(F43+G43)</f>
        <v>720.63580800606951</v>
      </c>
    </row>
    <row r="44" spans="1:8" ht="19.5" customHeight="1" x14ac:dyDescent="0.3">
      <c r="A44" s="62">
        <v>36860</v>
      </c>
      <c r="B44" s="63" t="s">
        <v>124</v>
      </c>
      <c r="C44" s="59">
        <f>IFERROR(HLOOKUP(A44,'HESAP ESKİ'!$2:$53,44,FALSE),"")</f>
        <v>225</v>
      </c>
      <c r="D44" s="60">
        <f>IFERROR(HLOOKUP(A44,'HESAP ESKİ'!$3:$53,43,FALSE),"")</f>
        <v>423.76937431727714</v>
      </c>
      <c r="E44" s="60">
        <f>IFERROR(HLOOKUP(A44,'HESAP ESKİ'!$1:$43,43,FALSE),"")</f>
        <v>0</v>
      </c>
      <c r="F44" s="60">
        <f t="shared" ref="F44" si="24">SUM(D44+E44)</f>
        <v>423.76937431727714</v>
      </c>
      <c r="G44" s="60">
        <f>IFERROR(HLOOKUP(A44,'HESAP ESKİ'!$1:$43,42,FALSE),"")</f>
        <v>0</v>
      </c>
      <c r="H44" s="61">
        <f t="shared" ref="H44" si="25">SUM(F44+G44)</f>
        <v>423.76937431727714</v>
      </c>
    </row>
    <row r="45" spans="1:8" ht="19.5" customHeight="1" x14ac:dyDescent="0.3">
      <c r="A45" s="62">
        <v>37712</v>
      </c>
      <c r="B45" s="63" t="s">
        <v>150</v>
      </c>
      <c r="C45" s="59">
        <f>IFERROR(HLOOKUP(A45,'HESAP ESKİ'!$2:$53,44,FALSE),"")</f>
        <v>210</v>
      </c>
      <c r="D45" s="60">
        <f>IFERROR(HLOOKUP(A45,'HESAP ESKİ'!$3:$53,43,FALSE),"")</f>
        <v>455.31884986152909</v>
      </c>
      <c r="E45" s="60">
        <f>IFERROR(HLOOKUP(A45,'HESAP ESKİ'!$1:$43,43,FALSE),"")</f>
        <v>45.97925145067363</v>
      </c>
      <c r="F45" s="60">
        <f t="shared" si="22"/>
        <v>501.29810131220273</v>
      </c>
      <c r="G45" s="60">
        <f>IFERROR(HLOOKUP(A45,'HESAP ESKİ'!$1:$43,42,FALSE),"")</f>
        <v>41.241835999999992</v>
      </c>
      <c r="H45" s="61">
        <f t="shared" si="23"/>
        <v>542.53993731220271</v>
      </c>
    </row>
    <row r="46" spans="1:8" ht="19.5" customHeight="1" x14ac:dyDescent="0.3">
      <c r="A46" s="62">
        <v>38107</v>
      </c>
      <c r="B46" s="63" t="s">
        <v>138</v>
      </c>
      <c r="C46" s="59">
        <f>IFERROR(HLOOKUP(A46,'HESAP ESKİ'!$2:$53,44,FALSE),"")</f>
        <v>225</v>
      </c>
      <c r="D46" s="60">
        <f>IFERROR(HLOOKUP(A46,'HESAP ESKİ'!$3:$53,43,FALSE),"")</f>
        <v>517.87902399615621</v>
      </c>
      <c r="E46" s="60">
        <f>IFERROR(HLOOKUP(A46,'HESAP ESKİ'!$1:$43,43,FALSE),"")</f>
        <v>0</v>
      </c>
      <c r="F46" s="60">
        <f t="shared" ref="F46" si="26">SUM(D46+E46)</f>
        <v>517.87902399615621</v>
      </c>
      <c r="G46" s="60">
        <f>IFERROR(HLOOKUP(A46,'HESAP ESKİ'!$1:$43,42,FALSE),"")</f>
        <v>51.787902399615611</v>
      </c>
      <c r="H46" s="61">
        <f t="shared" ref="H46" si="27">SUM(F46+G46)</f>
        <v>569.66692639577184</v>
      </c>
    </row>
    <row r="47" spans="1:8" ht="19.5" customHeight="1" x14ac:dyDescent="0.3">
      <c r="A47" s="316">
        <v>38431</v>
      </c>
      <c r="B47" s="315" t="s">
        <v>127</v>
      </c>
      <c r="C47" s="59">
        <f>IFERROR(HLOOKUP(A47,'HESAP ESKİ'!$2:$53,44,FALSE),"")</f>
        <v>217.5</v>
      </c>
      <c r="D47" s="60">
        <f>IFERROR(HLOOKUP(A47,'HESAP ESKİ'!$3:$53,43,FALSE),"")</f>
        <v>515.92490064054459</v>
      </c>
      <c r="E47" s="60">
        <f>IFERROR(HLOOKUP(A47,'HESAP ESKİ'!$1:$43,43,FALSE),"")</f>
        <v>20.98065299606785</v>
      </c>
      <c r="F47" s="60">
        <f t="shared" ref="F47" si="28">SUM(D47+E47)</f>
        <v>536.90555363661247</v>
      </c>
      <c r="G47" s="60">
        <f>IFERROR(HLOOKUP(A47,'HESAP ESKİ'!$1:$43,42,FALSE),"")</f>
        <v>60.841138079880416</v>
      </c>
      <c r="H47" s="61">
        <f t="shared" ref="H47" si="29">SUM(F47+G47)</f>
        <v>597.74669171649293</v>
      </c>
    </row>
    <row r="48" spans="1:8" ht="19.5" customHeight="1" x14ac:dyDescent="0.3">
      <c r="A48" s="316">
        <v>38798</v>
      </c>
      <c r="B48" s="315" t="s">
        <v>128</v>
      </c>
      <c r="C48" s="59">
        <f>IFERROR(HLOOKUP(A48,'HESAP ESKİ'!$2:$53,44,FALSE),"")</f>
        <v>215.5</v>
      </c>
      <c r="D48" s="60">
        <f>IFERROR(HLOOKUP(A48,'HESAP ESKİ'!$3:$53,43,FALSE),"")</f>
        <v>500.56313533195521</v>
      </c>
      <c r="E48" s="60">
        <f>IFERROR(HLOOKUP(A48,'HESAP ESKİ'!$1:$43,43,FALSE),"")</f>
        <v>19.437889217777069</v>
      </c>
      <c r="F48" s="60">
        <f t="shared" ref="F48:F71" si="30">SUM(D48+E48)</f>
        <v>520.00102454973228</v>
      </c>
      <c r="G48" s="60">
        <f>IFERROR(HLOOKUP(A48,'HESAP ESKİ'!$1:$43,42,FALSE),"")</f>
        <v>34.525268266410407</v>
      </c>
      <c r="H48" s="61">
        <f t="shared" ref="H48:H71" si="31">SUM(F48+G48)</f>
        <v>554.5262928161427</v>
      </c>
    </row>
    <row r="49" spans="1:8" ht="19.5" customHeight="1" x14ac:dyDescent="0.3">
      <c r="A49" s="316">
        <v>39267</v>
      </c>
      <c r="B49" s="315" t="s">
        <v>131</v>
      </c>
      <c r="C49" s="59">
        <f>IFERROR(HLOOKUP(A49,'HESAP ESKİ'!$2:$53,44,FALSE),"")</f>
        <v>205.5</v>
      </c>
      <c r="D49" s="60">
        <f>IFERROR(HLOOKUP(A49,'HESAP ESKİ'!$3:$53,43,FALSE),"")</f>
        <v>593.50147071358003</v>
      </c>
      <c r="E49" s="60">
        <f>IFERROR(HLOOKUP(A49,'HESAP ESKİ'!$1:$43,43,FALSE),"")</f>
        <v>57.497318199597437</v>
      </c>
      <c r="F49" s="60">
        <f t="shared" si="30"/>
        <v>650.99878891317746</v>
      </c>
      <c r="G49" s="60">
        <f>IFERROR(HLOOKUP(A49,'HESAP ESKİ'!$1:$43,42,FALSE),"")</f>
        <v>22.101082222222217</v>
      </c>
      <c r="H49" s="61">
        <f t="shared" si="31"/>
        <v>673.09987113539967</v>
      </c>
    </row>
    <row r="50" spans="1:8" ht="19.5" customHeight="1" x14ac:dyDescent="0.3">
      <c r="A50" s="316">
        <v>39411</v>
      </c>
      <c r="B50" s="315" t="s">
        <v>132</v>
      </c>
      <c r="C50" s="59">
        <f>IFERROR(HLOOKUP(A50,'HESAP ESKİ'!$2:$53,44,FALSE),"")</f>
        <v>202.5</v>
      </c>
      <c r="D50" s="60">
        <f>IFERROR(HLOOKUP(A50,'HESAP ESKİ'!$3:$53,43,FALSE),"")</f>
        <v>554.51054717647037</v>
      </c>
      <c r="E50" s="60">
        <f>IFERROR(HLOOKUP(A50,'HESAP ESKİ'!$1:$43,43,FALSE),"")</f>
        <v>66.905197383029986</v>
      </c>
      <c r="F50" s="60">
        <f t="shared" ref="F50" si="32">SUM(D50+E50)</f>
        <v>621.41574455950035</v>
      </c>
      <c r="G50" s="60">
        <f>IFERROR(HLOOKUP(A50,'HESAP ESKİ'!$1:$43,42,FALSE),"")</f>
        <v>65.723481885925921</v>
      </c>
      <c r="H50" s="61">
        <f t="shared" ref="H50" si="33">SUM(F50+G50)</f>
        <v>687.13922644542629</v>
      </c>
    </row>
    <row r="51" spans="1:8" ht="19.5" customHeight="1" x14ac:dyDescent="0.3">
      <c r="A51" s="316">
        <v>39414</v>
      </c>
      <c r="B51" s="315" t="s">
        <v>133</v>
      </c>
      <c r="C51" s="59">
        <f>IFERROR(HLOOKUP(A51,'HESAP ESKİ'!$2:$53,44,FALSE),"")</f>
        <v>225</v>
      </c>
      <c r="D51" s="60">
        <f>IFERROR(HLOOKUP(A51,'HESAP ESKİ'!$3:$53,43,FALSE),"")</f>
        <v>579.37165628294906</v>
      </c>
      <c r="E51" s="60">
        <f>IFERROR(HLOOKUP(A51,'HESAP ESKİ'!$1:$43,43,FALSE),"")</f>
        <v>0</v>
      </c>
      <c r="F51" s="60">
        <f t="shared" si="30"/>
        <v>579.37165628294906</v>
      </c>
      <c r="G51" s="60">
        <f>IFERROR(HLOOKUP(A51,'HESAP ESKİ'!$1:$43,42,FALSE),"")</f>
        <v>0</v>
      </c>
      <c r="H51" s="61">
        <f t="shared" si="31"/>
        <v>579.37165628294906</v>
      </c>
    </row>
    <row r="52" spans="1:8" ht="19.5" customHeight="1" x14ac:dyDescent="0.3">
      <c r="A52" s="316">
        <v>39615</v>
      </c>
      <c r="B52" s="315" t="s">
        <v>134</v>
      </c>
      <c r="C52" s="59">
        <f>IFERROR(HLOOKUP(A52,'HESAP ESKİ'!$2:$53,44,FALSE),"")</f>
        <v>209.5</v>
      </c>
      <c r="D52" s="60">
        <f>IFERROR(HLOOKUP(A52,'HESAP ESKİ'!$3:$53,43,FALSE),"")</f>
        <v>526.07379009754175</v>
      </c>
      <c r="E52" s="60">
        <f>IFERROR(HLOOKUP(A52,'HESAP ESKİ'!$1:$43,43,FALSE),"")</f>
        <v>38.055783208997056</v>
      </c>
      <c r="F52" s="60">
        <f t="shared" ref="F52" si="34">SUM(D52+E52)</f>
        <v>564.12957330653876</v>
      </c>
      <c r="G52" s="60">
        <f>IFERROR(HLOOKUP(A52,'HESAP ESKİ'!$1:$43,42,FALSE),"")</f>
        <v>28.386711111111101</v>
      </c>
      <c r="H52" s="61">
        <f t="shared" ref="H52" si="35">SUM(F52+G52)</f>
        <v>592.5162844176499</v>
      </c>
    </row>
    <row r="53" spans="1:8" ht="19.5" customHeight="1" x14ac:dyDescent="0.3">
      <c r="A53" s="316">
        <v>40061</v>
      </c>
      <c r="B53" s="315" t="s">
        <v>135</v>
      </c>
      <c r="C53" s="59">
        <f>IFERROR(HLOOKUP(A53,'HESAP ESKİ'!$2:$53,44,FALSE),"")</f>
        <v>217.5</v>
      </c>
      <c r="D53" s="60">
        <f>IFERROR(HLOOKUP(A53,'HESAP ESKİ'!$3:$53,43,FALSE),"")</f>
        <v>550.25398432748534</v>
      </c>
      <c r="E53" s="60">
        <f>IFERROR(HLOOKUP(A53,'HESAP ESKİ'!$1:$43,43,FALSE),"")</f>
        <v>12.095775738957451</v>
      </c>
      <c r="F53" s="60">
        <f t="shared" si="30"/>
        <v>562.34976006644274</v>
      </c>
      <c r="G53" s="60">
        <f>IFERROR(HLOOKUP(A53,'HESAP ESKİ'!$1:$43,42,FALSE),"")</f>
        <v>26.176602888888894</v>
      </c>
      <c r="H53" s="61">
        <f t="shared" si="31"/>
        <v>588.52636295533159</v>
      </c>
    </row>
    <row r="54" spans="1:8" ht="19.5" customHeight="1" x14ac:dyDescent="0.3">
      <c r="A54" s="316">
        <v>40062</v>
      </c>
      <c r="B54" s="315" t="s">
        <v>136</v>
      </c>
      <c r="C54" s="59">
        <f>IFERROR(HLOOKUP(A54,'HESAP ESKİ'!$2:$53,44,FALSE),"")</f>
        <v>180</v>
      </c>
      <c r="D54" s="60">
        <f>IFERROR(HLOOKUP(A54,'HESAP ESKİ'!$3:$53,43,FALSE),"")</f>
        <v>421.17328384739938</v>
      </c>
      <c r="E54" s="60">
        <f>IFERROR(HLOOKUP(A54,'HESAP ESKİ'!$1:$43,43,FALSE),"")</f>
        <v>71.402287069527389</v>
      </c>
      <c r="F54" s="60">
        <f t="shared" si="30"/>
        <v>492.57557091692678</v>
      </c>
      <c r="G54" s="60">
        <f>IFERROR(HLOOKUP(A54,'HESAP ESKİ'!$1:$43,42,FALSE),"")</f>
        <v>37.048171777649657</v>
      </c>
      <c r="H54" s="61">
        <f t="shared" si="31"/>
        <v>529.62374269457644</v>
      </c>
    </row>
    <row r="55" spans="1:8" ht="19.5" customHeight="1" x14ac:dyDescent="0.3">
      <c r="A55" s="316">
        <v>40064</v>
      </c>
      <c r="B55" s="315" t="s">
        <v>137</v>
      </c>
      <c r="C55" s="59">
        <f>IFERROR(HLOOKUP(A55,'HESAP ESKİ'!$2:$53,44,FALSE),"")</f>
        <v>205.5</v>
      </c>
      <c r="D55" s="60">
        <f>IFERROR(HLOOKUP(A55,'HESAP ESKİ'!$3:$53,43,FALSE),"")</f>
        <v>576.67849777136769</v>
      </c>
      <c r="E55" s="60">
        <f>IFERROR(HLOOKUP(A55,'HESAP ESKİ'!$1:$43,43,FALSE),"")</f>
        <v>16.780509229887425</v>
      </c>
      <c r="F55" s="60">
        <f t="shared" si="30"/>
        <v>593.45900700125515</v>
      </c>
      <c r="G55" s="60">
        <f>IFERROR(HLOOKUP(A55,'HESAP ESKİ'!$1:$43,42,FALSE),"")</f>
        <v>52.332929555555538</v>
      </c>
      <c r="H55" s="61">
        <f t="shared" si="31"/>
        <v>645.7919365568107</v>
      </c>
    </row>
    <row r="56" spans="1:8" ht="19.5" customHeight="1" x14ac:dyDescent="0.3">
      <c r="A56" s="316">
        <v>41399</v>
      </c>
      <c r="B56" s="315" t="s">
        <v>141</v>
      </c>
      <c r="C56" s="59">
        <f>IFERROR(HLOOKUP(A56,'HESAP ESKİ'!$2:$53,44,FALSE),"")</f>
        <v>217.5</v>
      </c>
      <c r="D56" s="60">
        <f>IFERROR(HLOOKUP(A56,'HESAP ESKİ'!$3:$53,43,FALSE),"")</f>
        <v>466.89662651234556</v>
      </c>
      <c r="E56" s="60">
        <f>IFERROR(HLOOKUP(A56,'HESAP ESKİ'!$1:$43,43,FALSE),"")</f>
        <v>18.667906476370188</v>
      </c>
      <c r="F56" s="60">
        <f t="shared" si="30"/>
        <v>485.56453298871577</v>
      </c>
      <c r="G56" s="60">
        <f>IFERROR(HLOOKUP(A56,'HESAP ESKİ'!$1:$43,42,FALSE),"")</f>
        <v>20.397879555555555</v>
      </c>
      <c r="H56" s="61">
        <f t="shared" si="31"/>
        <v>505.96241254427133</v>
      </c>
    </row>
    <row r="57" spans="1:8" ht="19.5" customHeight="1" x14ac:dyDescent="0.3">
      <c r="A57" s="316">
        <v>41439</v>
      </c>
      <c r="B57" s="315" t="s">
        <v>142</v>
      </c>
      <c r="C57" s="59">
        <f>IFERROR(HLOOKUP(A57,'HESAP ESKİ'!$2:$53,44,FALSE),"")</f>
        <v>225</v>
      </c>
      <c r="D57" s="60">
        <f>IFERROR(HLOOKUP(A57,'HESAP ESKİ'!$3:$53,43,FALSE),"")</f>
        <v>637.46752981481472</v>
      </c>
      <c r="E57" s="60">
        <f>IFERROR(HLOOKUP(A57,'HESAP ESKİ'!$1:$43,43,FALSE),"")</f>
        <v>0</v>
      </c>
      <c r="F57" s="60">
        <f t="shared" si="30"/>
        <v>637.46752981481472</v>
      </c>
      <c r="G57" s="60">
        <f>IFERROR(HLOOKUP(A57,'HESAP ESKİ'!$1:$43,42,FALSE),"")</f>
        <v>59.916236666666663</v>
      </c>
      <c r="H57" s="61">
        <f t="shared" si="31"/>
        <v>697.38376648148142</v>
      </c>
    </row>
    <row r="58" spans="1:8" ht="19.5" customHeight="1" x14ac:dyDescent="0.3">
      <c r="A58" s="316">
        <v>41515</v>
      </c>
      <c r="B58" s="315" t="s">
        <v>143</v>
      </c>
      <c r="C58" s="59">
        <f>IFERROR(HLOOKUP(A58,'HESAP ESKİ'!$2:$53,44,FALSE),"")</f>
        <v>225</v>
      </c>
      <c r="D58" s="60">
        <f>IFERROR(HLOOKUP(A58,'HESAP ESKİ'!$3:$53,43,FALSE),"")</f>
        <v>563.17835669980775</v>
      </c>
      <c r="E58" s="60">
        <f>IFERROR(HLOOKUP(A58,'HESAP ESKİ'!$1:$43,43,FALSE),"")</f>
        <v>0</v>
      </c>
      <c r="F58" s="60">
        <f t="shared" ref="F58" si="36">SUM(D58+E58)</f>
        <v>563.17835669980775</v>
      </c>
      <c r="G58" s="60">
        <f>IFERROR(HLOOKUP(A58,'HESAP ESKİ'!$1:$43,42,FALSE),"")</f>
        <v>40.405372710854849</v>
      </c>
      <c r="H58" s="61">
        <f t="shared" ref="H58" si="37">SUM(F58+G58)</f>
        <v>603.58372941066261</v>
      </c>
    </row>
    <row r="59" spans="1:8" ht="19.5" customHeight="1" x14ac:dyDescent="0.3">
      <c r="A59" s="316">
        <v>41520</v>
      </c>
      <c r="B59" s="315" t="s">
        <v>144</v>
      </c>
      <c r="C59" s="59">
        <f>IFERROR(HLOOKUP(A59,'HESAP ESKİ'!$2:$53,44,FALSE),"")</f>
        <v>210</v>
      </c>
      <c r="D59" s="60">
        <f>IFERROR(HLOOKUP(A59,'HESAP ESKİ'!$3:$53,43,FALSE),"")</f>
        <v>499.95306424691353</v>
      </c>
      <c r="E59" s="60">
        <f>IFERROR(HLOOKUP(A59,'HESAP ESKİ'!$1:$43,43,FALSE),"")</f>
        <v>42.777501277851705</v>
      </c>
      <c r="F59" s="60">
        <f t="shared" ref="F59:F62" si="38">SUM(D59+E59)</f>
        <v>542.73056552476521</v>
      </c>
      <c r="G59" s="60">
        <f>IFERROR(HLOOKUP(A59,'HESAP ESKİ'!$1:$43,42,FALSE),"")</f>
        <v>39.133108888888884</v>
      </c>
      <c r="H59" s="61">
        <f t="shared" ref="H59:H62" si="39">SUM(F59+G59)</f>
        <v>581.86367441365405</v>
      </c>
    </row>
    <row r="60" spans="1:8" ht="19.5" customHeight="1" x14ac:dyDescent="0.3">
      <c r="A60" s="316">
        <v>41542</v>
      </c>
      <c r="B60" s="315" t="s">
        <v>145</v>
      </c>
      <c r="C60" s="59">
        <f>IFERROR(HLOOKUP(A60,'HESAP ESKİ'!$2:$53,44,FALSE),"")</f>
        <v>217.5</v>
      </c>
      <c r="D60" s="60">
        <f>IFERROR(HLOOKUP(A60,'HESAP ESKİ'!$3:$53,43,FALSE),"")</f>
        <v>558.14676376962836</v>
      </c>
      <c r="E60" s="60">
        <f>IFERROR(HLOOKUP(A60,'HESAP ESKİ'!$1:$43,43,FALSE),"")</f>
        <v>19.048553450367024</v>
      </c>
      <c r="F60" s="60">
        <f t="shared" ref="F60" si="40">SUM(D60+E60)</f>
        <v>577.19531721999533</v>
      </c>
      <c r="G60" s="60">
        <f>IFERROR(HLOOKUP(A60,'HESAP ESKİ'!$1:$43,42,FALSE),"")</f>
        <v>16.11179185765819</v>
      </c>
      <c r="H60" s="61">
        <f t="shared" ref="H60" si="41">SUM(F60+G60)</f>
        <v>593.30710907765354</v>
      </c>
    </row>
    <row r="61" spans="1:8" ht="19.5" customHeight="1" x14ac:dyDescent="0.3">
      <c r="A61" s="316">
        <v>41571</v>
      </c>
      <c r="B61" s="315" t="s">
        <v>146</v>
      </c>
      <c r="C61" s="59">
        <f>IFERROR(HLOOKUP(A61,'HESAP ESKİ'!$2:$53,44,FALSE),"")</f>
        <v>217.5</v>
      </c>
      <c r="D61" s="60">
        <f>IFERROR(HLOOKUP(A61,'HESAP ESKİ'!$3:$53,43,FALSE),"")</f>
        <v>497.27114849122802</v>
      </c>
      <c r="E61" s="60">
        <f>IFERROR(HLOOKUP(A61,'HESAP ESKİ'!$1:$43,43,FALSE),"")</f>
        <v>13.115301165124343</v>
      </c>
      <c r="F61" s="60">
        <f t="shared" ref="F61" si="42">SUM(D61+E61)</f>
        <v>510.38644965635234</v>
      </c>
      <c r="G61" s="60">
        <f>IFERROR(HLOOKUP(A61,'HESAP ESKİ'!$1:$43,42,FALSE),"")</f>
        <v>40.734930444444437</v>
      </c>
      <c r="H61" s="61">
        <f t="shared" ref="H61" si="43">SUM(F61+G61)</f>
        <v>551.12138010079673</v>
      </c>
    </row>
    <row r="62" spans="1:8" ht="19.5" customHeight="1" x14ac:dyDescent="0.3">
      <c r="A62" s="316">
        <v>41596</v>
      </c>
      <c r="B62" s="315" t="s">
        <v>147</v>
      </c>
      <c r="C62" s="59">
        <f>IFERROR(HLOOKUP(A62,'HESAP ESKİ'!$2:$53,44,FALSE),"")</f>
        <v>217.5</v>
      </c>
      <c r="D62" s="60">
        <f>IFERROR(HLOOKUP(A62,'HESAP ESKİ'!$3:$53,43,FALSE),"")</f>
        <v>457.54130347712419</v>
      </c>
      <c r="E62" s="60">
        <f>IFERROR(HLOOKUP(A62,'HESAP ESKİ'!$1:$43,43,FALSE),"")</f>
        <v>0</v>
      </c>
      <c r="F62" s="60">
        <f t="shared" si="38"/>
        <v>457.54130347712419</v>
      </c>
      <c r="G62" s="60">
        <f>IFERROR(HLOOKUP(A62,'HESAP ESKİ'!$1:$43,42,FALSE),"")</f>
        <v>0</v>
      </c>
      <c r="H62" s="61">
        <f t="shared" si="39"/>
        <v>457.54130347712419</v>
      </c>
    </row>
    <row r="63" spans="1:8" ht="19.5" customHeight="1" x14ac:dyDescent="0.3">
      <c r="A63" s="316">
        <v>41598</v>
      </c>
      <c r="B63" s="315" t="s">
        <v>148</v>
      </c>
      <c r="C63" s="59">
        <f>IFERROR(HLOOKUP(A63,'HESAP ESKİ'!$2:$53,44,FALSE),"")</f>
        <v>213</v>
      </c>
      <c r="D63" s="60">
        <f>IFERROR(HLOOKUP(A63,'HESAP ESKİ'!$3:$53,43,FALSE),"")</f>
        <v>510.31964450994133</v>
      </c>
      <c r="E63" s="60">
        <f>IFERROR(HLOOKUP(A63,'HESAP ESKİ'!$1:$43,43,FALSE),"")</f>
        <v>38.383368972980186</v>
      </c>
      <c r="F63" s="60">
        <f t="shared" si="30"/>
        <v>548.70301348292151</v>
      </c>
      <c r="G63" s="60">
        <f>IFERROR(HLOOKUP(A63,'HESAP ESKİ'!$1:$43,42,FALSE),"")</f>
        <v>33.050242222222224</v>
      </c>
      <c r="H63" s="61">
        <f t="shared" si="31"/>
        <v>581.75325570514372</v>
      </c>
    </row>
    <row r="64" spans="1:8" ht="19.5" customHeight="1" x14ac:dyDescent="0.3">
      <c r="A64" s="316">
        <v>41624</v>
      </c>
      <c r="B64" s="315" t="s">
        <v>149</v>
      </c>
      <c r="C64" s="59">
        <f>IFERROR(HLOOKUP(A64,'HESAP ESKİ'!$2:$53,44,FALSE),"")</f>
        <v>217.5</v>
      </c>
      <c r="D64" s="60">
        <f>IFERROR(HLOOKUP(A64,'HESAP ESKİ'!$3:$53,43,FALSE),"")</f>
        <v>542.86898461266992</v>
      </c>
      <c r="E64" s="60">
        <f>IFERROR(HLOOKUP(A64,'HESAP ESKİ'!$1:$43,43,FALSE),"")</f>
        <v>20.220358232027955</v>
      </c>
      <c r="F64" s="60">
        <f t="shared" si="30"/>
        <v>563.08934284469785</v>
      </c>
      <c r="G64" s="60">
        <f>IFERROR(HLOOKUP(A64,'HESAP ESKİ'!$1:$43,42,FALSE),"")</f>
        <v>0</v>
      </c>
      <c r="H64" s="61">
        <f t="shared" si="31"/>
        <v>563.08934284469785</v>
      </c>
    </row>
    <row r="65" spans="1:8" ht="19.5" customHeight="1" x14ac:dyDescent="0.3">
      <c r="A65" s="316">
        <v>41636</v>
      </c>
      <c r="B65" s="315" t="s">
        <v>151</v>
      </c>
      <c r="C65" s="59">
        <f>IFERROR(HLOOKUP(A65,'HESAP ESKİ'!$2:$53,44,FALSE),"")</f>
        <v>225</v>
      </c>
      <c r="D65" s="60">
        <f>IFERROR(HLOOKUP(A65,'HESAP ESKİ'!$3:$53,43,FALSE),"")</f>
        <v>595.02216369980772</v>
      </c>
      <c r="E65" s="60">
        <f>IFERROR(HLOOKUP(A65,'HESAP ESKİ'!$1:$43,43,FALSE),"")</f>
        <v>0</v>
      </c>
      <c r="F65" s="60">
        <f t="shared" si="30"/>
        <v>595.02216369980772</v>
      </c>
      <c r="G65" s="60">
        <f>IFERROR(HLOOKUP(A65,'HESAP ESKİ'!$1:$43,42,FALSE),"")</f>
        <v>39.315594888888874</v>
      </c>
      <c r="H65" s="61">
        <f t="shared" si="31"/>
        <v>634.3377585886966</v>
      </c>
    </row>
    <row r="66" spans="1:8" ht="19.5" customHeight="1" x14ac:dyDescent="0.3">
      <c r="A66" s="316">
        <v>41662</v>
      </c>
      <c r="B66" s="315" t="s">
        <v>152</v>
      </c>
      <c r="C66" s="59">
        <f>IFERROR(HLOOKUP(A66,'HESAP ESKİ'!$2:$53,44,FALSE),"")</f>
        <v>205.5</v>
      </c>
      <c r="D66" s="60">
        <f>IFERROR(HLOOKUP(A66,'HESAP ESKİ'!$3:$53,43,FALSE),"")</f>
        <v>537.58967529012341</v>
      </c>
      <c r="E66" s="60">
        <f>IFERROR(HLOOKUP(A66,'HESAP ESKİ'!$1:$43,43,FALSE),"")</f>
        <v>58.370205007270222</v>
      </c>
      <c r="F66" s="60">
        <f t="shared" si="30"/>
        <v>595.95988029739362</v>
      </c>
      <c r="G66" s="60">
        <f>IFERROR(HLOOKUP(A66,'HESAP ESKİ'!$1:$43,42,FALSE),"")</f>
        <v>42.945038666666669</v>
      </c>
      <c r="H66" s="61">
        <f t="shared" si="31"/>
        <v>638.90491896406024</v>
      </c>
    </row>
    <row r="67" spans="1:8" ht="19.5" customHeight="1" x14ac:dyDescent="0.3">
      <c r="A67" s="316">
        <v>41696</v>
      </c>
      <c r="B67" s="315" t="s">
        <v>153</v>
      </c>
      <c r="C67" s="59">
        <f>IFERROR(HLOOKUP(A67,'HESAP ESKİ'!$2:$53,44,FALSE),"")</f>
        <v>213</v>
      </c>
      <c r="D67" s="60">
        <f>IFERROR(HLOOKUP(A67,'HESAP ESKİ'!$3:$53,43,FALSE),"")</f>
        <v>472.65952097581794</v>
      </c>
      <c r="E67" s="60">
        <f>IFERROR(HLOOKUP(A67,'HESAP ESKİ'!$1:$43,43,FALSE),"")</f>
        <v>38.982466447138179</v>
      </c>
      <c r="F67" s="60">
        <f t="shared" si="30"/>
        <v>511.64198742295611</v>
      </c>
      <c r="G67" s="60">
        <f>IFERROR(HLOOKUP(A67,'HESAP ESKİ'!$1:$43,42,FALSE),"")</f>
        <v>0</v>
      </c>
      <c r="H67" s="61">
        <f t="shared" si="31"/>
        <v>511.64198742295611</v>
      </c>
    </row>
    <row r="68" spans="1:8" ht="19.5" customHeight="1" x14ac:dyDescent="0.3">
      <c r="A68" s="316">
        <v>41895</v>
      </c>
      <c r="B68" s="315" t="s">
        <v>154</v>
      </c>
      <c r="C68" s="59">
        <f>IFERROR(HLOOKUP(A68,'HESAP ESKİ'!$2:$53,44,FALSE),"")</f>
        <v>217.5</v>
      </c>
      <c r="D68" s="60">
        <f>IFERROR(HLOOKUP(A68,'HESAP ESKİ'!$3:$53,43,FALSE),"")</f>
        <v>443.0503959298245</v>
      </c>
      <c r="E68" s="60">
        <f>IFERROR(HLOOKUP(A68,'HESAP ESKİ'!$1:$43,43,FALSE),"")</f>
        <v>20.26801861840697</v>
      </c>
      <c r="F68" s="60">
        <f t="shared" si="30"/>
        <v>463.31841454823149</v>
      </c>
      <c r="G68" s="60">
        <f>IFERROR(HLOOKUP(A68,'HESAP ESKİ'!$1:$43,42,FALSE),"")</f>
        <v>50.677848355427415</v>
      </c>
      <c r="H68" s="61">
        <f t="shared" si="31"/>
        <v>513.99626290365893</v>
      </c>
    </row>
    <row r="69" spans="1:8" ht="19.5" customHeight="1" x14ac:dyDescent="0.3">
      <c r="A69" s="316">
        <v>41907</v>
      </c>
      <c r="B69" s="315" t="s">
        <v>155</v>
      </c>
      <c r="C69" s="59">
        <f>IFERROR(HLOOKUP(A69,'HESAP ESKİ'!$2:$53,44,FALSE),"")</f>
        <v>210</v>
      </c>
      <c r="D69" s="60">
        <f>IFERROR(HLOOKUP(A69,'HESAP ESKİ'!$3:$53,43,FALSE),"")</f>
        <v>509.46297654717955</v>
      </c>
      <c r="E69" s="60">
        <f>IFERROR(HLOOKUP(A69,'HESAP ESKİ'!$1:$43,43,FALSE),"")</f>
        <v>44.825788936040198</v>
      </c>
      <c r="F69" s="60">
        <f t="shared" si="30"/>
        <v>554.28876548321978</v>
      </c>
      <c r="G69" s="60">
        <f>IFERROR(HLOOKUP(A69,'HESAP ESKİ'!$1:$43,42,FALSE),"")</f>
        <v>23.427147155555538</v>
      </c>
      <c r="H69" s="61">
        <f t="shared" si="31"/>
        <v>577.71591263877531</v>
      </c>
    </row>
    <row r="70" spans="1:8" ht="19.5" customHeight="1" x14ac:dyDescent="0.3">
      <c r="A70" s="316">
        <v>42044</v>
      </c>
      <c r="B70" s="315" t="s">
        <v>157</v>
      </c>
      <c r="C70" s="59">
        <f>IFERROR(HLOOKUP(A70,'HESAP ESKİ'!$2:$53,44,FALSE),"")</f>
        <v>213</v>
      </c>
      <c r="D70" s="60">
        <f>IFERROR(HLOOKUP(A70,'HESAP ESKİ'!$3:$53,43,FALSE),"")</f>
        <v>540.93185242877189</v>
      </c>
      <c r="E70" s="60">
        <f>IFERROR(HLOOKUP(A70,'HESAP ESKİ'!$1:$43,43,FALSE),"")</f>
        <v>34.742510687025245</v>
      </c>
      <c r="F70" s="60">
        <f t="shared" si="30"/>
        <v>575.67436311579718</v>
      </c>
      <c r="G70" s="60">
        <f>IFERROR(HLOOKUP(A70,'HESAP ESKİ'!$1:$43,42,FALSE),"")</f>
        <v>35.564493777777777</v>
      </c>
      <c r="H70" s="61">
        <f t="shared" si="31"/>
        <v>611.23885689357496</v>
      </c>
    </row>
    <row r="71" spans="1:8" ht="19.5" customHeight="1" x14ac:dyDescent="0.3">
      <c r="A71" s="316">
        <v>42331</v>
      </c>
      <c r="B71" s="315" t="s">
        <v>158</v>
      </c>
      <c r="C71" s="59">
        <f>IFERROR(HLOOKUP(A71,'HESAP ESKİ'!$2:$53,44,FALSE),"")</f>
        <v>160.5</v>
      </c>
      <c r="D71" s="60">
        <f>IFERROR(HLOOKUP(A71,'HESAP ESKİ'!$3:$53,43,FALSE),"")</f>
        <v>369.47534895555555</v>
      </c>
      <c r="E71" s="60">
        <f>IFERROR(HLOOKUP(A71,'HESAP ESKİ'!$1:$43,43,FALSE),"")</f>
        <v>33.444434731385734</v>
      </c>
      <c r="F71" s="60">
        <f t="shared" si="30"/>
        <v>402.91978368694129</v>
      </c>
      <c r="G71" s="60">
        <f>IFERROR(HLOOKUP(A71,'HESAP ESKİ'!$1:$43,42,FALSE),"")</f>
        <v>54.279446888888884</v>
      </c>
      <c r="H71" s="61">
        <f t="shared" si="31"/>
        <v>457.19923057583014</v>
      </c>
    </row>
    <row r="72" spans="1:8" ht="19.5" customHeight="1" x14ac:dyDescent="0.3">
      <c r="A72" s="316">
        <v>42750</v>
      </c>
      <c r="B72" s="315" t="s">
        <v>159</v>
      </c>
      <c r="C72" s="59">
        <f>IFERROR(HLOOKUP(A72,'HESAP ESKİ'!$2:$53,44,FALSE),"")</f>
        <v>213</v>
      </c>
      <c r="D72" s="60">
        <f>IFERROR(HLOOKUP(A72,'HESAP ESKİ'!$3:$53,43,FALSE),"")</f>
        <v>540.8941362839505</v>
      </c>
      <c r="E72" s="60">
        <f>IFERROR(HLOOKUP(A72,'HESAP ESKİ'!$1:$43,43,FALSE),"")</f>
        <v>31.200000000000003</v>
      </c>
      <c r="F72" s="60">
        <f t="shared" ref="F72" si="44">SUM(D72+E72)</f>
        <v>572.09413628395055</v>
      </c>
      <c r="G72" s="60">
        <f>IFERROR(HLOOKUP(A72,'HESAP ESKİ'!$1:$43,42,FALSE),"")</f>
        <v>52.31265333333333</v>
      </c>
      <c r="H72" s="61">
        <f t="shared" ref="H72" si="45">SUM(F72+G72)</f>
        <v>624.40678961728383</v>
      </c>
    </row>
    <row r="73" spans="1:8" ht="19.5" customHeight="1" x14ac:dyDescent="0.3">
      <c r="A73" s="62"/>
      <c r="B73" s="63"/>
      <c r="C73" s="64"/>
      <c r="D73" s="65"/>
      <c r="E73" s="65"/>
      <c r="F73" s="65"/>
      <c r="G73" s="65"/>
      <c r="H73" s="66"/>
    </row>
    <row r="74" spans="1:8" ht="20.100000000000001" customHeight="1" x14ac:dyDescent="0.3">
      <c r="A74" s="67">
        <f>COUNT(A8:A73)</f>
        <v>65</v>
      </c>
      <c r="B74" s="58" t="s">
        <v>96</v>
      </c>
      <c r="C74" s="68">
        <f t="shared" ref="C74:H74" si="46">SUM(C8:C73)</f>
        <v>13639.5</v>
      </c>
      <c r="D74" s="69">
        <f t="shared" si="46"/>
        <v>35029.950691750957</v>
      </c>
      <c r="E74" s="69">
        <f t="shared" si="46"/>
        <v>2293.5489754794908</v>
      </c>
      <c r="F74" s="69">
        <f t="shared" si="46"/>
        <v>37323.499667230448</v>
      </c>
      <c r="G74" s="69">
        <f t="shared" si="46"/>
        <v>3039.350049806791</v>
      </c>
      <c r="H74" s="69">
        <f t="shared" si="46"/>
        <v>40362.849717037243</v>
      </c>
    </row>
    <row r="75" spans="1:8" ht="20.100000000000001" customHeight="1" thickBot="1" x14ac:dyDescent="0.35">
      <c r="A75" s="70" t="s">
        <v>97</v>
      </c>
      <c r="B75" s="71"/>
      <c r="C75" s="72"/>
      <c r="D75" s="73"/>
      <c r="E75" s="73"/>
      <c r="F75" s="73"/>
      <c r="G75" s="73"/>
      <c r="H75" s="74"/>
    </row>
    <row r="76" spans="1:8" ht="20.100000000000001" customHeight="1" x14ac:dyDescent="0.3">
      <c r="A76" s="75"/>
      <c r="B76" s="76" t="s">
        <v>98</v>
      </c>
      <c r="C76" s="77"/>
      <c r="D76" s="77"/>
      <c r="E76" s="78"/>
      <c r="F76" s="79"/>
      <c r="G76" s="78"/>
      <c r="H76" s="78"/>
    </row>
    <row r="77" spans="1:8" ht="20.100000000000001" customHeight="1" thickBot="1" x14ac:dyDescent="0.35">
      <c r="A77" s="80"/>
      <c r="B77" s="81"/>
      <c r="C77" s="82"/>
      <c r="D77" s="83"/>
      <c r="E77" s="84"/>
      <c r="F77" s="85"/>
      <c r="G77" s="86"/>
      <c r="H77" s="86"/>
    </row>
    <row r="83" spans="4:5" x14ac:dyDescent="0.25">
      <c r="D83" s="87"/>
      <c r="E83" s="87"/>
    </row>
  </sheetData>
  <mergeCells count="9">
    <mergeCell ref="G4:H4"/>
    <mergeCell ref="A5:A6"/>
    <mergeCell ref="B5:B6"/>
    <mergeCell ref="C5:C6"/>
    <mergeCell ref="D5:D6"/>
    <mergeCell ref="E5:E6"/>
    <mergeCell ref="F5:F6"/>
    <mergeCell ref="G5:G6"/>
    <mergeCell ref="H5:H6"/>
  </mergeCells>
  <pageMargins left="0.72" right="0.43" top="0.14000000000000001" bottom="0.24" header="0.17" footer="0.24"/>
  <pageSetup paperSize="9" scale="60" orientation="portrait" horizontalDpi="12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G77"/>
  <sheetViews>
    <sheetView workbookViewId="0">
      <pane ySplit="2" topLeftCell="A3" activePane="bottomLeft" state="frozen"/>
      <selection pane="bottomLeft" activeCell="E77" sqref="E77"/>
    </sheetView>
  </sheetViews>
  <sheetFormatPr defaultRowHeight="13.2" x14ac:dyDescent="0.25"/>
  <cols>
    <col min="1" max="1" width="6" style="4" bestFit="1" customWidth="1"/>
    <col min="2" max="2" width="22.6640625" style="4" customWidth="1"/>
    <col min="3" max="3" width="10.5546875" style="4" bestFit="1" customWidth="1"/>
    <col min="4" max="4" width="8.109375" style="4" bestFit="1" customWidth="1"/>
    <col min="5" max="256" width="9.109375" style="4"/>
    <col min="257" max="257" width="6" style="4" bestFit="1" customWidth="1"/>
    <col min="258" max="258" width="22.6640625" style="4" customWidth="1"/>
    <col min="259" max="259" width="10.5546875" style="4" bestFit="1" customWidth="1"/>
    <col min="260" max="260" width="7.44140625" style="4" bestFit="1" customWidth="1"/>
    <col min="261" max="512" width="9.109375" style="4"/>
    <col min="513" max="513" width="6" style="4" bestFit="1" customWidth="1"/>
    <col min="514" max="514" width="22.6640625" style="4" customWidth="1"/>
    <col min="515" max="515" width="10.5546875" style="4" bestFit="1" customWidth="1"/>
    <col min="516" max="516" width="7.44140625" style="4" bestFit="1" customWidth="1"/>
    <col min="517" max="768" width="9.109375" style="4"/>
    <col min="769" max="769" width="6" style="4" bestFit="1" customWidth="1"/>
    <col min="770" max="770" width="22.6640625" style="4" customWidth="1"/>
    <col min="771" max="771" width="10.5546875" style="4" bestFit="1" customWidth="1"/>
    <col min="772" max="772" width="7.44140625" style="4" bestFit="1" customWidth="1"/>
    <col min="773" max="1024" width="9.109375" style="4"/>
    <col min="1025" max="1025" width="6" style="4" bestFit="1" customWidth="1"/>
    <col min="1026" max="1026" width="22.6640625" style="4" customWidth="1"/>
    <col min="1027" max="1027" width="10.5546875" style="4" bestFit="1" customWidth="1"/>
    <col min="1028" max="1028" width="7.44140625" style="4" bestFit="1" customWidth="1"/>
    <col min="1029" max="1280" width="9.109375" style="4"/>
    <col min="1281" max="1281" width="6" style="4" bestFit="1" customWidth="1"/>
    <col min="1282" max="1282" width="22.6640625" style="4" customWidth="1"/>
    <col min="1283" max="1283" width="10.5546875" style="4" bestFit="1" customWidth="1"/>
    <col min="1284" max="1284" width="7.44140625" style="4" bestFit="1" customWidth="1"/>
    <col min="1285" max="1536" width="9.109375" style="4"/>
    <col min="1537" max="1537" width="6" style="4" bestFit="1" customWidth="1"/>
    <col min="1538" max="1538" width="22.6640625" style="4" customWidth="1"/>
    <col min="1539" max="1539" width="10.5546875" style="4" bestFit="1" customWidth="1"/>
    <col min="1540" max="1540" width="7.44140625" style="4" bestFit="1" customWidth="1"/>
    <col min="1541" max="1792" width="9.109375" style="4"/>
    <col min="1793" max="1793" width="6" style="4" bestFit="1" customWidth="1"/>
    <col min="1794" max="1794" width="22.6640625" style="4" customWidth="1"/>
    <col min="1795" max="1795" width="10.5546875" style="4" bestFit="1" customWidth="1"/>
    <col min="1796" max="1796" width="7.44140625" style="4" bestFit="1" customWidth="1"/>
    <col min="1797" max="2048" width="9.109375" style="4"/>
    <col min="2049" max="2049" width="6" style="4" bestFit="1" customWidth="1"/>
    <col min="2050" max="2050" width="22.6640625" style="4" customWidth="1"/>
    <col min="2051" max="2051" width="10.5546875" style="4" bestFit="1" customWidth="1"/>
    <col min="2052" max="2052" width="7.44140625" style="4" bestFit="1" customWidth="1"/>
    <col min="2053" max="2304" width="9.109375" style="4"/>
    <col min="2305" max="2305" width="6" style="4" bestFit="1" customWidth="1"/>
    <col min="2306" max="2306" width="22.6640625" style="4" customWidth="1"/>
    <col min="2307" max="2307" width="10.5546875" style="4" bestFit="1" customWidth="1"/>
    <col min="2308" max="2308" width="7.44140625" style="4" bestFit="1" customWidth="1"/>
    <col min="2309" max="2560" width="9.109375" style="4"/>
    <col min="2561" max="2561" width="6" style="4" bestFit="1" customWidth="1"/>
    <col min="2562" max="2562" width="22.6640625" style="4" customWidth="1"/>
    <col min="2563" max="2563" width="10.5546875" style="4" bestFit="1" customWidth="1"/>
    <col min="2564" max="2564" width="7.44140625" style="4" bestFit="1" customWidth="1"/>
    <col min="2565" max="2816" width="9.109375" style="4"/>
    <col min="2817" max="2817" width="6" style="4" bestFit="1" customWidth="1"/>
    <col min="2818" max="2818" width="22.6640625" style="4" customWidth="1"/>
    <col min="2819" max="2819" width="10.5546875" style="4" bestFit="1" customWidth="1"/>
    <col min="2820" max="2820" width="7.44140625" style="4" bestFit="1" customWidth="1"/>
    <col min="2821" max="3072" width="9.109375" style="4"/>
    <col min="3073" max="3073" width="6" style="4" bestFit="1" customWidth="1"/>
    <col min="3074" max="3074" width="22.6640625" style="4" customWidth="1"/>
    <col min="3075" max="3075" width="10.5546875" style="4" bestFit="1" customWidth="1"/>
    <col min="3076" max="3076" width="7.44140625" style="4" bestFit="1" customWidth="1"/>
    <col min="3077" max="3328" width="9.109375" style="4"/>
    <col min="3329" max="3329" width="6" style="4" bestFit="1" customWidth="1"/>
    <col min="3330" max="3330" width="22.6640625" style="4" customWidth="1"/>
    <col min="3331" max="3331" width="10.5546875" style="4" bestFit="1" customWidth="1"/>
    <col min="3332" max="3332" width="7.44140625" style="4" bestFit="1" customWidth="1"/>
    <col min="3333" max="3584" width="9.109375" style="4"/>
    <col min="3585" max="3585" width="6" style="4" bestFit="1" customWidth="1"/>
    <col min="3586" max="3586" width="22.6640625" style="4" customWidth="1"/>
    <col min="3587" max="3587" width="10.5546875" style="4" bestFit="1" customWidth="1"/>
    <col min="3588" max="3588" width="7.44140625" style="4" bestFit="1" customWidth="1"/>
    <col min="3589" max="3840" width="9.109375" style="4"/>
    <col min="3841" max="3841" width="6" style="4" bestFit="1" customWidth="1"/>
    <col min="3842" max="3842" width="22.6640625" style="4" customWidth="1"/>
    <col min="3843" max="3843" width="10.5546875" style="4" bestFit="1" customWidth="1"/>
    <col min="3844" max="3844" width="7.44140625" style="4" bestFit="1" customWidth="1"/>
    <col min="3845" max="4096" width="9.109375" style="4"/>
    <col min="4097" max="4097" width="6" style="4" bestFit="1" customWidth="1"/>
    <col min="4098" max="4098" width="22.6640625" style="4" customWidth="1"/>
    <col min="4099" max="4099" width="10.5546875" style="4" bestFit="1" customWidth="1"/>
    <col min="4100" max="4100" width="7.44140625" style="4" bestFit="1" customWidth="1"/>
    <col min="4101" max="4352" width="9.109375" style="4"/>
    <col min="4353" max="4353" width="6" style="4" bestFit="1" customWidth="1"/>
    <col min="4354" max="4354" width="22.6640625" style="4" customWidth="1"/>
    <col min="4355" max="4355" width="10.5546875" style="4" bestFit="1" customWidth="1"/>
    <col min="4356" max="4356" width="7.44140625" style="4" bestFit="1" customWidth="1"/>
    <col min="4357" max="4608" width="9.109375" style="4"/>
    <col min="4609" max="4609" width="6" style="4" bestFit="1" customWidth="1"/>
    <col min="4610" max="4610" width="22.6640625" style="4" customWidth="1"/>
    <col min="4611" max="4611" width="10.5546875" style="4" bestFit="1" customWidth="1"/>
    <col min="4612" max="4612" width="7.44140625" style="4" bestFit="1" customWidth="1"/>
    <col min="4613" max="4864" width="9.109375" style="4"/>
    <col min="4865" max="4865" width="6" style="4" bestFit="1" customWidth="1"/>
    <col min="4866" max="4866" width="22.6640625" style="4" customWidth="1"/>
    <col min="4867" max="4867" width="10.5546875" style="4" bestFit="1" customWidth="1"/>
    <col min="4868" max="4868" width="7.44140625" style="4" bestFit="1" customWidth="1"/>
    <col min="4869" max="5120" width="9.109375" style="4"/>
    <col min="5121" max="5121" width="6" style="4" bestFit="1" customWidth="1"/>
    <col min="5122" max="5122" width="22.6640625" style="4" customWidth="1"/>
    <col min="5123" max="5123" width="10.5546875" style="4" bestFit="1" customWidth="1"/>
    <col min="5124" max="5124" width="7.44140625" style="4" bestFit="1" customWidth="1"/>
    <col min="5125" max="5376" width="9.109375" style="4"/>
    <col min="5377" max="5377" width="6" style="4" bestFit="1" customWidth="1"/>
    <col min="5378" max="5378" width="22.6640625" style="4" customWidth="1"/>
    <col min="5379" max="5379" width="10.5546875" style="4" bestFit="1" customWidth="1"/>
    <col min="5380" max="5380" width="7.44140625" style="4" bestFit="1" customWidth="1"/>
    <col min="5381" max="5632" width="9.109375" style="4"/>
    <col min="5633" max="5633" width="6" style="4" bestFit="1" customWidth="1"/>
    <col min="5634" max="5634" width="22.6640625" style="4" customWidth="1"/>
    <col min="5635" max="5635" width="10.5546875" style="4" bestFit="1" customWidth="1"/>
    <col min="5636" max="5636" width="7.44140625" style="4" bestFit="1" customWidth="1"/>
    <col min="5637" max="5888" width="9.109375" style="4"/>
    <col min="5889" max="5889" width="6" style="4" bestFit="1" customWidth="1"/>
    <col min="5890" max="5890" width="22.6640625" style="4" customWidth="1"/>
    <col min="5891" max="5891" width="10.5546875" style="4" bestFit="1" customWidth="1"/>
    <col min="5892" max="5892" width="7.44140625" style="4" bestFit="1" customWidth="1"/>
    <col min="5893" max="6144" width="9.109375" style="4"/>
    <col min="6145" max="6145" width="6" style="4" bestFit="1" customWidth="1"/>
    <col min="6146" max="6146" width="22.6640625" style="4" customWidth="1"/>
    <col min="6147" max="6147" width="10.5546875" style="4" bestFit="1" customWidth="1"/>
    <col min="6148" max="6148" width="7.44140625" style="4" bestFit="1" customWidth="1"/>
    <col min="6149" max="6400" width="9.109375" style="4"/>
    <col min="6401" max="6401" width="6" style="4" bestFit="1" customWidth="1"/>
    <col min="6402" max="6402" width="22.6640625" style="4" customWidth="1"/>
    <col min="6403" max="6403" width="10.5546875" style="4" bestFit="1" customWidth="1"/>
    <col min="6404" max="6404" width="7.44140625" style="4" bestFit="1" customWidth="1"/>
    <col min="6405" max="6656" width="9.109375" style="4"/>
    <col min="6657" max="6657" width="6" style="4" bestFit="1" customWidth="1"/>
    <col min="6658" max="6658" width="22.6640625" style="4" customWidth="1"/>
    <col min="6659" max="6659" width="10.5546875" style="4" bestFit="1" customWidth="1"/>
    <col min="6660" max="6660" width="7.44140625" style="4" bestFit="1" customWidth="1"/>
    <col min="6661" max="6912" width="9.109375" style="4"/>
    <col min="6913" max="6913" width="6" style="4" bestFit="1" customWidth="1"/>
    <col min="6914" max="6914" width="22.6640625" style="4" customWidth="1"/>
    <col min="6915" max="6915" width="10.5546875" style="4" bestFit="1" customWidth="1"/>
    <col min="6916" max="6916" width="7.44140625" style="4" bestFit="1" customWidth="1"/>
    <col min="6917" max="7168" width="9.109375" style="4"/>
    <col min="7169" max="7169" width="6" style="4" bestFit="1" customWidth="1"/>
    <col min="7170" max="7170" width="22.6640625" style="4" customWidth="1"/>
    <col min="7171" max="7171" width="10.5546875" style="4" bestFit="1" customWidth="1"/>
    <col min="7172" max="7172" width="7.44140625" style="4" bestFit="1" customWidth="1"/>
    <col min="7173" max="7424" width="9.109375" style="4"/>
    <col min="7425" max="7425" width="6" style="4" bestFit="1" customWidth="1"/>
    <col min="7426" max="7426" width="22.6640625" style="4" customWidth="1"/>
    <col min="7427" max="7427" width="10.5546875" style="4" bestFit="1" customWidth="1"/>
    <col min="7428" max="7428" width="7.44140625" style="4" bestFit="1" customWidth="1"/>
    <col min="7429" max="7680" width="9.109375" style="4"/>
    <col min="7681" max="7681" width="6" style="4" bestFit="1" customWidth="1"/>
    <col min="7682" max="7682" width="22.6640625" style="4" customWidth="1"/>
    <col min="7683" max="7683" width="10.5546875" style="4" bestFit="1" customWidth="1"/>
    <col min="7684" max="7684" width="7.44140625" style="4" bestFit="1" customWidth="1"/>
    <col min="7685" max="7936" width="9.109375" style="4"/>
    <col min="7937" max="7937" width="6" style="4" bestFit="1" customWidth="1"/>
    <col min="7938" max="7938" width="22.6640625" style="4" customWidth="1"/>
    <col min="7939" max="7939" width="10.5546875" style="4" bestFit="1" customWidth="1"/>
    <col min="7940" max="7940" width="7.44140625" style="4" bestFit="1" customWidth="1"/>
    <col min="7941" max="8192" width="9.109375" style="4"/>
    <col min="8193" max="8193" width="6" style="4" bestFit="1" customWidth="1"/>
    <col min="8194" max="8194" width="22.6640625" style="4" customWidth="1"/>
    <col min="8195" max="8195" width="10.5546875" style="4" bestFit="1" customWidth="1"/>
    <col min="8196" max="8196" width="7.44140625" style="4" bestFit="1" customWidth="1"/>
    <col min="8197" max="8448" width="9.109375" style="4"/>
    <col min="8449" max="8449" width="6" style="4" bestFit="1" customWidth="1"/>
    <col min="8450" max="8450" width="22.6640625" style="4" customWidth="1"/>
    <col min="8451" max="8451" width="10.5546875" style="4" bestFit="1" customWidth="1"/>
    <col min="8452" max="8452" width="7.44140625" style="4" bestFit="1" customWidth="1"/>
    <col min="8453" max="8704" width="9.109375" style="4"/>
    <col min="8705" max="8705" width="6" style="4" bestFit="1" customWidth="1"/>
    <col min="8706" max="8706" width="22.6640625" style="4" customWidth="1"/>
    <col min="8707" max="8707" width="10.5546875" style="4" bestFit="1" customWidth="1"/>
    <col min="8708" max="8708" width="7.44140625" style="4" bestFit="1" customWidth="1"/>
    <col min="8709" max="8960" width="9.109375" style="4"/>
    <col min="8961" max="8961" width="6" style="4" bestFit="1" customWidth="1"/>
    <col min="8962" max="8962" width="22.6640625" style="4" customWidth="1"/>
    <col min="8963" max="8963" width="10.5546875" style="4" bestFit="1" customWidth="1"/>
    <col min="8964" max="8964" width="7.44140625" style="4" bestFit="1" customWidth="1"/>
    <col min="8965" max="9216" width="9.109375" style="4"/>
    <col min="9217" max="9217" width="6" style="4" bestFit="1" customWidth="1"/>
    <col min="9218" max="9218" width="22.6640625" style="4" customWidth="1"/>
    <col min="9219" max="9219" width="10.5546875" style="4" bestFit="1" customWidth="1"/>
    <col min="9220" max="9220" width="7.44140625" style="4" bestFit="1" customWidth="1"/>
    <col min="9221" max="9472" width="9.109375" style="4"/>
    <col min="9473" max="9473" width="6" style="4" bestFit="1" customWidth="1"/>
    <col min="9474" max="9474" width="22.6640625" style="4" customWidth="1"/>
    <col min="9475" max="9475" width="10.5546875" style="4" bestFit="1" customWidth="1"/>
    <col min="9476" max="9476" width="7.44140625" style="4" bestFit="1" customWidth="1"/>
    <col min="9477" max="9728" width="9.109375" style="4"/>
    <col min="9729" max="9729" width="6" style="4" bestFit="1" customWidth="1"/>
    <col min="9730" max="9730" width="22.6640625" style="4" customWidth="1"/>
    <col min="9731" max="9731" width="10.5546875" style="4" bestFit="1" customWidth="1"/>
    <col min="9732" max="9732" width="7.44140625" style="4" bestFit="1" customWidth="1"/>
    <col min="9733" max="9984" width="9.109375" style="4"/>
    <col min="9985" max="9985" width="6" style="4" bestFit="1" customWidth="1"/>
    <col min="9986" max="9986" width="22.6640625" style="4" customWidth="1"/>
    <col min="9987" max="9987" width="10.5546875" style="4" bestFit="1" customWidth="1"/>
    <col min="9988" max="9988" width="7.44140625" style="4" bestFit="1" customWidth="1"/>
    <col min="9989" max="10240" width="9.109375" style="4"/>
    <col min="10241" max="10241" width="6" style="4" bestFit="1" customWidth="1"/>
    <col min="10242" max="10242" width="22.6640625" style="4" customWidth="1"/>
    <col min="10243" max="10243" width="10.5546875" style="4" bestFit="1" customWidth="1"/>
    <col min="10244" max="10244" width="7.44140625" style="4" bestFit="1" customWidth="1"/>
    <col min="10245" max="10496" width="9.109375" style="4"/>
    <col min="10497" max="10497" width="6" style="4" bestFit="1" customWidth="1"/>
    <col min="10498" max="10498" width="22.6640625" style="4" customWidth="1"/>
    <col min="10499" max="10499" width="10.5546875" style="4" bestFit="1" customWidth="1"/>
    <col min="10500" max="10500" width="7.44140625" style="4" bestFit="1" customWidth="1"/>
    <col min="10501" max="10752" width="9.109375" style="4"/>
    <col min="10753" max="10753" width="6" style="4" bestFit="1" customWidth="1"/>
    <col min="10754" max="10754" width="22.6640625" style="4" customWidth="1"/>
    <col min="10755" max="10755" width="10.5546875" style="4" bestFit="1" customWidth="1"/>
    <col min="10756" max="10756" width="7.44140625" style="4" bestFit="1" customWidth="1"/>
    <col min="10757" max="11008" width="9.109375" style="4"/>
    <col min="11009" max="11009" width="6" style="4" bestFit="1" customWidth="1"/>
    <col min="11010" max="11010" width="22.6640625" style="4" customWidth="1"/>
    <col min="11011" max="11011" width="10.5546875" style="4" bestFit="1" customWidth="1"/>
    <col min="11012" max="11012" width="7.44140625" style="4" bestFit="1" customWidth="1"/>
    <col min="11013" max="11264" width="9.109375" style="4"/>
    <col min="11265" max="11265" width="6" style="4" bestFit="1" customWidth="1"/>
    <col min="11266" max="11266" width="22.6640625" style="4" customWidth="1"/>
    <col min="11267" max="11267" width="10.5546875" style="4" bestFit="1" customWidth="1"/>
    <col min="11268" max="11268" width="7.44140625" style="4" bestFit="1" customWidth="1"/>
    <col min="11269" max="11520" width="9.109375" style="4"/>
    <col min="11521" max="11521" width="6" style="4" bestFit="1" customWidth="1"/>
    <col min="11522" max="11522" width="22.6640625" style="4" customWidth="1"/>
    <col min="11523" max="11523" width="10.5546875" style="4" bestFit="1" customWidth="1"/>
    <col min="11524" max="11524" width="7.44140625" style="4" bestFit="1" customWidth="1"/>
    <col min="11525" max="11776" width="9.109375" style="4"/>
    <col min="11777" max="11777" width="6" style="4" bestFit="1" customWidth="1"/>
    <col min="11778" max="11778" width="22.6640625" style="4" customWidth="1"/>
    <col min="11779" max="11779" width="10.5546875" style="4" bestFit="1" customWidth="1"/>
    <col min="11780" max="11780" width="7.44140625" style="4" bestFit="1" customWidth="1"/>
    <col min="11781" max="12032" width="9.109375" style="4"/>
    <col min="12033" max="12033" width="6" style="4" bestFit="1" customWidth="1"/>
    <col min="12034" max="12034" width="22.6640625" style="4" customWidth="1"/>
    <col min="12035" max="12035" width="10.5546875" style="4" bestFit="1" customWidth="1"/>
    <col min="12036" max="12036" width="7.44140625" style="4" bestFit="1" customWidth="1"/>
    <col min="12037" max="12288" width="9.109375" style="4"/>
    <col min="12289" max="12289" width="6" style="4" bestFit="1" customWidth="1"/>
    <col min="12290" max="12290" width="22.6640625" style="4" customWidth="1"/>
    <col min="12291" max="12291" width="10.5546875" style="4" bestFit="1" customWidth="1"/>
    <col min="12292" max="12292" width="7.44140625" style="4" bestFit="1" customWidth="1"/>
    <col min="12293" max="12544" width="9.109375" style="4"/>
    <col min="12545" max="12545" width="6" style="4" bestFit="1" customWidth="1"/>
    <col min="12546" max="12546" width="22.6640625" style="4" customWidth="1"/>
    <col min="12547" max="12547" width="10.5546875" style="4" bestFit="1" customWidth="1"/>
    <col min="12548" max="12548" width="7.44140625" style="4" bestFit="1" customWidth="1"/>
    <col min="12549" max="12800" width="9.109375" style="4"/>
    <col min="12801" max="12801" width="6" style="4" bestFit="1" customWidth="1"/>
    <col min="12802" max="12802" width="22.6640625" style="4" customWidth="1"/>
    <col min="12803" max="12803" width="10.5546875" style="4" bestFit="1" customWidth="1"/>
    <col min="12804" max="12804" width="7.44140625" style="4" bestFit="1" customWidth="1"/>
    <col min="12805" max="13056" width="9.109375" style="4"/>
    <col min="13057" max="13057" width="6" style="4" bestFit="1" customWidth="1"/>
    <col min="13058" max="13058" width="22.6640625" style="4" customWidth="1"/>
    <col min="13059" max="13059" width="10.5546875" style="4" bestFit="1" customWidth="1"/>
    <col min="13060" max="13060" width="7.44140625" style="4" bestFit="1" customWidth="1"/>
    <col min="13061" max="13312" width="9.109375" style="4"/>
    <col min="13313" max="13313" width="6" style="4" bestFit="1" customWidth="1"/>
    <col min="13314" max="13314" width="22.6640625" style="4" customWidth="1"/>
    <col min="13315" max="13315" width="10.5546875" style="4" bestFit="1" customWidth="1"/>
    <col min="13316" max="13316" width="7.44140625" style="4" bestFit="1" customWidth="1"/>
    <col min="13317" max="13568" width="9.109375" style="4"/>
    <col min="13569" max="13569" width="6" style="4" bestFit="1" customWidth="1"/>
    <col min="13570" max="13570" width="22.6640625" style="4" customWidth="1"/>
    <col min="13571" max="13571" width="10.5546875" style="4" bestFit="1" customWidth="1"/>
    <col min="13572" max="13572" width="7.44140625" style="4" bestFit="1" customWidth="1"/>
    <col min="13573" max="13824" width="9.109375" style="4"/>
    <col min="13825" max="13825" width="6" style="4" bestFit="1" customWidth="1"/>
    <col min="13826" max="13826" width="22.6640625" style="4" customWidth="1"/>
    <col min="13827" max="13827" width="10.5546875" style="4" bestFit="1" customWidth="1"/>
    <col min="13828" max="13828" width="7.44140625" style="4" bestFit="1" customWidth="1"/>
    <col min="13829" max="14080" width="9.109375" style="4"/>
    <col min="14081" max="14081" width="6" style="4" bestFit="1" customWidth="1"/>
    <col min="14082" max="14082" width="22.6640625" style="4" customWidth="1"/>
    <col min="14083" max="14083" width="10.5546875" style="4" bestFit="1" customWidth="1"/>
    <col min="14084" max="14084" width="7.44140625" style="4" bestFit="1" customWidth="1"/>
    <col min="14085" max="14336" width="9.109375" style="4"/>
    <col min="14337" max="14337" width="6" style="4" bestFit="1" customWidth="1"/>
    <col min="14338" max="14338" width="22.6640625" style="4" customWidth="1"/>
    <col min="14339" max="14339" width="10.5546875" style="4" bestFit="1" customWidth="1"/>
    <col min="14340" max="14340" width="7.44140625" style="4" bestFit="1" customWidth="1"/>
    <col min="14341" max="14592" width="9.109375" style="4"/>
    <col min="14593" max="14593" width="6" style="4" bestFit="1" customWidth="1"/>
    <col min="14594" max="14594" width="22.6640625" style="4" customWidth="1"/>
    <col min="14595" max="14595" width="10.5546875" style="4" bestFit="1" customWidth="1"/>
    <col min="14596" max="14596" width="7.44140625" style="4" bestFit="1" customWidth="1"/>
    <col min="14597" max="14848" width="9.109375" style="4"/>
    <col min="14849" max="14849" width="6" style="4" bestFit="1" customWidth="1"/>
    <col min="14850" max="14850" width="22.6640625" style="4" customWidth="1"/>
    <col min="14851" max="14851" width="10.5546875" style="4" bestFit="1" customWidth="1"/>
    <col min="14852" max="14852" width="7.44140625" style="4" bestFit="1" customWidth="1"/>
    <col min="14853" max="15104" width="9.109375" style="4"/>
    <col min="15105" max="15105" width="6" style="4" bestFit="1" customWidth="1"/>
    <col min="15106" max="15106" width="22.6640625" style="4" customWidth="1"/>
    <col min="15107" max="15107" width="10.5546875" style="4" bestFit="1" customWidth="1"/>
    <col min="15108" max="15108" width="7.44140625" style="4" bestFit="1" customWidth="1"/>
    <col min="15109" max="15360" width="9.109375" style="4"/>
    <col min="15361" max="15361" width="6" style="4" bestFit="1" customWidth="1"/>
    <col min="15362" max="15362" width="22.6640625" style="4" customWidth="1"/>
    <col min="15363" max="15363" width="10.5546875" style="4" bestFit="1" customWidth="1"/>
    <col min="15364" max="15364" width="7.44140625" style="4" bestFit="1" customWidth="1"/>
    <col min="15365" max="15616" width="9.109375" style="4"/>
    <col min="15617" max="15617" width="6" style="4" bestFit="1" customWidth="1"/>
    <col min="15618" max="15618" width="22.6640625" style="4" customWidth="1"/>
    <col min="15619" max="15619" width="10.5546875" style="4" bestFit="1" customWidth="1"/>
    <col min="15620" max="15620" width="7.44140625" style="4" bestFit="1" customWidth="1"/>
    <col min="15621" max="15872" width="9.109375" style="4"/>
    <col min="15873" max="15873" width="6" style="4" bestFit="1" customWidth="1"/>
    <col min="15874" max="15874" width="22.6640625" style="4" customWidth="1"/>
    <col min="15875" max="15875" width="10.5546875" style="4" bestFit="1" customWidth="1"/>
    <col min="15876" max="15876" width="7.44140625" style="4" bestFit="1" customWidth="1"/>
    <col min="15877" max="16128" width="9.109375" style="4"/>
    <col min="16129" max="16129" width="6" style="4" bestFit="1" customWidth="1"/>
    <col min="16130" max="16130" width="22.6640625" style="4" customWidth="1"/>
    <col min="16131" max="16131" width="10.5546875" style="4" bestFit="1" customWidth="1"/>
    <col min="16132" max="16132" width="7.44140625" style="4" bestFit="1" customWidth="1"/>
    <col min="16133" max="16384" width="9.109375" style="4"/>
  </cols>
  <sheetData>
    <row r="1" spans="1:5" ht="27.75" customHeight="1" x14ac:dyDescent="0.25">
      <c r="A1" s="517" t="s">
        <v>100</v>
      </c>
      <c r="B1" s="518"/>
      <c r="C1" s="518"/>
      <c r="D1" s="518"/>
    </row>
    <row r="2" spans="1:5" x14ac:dyDescent="0.25">
      <c r="A2" s="88" t="s">
        <v>54</v>
      </c>
      <c r="B2" s="88" t="s">
        <v>55</v>
      </c>
      <c r="C2" s="88" t="s">
        <v>101</v>
      </c>
      <c r="D2" s="88" t="s">
        <v>58</v>
      </c>
      <c r="E2" s="88" t="s">
        <v>110</v>
      </c>
    </row>
    <row r="3" spans="1:5" x14ac:dyDescent="0.25">
      <c r="A3" s="89">
        <v>2287</v>
      </c>
      <c r="B3" s="90" t="s">
        <v>59</v>
      </c>
      <c r="C3" s="99">
        <f>IFERROR(HLOOKUP(A3,'HESAP ESKİ'!$1:$53,52,FALSE),"")</f>
        <v>57</v>
      </c>
      <c r="D3" s="92">
        <f>IFERROR(HLOOKUP(A3,'HESAP ESKİ'!$1:$53,53,FALSE),"")</f>
        <v>173.74694822222222</v>
      </c>
      <c r="E3" s="229">
        <f>IFERROR(HLOOKUP(A3,'HESAP ESKİ'!$1:$53,51,FALSE),"")</f>
        <v>0</v>
      </c>
    </row>
    <row r="4" spans="1:5" x14ac:dyDescent="0.25">
      <c r="A4" s="89">
        <v>9598</v>
      </c>
      <c r="B4" s="90" t="s">
        <v>60</v>
      </c>
      <c r="C4" s="99">
        <f>IFERROR(HLOOKUP(A4,'HESAP ESKİ'!$1:$53,52,FALSE),"")</f>
        <v>0</v>
      </c>
      <c r="D4" s="92">
        <f>IFERROR(HLOOKUP(A4,'HESAP ESKİ'!$1:$53,53,FALSE),"")</f>
        <v>0</v>
      </c>
      <c r="E4" s="229">
        <f>IFERROR(HLOOKUP(A4,'HESAP ESKİ'!$1:$53,51,FALSE),"")</f>
        <v>0</v>
      </c>
    </row>
    <row r="5" spans="1:5" x14ac:dyDescent="0.25">
      <c r="A5" s="89">
        <v>18598</v>
      </c>
      <c r="B5" s="90" t="s">
        <v>61</v>
      </c>
      <c r="C5" s="99">
        <f>IFERROR(HLOOKUP(A5,'HESAP ESKİ'!$1:$53,52,FALSE),"")</f>
        <v>105</v>
      </c>
      <c r="D5" s="92">
        <f>IFERROR(HLOOKUP(A5,'HESAP ESKİ'!$1:$53,53,FALSE),"")</f>
        <v>136.60090911111109</v>
      </c>
      <c r="E5" s="229">
        <f>IFERROR(HLOOKUP(A5,'HESAP ESKİ'!$1:$53,51,FALSE),"")</f>
        <v>0</v>
      </c>
    </row>
    <row r="6" spans="1:5" x14ac:dyDescent="0.25">
      <c r="A6" s="89">
        <v>19137</v>
      </c>
      <c r="B6" s="90" t="s">
        <v>62</v>
      </c>
      <c r="C6" s="99">
        <f>IFERROR(HLOOKUP(A6,'HESAP ESKİ'!$1:$53,52,FALSE),"")</f>
        <v>127.5</v>
      </c>
      <c r="D6" s="92">
        <f>IFERROR(HLOOKUP(A6,'HESAP ESKİ'!$1:$53,53,FALSE),"")</f>
        <v>323.01948241111108</v>
      </c>
      <c r="E6" s="229">
        <f>IFERROR(HLOOKUP(A6,'HESAP ESKİ'!$1:$53,51,FALSE),"")</f>
        <v>0</v>
      </c>
    </row>
    <row r="7" spans="1:5" x14ac:dyDescent="0.25">
      <c r="A7" s="89">
        <v>19300</v>
      </c>
      <c r="B7" s="90" t="s">
        <v>63</v>
      </c>
      <c r="C7" s="99">
        <f>IFERROR(HLOOKUP(A7,'HESAP ESKİ'!$1:$53,52,FALSE),"")</f>
        <v>0</v>
      </c>
      <c r="D7" s="92">
        <f>IFERROR(HLOOKUP(A7,'HESAP ESKİ'!$1:$53,53,FALSE),"")</f>
        <v>0</v>
      </c>
      <c r="E7" s="229">
        <f>IFERROR(HLOOKUP(A7,'HESAP ESKİ'!$1:$53,51,FALSE),"")</f>
        <v>0</v>
      </c>
    </row>
    <row r="8" spans="1:5" x14ac:dyDescent="0.25">
      <c r="A8" s="89">
        <v>19918</v>
      </c>
      <c r="B8" s="90" t="s">
        <v>64</v>
      </c>
      <c r="C8" s="99">
        <f>IFERROR(HLOOKUP(A8,'HESAP ESKİ'!$1:$53,52,FALSE),"")</f>
        <v>0</v>
      </c>
      <c r="D8" s="92">
        <f>IFERROR(HLOOKUP(A8,'HESAP ESKİ'!$1:$53,53,FALSE),"")</f>
        <v>0</v>
      </c>
      <c r="E8" s="229">
        <f>IFERROR(HLOOKUP(A8,'HESAP ESKİ'!$1:$53,51,FALSE),"")</f>
        <v>0</v>
      </c>
    </row>
    <row r="9" spans="1:5" x14ac:dyDescent="0.25">
      <c r="A9" s="89">
        <v>19919</v>
      </c>
      <c r="B9" s="90" t="s">
        <v>65</v>
      </c>
      <c r="C9" s="99">
        <f>IFERROR(HLOOKUP(A9,'HESAP ESKİ'!$1:$53,52,FALSE),"")</f>
        <v>44.5</v>
      </c>
      <c r="D9" s="92">
        <f>IFERROR(HLOOKUP(A9,'HESAP ESKİ'!$1:$53,53,FALSE),"")</f>
        <v>142.32894188888886</v>
      </c>
      <c r="E9" s="229">
        <f>IFERROR(HLOOKUP(A9,'HESAP ESKİ'!$1:$53,51,FALSE),"")</f>
        <v>0</v>
      </c>
    </row>
    <row r="10" spans="1:5" x14ac:dyDescent="0.25">
      <c r="A10" s="89">
        <v>20826</v>
      </c>
      <c r="B10" s="90" t="s">
        <v>66</v>
      </c>
      <c r="C10" s="99">
        <f>IFERROR(HLOOKUP(A10,'HESAP ESKİ'!$1:$53,52,FALSE),"")</f>
        <v>7.5</v>
      </c>
      <c r="D10" s="92">
        <f>IFERROR(HLOOKUP(A10,'HESAP ESKİ'!$1:$53,53,FALSE),"")</f>
        <v>16.85967877777777</v>
      </c>
      <c r="E10" s="229">
        <f>IFERROR(HLOOKUP(A10,'HESAP ESKİ'!$1:$53,51,FALSE),"")</f>
        <v>0.5</v>
      </c>
    </row>
    <row r="11" spans="1:5" x14ac:dyDescent="0.25">
      <c r="A11" s="89">
        <v>22332</v>
      </c>
      <c r="B11" s="90" t="s">
        <v>67</v>
      </c>
      <c r="C11" s="99">
        <f>IFERROR(HLOOKUP(A11,'HESAP ESKİ'!$1:$53,52,FALSE),"")</f>
        <v>0</v>
      </c>
      <c r="D11" s="92">
        <f>IFERROR(HLOOKUP(A11,'HESAP ESKİ'!$1:$53,53,FALSE),"")</f>
        <v>0</v>
      </c>
      <c r="E11" s="229">
        <f>IFERROR(HLOOKUP(A11,'HESAP ESKİ'!$1:$53,51,FALSE),"")</f>
        <v>0</v>
      </c>
    </row>
    <row r="12" spans="1:5" x14ac:dyDescent="0.25">
      <c r="A12" s="89">
        <v>22334</v>
      </c>
      <c r="B12" s="90" t="s">
        <v>68</v>
      </c>
      <c r="C12" s="99">
        <f>IFERROR(HLOOKUP(A12,'HESAP ESKİ'!$1:$53,52,FALSE),"")</f>
        <v>30</v>
      </c>
      <c r="D12" s="92">
        <f>IFERROR(HLOOKUP(A12,'HESAP ESKİ'!$1:$53,53,FALSE),"")</f>
        <v>63.639964877777757</v>
      </c>
      <c r="E12" s="229">
        <f>IFERROR(HLOOKUP(A12,'HESAP ESKİ'!$1:$53,51,FALSE),"")</f>
        <v>0</v>
      </c>
    </row>
    <row r="13" spans="1:5" x14ac:dyDescent="0.25">
      <c r="A13" s="89">
        <v>22940</v>
      </c>
      <c r="B13" s="90" t="s">
        <v>69</v>
      </c>
      <c r="C13" s="99">
        <f>IFERROR(HLOOKUP(A13,'HESAP ESKİ'!$1:$53,52,FALSE),"")</f>
        <v>0</v>
      </c>
      <c r="D13" s="92">
        <f>IFERROR(HLOOKUP(A13,'HESAP ESKİ'!$1:$53,53,FALSE),"")</f>
        <v>0</v>
      </c>
      <c r="E13" s="229">
        <f>IFERROR(HLOOKUP(A13,'HESAP ESKİ'!$1:$53,51,FALSE),"")</f>
        <v>0</v>
      </c>
    </row>
    <row r="14" spans="1:5" x14ac:dyDescent="0.25">
      <c r="A14" s="89">
        <v>23075</v>
      </c>
      <c r="B14" s="90" t="s">
        <v>70</v>
      </c>
      <c r="C14" s="99">
        <f>IFERROR(HLOOKUP(A14,'HESAP ESKİ'!$1:$53,52,FALSE),"")</f>
        <v>135</v>
      </c>
      <c r="D14" s="92">
        <f>IFERROR(HLOOKUP(A14,'HESAP ESKİ'!$1:$53,53,FALSE),"")</f>
        <v>526.05441982222214</v>
      </c>
      <c r="E14" s="229">
        <f>IFERROR(HLOOKUP(A14,'HESAP ESKİ'!$1:$53,51,FALSE),"")</f>
        <v>0</v>
      </c>
    </row>
    <row r="15" spans="1:5" x14ac:dyDescent="0.25">
      <c r="A15" s="89">
        <v>25086</v>
      </c>
      <c r="B15" s="90" t="s">
        <v>71</v>
      </c>
      <c r="C15" s="99">
        <f>IFERROR(HLOOKUP(A15,'HESAP ESKİ'!$1:$53,52,FALSE),"")</f>
        <v>135</v>
      </c>
      <c r="D15" s="92">
        <f>IFERROR(HLOOKUP(A15,'HESAP ESKİ'!$1:$53,53,FALSE),"")</f>
        <v>289.20685423333339</v>
      </c>
      <c r="E15" s="229">
        <f>IFERROR(HLOOKUP(A15,'HESAP ESKİ'!$1:$53,51,FALSE),"")</f>
        <v>0</v>
      </c>
    </row>
    <row r="16" spans="1:5" x14ac:dyDescent="0.25">
      <c r="A16" s="89">
        <v>26217</v>
      </c>
      <c r="B16" s="90" t="s">
        <v>130</v>
      </c>
      <c r="C16" s="99">
        <f>IFERROR(HLOOKUP(A16,'HESAP ESKİ'!$1:$53,52,FALSE),"")</f>
        <v>0</v>
      </c>
      <c r="D16" s="92">
        <f>IFERROR(HLOOKUP(A16,'HESAP ESKİ'!$1:$53,53,FALSE),"")</f>
        <v>0</v>
      </c>
      <c r="E16" s="229">
        <f>IFERROR(HLOOKUP(A16,'HESAP ESKİ'!$1:$53,51,FALSE),"")</f>
        <v>0</v>
      </c>
    </row>
    <row r="17" spans="1:5" x14ac:dyDescent="0.25">
      <c r="A17" s="89">
        <v>26225</v>
      </c>
      <c r="B17" s="90" t="s">
        <v>72</v>
      </c>
      <c r="C17" s="99">
        <f>IFERROR(HLOOKUP(A17,'HESAP ESKİ'!$1:$53,52,FALSE),"")</f>
        <v>120</v>
      </c>
      <c r="D17" s="92">
        <f>IFERROR(HLOOKUP(A17,'HESAP ESKİ'!$1:$53,53,FALSE),"")</f>
        <v>260.36190049999993</v>
      </c>
      <c r="E17" s="229">
        <f>IFERROR(HLOOKUP(A17,'HESAP ESKİ'!$1:$53,51,FALSE),"")</f>
        <v>0</v>
      </c>
    </row>
    <row r="18" spans="1:5" x14ac:dyDescent="0.25">
      <c r="A18" s="89">
        <v>27884</v>
      </c>
      <c r="B18" s="90" t="s">
        <v>73</v>
      </c>
      <c r="C18" s="99">
        <f>IFERROR(HLOOKUP(A18,'HESAP ESKİ'!$1:$53,52,FALSE),"")</f>
        <v>97.5</v>
      </c>
      <c r="D18" s="92">
        <f>IFERROR(HLOOKUP(A18,'HESAP ESKİ'!$1:$53,53,FALSE),"")</f>
        <v>271.30903287777778</v>
      </c>
      <c r="E18" s="229">
        <f>IFERROR(HLOOKUP(A18,'HESAP ESKİ'!$1:$53,51,FALSE),"")</f>
        <v>0</v>
      </c>
    </row>
    <row r="19" spans="1:5" x14ac:dyDescent="0.25">
      <c r="A19" s="89">
        <v>27885</v>
      </c>
      <c r="B19" s="90" t="s">
        <v>74</v>
      </c>
      <c r="C19" s="99">
        <f>IFERROR(HLOOKUP(A19,'HESAP ESKİ'!$1:$53,52,FALSE),"")</f>
        <v>94.5</v>
      </c>
      <c r="D19" s="92">
        <f>IFERROR(HLOOKUP(A19,'HESAP ESKİ'!$1:$53,53,FALSE),"")</f>
        <v>363.99522678814816</v>
      </c>
      <c r="E19" s="229">
        <f>IFERROR(HLOOKUP(A19,'HESAP ESKİ'!$1:$53,51,FALSE),"")</f>
        <v>0</v>
      </c>
    </row>
    <row r="20" spans="1:5" x14ac:dyDescent="0.25">
      <c r="A20" s="89">
        <v>27886</v>
      </c>
      <c r="B20" s="90" t="s">
        <v>75</v>
      </c>
      <c r="C20" s="99">
        <f>IFERROR(HLOOKUP(A20,'HESAP ESKİ'!$1:$53,52,FALSE),"")</f>
        <v>120</v>
      </c>
      <c r="D20" s="92">
        <f>IFERROR(HLOOKUP(A20,'HESAP ESKİ'!$1:$53,53,FALSE),"")</f>
        <v>463.86724626666665</v>
      </c>
      <c r="E20" s="229">
        <f>IFERROR(HLOOKUP(A20,'HESAP ESKİ'!$1:$53,51,FALSE),"")</f>
        <v>0</v>
      </c>
    </row>
    <row r="21" spans="1:5" x14ac:dyDescent="0.25">
      <c r="A21" s="89">
        <v>27888</v>
      </c>
      <c r="B21" s="90" t="s">
        <v>76</v>
      </c>
      <c r="C21" s="99">
        <f>IFERROR(HLOOKUP(A21,'HESAP ESKİ'!$1:$53,52,FALSE),"")</f>
        <v>120</v>
      </c>
      <c r="D21" s="92">
        <f>IFERROR(HLOOKUP(A21,'HESAP ESKİ'!$1:$53,53,FALSE),"")</f>
        <v>424.85072565555549</v>
      </c>
      <c r="E21" s="229">
        <f>IFERROR(HLOOKUP(A21,'HESAP ESKİ'!$1:$53,51,FALSE),"")</f>
        <v>0</v>
      </c>
    </row>
    <row r="22" spans="1:5" x14ac:dyDescent="0.25">
      <c r="A22" s="89">
        <v>28757</v>
      </c>
      <c r="B22" s="90" t="s">
        <v>77</v>
      </c>
      <c r="C22" s="99">
        <f>IFERROR(HLOOKUP(A22,'HESAP ESKİ'!$1:$53,52,FALSE),"")</f>
        <v>127.5</v>
      </c>
      <c r="D22" s="92">
        <f>IFERROR(HLOOKUP(A22,'HESAP ESKİ'!$1:$53,53,FALSE),"")</f>
        <v>464.22917683333321</v>
      </c>
      <c r="E22" s="229">
        <f>IFERROR(HLOOKUP(A22,'HESAP ESKİ'!$1:$53,51,FALSE),"")</f>
        <v>0</v>
      </c>
    </row>
    <row r="23" spans="1:5" x14ac:dyDescent="0.25">
      <c r="A23" s="89">
        <v>30105</v>
      </c>
      <c r="B23" s="90" t="s">
        <v>78</v>
      </c>
      <c r="C23" s="99">
        <f>IFERROR(HLOOKUP(A23,'HESAP ESKİ'!$1:$53,52,FALSE),"")</f>
        <v>127.5</v>
      </c>
      <c r="D23" s="92">
        <f>IFERROR(HLOOKUP(A23,'HESAP ESKİ'!$1:$53,53,FALSE),"")</f>
        <v>292.26856378888886</v>
      </c>
      <c r="E23" s="229">
        <f>IFERROR(HLOOKUP(A23,'HESAP ESKİ'!$1:$53,51,FALSE),"")</f>
        <v>0</v>
      </c>
    </row>
    <row r="24" spans="1:5" x14ac:dyDescent="0.25">
      <c r="A24" s="89">
        <v>30744</v>
      </c>
      <c r="B24" s="90" t="s">
        <v>79</v>
      </c>
      <c r="C24" s="99">
        <f>IFERROR(HLOOKUP(A24,'HESAP ESKİ'!$1:$53,52,FALSE),"")</f>
        <v>90</v>
      </c>
      <c r="D24" s="92">
        <f>IFERROR(HLOOKUP(A24,'HESAP ESKİ'!$1:$53,53,FALSE),"")</f>
        <v>343.69920145555551</v>
      </c>
      <c r="E24" s="229">
        <f>IFERROR(HLOOKUP(A24,'HESAP ESKİ'!$1:$53,51,FALSE),"")</f>
        <v>0</v>
      </c>
    </row>
    <row r="25" spans="1:5" x14ac:dyDescent="0.25">
      <c r="A25" s="89">
        <v>31171</v>
      </c>
      <c r="B25" s="90" t="s">
        <v>80</v>
      </c>
      <c r="C25" s="99">
        <f>IFERROR(HLOOKUP(A25,'HESAP ESKİ'!$1:$53,52,FALSE),"")</f>
        <v>142.5</v>
      </c>
      <c r="D25" s="92">
        <f>IFERROR(HLOOKUP(A25,'HESAP ESKİ'!$1:$53,53,FALSE),"")</f>
        <v>328.36328077777779</v>
      </c>
      <c r="E25" s="229">
        <f>IFERROR(HLOOKUP(A25,'HESAP ESKİ'!$1:$53,51,FALSE),"")</f>
        <v>0.75</v>
      </c>
    </row>
    <row r="26" spans="1:5" x14ac:dyDescent="0.25">
      <c r="A26" s="89">
        <v>31323</v>
      </c>
      <c r="B26" s="90" t="s">
        <v>81</v>
      </c>
      <c r="C26" s="99">
        <f>IFERROR(HLOOKUP(A26,'HESAP ESKİ'!$1:$53,52,FALSE),"")</f>
        <v>97.5</v>
      </c>
      <c r="D26" s="92">
        <f>IFERROR(HLOOKUP(A26,'HESAP ESKİ'!$1:$53,53,FALSE),"")</f>
        <v>285.83086323333339</v>
      </c>
      <c r="E26" s="229">
        <f>IFERROR(HLOOKUP(A26,'HESAP ESKİ'!$1:$53,51,FALSE),"")</f>
        <v>0</v>
      </c>
    </row>
    <row r="27" spans="1:5" x14ac:dyDescent="0.25">
      <c r="A27" s="89">
        <v>31346</v>
      </c>
      <c r="B27" s="90" t="s">
        <v>82</v>
      </c>
      <c r="C27" s="99">
        <f>IFERROR(HLOOKUP(A27,'HESAP ESKİ'!$1:$53,52,FALSE),"")</f>
        <v>127.5</v>
      </c>
      <c r="D27" s="92">
        <f>IFERROR(HLOOKUP(A27,'HESAP ESKİ'!$1:$53,53,FALSE),"")</f>
        <v>361.7136110888888</v>
      </c>
      <c r="E27" s="229">
        <f>IFERROR(HLOOKUP(A27,'HESAP ESKİ'!$1:$53,51,FALSE),"")</f>
        <v>1</v>
      </c>
    </row>
    <row r="28" spans="1:5" x14ac:dyDescent="0.25">
      <c r="A28" s="89">
        <v>31544</v>
      </c>
      <c r="B28" s="90" t="s">
        <v>83</v>
      </c>
      <c r="C28" s="99">
        <f>IFERROR(HLOOKUP(A28,'HESAP ESKİ'!$1:$53,52,FALSE),"")</f>
        <v>127.5</v>
      </c>
      <c r="D28" s="92">
        <f>IFERROR(HLOOKUP(A28,'HESAP ESKİ'!$1:$53,53,FALSE),"")</f>
        <v>196.39548844444437</v>
      </c>
      <c r="E28" s="229">
        <f>IFERROR(HLOOKUP(A28,'HESAP ESKİ'!$1:$53,51,FALSE),"")</f>
        <v>0.5</v>
      </c>
    </row>
    <row r="29" spans="1:5" x14ac:dyDescent="0.25">
      <c r="A29" s="89">
        <v>32640</v>
      </c>
      <c r="B29" s="90" t="s">
        <v>126</v>
      </c>
      <c r="C29" s="99">
        <f>IFERROR(HLOOKUP(A29,'HESAP ESKİ'!$1:$53,52,FALSE),"")</f>
        <v>0</v>
      </c>
      <c r="D29" s="92">
        <f>IFERROR(HLOOKUP(A29,'HESAP ESKİ'!$1:$53,53,FALSE),"")</f>
        <v>0</v>
      </c>
      <c r="E29" s="229">
        <f>IFERROR(HLOOKUP(A29,'HESAP ESKİ'!$1:$53,51,FALSE),"")</f>
        <v>0</v>
      </c>
    </row>
    <row r="30" spans="1:5" x14ac:dyDescent="0.25">
      <c r="A30" s="89">
        <v>32944</v>
      </c>
      <c r="B30" s="90" t="s">
        <v>84</v>
      </c>
      <c r="C30" s="99">
        <f>IFERROR(HLOOKUP(A30,'HESAP ESKİ'!$1:$53,52,FALSE),"")</f>
        <v>120</v>
      </c>
      <c r="D30" s="92">
        <f>IFERROR(HLOOKUP(A30,'HESAP ESKİ'!$1:$53,53,FALSE),"")</f>
        <v>298.27742224444438</v>
      </c>
      <c r="E30" s="229">
        <f>IFERROR(HLOOKUP(A30,'HESAP ESKİ'!$1:$53,51,FALSE),"")</f>
        <v>0</v>
      </c>
    </row>
    <row r="31" spans="1:5" x14ac:dyDescent="0.25">
      <c r="A31" s="89">
        <v>33382</v>
      </c>
      <c r="B31" s="90" t="s">
        <v>85</v>
      </c>
      <c r="C31" s="99">
        <f>IFERROR(HLOOKUP(A31,'HESAP ESKİ'!$1:$53,52,FALSE),"")</f>
        <v>127.5</v>
      </c>
      <c r="D31" s="92">
        <f>IFERROR(HLOOKUP(A31,'HESAP ESKİ'!$1:$53,53,FALSE),"")</f>
        <v>315.33580799999999</v>
      </c>
      <c r="E31" s="229">
        <f>IFERROR(HLOOKUP(A31,'HESAP ESKİ'!$1:$53,51,FALSE),"")</f>
        <v>0.75</v>
      </c>
    </row>
    <row r="32" spans="1:5" x14ac:dyDescent="0.25">
      <c r="A32" s="89">
        <v>34536</v>
      </c>
      <c r="B32" s="90" t="s">
        <v>114</v>
      </c>
      <c r="C32" s="99">
        <f>IFERROR(HLOOKUP(A32,'HESAP ESKİ'!$1:$53,52,FALSE),"")</f>
        <v>150</v>
      </c>
      <c r="D32" s="92">
        <f>IFERROR(HLOOKUP(A32,'HESAP ESKİ'!$1:$53,53,FALSE),"")</f>
        <v>378.12417154444438</v>
      </c>
      <c r="E32" s="229">
        <f>IFERROR(HLOOKUP(A32,'HESAP ESKİ'!$1:$53,51,FALSE),"")</f>
        <v>0</v>
      </c>
    </row>
    <row r="33" spans="1:5" x14ac:dyDescent="0.25">
      <c r="A33" s="89">
        <v>34704</v>
      </c>
      <c r="B33" s="90" t="s">
        <v>116</v>
      </c>
      <c r="C33" s="99">
        <f>IFERROR(HLOOKUP(A33,'HESAP ESKİ'!$1:$53,52,FALSE),"")</f>
        <v>120</v>
      </c>
      <c r="D33" s="92">
        <f>IFERROR(HLOOKUP(A33,'HESAP ESKİ'!$1:$53,53,FALSE),"")</f>
        <v>238.61767978888889</v>
      </c>
      <c r="E33" s="229">
        <f>IFERROR(HLOOKUP(A33,'HESAP ESKİ'!$1:$53,51,FALSE),"")</f>
        <v>0</v>
      </c>
    </row>
    <row r="34" spans="1:5" x14ac:dyDescent="0.25">
      <c r="A34" s="89">
        <v>34911</v>
      </c>
      <c r="B34" s="90" t="s">
        <v>156</v>
      </c>
      <c r="C34" s="99">
        <f>IFERROR(HLOOKUP(A34,'HESAP ESKİ'!$1:$53,52,FALSE),"")</f>
        <v>135</v>
      </c>
      <c r="D34" s="92">
        <f>IFERROR(HLOOKUP(A34,'HESAP ESKİ'!$1:$53,53,FALSE),"")</f>
        <v>381.64919277777773</v>
      </c>
      <c r="E34" s="229">
        <f>IFERROR(HLOOKUP(A34,'HESAP ESKİ'!$1:$53,51,FALSE),"")</f>
        <v>0</v>
      </c>
    </row>
    <row r="35" spans="1:5" x14ac:dyDescent="0.25">
      <c r="A35" s="89">
        <v>35144</v>
      </c>
      <c r="B35" s="90" t="s">
        <v>119</v>
      </c>
      <c r="C35" s="99">
        <f>IFERROR(HLOOKUP(A35,'HESAP ESKİ'!$1:$53,52,FALSE),"")</f>
        <v>127.5</v>
      </c>
      <c r="D35" s="92">
        <f>IFERROR(HLOOKUP(A35,'HESAP ESKİ'!$1:$53,53,FALSE),"")</f>
        <v>283.86913873333333</v>
      </c>
      <c r="E35" s="229">
        <f>IFERROR(HLOOKUP(A35,'HESAP ESKİ'!$1:$53,51,FALSE),"")</f>
        <v>0</v>
      </c>
    </row>
    <row r="36" spans="1:5" x14ac:dyDescent="0.25">
      <c r="A36" s="89">
        <v>36212</v>
      </c>
      <c r="B36" s="90" t="s">
        <v>121</v>
      </c>
      <c r="C36" s="99">
        <f>IFERROR(HLOOKUP(A36,'HESAP ESKİ'!$1:$53,52,FALSE),"")</f>
        <v>127.5</v>
      </c>
      <c r="D36" s="92">
        <f>IFERROR(HLOOKUP(A36,'HESAP ESKİ'!$1:$53,53,FALSE),"")</f>
        <v>329.70151144444435</v>
      </c>
      <c r="E36" s="229">
        <f>IFERROR(HLOOKUP(A36,'HESAP ESKİ'!$1:$53,51,FALSE),"")</f>
        <v>0</v>
      </c>
    </row>
    <row r="37" spans="1:5" x14ac:dyDescent="0.25">
      <c r="A37" s="89">
        <v>36524</v>
      </c>
      <c r="B37" s="90" t="s">
        <v>122</v>
      </c>
      <c r="C37" s="99">
        <f>IFERROR(HLOOKUP(A37,'HESAP ESKİ'!$1:$53,52,FALSE),"")</f>
        <v>112.5</v>
      </c>
      <c r="D37" s="92">
        <f>IFERROR(HLOOKUP(A37,'HESAP ESKİ'!$1:$53,53,FALSE),"")</f>
        <v>267.57516655555548</v>
      </c>
      <c r="E37" s="229">
        <f>IFERROR(HLOOKUP(A37,'HESAP ESKİ'!$1:$53,51,FALSE),"")</f>
        <v>0</v>
      </c>
    </row>
    <row r="38" spans="1:5" x14ac:dyDescent="0.25">
      <c r="A38" s="89">
        <v>36777</v>
      </c>
      <c r="B38" s="90" t="s">
        <v>123</v>
      </c>
      <c r="C38" s="99">
        <f>IFERROR(HLOOKUP(A38,'HESAP ESKİ'!$1:$53,52,FALSE),"")</f>
        <v>127.5</v>
      </c>
      <c r="D38" s="92">
        <f>IFERROR(HLOOKUP(A38,'HESAP ESKİ'!$1:$53,53,FALSE),"")</f>
        <v>386.49520988888884</v>
      </c>
      <c r="E38" s="229">
        <f>IFERROR(HLOOKUP(A38,'HESAP ESKİ'!$1:$53,51,FALSE),"")</f>
        <v>0</v>
      </c>
    </row>
    <row r="39" spans="1:5" x14ac:dyDescent="0.25">
      <c r="A39" s="89">
        <v>36860</v>
      </c>
      <c r="B39" s="90" t="s">
        <v>124</v>
      </c>
      <c r="C39" s="99">
        <f>IFERROR(HLOOKUP(A39,'HESAP ESKİ'!$1:$53,52,FALSE),"")</f>
        <v>150</v>
      </c>
      <c r="D39" s="92">
        <f>IFERROR(HLOOKUP(A39,'HESAP ESKİ'!$1:$53,53,FALSE),"")</f>
        <v>279.37592788888878</v>
      </c>
      <c r="E39" s="229">
        <f>IFERROR(HLOOKUP(A39,'HESAP ESKİ'!$1:$53,51,FALSE),"")</f>
        <v>0</v>
      </c>
    </row>
    <row r="40" spans="1:5" x14ac:dyDescent="0.25">
      <c r="A40" s="89">
        <v>37712</v>
      </c>
      <c r="B40" s="90" t="s">
        <v>150</v>
      </c>
      <c r="C40" s="99">
        <f>IFERROR(HLOOKUP(A40,'HESAP ESKİ'!$1:$53,52,FALSE),"")</f>
        <v>127.5</v>
      </c>
      <c r="D40" s="92">
        <f>IFERROR(HLOOKUP(A40,'HESAP ESKİ'!$1:$53,53,FALSE),"")</f>
        <v>275.44234077777776</v>
      </c>
      <c r="E40" s="229">
        <f>IFERROR(HLOOKUP(A40,'HESAP ESKİ'!$1:$53,51,FALSE),"")</f>
        <v>0</v>
      </c>
    </row>
    <row r="41" spans="1:5" x14ac:dyDescent="0.25">
      <c r="A41" s="89">
        <v>38107</v>
      </c>
      <c r="B41" s="90" t="s">
        <v>138</v>
      </c>
      <c r="C41" s="99">
        <f>IFERROR(HLOOKUP(A41,'HESAP ESKİ'!$1:$53,52,FALSE),"")</f>
        <v>0</v>
      </c>
      <c r="D41" s="92">
        <f>IFERROR(HLOOKUP(A41,'HESAP ESKİ'!$1:$53,53,FALSE),"")</f>
        <v>0</v>
      </c>
      <c r="E41" s="229">
        <f>IFERROR(HLOOKUP(A41,'HESAP ESKİ'!$1:$53,51,FALSE),"")</f>
        <v>0</v>
      </c>
    </row>
    <row r="42" spans="1:5" x14ac:dyDescent="0.25">
      <c r="A42" s="89">
        <v>38431</v>
      </c>
      <c r="B42" s="90" t="s">
        <v>127</v>
      </c>
      <c r="C42" s="99">
        <f>IFERROR(HLOOKUP(A42,'HESAP ESKİ'!$1:$53,52,FALSE),"")</f>
        <v>127.5</v>
      </c>
      <c r="D42" s="92">
        <f>IFERROR(HLOOKUP(A42,'HESAP ESKİ'!$1:$53,53,FALSE),"")</f>
        <v>303.49449422222222</v>
      </c>
      <c r="E42" s="229">
        <f>IFERROR(HLOOKUP(A42,'HESAP ESKİ'!$1:$53,51,FALSE),"")</f>
        <v>4</v>
      </c>
    </row>
    <row r="43" spans="1:5" x14ac:dyDescent="0.25">
      <c r="A43" s="89">
        <v>38798</v>
      </c>
      <c r="B43" s="90" t="s">
        <v>128</v>
      </c>
      <c r="C43" s="99">
        <f>IFERROR(HLOOKUP(A43,'HESAP ESKİ'!$1:$53,52,FALSE),"")</f>
        <v>103</v>
      </c>
      <c r="D43" s="92">
        <f>IFERROR(HLOOKUP(A43,'HESAP ESKİ'!$1:$53,53,FALSE),"")</f>
        <v>240.04005677777775</v>
      </c>
      <c r="E43" s="229">
        <f>IFERROR(HLOOKUP(A43,'HESAP ESKİ'!$1:$53,51,FALSE),"")</f>
        <v>0</v>
      </c>
    </row>
    <row r="44" spans="1:5" x14ac:dyDescent="0.25">
      <c r="A44" s="89">
        <v>39267</v>
      </c>
      <c r="B44" s="90" t="s">
        <v>131</v>
      </c>
      <c r="C44" s="99">
        <f>IFERROR(HLOOKUP(A44,'HESAP ESKİ'!$1:$53,52,FALSE),"")</f>
        <v>135</v>
      </c>
      <c r="D44" s="92">
        <f>IFERROR(HLOOKUP(A44,'HESAP ESKİ'!$1:$53,53,FALSE),"")</f>
        <v>389.89147711111099</v>
      </c>
      <c r="E44" s="229">
        <f>IFERROR(HLOOKUP(A44,'HESAP ESKİ'!$1:$53,51,FALSE),"")</f>
        <v>0</v>
      </c>
    </row>
    <row r="45" spans="1:5" x14ac:dyDescent="0.25">
      <c r="A45" s="89">
        <v>39411</v>
      </c>
      <c r="B45" s="90" t="s">
        <v>132</v>
      </c>
      <c r="C45" s="99">
        <f>IFERROR(HLOOKUP(A45,'HESAP ESKİ'!$1:$53,52,FALSE),"")</f>
        <v>127.5</v>
      </c>
      <c r="D45" s="92">
        <f>IFERROR(HLOOKUP(A45,'HESAP ESKİ'!$1:$53,53,FALSE),"")</f>
        <v>349.13627044444428</v>
      </c>
      <c r="E45" s="229">
        <f>IFERROR(HLOOKUP(A45,'HESAP ESKİ'!$1:$53,51,FALSE),"")</f>
        <v>0</v>
      </c>
    </row>
    <row r="46" spans="1:5" x14ac:dyDescent="0.25">
      <c r="A46" s="89">
        <v>39414</v>
      </c>
      <c r="B46" s="90" t="s">
        <v>133</v>
      </c>
      <c r="C46" s="99">
        <f>IFERROR(HLOOKUP(A46,'HESAP ESKİ'!$1:$53,52,FALSE),"")</f>
        <v>135</v>
      </c>
      <c r="D46" s="92">
        <f>IFERROR(HLOOKUP(A46,'HESAP ESKİ'!$1:$53,53,FALSE),"")</f>
        <v>351.72250258888891</v>
      </c>
      <c r="E46" s="229">
        <f>IFERROR(HLOOKUP(A46,'HESAP ESKİ'!$1:$53,51,FALSE),"")</f>
        <v>1</v>
      </c>
    </row>
    <row r="47" spans="1:5" x14ac:dyDescent="0.25">
      <c r="A47" s="89">
        <v>39615</v>
      </c>
      <c r="B47" s="90" t="s">
        <v>134</v>
      </c>
      <c r="C47" s="99">
        <f>IFERROR(HLOOKUP(A47,'HESAP ESKİ'!$1:$53,52,FALSE),"")</f>
        <v>134.5</v>
      </c>
      <c r="D47" s="92">
        <f>IFERROR(HLOOKUP(A47,'HESAP ESKİ'!$1:$53,53,FALSE),"")</f>
        <v>339.31244077777774</v>
      </c>
      <c r="E47" s="229">
        <f>IFERROR(HLOOKUP(A47,'HESAP ESKİ'!$1:$53,51,FALSE),"")</f>
        <v>3</v>
      </c>
    </row>
    <row r="48" spans="1:5" x14ac:dyDescent="0.25">
      <c r="A48" s="89">
        <v>40061</v>
      </c>
      <c r="B48" s="90" t="s">
        <v>135</v>
      </c>
      <c r="C48" s="99">
        <f>IFERROR(HLOOKUP(A48,'HESAP ESKİ'!$1:$53,52,FALSE),"")</f>
        <v>142.5</v>
      </c>
      <c r="D48" s="92">
        <f>IFERROR(HLOOKUP(A48,'HESAP ESKİ'!$1:$53,53,FALSE),"")</f>
        <v>360.51123111111104</v>
      </c>
      <c r="E48" s="229">
        <f>IFERROR(HLOOKUP(A48,'HESAP ESKİ'!$1:$53,51,FALSE),"")</f>
        <v>0</v>
      </c>
    </row>
    <row r="49" spans="1:5" x14ac:dyDescent="0.25">
      <c r="A49" s="89">
        <v>40062</v>
      </c>
      <c r="B49" s="90" t="s">
        <v>136</v>
      </c>
      <c r="C49" s="99">
        <f>IFERROR(HLOOKUP(A49,'HESAP ESKİ'!$1:$53,52,FALSE),"")</f>
        <v>97.5</v>
      </c>
      <c r="D49" s="92">
        <f>IFERROR(HLOOKUP(A49,'HESAP ESKİ'!$1:$53,53,FALSE),"")</f>
        <v>228.42178144444441</v>
      </c>
      <c r="E49" s="229">
        <f>IFERROR(HLOOKUP(A49,'HESAP ESKİ'!$1:$53,51,FALSE),"")</f>
        <v>0</v>
      </c>
    </row>
    <row r="50" spans="1:5" x14ac:dyDescent="0.25">
      <c r="A50" s="89">
        <v>40064</v>
      </c>
      <c r="B50" s="90" t="s">
        <v>137</v>
      </c>
      <c r="C50" s="99">
        <f>IFERROR(HLOOKUP(A50,'HESAP ESKİ'!$1:$53,52,FALSE),"")</f>
        <v>112.5</v>
      </c>
      <c r="D50" s="92">
        <f>IFERROR(HLOOKUP(A50,'HESAP ESKİ'!$1:$53,53,FALSE),"")</f>
        <v>197.77427155555557</v>
      </c>
      <c r="E50" s="229">
        <f>IFERROR(HLOOKUP(A50,'HESAP ESKİ'!$1:$53,51,FALSE),"")</f>
        <v>0</v>
      </c>
    </row>
    <row r="51" spans="1:5" x14ac:dyDescent="0.25">
      <c r="A51" s="89">
        <v>41399</v>
      </c>
      <c r="B51" s="90" t="s">
        <v>141</v>
      </c>
      <c r="C51" s="99">
        <f>IFERROR(HLOOKUP(A51,'HESAP ESKİ'!$1:$53,52,FALSE),"")</f>
        <v>135</v>
      </c>
      <c r="D51" s="92">
        <f>IFERROR(HLOOKUP(A51,'HESAP ESKİ'!$1:$53,53,FALSE),"")</f>
        <v>289.79790611111105</v>
      </c>
      <c r="E51" s="229">
        <f>IFERROR(HLOOKUP(A51,'HESAP ESKİ'!$1:$53,51,FALSE),"")</f>
        <v>0</v>
      </c>
    </row>
    <row r="52" spans="1:5" x14ac:dyDescent="0.25">
      <c r="A52" s="89">
        <v>41439</v>
      </c>
      <c r="B52" s="90" t="s">
        <v>142</v>
      </c>
      <c r="C52" s="99">
        <f>IFERROR(HLOOKUP(A52,'HESAP ESKİ'!$1:$53,52,FALSE),"")</f>
        <v>135</v>
      </c>
      <c r="D52" s="92">
        <f>IFERROR(HLOOKUP(A52,'HESAP ESKİ'!$1:$53,53,FALSE),"")</f>
        <v>382.48051788888887</v>
      </c>
      <c r="E52" s="229">
        <f>IFERROR(HLOOKUP(A52,'HESAP ESKİ'!$1:$53,51,FALSE),"")</f>
        <v>0</v>
      </c>
    </row>
    <row r="53" spans="1:5" x14ac:dyDescent="0.25">
      <c r="A53" s="89">
        <v>41515</v>
      </c>
      <c r="B53" s="90" t="s">
        <v>143</v>
      </c>
      <c r="C53" s="99">
        <f>IFERROR(HLOOKUP(A53,'HESAP ESKİ'!$1:$53,52,FALSE),"")</f>
        <v>142.5</v>
      </c>
      <c r="D53" s="92">
        <f>IFERROR(HLOOKUP(A53,'HESAP ESKİ'!$1:$53,53,FALSE),"")</f>
        <v>358.18960366666664</v>
      </c>
      <c r="E53" s="229">
        <f>IFERROR(HLOOKUP(A53,'HESAP ESKİ'!$1:$53,51,FALSE),"")</f>
        <v>0</v>
      </c>
    </row>
    <row r="54" spans="1:5" x14ac:dyDescent="0.25">
      <c r="A54" s="89">
        <v>41520</v>
      </c>
      <c r="B54" s="90" t="s">
        <v>144</v>
      </c>
      <c r="C54" s="99">
        <f>IFERROR(HLOOKUP(A54,'HESAP ESKİ'!$1:$53,52,FALSE),"")</f>
        <v>135</v>
      </c>
      <c r="D54" s="92">
        <f>IFERROR(HLOOKUP(A54,'HESAP ESKİ'!$1:$53,53,FALSE),"")</f>
        <v>321.39839844444441</v>
      </c>
      <c r="E54" s="229">
        <f>IFERROR(HLOOKUP(A54,'HESAP ESKİ'!$1:$53,51,FALSE),"")</f>
        <v>6</v>
      </c>
    </row>
    <row r="55" spans="1:5" x14ac:dyDescent="0.25">
      <c r="A55" s="89">
        <v>41542</v>
      </c>
      <c r="B55" s="90" t="s">
        <v>145</v>
      </c>
      <c r="C55" s="99">
        <f>IFERROR(HLOOKUP(A55,'HESAP ESKİ'!$1:$53,52,FALSE),"")</f>
        <v>135</v>
      </c>
      <c r="D55" s="92">
        <f>IFERROR(HLOOKUP(A55,'HESAP ESKİ'!$1:$53,53,FALSE),"")</f>
        <v>350.40353433333325</v>
      </c>
      <c r="E55" s="229">
        <f>IFERROR(HLOOKUP(A55,'HESAP ESKİ'!$1:$53,51,FALSE),"")</f>
        <v>0</v>
      </c>
    </row>
    <row r="56" spans="1:5" x14ac:dyDescent="0.25">
      <c r="A56" s="89">
        <v>41571</v>
      </c>
      <c r="B56" s="90" t="s">
        <v>146</v>
      </c>
      <c r="C56" s="99">
        <f>IFERROR(HLOOKUP(A56,'HESAP ESKİ'!$1:$53,52,FALSE),"")</f>
        <v>142.5</v>
      </c>
      <c r="D56" s="92">
        <f>IFERROR(HLOOKUP(A56,'HESAP ESKİ'!$1:$53,53,FALSE),"")</f>
        <v>325.79833866666661</v>
      </c>
      <c r="E56" s="229">
        <f>IFERROR(HLOOKUP(A56,'HESAP ESKİ'!$1:$53,51,FALSE),"")</f>
        <v>0</v>
      </c>
    </row>
    <row r="57" spans="1:5" x14ac:dyDescent="0.25">
      <c r="A57" s="89">
        <v>41596</v>
      </c>
      <c r="B57" s="90" t="s">
        <v>147</v>
      </c>
      <c r="C57" s="99">
        <f>IFERROR(HLOOKUP(A57,'HESAP ESKİ'!$1:$53,52,FALSE),"")</f>
        <v>127.5</v>
      </c>
      <c r="D57" s="92">
        <f>IFERROR(HLOOKUP(A57,'HESAP ESKİ'!$1:$53,53,FALSE),"")</f>
        <v>268.21386755555557</v>
      </c>
      <c r="E57" s="229">
        <f>IFERROR(HLOOKUP(A57,'HESAP ESKİ'!$1:$53,51,FALSE),"")</f>
        <v>0.75</v>
      </c>
    </row>
    <row r="58" spans="1:5" x14ac:dyDescent="0.25">
      <c r="A58" s="89">
        <v>41598</v>
      </c>
      <c r="B58" s="90" t="s">
        <v>148</v>
      </c>
      <c r="C58" s="99">
        <f>IFERROR(HLOOKUP(A58,'HESAP ESKİ'!$1:$53,52,FALSE),"")</f>
        <v>142.5</v>
      </c>
      <c r="D58" s="92">
        <f>IFERROR(HLOOKUP(A58,'HESAP ESKİ'!$1:$53,53,FALSE),"")</f>
        <v>341.41102977777763</v>
      </c>
      <c r="E58" s="229">
        <f>IFERROR(HLOOKUP(A58,'HESAP ESKİ'!$1:$53,51,FALSE),"")</f>
        <v>1.5</v>
      </c>
    </row>
    <row r="59" spans="1:5" x14ac:dyDescent="0.25">
      <c r="A59" s="89">
        <v>41624</v>
      </c>
      <c r="B59" s="90" t="s">
        <v>149</v>
      </c>
      <c r="C59" s="99">
        <f>IFERROR(HLOOKUP(A59,'HESAP ESKİ'!$1:$53,52,FALSE),"")</f>
        <v>135</v>
      </c>
      <c r="D59" s="92">
        <f>IFERROR(HLOOKUP(A59,'HESAP ESKİ'!$1:$53,53,FALSE),"")</f>
        <v>338.41014888888884</v>
      </c>
      <c r="E59" s="229">
        <f>IFERROR(HLOOKUP(A59,'HESAP ESKİ'!$1:$53,51,FALSE),"")</f>
        <v>0</v>
      </c>
    </row>
    <row r="60" spans="1:5" x14ac:dyDescent="0.25">
      <c r="A60" s="89">
        <v>41636</v>
      </c>
      <c r="B60" s="90" t="s">
        <v>151</v>
      </c>
      <c r="C60" s="99">
        <f>IFERROR(HLOOKUP(A60,'HESAP ESKİ'!$1:$53,52,FALSE),"")</f>
        <v>142.5</v>
      </c>
      <c r="D60" s="92">
        <f>IFERROR(HLOOKUP(A60,'HESAP ESKİ'!$1:$53,53,FALSE),"")</f>
        <v>379.41880833333329</v>
      </c>
      <c r="E60" s="229">
        <f>IFERROR(HLOOKUP(A60,'HESAP ESKİ'!$1:$53,51,FALSE),"")</f>
        <v>0</v>
      </c>
    </row>
    <row r="61" spans="1:5" x14ac:dyDescent="0.25">
      <c r="A61" s="89">
        <v>41662</v>
      </c>
      <c r="B61" s="90" t="s">
        <v>152</v>
      </c>
      <c r="C61" s="99">
        <f>IFERROR(HLOOKUP(A61,'HESAP ESKİ'!$1:$53,52,FALSE),"")</f>
        <v>135</v>
      </c>
      <c r="D61" s="92">
        <f>IFERROR(HLOOKUP(A61,'HESAP ESKİ'!$1:$53,53,FALSE),"")</f>
        <v>353.16110055555555</v>
      </c>
      <c r="E61" s="229">
        <f>IFERROR(HLOOKUP(A61,'HESAP ESKİ'!$1:$53,51,FALSE),"")</f>
        <v>0</v>
      </c>
    </row>
    <row r="62" spans="1:5" x14ac:dyDescent="0.25">
      <c r="A62" s="89">
        <v>41696</v>
      </c>
      <c r="B62" s="90" t="s">
        <v>153</v>
      </c>
      <c r="C62" s="99">
        <f>IFERROR(HLOOKUP(A62,'HESAP ESKİ'!$1:$53,52,FALSE),"")</f>
        <v>142.5</v>
      </c>
      <c r="D62" s="92">
        <f>IFERROR(HLOOKUP(A62,'HESAP ESKİ'!$1:$53,53,FALSE),"")</f>
        <v>386.01871866666659</v>
      </c>
      <c r="E62" s="229">
        <f>IFERROR(HLOOKUP(A62,'HESAP ESKİ'!$1:$53,51,FALSE),"")</f>
        <v>1.5</v>
      </c>
    </row>
    <row r="63" spans="1:5" x14ac:dyDescent="0.25">
      <c r="A63" s="89">
        <v>41895</v>
      </c>
      <c r="B63" s="90" t="s">
        <v>154</v>
      </c>
      <c r="C63" s="99">
        <f>IFERROR(HLOOKUP(A63,'HESAP ESKİ'!$1:$53,52,FALSE),"")</f>
        <v>142.5</v>
      </c>
      <c r="D63" s="92">
        <f>IFERROR(HLOOKUP(A63,'HESAP ESKİ'!$1:$53,53,FALSE),"")</f>
        <v>290.2743973333333</v>
      </c>
      <c r="E63" s="229">
        <f>IFERROR(HLOOKUP(A63,'HESAP ESKİ'!$1:$53,51,FALSE),"")</f>
        <v>0.4</v>
      </c>
    </row>
    <row r="64" spans="1:5" x14ac:dyDescent="0.25">
      <c r="A64" s="89">
        <v>41907</v>
      </c>
      <c r="B64" s="90" t="s">
        <v>155</v>
      </c>
      <c r="C64" s="99">
        <f>IFERROR(HLOOKUP(A64,'HESAP ESKİ'!$1:$53,52,FALSE),"")</f>
        <v>135</v>
      </c>
      <c r="D64" s="92">
        <f>IFERROR(HLOOKUP(A64,'HESAP ESKİ'!$1:$53,53,FALSE),"")</f>
        <v>328.44438566666662</v>
      </c>
      <c r="E64" s="229">
        <f>IFERROR(HLOOKUP(A64,'HESAP ESKİ'!$1:$53,51,FALSE),"")</f>
        <v>0</v>
      </c>
    </row>
    <row r="65" spans="1:7" x14ac:dyDescent="0.25">
      <c r="A65" s="89">
        <v>42044</v>
      </c>
      <c r="B65" s="90" t="s">
        <v>157</v>
      </c>
      <c r="C65" s="99">
        <f>IFERROR(HLOOKUP(A65,'HESAP ESKİ'!$1:$53,52,FALSE),"")</f>
        <v>142.5</v>
      </c>
      <c r="D65" s="92">
        <f>IFERROR(HLOOKUP(A65,'HESAP ESKİ'!$1:$53,53,FALSE),"")</f>
        <v>361.89102803333327</v>
      </c>
      <c r="E65" s="229">
        <f>IFERROR(HLOOKUP(A65,'HESAP ESKİ'!$1:$53,51,FALSE),"")</f>
        <v>4</v>
      </c>
    </row>
    <row r="66" spans="1:7" x14ac:dyDescent="0.25">
      <c r="A66" s="89">
        <v>42331</v>
      </c>
      <c r="B66" s="90" t="s">
        <v>158</v>
      </c>
      <c r="C66" s="99">
        <f>IFERROR(HLOOKUP(A66,'HESAP ESKİ'!$1:$53,52,FALSE),"")</f>
        <v>97.5</v>
      </c>
      <c r="D66" s="92">
        <f>IFERROR(HLOOKUP(A66,'HESAP ESKİ'!$1:$53,53,FALSE),"")</f>
        <v>224.44764188888888</v>
      </c>
      <c r="E66" s="229">
        <f>IFERROR(HLOOKUP(A66,'HESAP ESKİ'!$1:$53,51,FALSE),"")</f>
        <v>0</v>
      </c>
    </row>
    <row r="67" spans="1:7" x14ac:dyDescent="0.25">
      <c r="A67" s="89">
        <v>42750</v>
      </c>
      <c r="B67" s="90" t="s">
        <v>159</v>
      </c>
      <c r="C67" s="99">
        <f>IFERROR(HLOOKUP(A67,'HESAP ESKİ'!$1:$53,52,FALSE),"")</f>
        <v>127.5</v>
      </c>
      <c r="D67" s="92">
        <f>IFERROR(HLOOKUP(A67,'HESAP ESKİ'!$1:$53,53,FALSE),"")</f>
        <v>342.82022722222217</v>
      </c>
      <c r="E67" s="229">
        <f>IFERROR(HLOOKUP(A67,'HESAP ESKİ'!$1:$53,51,FALSE),"")</f>
        <v>0</v>
      </c>
    </row>
    <row r="68" spans="1:7" x14ac:dyDescent="0.25">
      <c r="A68" s="89"/>
      <c r="B68" s="90"/>
      <c r="C68" s="91"/>
      <c r="D68" s="91"/>
      <c r="E68" s="229"/>
    </row>
    <row r="70" spans="1:7" x14ac:dyDescent="0.25">
      <c r="A70" s="93">
        <f>COUNT(A3:A69)</f>
        <v>65</v>
      </c>
      <c r="B70" s="94" t="s">
        <v>97</v>
      </c>
      <c r="C70" s="95">
        <f>SUM(C3:C69)</f>
        <v>6868.5</v>
      </c>
      <c r="D70" s="15">
        <f>SUM(D3:D69)</f>
        <v>17565.689265765919</v>
      </c>
    </row>
    <row r="71" spans="1:7" x14ac:dyDescent="0.25">
      <c r="C71" s="519" t="s">
        <v>15</v>
      </c>
      <c r="D71" s="519"/>
    </row>
    <row r="72" spans="1:7" x14ac:dyDescent="0.25">
      <c r="B72" s="96"/>
      <c r="C72" s="520">
        <f>D70/C70</f>
        <v>2.5574272789933636</v>
      </c>
      <c r="D72" s="521"/>
    </row>
    <row r="73" spans="1:7" x14ac:dyDescent="0.25">
      <c r="B73" s="97" t="s">
        <v>102</v>
      </c>
      <c r="C73" s="522"/>
      <c r="D73" s="523"/>
    </row>
    <row r="75" spans="1:7" x14ac:dyDescent="0.25">
      <c r="E75" s="230">
        <f>C72*0.8</f>
        <v>2.0459418231946911</v>
      </c>
      <c r="F75" s="98">
        <v>0.8</v>
      </c>
      <c r="G75" s="16" t="s">
        <v>39</v>
      </c>
    </row>
    <row r="76" spans="1:7" x14ac:dyDescent="0.25">
      <c r="E76" s="230">
        <f>C72*0.9</f>
        <v>2.3016845510940271</v>
      </c>
      <c r="F76" s="98">
        <v>0.9</v>
      </c>
      <c r="G76" s="16" t="s">
        <v>103</v>
      </c>
    </row>
    <row r="77" spans="1:7" x14ac:dyDescent="0.25">
      <c r="E77" s="230">
        <f>C72</f>
        <v>2.5574272789933636</v>
      </c>
      <c r="F77" s="98">
        <v>1</v>
      </c>
      <c r="G77" s="16" t="s">
        <v>41</v>
      </c>
    </row>
  </sheetData>
  <mergeCells count="3">
    <mergeCell ref="A1:D1"/>
    <mergeCell ref="C71:D71"/>
    <mergeCell ref="C72:D73"/>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V75"/>
  <sheetViews>
    <sheetView zoomScale="85" zoomScaleNormal="85" workbookViewId="0">
      <pane ySplit="5" topLeftCell="A33" activePane="bottomLeft" state="frozen"/>
      <selection pane="bottomLeft" activeCell="J52" sqref="J52"/>
    </sheetView>
  </sheetViews>
  <sheetFormatPr defaultRowHeight="13.2" x14ac:dyDescent="0.25"/>
  <cols>
    <col min="1" max="1" width="9.109375" style="4"/>
    <col min="2" max="2" width="24.6640625" style="21" bestFit="1" customWidth="1"/>
    <col min="3" max="3" width="1.5546875" style="21" customWidth="1"/>
    <col min="4" max="5" width="9.109375" style="4"/>
    <col min="6" max="6" width="14.33203125" style="4" customWidth="1"/>
    <col min="7" max="7" width="9.109375" style="4"/>
    <col min="8" max="8" width="14" style="4" customWidth="1"/>
    <col min="9" max="9" width="9.109375" style="4"/>
    <col min="10" max="10" width="12.6640625" style="4" customWidth="1"/>
    <col min="11" max="258" width="9.109375" style="4"/>
    <col min="259" max="259" width="13.109375" style="4" customWidth="1"/>
    <col min="260" max="261" width="9.109375" style="4"/>
    <col min="262" max="262" width="14.33203125" style="4" customWidth="1"/>
    <col min="263" max="263" width="9.109375" style="4"/>
    <col min="264" max="264" width="14" style="4" customWidth="1"/>
    <col min="265" max="265" width="9.109375" style="4"/>
    <col min="266" max="266" width="12.6640625" style="4" customWidth="1"/>
    <col min="267" max="514" width="9.109375" style="4"/>
    <col min="515" max="515" width="13.109375" style="4" customWidth="1"/>
    <col min="516" max="517" width="9.109375" style="4"/>
    <col min="518" max="518" width="14.33203125" style="4" customWidth="1"/>
    <col min="519" max="519" width="9.109375" style="4"/>
    <col min="520" max="520" width="14" style="4" customWidth="1"/>
    <col min="521" max="521" width="9.109375" style="4"/>
    <col min="522" max="522" width="12.6640625" style="4" customWidth="1"/>
    <col min="523" max="770" width="9.109375" style="4"/>
    <col min="771" max="771" width="13.109375" style="4" customWidth="1"/>
    <col min="772" max="773" width="9.109375" style="4"/>
    <col min="774" max="774" width="14.33203125" style="4" customWidth="1"/>
    <col min="775" max="775" width="9.109375" style="4"/>
    <col min="776" max="776" width="14" style="4" customWidth="1"/>
    <col min="777" max="777" width="9.109375" style="4"/>
    <col min="778" max="778" width="12.6640625" style="4" customWidth="1"/>
    <col min="779" max="1026" width="9.109375" style="4"/>
    <col min="1027" max="1027" width="13.109375" style="4" customWidth="1"/>
    <col min="1028" max="1029" width="9.109375" style="4"/>
    <col min="1030" max="1030" width="14.33203125" style="4" customWidth="1"/>
    <col min="1031" max="1031" width="9.109375" style="4"/>
    <col min="1032" max="1032" width="14" style="4" customWidth="1"/>
    <col min="1033" max="1033" width="9.109375" style="4"/>
    <col min="1034" max="1034" width="12.6640625" style="4" customWidth="1"/>
    <col min="1035" max="1282" width="9.109375" style="4"/>
    <col min="1283" max="1283" width="13.109375" style="4" customWidth="1"/>
    <col min="1284" max="1285" width="9.109375" style="4"/>
    <col min="1286" max="1286" width="14.33203125" style="4" customWidth="1"/>
    <col min="1287" max="1287" width="9.109375" style="4"/>
    <col min="1288" max="1288" width="14" style="4" customWidth="1"/>
    <col min="1289" max="1289" width="9.109375" style="4"/>
    <col min="1290" max="1290" width="12.6640625" style="4" customWidth="1"/>
    <col min="1291" max="1538" width="9.109375" style="4"/>
    <col min="1539" max="1539" width="13.109375" style="4" customWidth="1"/>
    <col min="1540" max="1541" width="9.109375" style="4"/>
    <col min="1542" max="1542" width="14.33203125" style="4" customWidth="1"/>
    <col min="1543" max="1543" width="9.109375" style="4"/>
    <col min="1544" max="1544" width="14" style="4" customWidth="1"/>
    <col min="1545" max="1545" width="9.109375" style="4"/>
    <col min="1546" max="1546" width="12.6640625" style="4" customWidth="1"/>
    <col min="1547" max="1794" width="9.109375" style="4"/>
    <col min="1795" max="1795" width="13.109375" style="4" customWidth="1"/>
    <col min="1796" max="1797" width="9.109375" style="4"/>
    <col min="1798" max="1798" width="14.33203125" style="4" customWidth="1"/>
    <col min="1799" max="1799" width="9.109375" style="4"/>
    <col min="1800" max="1800" width="14" style="4" customWidth="1"/>
    <col min="1801" max="1801" width="9.109375" style="4"/>
    <col min="1802" max="1802" width="12.6640625" style="4" customWidth="1"/>
    <col min="1803" max="2050" width="9.109375" style="4"/>
    <col min="2051" max="2051" width="13.109375" style="4" customWidth="1"/>
    <col min="2052" max="2053" width="9.109375" style="4"/>
    <col min="2054" max="2054" width="14.33203125" style="4" customWidth="1"/>
    <col min="2055" max="2055" width="9.109375" style="4"/>
    <col min="2056" max="2056" width="14" style="4" customWidth="1"/>
    <col min="2057" max="2057" width="9.109375" style="4"/>
    <col min="2058" max="2058" width="12.6640625" style="4" customWidth="1"/>
    <col min="2059" max="2306" width="9.109375" style="4"/>
    <col min="2307" max="2307" width="13.109375" style="4" customWidth="1"/>
    <col min="2308" max="2309" width="9.109375" style="4"/>
    <col min="2310" max="2310" width="14.33203125" style="4" customWidth="1"/>
    <col min="2311" max="2311" width="9.109375" style="4"/>
    <col min="2312" max="2312" width="14" style="4" customWidth="1"/>
    <col min="2313" max="2313" width="9.109375" style="4"/>
    <col min="2314" max="2314" width="12.6640625" style="4" customWidth="1"/>
    <col min="2315" max="2562" width="9.109375" style="4"/>
    <col min="2563" max="2563" width="13.109375" style="4" customWidth="1"/>
    <col min="2564" max="2565" width="9.109375" style="4"/>
    <col min="2566" max="2566" width="14.33203125" style="4" customWidth="1"/>
    <col min="2567" max="2567" width="9.109375" style="4"/>
    <col min="2568" max="2568" width="14" style="4" customWidth="1"/>
    <col min="2569" max="2569" width="9.109375" style="4"/>
    <col min="2570" max="2570" width="12.6640625" style="4" customWidth="1"/>
    <col min="2571" max="2818" width="9.109375" style="4"/>
    <col min="2819" max="2819" width="13.109375" style="4" customWidth="1"/>
    <col min="2820" max="2821" width="9.109375" style="4"/>
    <col min="2822" max="2822" width="14.33203125" style="4" customWidth="1"/>
    <col min="2823" max="2823" width="9.109375" style="4"/>
    <col min="2824" max="2824" width="14" style="4" customWidth="1"/>
    <col min="2825" max="2825" width="9.109375" style="4"/>
    <col min="2826" max="2826" width="12.6640625" style="4" customWidth="1"/>
    <col min="2827" max="3074" width="9.109375" style="4"/>
    <col min="3075" max="3075" width="13.109375" style="4" customWidth="1"/>
    <col min="3076" max="3077" width="9.109375" style="4"/>
    <col min="3078" max="3078" width="14.33203125" style="4" customWidth="1"/>
    <col min="3079" max="3079" width="9.109375" style="4"/>
    <col min="3080" max="3080" width="14" style="4" customWidth="1"/>
    <col min="3081" max="3081" width="9.109375" style="4"/>
    <col min="3082" max="3082" width="12.6640625" style="4" customWidth="1"/>
    <col min="3083" max="3330" width="9.109375" style="4"/>
    <col min="3331" max="3331" width="13.109375" style="4" customWidth="1"/>
    <col min="3332" max="3333" width="9.109375" style="4"/>
    <col min="3334" max="3334" width="14.33203125" style="4" customWidth="1"/>
    <col min="3335" max="3335" width="9.109375" style="4"/>
    <col min="3336" max="3336" width="14" style="4" customWidth="1"/>
    <col min="3337" max="3337" width="9.109375" style="4"/>
    <col min="3338" max="3338" width="12.6640625" style="4" customWidth="1"/>
    <col min="3339" max="3586" width="9.109375" style="4"/>
    <col min="3587" max="3587" width="13.109375" style="4" customWidth="1"/>
    <col min="3588" max="3589" width="9.109375" style="4"/>
    <col min="3590" max="3590" width="14.33203125" style="4" customWidth="1"/>
    <col min="3591" max="3591" width="9.109375" style="4"/>
    <col min="3592" max="3592" width="14" style="4" customWidth="1"/>
    <col min="3593" max="3593" width="9.109375" style="4"/>
    <col min="3594" max="3594" width="12.6640625" style="4" customWidth="1"/>
    <col min="3595" max="3842" width="9.109375" style="4"/>
    <col min="3843" max="3843" width="13.109375" style="4" customWidth="1"/>
    <col min="3844" max="3845" width="9.109375" style="4"/>
    <col min="3846" max="3846" width="14.33203125" style="4" customWidth="1"/>
    <col min="3847" max="3847" width="9.109375" style="4"/>
    <col min="3848" max="3848" width="14" style="4" customWidth="1"/>
    <col min="3849" max="3849" width="9.109375" style="4"/>
    <col min="3850" max="3850" width="12.6640625" style="4" customWidth="1"/>
    <col min="3851" max="4098" width="9.109375" style="4"/>
    <col min="4099" max="4099" width="13.109375" style="4" customWidth="1"/>
    <col min="4100" max="4101" width="9.109375" style="4"/>
    <col min="4102" max="4102" width="14.33203125" style="4" customWidth="1"/>
    <col min="4103" max="4103" width="9.109375" style="4"/>
    <col min="4104" max="4104" width="14" style="4" customWidth="1"/>
    <col min="4105" max="4105" width="9.109375" style="4"/>
    <col min="4106" max="4106" width="12.6640625" style="4" customWidth="1"/>
    <col min="4107" max="4354" width="9.109375" style="4"/>
    <col min="4355" max="4355" width="13.109375" style="4" customWidth="1"/>
    <col min="4356" max="4357" width="9.109375" style="4"/>
    <col min="4358" max="4358" width="14.33203125" style="4" customWidth="1"/>
    <col min="4359" max="4359" width="9.109375" style="4"/>
    <col min="4360" max="4360" width="14" style="4" customWidth="1"/>
    <col min="4361" max="4361" width="9.109375" style="4"/>
    <col min="4362" max="4362" width="12.6640625" style="4" customWidth="1"/>
    <col min="4363" max="4610" width="9.109375" style="4"/>
    <col min="4611" max="4611" width="13.109375" style="4" customWidth="1"/>
    <col min="4612" max="4613" width="9.109375" style="4"/>
    <col min="4614" max="4614" width="14.33203125" style="4" customWidth="1"/>
    <col min="4615" max="4615" width="9.109375" style="4"/>
    <col min="4616" max="4616" width="14" style="4" customWidth="1"/>
    <col min="4617" max="4617" width="9.109375" style="4"/>
    <col min="4618" max="4618" width="12.6640625" style="4" customWidth="1"/>
    <col min="4619" max="4866" width="9.109375" style="4"/>
    <col min="4867" max="4867" width="13.109375" style="4" customWidth="1"/>
    <col min="4868" max="4869" width="9.109375" style="4"/>
    <col min="4870" max="4870" width="14.33203125" style="4" customWidth="1"/>
    <col min="4871" max="4871" width="9.109375" style="4"/>
    <col min="4872" max="4872" width="14" style="4" customWidth="1"/>
    <col min="4873" max="4873" width="9.109375" style="4"/>
    <col min="4874" max="4874" width="12.6640625" style="4" customWidth="1"/>
    <col min="4875" max="5122" width="9.109375" style="4"/>
    <col min="5123" max="5123" width="13.109375" style="4" customWidth="1"/>
    <col min="5124" max="5125" width="9.109375" style="4"/>
    <col min="5126" max="5126" width="14.33203125" style="4" customWidth="1"/>
    <col min="5127" max="5127" width="9.109375" style="4"/>
    <col min="5128" max="5128" width="14" style="4" customWidth="1"/>
    <col min="5129" max="5129" width="9.109375" style="4"/>
    <col min="5130" max="5130" width="12.6640625" style="4" customWidth="1"/>
    <col min="5131" max="5378" width="9.109375" style="4"/>
    <col min="5379" max="5379" width="13.109375" style="4" customWidth="1"/>
    <col min="5380" max="5381" width="9.109375" style="4"/>
    <col min="5382" max="5382" width="14.33203125" style="4" customWidth="1"/>
    <col min="5383" max="5383" width="9.109375" style="4"/>
    <col min="5384" max="5384" width="14" style="4" customWidth="1"/>
    <col min="5385" max="5385" width="9.109375" style="4"/>
    <col min="5386" max="5386" width="12.6640625" style="4" customWidth="1"/>
    <col min="5387" max="5634" width="9.109375" style="4"/>
    <col min="5635" max="5635" width="13.109375" style="4" customWidth="1"/>
    <col min="5636" max="5637" width="9.109375" style="4"/>
    <col min="5638" max="5638" width="14.33203125" style="4" customWidth="1"/>
    <col min="5639" max="5639" width="9.109375" style="4"/>
    <col min="5640" max="5640" width="14" style="4" customWidth="1"/>
    <col min="5641" max="5641" width="9.109375" style="4"/>
    <col min="5642" max="5642" width="12.6640625" style="4" customWidth="1"/>
    <col min="5643" max="5890" width="9.109375" style="4"/>
    <col min="5891" max="5891" width="13.109375" style="4" customWidth="1"/>
    <col min="5892" max="5893" width="9.109375" style="4"/>
    <col min="5894" max="5894" width="14.33203125" style="4" customWidth="1"/>
    <col min="5895" max="5895" width="9.109375" style="4"/>
    <col min="5896" max="5896" width="14" style="4" customWidth="1"/>
    <col min="5897" max="5897" width="9.109375" style="4"/>
    <col min="5898" max="5898" width="12.6640625" style="4" customWidth="1"/>
    <col min="5899" max="6146" width="9.109375" style="4"/>
    <col min="6147" max="6147" width="13.109375" style="4" customWidth="1"/>
    <col min="6148" max="6149" width="9.109375" style="4"/>
    <col min="6150" max="6150" width="14.33203125" style="4" customWidth="1"/>
    <col min="6151" max="6151" width="9.109375" style="4"/>
    <col min="6152" max="6152" width="14" style="4" customWidth="1"/>
    <col min="6153" max="6153" width="9.109375" style="4"/>
    <col min="6154" max="6154" width="12.6640625" style="4" customWidth="1"/>
    <col min="6155" max="6402" width="9.109375" style="4"/>
    <col min="6403" max="6403" width="13.109375" style="4" customWidth="1"/>
    <col min="6404" max="6405" width="9.109375" style="4"/>
    <col min="6406" max="6406" width="14.33203125" style="4" customWidth="1"/>
    <col min="6407" max="6407" width="9.109375" style="4"/>
    <col min="6408" max="6408" width="14" style="4" customWidth="1"/>
    <col min="6409" max="6409" width="9.109375" style="4"/>
    <col min="6410" max="6410" width="12.6640625" style="4" customWidth="1"/>
    <col min="6411" max="6658" width="9.109375" style="4"/>
    <col min="6659" max="6659" width="13.109375" style="4" customWidth="1"/>
    <col min="6660" max="6661" width="9.109375" style="4"/>
    <col min="6662" max="6662" width="14.33203125" style="4" customWidth="1"/>
    <col min="6663" max="6663" width="9.109375" style="4"/>
    <col min="6664" max="6664" width="14" style="4" customWidth="1"/>
    <col min="6665" max="6665" width="9.109375" style="4"/>
    <col min="6666" max="6666" width="12.6640625" style="4" customWidth="1"/>
    <col min="6667" max="6914" width="9.109375" style="4"/>
    <col min="6915" max="6915" width="13.109375" style="4" customWidth="1"/>
    <col min="6916" max="6917" width="9.109375" style="4"/>
    <col min="6918" max="6918" width="14.33203125" style="4" customWidth="1"/>
    <col min="6919" max="6919" width="9.109375" style="4"/>
    <col min="6920" max="6920" width="14" style="4" customWidth="1"/>
    <col min="6921" max="6921" width="9.109375" style="4"/>
    <col min="6922" max="6922" width="12.6640625" style="4" customWidth="1"/>
    <col min="6923" max="7170" width="9.109375" style="4"/>
    <col min="7171" max="7171" width="13.109375" style="4" customWidth="1"/>
    <col min="7172" max="7173" width="9.109375" style="4"/>
    <col min="7174" max="7174" width="14.33203125" style="4" customWidth="1"/>
    <col min="7175" max="7175" width="9.109375" style="4"/>
    <col min="7176" max="7176" width="14" style="4" customWidth="1"/>
    <col min="7177" max="7177" width="9.109375" style="4"/>
    <col min="7178" max="7178" width="12.6640625" style="4" customWidth="1"/>
    <col min="7179" max="7426" width="9.109375" style="4"/>
    <col min="7427" max="7427" width="13.109375" style="4" customWidth="1"/>
    <col min="7428" max="7429" width="9.109375" style="4"/>
    <col min="7430" max="7430" width="14.33203125" style="4" customWidth="1"/>
    <col min="7431" max="7431" width="9.109375" style="4"/>
    <col min="7432" max="7432" width="14" style="4" customWidth="1"/>
    <col min="7433" max="7433" width="9.109375" style="4"/>
    <col min="7434" max="7434" width="12.6640625" style="4" customWidth="1"/>
    <col min="7435" max="7682" width="9.109375" style="4"/>
    <col min="7683" max="7683" width="13.109375" style="4" customWidth="1"/>
    <col min="7684" max="7685" width="9.109375" style="4"/>
    <col min="7686" max="7686" width="14.33203125" style="4" customWidth="1"/>
    <col min="7687" max="7687" width="9.109375" style="4"/>
    <col min="7688" max="7688" width="14" style="4" customWidth="1"/>
    <col min="7689" max="7689" width="9.109375" style="4"/>
    <col min="7690" max="7690" width="12.6640625" style="4" customWidth="1"/>
    <col min="7691" max="7938" width="9.109375" style="4"/>
    <col min="7939" max="7939" width="13.109375" style="4" customWidth="1"/>
    <col min="7940" max="7941" width="9.109375" style="4"/>
    <col min="7942" max="7942" width="14.33203125" style="4" customWidth="1"/>
    <col min="7943" max="7943" width="9.109375" style="4"/>
    <col min="7944" max="7944" width="14" style="4" customWidth="1"/>
    <col min="7945" max="7945" width="9.109375" style="4"/>
    <col min="7946" max="7946" width="12.6640625" style="4" customWidth="1"/>
    <col min="7947" max="8194" width="9.109375" style="4"/>
    <col min="8195" max="8195" width="13.109375" style="4" customWidth="1"/>
    <col min="8196" max="8197" width="9.109375" style="4"/>
    <col min="8198" max="8198" width="14.33203125" style="4" customWidth="1"/>
    <col min="8199" max="8199" width="9.109375" style="4"/>
    <col min="8200" max="8200" width="14" style="4" customWidth="1"/>
    <col min="8201" max="8201" width="9.109375" style="4"/>
    <col min="8202" max="8202" width="12.6640625" style="4" customWidth="1"/>
    <col min="8203" max="8450" width="9.109375" style="4"/>
    <col min="8451" max="8451" width="13.109375" style="4" customWidth="1"/>
    <col min="8452" max="8453" width="9.109375" style="4"/>
    <col min="8454" max="8454" width="14.33203125" style="4" customWidth="1"/>
    <col min="8455" max="8455" width="9.109375" style="4"/>
    <col min="8456" max="8456" width="14" style="4" customWidth="1"/>
    <col min="8457" max="8457" width="9.109375" style="4"/>
    <col min="8458" max="8458" width="12.6640625" style="4" customWidth="1"/>
    <col min="8459" max="8706" width="9.109375" style="4"/>
    <col min="8707" max="8707" width="13.109375" style="4" customWidth="1"/>
    <col min="8708" max="8709" width="9.109375" style="4"/>
    <col min="8710" max="8710" width="14.33203125" style="4" customWidth="1"/>
    <col min="8711" max="8711" width="9.109375" style="4"/>
    <col min="8712" max="8712" width="14" style="4" customWidth="1"/>
    <col min="8713" max="8713" width="9.109375" style="4"/>
    <col min="8714" max="8714" width="12.6640625" style="4" customWidth="1"/>
    <col min="8715" max="8962" width="9.109375" style="4"/>
    <col min="8963" max="8963" width="13.109375" style="4" customWidth="1"/>
    <col min="8964" max="8965" width="9.109375" style="4"/>
    <col min="8966" max="8966" width="14.33203125" style="4" customWidth="1"/>
    <col min="8967" max="8967" width="9.109375" style="4"/>
    <col min="8968" max="8968" width="14" style="4" customWidth="1"/>
    <col min="8969" max="8969" width="9.109375" style="4"/>
    <col min="8970" max="8970" width="12.6640625" style="4" customWidth="1"/>
    <col min="8971" max="9218" width="9.109375" style="4"/>
    <col min="9219" max="9219" width="13.109375" style="4" customWidth="1"/>
    <col min="9220" max="9221" width="9.109375" style="4"/>
    <col min="9222" max="9222" width="14.33203125" style="4" customWidth="1"/>
    <col min="9223" max="9223" width="9.109375" style="4"/>
    <col min="9224" max="9224" width="14" style="4" customWidth="1"/>
    <col min="9225" max="9225" width="9.109375" style="4"/>
    <col min="9226" max="9226" width="12.6640625" style="4" customWidth="1"/>
    <col min="9227" max="9474" width="9.109375" style="4"/>
    <col min="9475" max="9475" width="13.109375" style="4" customWidth="1"/>
    <col min="9476" max="9477" width="9.109375" style="4"/>
    <col min="9478" max="9478" width="14.33203125" style="4" customWidth="1"/>
    <col min="9479" max="9479" width="9.109375" style="4"/>
    <col min="9480" max="9480" width="14" style="4" customWidth="1"/>
    <col min="9481" max="9481" width="9.109375" style="4"/>
    <col min="9482" max="9482" width="12.6640625" style="4" customWidth="1"/>
    <col min="9483" max="9730" width="9.109375" style="4"/>
    <col min="9731" max="9731" width="13.109375" style="4" customWidth="1"/>
    <col min="9732" max="9733" width="9.109375" style="4"/>
    <col min="9734" max="9734" width="14.33203125" style="4" customWidth="1"/>
    <col min="9735" max="9735" width="9.109375" style="4"/>
    <col min="9736" max="9736" width="14" style="4" customWidth="1"/>
    <col min="9737" max="9737" width="9.109375" style="4"/>
    <col min="9738" max="9738" width="12.6640625" style="4" customWidth="1"/>
    <col min="9739" max="9986" width="9.109375" style="4"/>
    <col min="9987" max="9987" width="13.109375" style="4" customWidth="1"/>
    <col min="9988" max="9989" width="9.109375" style="4"/>
    <col min="9990" max="9990" width="14.33203125" style="4" customWidth="1"/>
    <col min="9991" max="9991" width="9.109375" style="4"/>
    <col min="9992" max="9992" width="14" style="4" customWidth="1"/>
    <col min="9993" max="9993" width="9.109375" style="4"/>
    <col min="9994" max="9994" width="12.6640625" style="4" customWidth="1"/>
    <col min="9995" max="10242" width="9.109375" style="4"/>
    <col min="10243" max="10243" width="13.109375" style="4" customWidth="1"/>
    <col min="10244" max="10245" width="9.109375" style="4"/>
    <col min="10246" max="10246" width="14.33203125" style="4" customWidth="1"/>
    <col min="10247" max="10247" width="9.109375" style="4"/>
    <col min="10248" max="10248" width="14" style="4" customWidth="1"/>
    <col min="10249" max="10249" width="9.109375" style="4"/>
    <col min="10250" max="10250" width="12.6640625" style="4" customWidth="1"/>
    <col min="10251" max="10498" width="9.109375" style="4"/>
    <col min="10499" max="10499" width="13.109375" style="4" customWidth="1"/>
    <col min="10500" max="10501" width="9.109375" style="4"/>
    <col min="10502" max="10502" width="14.33203125" style="4" customWidth="1"/>
    <col min="10503" max="10503" width="9.109375" style="4"/>
    <col min="10504" max="10504" width="14" style="4" customWidth="1"/>
    <col min="10505" max="10505" width="9.109375" style="4"/>
    <col min="10506" max="10506" width="12.6640625" style="4" customWidth="1"/>
    <col min="10507" max="10754" width="9.109375" style="4"/>
    <col min="10755" max="10755" width="13.109375" style="4" customWidth="1"/>
    <col min="10756" max="10757" width="9.109375" style="4"/>
    <col min="10758" max="10758" width="14.33203125" style="4" customWidth="1"/>
    <col min="10759" max="10759" width="9.109375" style="4"/>
    <col min="10760" max="10760" width="14" style="4" customWidth="1"/>
    <col min="10761" max="10761" width="9.109375" style="4"/>
    <col min="10762" max="10762" width="12.6640625" style="4" customWidth="1"/>
    <col min="10763" max="11010" width="9.109375" style="4"/>
    <col min="11011" max="11011" width="13.109375" style="4" customWidth="1"/>
    <col min="11012" max="11013" width="9.109375" style="4"/>
    <col min="11014" max="11014" width="14.33203125" style="4" customWidth="1"/>
    <col min="11015" max="11015" width="9.109375" style="4"/>
    <col min="11016" max="11016" width="14" style="4" customWidth="1"/>
    <col min="11017" max="11017" width="9.109375" style="4"/>
    <col min="11018" max="11018" width="12.6640625" style="4" customWidth="1"/>
    <col min="11019" max="11266" width="9.109375" style="4"/>
    <col min="11267" max="11267" width="13.109375" style="4" customWidth="1"/>
    <col min="11268" max="11269" width="9.109375" style="4"/>
    <col min="11270" max="11270" width="14.33203125" style="4" customWidth="1"/>
    <col min="11271" max="11271" width="9.109375" style="4"/>
    <col min="11272" max="11272" width="14" style="4" customWidth="1"/>
    <col min="11273" max="11273" width="9.109375" style="4"/>
    <col min="11274" max="11274" width="12.6640625" style="4" customWidth="1"/>
    <col min="11275" max="11522" width="9.109375" style="4"/>
    <col min="11523" max="11523" width="13.109375" style="4" customWidth="1"/>
    <col min="11524" max="11525" width="9.109375" style="4"/>
    <col min="11526" max="11526" width="14.33203125" style="4" customWidth="1"/>
    <col min="11527" max="11527" width="9.109375" style="4"/>
    <col min="11528" max="11528" width="14" style="4" customWidth="1"/>
    <col min="11529" max="11529" width="9.109375" style="4"/>
    <col min="11530" max="11530" width="12.6640625" style="4" customWidth="1"/>
    <col min="11531" max="11778" width="9.109375" style="4"/>
    <col min="11779" max="11779" width="13.109375" style="4" customWidth="1"/>
    <col min="11780" max="11781" width="9.109375" style="4"/>
    <col min="11782" max="11782" width="14.33203125" style="4" customWidth="1"/>
    <col min="11783" max="11783" width="9.109375" style="4"/>
    <col min="11784" max="11784" width="14" style="4" customWidth="1"/>
    <col min="11785" max="11785" width="9.109375" style="4"/>
    <col min="11786" max="11786" width="12.6640625" style="4" customWidth="1"/>
    <col min="11787" max="12034" width="9.109375" style="4"/>
    <col min="12035" max="12035" width="13.109375" style="4" customWidth="1"/>
    <col min="12036" max="12037" width="9.109375" style="4"/>
    <col min="12038" max="12038" width="14.33203125" style="4" customWidth="1"/>
    <col min="12039" max="12039" width="9.109375" style="4"/>
    <col min="12040" max="12040" width="14" style="4" customWidth="1"/>
    <col min="12041" max="12041" width="9.109375" style="4"/>
    <col min="12042" max="12042" width="12.6640625" style="4" customWidth="1"/>
    <col min="12043" max="12290" width="9.109375" style="4"/>
    <col min="12291" max="12291" width="13.109375" style="4" customWidth="1"/>
    <col min="12292" max="12293" width="9.109375" style="4"/>
    <col min="12294" max="12294" width="14.33203125" style="4" customWidth="1"/>
    <col min="12295" max="12295" width="9.109375" style="4"/>
    <col min="12296" max="12296" width="14" style="4" customWidth="1"/>
    <col min="12297" max="12297" width="9.109375" style="4"/>
    <col min="12298" max="12298" width="12.6640625" style="4" customWidth="1"/>
    <col min="12299" max="12546" width="9.109375" style="4"/>
    <col min="12547" max="12547" width="13.109375" style="4" customWidth="1"/>
    <col min="12548" max="12549" width="9.109375" style="4"/>
    <col min="12550" max="12550" width="14.33203125" style="4" customWidth="1"/>
    <col min="12551" max="12551" width="9.109375" style="4"/>
    <col min="12552" max="12552" width="14" style="4" customWidth="1"/>
    <col min="12553" max="12553" width="9.109375" style="4"/>
    <col min="12554" max="12554" width="12.6640625" style="4" customWidth="1"/>
    <col min="12555" max="12802" width="9.109375" style="4"/>
    <col min="12803" max="12803" width="13.109375" style="4" customWidth="1"/>
    <col min="12804" max="12805" width="9.109375" style="4"/>
    <col min="12806" max="12806" width="14.33203125" style="4" customWidth="1"/>
    <col min="12807" max="12807" width="9.109375" style="4"/>
    <col min="12808" max="12808" width="14" style="4" customWidth="1"/>
    <col min="12809" max="12809" width="9.109375" style="4"/>
    <col min="12810" max="12810" width="12.6640625" style="4" customWidth="1"/>
    <col min="12811" max="13058" width="9.109375" style="4"/>
    <col min="13059" max="13059" width="13.109375" style="4" customWidth="1"/>
    <col min="13060" max="13061" width="9.109375" style="4"/>
    <col min="13062" max="13062" width="14.33203125" style="4" customWidth="1"/>
    <col min="13063" max="13063" width="9.109375" style="4"/>
    <col min="13064" max="13064" width="14" style="4" customWidth="1"/>
    <col min="13065" max="13065" width="9.109375" style="4"/>
    <col min="13066" max="13066" width="12.6640625" style="4" customWidth="1"/>
    <col min="13067" max="13314" width="9.109375" style="4"/>
    <col min="13315" max="13315" width="13.109375" style="4" customWidth="1"/>
    <col min="13316" max="13317" width="9.109375" style="4"/>
    <col min="13318" max="13318" width="14.33203125" style="4" customWidth="1"/>
    <col min="13319" max="13319" width="9.109375" style="4"/>
    <col min="13320" max="13320" width="14" style="4" customWidth="1"/>
    <col min="13321" max="13321" width="9.109375" style="4"/>
    <col min="13322" max="13322" width="12.6640625" style="4" customWidth="1"/>
    <col min="13323" max="13570" width="9.109375" style="4"/>
    <col min="13571" max="13571" width="13.109375" style="4" customWidth="1"/>
    <col min="13572" max="13573" width="9.109375" style="4"/>
    <col min="13574" max="13574" width="14.33203125" style="4" customWidth="1"/>
    <col min="13575" max="13575" width="9.109375" style="4"/>
    <col min="13576" max="13576" width="14" style="4" customWidth="1"/>
    <col min="13577" max="13577" width="9.109375" style="4"/>
    <col min="13578" max="13578" width="12.6640625" style="4" customWidth="1"/>
    <col min="13579" max="13826" width="9.109375" style="4"/>
    <col min="13827" max="13827" width="13.109375" style="4" customWidth="1"/>
    <col min="13828" max="13829" width="9.109375" style="4"/>
    <col min="13830" max="13830" width="14.33203125" style="4" customWidth="1"/>
    <col min="13831" max="13831" width="9.109375" style="4"/>
    <col min="13832" max="13832" width="14" style="4" customWidth="1"/>
    <col min="13833" max="13833" width="9.109375" style="4"/>
    <col min="13834" max="13834" width="12.6640625" style="4" customWidth="1"/>
    <col min="13835" max="14082" width="9.109375" style="4"/>
    <col min="14083" max="14083" width="13.109375" style="4" customWidth="1"/>
    <col min="14084" max="14085" width="9.109375" style="4"/>
    <col min="14086" max="14086" width="14.33203125" style="4" customWidth="1"/>
    <col min="14087" max="14087" width="9.109375" style="4"/>
    <col min="14088" max="14088" width="14" style="4" customWidth="1"/>
    <col min="14089" max="14089" width="9.109375" style="4"/>
    <col min="14090" max="14090" width="12.6640625" style="4" customWidth="1"/>
    <col min="14091" max="14338" width="9.109375" style="4"/>
    <col min="14339" max="14339" width="13.109375" style="4" customWidth="1"/>
    <col min="14340" max="14341" width="9.109375" style="4"/>
    <col min="14342" max="14342" width="14.33203125" style="4" customWidth="1"/>
    <col min="14343" max="14343" width="9.109375" style="4"/>
    <col min="14344" max="14344" width="14" style="4" customWidth="1"/>
    <col min="14345" max="14345" width="9.109375" style="4"/>
    <col min="14346" max="14346" width="12.6640625" style="4" customWidth="1"/>
    <col min="14347" max="14594" width="9.109375" style="4"/>
    <col min="14595" max="14595" width="13.109375" style="4" customWidth="1"/>
    <col min="14596" max="14597" width="9.109375" style="4"/>
    <col min="14598" max="14598" width="14.33203125" style="4" customWidth="1"/>
    <col min="14599" max="14599" width="9.109375" style="4"/>
    <col min="14600" max="14600" width="14" style="4" customWidth="1"/>
    <col min="14601" max="14601" width="9.109375" style="4"/>
    <col min="14602" max="14602" width="12.6640625" style="4" customWidth="1"/>
    <col min="14603" max="14850" width="9.109375" style="4"/>
    <col min="14851" max="14851" width="13.109375" style="4" customWidth="1"/>
    <col min="14852" max="14853" width="9.109375" style="4"/>
    <col min="14854" max="14854" width="14.33203125" style="4" customWidth="1"/>
    <col min="14855" max="14855" width="9.109375" style="4"/>
    <col min="14856" max="14856" width="14" style="4" customWidth="1"/>
    <col min="14857" max="14857" width="9.109375" style="4"/>
    <col min="14858" max="14858" width="12.6640625" style="4" customWidth="1"/>
    <col min="14859" max="15106" width="9.109375" style="4"/>
    <col min="15107" max="15107" width="13.109375" style="4" customWidth="1"/>
    <col min="15108" max="15109" width="9.109375" style="4"/>
    <col min="15110" max="15110" width="14.33203125" style="4" customWidth="1"/>
    <col min="15111" max="15111" width="9.109375" style="4"/>
    <col min="15112" max="15112" width="14" style="4" customWidth="1"/>
    <col min="15113" max="15113" width="9.109375" style="4"/>
    <col min="15114" max="15114" width="12.6640625" style="4" customWidth="1"/>
    <col min="15115" max="15362" width="9.109375" style="4"/>
    <col min="15363" max="15363" width="13.109375" style="4" customWidth="1"/>
    <col min="15364" max="15365" width="9.109375" style="4"/>
    <col min="15366" max="15366" width="14.33203125" style="4" customWidth="1"/>
    <col min="15367" max="15367" width="9.109375" style="4"/>
    <col min="15368" max="15368" width="14" style="4" customWidth="1"/>
    <col min="15369" max="15369" width="9.109375" style="4"/>
    <col min="15370" max="15370" width="12.6640625" style="4" customWidth="1"/>
    <col min="15371" max="15618" width="9.109375" style="4"/>
    <col min="15619" max="15619" width="13.109375" style="4" customWidth="1"/>
    <col min="15620" max="15621" width="9.109375" style="4"/>
    <col min="15622" max="15622" width="14.33203125" style="4" customWidth="1"/>
    <col min="15623" max="15623" width="9.109375" style="4"/>
    <col min="15624" max="15624" width="14" style="4" customWidth="1"/>
    <col min="15625" max="15625" width="9.109375" style="4"/>
    <col min="15626" max="15626" width="12.6640625" style="4" customWidth="1"/>
    <col min="15627" max="15874" width="9.109375" style="4"/>
    <col min="15875" max="15875" width="13.109375" style="4" customWidth="1"/>
    <col min="15876" max="15877" width="9.109375" style="4"/>
    <col min="15878" max="15878" width="14.33203125" style="4" customWidth="1"/>
    <col min="15879" max="15879" width="9.109375" style="4"/>
    <col min="15880" max="15880" width="14" style="4" customWidth="1"/>
    <col min="15881" max="15881" width="9.109375" style="4"/>
    <col min="15882" max="15882" width="12.6640625" style="4" customWidth="1"/>
    <col min="15883" max="16130" width="9.109375" style="4"/>
    <col min="16131" max="16131" width="13.109375" style="4" customWidth="1"/>
    <col min="16132" max="16133" width="9.109375" style="4"/>
    <col min="16134" max="16134" width="14.33203125" style="4" customWidth="1"/>
    <col min="16135" max="16135" width="9.109375" style="4"/>
    <col min="16136" max="16136" width="14" style="4" customWidth="1"/>
    <col min="16137" max="16137" width="9.109375" style="4"/>
    <col min="16138" max="16138" width="12.6640625" style="4" customWidth="1"/>
    <col min="16139" max="16384" width="9.109375" style="4"/>
  </cols>
  <sheetData>
    <row r="1" spans="1:22" x14ac:dyDescent="0.25">
      <c r="A1" s="535" t="s">
        <v>48</v>
      </c>
      <c r="B1" s="535"/>
      <c r="C1" s="535"/>
      <c r="D1" s="535"/>
      <c r="E1" s="535"/>
      <c r="F1" s="535"/>
      <c r="G1" s="535"/>
      <c r="H1" s="535"/>
      <c r="I1" s="535"/>
      <c r="J1" s="535"/>
    </row>
    <row r="2" spans="1:22" ht="13.8" thickBot="1" x14ac:dyDescent="0.3">
      <c r="A2" s="536"/>
      <c r="B2" s="536"/>
      <c r="C2" s="536"/>
      <c r="D2" s="536"/>
      <c r="E2" s="536"/>
      <c r="F2" s="536"/>
      <c r="G2" s="536"/>
      <c r="H2" s="536"/>
      <c r="I2" s="536"/>
      <c r="J2" s="536"/>
    </row>
    <row r="3" spans="1:22" s="34" customFormat="1" ht="20.25" customHeight="1" thickBot="1" x14ac:dyDescent="0.35">
      <c r="A3" s="26"/>
      <c r="B3" s="27"/>
      <c r="C3" s="28"/>
      <c r="D3" s="29"/>
      <c r="E3" s="30"/>
      <c r="F3" s="31">
        <v>44287</v>
      </c>
      <c r="G3" s="32"/>
      <c r="H3" s="31">
        <v>44317</v>
      </c>
      <c r="I3" s="32"/>
      <c r="J3" s="31">
        <v>44348</v>
      </c>
      <c r="K3" s="33"/>
      <c r="L3" s="33"/>
      <c r="M3" s="33"/>
      <c r="N3" s="33"/>
      <c r="O3" s="33"/>
      <c r="P3" s="33"/>
      <c r="Q3" s="33"/>
      <c r="R3" s="33"/>
      <c r="S3" s="33"/>
      <c r="T3" s="33"/>
      <c r="U3" s="33"/>
      <c r="V3" s="33"/>
    </row>
    <row r="4" spans="1:22" s="43" customFormat="1" ht="15.6" x14ac:dyDescent="0.3">
      <c r="A4" s="35" t="s">
        <v>49</v>
      </c>
      <c r="B4" s="537" t="s">
        <v>50</v>
      </c>
      <c r="C4" s="538"/>
      <c r="D4" s="231" t="s">
        <v>51</v>
      </c>
      <c r="E4" s="232" t="s">
        <v>52</v>
      </c>
      <c r="F4" s="233" t="s">
        <v>53</v>
      </c>
      <c r="G4" s="232" t="s">
        <v>52</v>
      </c>
      <c r="H4" s="233" t="s">
        <v>53</v>
      </c>
      <c r="I4" s="232" t="s">
        <v>52</v>
      </c>
      <c r="J4" s="233" t="s">
        <v>53</v>
      </c>
      <c r="K4" s="36"/>
      <c r="L4" s="37"/>
      <c r="M4" s="38"/>
      <c r="N4" s="37"/>
      <c r="O4" s="38"/>
      <c r="P4" s="38"/>
      <c r="Q4" s="38"/>
      <c r="R4" s="39"/>
      <c r="S4" s="40"/>
      <c r="T4" s="41"/>
      <c r="U4" s="41"/>
      <c r="V4" s="42"/>
    </row>
    <row r="5" spans="1:22" s="43" customFormat="1" ht="16.2" thickBot="1" x14ac:dyDescent="0.35">
      <c r="A5" s="251" t="s">
        <v>54</v>
      </c>
      <c r="B5" s="539" t="s">
        <v>55</v>
      </c>
      <c r="C5" s="540"/>
      <c r="D5" s="252" t="s">
        <v>56</v>
      </c>
      <c r="E5" s="253" t="s">
        <v>57</v>
      </c>
      <c r="F5" s="254" t="s">
        <v>58</v>
      </c>
      <c r="G5" s="255" t="s">
        <v>57</v>
      </c>
      <c r="H5" s="256" t="s">
        <v>58</v>
      </c>
      <c r="I5" s="253" t="s">
        <v>57</v>
      </c>
      <c r="J5" s="254" t="s">
        <v>58</v>
      </c>
      <c r="K5" s="36"/>
      <c r="L5" s="37"/>
      <c r="M5" s="38"/>
      <c r="N5" s="37"/>
      <c r="O5" s="38"/>
      <c r="P5" s="38"/>
      <c r="Q5" s="38"/>
      <c r="R5" s="39"/>
      <c r="S5" s="40"/>
      <c r="T5" s="41"/>
      <c r="U5" s="41"/>
      <c r="V5" s="42"/>
    </row>
    <row r="6" spans="1:22" s="43" customFormat="1" ht="16.5" customHeight="1" x14ac:dyDescent="0.25">
      <c r="A6" s="263">
        <v>2287</v>
      </c>
      <c r="B6" s="541" t="s">
        <v>59</v>
      </c>
      <c r="C6" s="542"/>
      <c r="D6" s="258">
        <f t="shared" ref="D6:D19" si="0">((F6+H6+J6)/(E6+G6+I6))</f>
        <v>2.6464616353565624</v>
      </c>
      <c r="E6" s="247">
        <v>217.5</v>
      </c>
      <c r="F6" s="248">
        <v>593.25057107552152</v>
      </c>
      <c r="G6" s="247">
        <v>217.5</v>
      </c>
      <c r="H6" s="249">
        <v>551.41935502868898</v>
      </c>
      <c r="I6" s="250">
        <v>225</v>
      </c>
      <c r="J6" s="248">
        <v>601.99475323112085</v>
      </c>
      <c r="K6" s="39"/>
      <c r="L6" s="39"/>
      <c r="M6" s="39"/>
      <c r="N6" s="39"/>
      <c r="O6" s="39"/>
      <c r="P6" s="39"/>
      <c r="Q6" s="39"/>
      <c r="R6" s="39"/>
      <c r="S6" s="39"/>
      <c r="T6" s="39"/>
      <c r="U6" s="39"/>
      <c r="V6" s="39"/>
    </row>
    <row r="7" spans="1:22" s="43" customFormat="1" ht="15.6" x14ac:dyDescent="0.3">
      <c r="A7" s="264">
        <v>9598</v>
      </c>
      <c r="B7" s="531" t="s">
        <v>60</v>
      </c>
      <c r="C7" s="532"/>
      <c r="D7" s="259">
        <f t="shared" ref="D7" si="1">((F7+H7+J7)/(E7+G7+I7))</f>
        <v>2.7898241038950946</v>
      </c>
      <c r="E7" s="234">
        <v>225</v>
      </c>
      <c r="F7" s="236">
        <v>660.56470543864179</v>
      </c>
      <c r="G7" s="234">
        <v>215</v>
      </c>
      <c r="H7" s="237">
        <v>576.12642502938593</v>
      </c>
      <c r="I7" s="235">
        <v>187.5</v>
      </c>
      <c r="J7" s="236">
        <v>513.92349472614421</v>
      </c>
      <c r="K7" s="36"/>
      <c r="L7" s="37"/>
      <c r="M7" s="38"/>
      <c r="N7" s="37"/>
      <c r="O7" s="38"/>
      <c r="P7" s="38"/>
      <c r="Q7" s="38"/>
      <c r="R7" s="39"/>
      <c r="S7" s="40"/>
      <c r="T7" s="41"/>
      <c r="U7" s="41"/>
      <c r="V7" s="42"/>
    </row>
    <row r="8" spans="1:22" s="43" customFormat="1" ht="15.6" x14ac:dyDescent="0.3">
      <c r="A8" s="265">
        <v>18598</v>
      </c>
      <c r="B8" s="531" t="s">
        <v>61</v>
      </c>
      <c r="C8" s="532"/>
      <c r="D8" s="259">
        <f>((F8+H8+J8)/(E8+G8+I8))</f>
        <v>2.2633600290712081</v>
      </c>
      <c r="E8" s="234">
        <v>225</v>
      </c>
      <c r="F8" s="236">
        <v>445.89947194444437</v>
      </c>
      <c r="G8" s="234">
        <v>225</v>
      </c>
      <c r="H8" s="237">
        <v>502.11640532463878</v>
      </c>
      <c r="I8" s="235">
        <v>232.5</v>
      </c>
      <c r="J8" s="236">
        <v>596.72734257201637</v>
      </c>
      <c r="K8" s="36"/>
      <c r="L8" s="37"/>
      <c r="M8" s="38"/>
      <c r="N8" s="37"/>
      <c r="O8" s="38"/>
      <c r="P8" s="38"/>
      <c r="Q8" s="38"/>
      <c r="R8" s="39"/>
      <c r="S8" s="40"/>
      <c r="T8" s="41"/>
      <c r="U8" s="41"/>
      <c r="V8" s="42"/>
    </row>
    <row r="9" spans="1:22" s="43" customFormat="1" ht="15.6" x14ac:dyDescent="0.3">
      <c r="A9" s="266">
        <v>19137</v>
      </c>
      <c r="B9" s="531" t="s">
        <v>62</v>
      </c>
      <c r="C9" s="532"/>
      <c r="D9" s="260">
        <f t="shared" si="0"/>
        <v>2.702744160155087</v>
      </c>
      <c r="E9" s="234">
        <v>225</v>
      </c>
      <c r="F9" s="236">
        <v>570.79301707083334</v>
      </c>
      <c r="G9" s="234">
        <v>217.5</v>
      </c>
      <c r="H9" s="237">
        <v>622.61520279371075</v>
      </c>
      <c r="I9" s="235">
        <v>225</v>
      </c>
      <c r="J9" s="236">
        <v>610.67350703897637</v>
      </c>
      <c r="K9" s="36"/>
      <c r="L9" s="37"/>
      <c r="M9" s="38"/>
      <c r="N9" s="37"/>
      <c r="O9" s="38"/>
      <c r="P9" s="38"/>
      <c r="Q9" s="38"/>
      <c r="R9" s="39"/>
      <c r="S9" s="40"/>
      <c r="T9" s="41"/>
      <c r="U9" s="41"/>
      <c r="V9" s="42"/>
    </row>
    <row r="10" spans="1:22" s="43" customFormat="1" ht="15.6" x14ac:dyDescent="0.3">
      <c r="A10" s="266">
        <v>19300</v>
      </c>
      <c r="B10" s="531" t="s">
        <v>63</v>
      </c>
      <c r="C10" s="532"/>
      <c r="D10" s="260">
        <f t="shared" si="0"/>
        <v>2.4310677692822771</v>
      </c>
      <c r="E10" s="234">
        <v>232.5</v>
      </c>
      <c r="F10" s="236">
        <v>559.24049947099707</v>
      </c>
      <c r="G10" s="234">
        <v>225</v>
      </c>
      <c r="H10" s="237">
        <v>536.69843690436039</v>
      </c>
      <c r="I10" s="235">
        <v>210</v>
      </c>
      <c r="J10" s="236">
        <v>526.79879962056248</v>
      </c>
      <c r="K10" s="36"/>
      <c r="L10" s="37"/>
      <c r="M10" s="38"/>
      <c r="N10" s="37"/>
      <c r="O10" s="38"/>
      <c r="P10" s="38"/>
      <c r="Q10" s="38"/>
      <c r="R10" s="39"/>
      <c r="S10" s="40"/>
      <c r="T10" s="41"/>
      <c r="U10" s="41"/>
      <c r="V10" s="42"/>
    </row>
    <row r="11" spans="1:22" s="43" customFormat="1" ht="15.6" x14ac:dyDescent="0.3">
      <c r="A11" s="267">
        <v>19918</v>
      </c>
      <c r="B11" s="531" t="s">
        <v>64</v>
      </c>
      <c r="C11" s="532"/>
      <c r="D11" s="260">
        <f t="shared" si="0"/>
        <v>6.0949383687385259</v>
      </c>
      <c r="E11" s="234">
        <v>157.5</v>
      </c>
      <c r="F11" s="236">
        <v>948.38709677419365</v>
      </c>
      <c r="G11" s="234">
        <v>225</v>
      </c>
      <c r="H11" s="237">
        <v>1399.9999999999995</v>
      </c>
      <c r="I11" s="235">
        <v>232.5</v>
      </c>
      <c r="J11" s="236">
        <v>1400.0000000000002</v>
      </c>
      <c r="K11" s="36"/>
      <c r="L11" s="37"/>
      <c r="M11" s="38"/>
      <c r="N11" s="37"/>
      <c r="O11" s="38"/>
      <c r="P11" s="38"/>
      <c r="Q11" s="38"/>
      <c r="R11" s="39"/>
      <c r="S11" s="40"/>
      <c r="T11" s="41"/>
      <c r="U11" s="41"/>
      <c r="V11" s="42"/>
    </row>
    <row r="12" spans="1:22" s="43" customFormat="1" ht="15.6" x14ac:dyDescent="0.3">
      <c r="A12" s="267">
        <v>19919</v>
      </c>
      <c r="B12" s="531" t="s">
        <v>65</v>
      </c>
      <c r="C12" s="532"/>
      <c r="D12" s="260">
        <f t="shared" si="0"/>
        <v>2.1755010354281996</v>
      </c>
      <c r="E12" s="234">
        <v>232.5</v>
      </c>
      <c r="F12" s="236">
        <v>518.7192015316989</v>
      </c>
      <c r="G12" s="234">
        <v>223</v>
      </c>
      <c r="H12" s="237">
        <v>464.88795809903024</v>
      </c>
      <c r="I12" s="235">
        <v>217.5</v>
      </c>
      <c r="J12" s="236">
        <v>480.50503721244945</v>
      </c>
      <c r="K12" s="36"/>
      <c r="L12" s="37"/>
      <c r="M12" s="38"/>
      <c r="N12" s="37"/>
      <c r="O12" s="38"/>
      <c r="P12" s="38"/>
      <c r="Q12" s="38"/>
      <c r="R12" s="39"/>
      <c r="S12" s="40"/>
      <c r="T12" s="41"/>
      <c r="U12" s="41"/>
      <c r="V12" s="42"/>
    </row>
    <row r="13" spans="1:22" s="43" customFormat="1" ht="15.6" x14ac:dyDescent="0.3">
      <c r="A13" s="267">
        <v>20826</v>
      </c>
      <c r="B13" s="531" t="s">
        <v>66</v>
      </c>
      <c r="C13" s="532"/>
      <c r="D13" s="260">
        <f t="shared" si="0"/>
        <v>2.4306592710877166</v>
      </c>
      <c r="E13" s="234">
        <v>232.5</v>
      </c>
      <c r="F13" s="236">
        <v>559.24049947099707</v>
      </c>
      <c r="G13" s="234">
        <v>225</v>
      </c>
      <c r="H13" s="237">
        <v>536.69843690436039</v>
      </c>
      <c r="I13" s="235">
        <v>206.5</v>
      </c>
      <c r="J13" s="236">
        <v>518.0188196268864</v>
      </c>
      <c r="K13" s="36"/>
      <c r="L13" s="37"/>
      <c r="M13" s="38"/>
      <c r="N13" s="37"/>
      <c r="O13" s="38"/>
      <c r="P13" s="38"/>
      <c r="Q13" s="38"/>
      <c r="R13" s="39"/>
      <c r="S13" s="40"/>
      <c r="T13" s="41"/>
      <c r="U13" s="41"/>
      <c r="V13" s="42"/>
    </row>
    <row r="14" spans="1:22" s="43" customFormat="1" ht="15.6" x14ac:dyDescent="0.3">
      <c r="A14" s="267">
        <v>22332</v>
      </c>
      <c r="B14" s="531" t="s">
        <v>67</v>
      </c>
      <c r="C14" s="532"/>
      <c r="D14" s="260">
        <f t="shared" si="0"/>
        <v>2.4335948761256443</v>
      </c>
      <c r="E14" s="234">
        <v>232.5</v>
      </c>
      <c r="F14" s="236">
        <v>559.24049947099707</v>
      </c>
      <c r="G14" s="234">
        <v>225</v>
      </c>
      <c r="H14" s="237">
        <v>536.69843690436039</v>
      </c>
      <c r="I14" s="235">
        <v>232.5</v>
      </c>
      <c r="J14" s="236">
        <v>583.24152815133698</v>
      </c>
      <c r="K14" s="36"/>
      <c r="L14" s="37"/>
      <c r="M14" s="38"/>
      <c r="N14" s="37"/>
      <c r="O14" s="38"/>
      <c r="P14" s="38"/>
      <c r="Q14" s="38"/>
      <c r="R14" s="39"/>
      <c r="S14" s="40"/>
      <c r="T14" s="41"/>
      <c r="U14" s="41"/>
      <c r="V14" s="42"/>
    </row>
    <row r="15" spans="1:22" s="43" customFormat="1" ht="15.6" x14ac:dyDescent="0.3">
      <c r="A15" s="267">
        <v>22334</v>
      </c>
      <c r="B15" s="531" t="s">
        <v>68</v>
      </c>
      <c r="C15" s="532"/>
      <c r="D15" s="260">
        <f t="shared" si="0"/>
        <v>2.5194016156093917</v>
      </c>
      <c r="E15" s="234">
        <v>225</v>
      </c>
      <c r="F15" s="236">
        <v>595.91990390105559</v>
      </c>
      <c r="G15" s="234">
        <v>225</v>
      </c>
      <c r="H15" s="237">
        <v>589.05308206274731</v>
      </c>
      <c r="I15" s="235">
        <v>229.5</v>
      </c>
      <c r="J15" s="236">
        <v>526.96041184277897</v>
      </c>
      <c r="K15" s="36"/>
      <c r="L15" s="37"/>
      <c r="M15" s="38"/>
      <c r="N15" s="37"/>
      <c r="O15" s="38"/>
      <c r="P15" s="38"/>
      <c r="Q15" s="38"/>
      <c r="R15" s="39"/>
      <c r="S15" s="40"/>
      <c r="T15" s="41"/>
      <c r="U15" s="41"/>
      <c r="V15" s="42"/>
    </row>
    <row r="16" spans="1:22" s="43" customFormat="1" ht="15.6" x14ac:dyDescent="0.3">
      <c r="A16" s="267">
        <v>22940</v>
      </c>
      <c r="B16" s="531" t="s">
        <v>69</v>
      </c>
      <c r="C16" s="532"/>
      <c r="D16" s="260">
        <f t="shared" si="0"/>
        <v>2.4344451859524661</v>
      </c>
      <c r="E16" s="234">
        <v>225</v>
      </c>
      <c r="F16" s="236">
        <v>541.20048335902948</v>
      </c>
      <c r="G16" s="234">
        <v>217.5</v>
      </c>
      <c r="H16" s="237">
        <v>518.80848900754836</v>
      </c>
      <c r="I16" s="235">
        <v>232.5</v>
      </c>
      <c r="J16" s="236">
        <v>583.24152815133687</v>
      </c>
      <c r="K16" s="36"/>
      <c r="L16" s="37"/>
      <c r="M16" s="38"/>
      <c r="N16" s="37"/>
      <c r="O16" s="38"/>
      <c r="P16" s="38"/>
      <c r="Q16" s="38"/>
      <c r="R16" s="39"/>
      <c r="S16" s="40"/>
      <c r="T16" s="41"/>
      <c r="U16" s="41"/>
      <c r="V16" s="42"/>
    </row>
    <row r="17" spans="1:22" s="43" customFormat="1" ht="15.6" x14ac:dyDescent="0.3">
      <c r="A17" s="267">
        <v>23075</v>
      </c>
      <c r="B17" s="531" t="s">
        <v>70</v>
      </c>
      <c r="C17" s="532"/>
      <c r="D17" s="260">
        <f>((F17+H17+J17)/(E17+G17+I17))</f>
        <v>3.0577656895099858</v>
      </c>
      <c r="E17" s="234">
        <v>221</v>
      </c>
      <c r="F17" s="236">
        <v>643.83818648075271</v>
      </c>
      <c r="G17" s="234">
        <v>225</v>
      </c>
      <c r="H17" s="237">
        <v>666.25006014930159</v>
      </c>
      <c r="I17" s="235">
        <v>194</v>
      </c>
      <c r="J17" s="236">
        <v>646.88179465633652</v>
      </c>
      <c r="K17" s="36"/>
      <c r="L17" s="37"/>
      <c r="M17" s="38"/>
      <c r="N17" s="37"/>
      <c r="O17" s="38"/>
      <c r="P17" s="38"/>
      <c r="Q17" s="38"/>
      <c r="R17" s="39"/>
      <c r="S17" s="40"/>
      <c r="T17" s="41"/>
      <c r="U17" s="41"/>
      <c r="V17" s="42"/>
    </row>
    <row r="18" spans="1:22" s="43" customFormat="1" ht="15.6" x14ac:dyDescent="0.3">
      <c r="A18" s="267">
        <v>25086</v>
      </c>
      <c r="B18" s="531" t="s">
        <v>71</v>
      </c>
      <c r="C18" s="532"/>
      <c r="D18" s="260">
        <f t="shared" ref="D18" si="2">((F18+H18+J18)/(E18+G18+I18))</f>
        <v>2.0884094762830894</v>
      </c>
      <c r="E18" s="234">
        <v>232.5</v>
      </c>
      <c r="F18" s="236">
        <v>575.89208447671103</v>
      </c>
      <c r="G18" s="234">
        <v>217.5</v>
      </c>
      <c r="H18" s="237">
        <v>400.18119906565653</v>
      </c>
      <c r="I18" s="235">
        <v>225</v>
      </c>
      <c r="J18" s="236">
        <v>433.60311294871786</v>
      </c>
      <c r="K18" s="36"/>
      <c r="L18" s="37"/>
      <c r="M18" s="38"/>
      <c r="N18" s="37"/>
      <c r="O18" s="38"/>
      <c r="P18" s="38"/>
      <c r="Q18" s="38"/>
      <c r="R18" s="39"/>
      <c r="S18" s="40"/>
      <c r="T18" s="41"/>
      <c r="U18" s="41"/>
      <c r="V18" s="42"/>
    </row>
    <row r="19" spans="1:22" s="43" customFormat="1" ht="15.6" x14ac:dyDescent="0.3">
      <c r="A19" s="267">
        <v>26217</v>
      </c>
      <c r="B19" s="531" t="s">
        <v>130</v>
      </c>
      <c r="C19" s="532"/>
      <c r="D19" s="260">
        <f t="shared" si="0"/>
        <v>2.4373439976041875</v>
      </c>
      <c r="E19" s="234">
        <v>232.5</v>
      </c>
      <c r="F19" s="236">
        <v>559.24049947099707</v>
      </c>
      <c r="G19" s="234">
        <v>165</v>
      </c>
      <c r="H19" s="237">
        <v>393.57885372986414</v>
      </c>
      <c r="I19" s="235">
        <v>225</v>
      </c>
      <c r="J19" s="236">
        <v>564.42728530774548</v>
      </c>
      <c r="K19" s="36"/>
      <c r="L19" s="37"/>
      <c r="M19" s="38"/>
      <c r="N19" s="37"/>
      <c r="O19" s="38"/>
      <c r="P19" s="38"/>
      <c r="Q19" s="38"/>
      <c r="R19" s="39"/>
      <c r="S19" s="40"/>
      <c r="T19" s="41"/>
      <c r="U19" s="41"/>
      <c r="V19" s="42"/>
    </row>
    <row r="20" spans="1:22" s="43" customFormat="1" ht="15.6" x14ac:dyDescent="0.3">
      <c r="A20" s="267">
        <v>26225</v>
      </c>
      <c r="B20" s="531" t="s">
        <v>72</v>
      </c>
      <c r="C20" s="532"/>
      <c r="D20" s="260">
        <f>((F20+H20+J20)/(E20+G20+I20))</f>
        <v>1.6434542727101564</v>
      </c>
      <c r="E20" s="234">
        <v>232.5</v>
      </c>
      <c r="F20" s="236">
        <v>519.06811604629627</v>
      </c>
      <c r="G20" s="234">
        <v>225</v>
      </c>
      <c r="H20" s="237">
        <v>378.6455262224772</v>
      </c>
      <c r="I20" s="235">
        <v>232.5</v>
      </c>
      <c r="J20" s="236">
        <v>236.26980590123449</v>
      </c>
      <c r="K20" s="36"/>
      <c r="L20" s="37"/>
      <c r="M20" s="38"/>
      <c r="N20" s="37"/>
      <c r="O20" s="38"/>
      <c r="P20" s="38"/>
      <c r="Q20" s="38"/>
      <c r="R20" s="39"/>
      <c r="S20" s="40"/>
      <c r="T20" s="41"/>
      <c r="U20" s="41"/>
      <c r="V20" s="42"/>
    </row>
    <row r="21" spans="1:22" s="43" customFormat="1" ht="15.6" x14ac:dyDescent="0.3">
      <c r="A21" s="267">
        <v>27884</v>
      </c>
      <c r="B21" s="531" t="s">
        <v>73</v>
      </c>
      <c r="C21" s="532"/>
      <c r="D21" s="260">
        <f t="shared" ref="D21:D26" si="3">((F21+H21+J21)/(E21+G21+I21))</f>
        <v>3.0323341620202089</v>
      </c>
      <c r="E21" s="234">
        <v>225</v>
      </c>
      <c r="F21" s="236">
        <v>734.78438032133317</v>
      </c>
      <c r="G21" s="234">
        <v>217.5</v>
      </c>
      <c r="H21" s="237">
        <v>586.12747463484845</v>
      </c>
      <c r="I21" s="235">
        <v>225</v>
      </c>
      <c r="J21" s="236">
        <v>703.17119819230754</v>
      </c>
      <c r="K21" s="36"/>
      <c r="L21" s="37"/>
      <c r="M21" s="38"/>
      <c r="N21" s="37"/>
      <c r="O21" s="38"/>
      <c r="P21" s="38"/>
      <c r="Q21" s="38"/>
      <c r="R21" s="39"/>
      <c r="S21" s="40"/>
      <c r="T21" s="41"/>
      <c r="U21" s="41"/>
      <c r="V21" s="42"/>
    </row>
    <row r="22" spans="1:22" s="43" customFormat="1" ht="15.6" x14ac:dyDescent="0.3">
      <c r="A22" s="267">
        <v>27885</v>
      </c>
      <c r="B22" s="531" t="s">
        <v>74</v>
      </c>
      <c r="C22" s="532"/>
      <c r="D22" s="260">
        <f t="shared" si="3"/>
        <v>3.4333302480544283</v>
      </c>
      <c r="E22" s="234">
        <v>232.5</v>
      </c>
      <c r="F22" s="236">
        <v>830.76955884319977</v>
      </c>
      <c r="G22" s="234">
        <v>217.5</v>
      </c>
      <c r="H22" s="237">
        <v>684.3503556671958</v>
      </c>
      <c r="I22" s="235">
        <v>232.5</v>
      </c>
      <c r="J22" s="236">
        <v>828.12797978675212</v>
      </c>
      <c r="K22" s="36"/>
      <c r="L22" s="37"/>
      <c r="M22" s="38"/>
      <c r="N22" s="37"/>
      <c r="O22" s="38"/>
      <c r="P22" s="38"/>
      <c r="Q22" s="38"/>
      <c r="R22" s="39"/>
      <c r="S22" s="40"/>
      <c r="T22" s="41"/>
      <c r="U22" s="41"/>
      <c r="V22" s="42"/>
    </row>
    <row r="23" spans="1:22" s="43" customFormat="1" ht="15.6" x14ac:dyDescent="0.3">
      <c r="A23" s="267">
        <v>27886</v>
      </c>
      <c r="B23" s="531" t="s">
        <v>75</v>
      </c>
      <c r="C23" s="532"/>
      <c r="D23" s="260">
        <f t="shared" si="3"/>
        <v>3.2851949006608732</v>
      </c>
      <c r="E23" s="234">
        <v>232.5</v>
      </c>
      <c r="F23" s="236">
        <v>842.12404458066658</v>
      </c>
      <c r="G23" s="234">
        <v>225</v>
      </c>
      <c r="H23" s="237">
        <v>698.38261180952384</v>
      </c>
      <c r="I23" s="235">
        <v>232.5</v>
      </c>
      <c r="J23" s="236">
        <v>726.27782506581207</v>
      </c>
      <c r="K23" s="36"/>
      <c r="L23" s="37"/>
      <c r="M23" s="38"/>
      <c r="N23" s="37"/>
      <c r="O23" s="38"/>
      <c r="P23" s="38"/>
      <c r="Q23" s="38"/>
      <c r="R23" s="39"/>
      <c r="S23" s="40"/>
      <c r="T23" s="41"/>
      <c r="U23" s="41"/>
      <c r="V23" s="42"/>
    </row>
    <row r="24" spans="1:22" s="43" customFormat="1" ht="15.6" x14ac:dyDescent="0.3">
      <c r="A24" s="267">
        <v>27888</v>
      </c>
      <c r="B24" s="531" t="s">
        <v>76</v>
      </c>
      <c r="C24" s="532"/>
      <c r="D24" s="260">
        <f t="shared" ref="D24:D25" si="4">((F24+H24+J24)/(E24+G24+I24))</f>
        <v>3.8433500573501229</v>
      </c>
      <c r="E24" s="234">
        <v>210</v>
      </c>
      <c r="F24" s="236">
        <v>848.02406703407428</v>
      </c>
      <c r="G24" s="234">
        <v>172.5</v>
      </c>
      <c r="H24" s="237">
        <v>640.83524135740731</v>
      </c>
      <c r="I24" s="235">
        <v>225</v>
      </c>
      <c r="J24" s="236">
        <v>845.975851448718</v>
      </c>
      <c r="K24" s="36"/>
      <c r="L24" s="37"/>
      <c r="M24" s="38"/>
      <c r="N24" s="37"/>
      <c r="O24" s="38"/>
      <c r="P24" s="38"/>
      <c r="Q24" s="38"/>
      <c r="R24" s="39"/>
      <c r="S24" s="40"/>
      <c r="T24" s="41"/>
      <c r="U24" s="41"/>
      <c r="V24" s="42"/>
    </row>
    <row r="25" spans="1:22" s="43" customFormat="1" ht="15.6" x14ac:dyDescent="0.3">
      <c r="A25" s="267">
        <v>28757</v>
      </c>
      <c r="B25" s="531" t="s">
        <v>77</v>
      </c>
      <c r="C25" s="532"/>
      <c r="D25" s="260">
        <f t="shared" si="4"/>
        <v>3.4559553012803308</v>
      </c>
      <c r="E25" s="234">
        <v>232.5</v>
      </c>
      <c r="F25" s="236">
        <v>869.74322363102215</v>
      </c>
      <c r="G25" s="234">
        <v>157.5</v>
      </c>
      <c r="H25" s="237">
        <v>475.45452784700115</v>
      </c>
      <c r="I25" s="235">
        <v>217.5</v>
      </c>
      <c r="J25" s="236">
        <v>754.29509404977762</v>
      </c>
      <c r="K25" s="36"/>
      <c r="L25" s="37"/>
      <c r="M25" s="38"/>
      <c r="N25" s="37"/>
      <c r="O25" s="38"/>
      <c r="P25" s="38"/>
      <c r="Q25" s="38"/>
      <c r="R25" s="39"/>
      <c r="S25" s="40"/>
      <c r="T25" s="41"/>
      <c r="U25" s="41"/>
      <c r="V25" s="42"/>
    </row>
    <row r="26" spans="1:22" s="43" customFormat="1" ht="15.6" x14ac:dyDescent="0.3">
      <c r="A26" s="267">
        <v>30105</v>
      </c>
      <c r="B26" s="531" t="s">
        <v>78</v>
      </c>
      <c r="C26" s="532"/>
      <c r="D26" s="260">
        <f t="shared" si="3"/>
        <v>2.5718178063880073</v>
      </c>
      <c r="E26" s="234">
        <v>232.5</v>
      </c>
      <c r="F26" s="236">
        <v>664.87254539743572</v>
      </c>
      <c r="G26" s="234">
        <v>217.5</v>
      </c>
      <c r="H26" s="237">
        <v>412.34297882135377</v>
      </c>
      <c r="I26" s="235">
        <v>232.5</v>
      </c>
      <c r="J26" s="236">
        <v>678.05012864102548</v>
      </c>
      <c r="K26" s="36"/>
      <c r="L26" s="37"/>
      <c r="M26" s="38"/>
      <c r="N26" s="37"/>
      <c r="O26" s="38"/>
      <c r="P26" s="38"/>
      <c r="Q26" s="38"/>
      <c r="R26" s="39"/>
      <c r="S26" s="40"/>
      <c r="T26" s="41"/>
      <c r="U26" s="41"/>
      <c r="V26" s="42"/>
    </row>
    <row r="27" spans="1:22" s="43" customFormat="1" ht="15.6" x14ac:dyDescent="0.3">
      <c r="A27" s="267">
        <v>30744</v>
      </c>
      <c r="B27" s="531" t="s">
        <v>79</v>
      </c>
      <c r="C27" s="532"/>
      <c r="D27" s="260">
        <f>((F27+H27+J27)/(E27+G27+I27))</f>
        <v>3.6507824452462425</v>
      </c>
      <c r="E27" s="234">
        <v>232.5</v>
      </c>
      <c r="F27" s="236">
        <v>892.04361875212976</v>
      </c>
      <c r="G27" s="234">
        <v>217.5</v>
      </c>
      <c r="H27" s="237">
        <v>761.22236963622174</v>
      </c>
      <c r="I27" s="235">
        <v>225</v>
      </c>
      <c r="J27" s="236">
        <v>811.01216215286195</v>
      </c>
      <c r="K27" s="36"/>
      <c r="L27" s="37"/>
      <c r="M27" s="38"/>
      <c r="N27" s="37"/>
      <c r="O27" s="38"/>
      <c r="P27" s="38"/>
      <c r="Q27" s="38"/>
      <c r="R27" s="39"/>
      <c r="S27" s="40"/>
      <c r="T27" s="41"/>
      <c r="U27" s="41"/>
      <c r="V27" s="42"/>
    </row>
    <row r="28" spans="1:22" s="43" customFormat="1" ht="15.6" x14ac:dyDescent="0.3">
      <c r="A28" s="267">
        <v>31171</v>
      </c>
      <c r="B28" s="531" t="s">
        <v>80</v>
      </c>
      <c r="C28" s="532"/>
      <c r="D28" s="260">
        <f t="shared" ref="D28:D33" si="5">((F28+H28+J28)/(E28+G28+I28))</f>
        <v>2.7801662975933676</v>
      </c>
      <c r="E28" s="234">
        <v>232.5</v>
      </c>
      <c r="F28" s="236">
        <v>562.0232214711109</v>
      </c>
      <c r="G28" s="234">
        <v>225</v>
      </c>
      <c r="H28" s="237">
        <v>647.62760683333318</v>
      </c>
      <c r="I28" s="235">
        <v>232.5</v>
      </c>
      <c r="J28" s="236">
        <v>708.66391703497948</v>
      </c>
      <c r="K28" s="36"/>
      <c r="L28" s="37"/>
      <c r="M28" s="38"/>
      <c r="N28" s="37"/>
      <c r="O28" s="38"/>
      <c r="P28" s="38"/>
      <c r="Q28" s="38"/>
      <c r="R28" s="39"/>
      <c r="S28" s="40"/>
      <c r="T28" s="41"/>
      <c r="U28" s="41"/>
      <c r="V28" s="42"/>
    </row>
    <row r="29" spans="1:22" s="43" customFormat="1" ht="15.6" x14ac:dyDescent="0.3">
      <c r="A29" s="267">
        <v>31323</v>
      </c>
      <c r="B29" s="531" t="s">
        <v>81</v>
      </c>
      <c r="C29" s="532"/>
      <c r="D29" s="260">
        <f t="shared" si="5"/>
        <v>3.0024672709949827</v>
      </c>
      <c r="E29" s="234">
        <v>232.5</v>
      </c>
      <c r="F29" s="236">
        <v>768.66213978013309</v>
      </c>
      <c r="G29" s="234">
        <v>180</v>
      </c>
      <c r="H29" s="237">
        <v>455.40800635555547</v>
      </c>
      <c r="I29" s="235">
        <v>202.5</v>
      </c>
      <c r="J29" s="236">
        <v>622.44722552622591</v>
      </c>
      <c r="K29" s="36"/>
      <c r="L29" s="37"/>
      <c r="M29" s="38"/>
      <c r="N29" s="37"/>
      <c r="O29" s="38"/>
      <c r="P29" s="38"/>
      <c r="Q29" s="38"/>
      <c r="R29" s="39"/>
      <c r="S29" s="40"/>
      <c r="T29" s="41"/>
      <c r="U29" s="41"/>
      <c r="V29" s="42"/>
    </row>
    <row r="30" spans="1:22" s="43" customFormat="1" ht="15.6" x14ac:dyDescent="0.3">
      <c r="A30" s="267">
        <v>31346</v>
      </c>
      <c r="B30" s="531" t="s">
        <v>82</v>
      </c>
      <c r="C30" s="532"/>
      <c r="D30" s="260">
        <f t="shared" si="5"/>
        <v>2.5739079587695621</v>
      </c>
      <c r="E30" s="234">
        <v>232.5</v>
      </c>
      <c r="F30" s="236">
        <v>550.67345956292866</v>
      </c>
      <c r="G30" s="234">
        <v>225</v>
      </c>
      <c r="H30" s="237">
        <v>588.19047097729765</v>
      </c>
      <c r="I30" s="235">
        <v>225</v>
      </c>
      <c r="J30" s="236">
        <v>617.82825131999994</v>
      </c>
      <c r="K30" s="36"/>
      <c r="L30" s="37"/>
      <c r="M30" s="38"/>
      <c r="N30" s="37"/>
      <c r="O30" s="38"/>
      <c r="P30" s="38"/>
      <c r="Q30" s="38"/>
      <c r="R30" s="39"/>
      <c r="S30" s="40"/>
      <c r="T30" s="41"/>
      <c r="U30" s="41"/>
      <c r="V30" s="42"/>
    </row>
    <row r="31" spans="1:22" s="43" customFormat="1" ht="15.6" x14ac:dyDescent="0.3">
      <c r="A31" s="267">
        <v>31544</v>
      </c>
      <c r="B31" s="531" t="s">
        <v>83</v>
      </c>
      <c r="C31" s="532"/>
      <c r="D31" s="260">
        <f>((F31+H31+J31)/(E31+G31+I31))</f>
        <v>2.8811285864969567</v>
      </c>
      <c r="E31" s="234">
        <v>232.5</v>
      </c>
      <c r="F31" s="236">
        <v>697.45085576717577</v>
      </c>
      <c r="G31" s="234">
        <v>217.5</v>
      </c>
      <c r="H31" s="237">
        <v>585.98931775526876</v>
      </c>
      <c r="I31" s="235">
        <v>232.5</v>
      </c>
      <c r="J31" s="236">
        <v>682.93008676172826</v>
      </c>
      <c r="K31" s="36"/>
      <c r="L31" s="37"/>
      <c r="M31" s="38"/>
      <c r="N31" s="37"/>
      <c r="O31" s="38"/>
      <c r="P31" s="38"/>
      <c r="Q31" s="38"/>
      <c r="R31" s="39"/>
      <c r="S31" s="40"/>
      <c r="T31" s="41"/>
      <c r="U31" s="41"/>
      <c r="V31" s="42"/>
    </row>
    <row r="32" spans="1:22" s="43" customFormat="1" ht="15.6" x14ac:dyDescent="0.3">
      <c r="A32" s="267">
        <v>32640</v>
      </c>
      <c r="B32" s="293" t="s">
        <v>126</v>
      </c>
      <c r="C32" s="294"/>
      <c r="D32" s="260">
        <f>((F32+H32+J32)/(E32+G32+I32))</f>
        <v>2.4335948761256438</v>
      </c>
      <c r="E32" s="234">
        <v>232.5</v>
      </c>
      <c r="F32" s="236">
        <v>559.24049947099707</v>
      </c>
      <c r="G32" s="234">
        <v>225</v>
      </c>
      <c r="H32" s="237">
        <v>536.69843690436028</v>
      </c>
      <c r="I32" s="235">
        <v>232.5</v>
      </c>
      <c r="J32" s="236">
        <v>583.24152815133687</v>
      </c>
      <c r="K32" s="36"/>
      <c r="L32" s="37"/>
      <c r="M32" s="38"/>
      <c r="N32" s="37"/>
      <c r="O32" s="38"/>
      <c r="P32" s="38"/>
      <c r="Q32" s="38"/>
      <c r="R32" s="39"/>
      <c r="S32" s="40"/>
      <c r="T32" s="41"/>
      <c r="U32" s="41"/>
      <c r="V32" s="42"/>
    </row>
    <row r="33" spans="1:22" s="43" customFormat="1" ht="15.6" x14ac:dyDescent="0.3">
      <c r="A33" s="267">
        <v>32944</v>
      </c>
      <c r="B33" s="533" t="s">
        <v>84</v>
      </c>
      <c r="C33" s="534"/>
      <c r="D33" s="260">
        <f t="shared" si="5"/>
        <v>2.556537643477014</v>
      </c>
      <c r="E33" s="234">
        <v>225</v>
      </c>
      <c r="F33" s="236">
        <v>502.62220361111105</v>
      </c>
      <c r="G33" s="234">
        <v>217.5</v>
      </c>
      <c r="H33" s="237">
        <v>557.17662408501553</v>
      </c>
      <c r="I33" s="235">
        <v>220.5</v>
      </c>
      <c r="J33" s="236">
        <v>635.18562992913382</v>
      </c>
      <c r="K33" s="36"/>
      <c r="L33" s="37"/>
      <c r="M33" s="38"/>
      <c r="N33" s="37"/>
      <c r="O33" s="38"/>
      <c r="P33" s="38"/>
      <c r="Q33" s="38"/>
      <c r="R33" s="39"/>
      <c r="S33" s="40"/>
      <c r="T33" s="41"/>
      <c r="U33" s="41"/>
      <c r="V33" s="42"/>
    </row>
    <row r="34" spans="1:22" s="43" customFormat="1" ht="15.6" x14ac:dyDescent="0.3">
      <c r="A34" s="267">
        <v>33382</v>
      </c>
      <c r="B34" s="533" t="s">
        <v>85</v>
      </c>
      <c r="C34" s="534"/>
      <c r="D34" s="260">
        <f t="shared" ref="D34" si="6">((F34+H34+J34)/(E34+G34+I34))</f>
        <v>1.5516130376782407</v>
      </c>
      <c r="E34" s="234">
        <v>219.5</v>
      </c>
      <c r="F34" s="236">
        <v>451.95538940732212</v>
      </c>
      <c r="G34" s="234">
        <v>210</v>
      </c>
      <c r="H34" s="237">
        <v>256.69472041975308</v>
      </c>
      <c r="I34" s="235">
        <v>225</v>
      </c>
      <c r="J34" s="236">
        <v>306.88062333333335</v>
      </c>
      <c r="K34" s="36"/>
      <c r="L34" s="37"/>
      <c r="M34" s="38"/>
      <c r="N34" s="37"/>
      <c r="O34" s="38"/>
      <c r="P34" s="38"/>
      <c r="Q34" s="38"/>
      <c r="R34" s="39"/>
      <c r="S34" s="40"/>
      <c r="T34" s="41"/>
      <c r="U34" s="41"/>
      <c r="V34" s="42"/>
    </row>
    <row r="35" spans="1:22" s="43" customFormat="1" ht="15.6" x14ac:dyDescent="0.3">
      <c r="A35" s="267">
        <v>34536</v>
      </c>
      <c r="B35" s="529" t="s">
        <v>114</v>
      </c>
      <c r="C35" s="530"/>
      <c r="D35" s="260">
        <f t="shared" ref="D35:D43" si="7">((F35+H35+J35)/(E35+G35+I35))</f>
        <v>2.6555361777597759</v>
      </c>
      <c r="E35" s="234">
        <v>232.5</v>
      </c>
      <c r="F35" s="242">
        <v>566.20089197702168</v>
      </c>
      <c r="G35" s="243">
        <v>211</v>
      </c>
      <c r="H35" s="244">
        <v>515.72423165538873</v>
      </c>
      <c r="I35" s="245">
        <v>225</v>
      </c>
      <c r="J35" s="242">
        <v>693.3008112</v>
      </c>
      <c r="K35" s="36"/>
      <c r="L35" s="37"/>
      <c r="M35" s="38"/>
      <c r="N35" s="37"/>
      <c r="O35" s="38"/>
      <c r="P35" s="38"/>
      <c r="Q35" s="38"/>
      <c r="R35" s="39"/>
      <c r="S35" s="40"/>
      <c r="T35" s="41"/>
      <c r="U35" s="41"/>
      <c r="V35" s="42"/>
    </row>
    <row r="36" spans="1:22" s="43" customFormat="1" ht="15.6" x14ac:dyDescent="0.3">
      <c r="A36" s="267">
        <v>34704</v>
      </c>
      <c r="B36" s="282" t="s">
        <v>116</v>
      </c>
      <c r="C36" s="320"/>
      <c r="D36" s="260">
        <f t="shared" ref="D36" si="8">((F36+H36+J36)/(E36+G36+I36))</f>
        <v>2.6665214602184135</v>
      </c>
      <c r="E36" s="234">
        <v>217.5</v>
      </c>
      <c r="F36" s="242">
        <v>467.49905716912991</v>
      </c>
      <c r="G36" s="243">
        <v>225</v>
      </c>
      <c r="H36" s="244">
        <v>609.79223563799098</v>
      </c>
      <c r="I36" s="245">
        <v>217.5</v>
      </c>
      <c r="J36" s="242">
        <v>682.61287093703186</v>
      </c>
      <c r="K36" s="36"/>
      <c r="L36" s="37"/>
      <c r="M36" s="38"/>
      <c r="N36" s="37"/>
      <c r="O36" s="38"/>
      <c r="P36" s="38"/>
      <c r="Q36" s="38"/>
      <c r="R36" s="39"/>
      <c r="S36" s="40"/>
      <c r="T36" s="41"/>
      <c r="U36" s="41"/>
      <c r="V36" s="42"/>
    </row>
    <row r="37" spans="1:22" s="43" customFormat="1" ht="15.6" x14ac:dyDescent="0.3">
      <c r="A37" s="267">
        <v>34911</v>
      </c>
      <c r="B37" s="282" t="s">
        <v>156</v>
      </c>
      <c r="C37" s="270"/>
      <c r="D37" s="260">
        <f t="shared" si="7"/>
        <v>2.9329760027040592</v>
      </c>
      <c r="E37" s="234">
        <v>210</v>
      </c>
      <c r="F37" s="242">
        <v>748.41419201932354</v>
      </c>
      <c r="G37" s="243">
        <v>120</v>
      </c>
      <c r="H37" s="244">
        <v>292.28727321212114</v>
      </c>
      <c r="I37" s="245">
        <v>230</v>
      </c>
      <c r="J37" s="242">
        <v>601.76509628282838</v>
      </c>
      <c r="K37" s="36"/>
      <c r="L37" s="37"/>
      <c r="M37" s="38"/>
      <c r="N37" s="37"/>
      <c r="O37" s="38"/>
      <c r="P37" s="38"/>
      <c r="Q37" s="38"/>
      <c r="R37" s="39"/>
      <c r="S37" s="40"/>
      <c r="T37" s="41"/>
      <c r="U37" s="41"/>
      <c r="V37" s="42"/>
    </row>
    <row r="38" spans="1:22" s="43" customFormat="1" ht="15.6" x14ac:dyDescent="0.3">
      <c r="A38" s="267">
        <v>35144</v>
      </c>
      <c r="B38" s="282" t="s">
        <v>119</v>
      </c>
      <c r="C38" s="284"/>
      <c r="D38" s="260">
        <f t="shared" si="7"/>
        <v>2.4573606443753175</v>
      </c>
      <c r="E38" s="234">
        <v>232.5</v>
      </c>
      <c r="F38" s="242">
        <v>674.79276928231468</v>
      </c>
      <c r="G38" s="243">
        <v>210</v>
      </c>
      <c r="H38" s="244">
        <v>404.76277412026127</v>
      </c>
      <c r="I38" s="245">
        <v>225</v>
      </c>
      <c r="J38" s="242">
        <v>560.73268671794858</v>
      </c>
      <c r="K38" s="36"/>
      <c r="L38" s="37"/>
      <c r="M38" s="38"/>
      <c r="N38" s="37"/>
      <c r="O38" s="38"/>
      <c r="P38" s="38"/>
      <c r="Q38" s="38"/>
      <c r="R38" s="39"/>
      <c r="S38" s="40"/>
      <c r="T38" s="41"/>
      <c r="U38" s="41"/>
      <c r="V38" s="42"/>
    </row>
    <row r="39" spans="1:22" s="43" customFormat="1" ht="15.6" x14ac:dyDescent="0.3">
      <c r="A39" s="267">
        <v>36212</v>
      </c>
      <c r="B39" s="282" t="s">
        <v>125</v>
      </c>
      <c r="C39" s="306"/>
      <c r="D39" s="260">
        <f t="shared" ref="D39" si="9">((F39+H39+J39)/(E39+G39+I39))</f>
        <v>2.9198664906255889</v>
      </c>
      <c r="E39" s="234">
        <v>229.5</v>
      </c>
      <c r="F39" s="242">
        <v>590.92031994531249</v>
      </c>
      <c r="G39" s="243">
        <v>224.5</v>
      </c>
      <c r="H39" s="244">
        <v>696.92171830077837</v>
      </c>
      <c r="I39" s="245">
        <v>232.5</v>
      </c>
      <c r="J39" s="242">
        <v>716.64630756837607</v>
      </c>
      <c r="K39" s="36"/>
      <c r="L39" s="37"/>
      <c r="M39" s="38"/>
      <c r="N39" s="37"/>
      <c r="O39" s="38"/>
      <c r="P39" s="38"/>
      <c r="Q39" s="38"/>
      <c r="R39" s="39"/>
      <c r="S39" s="40"/>
      <c r="T39" s="41"/>
      <c r="U39" s="41"/>
      <c r="V39" s="42"/>
    </row>
    <row r="40" spans="1:22" s="43" customFormat="1" ht="15.6" x14ac:dyDescent="0.3">
      <c r="A40" s="267">
        <v>36524</v>
      </c>
      <c r="B40" s="282" t="s">
        <v>122</v>
      </c>
      <c r="C40" s="287"/>
      <c r="D40" s="260">
        <f t="shared" si="7"/>
        <v>3.017320447853078</v>
      </c>
      <c r="E40" s="234">
        <v>232.5</v>
      </c>
      <c r="F40" s="242">
        <v>599.11713509401704</v>
      </c>
      <c r="G40" s="243">
        <v>225</v>
      </c>
      <c r="H40" s="244">
        <v>623.7201069954458</v>
      </c>
      <c r="I40" s="245">
        <v>225</v>
      </c>
      <c r="J40" s="242">
        <v>836.48396357026263</v>
      </c>
      <c r="K40" s="36"/>
      <c r="L40" s="37"/>
      <c r="M40" s="38"/>
      <c r="N40" s="37"/>
      <c r="O40" s="38"/>
      <c r="P40" s="38"/>
      <c r="Q40" s="38"/>
      <c r="R40" s="39"/>
      <c r="S40" s="40"/>
      <c r="T40" s="41"/>
      <c r="U40" s="41"/>
      <c r="V40" s="42"/>
    </row>
    <row r="41" spans="1:22" s="43" customFormat="1" ht="15.6" x14ac:dyDescent="0.3">
      <c r="A41" s="267">
        <v>36777</v>
      </c>
      <c r="B41" s="282" t="s">
        <v>123</v>
      </c>
      <c r="C41" s="289"/>
      <c r="D41" s="260">
        <f t="shared" si="7"/>
        <v>2.4888373875250265</v>
      </c>
      <c r="E41" s="234">
        <v>232.5</v>
      </c>
      <c r="F41" s="242">
        <v>589.83660207189803</v>
      </c>
      <c r="G41" s="243">
        <v>225</v>
      </c>
      <c r="H41" s="244">
        <v>468.81109615000003</v>
      </c>
      <c r="I41" s="245">
        <v>232.5</v>
      </c>
      <c r="J41" s="242">
        <v>658.65009917037037</v>
      </c>
      <c r="K41" s="36"/>
      <c r="L41" s="37"/>
      <c r="M41" s="38"/>
      <c r="N41" s="37"/>
      <c r="O41" s="38"/>
      <c r="P41" s="38"/>
      <c r="Q41" s="38"/>
      <c r="R41" s="39"/>
      <c r="S41" s="40"/>
      <c r="T41" s="41"/>
      <c r="U41" s="41"/>
      <c r="V41" s="42"/>
    </row>
    <row r="42" spans="1:22" s="43" customFormat="1" ht="15.6" x14ac:dyDescent="0.3">
      <c r="A42" s="267">
        <v>36860</v>
      </c>
      <c r="B42" s="282" t="s">
        <v>124</v>
      </c>
      <c r="C42" s="314"/>
      <c r="D42" s="260">
        <f t="shared" ref="D42" si="10">((F42+H42+J42)/(E42+G42+I42))</f>
        <v>3.1293370569152184</v>
      </c>
      <c r="E42" s="234">
        <v>127.5</v>
      </c>
      <c r="F42" s="242">
        <v>325.42974591269837</v>
      </c>
      <c r="G42" s="243">
        <v>217.5</v>
      </c>
      <c r="H42" s="244">
        <v>685.22817125925917</v>
      </c>
      <c r="I42" s="245">
        <v>232.5</v>
      </c>
      <c r="J42" s="242">
        <v>796.53423319658111</v>
      </c>
      <c r="K42" s="36"/>
      <c r="L42" s="37"/>
      <c r="M42" s="38"/>
      <c r="N42" s="37"/>
      <c r="O42" s="38"/>
      <c r="P42" s="38"/>
      <c r="Q42" s="38"/>
      <c r="R42" s="39"/>
      <c r="S42" s="40"/>
      <c r="T42" s="41"/>
      <c r="U42" s="41"/>
      <c r="V42" s="42"/>
    </row>
    <row r="43" spans="1:22" s="43" customFormat="1" ht="15.6" x14ac:dyDescent="0.3">
      <c r="A43" s="267">
        <v>37712</v>
      </c>
      <c r="B43" s="282" t="s">
        <v>150</v>
      </c>
      <c r="C43" s="291"/>
      <c r="D43" s="260">
        <f t="shared" si="7"/>
        <v>3.0652834300449086</v>
      </c>
      <c r="E43" s="234">
        <v>232.5</v>
      </c>
      <c r="F43" s="242">
        <v>683.81404629914528</v>
      </c>
      <c r="G43" s="243">
        <v>221.5</v>
      </c>
      <c r="H43" s="244">
        <v>725.03445511471864</v>
      </c>
      <c r="I43" s="245">
        <v>232.5</v>
      </c>
      <c r="J43" s="242">
        <v>695.46857331196566</v>
      </c>
      <c r="K43" s="36"/>
      <c r="L43" s="37"/>
      <c r="M43" s="38"/>
      <c r="N43" s="37"/>
      <c r="O43" s="38"/>
      <c r="P43" s="38"/>
      <c r="Q43" s="38"/>
      <c r="R43" s="39"/>
      <c r="S43" s="40"/>
      <c r="T43" s="41"/>
      <c r="U43" s="41"/>
      <c r="V43" s="42"/>
    </row>
    <row r="44" spans="1:22" s="43" customFormat="1" ht="15.6" x14ac:dyDescent="0.3">
      <c r="A44" s="267">
        <v>38107</v>
      </c>
      <c r="B44" s="282" t="s">
        <v>138</v>
      </c>
      <c r="C44" s="314"/>
      <c r="D44" s="260">
        <f t="shared" ref="D44" si="11">((F44+H44+J44)/(E44+G44+I44))</f>
        <v>2.4406591032694602</v>
      </c>
      <c r="E44" s="234">
        <v>165</v>
      </c>
      <c r="F44" s="244">
        <v>396.88035446328826</v>
      </c>
      <c r="G44" s="235">
        <v>180</v>
      </c>
      <c r="H44" s="244">
        <v>429.3587495234882</v>
      </c>
      <c r="I44" s="245">
        <v>232.5</v>
      </c>
      <c r="J44" s="242">
        <v>583.24152815133687</v>
      </c>
      <c r="K44" s="36"/>
      <c r="L44" s="37"/>
      <c r="M44" s="38"/>
      <c r="N44" s="37"/>
      <c r="O44" s="38"/>
      <c r="P44" s="38"/>
      <c r="Q44" s="38"/>
      <c r="R44" s="39"/>
      <c r="S44" s="40"/>
      <c r="T44" s="41"/>
      <c r="U44" s="41"/>
      <c r="V44" s="42"/>
    </row>
    <row r="45" spans="1:22" s="43" customFormat="1" ht="15.6" x14ac:dyDescent="0.3">
      <c r="A45" s="267">
        <v>38431</v>
      </c>
      <c r="B45" s="282" t="s">
        <v>127</v>
      </c>
      <c r="C45" s="307"/>
      <c r="D45" s="260">
        <f t="shared" ref="D45" si="12">((F45+H45+J45)/(E45+G45+I45))</f>
        <v>2.7974203994757132</v>
      </c>
      <c r="E45" s="234">
        <v>225</v>
      </c>
      <c r="F45" s="244">
        <v>650.44125916773737</v>
      </c>
      <c r="G45" s="235">
        <v>225</v>
      </c>
      <c r="H45" s="244">
        <v>633.24146604345594</v>
      </c>
      <c r="I45" s="245">
        <v>225</v>
      </c>
      <c r="J45" s="242">
        <v>604.57604443491311</v>
      </c>
      <c r="K45" s="36"/>
      <c r="L45" s="37"/>
      <c r="M45" s="38"/>
      <c r="N45" s="37"/>
      <c r="O45" s="38"/>
      <c r="P45" s="38"/>
      <c r="Q45" s="38"/>
      <c r="R45" s="39"/>
      <c r="S45" s="40"/>
      <c r="T45" s="41"/>
      <c r="U45" s="41"/>
      <c r="V45" s="42"/>
    </row>
    <row r="46" spans="1:22" s="43" customFormat="1" ht="15.6" x14ac:dyDescent="0.3">
      <c r="A46" s="267">
        <v>38798</v>
      </c>
      <c r="B46" s="282" t="s">
        <v>128</v>
      </c>
      <c r="C46" s="299"/>
      <c r="D46" s="260">
        <f t="shared" ref="D46:D69" si="13">((F46+H46+J46)/(E46+G46+I46))</f>
        <v>2.5917185623702759</v>
      </c>
      <c r="E46" s="234">
        <v>232.5</v>
      </c>
      <c r="F46" s="244">
        <v>636.62641751661761</v>
      </c>
      <c r="G46" s="235">
        <v>225</v>
      </c>
      <c r="H46" s="244">
        <v>563.97673552376932</v>
      </c>
      <c r="I46" s="245">
        <v>232.5</v>
      </c>
      <c r="J46" s="242">
        <v>587.68265499510335</v>
      </c>
      <c r="K46" s="36"/>
      <c r="L46" s="37"/>
      <c r="M46" s="38"/>
      <c r="N46" s="37"/>
      <c r="O46" s="38"/>
      <c r="P46" s="38"/>
      <c r="Q46" s="38"/>
      <c r="R46" s="39"/>
      <c r="S46" s="40"/>
      <c r="T46" s="41"/>
      <c r="U46" s="41"/>
      <c r="V46" s="42"/>
    </row>
    <row r="47" spans="1:22" s="43" customFormat="1" ht="15.6" x14ac:dyDescent="0.3">
      <c r="A47" s="267">
        <v>39267</v>
      </c>
      <c r="B47" s="282" t="s">
        <v>131</v>
      </c>
      <c r="C47" s="301"/>
      <c r="D47" s="260">
        <f t="shared" si="13"/>
        <v>2.9485804204921764</v>
      </c>
      <c r="E47" s="234">
        <v>225</v>
      </c>
      <c r="F47" s="244">
        <v>563.65363249999984</v>
      </c>
      <c r="G47" s="235">
        <v>225</v>
      </c>
      <c r="H47" s="244">
        <v>741.93593714285726</v>
      </c>
      <c r="I47" s="245">
        <v>232.5</v>
      </c>
      <c r="J47" s="242">
        <v>706.81656734305363</v>
      </c>
      <c r="K47" s="36"/>
      <c r="L47" s="37"/>
      <c r="M47" s="38"/>
      <c r="N47" s="37"/>
      <c r="O47" s="38"/>
      <c r="P47" s="38"/>
      <c r="Q47" s="38"/>
      <c r="R47" s="39"/>
      <c r="S47" s="40"/>
      <c r="T47" s="41"/>
      <c r="U47" s="41"/>
      <c r="V47" s="42"/>
    </row>
    <row r="48" spans="1:22" s="43" customFormat="1" ht="15.6" x14ac:dyDescent="0.3">
      <c r="A48" s="267">
        <v>39411</v>
      </c>
      <c r="B48" s="282" t="s">
        <v>132</v>
      </c>
      <c r="C48" s="301"/>
      <c r="D48" s="260">
        <f t="shared" si="13"/>
        <v>2.9735643281346662</v>
      </c>
      <c r="E48" s="234">
        <v>219.5</v>
      </c>
      <c r="F48" s="244">
        <v>622.03639831473072</v>
      </c>
      <c r="G48" s="235">
        <v>225</v>
      </c>
      <c r="H48" s="244">
        <v>669.02843523809531</v>
      </c>
      <c r="I48" s="245">
        <v>225</v>
      </c>
      <c r="J48" s="242">
        <v>699.73648413333308</v>
      </c>
      <c r="K48" s="36"/>
      <c r="L48" s="37"/>
      <c r="M48" s="38"/>
      <c r="N48" s="37"/>
      <c r="O48" s="38"/>
      <c r="P48" s="38"/>
      <c r="Q48" s="38"/>
      <c r="R48" s="39"/>
      <c r="S48" s="40"/>
      <c r="T48" s="41"/>
      <c r="U48" s="41"/>
      <c r="V48" s="42"/>
    </row>
    <row r="49" spans="1:22" s="43" customFormat="1" ht="15.6" x14ac:dyDescent="0.3">
      <c r="A49" s="267">
        <v>39414</v>
      </c>
      <c r="B49" s="282" t="s">
        <v>133</v>
      </c>
      <c r="C49" s="301"/>
      <c r="D49" s="260">
        <f t="shared" si="13"/>
        <v>2.0051410167391981</v>
      </c>
      <c r="E49" s="234">
        <v>232.5</v>
      </c>
      <c r="F49" s="244">
        <v>573.34519196893336</v>
      </c>
      <c r="G49" s="235">
        <v>225</v>
      </c>
      <c r="H49" s="244">
        <v>324.136755614035</v>
      </c>
      <c r="I49" s="245">
        <v>232.5</v>
      </c>
      <c r="J49" s="242">
        <v>486.06535396707818</v>
      </c>
      <c r="K49" s="36"/>
      <c r="L49" s="37"/>
      <c r="M49" s="38"/>
      <c r="N49" s="37"/>
      <c r="O49" s="38"/>
      <c r="P49" s="38"/>
      <c r="Q49" s="38"/>
      <c r="R49" s="39"/>
      <c r="S49" s="40"/>
      <c r="T49" s="41"/>
      <c r="U49" s="41"/>
      <c r="V49" s="42"/>
    </row>
    <row r="50" spans="1:22" s="43" customFormat="1" ht="15.6" x14ac:dyDescent="0.3">
      <c r="A50" s="267">
        <v>39615</v>
      </c>
      <c r="B50" s="282" t="s">
        <v>134</v>
      </c>
      <c r="C50" s="308"/>
      <c r="D50" s="260">
        <f t="shared" ref="D50" si="14">((F50+H50+J50)/(E50+G50+I50))</f>
        <v>2.5370522139331371</v>
      </c>
      <c r="E50" s="234">
        <v>232.5</v>
      </c>
      <c r="F50" s="244">
        <v>592.16909762222213</v>
      </c>
      <c r="G50" s="235">
        <v>217.5</v>
      </c>
      <c r="H50" s="244">
        <v>587.57083663597882</v>
      </c>
      <c r="I50" s="245">
        <v>225</v>
      </c>
      <c r="J50" s="242">
        <v>532.77031014666647</v>
      </c>
      <c r="K50" s="36"/>
      <c r="L50" s="37"/>
      <c r="M50" s="38"/>
      <c r="N50" s="37"/>
      <c r="O50" s="38"/>
      <c r="P50" s="38"/>
      <c r="Q50" s="38"/>
      <c r="R50" s="39"/>
      <c r="S50" s="40"/>
      <c r="T50" s="41"/>
      <c r="U50" s="41"/>
      <c r="V50" s="42"/>
    </row>
    <row r="51" spans="1:22" s="43" customFormat="1" ht="15.6" x14ac:dyDescent="0.3">
      <c r="A51" s="267">
        <v>40061</v>
      </c>
      <c r="B51" s="282" t="s">
        <v>135</v>
      </c>
      <c r="C51" s="304"/>
      <c r="D51" s="260">
        <f t="shared" si="13"/>
        <v>1.6127700985276603</v>
      </c>
      <c r="E51" s="234">
        <v>232.5</v>
      </c>
      <c r="F51" s="244">
        <v>412.62639403999998</v>
      </c>
      <c r="G51" s="235">
        <v>225</v>
      </c>
      <c r="H51" s="244">
        <v>373.18386999999996</v>
      </c>
      <c r="I51" s="245">
        <v>225</v>
      </c>
      <c r="J51" s="242">
        <v>314.90532820512811</v>
      </c>
      <c r="K51" s="36"/>
      <c r="L51" s="37"/>
      <c r="M51" s="38"/>
      <c r="N51" s="37"/>
      <c r="O51" s="38"/>
      <c r="P51" s="38"/>
      <c r="Q51" s="38"/>
      <c r="R51" s="39"/>
      <c r="S51" s="40"/>
      <c r="T51" s="41"/>
      <c r="U51" s="41"/>
      <c r="V51" s="42"/>
    </row>
    <row r="52" spans="1:22" s="43" customFormat="1" ht="15.6" x14ac:dyDescent="0.3">
      <c r="A52" s="267">
        <v>40062</v>
      </c>
      <c r="B52" s="282" t="s">
        <v>136</v>
      </c>
      <c r="C52" s="304"/>
      <c r="D52" s="260">
        <f t="shared" si="13"/>
        <v>2.3800762356509129</v>
      </c>
      <c r="E52" s="234">
        <v>225</v>
      </c>
      <c r="F52" s="244">
        <v>509.69133217391305</v>
      </c>
      <c r="G52" s="235">
        <v>224</v>
      </c>
      <c r="H52" s="244">
        <v>460.29440937275081</v>
      </c>
      <c r="I52" s="245">
        <v>225</v>
      </c>
      <c r="J52" s="242">
        <v>634.18564128205128</v>
      </c>
      <c r="K52" s="36"/>
      <c r="L52" s="37"/>
      <c r="M52" s="38"/>
      <c r="N52" s="37"/>
      <c r="O52" s="38"/>
      <c r="P52" s="38"/>
      <c r="Q52" s="38"/>
      <c r="R52" s="39"/>
      <c r="S52" s="40"/>
      <c r="T52" s="41"/>
      <c r="U52" s="41"/>
      <c r="V52" s="42"/>
    </row>
    <row r="53" spans="1:22" s="43" customFormat="1" ht="15.6" x14ac:dyDescent="0.3">
      <c r="A53" s="267">
        <v>40064</v>
      </c>
      <c r="B53" s="282" t="s">
        <v>137</v>
      </c>
      <c r="C53" s="310"/>
      <c r="D53" s="260">
        <f t="shared" si="13"/>
        <v>2.2374012306516566</v>
      </c>
      <c r="E53" s="234">
        <v>232.5</v>
      </c>
      <c r="F53" s="244">
        <v>501.76410292183743</v>
      </c>
      <c r="G53" s="235">
        <v>225</v>
      </c>
      <c r="H53" s="244">
        <v>547.91960364974261</v>
      </c>
      <c r="I53" s="245">
        <v>230</v>
      </c>
      <c r="J53" s="242">
        <v>488.52963950143408</v>
      </c>
      <c r="K53" s="36"/>
      <c r="L53" s="37"/>
      <c r="M53" s="38"/>
      <c r="N53" s="37"/>
      <c r="O53" s="38"/>
      <c r="P53" s="38"/>
      <c r="Q53" s="38"/>
      <c r="R53" s="39"/>
      <c r="S53" s="40"/>
      <c r="T53" s="41"/>
      <c r="U53" s="41"/>
      <c r="V53" s="42"/>
    </row>
    <row r="54" spans="1:22" s="43" customFormat="1" ht="15.6" x14ac:dyDescent="0.3">
      <c r="A54" s="267">
        <v>41399</v>
      </c>
      <c r="B54" s="282" t="s">
        <v>141</v>
      </c>
      <c r="C54" s="312"/>
      <c r="D54" s="260">
        <f t="shared" si="13"/>
        <v>2.4890541968493585</v>
      </c>
      <c r="E54" s="234">
        <v>232.5</v>
      </c>
      <c r="F54" s="244">
        <v>613.68929766109204</v>
      </c>
      <c r="G54" s="235">
        <v>225</v>
      </c>
      <c r="H54" s="244">
        <v>532.40560548346673</v>
      </c>
      <c r="I54" s="245">
        <v>225</v>
      </c>
      <c r="J54" s="242">
        <v>552.6845862051282</v>
      </c>
      <c r="K54" s="36"/>
      <c r="L54" s="37"/>
      <c r="M54" s="38"/>
      <c r="N54" s="37"/>
      <c r="O54" s="38"/>
      <c r="P54" s="38"/>
      <c r="Q54" s="38"/>
      <c r="R54" s="39"/>
      <c r="S54" s="40"/>
      <c r="T54" s="41"/>
      <c r="U54" s="41"/>
      <c r="V54" s="42"/>
    </row>
    <row r="55" spans="1:22" s="43" customFormat="1" ht="15.6" x14ac:dyDescent="0.3">
      <c r="A55" s="267">
        <v>41439</v>
      </c>
      <c r="B55" s="282" t="s">
        <v>142</v>
      </c>
      <c r="C55" s="312"/>
      <c r="D55" s="260">
        <f t="shared" si="13"/>
        <v>2.793387978922917</v>
      </c>
      <c r="E55" s="234">
        <v>232.5</v>
      </c>
      <c r="F55" s="244">
        <v>688.82949867555544</v>
      </c>
      <c r="G55" s="235">
        <v>217.5</v>
      </c>
      <c r="H55" s="244">
        <v>636.4758689404041</v>
      </c>
      <c r="I55" s="245">
        <v>82.5</v>
      </c>
      <c r="J55" s="242">
        <v>162.17373116049382</v>
      </c>
      <c r="K55" s="36"/>
      <c r="L55" s="37"/>
      <c r="M55" s="38"/>
      <c r="N55" s="37"/>
      <c r="O55" s="38"/>
      <c r="P55" s="38"/>
      <c r="Q55" s="38"/>
      <c r="R55" s="39"/>
      <c r="S55" s="40"/>
      <c r="T55" s="41"/>
      <c r="U55" s="41"/>
      <c r="V55" s="42"/>
    </row>
    <row r="56" spans="1:22" s="43" customFormat="1" ht="15.6" x14ac:dyDescent="0.3">
      <c r="A56" s="267">
        <v>41515</v>
      </c>
      <c r="B56" s="282" t="s">
        <v>143</v>
      </c>
      <c r="C56" s="314"/>
      <c r="D56" s="260">
        <f t="shared" si="13"/>
        <v>2.3813366166780074</v>
      </c>
      <c r="E56" s="234">
        <v>150</v>
      </c>
      <c r="F56" s="244">
        <v>350.70622936507931</v>
      </c>
      <c r="G56" s="235">
        <v>225</v>
      </c>
      <c r="H56" s="244">
        <v>493.18131935967392</v>
      </c>
      <c r="I56" s="245">
        <v>225</v>
      </c>
      <c r="J56" s="242">
        <v>584.91442128205119</v>
      </c>
      <c r="K56" s="36"/>
      <c r="L56" s="37"/>
      <c r="M56" s="38"/>
      <c r="N56" s="37"/>
      <c r="O56" s="38"/>
      <c r="P56" s="38"/>
      <c r="Q56" s="38"/>
      <c r="R56" s="39"/>
      <c r="S56" s="40"/>
      <c r="T56" s="41"/>
      <c r="U56" s="41"/>
      <c r="V56" s="42"/>
    </row>
    <row r="57" spans="1:22" s="43" customFormat="1" ht="15.6" x14ac:dyDescent="0.3">
      <c r="A57" s="267">
        <v>41520</v>
      </c>
      <c r="B57" s="282" t="s">
        <v>144</v>
      </c>
      <c r="C57" s="314"/>
      <c r="D57" s="260">
        <f t="shared" si="13"/>
        <v>2.8518334185234471</v>
      </c>
      <c r="E57" s="234">
        <v>225</v>
      </c>
      <c r="F57" s="244">
        <v>642.08624753623189</v>
      </c>
      <c r="G57" s="235">
        <v>217.5</v>
      </c>
      <c r="H57" s="244">
        <v>676.25611189444442</v>
      </c>
      <c r="I57" s="245">
        <v>209.5</v>
      </c>
      <c r="J57" s="242">
        <v>541.05302944661094</v>
      </c>
      <c r="K57" s="36"/>
      <c r="L57" s="37"/>
      <c r="M57" s="38"/>
      <c r="N57" s="37"/>
      <c r="O57" s="38"/>
      <c r="P57" s="38"/>
      <c r="Q57" s="38"/>
      <c r="R57" s="39"/>
      <c r="S57" s="40"/>
      <c r="T57" s="41"/>
      <c r="U57" s="41"/>
      <c r="V57" s="42"/>
    </row>
    <row r="58" spans="1:22" s="43" customFormat="1" ht="15.6" x14ac:dyDescent="0.3">
      <c r="A58" s="267">
        <v>41542</v>
      </c>
      <c r="B58" s="282" t="s">
        <v>145</v>
      </c>
      <c r="C58" s="314"/>
      <c r="D58" s="260">
        <f t="shared" ref="D58" si="15">((F58+H58+J58)/(E58+G58+I58))</f>
        <v>2.539807126715603</v>
      </c>
      <c r="E58" s="234">
        <v>229</v>
      </c>
      <c r="F58" s="244">
        <v>556.35782899637672</v>
      </c>
      <c r="G58" s="235">
        <v>225</v>
      </c>
      <c r="H58" s="244">
        <v>617.25889499999994</v>
      </c>
      <c r="I58" s="245">
        <v>228.5</v>
      </c>
      <c r="J58" s="242">
        <v>559.80163998702255</v>
      </c>
      <c r="K58" s="36"/>
      <c r="L58" s="37"/>
      <c r="M58" s="38"/>
      <c r="N58" s="37"/>
      <c r="O58" s="38"/>
      <c r="P58" s="38"/>
      <c r="Q58" s="38"/>
      <c r="R58" s="39"/>
      <c r="S58" s="40"/>
      <c r="T58" s="41"/>
      <c r="U58" s="41"/>
      <c r="V58" s="42"/>
    </row>
    <row r="59" spans="1:22" s="43" customFormat="1" ht="15.6" x14ac:dyDescent="0.3">
      <c r="A59" s="267">
        <v>41571</v>
      </c>
      <c r="B59" s="282" t="s">
        <v>146</v>
      </c>
      <c r="C59" s="314"/>
      <c r="D59" s="260">
        <f t="shared" ref="D59" si="16">((F59+H59+J59)/(E59+G59+I59))</f>
        <v>1.7487068220165791</v>
      </c>
      <c r="E59" s="234">
        <v>142.5</v>
      </c>
      <c r="F59" s="244">
        <v>200.38927059027773</v>
      </c>
      <c r="G59" s="235">
        <v>225</v>
      </c>
      <c r="H59" s="244">
        <v>329.13838545454541</v>
      </c>
      <c r="I59" s="245">
        <v>225</v>
      </c>
      <c r="J59" s="242">
        <v>506.5811359999999</v>
      </c>
      <c r="K59" s="36"/>
      <c r="L59" s="37"/>
      <c r="M59" s="38"/>
      <c r="N59" s="37"/>
      <c r="O59" s="38"/>
      <c r="P59" s="38"/>
      <c r="Q59" s="38"/>
      <c r="R59" s="39"/>
      <c r="S59" s="40"/>
      <c r="T59" s="41"/>
      <c r="U59" s="41"/>
      <c r="V59" s="42"/>
    </row>
    <row r="60" spans="1:22" s="43" customFormat="1" ht="15.6" x14ac:dyDescent="0.3">
      <c r="A60" s="267">
        <v>41596</v>
      </c>
      <c r="B60" s="282" t="s">
        <v>147</v>
      </c>
      <c r="C60" s="314"/>
      <c r="D60" s="260">
        <f t="shared" ref="D60" si="17">((F60+H60+J60)/(E60+G60+I60))</f>
        <v>2.2370458555398427</v>
      </c>
      <c r="E60" s="234">
        <v>217.5</v>
      </c>
      <c r="F60" s="244">
        <v>532.92920520289863</v>
      </c>
      <c r="G60" s="235">
        <v>224.5</v>
      </c>
      <c r="H60" s="244">
        <v>449.87436646572098</v>
      </c>
      <c r="I60" s="245">
        <v>232.5</v>
      </c>
      <c r="J60" s="242">
        <v>526.08385789300405</v>
      </c>
      <c r="K60" s="36"/>
      <c r="L60" s="37"/>
      <c r="M60" s="38"/>
      <c r="N60" s="37"/>
      <c r="O60" s="38"/>
      <c r="P60" s="38"/>
      <c r="Q60" s="38"/>
      <c r="R60" s="39"/>
      <c r="S60" s="40"/>
      <c r="T60" s="41"/>
      <c r="U60" s="41"/>
      <c r="V60" s="42"/>
    </row>
    <row r="61" spans="1:22" s="43" customFormat="1" ht="15.6" x14ac:dyDescent="0.3">
      <c r="A61" s="267">
        <v>41598</v>
      </c>
      <c r="B61" s="282" t="s">
        <v>148</v>
      </c>
      <c r="C61" s="314"/>
      <c r="D61" s="260">
        <f t="shared" si="13"/>
        <v>3.1986140810816823</v>
      </c>
      <c r="E61" s="234">
        <v>225</v>
      </c>
      <c r="F61" s="244">
        <v>724.12560579710146</v>
      </c>
      <c r="G61" s="235">
        <v>225</v>
      </c>
      <c r="H61" s="244">
        <v>772.14388750000012</v>
      </c>
      <c r="I61" s="245">
        <v>202.5</v>
      </c>
      <c r="J61" s="242">
        <v>590.82619460869569</v>
      </c>
      <c r="K61" s="36"/>
      <c r="L61" s="37"/>
      <c r="M61" s="38"/>
      <c r="N61" s="37"/>
      <c r="O61" s="38"/>
      <c r="P61" s="38"/>
      <c r="Q61" s="38"/>
      <c r="R61" s="39"/>
      <c r="S61" s="40"/>
      <c r="T61" s="41"/>
      <c r="U61" s="41"/>
      <c r="V61" s="42"/>
    </row>
    <row r="62" spans="1:22" s="43" customFormat="1" ht="15.6" x14ac:dyDescent="0.3">
      <c r="A62" s="267">
        <v>41624</v>
      </c>
      <c r="B62" s="282" t="s">
        <v>149</v>
      </c>
      <c r="C62" s="318"/>
      <c r="D62" s="260">
        <f t="shared" si="13"/>
        <v>2.6960477642703942</v>
      </c>
      <c r="E62" s="234">
        <v>142.5</v>
      </c>
      <c r="F62" s="244">
        <v>371.05423303472219</v>
      </c>
      <c r="G62" s="235">
        <v>210</v>
      </c>
      <c r="H62" s="244">
        <v>538.28495519750993</v>
      </c>
      <c r="I62" s="245">
        <v>224.5</v>
      </c>
      <c r="J62" s="242">
        <v>646.2803717517852</v>
      </c>
      <c r="K62" s="36"/>
      <c r="L62" s="37"/>
      <c r="M62" s="38"/>
      <c r="N62" s="37"/>
      <c r="O62" s="38"/>
      <c r="P62" s="38"/>
      <c r="Q62" s="38"/>
      <c r="R62" s="39"/>
      <c r="S62" s="40"/>
      <c r="T62" s="41"/>
      <c r="U62" s="41"/>
      <c r="V62" s="42"/>
    </row>
    <row r="63" spans="1:22" s="43" customFormat="1" ht="15.6" x14ac:dyDescent="0.3">
      <c r="A63" s="267">
        <v>41636</v>
      </c>
      <c r="B63" s="282" t="s">
        <v>151</v>
      </c>
      <c r="C63" s="318"/>
      <c r="D63" s="260">
        <f t="shared" ref="D63" si="18">((F63+H63+J63)/(E63+G63+I63))</f>
        <v>2.6296303269837056</v>
      </c>
      <c r="E63" s="234">
        <v>232.5</v>
      </c>
      <c r="F63" s="244">
        <v>601.96210743111124</v>
      </c>
      <c r="G63" s="235">
        <v>225</v>
      </c>
      <c r="H63" s="244">
        <v>590.02424196969685</v>
      </c>
      <c r="I63" s="245">
        <v>232.5</v>
      </c>
      <c r="J63" s="242">
        <v>622.45857621794858</v>
      </c>
      <c r="K63" s="36"/>
      <c r="L63" s="37"/>
      <c r="M63" s="38"/>
      <c r="N63" s="37"/>
      <c r="O63" s="38"/>
      <c r="P63" s="38"/>
      <c r="Q63" s="38"/>
      <c r="R63" s="39"/>
      <c r="S63" s="40"/>
      <c r="T63" s="41"/>
      <c r="U63" s="41"/>
      <c r="V63" s="42"/>
    </row>
    <row r="64" spans="1:22" s="43" customFormat="1" ht="15.6" x14ac:dyDescent="0.3">
      <c r="A64" s="267">
        <v>41662</v>
      </c>
      <c r="B64" s="282" t="s">
        <v>152</v>
      </c>
      <c r="C64" s="318"/>
      <c r="D64" s="260">
        <f t="shared" si="13"/>
        <v>2.993343846526678</v>
      </c>
      <c r="E64" s="234">
        <v>187.5</v>
      </c>
      <c r="F64" s="244">
        <v>487.74567761363636</v>
      </c>
      <c r="G64" s="235">
        <v>195</v>
      </c>
      <c r="H64" s="244">
        <v>650.34286398745007</v>
      </c>
      <c r="I64" s="245">
        <v>232.5</v>
      </c>
      <c r="J64" s="242">
        <v>702.81792401282041</v>
      </c>
      <c r="K64" s="36"/>
      <c r="L64" s="37"/>
      <c r="M64" s="38"/>
      <c r="N64" s="37"/>
      <c r="O64" s="38"/>
      <c r="P64" s="38"/>
      <c r="Q64" s="38"/>
      <c r="R64" s="39"/>
      <c r="S64" s="40"/>
      <c r="T64" s="41"/>
      <c r="U64" s="41"/>
      <c r="V64" s="42"/>
    </row>
    <row r="65" spans="1:22" s="43" customFormat="1" ht="15.6" x14ac:dyDescent="0.3">
      <c r="A65" s="267">
        <v>41696</v>
      </c>
      <c r="B65" s="282" t="s">
        <v>153</v>
      </c>
      <c r="C65" s="320"/>
      <c r="D65" s="260">
        <f t="shared" si="13"/>
        <v>3.2485388705948481</v>
      </c>
      <c r="E65" s="234">
        <v>232.5</v>
      </c>
      <c r="F65" s="244">
        <v>732.67804580444442</v>
      </c>
      <c r="G65" s="235">
        <v>210</v>
      </c>
      <c r="H65" s="244">
        <v>738.59383639999987</v>
      </c>
      <c r="I65" s="245">
        <v>215.5</v>
      </c>
      <c r="J65" s="242">
        <v>666.2666946469659</v>
      </c>
      <c r="K65" s="36"/>
      <c r="L65" s="37"/>
      <c r="M65" s="38"/>
      <c r="N65" s="37"/>
      <c r="O65" s="38"/>
      <c r="P65" s="38"/>
      <c r="Q65" s="38"/>
      <c r="R65" s="39"/>
      <c r="S65" s="40"/>
      <c r="T65" s="41"/>
      <c r="U65" s="41"/>
      <c r="V65" s="42"/>
    </row>
    <row r="66" spans="1:22" s="43" customFormat="1" ht="15.6" x14ac:dyDescent="0.3">
      <c r="A66" s="267">
        <v>41895</v>
      </c>
      <c r="B66" s="282" t="s">
        <v>154</v>
      </c>
      <c r="C66" s="320"/>
      <c r="D66" s="260">
        <f t="shared" si="13"/>
        <v>2.7024024824542625</v>
      </c>
      <c r="E66" s="234">
        <v>150</v>
      </c>
      <c r="F66" s="244">
        <v>333.5692008333333</v>
      </c>
      <c r="G66" s="235">
        <v>225</v>
      </c>
      <c r="H66" s="244">
        <v>594.38297142857141</v>
      </c>
      <c r="I66" s="245">
        <v>232.5</v>
      </c>
      <c r="J66" s="242">
        <v>713.7573358290598</v>
      </c>
      <c r="K66" s="36"/>
      <c r="L66" s="37"/>
      <c r="M66" s="38"/>
      <c r="N66" s="37"/>
      <c r="O66" s="38"/>
      <c r="P66" s="38"/>
      <c r="Q66" s="38"/>
      <c r="R66" s="39"/>
      <c r="S66" s="40"/>
      <c r="T66" s="41"/>
      <c r="U66" s="41"/>
      <c r="V66" s="42"/>
    </row>
    <row r="67" spans="1:22" s="43" customFormat="1" ht="15.6" x14ac:dyDescent="0.3">
      <c r="A67" s="267">
        <v>41907</v>
      </c>
      <c r="B67" s="282" t="s">
        <v>155</v>
      </c>
      <c r="C67" s="322"/>
      <c r="D67" s="260">
        <f t="shared" si="13"/>
        <v>2.9883859290693464</v>
      </c>
      <c r="E67" s="234">
        <v>232.5</v>
      </c>
      <c r="F67" s="244">
        <v>643.94958460648149</v>
      </c>
      <c r="G67" s="235">
        <v>225</v>
      </c>
      <c r="H67" s="244">
        <v>705.87495334025641</v>
      </c>
      <c r="I67" s="245">
        <v>232.5</v>
      </c>
      <c r="J67" s="242">
        <v>712.16175311111112</v>
      </c>
      <c r="K67" s="36"/>
      <c r="L67" s="37"/>
      <c r="M67" s="38"/>
      <c r="N67" s="37"/>
      <c r="O67" s="38"/>
      <c r="P67" s="38"/>
      <c r="Q67" s="38"/>
      <c r="R67" s="39"/>
      <c r="S67" s="40"/>
      <c r="T67" s="41"/>
      <c r="U67" s="41"/>
      <c r="V67" s="42"/>
    </row>
    <row r="68" spans="1:22" s="43" customFormat="1" ht="15.6" x14ac:dyDescent="0.3">
      <c r="A68" s="267">
        <v>42044</v>
      </c>
      <c r="B68" s="282" t="s">
        <v>157</v>
      </c>
      <c r="C68" s="324"/>
      <c r="D68" s="260">
        <f t="shared" si="13"/>
        <v>2.8952092239187706</v>
      </c>
      <c r="E68" s="234">
        <v>232.5</v>
      </c>
      <c r="F68" s="244">
        <v>649.80831453333315</v>
      </c>
      <c r="G68" s="235">
        <v>135</v>
      </c>
      <c r="H68" s="244">
        <v>380.99462634521797</v>
      </c>
      <c r="I68" s="245">
        <v>195</v>
      </c>
      <c r="J68" s="242">
        <v>597.75224757575734</v>
      </c>
      <c r="K68" s="36"/>
      <c r="L68" s="37"/>
      <c r="M68" s="38"/>
      <c r="N68" s="37"/>
      <c r="O68" s="38"/>
      <c r="P68" s="38"/>
      <c r="Q68" s="38"/>
      <c r="R68" s="39"/>
      <c r="S68" s="40"/>
      <c r="T68" s="41"/>
      <c r="U68" s="41"/>
      <c r="V68" s="42"/>
    </row>
    <row r="69" spans="1:22" s="43" customFormat="1" ht="15.6" x14ac:dyDescent="0.3">
      <c r="A69" s="267">
        <v>42331</v>
      </c>
      <c r="B69" s="282" t="s">
        <v>158</v>
      </c>
      <c r="C69" s="326"/>
      <c r="D69" s="260">
        <f t="shared" si="13"/>
        <v>2.7870362276154776</v>
      </c>
      <c r="E69" s="234">
        <v>135</v>
      </c>
      <c r="F69" s="244">
        <v>360.67054428571424</v>
      </c>
      <c r="G69" s="235">
        <v>202.5</v>
      </c>
      <c r="H69" s="244">
        <v>580.60534818905433</v>
      </c>
      <c r="I69" s="245">
        <v>222.5</v>
      </c>
      <c r="J69" s="242">
        <v>619.46439498989889</v>
      </c>
      <c r="K69" s="36"/>
      <c r="L69" s="37"/>
      <c r="M69" s="38"/>
      <c r="N69" s="37"/>
      <c r="O69" s="38"/>
      <c r="P69" s="38"/>
      <c r="Q69" s="38"/>
      <c r="R69" s="39"/>
      <c r="S69" s="40"/>
      <c r="T69" s="41"/>
      <c r="U69" s="41"/>
      <c r="V69" s="42"/>
    </row>
    <row r="70" spans="1:22" s="43" customFormat="1" ht="15.6" x14ac:dyDescent="0.3">
      <c r="A70" s="267">
        <v>42750</v>
      </c>
      <c r="B70" s="282" t="s">
        <v>159</v>
      </c>
      <c r="C70" s="306"/>
      <c r="D70" s="260" t="e">
        <f t="shared" ref="D70" si="19">((F70+H70+J70)/(E70+G70+I70))</f>
        <v>#DIV/0!</v>
      </c>
      <c r="E70" s="234"/>
      <c r="F70" s="244"/>
      <c r="G70" s="235"/>
      <c r="H70" s="244"/>
      <c r="I70" s="245"/>
      <c r="J70" s="242"/>
      <c r="K70" s="36"/>
      <c r="L70" s="37"/>
      <c r="M70" s="38"/>
      <c r="N70" s="37"/>
      <c r="O70" s="38"/>
      <c r="P70" s="38"/>
      <c r="Q70" s="38"/>
      <c r="R70" s="39"/>
      <c r="S70" s="40"/>
      <c r="T70" s="41"/>
      <c r="U70" s="41"/>
      <c r="V70" s="42"/>
    </row>
    <row r="71" spans="1:22" s="43" customFormat="1" ht="15.6" x14ac:dyDescent="0.3">
      <c r="A71" s="267"/>
      <c r="B71" s="527"/>
      <c r="C71" s="528"/>
      <c r="D71" s="260"/>
      <c r="E71" s="234"/>
      <c r="F71" s="237"/>
      <c r="G71" s="235"/>
      <c r="H71" s="244"/>
      <c r="I71" s="245"/>
      <c r="J71" s="242"/>
      <c r="K71" s="36"/>
      <c r="L71" s="37"/>
      <c r="M71" s="38"/>
      <c r="N71" s="37"/>
      <c r="O71" s="38"/>
      <c r="P71" s="38"/>
      <c r="Q71" s="38"/>
      <c r="R71" s="39"/>
      <c r="S71" s="40"/>
      <c r="T71" s="41"/>
      <c r="U71" s="41"/>
      <c r="V71" s="42"/>
    </row>
    <row r="72" spans="1:22" s="43" customFormat="1" ht="16.2" thickBot="1" x14ac:dyDescent="0.35">
      <c r="A72" s="268"/>
      <c r="B72" s="524"/>
      <c r="C72" s="524"/>
      <c r="D72" s="261"/>
      <c r="E72" s="257"/>
      <c r="F72" s="262"/>
      <c r="G72" s="239"/>
      <c r="H72" s="240"/>
      <c r="I72" s="239"/>
      <c r="J72" s="240"/>
      <c r="K72" s="36"/>
      <c r="L72" s="37"/>
      <c r="M72" s="38"/>
      <c r="N72" s="37"/>
      <c r="O72" s="38"/>
      <c r="P72" s="38"/>
      <c r="Q72" s="38"/>
      <c r="R72" s="39"/>
      <c r="S72" s="40"/>
      <c r="T72" s="41"/>
      <c r="U72" s="41"/>
      <c r="V72" s="42"/>
    </row>
    <row r="73" spans="1:22" s="43" customFormat="1" ht="16.2" thickBot="1" x14ac:dyDescent="0.35">
      <c r="A73" s="44">
        <f>COUNT(A6:A72)</f>
        <v>65</v>
      </c>
      <c r="B73" s="525"/>
      <c r="C73" s="526"/>
      <c r="D73" s="45">
        <f>((F73+H73+J73)/(E73+G73+I73))</f>
        <v>2.7141314685632065</v>
      </c>
      <c r="E73" s="46">
        <f t="shared" ref="E73:J73" si="20">SUM(E6:E72)</f>
        <v>13921</v>
      </c>
      <c r="F73" s="47">
        <f>SUM(F6:F72)</f>
        <v>37821.293876041345</v>
      </c>
      <c r="G73" s="46">
        <f t="shared" si="20"/>
        <v>13686</v>
      </c>
      <c r="H73" s="238">
        <f t="shared" si="20"/>
        <v>36199.045708476413</v>
      </c>
      <c r="I73" s="46">
        <f t="shared" si="20"/>
        <v>14223.5</v>
      </c>
      <c r="J73" s="47">
        <f t="shared" si="20"/>
        <v>39513.136811215445</v>
      </c>
      <c r="K73" s="36"/>
      <c r="L73" s="37"/>
      <c r="M73" s="38"/>
      <c r="N73" s="37"/>
      <c r="O73" s="38"/>
      <c r="P73" s="38"/>
      <c r="Q73" s="38"/>
      <c r="R73" s="39"/>
      <c r="S73" s="40"/>
      <c r="T73" s="41"/>
      <c r="U73" s="41"/>
      <c r="V73" s="42"/>
    </row>
    <row r="74" spans="1:22" s="43" customFormat="1" ht="16.2" thickTop="1" x14ac:dyDescent="0.3">
      <c r="A74" s="4"/>
      <c r="B74" s="21"/>
      <c r="C74" s="21"/>
      <c r="D74" s="4"/>
      <c r="E74" s="4"/>
      <c r="F74" s="4"/>
      <c r="G74" s="4"/>
      <c r="H74" s="4"/>
      <c r="I74" s="4"/>
      <c r="J74" s="4"/>
      <c r="K74" s="36"/>
      <c r="L74" s="37"/>
      <c r="M74" s="38"/>
      <c r="N74" s="37"/>
      <c r="O74" s="38"/>
      <c r="P74" s="38"/>
      <c r="Q74" s="38"/>
      <c r="R74" s="39"/>
      <c r="S74" s="40"/>
      <c r="T74" s="41"/>
      <c r="U74" s="41"/>
      <c r="V74" s="42"/>
    </row>
    <row r="75" spans="1:22" s="43" customFormat="1" ht="15.6" x14ac:dyDescent="0.3">
      <c r="A75" s="4"/>
      <c r="B75" s="21"/>
      <c r="C75" s="21"/>
      <c r="D75" s="4"/>
      <c r="E75" s="4"/>
      <c r="F75" s="4"/>
      <c r="G75" s="4"/>
      <c r="H75" s="4"/>
      <c r="I75" s="4"/>
      <c r="J75" s="4"/>
      <c r="K75" s="36"/>
      <c r="L75" s="37"/>
      <c r="M75" s="38"/>
      <c r="N75" s="37"/>
      <c r="O75" s="38"/>
      <c r="P75" s="38"/>
      <c r="Q75" s="38"/>
      <c r="R75" s="39"/>
      <c r="S75" s="40"/>
      <c r="T75" s="41"/>
      <c r="U75" s="41"/>
      <c r="V75" s="42"/>
    </row>
  </sheetData>
  <mergeCells count="35">
    <mergeCell ref="B26:C26"/>
    <mergeCell ref="B22:C22"/>
    <mergeCell ref="B27:C27"/>
    <mergeCell ref="B25:C25"/>
    <mergeCell ref="B16:C16"/>
    <mergeCell ref="B17:C17"/>
    <mergeCell ref="B19:C19"/>
    <mergeCell ref="B21:C21"/>
    <mergeCell ref="B24:C24"/>
    <mergeCell ref="B20:C20"/>
    <mergeCell ref="B23:C23"/>
    <mergeCell ref="B18:C18"/>
    <mergeCell ref="A1:J2"/>
    <mergeCell ref="B4:C4"/>
    <mergeCell ref="B5:C5"/>
    <mergeCell ref="B6:C6"/>
    <mergeCell ref="B15:C15"/>
    <mergeCell ref="B8:C8"/>
    <mergeCell ref="B9:C9"/>
    <mergeCell ref="B10:C10"/>
    <mergeCell ref="B11:C11"/>
    <mergeCell ref="B12:C12"/>
    <mergeCell ref="B13:C13"/>
    <mergeCell ref="B14:C14"/>
    <mergeCell ref="B7:C7"/>
    <mergeCell ref="B72:C72"/>
    <mergeCell ref="B73:C73"/>
    <mergeCell ref="B71:C71"/>
    <mergeCell ref="B35:C35"/>
    <mergeCell ref="B28:C28"/>
    <mergeCell ref="B29:C29"/>
    <mergeCell ref="B30:C30"/>
    <mergeCell ref="B31:C31"/>
    <mergeCell ref="B33:C33"/>
    <mergeCell ref="B34:C34"/>
  </mergeCells>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J34"/>
  <sheetViews>
    <sheetView workbookViewId="0">
      <selection activeCell="F16" sqref="F16"/>
    </sheetView>
  </sheetViews>
  <sheetFormatPr defaultRowHeight="13.2" x14ac:dyDescent="0.25"/>
  <cols>
    <col min="1" max="1" width="9.109375" style="4"/>
    <col min="2" max="4" width="6.5546875" style="4" customWidth="1"/>
    <col min="5" max="5" width="44.33203125" style="4" customWidth="1"/>
    <col min="6" max="6" width="52.44140625" style="4" bestFit="1" customWidth="1"/>
    <col min="7" max="7" width="9.109375" style="4"/>
    <col min="8" max="8" width="19.33203125" style="4" bestFit="1" customWidth="1"/>
    <col min="9" max="257" width="9.109375" style="4"/>
    <col min="258" max="260" width="6.5546875" style="4" customWidth="1"/>
    <col min="261" max="261" width="12" style="4" bestFit="1" customWidth="1"/>
    <col min="262" max="262" width="52.44140625" style="4" bestFit="1" customWidth="1"/>
    <col min="263" max="263" width="9.109375" style="4"/>
    <col min="264" max="264" width="19.33203125" style="4" bestFit="1" customWidth="1"/>
    <col min="265" max="513" width="9.109375" style="4"/>
    <col min="514" max="516" width="6.5546875" style="4" customWidth="1"/>
    <col min="517" max="517" width="12" style="4" bestFit="1" customWidth="1"/>
    <col min="518" max="518" width="52.44140625" style="4" bestFit="1" customWidth="1"/>
    <col min="519" max="519" width="9.109375" style="4"/>
    <col min="520" max="520" width="19.33203125" style="4" bestFit="1" customWidth="1"/>
    <col min="521" max="769" width="9.109375" style="4"/>
    <col min="770" max="772" width="6.5546875" style="4" customWidth="1"/>
    <col min="773" max="773" width="12" style="4" bestFit="1" customWidth="1"/>
    <col min="774" max="774" width="52.44140625" style="4" bestFit="1" customWidth="1"/>
    <col min="775" max="775" width="9.109375" style="4"/>
    <col min="776" max="776" width="19.33203125" style="4" bestFit="1" customWidth="1"/>
    <col min="777" max="1025" width="9.109375" style="4"/>
    <col min="1026" max="1028" width="6.5546875" style="4" customWidth="1"/>
    <col min="1029" max="1029" width="12" style="4" bestFit="1" customWidth="1"/>
    <col min="1030" max="1030" width="52.44140625" style="4" bestFit="1" customWidth="1"/>
    <col min="1031" max="1031" width="9.109375" style="4"/>
    <col min="1032" max="1032" width="19.33203125" style="4" bestFit="1" customWidth="1"/>
    <col min="1033" max="1281" width="9.109375" style="4"/>
    <col min="1282" max="1284" width="6.5546875" style="4" customWidth="1"/>
    <col min="1285" max="1285" width="12" style="4" bestFit="1" customWidth="1"/>
    <col min="1286" max="1286" width="52.44140625" style="4" bestFit="1" customWidth="1"/>
    <col min="1287" max="1287" width="9.109375" style="4"/>
    <col min="1288" max="1288" width="19.33203125" style="4" bestFit="1" customWidth="1"/>
    <col min="1289" max="1537" width="9.109375" style="4"/>
    <col min="1538" max="1540" width="6.5546875" style="4" customWidth="1"/>
    <col min="1541" max="1541" width="12" style="4" bestFit="1" customWidth="1"/>
    <col min="1542" max="1542" width="52.44140625" style="4" bestFit="1" customWidth="1"/>
    <col min="1543" max="1543" width="9.109375" style="4"/>
    <col min="1544" max="1544" width="19.33203125" style="4" bestFit="1" customWidth="1"/>
    <col min="1545" max="1793" width="9.109375" style="4"/>
    <col min="1794" max="1796" width="6.5546875" style="4" customWidth="1"/>
    <col min="1797" max="1797" width="12" style="4" bestFit="1" customWidth="1"/>
    <col min="1798" max="1798" width="52.44140625" style="4" bestFit="1" customWidth="1"/>
    <col min="1799" max="1799" width="9.109375" style="4"/>
    <col min="1800" max="1800" width="19.33203125" style="4" bestFit="1" customWidth="1"/>
    <col min="1801" max="2049" width="9.109375" style="4"/>
    <col min="2050" max="2052" width="6.5546875" style="4" customWidth="1"/>
    <col min="2053" max="2053" width="12" style="4" bestFit="1" customWidth="1"/>
    <col min="2054" max="2054" width="52.44140625" style="4" bestFit="1" customWidth="1"/>
    <col min="2055" max="2055" width="9.109375" style="4"/>
    <col min="2056" max="2056" width="19.33203125" style="4" bestFit="1" customWidth="1"/>
    <col min="2057" max="2305" width="9.109375" style="4"/>
    <col min="2306" max="2308" width="6.5546875" style="4" customWidth="1"/>
    <col min="2309" max="2309" width="12" style="4" bestFit="1" customWidth="1"/>
    <col min="2310" max="2310" width="52.44140625" style="4" bestFit="1" customWidth="1"/>
    <col min="2311" max="2311" width="9.109375" style="4"/>
    <col min="2312" max="2312" width="19.33203125" style="4" bestFit="1" customWidth="1"/>
    <col min="2313" max="2561" width="9.109375" style="4"/>
    <col min="2562" max="2564" width="6.5546875" style="4" customWidth="1"/>
    <col min="2565" max="2565" width="12" style="4" bestFit="1" customWidth="1"/>
    <col min="2566" max="2566" width="52.44140625" style="4" bestFit="1" customWidth="1"/>
    <col min="2567" max="2567" width="9.109375" style="4"/>
    <col min="2568" max="2568" width="19.33203125" style="4" bestFit="1" customWidth="1"/>
    <col min="2569" max="2817" width="9.109375" style="4"/>
    <col min="2818" max="2820" width="6.5546875" style="4" customWidth="1"/>
    <col min="2821" max="2821" width="12" style="4" bestFit="1" customWidth="1"/>
    <col min="2822" max="2822" width="52.44140625" style="4" bestFit="1" customWidth="1"/>
    <col min="2823" max="2823" width="9.109375" style="4"/>
    <col min="2824" max="2824" width="19.33203125" style="4" bestFit="1" customWidth="1"/>
    <col min="2825" max="3073" width="9.109375" style="4"/>
    <col min="3074" max="3076" width="6.5546875" style="4" customWidth="1"/>
    <col min="3077" max="3077" width="12" style="4" bestFit="1" customWidth="1"/>
    <col min="3078" max="3078" width="52.44140625" style="4" bestFit="1" customWidth="1"/>
    <col min="3079" max="3079" width="9.109375" style="4"/>
    <col min="3080" max="3080" width="19.33203125" style="4" bestFit="1" customWidth="1"/>
    <col min="3081" max="3329" width="9.109375" style="4"/>
    <col min="3330" max="3332" width="6.5546875" style="4" customWidth="1"/>
    <col min="3333" max="3333" width="12" style="4" bestFit="1" customWidth="1"/>
    <col min="3334" max="3334" width="52.44140625" style="4" bestFit="1" customWidth="1"/>
    <col min="3335" max="3335" width="9.109375" style="4"/>
    <col min="3336" max="3336" width="19.33203125" style="4" bestFit="1" customWidth="1"/>
    <col min="3337" max="3585" width="9.109375" style="4"/>
    <col min="3586" max="3588" width="6.5546875" style="4" customWidth="1"/>
    <col min="3589" max="3589" width="12" style="4" bestFit="1" customWidth="1"/>
    <col min="3590" max="3590" width="52.44140625" style="4" bestFit="1" customWidth="1"/>
    <col min="3591" max="3591" width="9.109375" style="4"/>
    <col min="3592" max="3592" width="19.33203125" style="4" bestFit="1" customWidth="1"/>
    <col min="3593" max="3841" width="9.109375" style="4"/>
    <col min="3842" max="3844" width="6.5546875" style="4" customWidth="1"/>
    <col min="3845" max="3845" width="12" style="4" bestFit="1" customWidth="1"/>
    <col min="3846" max="3846" width="52.44140625" style="4" bestFit="1" customWidth="1"/>
    <col min="3847" max="3847" width="9.109375" style="4"/>
    <col min="3848" max="3848" width="19.33203125" style="4" bestFit="1" customWidth="1"/>
    <col min="3849" max="4097" width="9.109375" style="4"/>
    <col min="4098" max="4100" width="6.5546875" style="4" customWidth="1"/>
    <col min="4101" max="4101" width="12" style="4" bestFit="1" customWidth="1"/>
    <col min="4102" max="4102" width="52.44140625" style="4" bestFit="1" customWidth="1"/>
    <col min="4103" max="4103" width="9.109375" style="4"/>
    <col min="4104" max="4104" width="19.33203125" style="4" bestFit="1" customWidth="1"/>
    <col min="4105" max="4353" width="9.109375" style="4"/>
    <col min="4354" max="4356" width="6.5546875" style="4" customWidth="1"/>
    <col min="4357" max="4357" width="12" style="4" bestFit="1" customWidth="1"/>
    <col min="4358" max="4358" width="52.44140625" style="4" bestFit="1" customWidth="1"/>
    <col min="4359" max="4359" width="9.109375" style="4"/>
    <col min="4360" max="4360" width="19.33203125" style="4" bestFit="1" customWidth="1"/>
    <col min="4361" max="4609" width="9.109375" style="4"/>
    <col min="4610" max="4612" width="6.5546875" style="4" customWidth="1"/>
    <col min="4613" max="4613" width="12" style="4" bestFit="1" customWidth="1"/>
    <col min="4614" max="4614" width="52.44140625" style="4" bestFit="1" customWidth="1"/>
    <col min="4615" max="4615" width="9.109375" style="4"/>
    <col min="4616" max="4616" width="19.33203125" style="4" bestFit="1" customWidth="1"/>
    <col min="4617" max="4865" width="9.109375" style="4"/>
    <col min="4866" max="4868" width="6.5546875" style="4" customWidth="1"/>
    <col min="4869" max="4869" width="12" style="4" bestFit="1" customWidth="1"/>
    <col min="4870" max="4870" width="52.44140625" style="4" bestFit="1" customWidth="1"/>
    <col min="4871" max="4871" width="9.109375" style="4"/>
    <col min="4872" max="4872" width="19.33203125" style="4" bestFit="1" customWidth="1"/>
    <col min="4873" max="5121" width="9.109375" style="4"/>
    <col min="5122" max="5124" width="6.5546875" style="4" customWidth="1"/>
    <col min="5125" max="5125" width="12" style="4" bestFit="1" customWidth="1"/>
    <col min="5126" max="5126" width="52.44140625" style="4" bestFit="1" customWidth="1"/>
    <col min="5127" max="5127" width="9.109375" style="4"/>
    <col min="5128" max="5128" width="19.33203125" style="4" bestFit="1" customWidth="1"/>
    <col min="5129" max="5377" width="9.109375" style="4"/>
    <col min="5378" max="5380" width="6.5546875" style="4" customWidth="1"/>
    <col min="5381" max="5381" width="12" style="4" bestFit="1" customWidth="1"/>
    <col min="5382" max="5382" width="52.44140625" style="4" bestFit="1" customWidth="1"/>
    <col min="5383" max="5383" width="9.109375" style="4"/>
    <col min="5384" max="5384" width="19.33203125" style="4" bestFit="1" customWidth="1"/>
    <col min="5385" max="5633" width="9.109375" style="4"/>
    <col min="5634" max="5636" width="6.5546875" style="4" customWidth="1"/>
    <col min="5637" max="5637" width="12" style="4" bestFit="1" customWidth="1"/>
    <col min="5638" max="5638" width="52.44140625" style="4" bestFit="1" customWidth="1"/>
    <col min="5639" max="5639" width="9.109375" style="4"/>
    <col min="5640" max="5640" width="19.33203125" style="4" bestFit="1" customWidth="1"/>
    <col min="5641" max="5889" width="9.109375" style="4"/>
    <col min="5890" max="5892" width="6.5546875" style="4" customWidth="1"/>
    <col min="5893" max="5893" width="12" style="4" bestFit="1" customWidth="1"/>
    <col min="5894" max="5894" width="52.44140625" style="4" bestFit="1" customWidth="1"/>
    <col min="5895" max="5895" width="9.109375" style="4"/>
    <col min="5896" max="5896" width="19.33203125" style="4" bestFit="1" customWidth="1"/>
    <col min="5897" max="6145" width="9.109375" style="4"/>
    <col min="6146" max="6148" width="6.5546875" style="4" customWidth="1"/>
    <col min="6149" max="6149" width="12" style="4" bestFit="1" customWidth="1"/>
    <col min="6150" max="6150" width="52.44140625" style="4" bestFit="1" customWidth="1"/>
    <col min="6151" max="6151" width="9.109375" style="4"/>
    <col min="6152" max="6152" width="19.33203125" style="4" bestFit="1" customWidth="1"/>
    <col min="6153" max="6401" width="9.109375" style="4"/>
    <col min="6402" max="6404" width="6.5546875" style="4" customWidth="1"/>
    <col min="6405" max="6405" width="12" style="4" bestFit="1" customWidth="1"/>
    <col min="6406" max="6406" width="52.44140625" style="4" bestFit="1" customWidth="1"/>
    <col min="6407" max="6407" width="9.109375" style="4"/>
    <col min="6408" max="6408" width="19.33203125" style="4" bestFit="1" customWidth="1"/>
    <col min="6409" max="6657" width="9.109375" style="4"/>
    <col min="6658" max="6660" width="6.5546875" style="4" customWidth="1"/>
    <col min="6661" max="6661" width="12" style="4" bestFit="1" customWidth="1"/>
    <col min="6662" max="6662" width="52.44140625" style="4" bestFit="1" customWidth="1"/>
    <col min="6663" max="6663" width="9.109375" style="4"/>
    <col min="6664" max="6664" width="19.33203125" style="4" bestFit="1" customWidth="1"/>
    <col min="6665" max="6913" width="9.109375" style="4"/>
    <col min="6914" max="6916" width="6.5546875" style="4" customWidth="1"/>
    <col min="6917" max="6917" width="12" style="4" bestFit="1" customWidth="1"/>
    <col min="6918" max="6918" width="52.44140625" style="4" bestFit="1" customWidth="1"/>
    <col min="6919" max="6919" width="9.109375" style="4"/>
    <col min="6920" max="6920" width="19.33203125" style="4" bestFit="1" customWidth="1"/>
    <col min="6921" max="7169" width="9.109375" style="4"/>
    <col min="7170" max="7172" width="6.5546875" style="4" customWidth="1"/>
    <col min="7173" max="7173" width="12" style="4" bestFit="1" customWidth="1"/>
    <col min="7174" max="7174" width="52.44140625" style="4" bestFit="1" customWidth="1"/>
    <col min="7175" max="7175" width="9.109375" style="4"/>
    <col min="7176" max="7176" width="19.33203125" style="4" bestFit="1" customWidth="1"/>
    <col min="7177" max="7425" width="9.109375" style="4"/>
    <col min="7426" max="7428" width="6.5546875" style="4" customWidth="1"/>
    <col min="7429" max="7429" width="12" style="4" bestFit="1" customWidth="1"/>
    <col min="7430" max="7430" width="52.44140625" style="4" bestFit="1" customWidth="1"/>
    <col min="7431" max="7431" width="9.109375" style="4"/>
    <col min="7432" max="7432" width="19.33203125" style="4" bestFit="1" customWidth="1"/>
    <col min="7433" max="7681" width="9.109375" style="4"/>
    <col min="7682" max="7684" width="6.5546875" style="4" customWidth="1"/>
    <col min="7685" max="7685" width="12" style="4" bestFit="1" customWidth="1"/>
    <col min="7686" max="7686" width="52.44140625" style="4" bestFit="1" customWidth="1"/>
    <col min="7687" max="7687" width="9.109375" style="4"/>
    <col min="7688" max="7688" width="19.33203125" style="4" bestFit="1" customWidth="1"/>
    <col min="7689" max="7937" width="9.109375" style="4"/>
    <col min="7938" max="7940" width="6.5546875" style="4" customWidth="1"/>
    <col min="7941" max="7941" width="12" style="4" bestFit="1" customWidth="1"/>
    <col min="7942" max="7942" width="52.44140625" style="4" bestFit="1" customWidth="1"/>
    <col min="7943" max="7943" width="9.109375" style="4"/>
    <col min="7944" max="7944" width="19.33203125" style="4" bestFit="1" customWidth="1"/>
    <col min="7945" max="8193" width="9.109375" style="4"/>
    <col min="8194" max="8196" width="6.5546875" style="4" customWidth="1"/>
    <col min="8197" max="8197" width="12" style="4" bestFit="1" customWidth="1"/>
    <col min="8198" max="8198" width="52.44140625" style="4" bestFit="1" customWidth="1"/>
    <col min="8199" max="8199" width="9.109375" style="4"/>
    <col min="8200" max="8200" width="19.33203125" style="4" bestFit="1" customWidth="1"/>
    <col min="8201" max="8449" width="9.109375" style="4"/>
    <col min="8450" max="8452" width="6.5546875" style="4" customWidth="1"/>
    <col min="8453" max="8453" width="12" style="4" bestFit="1" customWidth="1"/>
    <col min="8454" max="8454" width="52.44140625" style="4" bestFit="1" customWidth="1"/>
    <col min="8455" max="8455" width="9.109375" style="4"/>
    <col min="8456" max="8456" width="19.33203125" style="4" bestFit="1" customWidth="1"/>
    <col min="8457" max="8705" width="9.109375" style="4"/>
    <col min="8706" max="8708" width="6.5546875" style="4" customWidth="1"/>
    <col min="8709" max="8709" width="12" style="4" bestFit="1" customWidth="1"/>
    <col min="8710" max="8710" width="52.44140625" style="4" bestFit="1" customWidth="1"/>
    <col min="8711" max="8711" width="9.109375" style="4"/>
    <col min="8712" max="8712" width="19.33203125" style="4" bestFit="1" customWidth="1"/>
    <col min="8713" max="8961" width="9.109375" style="4"/>
    <col min="8962" max="8964" width="6.5546875" style="4" customWidth="1"/>
    <col min="8965" max="8965" width="12" style="4" bestFit="1" customWidth="1"/>
    <col min="8966" max="8966" width="52.44140625" style="4" bestFit="1" customWidth="1"/>
    <col min="8967" max="8967" width="9.109375" style="4"/>
    <col min="8968" max="8968" width="19.33203125" style="4" bestFit="1" customWidth="1"/>
    <col min="8969" max="9217" width="9.109375" style="4"/>
    <col min="9218" max="9220" width="6.5546875" style="4" customWidth="1"/>
    <col min="9221" max="9221" width="12" style="4" bestFit="1" customWidth="1"/>
    <col min="9222" max="9222" width="52.44140625" style="4" bestFit="1" customWidth="1"/>
    <col min="9223" max="9223" width="9.109375" style="4"/>
    <col min="9224" max="9224" width="19.33203125" style="4" bestFit="1" customWidth="1"/>
    <col min="9225" max="9473" width="9.109375" style="4"/>
    <col min="9474" max="9476" width="6.5546875" style="4" customWidth="1"/>
    <col min="9477" max="9477" width="12" style="4" bestFit="1" customWidth="1"/>
    <col min="9478" max="9478" width="52.44140625" style="4" bestFit="1" customWidth="1"/>
    <col min="9479" max="9479" width="9.109375" style="4"/>
    <col min="9480" max="9480" width="19.33203125" style="4" bestFit="1" customWidth="1"/>
    <col min="9481" max="9729" width="9.109375" style="4"/>
    <col min="9730" max="9732" width="6.5546875" style="4" customWidth="1"/>
    <col min="9733" max="9733" width="12" style="4" bestFit="1" customWidth="1"/>
    <col min="9734" max="9734" width="52.44140625" style="4" bestFit="1" customWidth="1"/>
    <col min="9735" max="9735" width="9.109375" style="4"/>
    <col min="9736" max="9736" width="19.33203125" style="4" bestFit="1" customWidth="1"/>
    <col min="9737" max="9985" width="9.109375" style="4"/>
    <col min="9986" max="9988" width="6.5546875" style="4" customWidth="1"/>
    <col min="9989" max="9989" width="12" style="4" bestFit="1" customWidth="1"/>
    <col min="9990" max="9990" width="52.44140625" style="4" bestFit="1" customWidth="1"/>
    <col min="9991" max="9991" width="9.109375" style="4"/>
    <col min="9992" max="9992" width="19.33203125" style="4" bestFit="1" customWidth="1"/>
    <col min="9993" max="10241" width="9.109375" style="4"/>
    <col min="10242" max="10244" width="6.5546875" style="4" customWidth="1"/>
    <col min="10245" max="10245" width="12" style="4" bestFit="1" customWidth="1"/>
    <col min="10246" max="10246" width="52.44140625" style="4" bestFit="1" customWidth="1"/>
    <col min="10247" max="10247" width="9.109375" style="4"/>
    <col min="10248" max="10248" width="19.33203125" style="4" bestFit="1" customWidth="1"/>
    <col min="10249" max="10497" width="9.109375" style="4"/>
    <col min="10498" max="10500" width="6.5546875" style="4" customWidth="1"/>
    <col min="10501" max="10501" width="12" style="4" bestFit="1" customWidth="1"/>
    <col min="10502" max="10502" width="52.44140625" style="4" bestFit="1" customWidth="1"/>
    <col min="10503" max="10503" width="9.109375" style="4"/>
    <col min="10504" max="10504" width="19.33203125" style="4" bestFit="1" customWidth="1"/>
    <col min="10505" max="10753" width="9.109375" style="4"/>
    <col min="10754" max="10756" width="6.5546875" style="4" customWidth="1"/>
    <col min="10757" max="10757" width="12" style="4" bestFit="1" customWidth="1"/>
    <col min="10758" max="10758" width="52.44140625" style="4" bestFit="1" customWidth="1"/>
    <col min="10759" max="10759" width="9.109375" style="4"/>
    <col min="10760" max="10760" width="19.33203125" style="4" bestFit="1" customWidth="1"/>
    <col min="10761" max="11009" width="9.109375" style="4"/>
    <col min="11010" max="11012" width="6.5546875" style="4" customWidth="1"/>
    <col min="11013" max="11013" width="12" style="4" bestFit="1" customWidth="1"/>
    <col min="11014" max="11014" width="52.44140625" style="4" bestFit="1" customWidth="1"/>
    <col min="11015" max="11015" width="9.109375" style="4"/>
    <col min="11016" max="11016" width="19.33203125" style="4" bestFit="1" customWidth="1"/>
    <col min="11017" max="11265" width="9.109375" style="4"/>
    <col min="11266" max="11268" width="6.5546875" style="4" customWidth="1"/>
    <col min="11269" max="11269" width="12" style="4" bestFit="1" customWidth="1"/>
    <col min="11270" max="11270" width="52.44140625" style="4" bestFit="1" customWidth="1"/>
    <col min="11271" max="11271" width="9.109375" style="4"/>
    <col min="11272" max="11272" width="19.33203125" style="4" bestFit="1" customWidth="1"/>
    <col min="11273" max="11521" width="9.109375" style="4"/>
    <col min="11522" max="11524" width="6.5546875" style="4" customWidth="1"/>
    <col min="11525" max="11525" width="12" style="4" bestFit="1" customWidth="1"/>
    <col min="11526" max="11526" width="52.44140625" style="4" bestFit="1" customWidth="1"/>
    <col min="11527" max="11527" width="9.109375" style="4"/>
    <col min="11528" max="11528" width="19.33203125" style="4" bestFit="1" customWidth="1"/>
    <col min="11529" max="11777" width="9.109375" style="4"/>
    <col min="11778" max="11780" width="6.5546875" style="4" customWidth="1"/>
    <col min="11781" max="11781" width="12" style="4" bestFit="1" customWidth="1"/>
    <col min="11782" max="11782" width="52.44140625" style="4" bestFit="1" customWidth="1"/>
    <col min="11783" max="11783" width="9.109375" style="4"/>
    <col min="11784" max="11784" width="19.33203125" style="4" bestFit="1" customWidth="1"/>
    <col min="11785" max="12033" width="9.109375" style="4"/>
    <col min="12034" max="12036" width="6.5546875" style="4" customWidth="1"/>
    <col min="12037" max="12037" width="12" style="4" bestFit="1" customWidth="1"/>
    <col min="12038" max="12038" width="52.44140625" style="4" bestFit="1" customWidth="1"/>
    <col min="12039" max="12039" width="9.109375" style="4"/>
    <col min="12040" max="12040" width="19.33203125" style="4" bestFit="1" customWidth="1"/>
    <col min="12041" max="12289" width="9.109375" style="4"/>
    <col min="12290" max="12292" width="6.5546875" style="4" customWidth="1"/>
    <col min="12293" max="12293" width="12" style="4" bestFit="1" customWidth="1"/>
    <col min="12294" max="12294" width="52.44140625" style="4" bestFit="1" customWidth="1"/>
    <col min="12295" max="12295" width="9.109375" style="4"/>
    <col min="12296" max="12296" width="19.33203125" style="4" bestFit="1" customWidth="1"/>
    <col min="12297" max="12545" width="9.109375" style="4"/>
    <col min="12546" max="12548" width="6.5546875" style="4" customWidth="1"/>
    <col min="12549" max="12549" width="12" style="4" bestFit="1" customWidth="1"/>
    <col min="12550" max="12550" width="52.44140625" style="4" bestFit="1" customWidth="1"/>
    <col min="12551" max="12551" width="9.109375" style="4"/>
    <col min="12552" max="12552" width="19.33203125" style="4" bestFit="1" customWidth="1"/>
    <col min="12553" max="12801" width="9.109375" style="4"/>
    <col min="12802" max="12804" width="6.5546875" style="4" customWidth="1"/>
    <col min="12805" max="12805" width="12" style="4" bestFit="1" customWidth="1"/>
    <col min="12806" max="12806" width="52.44140625" style="4" bestFit="1" customWidth="1"/>
    <col min="12807" max="12807" width="9.109375" style="4"/>
    <col min="12808" max="12808" width="19.33203125" style="4" bestFit="1" customWidth="1"/>
    <col min="12809" max="13057" width="9.109375" style="4"/>
    <col min="13058" max="13060" width="6.5546875" style="4" customWidth="1"/>
    <col min="13061" max="13061" width="12" style="4" bestFit="1" customWidth="1"/>
    <col min="13062" max="13062" width="52.44140625" style="4" bestFit="1" customWidth="1"/>
    <col min="13063" max="13063" width="9.109375" style="4"/>
    <col min="13064" max="13064" width="19.33203125" style="4" bestFit="1" customWidth="1"/>
    <col min="13065" max="13313" width="9.109375" style="4"/>
    <col min="13314" max="13316" width="6.5546875" style="4" customWidth="1"/>
    <col min="13317" max="13317" width="12" style="4" bestFit="1" customWidth="1"/>
    <col min="13318" max="13318" width="52.44140625" style="4" bestFit="1" customWidth="1"/>
    <col min="13319" max="13319" width="9.109375" style="4"/>
    <col min="13320" max="13320" width="19.33203125" style="4" bestFit="1" customWidth="1"/>
    <col min="13321" max="13569" width="9.109375" style="4"/>
    <col min="13570" max="13572" width="6.5546875" style="4" customWidth="1"/>
    <col min="13573" max="13573" width="12" style="4" bestFit="1" customWidth="1"/>
    <col min="13574" max="13574" width="52.44140625" style="4" bestFit="1" customWidth="1"/>
    <col min="13575" max="13575" width="9.109375" style="4"/>
    <col min="13576" max="13576" width="19.33203125" style="4" bestFit="1" customWidth="1"/>
    <col min="13577" max="13825" width="9.109375" style="4"/>
    <col min="13826" max="13828" width="6.5546875" style="4" customWidth="1"/>
    <col min="13829" max="13829" width="12" style="4" bestFit="1" customWidth="1"/>
    <col min="13830" max="13830" width="52.44140625" style="4" bestFit="1" customWidth="1"/>
    <col min="13831" max="13831" width="9.109375" style="4"/>
    <col min="13832" max="13832" width="19.33203125" style="4" bestFit="1" customWidth="1"/>
    <col min="13833" max="14081" width="9.109375" style="4"/>
    <col min="14082" max="14084" width="6.5546875" style="4" customWidth="1"/>
    <col min="14085" max="14085" width="12" style="4" bestFit="1" customWidth="1"/>
    <col min="14086" max="14086" width="52.44140625" style="4" bestFit="1" customWidth="1"/>
    <col min="14087" max="14087" width="9.109375" style="4"/>
    <col min="14088" max="14088" width="19.33203125" style="4" bestFit="1" customWidth="1"/>
    <col min="14089" max="14337" width="9.109375" style="4"/>
    <col min="14338" max="14340" width="6.5546875" style="4" customWidth="1"/>
    <col min="14341" max="14341" width="12" style="4" bestFit="1" customWidth="1"/>
    <col min="14342" max="14342" width="52.44140625" style="4" bestFit="1" customWidth="1"/>
    <col min="14343" max="14343" width="9.109375" style="4"/>
    <col min="14344" max="14344" width="19.33203125" style="4" bestFit="1" customWidth="1"/>
    <col min="14345" max="14593" width="9.109375" style="4"/>
    <col min="14594" max="14596" width="6.5546875" style="4" customWidth="1"/>
    <col min="14597" max="14597" width="12" style="4" bestFit="1" customWidth="1"/>
    <col min="14598" max="14598" width="52.44140625" style="4" bestFit="1" customWidth="1"/>
    <col min="14599" max="14599" width="9.109375" style="4"/>
    <col min="14600" max="14600" width="19.33203125" style="4" bestFit="1" customWidth="1"/>
    <col min="14601" max="14849" width="9.109375" style="4"/>
    <col min="14850" max="14852" width="6.5546875" style="4" customWidth="1"/>
    <col min="14853" max="14853" width="12" style="4" bestFit="1" customWidth="1"/>
    <col min="14854" max="14854" width="52.44140625" style="4" bestFit="1" customWidth="1"/>
    <col min="14855" max="14855" width="9.109375" style="4"/>
    <col min="14856" max="14856" width="19.33203125" style="4" bestFit="1" customWidth="1"/>
    <col min="14857" max="15105" width="9.109375" style="4"/>
    <col min="15106" max="15108" width="6.5546875" style="4" customWidth="1"/>
    <col min="15109" max="15109" width="12" style="4" bestFit="1" customWidth="1"/>
    <col min="15110" max="15110" width="52.44140625" style="4" bestFit="1" customWidth="1"/>
    <col min="15111" max="15111" width="9.109375" style="4"/>
    <col min="15112" max="15112" width="19.33203125" style="4" bestFit="1" customWidth="1"/>
    <col min="15113" max="15361" width="9.109375" style="4"/>
    <col min="15362" max="15364" width="6.5546875" style="4" customWidth="1"/>
    <col min="15365" max="15365" width="12" style="4" bestFit="1" customWidth="1"/>
    <col min="15366" max="15366" width="52.44140625" style="4" bestFit="1" customWidth="1"/>
    <col min="15367" max="15367" width="9.109375" style="4"/>
    <col min="15368" max="15368" width="19.33203125" style="4" bestFit="1" customWidth="1"/>
    <col min="15369" max="15617" width="9.109375" style="4"/>
    <col min="15618" max="15620" width="6.5546875" style="4" customWidth="1"/>
    <col min="15621" max="15621" width="12" style="4" bestFit="1" customWidth="1"/>
    <col min="15622" max="15622" width="52.44140625" style="4" bestFit="1" customWidth="1"/>
    <col min="15623" max="15623" width="9.109375" style="4"/>
    <col min="15624" max="15624" width="19.33203125" style="4" bestFit="1" customWidth="1"/>
    <col min="15625" max="15873" width="9.109375" style="4"/>
    <col min="15874" max="15876" width="6.5546875" style="4" customWidth="1"/>
    <col min="15877" max="15877" width="12" style="4" bestFit="1" customWidth="1"/>
    <col min="15878" max="15878" width="52.44140625" style="4" bestFit="1" customWidth="1"/>
    <col min="15879" max="15879" width="9.109375" style="4"/>
    <col min="15880" max="15880" width="19.33203125" style="4" bestFit="1" customWidth="1"/>
    <col min="15881" max="16129" width="9.109375" style="4"/>
    <col min="16130" max="16132" width="6.5546875" style="4" customWidth="1"/>
    <col min="16133" max="16133" width="12" style="4" bestFit="1" customWidth="1"/>
    <col min="16134" max="16134" width="52.44140625" style="4" bestFit="1" customWidth="1"/>
    <col min="16135" max="16135" width="9.109375" style="4"/>
    <col min="16136" max="16136" width="19.33203125" style="4" bestFit="1" customWidth="1"/>
    <col min="16137" max="16384" width="9.109375" style="4"/>
  </cols>
  <sheetData>
    <row r="1" spans="1:10" x14ac:dyDescent="0.25">
      <c r="A1" s="1" t="s">
        <v>33</v>
      </c>
      <c r="B1" s="2"/>
      <c r="C1" s="3"/>
      <c r="D1" s="3"/>
      <c r="E1" s="3"/>
      <c r="F1" s="3"/>
      <c r="G1" s="3"/>
      <c r="H1" s="3"/>
      <c r="I1" s="3"/>
    </row>
    <row r="2" spans="1:10" x14ac:dyDescent="0.25">
      <c r="A2" s="5"/>
      <c r="B2" s="6"/>
      <c r="C2" s="7"/>
      <c r="D2" s="7"/>
      <c r="E2" s="7"/>
      <c r="F2" s="7"/>
      <c r="G2" s="7"/>
      <c r="H2" s="7"/>
      <c r="I2" s="7"/>
    </row>
    <row r="3" spans="1:10" ht="13.8" thickBot="1" x14ac:dyDescent="0.3">
      <c r="A3" s="4">
        <v>1</v>
      </c>
      <c r="B3" s="4">
        <v>2</v>
      </c>
      <c r="C3" s="4">
        <v>3</v>
      </c>
      <c r="E3" s="4">
        <v>4</v>
      </c>
      <c r="H3" s="7"/>
    </row>
    <row r="4" spans="1:10" ht="28.5" customHeight="1" x14ac:dyDescent="0.25">
      <c r="A4" s="8" t="s">
        <v>34</v>
      </c>
      <c r="B4" s="9" t="s">
        <v>10</v>
      </c>
      <c r="C4" s="9" t="s">
        <v>35</v>
      </c>
      <c r="D4" s="9" t="s">
        <v>23</v>
      </c>
      <c r="E4" s="9" t="s">
        <v>36</v>
      </c>
      <c r="F4" s="9" t="s">
        <v>37</v>
      </c>
      <c r="G4" s="10"/>
      <c r="H4" s="11" t="s">
        <v>38</v>
      </c>
      <c r="J4" s="12"/>
    </row>
    <row r="5" spans="1:10" ht="15" thickBot="1" x14ac:dyDescent="0.35">
      <c r="A5" s="354">
        <v>1</v>
      </c>
      <c r="B5" s="355">
        <f>4.5/7.5</f>
        <v>0.6</v>
      </c>
      <c r="C5" s="355">
        <f>7.5/7.5</f>
        <v>1</v>
      </c>
      <c r="D5" s="355">
        <f>C5-B5</f>
        <v>0.4</v>
      </c>
      <c r="E5" s="356">
        <f>($H$5/90)</f>
        <v>10.13811111111111</v>
      </c>
      <c r="F5" s="431" t="s">
        <v>218</v>
      </c>
      <c r="G5" s="13"/>
      <c r="H5" s="17">
        <v>912.43</v>
      </c>
    </row>
    <row r="6" spans="1:10" ht="12.75" customHeight="1" x14ac:dyDescent="0.3">
      <c r="A6" s="351">
        <v>2</v>
      </c>
      <c r="B6" s="352">
        <f>4.5/7.5</f>
        <v>0.6</v>
      </c>
      <c r="C6" s="352">
        <f>7.5/7.5</f>
        <v>1</v>
      </c>
      <c r="D6" s="352">
        <f>C6-B6</f>
        <v>0.4</v>
      </c>
      <c r="E6" s="353">
        <f>($H$8/90)</f>
        <v>8.617394444444443</v>
      </c>
      <c r="F6" s="351" t="s">
        <v>118</v>
      </c>
      <c r="H6" s="543" t="s">
        <v>139</v>
      </c>
    </row>
    <row r="7" spans="1:10" ht="21" customHeight="1" thickBot="1" x14ac:dyDescent="0.35">
      <c r="A7" s="348">
        <v>3</v>
      </c>
      <c r="B7" s="349">
        <f>4.5/7.5</f>
        <v>0.6</v>
      </c>
      <c r="C7" s="349">
        <f>7.5/7.5</f>
        <v>1</v>
      </c>
      <c r="D7" s="349">
        <f>C7-B7</f>
        <v>0.4</v>
      </c>
      <c r="E7" s="350">
        <f>($H$11/90)</f>
        <v>7.096677777777777</v>
      </c>
      <c r="F7" s="348" t="s">
        <v>117</v>
      </c>
      <c r="G7" s="18"/>
      <c r="H7" s="544"/>
    </row>
    <row r="8" spans="1:10" ht="15" thickBot="1" x14ac:dyDescent="0.35">
      <c r="A8" s="346">
        <v>4</v>
      </c>
      <c r="B8" s="346"/>
      <c r="C8" s="346"/>
      <c r="D8" s="346"/>
      <c r="E8" s="347">
        <f>'BÖLÜM ORT.'!$E$75*7.5</f>
        <v>15.344563673960183</v>
      </c>
      <c r="F8" s="346" t="s">
        <v>39</v>
      </c>
      <c r="G8" s="18">
        <v>0.8</v>
      </c>
      <c r="H8" s="17">
        <f>H5*0.85</f>
        <v>775.56549999999993</v>
      </c>
    </row>
    <row r="9" spans="1:10" ht="12.75" customHeight="1" x14ac:dyDescent="0.3">
      <c r="A9" s="344">
        <v>5</v>
      </c>
      <c r="B9" s="344"/>
      <c r="C9" s="344"/>
      <c r="D9" s="344"/>
      <c r="E9" s="345">
        <f>'BÖLÜM ORT.'!$E$76*7.5</f>
        <v>17.262634133205204</v>
      </c>
      <c r="F9" s="344" t="s">
        <v>40</v>
      </c>
      <c r="G9" s="18">
        <v>0.9</v>
      </c>
      <c r="H9" s="543" t="s">
        <v>115</v>
      </c>
    </row>
    <row r="10" spans="1:10" ht="13.8" thickBot="1" x14ac:dyDescent="0.3">
      <c r="A10" s="4">
        <v>6</v>
      </c>
      <c r="B10" s="14"/>
      <c r="C10" s="14"/>
      <c r="D10" s="14"/>
      <c r="E10" s="15">
        <f>ORTALAMA!D73*7.5</f>
        <v>20.355986014224047</v>
      </c>
      <c r="F10" s="16" t="s">
        <v>120</v>
      </c>
      <c r="G10" s="18"/>
      <c r="H10" s="544"/>
    </row>
    <row r="11" spans="1:10" ht="15" thickBot="1" x14ac:dyDescent="0.35">
      <c r="A11" s="342">
        <v>7</v>
      </c>
      <c r="B11" s="342"/>
      <c r="C11" s="342"/>
      <c r="D11" s="342"/>
      <c r="E11" s="343">
        <f>'BÖLÜM ORT.'!$E$77*7.5</f>
        <v>19.180704592450226</v>
      </c>
      <c r="F11" s="342" t="s">
        <v>41</v>
      </c>
      <c r="G11" s="18">
        <v>1</v>
      </c>
      <c r="H11" s="17">
        <f>H5*0.7</f>
        <v>638.70099999999991</v>
      </c>
    </row>
    <row r="13" spans="1:10" x14ac:dyDescent="0.25">
      <c r="B13" s="14"/>
      <c r="C13" s="14"/>
      <c r="D13" s="14"/>
      <c r="E13" s="15"/>
      <c r="G13" s="18"/>
    </row>
    <row r="14" spans="1:10" x14ac:dyDescent="0.25">
      <c r="E14" s="15"/>
      <c r="F14" s="19"/>
      <c r="G14" s="18"/>
    </row>
    <row r="15" spans="1:10" x14ac:dyDescent="0.25">
      <c r="E15" s="15"/>
      <c r="G15" s="18"/>
    </row>
    <row r="17" spans="5:6" x14ac:dyDescent="0.25">
      <c r="E17" s="20"/>
      <c r="F17" s="21"/>
    </row>
    <row r="18" spans="5:6" x14ac:dyDescent="0.25">
      <c r="E18" s="20"/>
      <c r="F18" s="21"/>
    </row>
    <row r="19" spans="5:6" x14ac:dyDescent="0.25">
      <c r="E19" s="20"/>
      <c r="F19" s="21"/>
    </row>
    <row r="20" spans="5:6" x14ac:dyDescent="0.25">
      <c r="E20" s="20"/>
      <c r="F20" s="21"/>
    </row>
    <row r="21" spans="5:6" x14ac:dyDescent="0.25">
      <c r="E21" s="20"/>
      <c r="F21" s="21"/>
    </row>
    <row r="22" spans="5:6" x14ac:dyDescent="0.25">
      <c r="E22" s="20"/>
      <c r="F22" s="21"/>
    </row>
    <row r="23" spans="5:6" x14ac:dyDescent="0.25">
      <c r="E23" s="20"/>
      <c r="F23" s="21"/>
    </row>
    <row r="24" spans="5:6" x14ac:dyDescent="0.25">
      <c r="E24" s="20"/>
      <c r="F24" s="21"/>
    </row>
    <row r="25" spans="5:6" x14ac:dyDescent="0.25">
      <c r="E25" s="20"/>
      <c r="F25" s="21"/>
    </row>
    <row r="26" spans="5:6" x14ac:dyDescent="0.25">
      <c r="E26" s="20"/>
      <c r="F26" s="21"/>
    </row>
    <row r="27" spans="5:6" x14ac:dyDescent="0.25">
      <c r="E27" s="20"/>
      <c r="F27" s="21"/>
    </row>
    <row r="28" spans="5:6" x14ac:dyDescent="0.25">
      <c r="E28" s="20"/>
      <c r="F28" s="21"/>
    </row>
    <row r="29" spans="5:6" x14ac:dyDescent="0.25">
      <c r="E29" s="20"/>
      <c r="F29" s="21"/>
    </row>
    <row r="30" spans="5:6" x14ac:dyDescent="0.25">
      <c r="E30" s="20"/>
      <c r="F30" s="21"/>
    </row>
    <row r="31" spans="5:6" x14ac:dyDescent="0.25">
      <c r="E31" s="20"/>
      <c r="F31" s="21"/>
    </row>
    <row r="32" spans="5:6" x14ac:dyDescent="0.25">
      <c r="E32" s="20"/>
      <c r="F32" s="21"/>
    </row>
    <row r="33" spans="5:6" x14ac:dyDescent="0.25">
      <c r="E33" s="20"/>
      <c r="F33" s="21"/>
    </row>
    <row r="34" spans="5:6" x14ac:dyDescent="0.25">
      <c r="E34" s="20"/>
      <c r="F34" s="21"/>
    </row>
  </sheetData>
  <mergeCells count="2">
    <mergeCell ref="H6:H7"/>
    <mergeCell ref="H9:H10"/>
  </mergeCells>
  <pageMargins left="0.75" right="0.75" top="1" bottom="1" header="0.5" footer="0.5"/>
  <pageSetup paperSize="9" orientation="portrait" horizontalDpi="1200" verticalDpi="12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F69"/>
  <sheetViews>
    <sheetView workbookViewId="0">
      <pane ySplit="1" topLeftCell="A29" activePane="bottomLeft" state="frozen"/>
      <selection pane="bottomLeft" activeCell="F36" sqref="F36"/>
    </sheetView>
  </sheetViews>
  <sheetFormatPr defaultRowHeight="14.4" x14ac:dyDescent="0.3"/>
  <cols>
    <col min="1" max="1" width="6" bestFit="1" customWidth="1"/>
    <col min="2" max="2" width="23" bestFit="1" customWidth="1"/>
    <col min="3" max="3" width="10.5546875" bestFit="1" customWidth="1"/>
    <col min="4" max="4" width="9.44140625" bestFit="1" customWidth="1"/>
    <col min="5" max="5" width="11.33203125" bestFit="1" customWidth="1"/>
    <col min="6" max="6" width="10.6640625" bestFit="1" customWidth="1"/>
  </cols>
  <sheetData>
    <row r="1" spans="1:6" x14ac:dyDescent="0.3">
      <c r="A1" s="88" t="s">
        <v>54</v>
      </c>
      <c r="B1" s="88" t="s">
        <v>55</v>
      </c>
      <c r="C1" s="220" t="s">
        <v>101</v>
      </c>
      <c r="D1" s="221" t="s">
        <v>112</v>
      </c>
      <c r="E1" s="221" t="s">
        <v>113</v>
      </c>
      <c r="F1" s="227" t="s">
        <v>37</v>
      </c>
    </row>
    <row r="2" spans="1:6" x14ac:dyDescent="0.3">
      <c r="A2" s="57">
        <v>2287</v>
      </c>
      <c r="B2" s="58" t="s">
        <v>59</v>
      </c>
      <c r="C2" s="222">
        <f>HLOOKUP(A2,'HESAP ESKİ'!$2:$53,47,)</f>
        <v>117</v>
      </c>
      <c r="D2" s="228">
        <f>HLOOKUP(A2,'HESAP ESKİ'!$2:$53,46,)</f>
        <v>60.800000000000004</v>
      </c>
      <c r="E2" s="222">
        <f>HLOOKUP(A2,'HESAP ESKİ'!$2:$53,48,)</f>
        <v>1.4620000000000002</v>
      </c>
      <c r="F2" s="222"/>
    </row>
    <row r="3" spans="1:6" x14ac:dyDescent="0.3">
      <c r="A3" s="57">
        <v>9598</v>
      </c>
      <c r="B3" s="58" t="s">
        <v>60</v>
      </c>
      <c r="C3" s="222">
        <f>HLOOKUP(A3,'HESAP ESKİ'!$2:$53,47,)</f>
        <v>15</v>
      </c>
      <c r="D3" s="228">
        <f>HLOOKUP(A3,'HESAP ESKİ'!$2:$53,46,)</f>
        <v>2</v>
      </c>
      <c r="E3" s="222">
        <f>HLOOKUP(A3,'HESAP ESKİ'!$2:$53,48,)</f>
        <v>0</v>
      </c>
      <c r="F3" s="222"/>
    </row>
    <row r="4" spans="1:6" x14ac:dyDescent="0.3">
      <c r="A4" s="62">
        <v>18598</v>
      </c>
      <c r="B4" s="63" t="s">
        <v>61</v>
      </c>
      <c r="C4" s="222">
        <f>HLOOKUP(A4,'HESAP ESKİ'!$2:$53,47,)</f>
        <v>135</v>
      </c>
      <c r="D4" s="228">
        <f>HLOOKUP(A4,'HESAP ESKİ'!$2:$53,46,)</f>
        <v>80.69</v>
      </c>
      <c r="E4" s="222">
        <f>HLOOKUP(A4,'HESAP ESKİ'!$2:$53,48,)</f>
        <v>2.4670000000000001</v>
      </c>
      <c r="F4" s="222"/>
    </row>
    <row r="5" spans="1:6" x14ac:dyDescent="0.3">
      <c r="A5" s="62">
        <v>19137</v>
      </c>
      <c r="B5" s="63" t="s">
        <v>62</v>
      </c>
      <c r="C5" s="222">
        <f>HLOOKUP(A5,'HESAP ESKİ'!$2:$53,47,)</f>
        <v>135</v>
      </c>
      <c r="D5" s="228">
        <f>HLOOKUP(A5,'HESAP ESKİ'!$2:$53,46,)</f>
        <v>116.28999999999999</v>
      </c>
      <c r="E5" s="222">
        <f>HLOOKUP(A5,'HESAP ESKİ'!$2:$53,48,)</f>
        <v>2.859</v>
      </c>
      <c r="F5" s="222"/>
    </row>
    <row r="6" spans="1:6" x14ac:dyDescent="0.3">
      <c r="A6" s="62">
        <v>19300</v>
      </c>
      <c r="B6" s="63" t="s">
        <v>63</v>
      </c>
      <c r="C6" s="222">
        <f>HLOOKUP(A6,'HESAP ESKİ'!$2:$53,47,)</f>
        <v>150</v>
      </c>
      <c r="D6" s="228">
        <f>HLOOKUP(A6,'HESAP ESKİ'!$2:$53,46,)</f>
        <v>20</v>
      </c>
      <c r="E6" s="222">
        <f>HLOOKUP(A6,'HESAP ESKİ'!$2:$53,48,)</f>
        <v>0</v>
      </c>
      <c r="F6" s="222"/>
    </row>
    <row r="7" spans="1:6" x14ac:dyDescent="0.3">
      <c r="A7" s="62">
        <v>19918</v>
      </c>
      <c r="B7" s="63" t="s">
        <v>64</v>
      </c>
      <c r="C7" s="222">
        <f>HLOOKUP(A7,'HESAP ESKİ'!$2:$53,47,)</f>
        <v>132</v>
      </c>
      <c r="D7" s="228">
        <f>HLOOKUP(A7,'HESAP ESKİ'!$2:$53,46,)</f>
        <v>0</v>
      </c>
      <c r="E7" s="222">
        <f>HLOOKUP(A7,'HESAP ESKİ'!$2:$53,48,)</f>
        <v>0</v>
      </c>
      <c r="F7" s="222"/>
    </row>
    <row r="8" spans="1:6" x14ac:dyDescent="0.3">
      <c r="A8" s="62">
        <v>19919</v>
      </c>
      <c r="B8" s="63" t="s">
        <v>65</v>
      </c>
      <c r="C8" s="222">
        <f>HLOOKUP(A8,'HESAP ESKİ'!$2:$53,47,)</f>
        <v>112</v>
      </c>
      <c r="D8" s="228">
        <f>HLOOKUP(A8,'HESAP ESKİ'!$2:$53,46,)</f>
        <v>50.9</v>
      </c>
      <c r="E8" s="222">
        <f>HLOOKUP(A8,'HESAP ESKİ'!$2:$53,48,)</f>
        <v>1.1609999999999998</v>
      </c>
      <c r="F8" s="222"/>
    </row>
    <row r="9" spans="1:6" x14ac:dyDescent="0.3">
      <c r="A9" s="62">
        <v>20826</v>
      </c>
      <c r="B9" s="63" t="s">
        <v>66</v>
      </c>
      <c r="C9" s="222">
        <f>HLOOKUP(A9,'HESAP ESKİ'!$2:$53,47,)</f>
        <v>126</v>
      </c>
      <c r="D9" s="228">
        <f>HLOOKUP(A9,'HESAP ESKİ'!$2:$53,46,)</f>
        <v>22.02</v>
      </c>
      <c r="E9" s="222">
        <f>HLOOKUP(A9,'HESAP ESKİ'!$2:$53,48,)</f>
        <v>0.157</v>
      </c>
      <c r="F9" s="222"/>
    </row>
    <row r="10" spans="1:6" x14ac:dyDescent="0.3">
      <c r="A10" s="62">
        <v>22332</v>
      </c>
      <c r="B10" s="63" t="s">
        <v>67</v>
      </c>
      <c r="C10" s="222">
        <f>HLOOKUP(A10,'HESAP ESKİ'!$2:$53,47,)</f>
        <v>142.5</v>
      </c>
      <c r="D10" s="228">
        <f>HLOOKUP(A10,'HESAP ESKİ'!$2:$53,46,)</f>
        <v>19</v>
      </c>
      <c r="E10" s="222">
        <f>HLOOKUP(A10,'HESAP ESKİ'!$2:$53,48,)</f>
        <v>0</v>
      </c>
      <c r="F10" s="222"/>
    </row>
    <row r="11" spans="1:6" x14ac:dyDescent="0.3">
      <c r="A11" s="62">
        <v>22334</v>
      </c>
      <c r="B11" s="63" t="s">
        <v>68</v>
      </c>
      <c r="C11" s="222">
        <f>HLOOKUP(A11,'HESAP ESKİ'!$2:$53,47,)</f>
        <v>150</v>
      </c>
      <c r="D11" s="228">
        <f>HLOOKUP(A11,'HESAP ESKİ'!$2:$53,46,)</f>
        <v>41.98</v>
      </c>
      <c r="E11" s="222">
        <f>HLOOKUP(A11,'HESAP ESKİ'!$2:$53,48,)</f>
        <v>0.50600000000000001</v>
      </c>
      <c r="F11" s="222"/>
    </row>
    <row r="12" spans="1:6" x14ac:dyDescent="0.3">
      <c r="A12" s="62">
        <v>22940</v>
      </c>
      <c r="B12" s="63" t="s">
        <v>69</v>
      </c>
      <c r="C12" s="222">
        <f>HLOOKUP(A12,'HESAP ESKİ'!$2:$53,47,)</f>
        <v>135</v>
      </c>
      <c r="D12" s="228">
        <f>HLOOKUP(A12,'HESAP ESKİ'!$2:$53,46,)</f>
        <v>18</v>
      </c>
      <c r="E12" s="222">
        <f>HLOOKUP(A12,'HESAP ESKİ'!$2:$53,48,)</f>
        <v>0</v>
      </c>
      <c r="F12" s="222"/>
    </row>
    <row r="13" spans="1:6" x14ac:dyDescent="0.3">
      <c r="A13" s="62">
        <v>23075</v>
      </c>
      <c r="B13" s="63" t="s">
        <v>95</v>
      </c>
      <c r="C13" s="222">
        <f>HLOOKUP(A13,'HESAP ESKİ'!$2:$53,47,)</f>
        <v>142.5</v>
      </c>
      <c r="D13" s="228">
        <f>HLOOKUP(A13,'HESAP ESKİ'!$2:$53,46,)</f>
        <v>155.73000000000002</v>
      </c>
      <c r="E13" s="222">
        <f>HLOOKUP(A13,'HESAP ESKİ'!$2:$53,48,)</f>
        <v>2.5350000000000001</v>
      </c>
      <c r="F13" s="222"/>
    </row>
    <row r="14" spans="1:6" x14ac:dyDescent="0.3">
      <c r="A14" s="62">
        <v>25086</v>
      </c>
      <c r="B14" s="63" t="s">
        <v>71</v>
      </c>
      <c r="C14" s="222">
        <f>HLOOKUP(A14,'HESAP ESKİ'!$2:$53,47,)</f>
        <v>135</v>
      </c>
      <c r="D14" s="228">
        <f>HLOOKUP(A14,'HESAP ESKİ'!$2:$53,46,)</f>
        <v>115.28</v>
      </c>
      <c r="E14" s="222">
        <f>HLOOKUP(A14,'HESAP ESKİ'!$2:$53,48,)</f>
        <v>2.9600000000000004</v>
      </c>
      <c r="F14" s="222"/>
    </row>
    <row r="15" spans="1:6" x14ac:dyDescent="0.3">
      <c r="A15" s="62">
        <v>26217</v>
      </c>
      <c r="B15" s="63" t="s">
        <v>130</v>
      </c>
      <c r="C15" s="222">
        <f>HLOOKUP(A15,'HESAP ESKİ'!$2:$53,47,)</f>
        <v>127.5</v>
      </c>
      <c r="D15" s="228">
        <f>HLOOKUP(A15,'HESAP ESKİ'!$2:$53,46,)</f>
        <v>17</v>
      </c>
      <c r="E15" s="222">
        <f>HLOOKUP(A15,'HESAP ESKİ'!$2:$53,48,)</f>
        <v>0</v>
      </c>
      <c r="F15" s="222"/>
    </row>
    <row r="16" spans="1:6" x14ac:dyDescent="0.3">
      <c r="A16" s="62">
        <v>26225</v>
      </c>
      <c r="B16" s="63" t="s">
        <v>72</v>
      </c>
      <c r="C16" s="222">
        <f>HLOOKUP(A16,'HESAP ESKİ'!$2:$53,47,)</f>
        <v>120</v>
      </c>
      <c r="D16" s="228">
        <f>HLOOKUP(A16,'HESAP ESKİ'!$2:$53,46,)</f>
        <v>100.66000000000001</v>
      </c>
      <c r="E16" s="222">
        <f>HLOOKUP(A16,'HESAP ESKİ'!$2:$53,48,)</f>
        <v>2.0629999999999997</v>
      </c>
      <c r="F16" s="222"/>
    </row>
    <row r="17" spans="1:6" x14ac:dyDescent="0.3">
      <c r="A17" s="62">
        <v>27884</v>
      </c>
      <c r="B17" s="63" t="s">
        <v>73</v>
      </c>
      <c r="C17" s="222">
        <f>HLOOKUP(A17,'HESAP ESKİ'!$2:$53,47,)</f>
        <v>97.5</v>
      </c>
      <c r="D17" s="228">
        <f>HLOOKUP(A17,'HESAP ESKİ'!$2:$53,46,)</f>
        <v>96.66</v>
      </c>
      <c r="E17" s="222">
        <f>HLOOKUP(A17,'HESAP ESKİ'!$2:$53,48,)</f>
        <v>1.9669999999999999</v>
      </c>
      <c r="F17" s="222"/>
    </row>
    <row r="18" spans="1:6" x14ac:dyDescent="0.3">
      <c r="A18" s="62">
        <v>27885</v>
      </c>
      <c r="B18" s="63" t="s">
        <v>74</v>
      </c>
      <c r="C18" s="222">
        <f>HLOOKUP(A18,'HESAP ESKİ'!$2:$53,47,)</f>
        <v>94.5</v>
      </c>
      <c r="D18" s="228">
        <f>HLOOKUP(A18,'HESAP ESKİ'!$2:$53,46,)</f>
        <v>112.34</v>
      </c>
      <c r="E18" s="222">
        <f>HLOOKUP(A18,'HESAP ESKİ'!$2:$53,48,)</f>
        <v>1.6969999999999998</v>
      </c>
      <c r="F18" s="222"/>
    </row>
    <row r="19" spans="1:6" x14ac:dyDescent="0.3">
      <c r="A19" s="62">
        <v>27886</v>
      </c>
      <c r="B19" s="63" t="s">
        <v>75</v>
      </c>
      <c r="C19" s="222">
        <f>HLOOKUP(A19,'HESAP ESKİ'!$2:$53,47,)</f>
        <v>120</v>
      </c>
      <c r="D19" s="228">
        <f>HLOOKUP(A19,'HESAP ESKİ'!$2:$53,46,)</f>
        <v>139.47000000000003</v>
      </c>
      <c r="E19" s="222">
        <f>HLOOKUP(A19,'HESAP ESKİ'!$2:$53,48,)</f>
        <v>2.1059999999999999</v>
      </c>
      <c r="F19" s="222"/>
    </row>
    <row r="20" spans="1:6" x14ac:dyDescent="0.3">
      <c r="A20" s="62">
        <v>27888</v>
      </c>
      <c r="B20" s="63" t="s">
        <v>76</v>
      </c>
      <c r="C20" s="222">
        <f>HLOOKUP(A20,'HESAP ESKİ'!$2:$53,47,)</f>
        <v>120</v>
      </c>
      <c r="D20" s="228">
        <f>HLOOKUP(A20,'HESAP ESKİ'!$2:$53,46,)</f>
        <v>133.41</v>
      </c>
      <c r="E20" s="222">
        <f>HLOOKUP(A20,'HESAP ESKİ'!$2:$53,48,)</f>
        <v>2.2810000000000001</v>
      </c>
      <c r="F20" s="222"/>
    </row>
    <row r="21" spans="1:6" x14ac:dyDescent="0.3">
      <c r="A21" s="62">
        <v>28757</v>
      </c>
      <c r="B21" s="63" t="s">
        <v>77</v>
      </c>
      <c r="C21" s="222">
        <f>HLOOKUP(A21,'HESAP ESKİ'!$2:$53,47,)</f>
        <v>127.5</v>
      </c>
      <c r="D21" s="228">
        <f>HLOOKUP(A21,'HESAP ESKİ'!$2:$53,46,)</f>
        <v>144.57</v>
      </c>
      <c r="E21" s="222">
        <f>HLOOKUP(A21,'HESAP ESKİ'!$2:$53,48,)</f>
        <v>2.6550000000000002</v>
      </c>
      <c r="F21" s="222"/>
    </row>
    <row r="22" spans="1:6" x14ac:dyDescent="0.3">
      <c r="A22" s="62">
        <v>30105</v>
      </c>
      <c r="B22" s="63" t="s">
        <v>78</v>
      </c>
      <c r="C22" s="222">
        <f>HLOOKUP(A22,'HESAP ESKİ'!$2:$53,47,)</f>
        <v>150</v>
      </c>
      <c r="D22" s="228">
        <f>HLOOKUP(A22,'HESAP ESKİ'!$2:$53,46,)</f>
        <v>113.78000000000002</v>
      </c>
      <c r="E22" s="222">
        <f>HLOOKUP(A22,'HESAP ESKİ'!$2:$53,48,)</f>
        <v>3.5820000000000003</v>
      </c>
      <c r="F22" s="222"/>
    </row>
    <row r="23" spans="1:6" x14ac:dyDescent="0.3">
      <c r="A23" s="62">
        <v>30744</v>
      </c>
      <c r="B23" s="63" t="s">
        <v>79</v>
      </c>
      <c r="C23" s="222">
        <f>HLOOKUP(A23,'HESAP ESKİ'!$2:$53,47,)</f>
        <v>120</v>
      </c>
      <c r="D23" s="228">
        <f>HLOOKUP(A23,'HESAP ESKİ'!$2:$53,46,)</f>
        <v>108.34999999999998</v>
      </c>
      <c r="E23" s="222">
        <f>HLOOKUP(A23,'HESAP ESKİ'!$2:$53,48,)</f>
        <v>1.9190000000000003</v>
      </c>
      <c r="F23" s="222"/>
    </row>
    <row r="24" spans="1:6" x14ac:dyDescent="0.3">
      <c r="A24" s="62">
        <v>31171</v>
      </c>
      <c r="B24" s="63" t="s">
        <v>80</v>
      </c>
      <c r="C24" s="222">
        <f>HLOOKUP(A24,'HESAP ESKİ'!$2:$53,47,)</f>
        <v>142.5</v>
      </c>
      <c r="D24" s="228">
        <f>HLOOKUP(A24,'HESAP ESKİ'!$2:$53,46,)</f>
        <v>122.11000000000003</v>
      </c>
      <c r="E24" s="222">
        <f>HLOOKUP(A24,'HESAP ESKİ'!$2:$53,48,)</f>
        <v>5.1739999999999995</v>
      </c>
      <c r="F24" s="222"/>
    </row>
    <row r="25" spans="1:6" x14ac:dyDescent="0.3">
      <c r="A25" s="62">
        <v>31323</v>
      </c>
      <c r="B25" s="63" t="s">
        <v>81</v>
      </c>
      <c r="C25" s="222">
        <f>HLOOKUP(A25,'HESAP ESKİ'!$2:$53,47,)</f>
        <v>112.5</v>
      </c>
      <c r="D25" s="228">
        <f>HLOOKUP(A25,'HESAP ESKİ'!$2:$53,46,)</f>
        <v>102.19</v>
      </c>
      <c r="E25" s="222">
        <f>HLOOKUP(A25,'HESAP ESKİ'!$2:$53,48,)</f>
        <v>1.9339999999999999</v>
      </c>
      <c r="F25" s="222"/>
    </row>
    <row r="26" spans="1:6" x14ac:dyDescent="0.3">
      <c r="A26" s="62">
        <v>31346</v>
      </c>
      <c r="B26" s="63" t="s">
        <v>82</v>
      </c>
      <c r="C26" s="222">
        <f>HLOOKUP(A26,'HESAP ESKİ'!$2:$53,47,)</f>
        <v>135</v>
      </c>
      <c r="D26" s="228">
        <f>HLOOKUP(A26,'HESAP ESKİ'!$2:$53,46,)</f>
        <v>114.75000000000001</v>
      </c>
      <c r="E26" s="222">
        <f>HLOOKUP(A26,'HESAP ESKİ'!$2:$53,48,)</f>
        <v>3.2189999999999999</v>
      </c>
      <c r="F26" s="222"/>
    </row>
    <row r="27" spans="1:6" x14ac:dyDescent="0.3">
      <c r="A27" s="62">
        <v>31544</v>
      </c>
      <c r="B27" s="63" t="s">
        <v>83</v>
      </c>
      <c r="C27" s="222">
        <f>HLOOKUP(A27,'HESAP ESKİ'!$2:$53,47,)</f>
        <v>127.5</v>
      </c>
      <c r="D27" s="228">
        <f>HLOOKUP(A27,'HESAP ESKİ'!$2:$53,46,)</f>
        <v>97.25</v>
      </c>
      <c r="E27" s="222">
        <f>HLOOKUP(A27,'HESAP ESKİ'!$2:$53,48,)</f>
        <v>2.8340000000000001</v>
      </c>
      <c r="F27" s="222"/>
    </row>
    <row r="28" spans="1:6" x14ac:dyDescent="0.3">
      <c r="A28" s="62">
        <v>32640</v>
      </c>
      <c r="B28" s="63" t="s">
        <v>126</v>
      </c>
      <c r="C28" s="222">
        <f>HLOOKUP(A28,'HESAP ESKİ'!$2:$53,47,)</f>
        <v>135</v>
      </c>
      <c r="D28" s="228">
        <f>HLOOKUP(A28,'HESAP ESKİ'!$2:$53,46,)</f>
        <v>18</v>
      </c>
      <c r="E28" s="222">
        <f>HLOOKUP(A28,'HESAP ESKİ'!$2:$53,48,)</f>
        <v>0</v>
      </c>
      <c r="F28" s="222"/>
    </row>
    <row r="29" spans="1:6" x14ac:dyDescent="0.3">
      <c r="A29" s="62">
        <v>32944</v>
      </c>
      <c r="B29" s="63" t="s">
        <v>84</v>
      </c>
      <c r="C29" s="222">
        <f>HLOOKUP(A29,'HESAP ESKİ'!$2:$53,47,)</f>
        <v>120</v>
      </c>
      <c r="D29" s="228">
        <f>HLOOKUP(A29,'HESAP ESKİ'!$2:$53,46,)</f>
        <v>106.80999999999999</v>
      </c>
      <c r="E29" s="222">
        <f>HLOOKUP(A29,'HESAP ESKİ'!$2:$53,48,)</f>
        <v>3.5790000000000002</v>
      </c>
      <c r="F29" s="222"/>
    </row>
    <row r="30" spans="1:6" x14ac:dyDescent="0.3">
      <c r="A30" s="62">
        <v>33382</v>
      </c>
      <c r="B30" s="63" t="s">
        <v>85</v>
      </c>
      <c r="C30" s="222">
        <f>HLOOKUP(A30,'HESAP ESKİ'!$2:$53,47,)</f>
        <v>127.5</v>
      </c>
      <c r="D30" s="228">
        <f>HLOOKUP(A30,'HESAP ESKİ'!$2:$53,46,)</f>
        <v>110.94000000000003</v>
      </c>
      <c r="E30" s="222">
        <f>HLOOKUP(A30,'HESAP ESKİ'!$2:$53,48,)</f>
        <v>4.1289999999999996</v>
      </c>
      <c r="F30" s="222"/>
    </row>
    <row r="31" spans="1:6" x14ac:dyDescent="0.3">
      <c r="A31" s="241">
        <v>34536</v>
      </c>
      <c r="B31" s="63" t="s">
        <v>114</v>
      </c>
      <c r="C31" s="222">
        <f>HLOOKUP(A31,'HESAP ESKİ'!$2:$53,47,)</f>
        <v>150</v>
      </c>
      <c r="D31" s="228">
        <f>HLOOKUP(A31,'HESAP ESKİ'!$2:$53,46,)</f>
        <v>133.44999999999999</v>
      </c>
      <c r="E31" s="222">
        <f>HLOOKUP(A31,'HESAP ESKİ'!$2:$53,48,)</f>
        <v>3.5249999999999999</v>
      </c>
      <c r="F31" s="222"/>
    </row>
    <row r="32" spans="1:6" x14ac:dyDescent="0.3">
      <c r="A32" s="241">
        <v>34704</v>
      </c>
      <c r="B32" s="63" t="s">
        <v>116</v>
      </c>
      <c r="C32" s="222">
        <f>HLOOKUP(A32,'HESAP ESKİ'!$2:$53,47,)</f>
        <v>120</v>
      </c>
      <c r="D32" s="228">
        <f>HLOOKUP(A32,'HESAP ESKİ'!$2:$53,46,)</f>
        <v>100.63</v>
      </c>
      <c r="E32" s="222">
        <f>HLOOKUP(A32,'HESAP ESKİ'!$2:$53,48,)</f>
        <v>2.5879999999999996</v>
      </c>
      <c r="F32" s="222"/>
    </row>
    <row r="33" spans="1:6" x14ac:dyDescent="0.3">
      <c r="A33" s="241">
        <v>34911</v>
      </c>
      <c r="B33" s="63" t="s">
        <v>156</v>
      </c>
      <c r="C33" s="222">
        <f>HLOOKUP(A33,'HESAP ESKİ'!$2:$53,47,)</f>
        <v>138</v>
      </c>
      <c r="D33" s="228">
        <f>HLOOKUP(A33,'HESAP ESKİ'!$2:$53,46,)</f>
        <v>121.67999999999999</v>
      </c>
      <c r="E33" s="222">
        <f>HLOOKUP(A33,'HESAP ESKİ'!$2:$53,48,)</f>
        <v>2.9019999999999997</v>
      </c>
      <c r="F33" s="222"/>
    </row>
    <row r="34" spans="1:6" x14ac:dyDescent="0.3">
      <c r="A34" s="241">
        <v>35144</v>
      </c>
      <c r="B34" s="63" t="s">
        <v>119</v>
      </c>
      <c r="C34" s="222">
        <f>HLOOKUP(A34,'HESAP ESKİ'!$2:$53,47,)</f>
        <v>135</v>
      </c>
      <c r="D34" s="228">
        <f>HLOOKUP(A34,'HESAP ESKİ'!$2:$53,46,)</f>
        <v>109.63000000000001</v>
      </c>
      <c r="E34" s="222">
        <f>HLOOKUP(A34,'HESAP ESKİ'!$2:$53,48,)</f>
        <v>2.4340000000000002</v>
      </c>
      <c r="F34" s="222"/>
    </row>
    <row r="35" spans="1:6" x14ac:dyDescent="0.3">
      <c r="A35" s="241">
        <v>36212</v>
      </c>
      <c r="B35" s="63" t="s">
        <v>121</v>
      </c>
      <c r="C35" s="222">
        <f>HLOOKUP(A35,'HESAP ESKİ'!$2:$53,47,)</f>
        <v>127.5</v>
      </c>
      <c r="D35" s="228">
        <f>HLOOKUP(A35,'HESAP ESKİ'!$2:$53,46,)</f>
        <v>113.24999999999999</v>
      </c>
      <c r="E35" s="222">
        <f>HLOOKUP(A35,'HESAP ESKİ'!$2:$53,48,)</f>
        <v>4.2290000000000001</v>
      </c>
      <c r="F35" s="222"/>
    </row>
    <row r="36" spans="1:6" x14ac:dyDescent="0.3">
      <c r="A36" s="241">
        <v>36524</v>
      </c>
      <c r="B36" s="63" t="s">
        <v>122</v>
      </c>
      <c r="C36" s="222">
        <f>HLOOKUP(A36,'HESAP ESKİ'!$2:$53,47,)</f>
        <v>150</v>
      </c>
      <c r="D36" s="228">
        <f>HLOOKUP(A36,'HESAP ESKİ'!$2:$53,46,)</f>
        <v>102.30999999999999</v>
      </c>
      <c r="E36" s="222">
        <f>HLOOKUP(A36,'HESAP ESKİ'!$2:$53,48,)</f>
        <v>3.9880000000000004</v>
      </c>
      <c r="F36" s="222"/>
    </row>
    <row r="37" spans="1:6" x14ac:dyDescent="0.3">
      <c r="A37" s="241">
        <v>36777</v>
      </c>
      <c r="B37" s="63" t="s">
        <v>123</v>
      </c>
      <c r="C37" s="222">
        <f>HLOOKUP(A37,'HESAP ESKİ'!$2:$53,47,)</f>
        <v>135</v>
      </c>
      <c r="D37" s="228">
        <f>HLOOKUP(A37,'HESAP ESKİ'!$2:$53,46,)</f>
        <v>119.28999999999999</v>
      </c>
      <c r="E37" s="222">
        <f>HLOOKUP(A37,'HESAP ESKİ'!$2:$53,48,)</f>
        <v>3.6669999999999998</v>
      </c>
      <c r="F37" s="222"/>
    </row>
    <row r="38" spans="1:6" x14ac:dyDescent="0.3">
      <c r="A38" s="241">
        <v>36860</v>
      </c>
      <c r="B38" s="63" t="s">
        <v>124</v>
      </c>
      <c r="C38" s="222">
        <f>HLOOKUP(A38,'HESAP ESKİ'!$2:$53,47,)</f>
        <v>157.5</v>
      </c>
      <c r="D38" s="228">
        <f>HLOOKUP(A38,'HESAP ESKİ'!$2:$53,46,)</f>
        <v>120.80000000000001</v>
      </c>
      <c r="E38" s="222">
        <f>HLOOKUP(A38,'HESAP ESKİ'!$2:$53,48,)</f>
        <v>4.1779999999999999</v>
      </c>
      <c r="F38" s="222"/>
    </row>
    <row r="39" spans="1:6" x14ac:dyDescent="0.3">
      <c r="A39" s="241">
        <v>37712</v>
      </c>
      <c r="B39" s="63" t="s">
        <v>150</v>
      </c>
      <c r="C39" s="222">
        <f>HLOOKUP(A39,'HESAP ESKİ'!$2:$53,47,)</f>
        <v>135</v>
      </c>
      <c r="D39" s="228">
        <f>HLOOKUP(A39,'HESAP ESKİ'!$2:$53,46,)</f>
        <v>108.85999999999999</v>
      </c>
      <c r="E39" s="222">
        <f>HLOOKUP(A39,'HESAP ESKİ'!$2:$53,48,)</f>
        <v>4.1909999999999998</v>
      </c>
      <c r="F39" s="222"/>
    </row>
    <row r="40" spans="1:6" x14ac:dyDescent="0.3">
      <c r="A40" s="241">
        <v>38107</v>
      </c>
      <c r="B40" s="63" t="s">
        <v>138</v>
      </c>
      <c r="C40" s="222">
        <f>HLOOKUP(A40,'HESAP ESKİ'!$2:$53,47,)</f>
        <v>150</v>
      </c>
      <c r="D40" s="228">
        <f>HLOOKUP(A40,'HESAP ESKİ'!$2:$53,46,)</f>
        <v>20</v>
      </c>
      <c r="E40" s="222">
        <f>HLOOKUP(A40,'HESAP ESKİ'!$2:$53,48,)</f>
        <v>0</v>
      </c>
      <c r="F40" s="222"/>
    </row>
    <row r="41" spans="1:6" x14ac:dyDescent="0.3">
      <c r="A41" s="241">
        <v>38431</v>
      </c>
      <c r="B41" s="63" t="s">
        <v>127</v>
      </c>
      <c r="C41" s="222">
        <f>HLOOKUP(A41,'HESAP ESKİ'!$2:$53,47,)</f>
        <v>142.5</v>
      </c>
      <c r="D41" s="228">
        <f>HLOOKUP(A41,'HESAP ESKİ'!$2:$53,46,)</f>
        <v>109.64</v>
      </c>
      <c r="E41" s="222">
        <f>HLOOKUP(A41,'HESAP ESKİ'!$2:$53,48,)</f>
        <v>3.6040000000000001</v>
      </c>
      <c r="F41" s="222"/>
    </row>
    <row r="42" spans="1:6" x14ac:dyDescent="0.3">
      <c r="A42" s="241">
        <v>38798</v>
      </c>
      <c r="B42" s="63" t="s">
        <v>128</v>
      </c>
      <c r="C42" s="222">
        <f>HLOOKUP(A42,'HESAP ESKİ'!$2:$53,47,)</f>
        <v>140.5</v>
      </c>
      <c r="D42" s="228">
        <f>HLOOKUP(A42,'HESAP ESKİ'!$2:$53,46,)</f>
        <v>92.87</v>
      </c>
      <c r="E42" s="222">
        <f>HLOOKUP(A42,'HESAP ESKİ'!$2:$53,48,)</f>
        <v>2.3930000000000002</v>
      </c>
      <c r="F42" s="222"/>
    </row>
    <row r="43" spans="1:6" x14ac:dyDescent="0.3">
      <c r="A43" s="241">
        <v>39267</v>
      </c>
      <c r="B43" s="63" t="s">
        <v>131</v>
      </c>
      <c r="C43" s="222">
        <f>HLOOKUP(A43,'HESAP ESKİ'!$2:$53,47,)</f>
        <v>135</v>
      </c>
      <c r="D43" s="228">
        <f>HLOOKUP(A43,'HESAP ESKİ'!$2:$53,46,)</f>
        <v>123.31</v>
      </c>
      <c r="E43" s="222">
        <f>HLOOKUP(A43,'HESAP ESKİ'!$2:$53,48,)</f>
        <v>3.8519999999999999</v>
      </c>
      <c r="F43" s="222"/>
    </row>
    <row r="44" spans="1:6" x14ac:dyDescent="0.3">
      <c r="A44" s="241">
        <v>39411</v>
      </c>
      <c r="B44" s="63" t="s">
        <v>132</v>
      </c>
      <c r="C44" s="222">
        <f>HLOOKUP(A44,'HESAP ESKİ'!$2:$53,47,)</f>
        <v>127.5</v>
      </c>
      <c r="D44" s="228">
        <f>HLOOKUP(A44,'HESAP ESKİ'!$2:$53,46,)</f>
        <v>115.02</v>
      </c>
      <c r="E44" s="222">
        <f>HLOOKUP(A44,'HESAP ESKİ'!$2:$53,48,)</f>
        <v>5.5249999999999995</v>
      </c>
      <c r="F44" s="222"/>
    </row>
    <row r="45" spans="1:6" x14ac:dyDescent="0.3">
      <c r="A45" s="241">
        <v>39414</v>
      </c>
      <c r="B45" s="63" t="s">
        <v>133</v>
      </c>
      <c r="C45" s="222">
        <f>HLOOKUP(A45,'HESAP ESKİ'!$2:$53,47,)</f>
        <v>150</v>
      </c>
      <c r="D45" s="228">
        <f>HLOOKUP(A45,'HESAP ESKİ'!$2:$53,46,)</f>
        <v>128.86000000000001</v>
      </c>
      <c r="E45" s="222">
        <f>HLOOKUP(A45,'HESAP ESKİ'!$2:$53,48,)</f>
        <v>2.673</v>
      </c>
      <c r="F45" s="222"/>
    </row>
    <row r="46" spans="1:6" x14ac:dyDescent="0.3">
      <c r="A46" s="241">
        <v>39615</v>
      </c>
      <c r="B46" s="63" t="s">
        <v>134</v>
      </c>
      <c r="C46" s="222">
        <f>HLOOKUP(A46,'HESAP ESKİ'!$2:$53,47,)</f>
        <v>142</v>
      </c>
      <c r="D46" s="228">
        <f>HLOOKUP(A46,'HESAP ESKİ'!$2:$53,46,)</f>
        <v>116.72</v>
      </c>
      <c r="E46" s="222">
        <f>HLOOKUP(A46,'HESAP ESKİ'!$2:$53,48,)</f>
        <v>3.3509999999999991</v>
      </c>
      <c r="F46" s="222"/>
    </row>
    <row r="47" spans="1:6" x14ac:dyDescent="0.3">
      <c r="A47" s="241">
        <v>40061</v>
      </c>
      <c r="B47" s="63" t="s">
        <v>135</v>
      </c>
      <c r="C47" s="222">
        <f>HLOOKUP(A47,'HESAP ESKİ'!$2:$53,47,)</f>
        <v>142.5</v>
      </c>
      <c r="D47" s="228">
        <f>HLOOKUP(A47,'HESAP ESKİ'!$2:$53,46,)</f>
        <v>125.01000000000002</v>
      </c>
      <c r="E47" s="222">
        <f>HLOOKUP(A47,'HESAP ESKİ'!$2:$53,48,)</f>
        <v>3.9499999999999993</v>
      </c>
      <c r="F47" s="222"/>
    </row>
    <row r="48" spans="1:6" x14ac:dyDescent="0.3">
      <c r="A48" s="241">
        <v>40062</v>
      </c>
      <c r="B48" s="63" t="s">
        <v>136</v>
      </c>
      <c r="C48" s="222">
        <f>HLOOKUP(A48,'HESAP ESKİ'!$2:$53,47,)</f>
        <v>105</v>
      </c>
      <c r="D48" s="228">
        <f>HLOOKUP(A48,'HESAP ESKİ'!$2:$53,46,)</f>
        <v>85.55</v>
      </c>
      <c r="E48" s="222">
        <f>HLOOKUP(A48,'HESAP ESKİ'!$2:$53,48,)</f>
        <v>3.5190000000000001</v>
      </c>
      <c r="F48" s="222"/>
    </row>
    <row r="49" spans="1:6" x14ac:dyDescent="0.3">
      <c r="A49" s="241">
        <v>40064</v>
      </c>
      <c r="B49" s="63" t="s">
        <v>137</v>
      </c>
      <c r="C49" s="222">
        <f>HLOOKUP(A49,'HESAP ESKİ'!$2:$53,47,)</f>
        <v>130.5</v>
      </c>
      <c r="D49" s="228">
        <f>HLOOKUP(A49,'HESAP ESKİ'!$2:$53,46,)</f>
        <v>91.75</v>
      </c>
      <c r="E49" s="222">
        <f>HLOOKUP(A49,'HESAP ESKİ'!$2:$53,48,)</f>
        <v>2.476</v>
      </c>
      <c r="F49" s="222"/>
    </row>
    <row r="50" spans="1:6" x14ac:dyDescent="0.3">
      <c r="A50" s="241">
        <v>41399</v>
      </c>
      <c r="B50" s="63" t="s">
        <v>141</v>
      </c>
      <c r="C50" s="222">
        <f>HLOOKUP(A50,'HESAP ESKİ'!$2:$53,47,)</f>
        <v>135</v>
      </c>
      <c r="D50" s="228">
        <f>HLOOKUP(A50,'HESAP ESKİ'!$2:$53,46,)</f>
        <v>112.27000000000001</v>
      </c>
      <c r="E50" s="222">
        <f>HLOOKUP(A50,'HESAP ESKİ'!$2:$53,48,)</f>
        <v>3.052</v>
      </c>
      <c r="F50" s="222"/>
    </row>
    <row r="51" spans="1:6" x14ac:dyDescent="0.3">
      <c r="A51" s="241">
        <v>41439</v>
      </c>
      <c r="B51" s="63" t="s">
        <v>142</v>
      </c>
      <c r="C51" s="222">
        <f>HLOOKUP(A51,'HESAP ESKİ'!$2:$53,47,)</f>
        <v>135</v>
      </c>
      <c r="D51" s="228">
        <f>HLOOKUP(A51,'HESAP ESKİ'!$2:$53,46,)</f>
        <v>123.82</v>
      </c>
      <c r="E51" s="222">
        <f>HLOOKUP(A51,'HESAP ESKİ'!$2:$53,48,)</f>
        <v>6.5360000000000005</v>
      </c>
      <c r="F51" s="222"/>
    </row>
    <row r="52" spans="1:6" x14ac:dyDescent="0.3">
      <c r="A52" s="241">
        <v>41515</v>
      </c>
      <c r="B52" s="63" t="s">
        <v>143</v>
      </c>
      <c r="C52" s="222">
        <f>HLOOKUP(A52,'HESAP ESKİ'!$2:$53,47,)</f>
        <v>150</v>
      </c>
      <c r="D52" s="228">
        <f>HLOOKUP(A52,'HESAP ESKİ'!$2:$53,46,)</f>
        <v>123.17999999999999</v>
      </c>
      <c r="E52" s="222">
        <f>HLOOKUP(A52,'HESAP ESKİ'!$2:$53,48,)</f>
        <v>3.6030000000000002</v>
      </c>
      <c r="F52" s="222"/>
    </row>
    <row r="53" spans="1:6" x14ac:dyDescent="0.3">
      <c r="A53" s="241">
        <v>41520</v>
      </c>
      <c r="B53" s="63" t="s">
        <v>144</v>
      </c>
      <c r="C53" s="222">
        <f>HLOOKUP(A53,'HESAP ESKİ'!$2:$53,47,)</f>
        <v>135</v>
      </c>
      <c r="D53" s="228">
        <f>HLOOKUP(A53,'HESAP ESKİ'!$2:$53,46,)</f>
        <v>110.4</v>
      </c>
      <c r="E53" s="222">
        <f>HLOOKUP(A53,'HESAP ESKİ'!$2:$53,48,)</f>
        <v>2.8649999999999998</v>
      </c>
      <c r="F53" s="222"/>
    </row>
    <row r="54" spans="1:6" x14ac:dyDescent="0.3">
      <c r="A54" s="241">
        <v>41542</v>
      </c>
      <c r="B54" s="63" t="s">
        <v>145</v>
      </c>
      <c r="C54" s="222">
        <f>HLOOKUP(A54,'HESAP ESKİ'!$2:$53,47,)</f>
        <v>150</v>
      </c>
      <c r="D54" s="228">
        <f>HLOOKUP(A54,'HESAP ESKİ'!$2:$53,46,)</f>
        <v>121.59</v>
      </c>
      <c r="E54" s="222">
        <f>HLOOKUP(A54,'HESAP ESKİ'!$2:$53,48,)</f>
        <v>4.0270000000000001</v>
      </c>
      <c r="F54" s="222"/>
    </row>
    <row r="55" spans="1:6" x14ac:dyDescent="0.3">
      <c r="A55" s="241">
        <v>41571</v>
      </c>
      <c r="B55" s="63" t="s">
        <v>146</v>
      </c>
      <c r="C55" s="222">
        <f>HLOOKUP(A55,'HESAP ESKİ'!$2:$53,47,)</f>
        <v>142.5</v>
      </c>
      <c r="D55" s="228">
        <f>HLOOKUP(A55,'HESAP ESKİ'!$2:$53,46,)</f>
        <v>117.51</v>
      </c>
      <c r="E55" s="222">
        <f>HLOOKUP(A55,'HESAP ESKİ'!$2:$53,48,)</f>
        <v>2.8260000000000001</v>
      </c>
      <c r="F55" s="222"/>
    </row>
    <row r="56" spans="1:6" x14ac:dyDescent="0.3">
      <c r="A56" s="241">
        <v>41596</v>
      </c>
      <c r="B56" s="63" t="s">
        <v>147</v>
      </c>
      <c r="C56" s="222">
        <f>HLOOKUP(A56,'HESAP ESKİ'!$2:$53,47,)</f>
        <v>127.5</v>
      </c>
      <c r="D56" s="228">
        <f>HLOOKUP(A56,'HESAP ESKİ'!$2:$53,46,)</f>
        <v>106.61000000000001</v>
      </c>
      <c r="E56" s="222">
        <f>HLOOKUP(A56,'HESAP ESKİ'!$2:$53,48,)</f>
        <v>4.3210000000000006</v>
      </c>
      <c r="F56" s="222"/>
    </row>
    <row r="57" spans="1:6" x14ac:dyDescent="0.3">
      <c r="A57" s="241">
        <v>41598</v>
      </c>
      <c r="B57" s="63" t="s">
        <v>148</v>
      </c>
      <c r="C57" s="222">
        <f>HLOOKUP(A57,'HESAP ESKİ'!$2:$53,47,)</f>
        <v>142.5</v>
      </c>
      <c r="D57" s="228">
        <f>HLOOKUP(A57,'HESAP ESKİ'!$2:$53,46,)</f>
        <v>123.35999999999999</v>
      </c>
      <c r="E57" s="222">
        <f>HLOOKUP(A57,'HESAP ESKİ'!$2:$53,48,)</f>
        <v>5.0839999999999996</v>
      </c>
      <c r="F57" s="222"/>
    </row>
    <row r="58" spans="1:6" x14ac:dyDescent="0.3">
      <c r="A58" s="241">
        <v>41624</v>
      </c>
      <c r="B58" s="63" t="s">
        <v>149</v>
      </c>
      <c r="C58" s="222">
        <f>HLOOKUP(A58,'HESAP ESKİ'!$2:$53,47,)</f>
        <v>142.5</v>
      </c>
      <c r="D58" s="228">
        <f>HLOOKUP(A58,'HESAP ESKİ'!$2:$53,46,)</f>
        <v>120.17000000000002</v>
      </c>
      <c r="E58" s="222">
        <f>HLOOKUP(A58,'HESAP ESKİ'!$2:$53,48,)</f>
        <v>6.2330000000000005</v>
      </c>
      <c r="F58" s="222"/>
    </row>
    <row r="59" spans="1:6" x14ac:dyDescent="0.3">
      <c r="A59" s="241">
        <v>41636</v>
      </c>
      <c r="B59" s="63" t="s">
        <v>151</v>
      </c>
      <c r="C59" s="222">
        <f>HLOOKUP(A59,'HESAP ESKİ'!$2:$53,47,)</f>
        <v>150</v>
      </c>
      <c r="D59" s="228">
        <f>HLOOKUP(A59,'HESAP ESKİ'!$2:$53,46,)</f>
        <v>128.14000000000001</v>
      </c>
      <c r="E59" s="222">
        <f>HLOOKUP(A59,'HESAP ESKİ'!$2:$53,48,)</f>
        <v>4.2150000000000007</v>
      </c>
      <c r="F59" s="222"/>
    </row>
    <row r="60" spans="1:6" x14ac:dyDescent="0.3">
      <c r="A60" s="241">
        <v>41662</v>
      </c>
      <c r="B60" s="63" t="s">
        <v>152</v>
      </c>
      <c r="C60" s="222">
        <f>HLOOKUP(A60,'HESAP ESKİ'!$2:$53,47,)</f>
        <v>135</v>
      </c>
      <c r="D60" s="228">
        <f>HLOOKUP(A60,'HESAP ESKİ'!$2:$53,46,)</f>
        <v>120.04</v>
      </c>
      <c r="E60" s="222">
        <f>HLOOKUP(A60,'HESAP ESKİ'!$2:$53,48,)</f>
        <v>4.2050000000000001</v>
      </c>
      <c r="F60" s="222"/>
    </row>
    <row r="61" spans="1:6" x14ac:dyDescent="0.3">
      <c r="A61" s="241">
        <v>41696</v>
      </c>
      <c r="B61" s="63" t="s">
        <v>153</v>
      </c>
      <c r="C61" s="222">
        <f>HLOOKUP(A61,'HESAP ESKİ'!$2:$53,47,)</f>
        <v>150</v>
      </c>
      <c r="D61" s="228">
        <f>HLOOKUP(A61,'HESAP ESKİ'!$2:$53,46,)</f>
        <v>128.68</v>
      </c>
      <c r="E61" s="222">
        <f>HLOOKUP(A61,'HESAP ESKİ'!$2:$53,48,)</f>
        <v>5.0039999999999996</v>
      </c>
      <c r="F61" s="222"/>
    </row>
    <row r="62" spans="1:6" x14ac:dyDescent="0.3">
      <c r="A62" s="241">
        <v>41895</v>
      </c>
      <c r="B62" s="63" t="s">
        <v>154</v>
      </c>
      <c r="C62" s="222">
        <f>HLOOKUP(A62,'HESAP ESKİ'!$2:$53,47,)</f>
        <v>142.5</v>
      </c>
      <c r="D62" s="228">
        <f>HLOOKUP(A62,'HESAP ESKİ'!$2:$53,46,)</f>
        <v>115.58</v>
      </c>
      <c r="E62" s="222">
        <f>HLOOKUP(A62,'HESAP ESKİ'!$2:$53,48,)</f>
        <v>4.2040000000000006</v>
      </c>
      <c r="F62" s="222"/>
    </row>
    <row r="63" spans="1:6" x14ac:dyDescent="0.3">
      <c r="A63" s="241">
        <v>41907</v>
      </c>
      <c r="B63" s="63" t="s">
        <v>155</v>
      </c>
      <c r="C63" s="222">
        <f>HLOOKUP(A63,'HESAP ESKİ'!$2:$53,47,)</f>
        <v>142.5</v>
      </c>
      <c r="D63" s="228">
        <f>HLOOKUP(A63,'HESAP ESKİ'!$2:$53,46,)</f>
        <v>118.27000000000001</v>
      </c>
      <c r="E63" s="222">
        <f>HLOOKUP(A63,'HESAP ESKİ'!$2:$53,48,)</f>
        <v>3.8729999999999998</v>
      </c>
      <c r="F63" s="222"/>
    </row>
    <row r="64" spans="1:6" x14ac:dyDescent="0.3">
      <c r="A64" s="241">
        <v>42044</v>
      </c>
      <c r="B64" s="63" t="s">
        <v>157</v>
      </c>
      <c r="C64" s="222">
        <f>HLOOKUP(A64,'HESAP ESKİ'!$2:$53,47,)</f>
        <v>142.5</v>
      </c>
      <c r="D64" s="228">
        <f>HLOOKUP(A64,'HESAP ESKİ'!$2:$53,46,)</f>
        <v>123.08</v>
      </c>
      <c r="E64" s="222">
        <f>HLOOKUP(A64,'HESAP ESKİ'!$2:$53,48,)</f>
        <v>4.2839000000000009</v>
      </c>
      <c r="F64" s="222"/>
    </row>
    <row r="65" spans="1:6" x14ac:dyDescent="0.3">
      <c r="A65" s="241">
        <v>42331</v>
      </c>
      <c r="B65" s="63" t="s">
        <v>158</v>
      </c>
      <c r="C65" s="222">
        <f>HLOOKUP(A65,'HESAP ESKİ'!$2:$53,47,)</f>
        <v>97.5</v>
      </c>
      <c r="D65" s="228">
        <f>HLOOKUP(A65,'HESAP ESKİ'!$2:$53,46,)</f>
        <v>83.509999999999991</v>
      </c>
      <c r="E65" s="222">
        <f>HLOOKUP(A65,'HESAP ESKİ'!$2:$53,48,)</f>
        <v>2.8709999999999996</v>
      </c>
      <c r="F65" s="222"/>
    </row>
    <row r="66" spans="1:6" x14ac:dyDescent="0.3">
      <c r="A66" s="241">
        <v>42750</v>
      </c>
      <c r="B66" s="63" t="s">
        <v>160</v>
      </c>
      <c r="C66" s="222">
        <f>HLOOKUP(A66,'HESAP ESKİ'!$2:$53,47,)</f>
        <v>135</v>
      </c>
      <c r="D66" s="228">
        <f>HLOOKUP(A66,'HESAP ESKİ'!$2:$53,46,)</f>
        <v>119.47000000000001</v>
      </c>
      <c r="E66" s="222">
        <f>HLOOKUP(A66,'HESAP ESKİ'!$2:$53,48,)</f>
        <v>4.1429999999999998</v>
      </c>
      <c r="F66" s="222"/>
    </row>
    <row r="67" spans="1:6" x14ac:dyDescent="0.3">
      <c r="A67" s="241"/>
      <c r="B67" s="63"/>
      <c r="C67" s="222"/>
      <c r="D67" s="228"/>
      <c r="E67" s="222"/>
      <c r="F67" s="222"/>
    </row>
    <row r="68" spans="1:6" x14ac:dyDescent="0.3">
      <c r="A68" s="222"/>
      <c r="B68" s="222"/>
      <c r="C68" s="222"/>
      <c r="D68" s="222"/>
      <c r="E68" s="222"/>
      <c r="F68" s="222"/>
    </row>
    <row r="69" spans="1:6" ht="15.6" x14ac:dyDescent="0.3">
      <c r="A69" s="224">
        <f>COUNT(A2:A68)</f>
        <v>65</v>
      </c>
      <c r="B69" s="223" t="s">
        <v>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2099"/>
  <sheetViews>
    <sheetView workbookViewId="0">
      <pane ySplit="1" topLeftCell="A2" activePane="bottomLeft" state="frozen"/>
      <selection pane="bottomLeft" activeCell="K11" sqref="K11"/>
    </sheetView>
  </sheetViews>
  <sheetFormatPr defaultRowHeight="13.2" x14ac:dyDescent="0.25"/>
  <cols>
    <col min="1" max="1" width="7.88671875" style="4" customWidth="1"/>
    <col min="2" max="2" width="6.5546875" style="4" customWidth="1"/>
    <col min="3" max="3" width="5.109375" style="4" customWidth="1"/>
    <col min="4" max="4" width="6" style="4" customWidth="1"/>
    <col min="5" max="5" width="7.109375" style="4" customWidth="1"/>
    <col min="6" max="6" width="6.109375" style="4" customWidth="1"/>
    <col min="7" max="256" width="9.109375" style="4"/>
    <col min="257" max="257" width="7.88671875" style="4" customWidth="1"/>
    <col min="258" max="258" width="6.5546875" style="4" customWidth="1"/>
    <col min="259" max="259" width="5.109375" style="4" customWidth="1"/>
    <col min="260" max="260" width="6" style="4" customWidth="1"/>
    <col min="261" max="261" width="7.109375" style="4" customWidth="1"/>
    <col min="262" max="262" width="6.109375" style="4" customWidth="1"/>
    <col min="263" max="512" width="9.109375" style="4"/>
    <col min="513" max="513" width="7.88671875" style="4" customWidth="1"/>
    <col min="514" max="514" width="6.5546875" style="4" customWidth="1"/>
    <col min="515" max="515" width="5.109375" style="4" customWidth="1"/>
    <col min="516" max="516" width="6" style="4" customWidth="1"/>
    <col min="517" max="517" width="7.109375" style="4" customWidth="1"/>
    <col min="518" max="518" width="6.109375" style="4" customWidth="1"/>
    <col min="519" max="768" width="9.109375" style="4"/>
    <col min="769" max="769" width="7.88671875" style="4" customWidth="1"/>
    <col min="770" max="770" width="6.5546875" style="4" customWidth="1"/>
    <col min="771" max="771" width="5.109375" style="4" customWidth="1"/>
    <col min="772" max="772" width="6" style="4" customWidth="1"/>
    <col min="773" max="773" width="7.109375" style="4" customWidth="1"/>
    <col min="774" max="774" width="6.109375" style="4" customWidth="1"/>
    <col min="775" max="1024" width="9.109375" style="4"/>
    <col min="1025" max="1025" width="7.88671875" style="4" customWidth="1"/>
    <col min="1026" max="1026" width="6.5546875" style="4" customWidth="1"/>
    <col min="1027" max="1027" width="5.109375" style="4" customWidth="1"/>
    <col min="1028" max="1028" width="6" style="4" customWidth="1"/>
    <col min="1029" max="1029" width="7.109375" style="4" customWidth="1"/>
    <col min="1030" max="1030" width="6.109375" style="4" customWidth="1"/>
    <col min="1031" max="1280" width="9.109375" style="4"/>
    <col min="1281" max="1281" width="7.88671875" style="4" customWidth="1"/>
    <col min="1282" max="1282" width="6.5546875" style="4" customWidth="1"/>
    <col min="1283" max="1283" width="5.109375" style="4" customWidth="1"/>
    <col min="1284" max="1284" width="6" style="4" customWidth="1"/>
    <col min="1285" max="1285" width="7.109375" style="4" customWidth="1"/>
    <col min="1286" max="1286" width="6.109375" style="4" customWidth="1"/>
    <col min="1287" max="1536" width="9.109375" style="4"/>
    <col min="1537" max="1537" width="7.88671875" style="4" customWidth="1"/>
    <col min="1538" max="1538" width="6.5546875" style="4" customWidth="1"/>
    <col min="1539" max="1539" width="5.109375" style="4" customWidth="1"/>
    <col min="1540" max="1540" width="6" style="4" customWidth="1"/>
    <col min="1541" max="1541" width="7.109375" style="4" customWidth="1"/>
    <col min="1542" max="1542" width="6.109375" style="4" customWidth="1"/>
    <col min="1543" max="1792" width="9.109375" style="4"/>
    <col min="1793" max="1793" width="7.88671875" style="4" customWidth="1"/>
    <col min="1794" max="1794" width="6.5546875" style="4" customWidth="1"/>
    <col min="1795" max="1795" width="5.109375" style="4" customWidth="1"/>
    <col min="1796" max="1796" width="6" style="4" customWidth="1"/>
    <col min="1797" max="1797" width="7.109375" style="4" customWidth="1"/>
    <col min="1798" max="1798" width="6.109375" style="4" customWidth="1"/>
    <col min="1799" max="2048" width="9.109375" style="4"/>
    <col min="2049" max="2049" width="7.88671875" style="4" customWidth="1"/>
    <col min="2050" max="2050" width="6.5546875" style="4" customWidth="1"/>
    <col min="2051" max="2051" width="5.109375" style="4" customWidth="1"/>
    <col min="2052" max="2052" width="6" style="4" customWidth="1"/>
    <col min="2053" max="2053" width="7.109375" style="4" customWidth="1"/>
    <col min="2054" max="2054" width="6.109375" style="4" customWidth="1"/>
    <col min="2055" max="2304" width="9.109375" style="4"/>
    <col min="2305" max="2305" width="7.88671875" style="4" customWidth="1"/>
    <col min="2306" max="2306" width="6.5546875" style="4" customWidth="1"/>
    <col min="2307" max="2307" width="5.109375" style="4" customWidth="1"/>
    <col min="2308" max="2308" width="6" style="4" customWidth="1"/>
    <col min="2309" max="2309" width="7.109375" style="4" customWidth="1"/>
    <col min="2310" max="2310" width="6.109375" style="4" customWidth="1"/>
    <col min="2311" max="2560" width="9.109375" style="4"/>
    <col min="2561" max="2561" width="7.88671875" style="4" customWidth="1"/>
    <col min="2562" max="2562" width="6.5546875" style="4" customWidth="1"/>
    <col min="2563" max="2563" width="5.109375" style="4" customWidth="1"/>
    <col min="2564" max="2564" width="6" style="4" customWidth="1"/>
    <col min="2565" max="2565" width="7.109375" style="4" customWidth="1"/>
    <col min="2566" max="2566" width="6.109375" style="4" customWidth="1"/>
    <col min="2567" max="2816" width="9.109375" style="4"/>
    <col min="2817" max="2817" width="7.88671875" style="4" customWidth="1"/>
    <col min="2818" max="2818" width="6.5546875" style="4" customWidth="1"/>
    <col min="2819" max="2819" width="5.109375" style="4" customWidth="1"/>
    <col min="2820" max="2820" width="6" style="4" customWidth="1"/>
    <col min="2821" max="2821" width="7.109375" style="4" customWidth="1"/>
    <col min="2822" max="2822" width="6.109375" style="4" customWidth="1"/>
    <col min="2823" max="3072" width="9.109375" style="4"/>
    <col min="3073" max="3073" width="7.88671875" style="4" customWidth="1"/>
    <col min="3074" max="3074" width="6.5546875" style="4" customWidth="1"/>
    <col min="3075" max="3075" width="5.109375" style="4" customWidth="1"/>
    <col min="3076" max="3076" width="6" style="4" customWidth="1"/>
    <col min="3077" max="3077" width="7.109375" style="4" customWidth="1"/>
    <col min="3078" max="3078" width="6.109375" style="4" customWidth="1"/>
    <col min="3079" max="3328" width="9.109375" style="4"/>
    <col min="3329" max="3329" width="7.88671875" style="4" customWidth="1"/>
    <col min="3330" max="3330" width="6.5546875" style="4" customWidth="1"/>
    <col min="3331" max="3331" width="5.109375" style="4" customWidth="1"/>
    <col min="3332" max="3332" width="6" style="4" customWidth="1"/>
    <col min="3333" max="3333" width="7.109375" style="4" customWidth="1"/>
    <col min="3334" max="3334" width="6.109375" style="4" customWidth="1"/>
    <col min="3335" max="3584" width="9.109375" style="4"/>
    <col min="3585" max="3585" width="7.88671875" style="4" customWidth="1"/>
    <col min="3586" max="3586" width="6.5546875" style="4" customWidth="1"/>
    <col min="3587" max="3587" width="5.109375" style="4" customWidth="1"/>
    <col min="3588" max="3588" width="6" style="4" customWidth="1"/>
    <col min="3589" max="3589" width="7.109375" style="4" customWidth="1"/>
    <col min="3590" max="3590" width="6.109375" style="4" customWidth="1"/>
    <col min="3591" max="3840" width="9.109375" style="4"/>
    <col min="3841" max="3841" width="7.88671875" style="4" customWidth="1"/>
    <col min="3842" max="3842" width="6.5546875" style="4" customWidth="1"/>
    <col min="3843" max="3843" width="5.109375" style="4" customWidth="1"/>
    <col min="3844" max="3844" width="6" style="4" customWidth="1"/>
    <col min="3845" max="3845" width="7.109375" style="4" customWidth="1"/>
    <col min="3846" max="3846" width="6.109375" style="4" customWidth="1"/>
    <col min="3847" max="4096" width="9.109375" style="4"/>
    <col min="4097" max="4097" width="7.88671875" style="4" customWidth="1"/>
    <col min="4098" max="4098" width="6.5546875" style="4" customWidth="1"/>
    <col min="4099" max="4099" width="5.109375" style="4" customWidth="1"/>
    <col min="4100" max="4100" width="6" style="4" customWidth="1"/>
    <col min="4101" max="4101" width="7.109375" style="4" customWidth="1"/>
    <col min="4102" max="4102" width="6.109375" style="4" customWidth="1"/>
    <col min="4103" max="4352" width="9.109375" style="4"/>
    <col min="4353" max="4353" width="7.88671875" style="4" customWidth="1"/>
    <col min="4354" max="4354" width="6.5546875" style="4" customWidth="1"/>
    <col min="4355" max="4355" width="5.109375" style="4" customWidth="1"/>
    <col min="4356" max="4356" width="6" style="4" customWidth="1"/>
    <col min="4357" max="4357" width="7.109375" style="4" customWidth="1"/>
    <col min="4358" max="4358" width="6.109375" style="4" customWidth="1"/>
    <col min="4359" max="4608" width="9.109375" style="4"/>
    <col min="4609" max="4609" width="7.88671875" style="4" customWidth="1"/>
    <col min="4610" max="4610" width="6.5546875" style="4" customWidth="1"/>
    <col min="4611" max="4611" width="5.109375" style="4" customWidth="1"/>
    <col min="4612" max="4612" width="6" style="4" customWidth="1"/>
    <col min="4613" max="4613" width="7.109375" style="4" customWidth="1"/>
    <col min="4614" max="4614" width="6.109375" style="4" customWidth="1"/>
    <col min="4615" max="4864" width="9.109375" style="4"/>
    <col min="4865" max="4865" width="7.88671875" style="4" customWidth="1"/>
    <col min="4866" max="4866" width="6.5546875" style="4" customWidth="1"/>
    <col min="4867" max="4867" width="5.109375" style="4" customWidth="1"/>
    <col min="4868" max="4868" width="6" style="4" customWidth="1"/>
    <col min="4869" max="4869" width="7.109375" style="4" customWidth="1"/>
    <col min="4870" max="4870" width="6.109375" style="4" customWidth="1"/>
    <col min="4871" max="5120" width="9.109375" style="4"/>
    <col min="5121" max="5121" width="7.88671875" style="4" customWidth="1"/>
    <col min="5122" max="5122" width="6.5546875" style="4" customWidth="1"/>
    <col min="5123" max="5123" width="5.109375" style="4" customWidth="1"/>
    <col min="5124" max="5124" width="6" style="4" customWidth="1"/>
    <col min="5125" max="5125" width="7.109375" style="4" customWidth="1"/>
    <col min="5126" max="5126" width="6.109375" style="4" customWidth="1"/>
    <col min="5127" max="5376" width="9.109375" style="4"/>
    <col min="5377" max="5377" width="7.88671875" style="4" customWidth="1"/>
    <col min="5378" max="5378" width="6.5546875" style="4" customWidth="1"/>
    <col min="5379" max="5379" width="5.109375" style="4" customWidth="1"/>
    <col min="5380" max="5380" width="6" style="4" customWidth="1"/>
    <col min="5381" max="5381" width="7.109375" style="4" customWidth="1"/>
    <col min="5382" max="5382" width="6.109375" style="4" customWidth="1"/>
    <col min="5383" max="5632" width="9.109375" style="4"/>
    <col min="5633" max="5633" width="7.88671875" style="4" customWidth="1"/>
    <col min="5634" max="5634" width="6.5546875" style="4" customWidth="1"/>
    <col min="5635" max="5635" width="5.109375" style="4" customWidth="1"/>
    <col min="5636" max="5636" width="6" style="4" customWidth="1"/>
    <col min="5637" max="5637" width="7.109375" style="4" customWidth="1"/>
    <col min="5638" max="5638" width="6.109375" style="4" customWidth="1"/>
    <col min="5639" max="5888" width="9.109375" style="4"/>
    <col min="5889" max="5889" width="7.88671875" style="4" customWidth="1"/>
    <col min="5890" max="5890" width="6.5546875" style="4" customWidth="1"/>
    <col min="5891" max="5891" width="5.109375" style="4" customWidth="1"/>
    <col min="5892" max="5892" width="6" style="4" customWidth="1"/>
    <col min="5893" max="5893" width="7.109375" style="4" customWidth="1"/>
    <col min="5894" max="5894" width="6.109375" style="4" customWidth="1"/>
    <col min="5895" max="6144" width="9.109375" style="4"/>
    <col min="6145" max="6145" width="7.88671875" style="4" customWidth="1"/>
    <col min="6146" max="6146" width="6.5546875" style="4" customWidth="1"/>
    <col min="6147" max="6147" width="5.109375" style="4" customWidth="1"/>
    <col min="6148" max="6148" width="6" style="4" customWidth="1"/>
    <col min="6149" max="6149" width="7.109375" style="4" customWidth="1"/>
    <col min="6150" max="6150" width="6.109375" style="4" customWidth="1"/>
    <col min="6151" max="6400" width="9.109375" style="4"/>
    <col min="6401" max="6401" width="7.88671875" style="4" customWidth="1"/>
    <col min="6402" max="6402" width="6.5546875" style="4" customWidth="1"/>
    <col min="6403" max="6403" width="5.109375" style="4" customWidth="1"/>
    <col min="6404" max="6404" width="6" style="4" customWidth="1"/>
    <col min="6405" max="6405" width="7.109375" style="4" customWidth="1"/>
    <col min="6406" max="6406" width="6.109375" style="4" customWidth="1"/>
    <col min="6407" max="6656" width="9.109375" style="4"/>
    <col min="6657" max="6657" width="7.88671875" style="4" customWidth="1"/>
    <col min="6658" max="6658" width="6.5546875" style="4" customWidth="1"/>
    <col min="6659" max="6659" width="5.109375" style="4" customWidth="1"/>
    <col min="6660" max="6660" width="6" style="4" customWidth="1"/>
    <col min="6661" max="6661" width="7.109375" style="4" customWidth="1"/>
    <col min="6662" max="6662" width="6.109375" style="4" customWidth="1"/>
    <col min="6663" max="6912" width="9.109375" style="4"/>
    <col min="6913" max="6913" width="7.88671875" style="4" customWidth="1"/>
    <col min="6914" max="6914" width="6.5546875" style="4" customWidth="1"/>
    <col min="6915" max="6915" width="5.109375" style="4" customWidth="1"/>
    <col min="6916" max="6916" width="6" style="4" customWidth="1"/>
    <col min="6917" max="6917" width="7.109375" style="4" customWidth="1"/>
    <col min="6918" max="6918" width="6.109375" style="4" customWidth="1"/>
    <col min="6919" max="7168" width="9.109375" style="4"/>
    <col min="7169" max="7169" width="7.88671875" style="4" customWidth="1"/>
    <col min="7170" max="7170" width="6.5546875" style="4" customWidth="1"/>
    <col min="7171" max="7171" width="5.109375" style="4" customWidth="1"/>
    <col min="7172" max="7172" width="6" style="4" customWidth="1"/>
    <col min="7173" max="7173" width="7.109375" style="4" customWidth="1"/>
    <col min="7174" max="7174" width="6.109375" style="4" customWidth="1"/>
    <col min="7175" max="7424" width="9.109375" style="4"/>
    <col min="7425" max="7425" width="7.88671875" style="4" customWidth="1"/>
    <col min="7426" max="7426" width="6.5546875" style="4" customWidth="1"/>
    <col min="7427" max="7427" width="5.109375" style="4" customWidth="1"/>
    <col min="7428" max="7428" width="6" style="4" customWidth="1"/>
    <col min="7429" max="7429" width="7.109375" style="4" customWidth="1"/>
    <col min="7430" max="7430" width="6.109375" style="4" customWidth="1"/>
    <col min="7431" max="7680" width="9.109375" style="4"/>
    <col min="7681" max="7681" width="7.88671875" style="4" customWidth="1"/>
    <col min="7682" max="7682" width="6.5546875" style="4" customWidth="1"/>
    <col min="7683" max="7683" width="5.109375" style="4" customWidth="1"/>
    <col min="7684" max="7684" width="6" style="4" customWidth="1"/>
    <col min="7685" max="7685" width="7.109375" style="4" customWidth="1"/>
    <col min="7686" max="7686" width="6.109375" style="4" customWidth="1"/>
    <col min="7687" max="7936" width="9.109375" style="4"/>
    <col min="7937" max="7937" width="7.88671875" style="4" customWidth="1"/>
    <col min="7938" max="7938" width="6.5546875" style="4" customWidth="1"/>
    <col min="7939" max="7939" width="5.109375" style="4" customWidth="1"/>
    <col min="7940" max="7940" width="6" style="4" customWidth="1"/>
    <col min="7941" max="7941" width="7.109375" style="4" customWidth="1"/>
    <col min="7942" max="7942" width="6.109375" style="4" customWidth="1"/>
    <col min="7943" max="8192" width="9.109375" style="4"/>
    <col min="8193" max="8193" width="7.88671875" style="4" customWidth="1"/>
    <col min="8194" max="8194" width="6.5546875" style="4" customWidth="1"/>
    <col min="8195" max="8195" width="5.109375" style="4" customWidth="1"/>
    <col min="8196" max="8196" width="6" style="4" customWidth="1"/>
    <col min="8197" max="8197" width="7.109375" style="4" customWidth="1"/>
    <col min="8198" max="8198" width="6.109375" style="4" customWidth="1"/>
    <col min="8199" max="8448" width="9.109375" style="4"/>
    <col min="8449" max="8449" width="7.88671875" style="4" customWidth="1"/>
    <col min="8450" max="8450" width="6.5546875" style="4" customWidth="1"/>
    <col min="8451" max="8451" width="5.109375" style="4" customWidth="1"/>
    <col min="8452" max="8452" width="6" style="4" customWidth="1"/>
    <col min="8453" max="8453" width="7.109375" style="4" customWidth="1"/>
    <col min="8454" max="8454" width="6.109375" style="4" customWidth="1"/>
    <col min="8455" max="8704" width="9.109375" style="4"/>
    <col min="8705" max="8705" width="7.88671875" style="4" customWidth="1"/>
    <col min="8706" max="8706" width="6.5546875" style="4" customWidth="1"/>
    <col min="8707" max="8707" width="5.109375" style="4" customWidth="1"/>
    <col min="8708" max="8708" width="6" style="4" customWidth="1"/>
    <col min="8709" max="8709" width="7.109375" style="4" customWidth="1"/>
    <col min="8710" max="8710" width="6.109375" style="4" customWidth="1"/>
    <col min="8711" max="8960" width="9.109375" style="4"/>
    <col min="8961" max="8961" width="7.88671875" style="4" customWidth="1"/>
    <col min="8962" max="8962" width="6.5546875" style="4" customWidth="1"/>
    <col min="8963" max="8963" width="5.109375" style="4" customWidth="1"/>
    <col min="8964" max="8964" width="6" style="4" customWidth="1"/>
    <col min="8965" max="8965" width="7.109375" style="4" customWidth="1"/>
    <col min="8966" max="8966" width="6.109375" style="4" customWidth="1"/>
    <col min="8967" max="9216" width="9.109375" style="4"/>
    <col min="9217" max="9217" width="7.88671875" style="4" customWidth="1"/>
    <col min="9218" max="9218" width="6.5546875" style="4" customWidth="1"/>
    <col min="9219" max="9219" width="5.109375" style="4" customWidth="1"/>
    <col min="9220" max="9220" width="6" style="4" customWidth="1"/>
    <col min="9221" max="9221" width="7.109375" style="4" customWidth="1"/>
    <col min="9222" max="9222" width="6.109375" style="4" customWidth="1"/>
    <col min="9223" max="9472" width="9.109375" style="4"/>
    <col min="9473" max="9473" width="7.88671875" style="4" customWidth="1"/>
    <col min="9474" max="9474" width="6.5546875" style="4" customWidth="1"/>
    <col min="9475" max="9475" width="5.109375" style="4" customWidth="1"/>
    <col min="9476" max="9476" width="6" style="4" customWidth="1"/>
    <col min="9477" max="9477" width="7.109375" style="4" customWidth="1"/>
    <col min="9478" max="9478" width="6.109375" style="4" customWidth="1"/>
    <col min="9479" max="9728" width="9.109375" style="4"/>
    <col min="9729" max="9729" width="7.88671875" style="4" customWidth="1"/>
    <col min="9730" max="9730" width="6.5546875" style="4" customWidth="1"/>
    <col min="9731" max="9731" width="5.109375" style="4" customWidth="1"/>
    <col min="9732" max="9732" width="6" style="4" customWidth="1"/>
    <col min="9733" max="9733" width="7.109375" style="4" customWidth="1"/>
    <col min="9734" max="9734" width="6.109375" style="4" customWidth="1"/>
    <col min="9735" max="9984" width="9.109375" style="4"/>
    <col min="9985" max="9985" width="7.88671875" style="4" customWidth="1"/>
    <col min="9986" max="9986" width="6.5546875" style="4" customWidth="1"/>
    <col min="9987" max="9987" width="5.109375" style="4" customWidth="1"/>
    <col min="9988" max="9988" width="6" style="4" customWidth="1"/>
    <col min="9989" max="9989" width="7.109375" style="4" customWidth="1"/>
    <col min="9990" max="9990" width="6.109375" style="4" customWidth="1"/>
    <col min="9991" max="10240" width="9.109375" style="4"/>
    <col min="10241" max="10241" width="7.88671875" style="4" customWidth="1"/>
    <col min="10242" max="10242" width="6.5546875" style="4" customWidth="1"/>
    <col min="10243" max="10243" width="5.109375" style="4" customWidth="1"/>
    <col min="10244" max="10244" width="6" style="4" customWidth="1"/>
    <col min="10245" max="10245" width="7.109375" style="4" customWidth="1"/>
    <col min="10246" max="10246" width="6.109375" style="4" customWidth="1"/>
    <col min="10247" max="10496" width="9.109375" style="4"/>
    <col min="10497" max="10497" width="7.88671875" style="4" customWidth="1"/>
    <col min="10498" max="10498" width="6.5546875" style="4" customWidth="1"/>
    <col min="10499" max="10499" width="5.109375" style="4" customWidth="1"/>
    <col min="10500" max="10500" width="6" style="4" customWidth="1"/>
    <col min="10501" max="10501" width="7.109375" style="4" customWidth="1"/>
    <col min="10502" max="10502" width="6.109375" style="4" customWidth="1"/>
    <col min="10503" max="10752" width="9.109375" style="4"/>
    <col min="10753" max="10753" width="7.88671875" style="4" customWidth="1"/>
    <col min="10754" max="10754" width="6.5546875" style="4" customWidth="1"/>
    <col min="10755" max="10755" width="5.109375" style="4" customWidth="1"/>
    <col min="10756" max="10756" width="6" style="4" customWidth="1"/>
    <col min="10757" max="10757" width="7.109375" style="4" customWidth="1"/>
    <col min="10758" max="10758" width="6.109375" style="4" customWidth="1"/>
    <col min="10759" max="11008" width="9.109375" style="4"/>
    <col min="11009" max="11009" width="7.88671875" style="4" customWidth="1"/>
    <col min="11010" max="11010" width="6.5546875" style="4" customWidth="1"/>
    <col min="11011" max="11011" width="5.109375" style="4" customWidth="1"/>
    <col min="11012" max="11012" width="6" style="4" customWidth="1"/>
    <col min="11013" max="11013" width="7.109375" style="4" customWidth="1"/>
    <col min="11014" max="11014" width="6.109375" style="4" customWidth="1"/>
    <col min="11015" max="11264" width="9.109375" style="4"/>
    <col min="11265" max="11265" width="7.88671875" style="4" customWidth="1"/>
    <col min="11266" max="11266" width="6.5546875" style="4" customWidth="1"/>
    <col min="11267" max="11267" width="5.109375" style="4" customWidth="1"/>
    <col min="11268" max="11268" width="6" style="4" customWidth="1"/>
    <col min="11269" max="11269" width="7.109375" style="4" customWidth="1"/>
    <col min="11270" max="11270" width="6.109375" style="4" customWidth="1"/>
    <col min="11271" max="11520" width="9.109375" style="4"/>
    <col min="11521" max="11521" width="7.88671875" style="4" customWidth="1"/>
    <col min="11522" max="11522" width="6.5546875" style="4" customWidth="1"/>
    <col min="11523" max="11523" width="5.109375" style="4" customWidth="1"/>
    <col min="11524" max="11524" width="6" style="4" customWidth="1"/>
    <col min="11525" max="11525" width="7.109375" style="4" customWidth="1"/>
    <col min="11526" max="11526" width="6.109375" style="4" customWidth="1"/>
    <col min="11527" max="11776" width="9.109375" style="4"/>
    <col min="11777" max="11777" width="7.88671875" style="4" customWidth="1"/>
    <col min="11778" max="11778" width="6.5546875" style="4" customWidth="1"/>
    <col min="11779" max="11779" width="5.109375" style="4" customWidth="1"/>
    <col min="11780" max="11780" width="6" style="4" customWidth="1"/>
    <col min="11781" max="11781" width="7.109375" style="4" customWidth="1"/>
    <col min="11782" max="11782" width="6.109375" style="4" customWidth="1"/>
    <col min="11783" max="12032" width="9.109375" style="4"/>
    <col min="12033" max="12033" width="7.88671875" style="4" customWidth="1"/>
    <col min="12034" max="12034" width="6.5546875" style="4" customWidth="1"/>
    <col min="12035" max="12035" width="5.109375" style="4" customWidth="1"/>
    <col min="12036" max="12036" width="6" style="4" customWidth="1"/>
    <col min="12037" max="12037" width="7.109375" style="4" customWidth="1"/>
    <col min="12038" max="12038" width="6.109375" style="4" customWidth="1"/>
    <col min="12039" max="12288" width="9.109375" style="4"/>
    <col min="12289" max="12289" width="7.88671875" style="4" customWidth="1"/>
    <col min="12290" max="12290" width="6.5546875" style="4" customWidth="1"/>
    <col min="12291" max="12291" width="5.109375" style="4" customWidth="1"/>
    <col min="12292" max="12292" width="6" style="4" customWidth="1"/>
    <col min="12293" max="12293" width="7.109375" style="4" customWidth="1"/>
    <col min="12294" max="12294" width="6.109375" style="4" customWidth="1"/>
    <col min="12295" max="12544" width="9.109375" style="4"/>
    <col min="12545" max="12545" width="7.88671875" style="4" customWidth="1"/>
    <col min="12546" max="12546" width="6.5546875" style="4" customWidth="1"/>
    <col min="12547" max="12547" width="5.109375" style="4" customWidth="1"/>
    <col min="12548" max="12548" width="6" style="4" customWidth="1"/>
    <col min="12549" max="12549" width="7.109375" style="4" customWidth="1"/>
    <col min="12550" max="12550" width="6.109375" style="4" customWidth="1"/>
    <col min="12551" max="12800" width="9.109375" style="4"/>
    <col min="12801" max="12801" width="7.88671875" style="4" customWidth="1"/>
    <col min="12802" max="12802" width="6.5546875" style="4" customWidth="1"/>
    <col min="12803" max="12803" width="5.109375" style="4" customWidth="1"/>
    <col min="12804" max="12804" width="6" style="4" customWidth="1"/>
    <col min="12805" max="12805" width="7.109375" style="4" customWidth="1"/>
    <col min="12806" max="12806" width="6.109375" style="4" customWidth="1"/>
    <col min="12807" max="13056" width="9.109375" style="4"/>
    <col min="13057" max="13057" width="7.88671875" style="4" customWidth="1"/>
    <col min="13058" max="13058" width="6.5546875" style="4" customWidth="1"/>
    <col min="13059" max="13059" width="5.109375" style="4" customWidth="1"/>
    <col min="13060" max="13060" width="6" style="4" customWidth="1"/>
    <col min="13061" max="13061" width="7.109375" style="4" customWidth="1"/>
    <col min="13062" max="13062" width="6.109375" style="4" customWidth="1"/>
    <col min="13063" max="13312" width="9.109375" style="4"/>
    <col min="13313" max="13313" width="7.88671875" style="4" customWidth="1"/>
    <col min="13314" max="13314" width="6.5546875" style="4" customWidth="1"/>
    <col min="13315" max="13315" width="5.109375" style="4" customWidth="1"/>
    <col min="13316" max="13316" width="6" style="4" customWidth="1"/>
    <col min="13317" max="13317" width="7.109375" style="4" customWidth="1"/>
    <col min="13318" max="13318" width="6.109375" style="4" customWidth="1"/>
    <col min="13319" max="13568" width="9.109375" style="4"/>
    <col min="13569" max="13569" width="7.88671875" style="4" customWidth="1"/>
    <col min="13570" max="13570" width="6.5546875" style="4" customWidth="1"/>
    <col min="13571" max="13571" width="5.109375" style="4" customWidth="1"/>
    <col min="13572" max="13572" width="6" style="4" customWidth="1"/>
    <col min="13573" max="13573" width="7.109375" style="4" customWidth="1"/>
    <col min="13574" max="13574" width="6.109375" style="4" customWidth="1"/>
    <col min="13575" max="13824" width="9.109375" style="4"/>
    <col min="13825" max="13825" width="7.88671875" style="4" customWidth="1"/>
    <col min="13826" max="13826" width="6.5546875" style="4" customWidth="1"/>
    <col min="13827" max="13827" width="5.109375" style="4" customWidth="1"/>
    <col min="13828" max="13828" width="6" style="4" customWidth="1"/>
    <col min="13829" max="13829" width="7.109375" style="4" customWidth="1"/>
    <col min="13830" max="13830" width="6.109375" style="4" customWidth="1"/>
    <col min="13831" max="14080" width="9.109375" style="4"/>
    <col min="14081" max="14081" width="7.88671875" style="4" customWidth="1"/>
    <col min="14082" max="14082" width="6.5546875" style="4" customWidth="1"/>
    <col min="14083" max="14083" width="5.109375" style="4" customWidth="1"/>
    <col min="14084" max="14084" width="6" style="4" customWidth="1"/>
    <col min="14085" max="14085" width="7.109375" style="4" customWidth="1"/>
    <col min="14086" max="14086" width="6.109375" style="4" customWidth="1"/>
    <col min="14087" max="14336" width="9.109375" style="4"/>
    <col min="14337" max="14337" width="7.88671875" style="4" customWidth="1"/>
    <col min="14338" max="14338" width="6.5546875" style="4" customWidth="1"/>
    <col min="14339" max="14339" width="5.109375" style="4" customWidth="1"/>
    <col min="14340" max="14340" width="6" style="4" customWidth="1"/>
    <col min="14341" max="14341" width="7.109375" style="4" customWidth="1"/>
    <col min="14342" max="14342" width="6.109375" style="4" customWidth="1"/>
    <col min="14343" max="14592" width="9.109375" style="4"/>
    <col min="14593" max="14593" width="7.88671875" style="4" customWidth="1"/>
    <col min="14594" max="14594" width="6.5546875" style="4" customWidth="1"/>
    <col min="14595" max="14595" width="5.109375" style="4" customWidth="1"/>
    <col min="14596" max="14596" width="6" style="4" customWidth="1"/>
    <col min="14597" max="14597" width="7.109375" style="4" customWidth="1"/>
    <col min="14598" max="14598" width="6.109375" style="4" customWidth="1"/>
    <col min="14599" max="14848" width="9.109375" style="4"/>
    <col min="14849" max="14849" width="7.88671875" style="4" customWidth="1"/>
    <col min="14850" max="14850" width="6.5546875" style="4" customWidth="1"/>
    <col min="14851" max="14851" width="5.109375" style="4" customWidth="1"/>
    <col min="14852" max="14852" width="6" style="4" customWidth="1"/>
    <col min="14853" max="14853" width="7.109375" style="4" customWidth="1"/>
    <col min="14854" max="14854" width="6.109375" style="4" customWidth="1"/>
    <col min="14855" max="15104" width="9.109375" style="4"/>
    <col min="15105" max="15105" width="7.88671875" style="4" customWidth="1"/>
    <col min="15106" max="15106" width="6.5546875" style="4" customWidth="1"/>
    <col min="15107" max="15107" width="5.109375" style="4" customWidth="1"/>
    <col min="15108" max="15108" width="6" style="4" customWidth="1"/>
    <col min="15109" max="15109" width="7.109375" style="4" customWidth="1"/>
    <col min="15110" max="15110" width="6.109375" style="4" customWidth="1"/>
    <col min="15111" max="15360" width="9.109375" style="4"/>
    <col min="15361" max="15361" width="7.88671875" style="4" customWidth="1"/>
    <col min="15362" max="15362" width="6.5546875" style="4" customWidth="1"/>
    <col min="15363" max="15363" width="5.109375" style="4" customWidth="1"/>
    <col min="15364" max="15364" width="6" style="4" customWidth="1"/>
    <col min="15365" max="15365" width="7.109375" style="4" customWidth="1"/>
    <col min="15366" max="15366" width="6.109375" style="4" customWidth="1"/>
    <col min="15367" max="15616" width="9.109375" style="4"/>
    <col min="15617" max="15617" width="7.88671875" style="4" customWidth="1"/>
    <col min="15618" max="15618" width="6.5546875" style="4" customWidth="1"/>
    <col min="15619" max="15619" width="5.109375" style="4" customWidth="1"/>
    <col min="15620" max="15620" width="6" style="4" customWidth="1"/>
    <col min="15621" max="15621" width="7.109375" style="4" customWidth="1"/>
    <col min="15622" max="15622" width="6.109375" style="4" customWidth="1"/>
    <col min="15623" max="15872" width="9.109375" style="4"/>
    <col min="15873" max="15873" width="7.88671875" style="4" customWidth="1"/>
    <col min="15874" max="15874" width="6.5546875" style="4" customWidth="1"/>
    <col min="15875" max="15875" width="5.109375" style="4" customWidth="1"/>
    <col min="15876" max="15876" width="6" style="4" customWidth="1"/>
    <col min="15877" max="15877" width="7.109375" style="4" customWidth="1"/>
    <col min="15878" max="15878" width="6.109375" style="4" customWidth="1"/>
    <col min="15879" max="16128" width="9.109375" style="4"/>
    <col min="16129" max="16129" width="7.88671875" style="4" customWidth="1"/>
    <col min="16130" max="16130" width="6.5546875" style="4" customWidth="1"/>
    <col min="16131" max="16131" width="5.109375" style="4" customWidth="1"/>
    <col min="16132" max="16132" width="6" style="4" customWidth="1"/>
    <col min="16133" max="16133" width="7.109375" style="4" customWidth="1"/>
    <col min="16134" max="16134" width="6.109375" style="4" customWidth="1"/>
    <col min="16135" max="16384" width="9.109375" style="4"/>
  </cols>
  <sheetData>
    <row r="1" spans="1:7" x14ac:dyDescent="0.25">
      <c r="A1" s="22" t="s">
        <v>42</v>
      </c>
      <c r="B1" s="22" t="s">
        <v>43</v>
      </c>
      <c r="C1" s="22" t="s">
        <v>44</v>
      </c>
      <c r="D1" s="22" t="s">
        <v>45</v>
      </c>
      <c r="E1" s="22" t="s">
        <v>46</v>
      </c>
      <c r="F1" s="22" t="s">
        <v>47</v>
      </c>
    </row>
    <row r="2" spans="1:7" x14ac:dyDescent="0.25">
      <c r="A2" s="23">
        <v>1456</v>
      </c>
      <c r="B2" s="23">
        <v>52</v>
      </c>
      <c r="C2" s="23">
        <v>7.5</v>
      </c>
      <c r="D2" s="23">
        <v>52.5</v>
      </c>
      <c r="E2" s="23">
        <v>0</v>
      </c>
      <c r="F2" s="23">
        <v>113</v>
      </c>
      <c r="G2" s="4" t="s">
        <v>164</v>
      </c>
    </row>
    <row r="3" spans="1:7" x14ac:dyDescent="0.25">
      <c r="A3" s="23">
        <v>1579</v>
      </c>
      <c r="B3" s="23">
        <v>142.5</v>
      </c>
      <c r="C3" s="23">
        <v>0</v>
      </c>
      <c r="D3" s="23">
        <v>82.5</v>
      </c>
      <c r="E3" s="23">
        <v>6</v>
      </c>
      <c r="F3" s="23">
        <v>0</v>
      </c>
      <c r="G3" s="4" t="s">
        <v>165</v>
      </c>
    </row>
    <row r="4" spans="1:7" x14ac:dyDescent="0.25">
      <c r="A4" s="23">
        <v>1623</v>
      </c>
      <c r="B4" s="23">
        <v>135</v>
      </c>
      <c r="C4" s="23">
        <v>4.5</v>
      </c>
      <c r="D4" s="23">
        <v>85.5</v>
      </c>
      <c r="E4" s="23">
        <v>11</v>
      </c>
      <c r="F4" s="23">
        <v>0</v>
      </c>
      <c r="G4" s="4" t="s">
        <v>166</v>
      </c>
    </row>
    <row r="5" spans="1:7" x14ac:dyDescent="0.25">
      <c r="A5" s="23">
        <v>1647</v>
      </c>
      <c r="B5" s="23">
        <v>127.5</v>
      </c>
      <c r="C5" s="23">
        <v>7.5</v>
      </c>
      <c r="D5" s="23">
        <v>82.5</v>
      </c>
      <c r="E5" s="23">
        <v>7.5</v>
      </c>
      <c r="F5" s="23">
        <v>7.5</v>
      </c>
    </row>
    <row r="6" spans="1:7" x14ac:dyDescent="0.25">
      <c r="A6" s="23">
        <v>1649</v>
      </c>
      <c r="B6" s="23">
        <v>90</v>
      </c>
      <c r="C6" s="23">
        <v>49.5</v>
      </c>
      <c r="D6" s="23">
        <v>85.5</v>
      </c>
      <c r="E6" s="23">
        <v>0</v>
      </c>
      <c r="F6" s="23">
        <v>0</v>
      </c>
    </row>
    <row r="7" spans="1:7" x14ac:dyDescent="0.25">
      <c r="A7" s="23">
        <v>1671</v>
      </c>
      <c r="B7" s="23">
        <v>132</v>
      </c>
      <c r="C7" s="23">
        <v>15</v>
      </c>
      <c r="D7" s="23">
        <v>70.5</v>
      </c>
      <c r="E7" s="23">
        <v>7.5</v>
      </c>
      <c r="F7" s="23">
        <v>7.5</v>
      </c>
    </row>
    <row r="8" spans="1:7" x14ac:dyDescent="0.25">
      <c r="A8" s="23">
        <v>1698</v>
      </c>
      <c r="B8" s="23">
        <v>127.5</v>
      </c>
      <c r="C8" s="23">
        <v>0</v>
      </c>
      <c r="D8" s="23">
        <v>75</v>
      </c>
      <c r="E8" s="23">
        <v>7.5</v>
      </c>
      <c r="F8" s="23">
        <v>22.5</v>
      </c>
      <c r="G8" s="4" t="s">
        <v>167</v>
      </c>
    </row>
    <row r="9" spans="1:7" x14ac:dyDescent="0.25">
      <c r="A9" s="23">
        <v>1715</v>
      </c>
      <c r="B9" s="23">
        <v>135</v>
      </c>
      <c r="C9" s="23">
        <v>0</v>
      </c>
      <c r="D9" s="23">
        <v>90</v>
      </c>
      <c r="E9" s="23">
        <v>15.5</v>
      </c>
      <c r="F9" s="23">
        <v>0</v>
      </c>
      <c r="G9" s="4" t="s">
        <v>168</v>
      </c>
    </row>
    <row r="10" spans="1:7" x14ac:dyDescent="0.25">
      <c r="A10" s="23">
        <v>1864</v>
      </c>
      <c r="B10" s="23">
        <v>135</v>
      </c>
      <c r="C10" s="23">
        <v>15</v>
      </c>
      <c r="D10" s="23">
        <v>75</v>
      </c>
      <c r="E10" s="23">
        <v>7.5</v>
      </c>
      <c r="F10" s="23">
        <v>0</v>
      </c>
      <c r="G10" s="4" t="s">
        <v>169</v>
      </c>
    </row>
    <row r="11" spans="1:7" x14ac:dyDescent="0.25">
      <c r="A11" s="23">
        <v>1887</v>
      </c>
      <c r="B11" s="23">
        <v>97.5</v>
      </c>
      <c r="C11" s="23">
        <v>42</v>
      </c>
      <c r="D11" s="23">
        <v>85.5</v>
      </c>
      <c r="E11" s="23">
        <v>17</v>
      </c>
      <c r="F11" s="23">
        <v>0</v>
      </c>
      <c r="G11" s="4" t="s">
        <v>170</v>
      </c>
    </row>
    <row r="12" spans="1:7" x14ac:dyDescent="0.25">
      <c r="A12" s="23">
        <v>1889</v>
      </c>
      <c r="B12" s="23">
        <v>112.5</v>
      </c>
      <c r="C12" s="23">
        <v>22.5</v>
      </c>
      <c r="D12" s="23">
        <v>90</v>
      </c>
      <c r="E12" s="23">
        <v>70.5</v>
      </c>
      <c r="F12" s="23">
        <v>0</v>
      </c>
    </row>
    <row r="13" spans="1:7" x14ac:dyDescent="0.25">
      <c r="A13" s="23">
        <v>1923</v>
      </c>
      <c r="B13" s="23">
        <v>139.5</v>
      </c>
      <c r="C13" s="23">
        <v>0</v>
      </c>
      <c r="D13" s="23">
        <v>85.5</v>
      </c>
      <c r="E13" s="23">
        <v>38</v>
      </c>
      <c r="F13" s="23">
        <v>0</v>
      </c>
      <c r="G13" s="4" t="s">
        <v>168</v>
      </c>
    </row>
    <row r="14" spans="1:7" x14ac:dyDescent="0.25">
      <c r="A14" s="23">
        <v>1927</v>
      </c>
      <c r="B14" s="23">
        <v>112.5</v>
      </c>
      <c r="C14" s="23">
        <v>22.5</v>
      </c>
      <c r="D14" s="23">
        <v>90</v>
      </c>
      <c r="E14" s="23">
        <v>16.5</v>
      </c>
      <c r="F14" s="23">
        <v>0</v>
      </c>
      <c r="G14" s="4" t="s">
        <v>171</v>
      </c>
    </row>
    <row r="15" spans="1:7" x14ac:dyDescent="0.25">
      <c r="A15" s="23">
        <v>1928</v>
      </c>
      <c r="B15" s="23">
        <v>115</v>
      </c>
      <c r="C15" s="23">
        <v>7.5</v>
      </c>
      <c r="D15" s="23">
        <v>90</v>
      </c>
      <c r="E15" s="23">
        <v>27.5</v>
      </c>
      <c r="F15" s="23">
        <v>12.5</v>
      </c>
      <c r="G15" s="4" t="s">
        <v>168</v>
      </c>
    </row>
    <row r="16" spans="1:7" x14ac:dyDescent="0.25">
      <c r="A16" s="23">
        <v>1932</v>
      </c>
      <c r="B16" s="23">
        <v>66</v>
      </c>
      <c r="C16" s="23">
        <v>72</v>
      </c>
      <c r="D16" s="23">
        <v>85.5</v>
      </c>
      <c r="E16" s="23">
        <v>9.5</v>
      </c>
      <c r="F16" s="23">
        <v>1.5</v>
      </c>
      <c r="G16" s="4" t="s">
        <v>171</v>
      </c>
    </row>
    <row r="17" spans="1:7" x14ac:dyDescent="0.25">
      <c r="A17" s="23">
        <v>1937</v>
      </c>
      <c r="B17" s="23">
        <v>139.5</v>
      </c>
      <c r="C17" s="23">
        <v>0</v>
      </c>
      <c r="D17" s="23">
        <v>85.5</v>
      </c>
      <c r="E17" s="23">
        <v>30.5</v>
      </c>
      <c r="F17" s="23">
        <v>0</v>
      </c>
      <c r="G17" s="4" t="s">
        <v>171</v>
      </c>
    </row>
    <row r="18" spans="1:7" x14ac:dyDescent="0.25">
      <c r="A18" s="23">
        <v>1938</v>
      </c>
      <c r="B18" s="23">
        <v>52.5</v>
      </c>
      <c r="C18" s="23">
        <v>87</v>
      </c>
      <c r="D18" s="23">
        <v>85.5</v>
      </c>
      <c r="E18" s="23">
        <v>0</v>
      </c>
      <c r="F18" s="23">
        <v>0</v>
      </c>
      <c r="G18" s="4" t="s">
        <v>168</v>
      </c>
    </row>
    <row r="19" spans="1:7" x14ac:dyDescent="0.25">
      <c r="A19" s="23">
        <v>1939</v>
      </c>
      <c r="B19" s="23">
        <v>139.5</v>
      </c>
      <c r="C19" s="23">
        <v>0</v>
      </c>
      <c r="D19" s="23">
        <v>85.5</v>
      </c>
      <c r="E19" s="23">
        <v>27.5</v>
      </c>
      <c r="F19" s="23">
        <v>0</v>
      </c>
      <c r="G19" s="4" t="s">
        <v>171</v>
      </c>
    </row>
    <row r="20" spans="1:7" x14ac:dyDescent="0.25">
      <c r="A20" s="23">
        <v>1950</v>
      </c>
      <c r="B20" s="23">
        <v>79.5</v>
      </c>
      <c r="C20" s="23">
        <v>60</v>
      </c>
      <c r="D20" s="23">
        <v>85.5</v>
      </c>
      <c r="E20" s="23">
        <v>18.5</v>
      </c>
      <c r="F20" s="23">
        <v>0</v>
      </c>
      <c r="G20" s="4" t="s">
        <v>168</v>
      </c>
    </row>
    <row r="21" spans="1:7" x14ac:dyDescent="0.25">
      <c r="A21" s="23">
        <v>1953</v>
      </c>
      <c r="B21" s="23">
        <v>94.5</v>
      </c>
      <c r="C21" s="23">
        <v>45</v>
      </c>
      <c r="D21" s="23">
        <v>85.5</v>
      </c>
      <c r="E21" s="23">
        <v>18.5</v>
      </c>
      <c r="F21" s="23">
        <v>0</v>
      </c>
      <c r="G21" s="4" t="s">
        <v>168</v>
      </c>
    </row>
    <row r="22" spans="1:7" x14ac:dyDescent="0.25">
      <c r="A22" s="23">
        <v>1960</v>
      </c>
      <c r="B22" s="23">
        <v>132</v>
      </c>
      <c r="C22" s="23">
        <v>7.5</v>
      </c>
      <c r="D22" s="23">
        <v>85.5</v>
      </c>
      <c r="E22" s="23">
        <v>14</v>
      </c>
      <c r="F22" s="23">
        <v>0</v>
      </c>
      <c r="G22" s="4" t="s">
        <v>168</v>
      </c>
    </row>
    <row r="23" spans="1:7" x14ac:dyDescent="0.25">
      <c r="A23" s="23">
        <v>1964</v>
      </c>
      <c r="B23" s="23">
        <v>41</v>
      </c>
      <c r="C23" s="23">
        <v>75</v>
      </c>
      <c r="D23" s="23">
        <v>78</v>
      </c>
      <c r="E23" s="23">
        <v>28.5</v>
      </c>
      <c r="F23" s="23">
        <v>31</v>
      </c>
      <c r="G23" s="4" t="s">
        <v>172</v>
      </c>
    </row>
    <row r="24" spans="1:7" x14ac:dyDescent="0.25">
      <c r="A24" s="23">
        <v>1966</v>
      </c>
      <c r="B24" s="23">
        <v>131.5</v>
      </c>
      <c r="C24" s="23">
        <v>0</v>
      </c>
      <c r="D24" s="23">
        <v>90</v>
      </c>
      <c r="E24" s="23">
        <v>40</v>
      </c>
      <c r="F24" s="23">
        <v>3.5</v>
      </c>
      <c r="G24" s="4" t="s">
        <v>173</v>
      </c>
    </row>
    <row r="25" spans="1:7" x14ac:dyDescent="0.25">
      <c r="A25" s="23">
        <v>1967</v>
      </c>
      <c r="B25" s="23">
        <v>139.5</v>
      </c>
      <c r="C25" s="23">
        <v>0</v>
      </c>
      <c r="D25" s="23">
        <v>85.5</v>
      </c>
      <c r="E25" s="23">
        <v>57</v>
      </c>
      <c r="F25" s="23">
        <v>0</v>
      </c>
      <c r="G25" s="4" t="s">
        <v>168</v>
      </c>
    </row>
    <row r="26" spans="1:7" x14ac:dyDescent="0.25">
      <c r="A26" s="23">
        <v>1977</v>
      </c>
      <c r="B26" s="23">
        <v>109.5</v>
      </c>
      <c r="C26" s="23">
        <v>0</v>
      </c>
      <c r="D26" s="23">
        <v>78</v>
      </c>
      <c r="E26" s="23">
        <v>38.5</v>
      </c>
      <c r="F26" s="23">
        <v>37.5</v>
      </c>
    </row>
    <row r="27" spans="1:7" x14ac:dyDescent="0.25">
      <c r="A27" s="23">
        <v>1987</v>
      </c>
      <c r="B27" s="23">
        <v>97.5</v>
      </c>
      <c r="C27" s="23">
        <v>45</v>
      </c>
      <c r="D27" s="23">
        <v>82.5</v>
      </c>
      <c r="E27" s="23">
        <v>30.5</v>
      </c>
      <c r="F27" s="23">
        <v>0</v>
      </c>
    </row>
    <row r="28" spans="1:7" x14ac:dyDescent="0.25">
      <c r="A28" s="23">
        <v>2063</v>
      </c>
      <c r="B28" s="23">
        <v>0</v>
      </c>
      <c r="C28" s="23">
        <v>139.5</v>
      </c>
      <c r="D28" s="23">
        <v>78</v>
      </c>
      <c r="E28" s="23">
        <v>0</v>
      </c>
      <c r="F28" s="23">
        <v>7.5</v>
      </c>
      <c r="G28" s="4" t="s">
        <v>174</v>
      </c>
    </row>
    <row r="29" spans="1:7" x14ac:dyDescent="0.25">
      <c r="A29" s="23">
        <v>2078</v>
      </c>
      <c r="B29" s="23">
        <v>135</v>
      </c>
      <c r="C29" s="23">
        <v>0</v>
      </c>
      <c r="D29" s="23">
        <v>82.5</v>
      </c>
      <c r="E29" s="23">
        <v>7.5</v>
      </c>
      <c r="F29" s="23">
        <v>7.5</v>
      </c>
      <c r="G29" s="4" t="s">
        <v>175</v>
      </c>
    </row>
    <row r="30" spans="1:7" x14ac:dyDescent="0.25">
      <c r="A30" s="23">
        <v>2083</v>
      </c>
      <c r="B30" s="23">
        <v>0</v>
      </c>
      <c r="C30" s="23">
        <v>139.5</v>
      </c>
      <c r="D30" s="23">
        <v>85.5</v>
      </c>
      <c r="E30" s="23">
        <v>0</v>
      </c>
      <c r="F30" s="23">
        <v>0</v>
      </c>
      <c r="G30" s="4" t="s">
        <v>176</v>
      </c>
    </row>
    <row r="31" spans="1:7" x14ac:dyDescent="0.25">
      <c r="A31" s="23">
        <v>2086</v>
      </c>
      <c r="B31" s="23">
        <v>90</v>
      </c>
      <c r="C31" s="23">
        <v>0</v>
      </c>
      <c r="D31" s="23">
        <v>75</v>
      </c>
      <c r="E31" s="23">
        <v>13.5</v>
      </c>
      <c r="F31" s="23">
        <v>60</v>
      </c>
      <c r="G31" s="4" t="s">
        <v>176</v>
      </c>
    </row>
    <row r="32" spans="1:7" x14ac:dyDescent="0.25">
      <c r="A32" s="23">
        <v>2096</v>
      </c>
      <c r="B32" s="23">
        <v>135</v>
      </c>
      <c r="C32" s="23">
        <v>0</v>
      </c>
      <c r="D32" s="23">
        <v>82.5</v>
      </c>
      <c r="E32" s="23">
        <v>14.5</v>
      </c>
      <c r="F32" s="23">
        <v>7.5</v>
      </c>
      <c r="G32" s="4" t="s">
        <v>165</v>
      </c>
    </row>
    <row r="33" spans="1:7" x14ac:dyDescent="0.25">
      <c r="A33" s="23">
        <v>2099</v>
      </c>
      <c r="B33" s="23">
        <v>139.5</v>
      </c>
      <c r="C33" s="23">
        <v>0</v>
      </c>
      <c r="D33" s="23">
        <v>85.5</v>
      </c>
      <c r="E33" s="23">
        <v>60.5</v>
      </c>
      <c r="F33" s="23">
        <v>0</v>
      </c>
      <c r="G33" s="4" t="s">
        <v>177</v>
      </c>
    </row>
    <row r="34" spans="1:7" x14ac:dyDescent="0.25">
      <c r="A34" s="23">
        <v>2103</v>
      </c>
      <c r="B34" s="23">
        <v>135</v>
      </c>
      <c r="C34" s="23">
        <v>0</v>
      </c>
      <c r="D34" s="23">
        <v>82.5</v>
      </c>
      <c r="E34" s="23">
        <v>7.5</v>
      </c>
      <c r="F34" s="23">
        <v>7.5</v>
      </c>
      <c r="G34" s="4" t="s">
        <v>177</v>
      </c>
    </row>
    <row r="35" spans="1:7" x14ac:dyDescent="0.25">
      <c r="A35" s="23">
        <v>2110</v>
      </c>
      <c r="B35" s="23">
        <v>88.5</v>
      </c>
      <c r="C35" s="23">
        <v>22.5</v>
      </c>
      <c r="D35" s="23">
        <v>82.5</v>
      </c>
      <c r="E35" s="23">
        <v>34.5</v>
      </c>
      <c r="F35" s="23">
        <v>31.5</v>
      </c>
    </row>
    <row r="36" spans="1:7" x14ac:dyDescent="0.25">
      <c r="A36" s="23">
        <v>2121</v>
      </c>
      <c r="B36" s="23">
        <v>107.5</v>
      </c>
      <c r="C36" s="23">
        <v>0</v>
      </c>
      <c r="D36" s="23">
        <v>85.5</v>
      </c>
      <c r="E36" s="23">
        <v>10</v>
      </c>
      <c r="F36" s="23">
        <v>32</v>
      </c>
      <c r="G36" s="4" t="s">
        <v>177</v>
      </c>
    </row>
    <row r="37" spans="1:7" x14ac:dyDescent="0.25">
      <c r="A37" s="23">
        <v>2123</v>
      </c>
      <c r="B37" s="23">
        <v>150</v>
      </c>
      <c r="C37" s="23">
        <v>0</v>
      </c>
      <c r="D37" s="23">
        <v>75</v>
      </c>
      <c r="E37" s="23">
        <v>11.5</v>
      </c>
      <c r="F37" s="23">
        <v>0</v>
      </c>
    </row>
    <row r="38" spans="1:7" x14ac:dyDescent="0.25">
      <c r="A38" s="23">
        <v>2129</v>
      </c>
      <c r="B38" s="23">
        <v>109.5</v>
      </c>
      <c r="C38" s="23">
        <v>7.5</v>
      </c>
      <c r="D38" s="23">
        <v>78</v>
      </c>
      <c r="E38" s="23">
        <v>11</v>
      </c>
      <c r="F38" s="23">
        <v>30</v>
      </c>
      <c r="G38" s="4" t="s">
        <v>178</v>
      </c>
    </row>
    <row r="39" spans="1:7" x14ac:dyDescent="0.25">
      <c r="A39" s="23">
        <v>2130</v>
      </c>
      <c r="B39" s="23">
        <v>37.5</v>
      </c>
      <c r="C39" s="23">
        <v>0</v>
      </c>
      <c r="D39" s="23">
        <v>75</v>
      </c>
      <c r="E39" s="23">
        <v>15</v>
      </c>
      <c r="F39" s="23">
        <v>112.5</v>
      </c>
      <c r="G39" s="4" t="s">
        <v>179</v>
      </c>
    </row>
    <row r="40" spans="1:7" x14ac:dyDescent="0.25">
      <c r="A40" s="23">
        <v>2141</v>
      </c>
      <c r="B40" s="23">
        <v>114</v>
      </c>
      <c r="C40" s="23">
        <v>19.5</v>
      </c>
      <c r="D40" s="23">
        <v>85.5</v>
      </c>
      <c r="E40" s="23">
        <v>32.5</v>
      </c>
      <c r="F40" s="23">
        <v>6</v>
      </c>
      <c r="G40" s="4" t="s">
        <v>180</v>
      </c>
    </row>
    <row r="41" spans="1:7" x14ac:dyDescent="0.25">
      <c r="A41" s="23">
        <v>2144</v>
      </c>
      <c r="B41" s="23">
        <v>41</v>
      </c>
      <c r="C41" s="23">
        <v>0</v>
      </c>
      <c r="D41" s="23">
        <v>82.5</v>
      </c>
      <c r="E41" s="23">
        <v>39</v>
      </c>
      <c r="F41" s="23">
        <v>101.5</v>
      </c>
      <c r="G41" s="4" t="s">
        <v>179</v>
      </c>
    </row>
    <row r="42" spans="1:7" x14ac:dyDescent="0.25">
      <c r="A42" s="23">
        <v>2145</v>
      </c>
      <c r="B42" s="23">
        <v>120</v>
      </c>
      <c r="C42" s="23">
        <v>15</v>
      </c>
      <c r="D42" s="23">
        <v>82.5</v>
      </c>
      <c r="E42" s="23">
        <v>7.5</v>
      </c>
      <c r="F42" s="23">
        <v>7.5</v>
      </c>
      <c r="G42" s="4" t="s">
        <v>181</v>
      </c>
    </row>
    <row r="43" spans="1:7" x14ac:dyDescent="0.25">
      <c r="A43" s="23">
        <v>2147</v>
      </c>
      <c r="B43" s="23">
        <v>122.5</v>
      </c>
      <c r="C43" s="23">
        <v>0</v>
      </c>
      <c r="D43" s="23">
        <v>85.5</v>
      </c>
      <c r="E43" s="23">
        <v>7.5</v>
      </c>
      <c r="F43" s="23">
        <v>17</v>
      </c>
      <c r="G43" s="4" t="s">
        <v>182</v>
      </c>
    </row>
    <row r="44" spans="1:7" x14ac:dyDescent="0.25">
      <c r="A44" s="23">
        <v>2152</v>
      </c>
      <c r="B44" s="23">
        <v>124.5</v>
      </c>
      <c r="C44" s="23">
        <v>15</v>
      </c>
      <c r="D44" s="23">
        <v>85.5</v>
      </c>
      <c r="E44" s="23">
        <v>30.5</v>
      </c>
      <c r="F44" s="23">
        <v>0</v>
      </c>
    </row>
    <row r="45" spans="1:7" x14ac:dyDescent="0.25">
      <c r="A45" s="23">
        <v>2155</v>
      </c>
      <c r="B45" s="23">
        <v>135</v>
      </c>
      <c r="C45" s="23">
        <v>0</v>
      </c>
      <c r="D45" s="23">
        <v>90</v>
      </c>
      <c r="E45" s="23">
        <v>22</v>
      </c>
      <c r="F45" s="23">
        <v>0</v>
      </c>
    </row>
    <row r="46" spans="1:7" x14ac:dyDescent="0.25">
      <c r="A46" s="23">
        <v>2171</v>
      </c>
      <c r="B46" s="23">
        <v>0</v>
      </c>
      <c r="C46" s="23">
        <v>154.5</v>
      </c>
      <c r="D46" s="23">
        <v>70.5</v>
      </c>
      <c r="E46" s="23">
        <v>0</v>
      </c>
      <c r="F46" s="23">
        <v>0</v>
      </c>
      <c r="G46" s="4" t="s">
        <v>181</v>
      </c>
    </row>
    <row r="47" spans="1:7" x14ac:dyDescent="0.25">
      <c r="A47" s="23">
        <v>2173</v>
      </c>
      <c r="B47" s="23">
        <v>90</v>
      </c>
      <c r="C47" s="23">
        <v>22.5</v>
      </c>
      <c r="D47" s="23">
        <v>82.5</v>
      </c>
      <c r="E47" s="23">
        <v>24</v>
      </c>
      <c r="F47" s="23">
        <v>30</v>
      </c>
    </row>
    <row r="48" spans="1:7" x14ac:dyDescent="0.25">
      <c r="A48" s="23">
        <v>2174</v>
      </c>
      <c r="B48" s="23">
        <v>120</v>
      </c>
      <c r="C48" s="23">
        <v>0</v>
      </c>
      <c r="D48" s="23">
        <v>75</v>
      </c>
      <c r="E48" s="23">
        <v>22.5</v>
      </c>
      <c r="F48" s="23">
        <v>30</v>
      </c>
    </row>
    <row r="49" spans="1:7" x14ac:dyDescent="0.25">
      <c r="A49" s="23">
        <v>2179</v>
      </c>
      <c r="B49" s="23">
        <v>0</v>
      </c>
      <c r="C49" s="23">
        <v>139.5</v>
      </c>
      <c r="D49" s="23">
        <v>85.5</v>
      </c>
      <c r="E49" s="23">
        <v>30</v>
      </c>
      <c r="F49" s="23">
        <v>0</v>
      </c>
      <c r="G49" s="4" t="s">
        <v>183</v>
      </c>
    </row>
    <row r="50" spans="1:7" x14ac:dyDescent="0.25">
      <c r="A50" s="23">
        <v>2184</v>
      </c>
      <c r="B50" s="23">
        <v>0</v>
      </c>
      <c r="C50" s="23">
        <v>139.5</v>
      </c>
      <c r="D50" s="23">
        <v>85.5</v>
      </c>
      <c r="E50" s="23">
        <v>0</v>
      </c>
      <c r="F50" s="23">
        <v>0</v>
      </c>
      <c r="G50" s="4" t="s">
        <v>184</v>
      </c>
    </row>
    <row r="51" spans="1:7" x14ac:dyDescent="0.25">
      <c r="A51" s="23">
        <v>2185</v>
      </c>
      <c r="B51" s="23">
        <v>7.5</v>
      </c>
      <c r="C51" s="23">
        <v>132</v>
      </c>
      <c r="D51" s="23">
        <v>85.5</v>
      </c>
      <c r="E51" s="23">
        <v>0</v>
      </c>
      <c r="F51" s="23">
        <v>0</v>
      </c>
    </row>
    <row r="52" spans="1:7" x14ac:dyDescent="0.25">
      <c r="A52" s="23">
        <v>2189</v>
      </c>
      <c r="B52" s="23">
        <v>34.5</v>
      </c>
      <c r="C52" s="23">
        <v>0</v>
      </c>
      <c r="D52" s="23">
        <v>78</v>
      </c>
      <c r="E52" s="23">
        <v>26</v>
      </c>
      <c r="F52" s="23">
        <v>112.5</v>
      </c>
      <c r="G52" s="4" t="s">
        <v>166</v>
      </c>
    </row>
    <row r="53" spans="1:7" x14ac:dyDescent="0.25">
      <c r="A53" s="23">
        <v>2194</v>
      </c>
      <c r="B53" s="23">
        <v>115.5</v>
      </c>
      <c r="C53" s="23">
        <v>22.5</v>
      </c>
      <c r="D53" s="23">
        <v>85.5</v>
      </c>
      <c r="E53" s="23">
        <v>16</v>
      </c>
      <c r="F53" s="23">
        <v>1.5</v>
      </c>
    </row>
    <row r="54" spans="1:7" x14ac:dyDescent="0.25">
      <c r="A54" s="23">
        <v>2195</v>
      </c>
      <c r="B54" s="23">
        <v>27</v>
      </c>
      <c r="C54" s="23">
        <v>120</v>
      </c>
      <c r="D54" s="23">
        <v>63</v>
      </c>
      <c r="E54" s="23">
        <v>26</v>
      </c>
      <c r="F54" s="23">
        <v>15</v>
      </c>
      <c r="G54" s="4" t="s">
        <v>183</v>
      </c>
    </row>
    <row r="55" spans="1:7" x14ac:dyDescent="0.25">
      <c r="A55" s="23">
        <v>2200</v>
      </c>
      <c r="B55" s="23">
        <v>127.5</v>
      </c>
      <c r="C55" s="23">
        <v>12</v>
      </c>
      <c r="D55" s="23">
        <v>85.5</v>
      </c>
      <c r="E55" s="23">
        <v>26</v>
      </c>
      <c r="F55" s="23">
        <v>0</v>
      </c>
      <c r="G55" s="4" t="s">
        <v>183</v>
      </c>
    </row>
    <row r="56" spans="1:7" x14ac:dyDescent="0.25">
      <c r="A56" s="23">
        <v>2206</v>
      </c>
      <c r="B56" s="23">
        <v>135</v>
      </c>
      <c r="C56" s="23">
        <v>4.5</v>
      </c>
      <c r="D56" s="23">
        <v>85.5</v>
      </c>
      <c r="E56" s="23">
        <v>32.5</v>
      </c>
      <c r="F56" s="23">
        <v>0</v>
      </c>
      <c r="G56" s="4" t="s">
        <v>184</v>
      </c>
    </row>
    <row r="57" spans="1:7" x14ac:dyDescent="0.25">
      <c r="A57" s="23">
        <v>2208</v>
      </c>
      <c r="B57" s="23">
        <v>7.5</v>
      </c>
      <c r="C57" s="23">
        <v>132</v>
      </c>
      <c r="D57" s="23">
        <v>78</v>
      </c>
      <c r="E57" s="23">
        <v>0</v>
      </c>
      <c r="F57" s="23">
        <v>7.5</v>
      </c>
    </row>
    <row r="58" spans="1:7" x14ac:dyDescent="0.25">
      <c r="A58" s="23">
        <v>2215</v>
      </c>
      <c r="B58" s="23">
        <v>135</v>
      </c>
      <c r="C58" s="23">
        <v>4.5</v>
      </c>
      <c r="D58" s="23">
        <v>85.5</v>
      </c>
      <c r="E58" s="23">
        <v>15.5</v>
      </c>
      <c r="F58" s="23">
        <v>0</v>
      </c>
      <c r="G58" s="4" t="s">
        <v>184</v>
      </c>
    </row>
    <row r="59" spans="1:7" x14ac:dyDescent="0.25">
      <c r="A59" s="23">
        <v>2218</v>
      </c>
      <c r="B59" s="23">
        <v>45</v>
      </c>
      <c r="C59" s="23">
        <v>72</v>
      </c>
      <c r="D59" s="23">
        <v>78</v>
      </c>
      <c r="E59" s="23">
        <v>7.5</v>
      </c>
      <c r="F59" s="23">
        <v>30</v>
      </c>
      <c r="G59" s="4" t="s">
        <v>185</v>
      </c>
    </row>
    <row r="60" spans="1:7" x14ac:dyDescent="0.25">
      <c r="A60" s="23">
        <v>2219</v>
      </c>
      <c r="B60" s="23">
        <v>112.5</v>
      </c>
      <c r="C60" s="23">
        <v>22.5</v>
      </c>
      <c r="D60" s="23">
        <v>90</v>
      </c>
      <c r="E60" s="23">
        <v>31</v>
      </c>
      <c r="F60" s="23">
        <v>0</v>
      </c>
      <c r="G60" s="4" t="s">
        <v>186</v>
      </c>
    </row>
    <row r="61" spans="1:7" x14ac:dyDescent="0.25">
      <c r="A61" s="23">
        <v>2221</v>
      </c>
      <c r="B61" s="23">
        <v>139.5</v>
      </c>
      <c r="C61" s="23">
        <v>0</v>
      </c>
      <c r="D61" s="23">
        <v>85.5</v>
      </c>
      <c r="E61" s="23">
        <v>48.5</v>
      </c>
      <c r="F61" s="23">
        <v>0</v>
      </c>
      <c r="G61" s="4" t="s">
        <v>187</v>
      </c>
    </row>
    <row r="62" spans="1:7" x14ac:dyDescent="0.25">
      <c r="A62" s="23">
        <v>2253</v>
      </c>
      <c r="B62" s="23">
        <v>139.5</v>
      </c>
      <c r="C62" s="23">
        <v>0</v>
      </c>
      <c r="D62" s="23">
        <v>85.5</v>
      </c>
      <c r="E62" s="23">
        <v>40</v>
      </c>
      <c r="F62" s="23">
        <v>0</v>
      </c>
      <c r="G62" s="4" t="s">
        <v>188</v>
      </c>
    </row>
    <row r="63" spans="1:7" x14ac:dyDescent="0.25">
      <c r="A63" s="23">
        <v>2265</v>
      </c>
      <c r="B63" s="23">
        <v>120</v>
      </c>
      <c r="C63" s="23">
        <v>0</v>
      </c>
      <c r="D63" s="23">
        <v>75</v>
      </c>
      <c r="E63" s="23">
        <v>10.5</v>
      </c>
      <c r="F63" s="23">
        <v>30</v>
      </c>
      <c r="G63" s="4" t="s">
        <v>165</v>
      </c>
    </row>
    <row r="64" spans="1:7" x14ac:dyDescent="0.25">
      <c r="A64" s="23">
        <v>2267</v>
      </c>
      <c r="B64" s="23">
        <v>99</v>
      </c>
      <c r="C64" s="23">
        <v>40.5</v>
      </c>
      <c r="D64" s="23">
        <v>85.5</v>
      </c>
      <c r="E64" s="23">
        <v>18.5</v>
      </c>
      <c r="F64" s="23">
        <v>0</v>
      </c>
    </row>
    <row r="65" spans="1:7" x14ac:dyDescent="0.25">
      <c r="A65" s="23">
        <v>2268</v>
      </c>
      <c r="B65" s="23">
        <v>117</v>
      </c>
      <c r="C65" s="23">
        <v>0</v>
      </c>
      <c r="D65" s="23">
        <v>78</v>
      </c>
      <c r="E65" s="23">
        <v>47</v>
      </c>
      <c r="F65" s="23">
        <v>30</v>
      </c>
      <c r="G65" s="4" t="s">
        <v>171</v>
      </c>
    </row>
    <row r="66" spans="1:7" x14ac:dyDescent="0.25">
      <c r="A66" s="23">
        <v>2271</v>
      </c>
      <c r="B66" s="23">
        <v>124.5</v>
      </c>
      <c r="C66" s="23">
        <v>7.5</v>
      </c>
      <c r="D66" s="23">
        <v>85.5</v>
      </c>
      <c r="E66" s="23">
        <v>18.5</v>
      </c>
      <c r="F66" s="23">
        <v>7.5</v>
      </c>
      <c r="G66" s="4" t="s">
        <v>189</v>
      </c>
    </row>
    <row r="67" spans="1:7" x14ac:dyDescent="0.25">
      <c r="A67" s="23">
        <v>2275</v>
      </c>
      <c r="B67" s="23">
        <v>139.5</v>
      </c>
      <c r="C67" s="23">
        <v>0</v>
      </c>
      <c r="D67" s="23">
        <v>85.5</v>
      </c>
      <c r="E67" s="23">
        <v>11</v>
      </c>
      <c r="F67" s="23">
        <v>0</v>
      </c>
      <c r="G67" s="4" t="s">
        <v>176</v>
      </c>
    </row>
    <row r="68" spans="1:7" x14ac:dyDescent="0.25">
      <c r="A68" s="23">
        <v>2278</v>
      </c>
      <c r="B68" s="23">
        <v>89.5</v>
      </c>
      <c r="C68" s="23">
        <v>22.5</v>
      </c>
      <c r="D68" s="23">
        <v>82.5</v>
      </c>
      <c r="E68" s="23">
        <v>7.5</v>
      </c>
      <c r="F68" s="23">
        <v>30.5</v>
      </c>
    </row>
    <row r="69" spans="1:7" x14ac:dyDescent="0.25">
      <c r="A69" s="23">
        <v>2286</v>
      </c>
      <c r="B69" s="23">
        <v>139.5</v>
      </c>
      <c r="C69" s="23">
        <v>0</v>
      </c>
      <c r="D69" s="23">
        <v>85.5</v>
      </c>
      <c r="E69" s="23">
        <v>29.5</v>
      </c>
      <c r="F69" s="23">
        <v>0</v>
      </c>
      <c r="G69" s="4" t="s">
        <v>188</v>
      </c>
    </row>
    <row r="70" spans="1:7" x14ac:dyDescent="0.25">
      <c r="A70" s="23">
        <v>2287</v>
      </c>
      <c r="B70" s="23">
        <v>117</v>
      </c>
      <c r="C70" s="23">
        <v>22.5</v>
      </c>
      <c r="D70" s="23">
        <v>82.5</v>
      </c>
      <c r="E70" s="23">
        <v>7.5</v>
      </c>
      <c r="F70" s="23">
        <v>3</v>
      </c>
      <c r="G70" s="4" t="s">
        <v>3</v>
      </c>
    </row>
    <row r="71" spans="1:7" x14ac:dyDescent="0.25">
      <c r="A71" s="23">
        <v>2289</v>
      </c>
      <c r="B71" s="23">
        <v>112.5</v>
      </c>
      <c r="C71" s="23">
        <v>0</v>
      </c>
      <c r="D71" s="23">
        <v>82.5</v>
      </c>
      <c r="E71" s="23">
        <v>11</v>
      </c>
      <c r="F71" s="23">
        <v>30</v>
      </c>
      <c r="G71" s="4" t="s">
        <v>190</v>
      </c>
    </row>
    <row r="72" spans="1:7" x14ac:dyDescent="0.25">
      <c r="A72" s="23">
        <v>2297</v>
      </c>
      <c r="B72" s="23">
        <v>128.5</v>
      </c>
      <c r="C72" s="23">
        <v>0</v>
      </c>
      <c r="D72" s="23">
        <v>85.5</v>
      </c>
      <c r="E72" s="23">
        <v>34</v>
      </c>
      <c r="F72" s="23">
        <v>11</v>
      </c>
      <c r="G72" s="4" t="s">
        <v>190</v>
      </c>
    </row>
    <row r="73" spans="1:7" x14ac:dyDescent="0.25">
      <c r="A73" s="23">
        <v>2306</v>
      </c>
      <c r="B73" s="23">
        <v>112.5</v>
      </c>
      <c r="C73" s="23">
        <v>7.5</v>
      </c>
      <c r="D73" s="23">
        <v>75</v>
      </c>
      <c r="E73" s="23">
        <v>0</v>
      </c>
      <c r="F73" s="23">
        <v>30</v>
      </c>
      <c r="G73" s="4" t="s">
        <v>191</v>
      </c>
    </row>
    <row r="74" spans="1:7" x14ac:dyDescent="0.25">
      <c r="A74" s="23">
        <v>2308</v>
      </c>
      <c r="B74" s="23">
        <v>142.5</v>
      </c>
      <c r="C74" s="23">
        <v>0</v>
      </c>
      <c r="D74" s="23">
        <v>82.5</v>
      </c>
      <c r="E74" s="23">
        <v>10.5</v>
      </c>
      <c r="F74" s="23">
        <v>0</v>
      </c>
    </row>
    <row r="75" spans="1:7" x14ac:dyDescent="0.25">
      <c r="A75" s="23">
        <v>2317</v>
      </c>
      <c r="B75" s="23">
        <v>79.5</v>
      </c>
      <c r="C75" s="23">
        <v>75</v>
      </c>
      <c r="D75" s="23">
        <v>70.5</v>
      </c>
      <c r="E75" s="23">
        <v>41</v>
      </c>
      <c r="F75" s="23">
        <v>0</v>
      </c>
    </row>
    <row r="76" spans="1:7" x14ac:dyDescent="0.25">
      <c r="A76" s="23">
        <v>2320</v>
      </c>
      <c r="B76" s="23">
        <v>124.5</v>
      </c>
      <c r="C76" s="23">
        <v>15</v>
      </c>
      <c r="D76" s="23">
        <v>85.5</v>
      </c>
      <c r="E76" s="23">
        <v>43</v>
      </c>
      <c r="F76" s="23">
        <v>0</v>
      </c>
    </row>
    <row r="77" spans="1:7" x14ac:dyDescent="0.25">
      <c r="A77" s="23">
        <v>2323</v>
      </c>
      <c r="B77" s="23">
        <v>135</v>
      </c>
      <c r="C77" s="23">
        <v>12</v>
      </c>
      <c r="D77" s="23">
        <v>78</v>
      </c>
      <c r="E77" s="23">
        <v>22.5</v>
      </c>
      <c r="F77" s="23">
        <v>0</v>
      </c>
    </row>
    <row r="78" spans="1:7" x14ac:dyDescent="0.25">
      <c r="A78" s="23">
        <v>2336</v>
      </c>
      <c r="B78" s="23">
        <v>112.5</v>
      </c>
      <c r="C78" s="23">
        <v>22.5</v>
      </c>
      <c r="D78" s="23">
        <v>90</v>
      </c>
      <c r="E78" s="23">
        <v>3</v>
      </c>
      <c r="F78" s="23">
        <v>0</v>
      </c>
      <c r="G78" s="4" t="s">
        <v>170</v>
      </c>
    </row>
    <row r="79" spans="1:7" x14ac:dyDescent="0.25">
      <c r="A79" s="23">
        <v>2337</v>
      </c>
      <c r="B79" s="23">
        <v>142.5</v>
      </c>
      <c r="C79" s="23">
        <v>7.5</v>
      </c>
      <c r="D79" s="23">
        <v>75</v>
      </c>
      <c r="E79" s="23">
        <v>10</v>
      </c>
      <c r="F79" s="23">
        <v>0</v>
      </c>
      <c r="G79" s="4" t="s">
        <v>170</v>
      </c>
    </row>
    <row r="80" spans="1:7" x14ac:dyDescent="0.25">
      <c r="A80" s="23">
        <v>2349</v>
      </c>
      <c r="B80" s="23">
        <v>142.5</v>
      </c>
      <c r="C80" s="23">
        <v>7.5</v>
      </c>
      <c r="D80" s="23">
        <v>75</v>
      </c>
      <c r="E80" s="23">
        <v>27</v>
      </c>
      <c r="F80" s="23">
        <v>0</v>
      </c>
      <c r="G80" s="4" t="s">
        <v>188</v>
      </c>
    </row>
    <row r="81" spans="1:7" x14ac:dyDescent="0.25">
      <c r="A81" s="23">
        <v>2353</v>
      </c>
      <c r="B81" s="23">
        <v>139.5</v>
      </c>
      <c r="C81" s="23">
        <v>0</v>
      </c>
      <c r="D81" s="23">
        <v>85.5</v>
      </c>
      <c r="E81" s="23">
        <v>14</v>
      </c>
      <c r="F81" s="23">
        <v>0</v>
      </c>
      <c r="G81" s="4" t="s">
        <v>178</v>
      </c>
    </row>
    <row r="82" spans="1:7" x14ac:dyDescent="0.25">
      <c r="A82" s="23">
        <v>2355</v>
      </c>
      <c r="B82" s="23">
        <v>90</v>
      </c>
      <c r="C82" s="23">
        <v>45</v>
      </c>
      <c r="D82" s="23">
        <v>90</v>
      </c>
      <c r="E82" s="23">
        <v>7.5</v>
      </c>
      <c r="F82" s="23">
        <v>0</v>
      </c>
      <c r="G82" s="4" t="s">
        <v>178</v>
      </c>
    </row>
    <row r="83" spans="1:7" x14ac:dyDescent="0.25">
      <c r="A83" s="23">
        <v>2356</v>
      </c>
      <c r="B83" s="23">
        <v>0</v>
      </c>
      <c r="C83" s="23">
        <v>0</v>
      </c>
      <c r="D83" s="23">
        <v>0</v>
      </c>
      <c r="E83" s="23">
        <v>0</v>
      </c>
      <c r="F83" s="23">
        <v>225</v>
      </c>
    </row>
    <row r="84" spans="1:7" x14ac:dyDescent="0.25">
      <c r="A84" s="23">
        <v>2367</v>
      </c>
      <c r="B84" s="23">
        <v>120</v>
      </c>
      <c r="C84" s="23">
        <v>0</v>
      </c>
      <c r="D84" s="23">
        <v>90</v>
      </c>
      <c r="E84" s="23">
        <v>46.5</v>
      </c>
      <c r="F84" s="23">
        <v>15</v>
      </c>
    </row>
    <row r="85" spans="1:7" x14ac:dyDescent="0.25">
      <c r="A85" s="23">
        <v>2371</v>
      </c>
      <c r="B85" s="23">
        <v>150</v>
      </c>
      <c r="C85" s="23">
        <v>0</v>
      </c>
      <c r="D85" s="23">
        <v>75</v>
      </c>
      <c r="E85" s="23">
        <v>20.5</v>
      </c>
      <c r="F85" s="23">
        <v>0</v>
      </c>
      <c r="G85" s="4" t="s">
        <v>188</v>
      </c>
    </row>
    <row r="86" spans="1:7" x14ac:dyDescent="0.25">
      <c r="A86" s="23">
        <v>2372</v>
      </c>
      <c r="B86" s="23">
        <v>135</v>
      </c>
      <c r="C86" s="23">
        <v>0</v>
      </c>
      <c r="D86" s="23">
        <v>90</v>
      </c>
      <c r="E86" s="23">
        <v>13.5</v>
      </c>
      <c r="F86" s="23">
        <v>0</v>
      </c>
      <c r="G86" s="4" t="s">
        <v>165</v>
      </c>
    </row>
    <row r="87" spans="1:7" x14ac:dyDescent="0.25">
      <c r="A87" s="23">
        <v>2373</v>
      </c>
      <c r="B87" s="23">
        <v>139.5</v>
      </c>
      <c r="C87" s="23">
        <v>0</v>
      </c>
      <c r="D87" s="23">
        <v>85.5</v>
      </c>
      <c r="E87" s="23">
        <v>22</v>
      </c>
      <c r="F87" s="23">
        <v>0</v>
      </c>
      <c r="G87" s="4" t="s">
        <v>188</v>
      </c>
    </row>
    <row r="88" spans="1:7" x14ac:dyDescent="0.25">
      <c r="A88" s="23">
        <v>2374</v>
      </c>
      <c r="B88" s="23">
        <v>135</v>
      </c>
      <c r="C88" s="23">
        <v>0</v>
      </c>
      <c r="D88" s="23">
        <v>90</v>
      </c>
      <c r="E88" s="23">
        <v>34.5</v>
      </c>
      <c r="F88" s="23">
        <v>0</v>
      </c>
    </row>
    <row r="89" spans="1:7" x14ac:dyDescent="0.25">
      <c r="A89" s="23">
        <v>2377</v>
      </c>
      <c r="B89" s="23">
        <v>106</v>
      </c>
      <c r="C89" s="23">
        <v>45</v>
      </c>
      <c r="D89" s="23">
        <v>70.5</v>
      </c>
      <c r="E89" s="23">
        <v>13</v>
      </c>
      <c r="F89" s="23">
        <v>3.5</v>
      </c>
      <c r="G89" s="4" t="s">
        <v>192</v>
      </c>
    </row>
    <row r="90" spans="1:7" x14ac:dyDescent="0.25">
      <c r="A90" s="23">
        <v>2390</v>
      </c>
      <c r="B90" s="23">
        <v>127.5</v>
      </c>
      <c r="C90" s="23">
        <v>7.5</v>
      </c>
      <c r="D90" s="23">
        <v>90</v>
      </c>
      <c r="E90" s="23">
        <v>25.5</v>
      </c>
      <c r="F90" s="23">
        <v>0</v>
      </c>
    </row>
    <row r="91" spans="1:7" x14ac:dyDescent="0.25">
      <c r="A91" s="23">
        <v>2391</v>
      </c>
      <c r="B91" s="23">
        <v>52.5</v>
      </c>
      <c r="C91" s="23">
        <v>87</v>
      </c>
      <c r="D91" s="23">
        <v>85.5</v>
      </c>
      <c r="E91" s="23">
        <v>3</v>
      </c>
      <c r="F91" s="23">
        <v>0</v>
      </c>
    </row>
    <row r="92" spans="1:7" x14ac:dyDescent="0.25">
      <c r="A92" s="23">
        <v>2394</v>
      </c>
      <c r="B92" s="23">
        <v>150</v>
      </c>
      <c r="C92" s="23">
        <v>0</v>
      </c>
      <c r="D92" s="23">
        <v>75</v>
      </c>
      <c r="E92" s="23">
        <v>18.5</v>
      </c>
      <c r="F92" s="23">
        <v>0</v>
      </c>
    </row>
    <row r="93" spans="1:7" x14ac:dyDescent="0.25">
      <c r="A93" s="23">
        <v>2406</v>
      </c>
      <c r="B93" s="23">
        <v>147</v>
      </c>
      <c r="C93" s="23">
        <v>0</v>
      </c>
      <c r="D93" s="23">
        <v>78</v>
      </c>
      <c r="E93" s="23">
        <v>16</v>
      </c>
      <c r="F93" s="23">
        <v>0</v>
      </c>
      <c r="G93" s="4" t="s">
        <v>176</v>
      </c>
    </row>
    <row r="94" spans="1:7" x14ac:dyDescent="0.25">
      <c r="A94" s="23">
        <v>2410</v>
      </c>
      <c r="B94" s="23">
        <v>127.5</v>
      </c>
      <c r="C94" s="23">
        <v>0</v>
      </c>
      <c r="D94" s="23">
        <v>90</v>
      </c>
      <c r="E94" s="23">
        <v>8.5</v>
      </c>
      <c r="F94" s="23">
        <v>7.5</v>
      </c>
      <c r="G94" s="4" t="s">
        <v>193</v>
      </c>
    </row>
    <row r="95" spans="1:7" x14ac:dyDescent="0.25">
      <c r="A95" s="23">
        <v>2413</v>
      </c>
      <c r="B95" s="23">
        <v>112.5</v>
      </c>
      <c r="C95" s="23">
        <v>0</v>
      </c>
      <c r="D95" s="23">
        <v>82.5</v>
      </c>
      <c r="E95" s="23">
        <v>7.5</v>
      </c>
      <c r="F95" s="23">
        <v>30</v>
      </c>
      <c r="G95" s="4" t="s">
        <v>193</v>
      </c>
    </row>
    <row r="96" spans="1:7" x14ac:dyDescent="0.25">
      <c r="A96" s="23">
        <v>2450</v>
      </c>
      <c r="B96" s="23">
        <v>127.5</v>
      </c>
      <c r="C96" s="23">
        <v>12</v>
      </c>
      <c r="D96" s="23">
        <v>85.5</v>
      </c>
      <c r="E96" s="23">
        <v>36.5</v>
      </c>
      <c r="F96" s="23">
        <v>0</v>
      </c>
      <c r="G96" s="4" t="s">
        <v>169</v>
      </c>
    </row>
    <row r="97" spans="1:7" x14ac:dyDescent="0.25">
      <c r="A97" s="23">
        <v>2460</v>
      </c>
      <c r="B97" s="23">
        <v>132</v>
      </c>
      <c r="C97" s="23">
        <v>7.5</v>
      </c>
      <c r="D97" s="23">
        <v>85.5</v>
      </c>
      <c r="E97" s="23">
        <v>20</v>
      </c>
      <c r="F97" s="23">
        <v>0</v>
      </c>
    </row>
    <row r="98" spans="1:7" x14ac:dyDescent="0.25">
      <c r="A98" s="23">
        <v>2469</v>
      </c>
      <c r="B98" s="23">
        <v>94.5</v>
      </c>
      <c r="C98" s="23">
        <v>45</v>
      </c>
      <c r="D98" s="23">
        <v>87</v>
      </c>
      <c r="E98" s="23">
        <v>18.5</v>
      </c>
      <c r="F98" s="23">
        <v>0</v>
      </c>
    </row>
    <row r="99" spans="1:7" x14ac:dyDescent="0.25">
      <c r="A99" s="23">
        <v>2471</v>
      </c>
      <c r="B99" s="23">
        <v>124.5</v>
      </c>
      <c r="C99" s="23">
        <v>15</v>
      </c>
      <c r="D99" s="23">
        <v>85.5</v>
      </c>
      <c r="E99" s="23">
        <v>22.5</v>
      </c>
      <c r="F99" s="23">
        <v>0</v>
      </c>
    </row>
    <row r="100" spans="1:7" x14ac:dyDescent="0.25">
      <c r="A100" s="23">
        <v>2475</v>
      </c>
      <c r="B100" s="23">
        <v>139.5</v>
      </c>
      <c r="C100" s="23">
        <v>0</v>
      </c>
      <c r="D100" s="23">
        <v>85.5</v>
      </c>
      <c r="E100" s="23">
        <v>28</v>
      </c>
      <c r="F100" s="23">
        <v>0</v>
      </c>
    </row>
    <row r="101" spans="1:7" x14ac:dyDescent="0.25">
      <c r="A101" s="23">
        <v>2478</v>
      </c>
      <c r="B101" s="23">
        <v>117</v>
      </c>
      <c r="C101" s="23">
        <v>22.5</v>
      </c>
      <c r="D101" s="23">
        <v>85.5</v>
      </c>
      <c r="E101" s="23">
        <v>39.5</v>
      </c>
      <c r="F101" s="23">
        <v>0</v>
      </c>
    </row>
    <row r="102" spans="1:7" x14ac:dyDescent="0.25">
      <c r="A102" s="23">
        <v>2500</v>
      </c>
      <c r="B102" s="23">
        <v>140</v>
      </c>
      <c r="C102" s="23">
        <v>0</v>
      </c>
      <c r="D102" s="23">
        <v>85</v>
      </c>
      <c r="E102" s="23">
        <v>19.5</v>
      </c>
      <c r="F102" s="23">
        <v>0</v>
      </c>
      <c r="G102" s="4" t="s">
        <v>164</v>
      </c>
    </row>
    <row r="103" spans="1:7" x14ac:dyDescent="0.25">
      <c r="A103" s="23">
        <v>2541</v>
      </c>
      <c r="B103" s="23">
        <v>79.5</v>
      </c>
      <c r="C103" s="23">
        <v>37.5</v>
      </c>
      <c r="D103" s="23">
        <v>78</v>
      </c>
      <c r="E103" s="23">
        <v>26</v>
      </c>
      <c r="F103" s="23">
        <v>30</v>
      </c>
    </row>
    <row r="104" spans="1:7" x14ac:dyDescent="0.25">
      <c r="A104" s="23">
        <v>2547</v>
      </c>
      <c r="B104" s="23">
        <v>134</v>
      </c>
      <c r="C104" s="23">
        <v>0</v>
      </c>
      <c r="D104" s="23">
        <v>85.5</v>
      </c>
      <c r="E104" s="23">
        <v>13.5</v>
      </c>
      <c r="F104" s="23">
        <v>5.5</v>
      </c>
      <c r="G104" s="4" t="s">
        <v>194</v>
      </c>
    </row>
    <row r="105" spans="1:7" x14ac:dyDescent="0.25">
      <c r="A105" s="23">
        <v>2548</v>
      </c>
      <c r="B105" s="23">
        <v>139.5</v>
      </c>
      <c r="C105" s="23">
        <v>0</v>
      </c>
      <c r="D105" s="23">
        <v>85.5</v>
      </c>
      <c r="E105" s="23">
        <v>30</v>
      </c>
      <c r="F105" s="23">
        <v>0</v>
      </c>
    </row>
    <row r="106" spans="1:7" x14ac:dyDescent="0.25">
      <c r="A106" s="23">
        <v>2550</v>
      </c>
      <c r="B106" s="23">
        <v>127.5</v>
      </c>
      <c r="C106" s="23">
        <v>7.5</v>
      </c>
      <c r="D106" s="23">
        <v>90</v>
      </c>
      <c r="E106" s="23">
        <v>17.5</v>
      </c>
      <c r="F106" s="23">
        <v>0</v>
      </c>
    </row>
    <row r="107" spans="1:7" x14ac:dyDescent="0.25">
      <c r="A107" s="23">
        <v>2679</v>
      </c>
      <c r="B107" s="23">
        <v>157.5</v>
      </c>
      <c r="C107" s="23">
        <v>0</v>
      </c>
      <c r="D107" s="23">
        <v>67.5</v>
      </c>
      <c r="E107" s="23">
        <v>7</v>
      </c>
      <c r="F107" s="23">
        <v>0</v>
      </c>
    </row>
    <row r="108" spans="1:7" x14ac:dyDescent="0.25">
      <c r="A108" s="23">
        <v>2742</v>
      </c>
      <c r="B108" s="23">
        <v>97.5</v>
      </c>
      <c r="C108" s="23">
        <v>22.5</v>
      </c>
      <c r="D108" s="23">
        <v>75</v>
      </c>
      <c r="E108" s="23">
        <v>28</v>
      </c>
      <c r="F108" s="23">
        <v>30</v>
      </c>
      <c r="G108" s="4" t="s">
        <v>188</v>
      </c>
    </row>
    <row r="109" spans="1:7" x14ac:dyDescent="0.25">
      <c r="A109" s="23">
        <v>2758</v>
      </c>
      <c r="B109" s="23">
        <v>126.5</v>
      </c>
      <c r="C109" s="23">
        <v>0</v>
      </c>
      <c r="D109" s="23">
        <v>90</v>
      </c>
      <c r="E109" s="23">
        <v>8</v>
      </c>
      <c r="F109" s="23">
        <v>8.5</v>
      </c>
      <c r="G109" s="4" t="s">
        <v>180</v>
      </c>
    </row>
    <row r="110" spans="1:7" x14ac:dyDescent="0.25">
      <c r="A110" s="23">
        <v>2832</v>
      </c>
      <c r="B110" s="23">
        <v>135</v>
      </c>
      <c r="C110" s="23">
        <v>0</v>
      </c>
      <c r="D110" s="23">
        <v>90</v>
      </c>
      <c r="E110" s="23">
        <v>7.5</v>
      </c>
      <c r="F110" s="23">
        <v>0</v>
      </c>
      <c r="G110" s="4" t="s">
        <v>180</v>
      </c>
    </row>
    <row r="111" spans="1:7" x14ac:dyDescent="0.25">
      <c r="A111" s="23">
        <v>2841</v>
      </c>
      <c r="B111" s="23">
        <v>132.5</v>
      </c>
      <c r="C111" s="23">
        <v>0</v>
      </c>
      <c r="D111" s="23">
        <v>85</v>
      </c>
      <c r="E111" s="23">
        <v>13.5</v>
      </c>
      <c r="F111" s="23">
        <v>7.5</v>
      </c>
      <c r="G111" s="4" t="s">
        <v>195</v>
      </c>
    </row>
    <row r="112" spans="1:7" x14ac:dyDescent="0.25">
      <c r="A112" s="23">
        <v>2844</v>
      </c>
      <c r="B112" s="23">
        <v>37.5</v>
      </c>
      <c r="C112" s="23">
        <v>75</v>
      </c>
      <c r="D112" s="23">
        <v>82.5</v>
      </c>
      <c r="E112" s="23">
        <v>31</v>
      </c>
      <c r="F112" s="23">
        <v>30</v>
      </c>
      <c r="G112" s="4" t="s">
        <v>188</v>
      </c>
    </row>
    <row r="113" spans="1:7" x14ac:dyDescent="0.25">
      <c r="A113" s="23">
        <v>6086</v>
      </c>
      <c r="B113" s="23">
        <v>124.5</v>
      </c>
      <c r="C113" s="23">
        <v>15</v>
      </c>
      <c r="D113" s="23">
        <v>85.5</v>
      </c>
      <c r="E113" s="23">
        <v>3</v>
      </c>
      <c r="F113" s="23">
        <v>0</v>
      </c>
    </row>
    <row r="114" spans="1:7" x14ac:dyDescent="0.25">
      <c r="A114" s="23">
        <v>9404</v>
      </c>
      <c r="B114" s="23">
        <v>135</v>
      </c>
      <c r="C114" s="23">
        <v>12</v>
      </c>
      <c r="D114" s="23">
        <v>78</v>
      </c>
      <c r="E114" s="23">
        <v>0</v>
      </c>
      <c r="F114" s="23">
        <v>0</v>
      </c>
      <c r="G114" s="4" t="s">
        <v>185</v>
      </c>
    </row>
    <row r="115" spans="1:7" x14ac:dyDescent="0.25">
      <c r="A115" s="23">
        <v>9573</v>
      </c>
      <c r="B115" s="23">
        <v>139.5</v>
      </c>
      <c r="C115" s="23">
        <v>0</v>
      </c>
      <c r="D115" s="23">
        <v>85.5</v>
      </c>
      <c r="E115" s="23">
        <v>51.5</v>
      </c>
      <c r="F115" s="23">
        <v>0</v>
      </c>
      <c r="G115" s="4" t="s">
        <v>173</v>
      </c>
    </row>
    <row r="116" spans="1:7" x14ac:dyDescent="0.25">
      <c r="A116" s="23">
        <v>9575</v>
      </c>
      <c r="B116" s="23">
        <v>85.5</v>
      </c>
      <c r="C116" s="23">
        <v>22.5</v>
      </c>
      <c r="D116" s="23">
        <v>82.5</v>
      </c>
      <c r="E116" s="23">
        <v>18.5</v>
      </c>
      <c r="F116" s="23">
        <v>34.5</v>
      </c>
    </row>
    <row r="117" spans="1:7" x14ac:dyDescent="0.25">
      <c r="A117" s="23">
        <v>9587</v>
      </c>
      <c r="B117" s="23">
        <v>139.5</v>
      </c>
      <c r="C117" s="23">
        <v>0</v>
      </c>
      <c r="D117" s="23">
        <v>85.5</v>
      </c>
      <c r="E117" s="23">
        <v>25.5</v>
      </c>
      <c r="F117" s="23">
        <v>0</v>
      </c>
      <c r="G117" s="4" t="s">
        <v>171</v>
      </c>
    </row>
    <row r="118" spans="1:7" x14ac:dyDescent="0.25">
      <c r="A118" s="23">
        <v>9596</v>
      </c>
      <c r="B118" s="23">
        <v>0</v>
      </c>
      <c r="C118" s="23">
        <v>139.5</v>
      </c>
      <c r="D118" s="23">
        <v>85.5</v>
      </c>
      <c r="E118" s="23">
        <v>0</v>
      </c>
      <c r="F118" s="23">
        <v>0</v>
      </c>
    </row>
    <row r="119" spans="1:7" x14ac:dyDescent="0.25">
      <c r="A119" s="23">
        <v>9598</v>
      </c>
      <c r="B119" s="23">
        <v>142.5</v>
      </c>
      <c r="C119" s="23">
        <v>12</v>
      </c>
      <c r="D119" s="23">
        <v>70.5</v>
      </c>
      <c r="E119" s="23">
        <v>11</v>
      </c>
      <c r="F119" s="23">
        <v>0</v>
      </c>
      <c r="G119" s="4" t="s">
        <v>3</v>
      </c>
    </row>
    <row r="120" spans="1:7" x14ac:dyDescent="0.25">
      <c r="A120" s="23">
        <v>9599</v>
      </c>
      <c r="B120" s="23">
        <v>7.5</v>
      </c>
      <c r="C120" s="23">
        <v>0</v>
      </c>
      <c r="D120" s="23">
        <v>52.5</v>
      </c>
      <c r="E120" s="23">
        <v>9</v>
      </c>
      <c r="F120" s="23">
        <v>165</v>
      </c>
    </row>
    <row r="121" spans="1:7" x14ac:dyDescent="0.25">
      <c r="A121" s="23">
        <v>9602</v>
      </c>
      <c r="B121" s="23">
        <v>135</v>
      </c>
      <c r="C121" s="23">
        <v>0</v>
      </c>
      <c r="D121" s="23">
        <v>90</v>
      </c>
      <c r="E121" s="23">
        <v>63.5</v>
      </c>
      <c r="F121" s="23">
        <v>0</v>
      </c>
    </row>
    <row r="122" spans="1:7" x14ac:dyDescent="0.25">
      <c r="A122" s="23">
        <v>9607</v>
      </c>
      <c r="B122" s="23">
        <v>87</v>
      </c>
      <c r="C122" s="23">
        <v>52.5</v>
      </c>
      <c r="D122" s="23">
        <v>85.5</v>
      </c>
      <c r="E122" s="23">
        <v>18.5</v>
      </c>
      <c r="F122" s="23">
        <v>0</v>
      </c>
    </row>
    <row r="123" spans="1:7" x14ac:dyDescent="0.25">
      <c r="A123" s="23">
        <v>9774</v>
      </c>
      <c r="B123" s="23">
        <v>90</v>
      </c>
      <c r="C123" s="23">
        <v>22.5</v>
      </c>
      <c r="D123" s="23">
        <v>82.5</v>
      </c>
      <c r="E123" s="23">
        <v>34.5</v>
      </c>
      <c r="F123" s="23">
        <v>30</v>
      </c>
    </row>
    <row r="124" spans="1:7" x14ac:dyDescent="0.25">
      <c r="A124" s="23">
        <v>9782</v>
      </c>
      <c r="B124" s="23">
        <v>79.5</v>
      </c>
      <c r="C124" s="23">
        <v>37.5</v>
      </c>
      <c r="D124" s="23">
        <v>78</v>
      </c>
      <c r="E124" s="23">
        <v>57</v>
      </c>
      <c r="F124" s="23">
        <v>30</v>
      </c>
    </row>
    <row r="125" spans="1:7" x14ac:dyDescent="0.25">
      <c r="A125" s="23">
        <v>9785</v>
      </c>
      <c r="B125" s="23">
        <v>150</v>
      </c>
      <c r="C125" s="23">
        <v>0</v>
      </c>
      <c r="D125" s="23">
        <v>75</v>
      </c>
      <c r="E125" s="23">
        <v>45</v>
      </c>
      <c r="F125" s="23">
        <v>0</v>
      </c>
    </row>
    <row r="126" spans="1:7" x14ac:dyDescent="0.25">
      <c r="A126" s="23">
        <v>9795</v>
      </c>
      <c r="B126" s="23">
        <v>95</v>
      </c>
      <c r="C126" s="23">
        <v>37.5</v>
      </c>
      <c r="D126" s="23">
        <v>90</v>
      </c>
      <c r="E126" s="23">
        <v>3.5</v>
      </c>
      <c r="F126" s="23">
        <v>2.5</v>
      </c>
    </row>
    <row r="127" spans="1:7" x14ac:dyDescent="0.25">
      <c r="A127" s="23">
        <v>9802</v>
      </c>
      <c r="B127" s="23">
        <v>0</v>
      </c>
      <c r="C127" s="23">
        <v>139.5</v>
      </c>
      <c r="D127" s="23">
        <v>85.5</v>
      </c>
      <c r="E127" s="23">
        <v>0</v>
      </c>
      <c r="F127" s="23">
        <v>0</v>
      </c>
      <c r="G127" s="4" t="s">
        <v>173</v>
      </c>
    </row>
    <row r="128" spans="1:7" x14ac:dyDescent="0.25">
      <c r="A128" s="23">
        <v>9804</v>
      </c>
      <c r="B128" s="23">
        <v>135</v>
      </c>
      <c r="C128" s="23">
        <v>7.5</v>
      </c>
      <c r="D128" s="23">
        <v>75</v>
      </c>
      <c r="E128" s="23">
        <v>27</v>
      </c>
      <c r="F128" s="23">
        <v>7.5</v>
      </c>
      <c r="G128" s="4" t="s">
        <v>196</v>
      </c>
    </row>
    <row r="129" spans="1:7" x14ac:dyDescent="0.25">
      <c r="A129" s="23">
        <v>9834</v>
      </c>
      <c r="B129" s="23">
        <v>142.5</v>
      </c>
      <c r="C129" s="23">
        <v>0</v>
      </c>
      <c r="D129" s="23">
        <v>82.5</v>
      </c>
      <c r="E129" s="23">
        <v>62.5</v>
      </c>
      <c r="F129" s="23">
        <v>0</v>
      </c>
      <c r="G129" s="4" t="s">
        <v>196</v>
      </c>
    </row>
    <row r="130" spans="1:7" x14ac:dyDescent="0.25">
      <c r="A130" s="23">
        <v>9835</v>
      </c>
      <c r="B130" s="23">
        <v>135</v>
      </c>
      <c r="C130" s="23">
        <v>0</v>
      </c>
      <c r="D130" s="23">
        <v>90</v>
      </c>
      <c r="E130" s="23">
        <v>51.5</v>
      </c>
      <c r="F130" s="23">
        <v>0</v>
      </c>
    </row>
    <row r="131" spans="1:7" x14ac:dyDescent="0.25">
      <c r="A131" s="23">
        <v>9836</v>
      </c>
      <c r="B131" s="23">
        <v>90</v>
      </c>
      <c r="C131" s="23">
        <v>57</v>
      </c>
      <c r="D131" s="23">
        <v>78</v>
      </c>
      <c r="E131" s="23">
        <v>0</v>
      </c>
      <c r="F131" s="23">
        <v>0</v>
      </c>
    </row>
    <row r="132" spans="1:7" x14ac:dyDescent="0.25">
      <c r="A132" s="23">
        <v>9997</v>
      </c>
      <c r="B132" s="23">
        <v>74.5</v>
      </c>
      <c r="C132" s="23">
        <v>52.5</v>
      </c>
      <c r="D132" s="23">
        <v>90</v>
      </c>
      <c r="E132" s="23">
        <v>8</v>
      </c>
      <c r="F132" s="23">
        <v>8</v>
      </c>
      <c r="G132" s="4" t="s">
        <v>169</v>
      </c>
    </row>
    <row r="133" spans="1:7" x14ac:dyDescent="0.25">
      <c r="A133" s="23">
        <v>10020</v>
      </c>
      <c r="B133" s="23">
        <v>135</v>
      </c>
      <c r="C133" s="23">
        <v>0</v>
      </c>
      <c r="D133" s="23">
        <v>90</v>
      </c>
      <c r="E133" s="23">
        <v>7.5</v>
      </c>
      <c r="F133" s="23">
        <v>0</v>
      </c>
      <c r="G133" s="4" t="s">
        <v>192</v>
      </c>
    </row>
    <row r="134" spans="1:7" x14ac:dyDescent="0.25">
      <c r="A134" s="23">
        <v>10021</v>
      </c>
      <c r="B134" s="23">
        <v>120</v>
      </c>
      <c r="C134" s="23">
        <v>15</v>
      </c>
      <c r="D134" s="23">
        <v>90</v>
      </c>
      <c r="E134" s="23">
        <v>7.5</v>
      </c>
      <c r="F134" s="23">
        <v>0</v>
      </c>
    </row>
    <row r="135" spans="1:7" x14ac:dyDescent="0.25">
      <c r="A135" s="23">
        <v>10422</v>
      </c>
      <c r="B135" s="23">
        <v>139.5</v>
      </c>
      <c r="C135" s="23">
        <v>0</v>
      </c>
      <c r="D135" s="23">
        <v>85.5</v>
      </c>
      <c r="E135" s="23">
        <v>51</v>
      </c>
      <c r="F135" s="23">
        <v>0</v>
      </c>
    </row>
    <row r="136" spans="1:7" x14ac:dyDescent="0.25">
      <c r="A136" s="23">
        <v>10714</v>
      </c>
      <c r="B136" s="23">
        <v>90</v>
      </c>
      <c r="C136" s="23">
        <v>22.5</v>
      </c>
      <c r="D136" s="23">
        <v>82.5</v>
      </c>
      <c r="E136" s="23">
        <v>38</v>
      </c>
      <c r="F136" s="23">
        <v>30</v>
      </c>
    </row>
    <row r="137" spans="1:7" x14ac:dyDescent="0.25">
      <c r="A137" s="23">
        <v>10883</v>
      </c>
      <c r="B137" s="23">
        <v>137.5</v>
      </c>
      <c r="C137" s="23">
        <v>0</v>
      </c>
      <c r="D137" s="23">
        <v>82.5</v>
      </c>
      <c r="E137" s="23">
        <v>13.5</v>
      </c>
      <c r="F137" s="23">
        <v>5</v>
      </c>
      <c r="G137" s="4" t="s">
        <v>181</v>
      </c>
    </row>
    <row r="138" spans="1:7" x14ac:dyDescent="0.25">
      <c r="A138" s="23">
        <v>10916</v>
      </c>
      <c r="B138" s="23">
        <v>142.5</v>
      </c>
      <c r="C138" s="23">
        <v>0</v>
      </c>
      <c r="D138" s="23">
        <v>82.5</v>
      </c>
      <c r="E138" s="23">
        <v>21.5</v>
      </c>
      <c r="F138" s="23">
        <v>0</v>
      </c>
      <c r="G138" s="4" t="s">
        <v>170</v>
      </c>
    </row>
    <row r="139" spans="1:7" x14ac:dyDescent="0.25">
      <c r="A139" s="23">
        <v>10917</v>
      </c>
      <c r="B139" s="23">
        <v>37.5</v>
      </c>
      <c r="C139" s="23">
        <v>0</v>
      </c>
      <c r="D139" s="23">
        <v>82.5</v>
      </c>
      <c r="E139" s="23">
        <v>30</v>
      </c>
      <c r="F139" s="23">
        <v>105</v>
      </c>
      <c r="G139" s="4" t="s">
        <v>179</v>
      </c>
    </row>
    <row r="140" spans="1:7" x14ac:dyDescent="0.25">
      <c r="A140" s="23">
        <v>10922</v>
      </c>
      <c r="B140" s="23">
        <v>90</v>
      </c>
      <c r="C140" s="23">
        <v>0</v>
      </c>
      <c r="D140" s="23">
        <v>82.5</v>
      </c>
      <c r="E140" s="23">
        <v>45.5</v>
      </c>
      <c r="F140" s="23">
        <v>52.5</v>
      </c>
    </row>
    <row r="141" spans="1:7" x14ac:dyDescent="0.25">
      <c r="A141" s="23">
        <v>11047</v>
      </c>
      <c r="B141" s="23">
        <v>135</v>
      </c>
      <c r="C141" s="23">
        <v>4.5</v>
      </c>
      <c r="D141" s="23">
        <v>85.5</v>
      </c>
      <c r="E141" s="23">
        <v>55.5</v>
      </c>
      <c r="F141" s="23">
        <v>0</v>
      </c>
      <c r="G141" s="4" t="s">
        <v>184</v>
      </c>
    </row>
    <row r="142" spans="1:7" x14ac:dyDescent="0.25">
      <c r="A142" s="23">
        <v>11178</v>
      </c>
      <c r="B142" s="23">
        <v>138</v>
      </c>
      <c r="C142" s="23">
        <v>0</v>
      </c>
      <c r="D142" s="23">
        <v>85</v>
      </c>
      <c r="E142" s="23">
        <v>34.5</v>
      </c>
      <c r="F142" s="23">
        <v>2</v>
      </c>
      <c r="G142" s="4" t="s">
        <v>195</v>
      </c>
    </row>
    <row r="143" spans="1:7" x14ac:dyDescent="0.25">
      <c r="A143" s="23">
        <v>11186</v>
      </c>
      <c r="B143" s="23">
        <v>135</v>
      </c>
      <c r="C143" s="23">
        <v>7.5</v>
      </c>
      <c r="D143" s="23">
        <v>75</v>
      </c>
      <c r="E143" s="23">
        <v>15</v>
      </c>
      <c r="F143" s="23">
        <v>7.5</v>
      </c>
      <c r="G143" s="4" t="s">
        <v>196</v>
      </c>
    </row>
    <row r="144" spans="1:7" x14ac:dyDescent="0.25">
      <c r="A144" s="23">
        <v>11235</v>
      </c>
      <c r="B144" s="23">
        <v>128</v>
      </c>
      <c r="C144" s="23">
        <v>4</v>
      </c>
      <c r="D144" s="23">
        <v>85.5</v>
      </c>
      <c r="E144" s="23">
        <v>48</v>
      </c>
      <c r="F144" s="23">
        <v>7.5</v>
      </c>
      <c r="G144" s="4" t="s">
        <v>173</v>
      </c>
    </row>
    <row r="145" spans="1:7" x14ac:dyDescent="0.25">
      <c r="A145" s="23">
        <v>11298</v>
      </c>
      <c r="B145" s="23">
        <v>79.5</v>
      </c>
      <c r="C145" s="23">
        <v>15</v>
      </c>
      <c r="D145" s="23">
        <v>78</v>
      </c>
      <c r="E145" s="23">
        <v>26</v>
      </c>
      <c r="F145" s="23">
        <v>52.5</v>
      </c>
    </row>
    <row r="146" spans="1:7" x14ac:dyDescent="0.25">
      <c r="A146" s="23">
        <v>11310</v>
      </c>
      <c r="B146" s="23">
        <v>135</v>
      </c>
      <c r="C146" s="23">
        <v>0</v>
      </c>
      <c r="D146" s="23">
        <v>90</v>
      </c>
      <c r="E146" s="23">
        <v>27</v>
      </c>
      <c r="F146" s="23">
        <v>0</v>
      </c>
    </row>
    <row r="147" spans="1:7" x14ac:dyDescent="0.25">
      <c r="A147" s="23">
        <v>11314</v>
      </c>
      <c r="B147" s="23">
        <v>87</v>
      </c>
      <c r="C147" s="23">
        <v>45</v>
      </c>
      <c r="D147" s="23">
        <v>85.5</v>
      </c>
      <c r="E147" s="23">
        <v>15</v>
      </c>
      <c r="F147" s="23">
        <v>7.5</v>
      </c>
    </row>
    <row r="148" spans="1:7" x14ac:dyDescent="0.25">
      <c r="A148" s="23">
        <v>11360</v>
      </c>
      <c r="B148" s="23">
        <v>94.5</v>
      </c>
      <c r="C148" s="23">
        <v>22.5</v>
      </c>
      <c r="D148" s="23">
        <v>78</v>
      </c>
      <c r="E148" s="23">
        <v>18.5</v>
      </c>
      <c r="F148" s="23">
        <v>30</v>
      </c>
      <c r="G148" s="4" t="s">
        <v>173</v>
      </c>
    </row>
    <row r="149" spans="1:7" x14ac:dyDescent="0.25">
      <c r="A149" s="23">
        <v>11361</v>
      </c>
      <c r="B149" s="23">
        <v>135</v>
      </c>
      <c r="C149" s="23">
        <v>22.5</v>
      </c>
      <c r="D149" s="23">
        <v>67.5</v>
      </c>
      <c r="E149" s="23">
        <v>30</v>
      </c>
      <c r="F149" s="23">
        <v>0</v>
      </c>
    </row>
    <row r="150" spans="1:7" x14ac:dyDescent="0.25">
      <c r="A150" s="23">
        <v>11373</v>
      </c>
      <c r="B150" s="23">
        <v>57</v>
      </c>
      <c r="C150" s="23">
        <v>0</v>
      </c>
      <c r="D150" s="23">
        <v>70.5</v>
      </c>
      <c r="E150" s="23">
        <v>11</v>
      </c>
      <c r="F150" s="23">
        <v>97.5</v>
      </c>
      <c r="G150" s="4" t="s">
        <v>178</v>
      </c>
    </row>
    <row r="151" spans="1:7" x14ac:dyDescent="0.25">
      <c r="A151" s="23">
        <v>11379</v>
      </c>
      <c r="B151" s="23">
        <v>90</v>
      </c>
      <c r="C151" s="23">
        <v>22.5</v>
      </c>
      <c r="D151" s="23">
        <v>82.5</v>
      </c>
      <c r="E151" s="23">
        <v>22.5</v>
      </c>
      <c r="F151" s="23">
        <v>30</v>
      </c>
      <c r="G151" s="4" t="s">
        <v>167</v>
      </c>
    </row>
    <row r="152" spans="1:7" x14ac:dyDescent="0.25">
      <c r="A152" s="23">
        <v>11385</v>
      </c>
      <c r="B152" s="23">
        <v>90</v>
      </c>
      <c r="C152" s="23">
        <v>49.5</v>
      </c>
      <c r="D152" s="23">
        <v>85.5</v>
      </c>
      <c r="E152" s="23">
        <v>19.5</v>
      </c>
      <c r="F152" s="23">
        <v>0</v>
      </c>
      <c r="G152" s="4" t="s">
        <v>197</v>
      </c>
    </row>
    <row r="153" spans="1:7" x14ac:dyDescent="0.25">
      <c r="A153" s="23">
        <v>11401</v>
      </c>
      <c r="B153" s="23">
        <v>108.5</v>
      </c>
      <c r="C153" s="23">
        <v>27</v>
      </c>
      <c r="D153" s="23">
        <v>85.5</v>
      </c>
      <c r="E153" s="23">
        <v>12</v>
      </c>
      <c r="F153" s="23">
        <v>4</v>
      </c>
      <c r="G153" s="4" t="s">
        <v>180</v>
      </c>
    </row>
    <row r="154" spans="1:7" x14ac:dyDescent="0.25">
      <c r="A154" s="23">
        <v>11422</v>
      </c>
      <c r="B154" s="23">
        <v>117</v>
      </c>
      <c r="C154" s="23">
        <v>0</v>
      </c>
      <c r="D154" s="23">
        <v>78</v>
      </c>
      <c r="E154" s="23">
        <v>11.5</v>
      </c>
      <c r="F154" s="23">
        <v>30</v>
      </c>
    </row>
    <row r="155" spans="1:7" x14ac:dyDescent="0.25">
      <c r="A155" s="23">
        <v>11611</v>
      </c>
      <c r="B155" s="23">
        <v>89.5</v>
      </c>
      <c r="C155" s="23">
        <v>0</v>
      </c>
      <c r="D155" s="23">
        <v>90</v>
      </c>
      <c r="E155" s="23">
        <v>0</v>
      </c>
      <c r="F155" s="23">
        <v>45.5</v>
      </c>
      <c r="G155" s="4" t="s">
        <v>164</v>
      </c>
    </row>
    <row r="156" spans="1:7" x14ac:dyDescent="0.25">
      <c r="A156" s="23">
        <v>11612</v>
      </c>
      <c r="B156" s="23">
        <v>75</v>
      </c>
      <c r="C156" s="23">
        <v>64.5</v>
      </c>
      <c r="D156" s="23">
        <v>85.5</v>
      </c>
      <c r="E156" s="23">
        <v>0</v>
      </c>
      <c r="F156" s="23">
        <v>0</v>
      </c>
      <c r="G156" s="4" t="s">
        <v>184</v>
      </c>
    </row>
    <row r="157" spans="1:7" x14ac:dyDescent="0.25">
      <c r="A157" s="23">
        <v>11615</v>
      </c>
      <c r="B157" s="23">
        <v>90</v>
      </c>
      <c r="C157" s="23">
        <v>22.5</v>
      </c>
      <c r="D157" s="23">
        <v>82.5</v>
      </c>
      <c r="E157" s="23">
        <v>7.5</v>
      </c>
      <c r="F157" s="23">
        <v>30</v>
      </c>
      <c r="G157" s="4" t="s">
        <v>193</v>
      </c>
    </row>
    <row r="158" spans="1:7" x14ac:dyDescent="0.25">
      <c r="A158" s="23">
        <v>11622</v>
      </c>
      <c r="B158" s="23">
        <v>135</v>
      </c>
      <c r="C158" s="23">
        <v>0</v>
      </c>
      <c r="D158" s="23">
        <v>90</v>
      </c>
      <c r="E158" s="23">
        <v>7.5</v>
      </c>
      <c r="F158" s="23">
        <v>0</v>
      </c>
      <c r="G158" s="4" t="s">
        <v>193</v>
      </c>
    </row>
    <row r="159" spans="1:7" x14ac:dyDescent="0.25">
      <c r="A159" s="23">
        <v>11625</v>
      </c>
      <c r="B159" s="23">
        <v>136.5</v>
      </c>
      <c r="C159" s="23">
        <v>0</v>
      </c>
      <c r="D159" s="23">
        <v>85.5</v>
      </c>
      <c r="E159" s="23">
        <v>18.5</v>
      </c>
      <c r="F159" s="23">
        <v>3</v>
      </c>
      <c r="G159" s="4" t="s">
        <v>173</v>
      </c>
    </row>
    <row r="160" spans="1:7" x14ac:dyDescent="0.25">
      <c r="A160" s="23">
        <v>11628</v>
      </c>
      <c r="B160" s="23">
        <v>97.5</v>
      </c>
      <c r="C160" s="23">
        <v>22.5</v>
      </c>
      <c r="D160" s="23">
        <v>75</v>
      </c>
      <c r="E160" s="23">
        <v>7.5</v>
      </c>
      <c r="F160" s="23">
        <v>30</v>
      </c>
      <c r="G160" s="4" t="s">
        <v>175</v>
      </c>
    </row>
    <row r="161" spans="1:7" x14ac:dyDescent="0.25">
      <c r="A161" s="23">
        <v>11630</v>
      </c>
      <c r="B161" s="23">
        <v>120</v>
      </c>
      <c r="C161" s="23">
        <v>19.5</v>
      </c>
      <c r="D161" s="23">
        <v>85.5</v>
      </c>
      <c r="E161" s="23">
        <v>8</v>
      </c>
      <c r="F161" s="23">
        <v>0</v>
      </c>
      <c r="G161" s="4" t="s">
        <v>180</v>
      </c>
    </row>
    <row r="162" spans="1:7" x14ac:dyDescent="0.25">
      <c r="A162" s="23">
        <v>11854</v>
      </c>
      <c r="B162" s="23">
        <v>150</v>
      </c>
      <c r="C162" s="23">
        <v>0</v>
      </c>
      <c r="D162" s="23">
        <v>75</v>
      </c>
      <c r="E162" s="23">
        <v>18</v>
      </c>
      <c r="F162" s="23">
        <v>0</v>
      </c>
    </row>
    <row r="163" spans="1:7" x14ac:dyDescent="0.25">
      <c r="A163" s="23">
        <v>11856</v>
      </c>
      <c r="B163" s="23">
        <v>142.5</v>
      </c>
      <c r="C163" s="23">
        <v>0</v>
      </c>
      <c r="D163" s="23">
        <v>75</v>
      </c>
      <c r="E163" s="23">
        <v>18.5</v>
      </c>
      <c r="F163" s="23">
        <v>7.5</v>
      </c>
      <c r="G163" s="4" t="s">
        <v>167</v>
      </c>
    </row>
    <row r="164" spans="1:7" x14ac:dyDescent="0.25">
      <c r="A164" s="23">
        <v>11857</v>
      </c>
      <c r="B164" s="23">
        <v>132</v>
      </c>
      <c r="C164" s="23">
        <v>7.5</v>
      </c>
      <c r="D164" s="23">
        <v>85.5</v>
      </c>
      <c r="E164" s="23">
        <v>54.5</v>
      </c>
      <c r="F164" s="23">
        <v>0</v>
      </c>
    </row>
    <row r="165" spans="1:7" x14ac:dyDescent="0.25">
      <c r="A165" s="23">
        <v>11884</v>
      </c>
      <c r="B165" s="23">
        <v>127.5</v>
      </c>
      <c r="C165" s="23">
        <v>0</v>
      </c>
      <c r="D165" s="23">
        <v>90</v>
      </c>
      <c r="E165" s="23">
        <v>10.5</v>
      </c>
      <c r="F165" s="23">
        <v>7.5</v>
      </c>
    </row>
    <row r="166" spans="1:7" x14ac:dyDescent="0.25">
      <c r="A166" s="23">
        <v>11899</v>
      </c>
      <c r="B166" s="23">
        <v>79.5</v>
      </c>
      <c r="C166" s="23">
        <v>60</v>
      </c>
      <c r="D166" s="23">
        <v>85.5</v>
      </c>
      <c r="E166" s="23">
        <v>27</v>
      </c>
      <c r="F166" s="23">
        <v>0</v>
      </c>
    </row>
    <row r="167" spans="1:7" x14ac:dyDescent="0.25">
      <c r="A167" s="23">
        <v>11903</v>
      </c>
      <c r="B167" s="23">
        <v>0</v>
      </c>
      <c r="C167" s="23">
        <v>0</v>
      </c>
      <c r="D167" s="23">
        <v>0</v>
      </c>
      <c r="E167" s="23">
        <v>0</v>
      </c>
      <c r="F167" s="23">
        <v>225</v>
      </c>
      <c r="G167" s="4" t="s">
        <v>196</v>
      </c>
    </row>
    <row r="168" spans="1:7" x14ac:dyDescent="0.25">
      <c r="A168" s="23">
        <v>11978</v>
      </c>
      <c r="B168" s="23">
        <v>0</v>
      </c>
      <c r="C168" s="23">
        <v>117</v>
      </c>
      <c r="D168" s="23">
        <v>78</v>
      </c>
      <c r="E168" s="23">
        <v>0</v>
      </c>
      <c r="F168" s="23">
        <v>30</v>
      </c>
      <c r="G168" s="4" t="s">
        <v>170</v>
      </c>
    </row>
    <row r="169" spans="1:7" x14ac:dyDescent="0.25">
      <c r="A169" s="23">
        <v>11979</v>
      </c>
      <c r="B169" s="23">
        <v>94.5</v>
      </c>
      <c r="C169" s="23">
        <v>30</v>
      </c>
      <c r="D169" s="23">
        <v>85.5</v>
      </c>
      <c r="E169" s="23">
        <v>22.5</v>
      </c>
      <c r="F169" s="23">
        <v>15</v>
      </c>
      <c r="G169" s="4" t="s">
        <v>177</v>
      </c>
    </row>
    <row r="170" spans="1:7" x14ac:dyDescent="0.25">
      <c r="A170" s="23">
        <v>11981</v>
      </c>
      <c r="B170" s="23">
        <v>135</v>
      </c>
      <c r="C170" s="23">
        <v>22.5</v>
      </c>
      <c r="D170" s="23">
        <v>60</v>
      </c>
      <c r="E170" s="23">
        <v>12.5</v>
      </c>
      <c r="F170" s="23">
        <v>7.5</v>
      </c>
      <c r="G170" s="4" t="s">
        <v>196</v>
      </c>
    </row>
    <row r="171" spans="1:7" x14ac:dyDescent="0.25">
      <c r="A171" s="23">
        <v>11992</v>
      </c>
      <c r="B171" s="23">
        <v>135</v>
      </c>
      <c r="C171" s="23">
        <v>4.5</v>
      </c>
      <c r="D171" s="23">
        <v>85.5</v>
      </c>
      <c r="E171" s="23">
        <v>12</v>
      </c>
      <c r="F171" s="23">
        <v>0</v>
      </c>
      <c r="G171" s="4" t="s">
        <v>180</v>
      </c>
    </row>
    <row r="172" spans="1:7" x14ac:dyDescent="0.25">
      <c r="A172" s="23">
        <v>12257</v>
      </c>
      <c r="B172" s="23">
        <v>142.5</v>
      </c>
      <c r="C172" s="23">
        <v>7.5</v>
      </c>
      <c r="D172" s="23">
        <v>75</v>
      </c>
      <c r="E172" s="23">
        <v>11.5</v>
      </c>
      <c r="F172" s="23">
        <v>0</v>
      </c>
      <c r="G172" s="4" t="s">
        <v>198</v>
      </c>
    </row>
    <row r="173" spans="1:7" x14ac:dyDescent="0.25">
      <c r="A173" s="23">
        <v>12260</v>
      </c>
      <c r="B173" s="23">
        <v>105</v>
      </c>
      <c r="C173" s="23">
        <v>34.5</v>
      </c>
      <c r="D173" s="23">
        <v>85.5</v>
      </c>
      <c r="E173" s="23">
        <v>3</v>
      </c>
      <c r="F173" s="23">
        <v>0</v>
      </c>
    </row>
    <row r="174" spans="1:7" x14ac:dyDescent="0.25">
      <c r="A174" s="23">
        <v>12265</v>
      </c>
      <c r="B174" s="23">
        <v>79.5</v>
      </c>
      <c r="C174" s="23">
        <v>0</v>
      </c>
      <c r="D174" s="23">
        <v>78</v>
      </c>
      <c r="E174" s="23">
        <v>61.5</v>
      </c>
      <c r="F174" s="23">
        <v>67.5</v>
      </c>
    </row>
    <row r="175" spans="1:7" x14ac:dyDescent="0.25">
      <c r="A175" s="23">
        <v>12272</v>
      </c>
      <c r="B175" s="23">
        <v>150</v>
      </c>
      <c r="C175" s="23">
        <v>0</v>
      </c>
      <c r="D175" s="23">
        <v>75</v>
      </c>
      <c r="E175" s="23">
        <v>15</v>
      </c>
      <c r="F175" s="23">
        <v>0</v>
      </c>
      <c r="G175" s="4" t="s">
        <v>196</v>
      </c>
    </row>
    <row r="176" spans="1:7" x14ac:dyDescent="0.25">
      <c r="A176" s="23">
        <v>12275</v>
      </c>
      <c r="B176" s="23">
        <v>120</v>
      </c>
      <c r="C176" s="23">
        <v>0</v>
      </c>
      <c r="D176" s="23">
        <v>90</v>
      </c>
      <c r="E176" s="23">
        <v>10.5</v>
      </c>
      <c r="F176" s="23">
        <v>15</v>
      </c>
      <c r="G176" s="4" t="s">
        <v>175</v>
      </c>
    </row>
    <row r="177" spans="1:7" x14ac:dyDescent="0.25">
      <c r="A177" s="23">
        <v>12278</v>
      </c>
      <c r="B177" s="23">
        <v>135</v>
      </c>
      <c r="C177" s="23">
        <v>0</v>
      </c>
      <c r="D177" s="23">
        <v>90</v>
      </c>
      <c r="E177" s="23">
        <v>9.5</v>
      </c>
      <c r="F177" s="23">
        <v>0</v>
      </c>
      <c r="G177" s="4" t="s">
        <v>193</v>
      </c>
    </row>
    <row r="178" spans="1:7" x14ac:dyDescent="0.25">
      <c r="A178" s="23">
        <v>12283</v>
      </c>
      <c r="B178" s="23">
        <v>105</v>
      </c>
      <c r="C178" s="23">
        <v>0</v>
      </c>
      <c r="D178" s="23">
        <v>75</v>
      </c>
      <c r="E178" s="23">
        <v>27</v>
      </c>
      <c r="F178" s="23">
        <v>45</v>
      </c>
      <c r="G178" s="4" t="s">
        <v>189</v>
      </c>
    </row>
    <row r="179" spans="1:7" x14ac:dyDescent="0.25">
      <c r="A179" s="23">
        <v>12291</v>
      </c>
      <c r="B179" s="23">
        <v>135</v>
      </c>
      <c r="C179" s="23">
        <v>0</v>
      </c>
      <c r="D179" s="23">
        <v>90</v>
      </c>
      <c r="E179" s="23">
        <v>37.5</v>
      </c>
      <c r="F179" s="23">
        <v>0</v>
      </c>
    </row>
    <row r="180" spans="1:7" x14ac:dyDescent="0.25">
      <c r="A180" s="23">
        <v>12294</v>
      </c>
      <c r="B180" s="23">
        <v>135</v>
      </c>
      <c r="C180" s="23">
        <v>7.5</v>
      </c>
      <c r="D180" s="23">
        <v>82.5</v>
      </c>
      <c r="E180" s="23">
        <v>7.5</v>
      </c>
      <c r="F180" s="23">
        <v>0</v>
      </c>
      <c r="G180" s="4" t="s">
        <v>191</v>
      </c>
    </row>
    <row r="181" spans="1:7" x14ac:dyDescent="0.25">
      <c r="A181" s="23">
        <v>12296</v>
      </c>
      <c r="B181" s="23">
        <v>135</v>
      </c>
      <c r="C181" s="23">
        <v>7.5</v>
      </c>
      <c r="D181" s="23">
        <v>82.5</v>
      </c>
      <c r="E181" s="23">
        <v>23</v>
      </c>
      <c r="F181" s="23">
        <v>0</v>
      </c>
    </row>
    <row r="182" spans="1:7" x14ac:dyDescent="0.25">
      <c r="A182" s="23">
        <v>12300</v>
      </c>
      <c r="B182" s="23">
        <v>90</v>
      </c>
      <c r="C182" s="23">
        <v>0</v>
      </c>
      <c r="D182" s="23">
        <v>67.5</v>
      </c>
      <c r="E182" s="23">
        <v>33</v>
      </c>
      <c r="F182" s="23">
        <v>67.5</v>
      </c>
    </row>
    <row r="183" spans="1:7" x14ac:dyDescent="0.25">
      <c r="A183" s="23">
        <v>12301</v>
      </c>
      <c r="B183" s="23">
        <v>75</v>
      </c>
      <c r="C183" s="23">
        <v>37.5</v>
      </c>
      <c r="D183" s="23">
        <v>82.5</v>
      </c>
      <c r="E183" s="23">
        <v>22.5</v>
      </c>
      <c r="F183" s="23">
        <v>30</v>
      </c>
    </row>
    <row r="184" spans="1:7" x14ac:dyDescent="0.25">
      <c r="A184" s="23">
        <v>12353</v>
      </c>
      <c r="B184" s="23">
        <v>127.5</v>
      </c>
      <c r="C184" s="23">
        <v>0</v>
      </c>
      <c r="D184" s="23">
        <v>97.5</v>
      </c>
      <c r="E184" s="23">
        <v>7.5</v>
      </c>
      <c r="F184" s="23">
        <v>0</v>
      </c>
      <c r="G184" s="4" t="s">
        <v>169</v>
      </c>
    </row>
    <row r="185" spans="1:7" x14ac:dyDescent="0.25">
      <c r="A185" s="23">
        <v>12379</v>
      </c>
      <c r="B185" s="23">
        <v>120</v>
      </c>
      <c r="C185" s="23">
        <v>15</v>
      </c>
      <c r="D185" s="23">
        <v>90</v>
      </c>
      <c r="E185" s="23">
        <v>16</v>
      </c>
      <c r="F185" s="23">
        <v>0</v>
      </c>
      <c r="G185" s="4" t="s">
        <v>169</v>
      </c>
    </row>
    <row r="186" spans="1:7" x14ac:dyDescent="0.25">
      <c r="A186" s="23">
        <v>12380</v>
      </c>
      <c r="B186" s="23">
        <v>127.5</v>
      </c>
      <c r="C186" s="23">
        <v>7.5</v>
      </c>
      <c r="D186" s="23">
        <v>90</v>
      </c>
      <c r="E186" s="23">
        <v>31.5</v>
      </c>
      <c r="F186" s="23">
        <v>0</v>
      </c>
      <c r="G186" s="4" t="s">
        <v>168</v>
      </c>
    </row>
    <row r="187" spans="1:7" x14ac:dyDescent="0.25">
      <c r="A187" s="23">
        <v>12629</v>
      </c>
      <c r="B187" s="23">
        <v>93.5</v>
      </c>
      <c r="C187" s="23">
        <v>57</v>
      </c>
      <c r="D187" s="23">
        <v>70.5</v>
      </c>
      <c r="E187" s="23">
        <v>0</v>
      </c>
      <c r="F187" s="23">
        <v>4</v>
      </c>
      <c r="G187" s="4" t="s">
        <v>181</v>
      </c>
    </row>
    <row r="188" spans="1:7" x14ac:dyDescent="0.25">
      <c r="A188" s="23">
        <v>12693</v>
      </c>
      <c r="B188" s="23">
        <v>139.5</v>
      </c>
      <c r="C188" s="23">
        <v>0</v>
      </c>
      <c r="D188" s="23">
        <v>85.5</v>
      </c>
      <c r="E188" s="23">
        <v>26</v>
      </c>
      <c r="F188" s="23">
        <v>0</v>
      </c>
    </row>
    <row r="189" spans="1:7" x14ac:dyDescent="0.25">
      <c r="A189" s="23">
        <v>12812</v>
      </c>
      <c r="B189" s="23">
        <v>147</v>
      </c>
      <c r="C189" s="23">
        <v>0</v>
      </c>
      <c r="D189" s="23">
        <v>78</v>
      </c>
      <c r="E189" s="23">
        <v>56</v>
      </c>
      <c r="F189" s="23">
        <v>0</v>
      </c>
    </row>
    <row r="190" spans="1:7" x14ac:dyDescent="0.25">
      <c r="A190" s="23">
        <v>12814</v>
      </c>
      <c r="B190" s="23">
        <v>129</v>
      </c>
      <c r="C190" s="23">
        <v>10.5</v>
      </c>
      <c r="D190" s="23">
        <v>85.5</v>
      </c>
      <c r="E190" s="23">
        <v>34</v>
      </c>
      <c r="F190" s="23">
        <v>0</v>
      </c>
    </row>
    <row r="191" spans="1:7" x14ac:dyDescent="0.25">
      <c r="A191" s="23">
        <v>12818</v>
      </c>
      <c r="B191" s="23">
        <v>7.5</v>
      </c>
      <c r="C191" s="23">
        <v>109.5</v>
      </c>
      <c r="D191" s="23">
        <v>78</v>
      </c>
      <c r="E191" s="23">
        <v>1</v>
      </c>
      <c r="F191" s="23">
        <v>30</v>
      </c>
      <c r="G191" s="4" t="s">
        <v>173</v>
      </c>
    </row>
    <row r="192" spans="1:7" x14ac:dyDescent="0.25">
      <c r="A192" s="23">
        <v>12823</v>
      </c>
      <c r="B192" s="23">
        <v>150</v>
      </c>
      <c r="C192" s="23">
        <v>0</v>
      </c>
      <c r="D192" s="23">
        <v>75</v>
      </c>
      <c r="E192" s="23">
        <v>26.5</v>
      </c>
      <c r="F192" s="23">
        <v>0</v>
      </c>
      <c r="G192" s="4" t="s">
        <v>169</v>
      </c>
    </row>
    <row r="193" spans="1:7" x14ac:dyDescent="0.25">
      <c r="A193" s="23">
        <v>12824</v>
      </c>
      <c r="B193" s="23">
        <v>112.5</v>
      </c>
      <c r="C193" s="23">
        <v>22.5</v>
      </c>
      <c r="D193" s="23">
        <v>90</v>
      </c>
      <c r="E193" s="23">
        <v>7.5</v>
      </c>
      <c r="F193" s="23">
        <v>0</v>
      </c>
      <c r="G193" s="4" t="s">
        <v>180</v>
      </c>
    </row>
    <row r="194" spans="1:7" x14ac:dyDescent="0.25">
      <c r="A194" s="23">
        <v>12833</v>
      </c>
      <c r="B194" s="23">
        <v>125</v>
      </c>
      <c r="C194" s="23">
        <v>15</v>
      </c>
      <c r="D194" s="23">
        <v>85</v>
      </c>
      <c r="E194" s="23">
        <v>18.5</v>
      </c>
      <c r="F194" s="23">
        <v>0</v>
      </c>
      <c r="G194" s="4" t="s">
        <v>164</v>
      </c>
    </row>
    <row r="195" spans="1:7" x14ac:dyDescent="0.25">
      <c r="A195" s="23">
        <v>13075</v>
      </c>
      <c r="B195" s="23">
        <v>120</v>
      </c>
      <c r="C195" s="23">
        <v>19.5</v>
      </c>
      <c r="D195" s="23">
        <v>85.5</v>
      </c>
      <c r="E195" s="23">
        <v>7.5</v>
      </c>
      <c r="F195" s="23">
        <v>0</v>
      </c>
      <c r="G195" s="4" t="s">
        <v>185</v>
      </c>
    </row>
    <row r="196" spans="1:7" x14ac:dyDescent="0.25">
      <c r="A196" s="23">
        <v>13078</v>
      </c>
      <c r="B196" s="23">
        <v>150</v>
      </c>
      <c r="C196" s="23">
        <v>0</v>
      </c>
      <c r="D196" s="23">
        <v>75</v>
      </c>
      <c r="E196" s="23">
        <v>44.5</v>
      </c>
      <c r="F196" s="23">
        <v>0</v>
      </c>
    </row>
    <row r="197" spans="1:7" x14ac:dyDescent="0.25">
      <c r="A197" s="23">
        <v>13079</v>
      </c>
      <c r="B197" s="23">
        <v>135</v>
      </c>
      <c r="C197" s="23">
        <v>7.5</v>
      </c>
      <c r="D197" s="23">
        <v>82.5</v>
      </c>
      <c r="E197" s="23">
        <v>16.5</v>
      </c>
      <c r="F197" s="23">
        <v>0</v>
      </c>
      <c r="G197" s="4" t="s">
        <v>190</v>
      </c>
    </row>
    <row r="198" spans="1:7" x14ac:dyDescent="0.25">
      <c r="A198" s="23">
        <v>13090</v>
      </c>
      <c r="B198" s="23">
        <v>127.5</v>
      </c>
      <c r="C198" s="23">
        <v>0</v>
      </c>
      <c r="D198" s="23">
        <v>90</v>
      </c>
      <c r="E198" s="23">
        <v>14</v>
      </c>
      <c r="F198" s="23">
        <v>7.5</v>
      </c>
      <c r="G198" s="4" t="s">
        <v>169</v>
      </c>
    </row>
    <row r="199" spans="1:7" x14ac:dyDescent="0.25">
      <c r="A199" s="23">
        <v>13106</v>
      </c>
      <c r="B199" s="23">
        <v>139.5</v>
      </c>
      <c r="C199" s="23">
        <v>0</v>
      </c>
      <c r="D199" s="23">
        <v>85.5</v>
      </c>
      <c r="E199" s="23">
        <v>55.5</v>
      </c>
      <c r="F199" s="23">
        <v>0</v>
      </c>
      <c r="G199" s="4" t="s">
        <v>168</v>
      </c>
    </row>
    <row r="200" spans="1:7" x14ac:dyDescent="0.25">
      <c r="A200" s="23">
        <v>13107</v>
      </c>
      <c r="B200" s="23">
        <v>117</v>
      </c>
      <c r="C200" s="23">
        <v>22.5</v>
      </c>
      <c r="D200" s="23">
        <v>85.5</v>
      </c>
      <c r="E200" s="23">
        <v>22</v>
      </c>
      <c r="F200" s="23">
        <v>0</v>
      </c>
      <c r="G200" s="4" t="s">
        <v>172</v>
      </c>
    </row>
    <row r="201" spans="1:7" x14ac:dyDescent="0.25">
      <c r="A201" s="23">
        <v>13108</v>
      </c>
      <c r="B201" s="23">
        <v>126.5</v>
      </c>
      <c r="C201" s="23">
        <v>0</v>
      </c>
      <c r="D201" s="23">
        <v>90</v>
      </c>
      <c r="E201" s="23">
        <v>13.5</v>
      </c>
      <c r="F201" s="23">
        <v>8.5</v>
      </c>
      <c r="G201" s="4" t="s">
        <v>199</v>
      </c>
    </row>
    <row r="202" spans="1:7" x14ac:dyDescent="0.25">
      <c r="A202" s="23">
        <v>13116</v>
      </c>
      <c r="B202" s="23">
        <v>142.5</v>
      </c>
      <c r="C202" s="23">
        <v>0</v>
      </c>
      <c r="D202" s="23">
        <v>82.5</v>
      </c>
      <c r="E202" s="23">
        <v>36.5</v>
      </c>
      <c r="F202" s="23">
        <v>0</v>
      </c>
    </row>
    <row r="203" spans="1:7" x14ac:dyDescent="0.25">
      <c r="A203" s="23">
        <v>13118</v>
      </c>
      <c r="B203" s="23">
        <v>139.5</v>
      </c>
      <c r="C203" s="23">
        <v>0</v>
      </c>
      <c r="D203" s="23">
        <v>85.5</v>
      </c>
      <c r="E203" s="23">
        <v>30</v>
      </c>
      <c r="F203" s="23">
        <v>0</v>
      </c>
    </row>
    <row r="204" spans="1:7" x14ac:dyDescent="0.25">
      <c r="A204" s="23">
        <v>13128</v>
      </c>
      <c r="B204" s="23">
        <v>112.5</v>
      </c>
      <c r="C204" s="23">
        <v>7.5</v>
      </c>
      <c r="D204" s="23">
        <v>90</v>
      </c>
      <c r="E204" s="23">
        <v>31</v>
      </c>
      <c r="F204" s="23">
        <v>15</v>
      </c>
    </row>
    <row r="205" spans="1:7" x14ac:dyDescent="0.25">
      <c r="A205" s="23">
        <v>13132</v>
      </c>
      <c r="B205" s="23">
        <v>127.5</v>
      </c>
      <c r="C205" s="23">
        <v>0</v>
      </c>
      <c r="D205" s="23">
        <v>90</v>
      </c>
      <c r="E205" s="23">
        <v>41</v>
      </c>
      <c r="F205" s="23">
        <v>7.5</v>
      </c>
      <c r="G205" s="4" t="s">
        <v>190</v>
      </c>
    </row>
    <row r="206" spans="1:7" x14ac:dyDescent="0.25">
      <c r="A206" s="23">
        <v>13564</v>
      </c>
      <c r="B206" s="23">
        <v>135</v>
      </c>
      <c r="C206" s="23">
        <v>4.5</v>
      </c>
      <c r="D206" s="23">
        <v>85.5</v>
      </c>
      <c r="E206" s="23">
        <v>10.5</v>
      </c>
      <c r="F206" s="23">
        <v>0</v>
      </c>
      <c r="G206" s="4" t="s">
        <v>169</v>
      </c>
    </row>
    <row r="207" spans="1:7" x14ac:dyDescent="0.25">
      <c r="A207" s="23">
        <v>13566</v>
      </c>
      <c r="B207" s="23">
        <v>139.5</v>
      </c>
      <c r="C207" s="23">
        <v>0</v>
      </c>
      <c r="D207" s="23">
        <v>85.5</v>
      </c>
      <c r="E207" s="23">
        <v>22</v>
      </c>
      <c r="F207" s="23">
        <v>0</v>
      </c>
      <c r="G207" s="4" t="s">
        <v>188</v>
      </c>
    </row>
    <row r="208" spans="1:7" x14ac:dyDescent="0.25">
      <c r="A208" s="23">
        <v>13567</v>
      </c>
      <c r="B208" s="23">
        <v>139.5</v>
      </c>
      <c r="C208" s="23">
        <v>0</v>
      </c>
      <c r="D208" s="23">
        <v>85.5</v>
      </c>
      <c r="E208" s="23">
        <v>36</v>
      </c>
      <c r="F208" s="23">
        <v>0</v>
      </c>
      <c r="G208" s="4" t="s">
        <v>168</v>
      </c>
    </row>
    <row r="209" spans="1:7" x14ac:dyDescent="0.25">
      <c r="A209" s="23">
        <v>13578</v>
      </c>
      <c r="B209" s="23">
        <v>142.5</v>
      </c>
      <c r="C209" s="23">
        <v>0</v>
      </c>
      <c r="D209" s="23">
        <v>82.5</v>
      </c>
      <c r="E209" s="23">
        <v>20.5</v>
      </c>
      <c r="F209" s="23">
        <v>0</v>
      </c>
      <c r="G209" s="4" t="s">
        <v>169</v>
      </c>
    </row>
    <row r="210" spans="1:7" x14ac:dyDescent="0.25">
      <c r="A210" s="23">
        <v>13580</v>
      </c>
      <c r="B210" s="23">
        <v>82.5</v>
      </c>
      <c r="C210" s="23">
        <v>22.5</v>
      </c>
      <c r="D210" s="23">
        <v>90</v>
      </c>
      <c r="E210" s="23">
        <v>42.5</v>
      </c>
      <c r="F210" s="23">
        <v>30</v>
      </c>
      <c r="G210" s="4" t="s">
        <v>191</v>
      </c>
    </row>
    <row r="211" spans="1:7" x14ac:dyDescent="0.25">
      <c r="A211" s="23">
        <v>13588</v>
      </c>
      <c r="B211" s="23">
        <v>142.5</v>
      </c>
      <c r="C211" s="23">
        <v>7.5</v>
      </c>
      <c r="D211" s="23">
        <v>75</v>
      </c>
      <c r="E211" s="23">
        <v>21</v>
      </c>
      <c r="F211" s="23">
        <v>0</v>
      </c>
      <c r="G211" s="4" t="s">
        <v>189</v>
      </c>
    </row>
    <row r="212" spans="1:7" x14ac:dyDescent="0.25">
      <c r="A212" s="23">
        <v>13590</v>
      </c>
      <c r="B212" s="23">
        <v>142.5</v>
      </c>
      <c r="C212" s="23">
        <v>4.5</v>
      </c>
      <c r="D212" s="23">
        <v>78</v>
      </c>
      <c r="E212" s="23">
        <v>27</v>
      </c>
      <c r="F212" s="23">
        <v>0</v>
      </c>
      <c r="G212" s="4" t="s">
        <v>184</v>
      </c>
    </row>
    <row r="213" spans="1:7" x14ac:dyDescent="0.25">
      <c r="A213" s="23">
        <v>13721</v>
      </c>
      <c r="B213" s="23">
        <v>142.5</v>
      </c>
      <c r="C213" s="23">
        <v>7.5</v>
      </c>
      <c r="D213" s="23">
        <v>75</v>
      </c>
      <c r="E213" s="23">
        <v>10.5</v>
      </c>
      <c r="F213" s="23">
        <v>0</v>
      </c>
      <c r="G213" s="4" t="s">
        <v>169</v>
      </c>
    </row>
    <row r="214" spans="1:7" x14ac:dyDescent="0.25">
      <c r="A214" s="23">
        <v>13734</v>
      </c>
      <c r="B214" s="23">
        <v>120</v>
      </c>
      <c r="C214" s="23">
        <v>19.5</v>
      </c>
      <c r="D214" s="23">
        <v>78</v>
      </c>
      <c r="E214" s="23">
        <v>13.5</v>
      </c>
      <c r="F214" s="23">
        <v>7.5</v>
      </c>
      <c r="G214" s="4" t="s">
        <v>198</v>
      </c>
    </row>
    <row r="215" spans="1:7" x14ac:dyDescent="0.25">
      <c r="A215" s="23">
        <v>13736</v>
      </c>
      <c r="B215" s="23">
        <v>139.5</v>
      </c>
      <c r="C215" s="23">
        <v>0</v>
      </c>
      <c r="D215" s="23">
        <v>85.5</v>
      </c>
      <c r="E215" s="23">
        <v>21</v>
      </c>
      <c r="F215" s="23">
        <v>0</v>
      </c>
      <c r="G215" s="4" t="s">
        <v>189</v>
      </c>
    </row>
    <row r="216" spans="1:7" x14ac:dyDescent="0.25">
      <c r="A216" s="23">
        <v>13737</v>
      </c>
      <c r="B216" s="23">
        <v>74</v>
      </c>
      <c r="C216" s="23">
        <v>45</v>
      </c>
      <c r="D216" s="23">
        <v>67.5</v>
      </c>
      <c r="E216" s="23">
        <v>10.5</v>
      </c>
      <c r="F216" s="23">
        <v>38.5</v>
      </c>
      <c r="G216" s="4" t="s">
        <v>191</v>
      </c>
    </row>
    <row r="217" spans="1:7" x14ac:dyDescent="0.25">
      <c r="A217" s="23">
        <v>13741</v>
      </c>
      <c r="B217" s="23">
        <v>157.5</v>
      </c>
      <c r="C217" s="23">
        <v>0</v>
      </c>
      <c r="D217" s="23">
        <v>60</v>
      </c>
      <c r="E217" s="23">
        <v>15</v>
      </c>
      <c r="F217" s="23">
        <v>7.5</v>
      </c>
      <c r="G217" s="4" t="s">
        <v>196</v>
      </c>
    </row>
    <row r="218" spans="1:7" x14ac:dyDescent="0.25">
      <c r="A218" s="23">
        <v>13749</v>
      </c>
      <c r="B218" s="23">
        <v>52.5</v>
      </c>
      <c r="C218" s="23">
        <v>72</v>
      </c>
      <c r="D218" s="23">
        <v>70.5</v>
      </c>
      <c r="E218" s="23">
        <v>7.5</v>
      </c>
      <c r="F218" s="23">
        <v>30</v>
      </c>
      <c r="G218" s="4" t="s">
        <v>185</v>
      </c>
    </row>
    <row r="219" spans="1:7" x14ac:dyDescent="0.25">
      <c r="A219" s="23">
        <v>13755</v>
      </c>
      <c r="B219" s="23">
        <v>139.5</v>
      </c>
      <c r="C219" s="23">
        <v>0</v>
      </c>
      <c r="D219" s="23">
        <v>85.5</v>
      </c>
      <c r="E219" s="23">
        <v>40</v>
      </c>
      <c r="F219" s="23">
        <v>0</v>
      </c>
      <c r="G219" s="4" t="s">
        <v>196</v>
      </c>
    </row>
    <row r="220" spans="1:7" x14ac:dyDescent="0.25">
      <c r="A220" s="23">
        <v>13890</v>
      </c>
      <c r="B220" s="23">
        <v>142.5</v>
      </c>
      <c r="C220" s="23">
        <v>0</v>
      </c>
      <c r="D220" s="23">
        <v>82.5</v>
      </c>
      <c r="E220" s="23">
        <v>24.5</v>
      </c>
      <c r="F220" s="23">
        <v>0</v>
      </c>
      <c r="G220" s="4" t="s">
        <v>181</v>
      </c>
    </row>
    <row r="221" spans="1:7" x14ac:dyDescent="0.25">
      <c r="A221" s="23">
        <v>13892</v>
      </c>
      <c r="B221" s="23">
        <v>127.5</v>
      </c>
      <c r="C221" s="23">
        <v>15</v>
      </c>
      <c r="D221" s="23">
        <v>82.5</v>
      </c>
      <c r="E221" s="23">
        <v>10.5</v>
      </c>
      <c r="F221" s="23">
        <v>0</v>
      </c>
      <c r="G221" s="4" t="s">
        <v>169</v>
      </c>
    </row>
    <row r="222" spans="1:7" x14ac:dyDescent="0.25">
      <c r="A222" s="23">
        <v>13895</v>
      </c>
      <c r="B222" s="23">
        <v>120</v>
      </c>
      <c r="C222" s="23">
        <v>15</v>
      </c>
      <c r="D222" s="23">
        <v>90</v>
      </c>
      <c r="E222" s="23">
        <v>18</v>
      </c>
      <c r="F222" s="23">
        <v>0</v>
      </c>
      <c r="G222" s="4" t="s">
        <v>197</v>
      </c>
    </row>
    <row r="223" spans="1:7" x14ac:dyDescent="0.25">
      <c r="A223" s="23">
        <v>13899</v>
      </c>
      <c r="B223" s="23">
        <v>139.5</v>
      </c>
      <c r="C223" s="23">
        <v>0</v>
      </c>
      <c r="D223" s="23">
        <v>85.5</v>
      </c>
      <c r="E223" s="23">
        <v>37</v>
      </c>
      <c r="F223" s="23">
        <v>0</v>
      </c>
    </row>
    <row r="224" spans="1:7" x14ac:dyDescent="0.25">
      <c r="A224" s="23">
        <v>14045</v>
      </c>
      <c r="B224" s="23">
        <v>127.5</v>
      </c>
      <c r="C224" s="23">
        <v>22.5</v>
      </c>
      <c r="D224" s="23">
        <v>75</v>
      </c>
      <c r="E224" s="23">
        <v>11.5</v>
      </c>
      <c r="F224" s="23">
        <v>0</v>
      </c>
      <c r="G224" s="4" t="s">
        <v>178</v>
      </c>
    </row>
    <row r="225" spans="1:7" x14ac:dyDescent="0.25">
      <c r="A225" s="23">
        <v>14051</v>
      </c>
      <c r="B225" s="23">
        <v>127.5</v>
      </c>
      <c r="C225" s="23">
        <v>12</v>
      </c>
      <c r="D225" s="23">
        <v>85.5</v>
      </c>
      <c r="E225" s="23">
        <v>11</v>
      </c>
      <c r="F225" s="23">
        <v>0</v>
      </c>
      <c r="G225" s="4" t="s">
        <v>184</v>
      </c>
    </row>
    <row r="226" spans="1:7" x14ac:dyDescent="0.25">
      <c r="A226" s="23">
        <v>14154</v>
      </c>
      <c r="B226" s="23">
        <v>140.5</v>
      </c>
      <c r="C226" s="23">
        <v>4.5</v>
      </c>
      <c r="D226" s="23">
        <v>78</v>
      </c>
      <c r="E226" s="23">
        <v>11</v>
      </c>
      <c r="F226" s="23">
        <v>2</v>
      </c>
      <c r="G226" s="4" t="s">
        <v>185</v>
      </c>
    </row>
    <row r="227" spans="1:7" x14ac:dyDescent="0.25">
      <c r="A227" s="23">
        <v>14161</v>
      </c>
      <c r="B227" s="23">
        <v>105</v>
      </c>
      <c r="C227" s="23">
        <v>30</v>
      </c>
      <c r="D227" s="23">
        <v>90</v>
      </c>
      <c r="E227" s="23">
        <v>7.5</v>
      </c>
      <c r="F227" s="23">
        <v>0</v>
      </c>
      <c r="G227" s="4" t="s">
        <v>167</v>
      </c>
    </row>
    <row r="228" spans="1:7" x14ac:dyDescent="0.25">
      <c r="A228" s="23">
        <v>14246</v>
      </c>
      <c r="B228" s="23">
        <v>79.5</v>
      </c>
      <c r="C228" s="23">
        <v>37.5</v>
      </c>
      <c r="D228" s="23">
        <v>78</v>
      </c>
      <c r="E228" s="23">
        <v>7.5</v>
      </c>
      <c r="F228" s="23">
        <v>30</v>
      </c>
    </row>
    <row r="229" spans="1:7" x14ac:dyDescent="0.25">
      <c r="A229" s="23">
        <v>14249</v>
      </c>
      <c r="B229" s="23">
        <v>120</v>
      </c>
      <c r="C229" s="23">
        <v>19.5</v>
      </c>
      <c r="D229" s="23">
        <v>85.5</v>
      </c>
      <c r="E229" s="23">
        <v>13.5</v>
      </c>
      <c r="F229" s="23">
        <v>0</v>
      </c>
      <c r="G229" s="4" t="s">
        <v>198</v>
      </c>
    </row>
    <row r="230" spans="1:7" x14ac:dyDescent="0.25">
      <c r="A230" s="23">
        <v>14255</v>
      </c>
      <c r="B230" s="23">
        <v>142.5</v>
      </c>
      <c r="C230" s="23">
        <v>0</v>
      </c>
      <c r="D230" s="23">
        <v>82.5</v>
      </c>
      <c r="E230" s="23">
        <v>22.5</v>
      </c>
      <c r="F230" s="23">
        <v>0</v>
      </c>
    </row>
    <row r="231" spans="1:7" x14ac:dyDescent="0.25">
      <c r="A231" s="23">
        <v>14256</v>
      </c>
      <c r="B231" s="23">
        <v>127.5</v>
      </c>
      <c r="C231" s="23">
        <v>0</v>
      </c>
      <c r="D231" s="23">
        <v>90</v>
      </c>
      <c r="E231" s="23">
        <v>27</v>
      </c>
      <c r="F231" s="23">
        <v>7.5</v>
      </c>
    </row>
    <row r="232" spans="1:7" x14ac:dyDescent="0.25">
      <c r="A232" s="23">
        <v>14257</v>
      </c>
      <c r="B232" s="23">
        <v>75</v>
      </c>
      <c r="C232" s="23">
        <v>60</v>
      </c>
      <c r="D232" s="23">
        <v>82.5</v>
      </c>
      <c r="E232" s="23">
        <v>11.5</v>
      </c>
      <c r="F232" s="23">
        <v>7.5</v>
      </c>
    </row>
    <row r="233" spans="1:7" x14ac:dyDescent="0.25">
      <c r="A233" s="23">
        <v>14300</v>
      </c>
      <c r="B233" s="23">
        <v>120</v>
      </c>
      <c r="C233" s="23">
        <v>22.5</v>
      </c>
      <c r="D233" s="23">
        <v>82.5</v>
      </c>
      <c r="E233" s="23">
        <v>70.5</v>
      </c>
      <c r="F233" s="23">
        <v>0</v>
      </c>
    </row>
    <row r="234" spans="1:7" x14ac:dyDescent="0.25">
      <c r="A234" s="23">
        <v>14405</v>
      </c>
      <c r="B234" s="23">
        <v>97.5</v>
      </c>
      <c r="C234" s="23">
        <v>37.5</v>
      </c>
      <c r="D234" s="23">
        <v>90</v>
      </c>
      <c r="E234" s="23">
        <v>11</v>
      </c>
      <c r="F234" s="23">
        <v>0</v>
      </c>
    </row>
    <row r="235" spans="1:7" x14ac:dyDescent="0.25">
      <c r="A235" s="23">
        <v>14407</v>
      </c>
      <c r="B235" s="23">
        <v>30</v>
      </c>
      <c r="C235" s="23">
        <v>105</v>
      </c>
      <c r="D235" s="23">
        <v>90</v>
      </c>
      <c r="E235" s="23">
        <v>18.5</v>
      </c>
      <c r="F235" s="23">
        <v>0</v>
      </c>
    </row>
    <row r="236" spans="1:7" x14ac:dyDescent="0.25">
      <c r="A236" s="23">
        <v>14408</v>
      </c>
      <c r="B236" s="23">
        <v>89.5</v>
      </c>
      <c r="C236" s="23">
        <v>48</v>
      </c>
      <c r="D236" s="23">
        <v>85.5</v>
      </c>
      <c r="E236" s="23">
        <v>26</v>
      </c>
      <c r="F236" s="23">
        <v>2</v>
      </c>
    </row>
    <row r="237" spans="1:7" x14ac:dyDescent="0.25">
      <c r="A237" s="23">
        <v>14409</v>
      </c>
      <c r="B237" s="23">
        <v>102</v>
      </c>
      <c r="C237" s="23">
        <v>37.5</v>
      </c>
      <c r="D237" s="23">
        <v>85.5</v>
      </c>
      <c r="E237" s="23">
        <v>22.5</v>
      </c>
      <c r="F237" s="23">
        <v>0</v>
      </c>
    </row>
    <row r="238" spans="1:7" x14ac:dyDescent="0.25">
      <c r="A238" s="23">
        <v>14410</v>
      </c>
      <c r="B238" s="23">
        <v>135</v>
      </c>
      <c r="C238" s="23">
        <v>4.5</v>
      </c>
      <c r="D238" s="23">
        <v>85.5</v>
      </c>
      <c r="E238" s="23">
        <v>19.5</v>
      </c>
      <c r="F238" s="23">
        <v>0</v>
      </c>
      <c r="G238" s="4" t="s">
        <v>184</v>
      </c>
    </row>
    <row r="239" spans="1:7" x14ac:dyDescent="0.25">
      <c r="A239" s="23">
        <v>14472</v>
      </c>
      <c r="B239" s="23">
        <v>124.5</v>
      </c>
      <c r="C239" s="23">
        <v>12</v>
      </c>
      <c r="D239" s="23">
        <v>85.5</v>
      </c>
      <c r="E239" s="23">
        <v>24</v>
      </c>
      <c r="F239" s="23">
        <v>3</v>
      </c>
      <c r="G239" s="4" t="s">
        <v>200</v>
      </c>
    </row>
    <row r="240" spans="1:7" x14ac:dyDescent="0.25">
      <c r="A240" s="23">
        <v>14474</v>
      </c>
      <c r="B240" s="23">
        <v>139.5</v>
      </c>
      <c r="C240" s="23">
        <v>0</v>
      </c>
      <c r="D240" s="23">
        <v>85.5</v>
      </c>
      <c r="E240" s="23">
        <v>80</v>
      </c>
      <c r="F240" s="23">
        <v>0</v>
      </c>
      <c r="G240" s="4" t="s">
        <v>174</v>
      </c>
    </row>
    <row r="241" spans="1:7" x14ac:dyDescent="0.25">
      <c r="A241" s="23">
        <v>14597</v>
      </c>
      <c r="B241" s="23">
        <v>49.5</v>
      </c>
      <c r="C241" s="23">
        <v>90</v>
      </c>
      <c r="D241" s="23">
        <v>85.5</v>
      </c>
      <c r="E241" s="23">
        <v>32</v>
      </c>
      <c r="F241" s="23">
        <v>0</v>
      </c>
    </row>
    <row r="242" spans="1:7" x14ac:dyDescent="0.25">
      <c r="A242" s="23">
        <v>14712</v>
      </c>
      <c r="B242" s="23">
        <v>137</v>
      </c>
      <c r="C242" s="23">
        <v>17.5</v>
      </c>
      <c r="D242" s="23">
        <v>70.5</v>
      </c>
      <c r="E242" s="23">
        <v>11</v>
      </c>
      <c r="F242" s="23">
        <v>0</v>
      </c>
      <c r="G242" s="4" t="s">
        <v>196</v>
      </c>
    </row>
    <row r="243" spans="1:7" x14ac:dyDescent="0.25">
      <c r="A243" s="23">
        <v>14783</v>
      </c>
      <c r="B243" s="23">
        <v>142.5</v>
      </c>
      <c r="C243" s="23">
        <v>0</v>
      </c>
      <c r="D243" s="23">
        <v>82.5</v>
      </c>
      <c r="E243" s="23">
        <v>22.5</v>
      </c>
      <c r="F243" s="23">
        <v>0</v>
      </c>
    </row>
    <row r="244" spans="1:7" x14ac:dyDescent="0.25">
      <c r="A244" s="23">
        <v>14789</v>
      </c>
      <c r="B244" s="23">
        <v>135</v>
      </c>
      <c r="C244" s="23">
        <v>0</v>
      </c>
      <c r="D244" s="23">
        <v>90</v>
      </c>
      <c r="E244" s="23">
        <v>31</v>
      </c>
      <c r="F244" s="23">
        <v>0</v>
      </c>
    </row>
    <row r="245" spans="1:7" x14ac:dyDescent="0.25">
      <c r="A245" s="23">
        <v>14790</v>
      </c>
      <c r="B245" s="23">
        <v>139.5</v>
      </c>
      <c r="C245" s="23">
        <v>7.5</v>
      </c>
      <c r="D245" s="23">
        <v>75</v>
      </c>
      <c r="E245" s="23">
        <v>38</v>
      </c>
      <c r="F245" s="23">
        <v>3</v>
      </c>
    </row>
    <row r="246" spans="1:7" x14ac:dyDescent="0.25">
      <c r="A246" s="23">
        <v>14792</v>
      </c>
      <c r="B246" s="23">
        <v>132</v>
      </c>
      <c r="C246" s="23">
        <v>7.5</v>
      </c>
      <c r="D246" s="23">
        <v>85.5</v>
      </c>
      <c r="E246" s="23">
        <v>29.5</v>
      </c>
      <c r="F246" s="23">
        <v>0</v>
      </c>
    </row>
    <row r="247" spans="1:7" x14ac:dyDescent="0.25">
      <c r="A247" s="23">
        <v>14794</v>
      </c>
      <c r="B247" s="23">
        <v>131.5</v>
      </c>
      <c r="C247" s="23">
        <v>7.5</v>
      </c>
      <c r="D247" s="23">
        <v>82.5</v>
      </c>
      <c r="E247" s="23">
        <v>34.5</v>
      </c>
      <c r="F247" s="23">
        <v>3.5</v>
      </c>
    </row>
    <row r="248" spans="1:7" x14ac:dyDescent="0.25">
      <c r="A248" s="23">
        <v>14795</v>
      </c>
      <c r="B248" s="23">
        <v>135</v>
      </c>
      <c r="C248" s="23">
        <v>0</v>
      </c>
      <c r="D248" s="23">
        <v>90</v>
      </c>
      <c r="E248" s="23">
        <v>15</v>
      </c>
      <c r="F248" s="23">
        <v>0</v>
      </c>
    </row>
    <row r="249" spans="1:7" x14ac:dyDescent="0.25">
      <c r="A249" s="23">
        <v>14798</v>
      </c>
      <c r="B249" s="23">
        <v>127.5</v>
      </c>
      <c r="C249" s="23">
        <v>0</v>
      </c>
      <c r="D249" s="23">
        <v>90</v>
      </c>
      <c r="E249" s="23">
        <v>22.5</v>
      </c>
      <c r="F249" s="23">
        <v>7.5</v>
      </c>
    </row>
    <row r="250" spans="1:7" x14ac:dyDescent="0.25">
      <c r="A250" s="23">
        <v>14801</v>
      </c>
      <c r="B250" s="23">
        <v>105</v>
      </c>
      <c r="C250" s="23">
        <v>45</v>
      </c>
      <c r="D250" s="23">
        <v>75</v>
      </c>
      <c r="E250" s="23">
        <v>7.5</v>
      </c>
      <c r="F250" s="23">
        <v>0</v>
      </c>
      <c r="G250" s="4" t="s">
        <v>181</v>
      </c>
    </row>
    <row r="251" spans="1:7" x14ac:dyDescent="0.25">
      <c r="A251" s="23">
        <v>14808</v>
      </c>
      <c r="B251" s="23">
        <v>127.5</v>
      </c>
      <c r="C251" s="23">
        <v>12</v>
      </c>
      <c r="D251" s="23">
        <v>85.5</v>
      </c>
      <c r="E251" s="23">
        <v>7.5</v>
      </c>
      <c r="F251" s="23">
        <v>0</v>
      </c>
      <c r="G251" s="4" t="s">
        <v>198</v>
      </c>
    </row>
    <row r="252" spans="1:7" x14ac:dyDescent="0.25">
      <c r="A252" s="23">
        <v>14810</v>
      </c>
      <c r="B252" s="23">
        <v>127.5</v>
      </c>
      <c r="C252" s="23">
        <v>12</v>
      </c>
      <c r="D252" s="23">
        <v>85.5</v>
      </c>
      <c r="E252" s="23">
        <v>3</v>
      </c>
      <c r="F252" s="23">
        <v>0</v>
      </c>
    </row>
    <row r="253" spans="1:7" x14ac:dyDescent="0.25">
      <c r="A253" s="23">
        <v>15062</v>
      </c>
      <c r="B253" s="23">
        <v>98</v>
      </c>
      <c r="C253" s="23">
        <v>37.5</v>
      </c>
      <c r="D253" s="23">
        <v>85.5</v>
      </c>
      <c r="E253" s="23">
        <v>15</v>
      </c>
      <c r="F253" s="23">
        <v>4</v>
      </c>
    </row>
    <row r="254" spans="1:7" x14ac:dyDescent="0.25">
      <c r="A254" s="23">
        <v>15218</v>
      </c>
      <c r="B254" s="23">
        <v>116.5</v>
      </c>
      <c r="C254" s="23">
        <v>15</v>
      </c>
      <c r="D254" s="23">
        <v>85</v>
      </c>
      <c r="E254" s="23">
        <v>55</v>
      </c>
      <c r="F254" s="23">
        <v>8.5</v>
      </c>
      <c r="G254" s="4" t="s">
        <v>195</v>
      </c>
    </row>
    <row r="255" spans="1:7" x14ac:dyDescent="0.25">
      <c r="A255" s="23">
        <v>15289</v>
      </c>
      <c r="B255" s="23">
        <v>147</v>
      </c>
      <c r="C255" s="23">
        <v>0</v>
      </c>
      <c r="D255" s="23">
        <v>78</v>
      </c>
      <c r="E255" s="23">
        <v>18.5</v>
      </c>
      <c r="F255" s="23">
        <v>0</v>
      </c>
      <c r="G255" s="4" t="s">
        <v>196</v>
      </c>
    </row>
    <row r="256" spans="1:7" x14ac:dyDescent="0.25">
      <c r="A256" s="23">
        <v>15290</v>
      </c>
      <c r="B256" s="23">
        <v>119</v>
      </c>
      <c r="C256" s="23">
        <v>7.5</v>
      </c>
      <c r="D256" s="23">
        <v>78</v>
      </c>
      <c r="E256" s="23">
        <v>15.5</v>
      </c>
      <c r="F256" s="23">
        <v>20.5</v>
      </c>
      <c r="G256" s="4" t="s">
        <v>196</v>
      </c>
    </row>
    <row r="257" spans="1:7" x14ac:dyDescent="0.25">
      <c r="A257" s="23">
        <v>15291</v>
      </c>
      <c r="B257" s="23">
        <v>82.5</v>
      </c>
      <c r="C257" s="23">
        <v>22.5</v>
      </c>
      <c r="D257" s="23">
        <v>90</v>
      </c>
      <c r="E257" s="23">
        <v>13.5</v>
      </c>
      <c r="F257" s="23">
        <v>30</v>
      </c>
      <c r="G257" s="4" t="s">
        <v>165</v>
      </c>
    </row>
    <row r="258" spans="1:7" x14ac:dyDescent="0.25">
      <c r="A258" s="23">
        <v>15292</v>
      </c>
      <c r="B258" s="23">
        <v>157.5</v>
      </c>
      <c r="C258" s="23">
        <v>7.5</v>
      </c>
      <c r="D258" s="23">
        <v>60</v>
      </c>
      <c r="E258" s="23">
        <v>7.5</v>
      </c>
      <c r="F258" s="23">
        <v>0</v>
      </c>
      <c r="G258" s="4" t="s">
        <v>196</v>
      </c>
    </row>
    <row r="259" spans="1:7" x14ac:dyDescent="0.25">
      <c r="A259" s="23">
        <v>15294</v>
      </c>
      <c r="B259" s="23">
        <v>127.5</v>
      </c>
      <c r="C259" s="23">
        <v>7.5</v>
      </c>
      <c r="D259" s="23">
        <v>90</v>
      </c>
      <c r="E259" s="23">
        <v>27.5</v>
      </c>
      <c r="F259" s="23">
        <v>0</v>
      </c>
      <c r="G259" s="4" t="s">
        <v>196</v>
      </c>
    </row>
    <row r="260" spans="1:7" x14ac:dyDescent="0.25">
      <c r="A260" s="23">
        <v>15295</v>
      </c>
      <c r="B260" s="23">
        <v>150</v>
      </c>
      <c r="C260" s="23">
        <v>0</v>
      </c>
      <c r="D260" s="23">
        <v>75</v>
      </c>
      <c r="E260" s="23">
        <v>15.5</v>
      </c>
      <c r="F260" s="23">
        <v>0</v>
      </c>
      <c r="G260" s="4" t="s">
        <v>196</v>
      </c>
    </row>
    <row r="261" spans="1:7" x14ac:dyDescent="0.25">
      <c r="A261" s="23">
        <v>15296</v>
      </c>
      <c r="B261" s="23">
        <v>90</v>
      </c>
      <c r="C261" s="23">
        <v>27</v>
      </c>
      <c r="D261" s="23">
        <v>78</v>
      </c>
      <c r="E261" s="23">
        <v>7.5</v>
      </c>
      <c r="F261" s="23">
        <v>30</v>
      </c>
      <c r="G261" s="4" t="s">
        <v>185</v>
      </c>
    </row>
    <row r="262" spans="1:7" x14ac:dyDescent="0.25">
      <c r="A262" s="23">
        <v>15300</v>
      </c>
      <c r="B262" s="23">
        <v>135</v>
      </c>
      <c r="C262" s="23">
        <v>0</v>
      </c>
      <c r="D262" s="23">
        <v>90</v>
      </c>
      <c r="E262" s="23">
        <v>10.5</v>
      </c>
      <c r="F262" s="23">
        <v>0</v>
      </c>
      <c r="G262" s="4" t="s">
        <v>167</v>
      </c>
    </row>
    <row r="263" spans="1:7" x14ac:dyDescent="0.25">
      <c r="A263" s="23">
        <v>15301</v>
      </c>
      <c r="B263" s="23">
        <v>79</v>
      </c>
      <c r="C263" s="23">
        <v>57</v>
      </c>
      <c r="D263" s="23">
        <v>85.5</v>
      </c>
      <c r="E263" s="23">
        <v>7.5</v>
      </c>
      <c r="F263" s="23">
        <v>3.5</v>
      </c>
    </row>
    <row r="264" spans="1:7" x14ac:dyDescent="0.25">
      <c r="A264" s="23">
        <v>15469</v>
      </c>
      <c r="B264" s="23">
        <v>124.5</v>
      </c>
      <c r="C264" s="23">
        <v>15</v>
      </c>
      <c r="D264" s="23">
        <v>85.5</v>
      </c>
      <c r="E264" s="23">
        <v>37.5</v>
      </c>
      <c r="F264" s="23">
        <v>0</v>
      </c>
      <c r="G264" s="4" t="s">
        <v>178</v>
      </c>
    </row>
    <row r="265" spans="1:7" x14ac:dyDescent="0.25">
      <c r="A265" s="23">
        <v>15470</v>
      </c>
      <c r="B265" s="23">
        <v>67.5</v>
      </c>
      <c r="C265" s="23">
        <v>0</v>
      </c>
      <c r="D265" s="23">
        <v>22.5</v>
      </c>
      <c r="E265" s="23">
        <v>0</v>
      </c>
      <c r="F265" s="23">
        <v>135</v>
      </c>
      <c r="G265" s="4" t="s">
        <v>198</v>
      </c>
    </row>
    <row r="266" spans="1:7" x14ac:dyDescent="0.25">
      <c r="A266" s="23">
        <v>15484</v>
      </c>
      <c r="B266" s="23">
        <v>150</v>
      </c>
      <c r="C266" s="23">
        <v>0</v>
      </c>
      <c r="D266" s="23">
        <v>67.5</v>
      </c>
      <c r="E266" s="23">
        <v>39</v>
      </c>
      <c r="F266" s="23">
        <v>7.5</v>
      </c>
      <c r="G266" s="4" t="s">
        <v>196</v>
      </c>
    </row>
    <row r="267" spans="1:7" x14ac:dyDescent="0.25">
      <c r="A267" s="23">
        <v>15485</v>
      </c>
      <c r="B267" s="23">
        <v>157.5</v>
      </c>
      <c r="C267" s="23">
        <v>0</v>
      </c>
      <c r="D267" s="23">
        <v>67.5</v>
      </c>
      <c r="E267" s="23">
        <v>19</v>
      </c>
      <c r="F267" s="23">
        <v>0</v>
      </c>
      <c r="G267" s="4" t="s">
        <v>196</v>
      </c>
    </row>
    <row r="268" spans="1:7" x14ac:dyDescent="0.25">
      <c r="A268" s="23">
        <v>15487</v>
      </c>
      <c r="B268" s="23">
        <v>134.5</v>
      </c>
      <c r="C268" s="23">
        <v>7.5</v>
      </c>
      <c r="D268" s="23">
        <v>75</v>
      </c>
      <c r="E268" s="23">
        <v>9</v>
      </c>
      <c r="F268" s="23">
        <v>8</v>
      </c>
      <c r="G268" s="4" t="s">
        <v>169</v>
      </c>
    </row>
    <row r="269" spans="1:7" x14ac:dyDescent="0.25">
      <c r="A269" s="23">
        <v>15489</v>
      </c>
      <c r="B269" s="23">
        <v>88.5</v>
      </c>
      <c r="C269" s="23">
        <v>49.5</v>
      </c>
      <c r="D269" s="23">
        <v>85.5</v>
      </c>
      <c r="E269" s="23">
        <v>8</v>
      </c>
      <c r="F269" s="23">
        <v>1.5</v>
      </c>
      <c r="G269" s="4" t="s">
        <v>180</v>
      </c>
    </row>
    <row r="270" spans="1:7" x14ac:dyDescent="0.25">
      <c r="A270" s="23">
        <v>15490</v>
      </c>
      <c r="B270" s="23">
        <v>127.5</v>
      </c>
      <c r="C270" s="23">
        <v>0</v>
      </c>
      <c r="D270" s="23">
        <v>90</v>
      </c>
      <c r="E270" s="23">
        <v>9.5</v>
      </c>
      <c r="F270" s="23">
        <v>7.5</v>
      </c>
      <c r="G270" s="4" t="s">
        <v>169</v>
      </c>
    </row>
    <row r="271" spans="1:7" x14ac:dyDescent="0.25">
      <c r="A271" s="23">
        <v>15492</v>
      </c>
      <c r="B271" s="23">
        <v>7.5</v>
      </c>
      <c r="C271" s="23">
        <v>60</v>
      </c>
      <c r="D271" s="23">
        <v>15</v>
      </c>
      <c r="E271" s="23">
        <v>0</v>
      </c>
      <c r="F271" s="23">
        <v>142.5</v>
      </c>
      <c r="G271" s="4" t="s">
        <v>180</v>
      </c>
    </row>
    <row r="272" spans="1:7" x14ac:dyDescent="0.25">
      <c r="A272" s="23">
        <v>15562</v>
      </c>
      <c r="B272" s="23">
        <v>135</v>
      </c>
      <c r="C272" s="23">
        <v>4.5</v>
      </c>
      <c r="D272" s="23">
        <v>85.5</v>
      </c>
      <c r="E272" s="23">
        <v>7.5</v>
      </c>
      <c r="F272" s="23">
        <v>0</v>
      </c>
      <c r="G272" s="4" t="s">
        <v>180</v>
      </c>
    </row>
    <row r="273" spans="1:7" x14ac:dyDescent="0.25">
      <c r="A273" s="23">
        <v>15564</v>
      </c>
      <c r="B273" s="23">
        <v>127.5</v>
      </c>
      <c r="C273" s="23">
        <v>22.5</v>
      </c>
      <c r="D273" s="23">
        <v>75</v>
      </c>
      <c r="E273" s="23">
        <v>12.5</v>
      </c>
      <c r="F273" s="23">
        <v>0</v>
      </c>
      <c r="G273" s="4" t="s">
        <v>169</v>
      </c>
    </row>
    <row r="274" spans="1:7" x14ac:dyDescent="0.25">
      <c r="A274" s="23">
        <v>15567</v>
      </c>
      <c r="B274" s="23">
        <v>139.5</v>
      </c>
      <c r="C274" s="23">
        <v>0</v>
      </c>
      <c r="D274" s="23">
        <v>85.5</v>
      </c>
      <c r="E274" s="23">
        <v>48</v>
      </c>
      <c r="F274" s="23">
        <v>0</v>
      </c>
    </row>
    <row r="275" spans="1:7" x14ac:dyDescent="0.25">
      <c r="A275" s="23">
        <v>15568</v>
      </c>
      <c r="B275" s="23">
        <v>121.5</v>
      </c>
      <c r="C275" s="23">
        <v>7.5</v>
      </c>
      <c r="D275" s="23">
        <v>85.5</v>
      </c>
      <c r="E275" s="23">
        <v>21.5</v>
      </c>
      <c r="F275" s="23">
        <v>10.5</v>
      </c>
    </row>
    <row r="276" spans="1:7" x14ac:dyDescent="0.25">
      <c r="A276" s="23">
        <v>15638</v>
      </c>
      <c r="B276" s="23">
        <v>60</v>
      </c>
      <c r="C276" s="23">
        <v>82.5</v>
      </c>
      <c r="D276" s="23">
        <v>82.5</v>
      </c>
      <c r="E276" s="23">
        <v>15</v>
      </c>
      <c r="F276" s="23">
        <v>0</v>
      </c>
    </row>
    <row r="277" spans="1:7" x14ac:dyDescent="0.25">
      <c r="A277" s="23">
        <v>15639</v>
      </c>
      <c r="B277" s="23">
        <v>147</v>
      </c>
      <c r="C277" s="23">
        <v>0</v>
      </c>
      <c r="D277" s="23">
        <v>78</v>
      </c>
      <c r="E277" s="23">
        <v>15</v>
      </c>
      <c r="F277" s="23">
        <v>0</v>
      </c>
    </row>
    <row r="278" spans="1:7" x14ac:dyDescent="0.25">
      <c r="A278" s="23">
        <v>15743</v>
      </c>
      <c r="B278" s="23">
        <v>119.5</v>
      </c>
      <c r="C278" s="23">
        <v>7.5</v>
      </c>
      <c r="D278" s="23">
        <v>90</v>
      </c>
      <c r="E278" s="23">
        <v>30</v>
      </c>
      <c r="F278" s="23">
        <v>8</v>
      </c>
    </row>
    <row r="279" spans="1:7" x14ac:dyDescent="0.25">
      <c r="A279" s="23">
        <v>15749</v>
      </c>
      <c r="B279" s="23">
        <v>7.5</v>
      </c>
      <c r="C279" s="23">
        <v>132</v>
      </c>
      <c r="D279" s="23">
        <v>85.5</v>
      </c>
      <c r="E279" s="23">
        <v>0</v>
      </c>
      <c r="F279" s="23">
        <v>0</v>
      </c>
    </row>
    <row r="280" spans="1:7" x14ac:dyDescent="0.25">
      <c r="A280" s="23">
        <v>16492</v>
      </c>
      <c r="B280" s="23">
        <v>139.5</v>
      </c>
      <c r="C280" s="23">
        <v>0</v>
      </c>
      <c r="D280" s="23">
        <v>85.5</v>
      </c>
      <c r="E280" s="23">
        <v>41.5</v>
      </c>
      <c r="F280" s="23">
        <v>0</v>
      </c>
    </row>
    <row r="281" spans="1:7" x14ac:dyDescent="0.25">
      <c r="A281" s="23">
        <v>16493</v>
      </c>
      <c r="B281" s="23">
        <v>150</v>
      </c>
      <c r="C281" s="23">
        <v>0</v>
      </c>
      <c r="D281" s="23">
        <v>75</v>
      </c>
      <c r="E281" s="23">
        <v>24</v>
      </c>
      <c r="F281" s="23">
        <v>0</v>
      </c>
      <c r="G281" s="4" t="s">
        <v>188</v>
      </c>
    </row>
    <row r="282" spans="1:7" x14ac:dyDescent="0.25">
      <c r="A282" s="23">
        <v>16794</v>
      </c>
      <c r="B282" s="23">
        <v>140</v>
      </c>
      <c r="C282" s="23">
        <v>0</v>
      </c>
      <c r="D282" s="23">
        <v>85</v>
      </c>
      <c r="E282" s="23">
        <v>49.5</v>
      </c>
      <c r="F282" s="23">
        <v>0</v>
      </c>
      <c r="G282" s="4" t="s">
        <v>164</v>
      </c>
    </row>
    <row r="283" spans="1:7" x14ac:dyDescent="0.25">
      <c r="A283" s="23">
        <v>16890</v>
      </c>
      <c r="B283" s="23">
        <v>132</v>
      </c>
      <c r="C283" s="23">
        <v>7.5</v>
      </c>
      <c r="D283" s="23">
        <v>85.5</v>
      </c>
      <c r="E283" s="23">
        <v>18.5</v>
      </c>
      <c r="F283" s="23">
        <v>0</v>
      </c>
    </row>
    <row r="284" spans="1:7" x14ac:dyDescent="0.25">
      <c r="A284" s="23">
        <v>16891</v>
      </c>
      <c r="B284" s="23">
        <v>90</v>
      </c>
      <c r="C284" s="23">
        <v>45</v>
      </c>
      <c r="D284" s="23">
        <v>90</v>
      </c>
      <c r="E284" s="23">
        <v>9.5</v>
      </c>
      <c r="F284" s="23">
        <v>0</v>
      </c>
    </row>
    <row r="285" spans="1:7" x14ac:dyDescent="0.25">
      <c r="A285" s="23">
        <v>17074</v>
      </c>
      <c r="B285" s="23">
        <v>105</v>
      </c>
      <c r="C285" s="23">
        <v>27</v>
      </c>
      <c r="D285" s="23">
        <v>85.5</v>
      </c>
      <c r="E285" s="23">
        <v>0</v>
      </c>
      <c r="F285" s="23">
        <v>7.5</v>
      </c>
    </row>
    <row r="286" spans="1:7" x14ac:dyDescent="0.25">
      <c r="A286" s="23">
        <v>17117</v>
      </c>
      <c r="B286" s="23">
        <v>147</v>
      </c>
      <c r="C286" s="23">
        <v>7.5</v>
      </c>
      <c r="D286" s="23">
        <v>70.5</v>
      </c>
      <c r="E286" s="23">
        <v>25.5</v>
      </c>
      <c r="F286" s="23">
        <v>0</v>
      </c>
      <c r="G286" s="4" t="s">
        <v>171</v>
      </c>
    </row>
    <row r="287" spans="1:7" x14ac:dyDescent="0.25">
      <c r="A287" s="23">
        <v>17161</v>
      </c>
      <c r="B287" s="23">
        <v>122.5</v>
      </c>
      <c r="C287" s="23">
        <v>13.5</v>
      </c>
      <c r="D287" s="23">
        <v>87</v>
      </c>
      <c r="E287" s="23">
        <v>0</v>
      </c>
      <c r="F287" s="23">
        <v>3.5</v>
      </c>
      <c r="G287" s="4" t="s">
        <v>168</v>
      </c>
    </row>
    <row r="288" spans="1:7" x14ac:dyDescent="0.25">
      <c r="A288" s="23">
        <v>17378</v>
      </c>
      <c r="B288" s="23">
        <v>154.5</v>
      </c>
      <c r="C288" s="23">
        <v>0</v>
      </c>
      <c r="D288" s="23">
        <v>70.5</v>
      </c>
      <c r="E288" s="23">
        <v>15</v>
      </c>
      <c r="F288" s="23">
        <v>0</v>
      </c>
    </row>
    <row r="289" spans="1:7" x14ac:dyDescent="0.25">
      <c r="A289" s="23">
        <v>17534</v>
      </c>
      <c r="B289" s="23">
        <v>127.5</v>
      </c>
      <c r="C289" s="23">
        <v>12</v>
      </c>
      <c r="D289" s="23">
        <v>85.5</v>
      </c>
      <c r="E289" s="23">
        <v>10.5</v>
      </c>
      <c r="F289" s="23">
        <v>0</v>
      </c>
      <c r="G289" s="4" t="s">
        <v>198</v>
      </c>
    </row>
    <row r="290" spans="1:7" x14ac:dyDescent="0.25">
      <c r="A290" s="23">
        <v>17544</v>
      </c>
      <c r="B290" s="23">
        <v>79.5</v>
      </c>
      <c r="C290" s="23">
        <v>37.5</v>
      </c>
      <c r="D290" s="23">
        <v>78</v>
      </c>
      <c r="E290" s="23">
        <v>26</v>
      </c>
      <c r="F290" s="23">
        <v>30</v>
      </c>
    </row>
    <row r="291" spans="1:7" x14ac:dyDescent="0.25">
      <c r="A291" s="23">
        <v>17545</v>
      </c>
      <c r="B291" s="23">
        <v>124.5</v>
      </c>
      <c r="C291" s="23">
        <v>7.5</v>
      </c>
      <c r="D291" s="23">
        <v>85.5</v>
      </c>
      <c r="E291" s="23">
        <v>27</v>
      </c>
      <c r="F291" s="23">
        <v>7.5</v>
      </c>
      <c r="G291" s="4" t="s">
        <v>189</v>
      </c>
    </row>
    <row r="292" spans="1:7" x14ac:dyDescent="0.25">
      <c r="A292" s="23">
        <v>17553</v>
      </c>
      <c r="B292" s="23">
        <v>147</v>
      </c>
      <c r="C292" s="23">
        <v>0</v>
      </c>
      <c r="D292" s="23">
        <v>78</v>
      </c>
      <c r="E292" s="23">
        <v>30</v>
      </c>
      <c r="F292" s="23">
        <v>0</v>
      </c>
    </row>
    <row r="293" spans="1:7" x14ac:dyDescent="0.25">
      <c r="A293" s="23">
        <v>17557</v>
      </c>
      <c r="B293" s="23">
        <v>139.5</v>
      </c>
      <c r="C293" s="23">
        <v>0</v>
      </c>
      <c r="D293" s="23">
        <v>85.5</v>
      </c>
      <c r="E293" s="23">
        <v>58</v>
      </c>
      <c r="F293" s="23">
        <v>0</v>
      </c>
    </row>
    <row r="294" spans="1:7" x14ac:dyDescent="0.25">
      <c r="A294" s="23">
        <v>17714</v>
      </c>
      <c r="B294" s="23">
        <v>120</v>
      </c>
      <c r="C294" s="23">
        <v>0</v>
      </c>
      <c r="D294" s="23">
        <v>90</v>
      </c>
      <c r="E294" s="23">
        <v>60.5</v>
      </c>
      <c r="F294" s="23">
        <v>15</v>
      </c>
    </row>
    <row r="295" spans="1:7" x14ac:dyDescent="0.25">
      <c r="A295" s="23">
        <v>17716</v>
      </c>
      <c r="B295" s="23">
        <v>147</v>
      </c>
      <c r="C295" s="23">
        <v>0</v>
      </c>
      <c r="D295" s="23">
        <v>78</v>
      </c>
      <c r="E295" s="23">
        <v>10.5</v>
      </c>
      <c r="F295" s="23">
        <v>0</v>
      </c>
      <c r="G295" s="4" t="s">
        <v>178</v>
      </c>
    </row>
    <row r="296" spans="1:7" x14ac:dyDescent="0.25">
      <c r="A296" s="23">
        <v>17717</v>
      </c>
      <c r="B296" s="23">
        <v>117</v>
      </c>
      <c r="C296" s="23">
        <v>22.5</v>
      </c>
      <c r="D296" s="23">
        <v>85.5</v>
      </c>
      <c r="E296" s="23">
        <v>24.5</v>
      </c>
      <c r="F296" s="23">
        <v>0</v>
      </c>
      <c r="G296" s="4" t="s">
        <v>188</v>
      </c>
    </row>
    <row r="297" spans="1:7" x14ac:dyDescent="0.25">
      <c r="A297" s="23">
        <v>17719</v>
      </c>
      <c r="B297" s="23">
        <v>135</v>
      </c>
      <c r="C297" s="23">
        <v>4.5</v>
      </c>
      <c r="D297" s="23">
        <v>78</v>
      </c>
      <c r="E297" s="23">
        <v>1</v>
      </c>
      <c r="F297" s="23">
        <v>7.5</v>
      </c>
      <c r="G297" s="4" t="s">
        <v>198</v>
      </c>
    </row>
    <row r="298" spans="1:7" x14ac:dyDescent="0.25">
      <c r="A298" s="23">
        <v>17803</v>
      </c>
      <c r="B298" s="23">
        <v>137.5</v>
      </c>
      <c r="C298" s="23">
        <v>0</v>
      </c>
      <c r="D298" s="23">
        <v>85.5</v>
      </c>
      <c r="E298" s="23">
        <v>33.5</v>
      </c>
      <c r="F298" s="23">
        <v>2</v>
      </c>
    </row>
    <row r="299" spans="1:7" x14ac:dyDescent="0.25">
      <c r="A299" s="23">
        <v>17805</v>
      </c>
      <c r="B299" s="23">
        <v>86.5</v>
      </c>
      <c r="C299" s="23">
        <v>45</v>
      </c>
      <c r="D299" s="23">
        <v>90</v>
      </c>
      <c r="E299" s="23">
        <v>37</v>
      </c>
      <c r="F299" s="23">
        <v>3.5</v>
      </c>
    </row>
    <row r="300" spans="1:7" x14ac:dyDescent="0.25">
      <c r="A300" s="23">
        <v>17806</v>
      </c>
      <c r="B300" s="23">
        <v>129.5</v>
      </c>
      <c r="C300" s="23">
        <v>7.5</v>
      </c>
      <c r="D300" s="23">
        <v>85.5</v>
      </c>
      <c r="E300" s="23">
        <v>25.5</v>
      </c>
      <c r="F300" s="23">
        <v>2.5</v>
      </c>
    </row>
    <row r="301" spans="1:7" x14ac:dyDescent="0.25">
      <c r="A301" s="23">
        <v>17807</v>
      </c>
      <c r="B301" s="23">
        <v>116.5</v>
      </c>
      <c r="C301" s="23">
        <v>22.5</v>
      </c>
      <c r="D301" s="23">
        <v>82.5</v>
      </c>
      <c r="E301" s="23">
        <v>32</v>
      </c>
      <c r="F301" s="23">
        <v>3.5</v>
      </c>
    </row>
    <row r="302" spans="1:7" x14ac:dyDescent="0.25">
      <c r="A302" s="23">
        <v>18397</v>
      </c>
      <c r="B302" s="23">
        <v>150</v>
      </c>
      <c r="C302" s="23">
        <v>0</v>
      </c>
      <c r="D302" s="23">
        <v>75</v>
      </c>
      <c r="E302" s="23">
        <v>24</v>
      </c>
      <c r="F302" s="23">
        <v>0</v>
      </c>
      <c r="G302" s="4" t="s">
        <v>188</v>
      </c>
    </row>
    <row r="303" spans="1:7" x14ac:dyDescent="0.25">
      <c r="A303" s="23">
        <v>18399</v>
      </c>
      <c r="B303" s="23">
        <v>147</v>
      </c>
      <c r="C303" s="23">
        <v>7.5</v>
      </c>
      <c r="D303" s="23">
        <v>70.5</v>
      </c>
      <c r="E303" s="23">
        <v>36</v>
      </c>
      <c r="F303" s="23">
        <v>0</v>
      </c>
      <c r="G303" s="4" t="s">
        <v>178</v>
      </c>
    </row>
    <row r="304" spans="1:7" x14ac:dyDescent="0.25">
      <c r="A304" s="23">
        <v>18405</v>
      </c>
      <c r="B304" s="23">
        <v>139.5</v>
      </c>
      <c r="C304" s="23">
        <v>15</v>
      </c>
      <c r="D304" s="23">
        <v>70.5</v>
      </c>
      <c r="E304" s="23">
        <v>27.5</v>
      </c>
      <c r="F304" s="23">
        <v>0</v>
      </c>
      <c r="G304" s="4" t="s">
        <v>201</v>
      </c>
    </row>
    <row r="305" spans="1:7" x14ac:dyDescent="0.25">
      <c r="A305" s="23">
        <v>18406</v>
      </c>
      <c r="B305" s="23">
        <v>154.5</v>
      </c>
      <c r="C305" s="23">
        <v>0</v>
      </c>
      <c r="D305" s="23">
        <v>70.5</v>
      </c>
      <c r="E305" s="23">
        <v>30.5</v>
      </c>
      <c r="F305" s="23">
        <v>0</v>
      </c>
    </row>
    <row r="306" spans="1:7" x14ac:dyDescent="0.25">
      <c r="A306" s="23">
        <v>18409</v>
      </c>
      <c r="B306" s="23">
        <v>127.5</v>
      </c>
      <c r="C306" s="23">
        <v>12</v>
      </c>
      <c r="D306" s="23">
        <v>85.5</v>
      </c>
      <c r="E306" s="23">
        <v>8</v>
      </c>
      <c r="F306" s="23">
        <v>0</v>
      </c>
      <c r="G306" s="4" t="s">
        <v>184</v>
      </c>
    </row>
    <row r="307" spans="1:7" x14ac:dyDescent="0.25">
      <c r="A307" s="23">
        <v>18410</v>
      </c>
      <c r="B307" s="23">
        <v>135</v>
      </c>
      <c r="C307" s="23">
        <v>0</v>
      </c>
      <c r="D307" s="23">
        <v>82.5</v>
      </c>
      <c r="E307" s="23">
        <v>8</v>
      </c>
      <c r="F307" s="23">
        <v>7.5</v>
      </c>
      <c r="G307" s="4" t="s">
        <v>201</v>
      </c>
    </row>
    <row r="308" spans="1:7" x14ac:dyDescent="0.25">
      <c r="A308" s="23">
        <v>18418</v>
      </c>
      <c r="B308" s="23">
        <v>157.5</v>
      </c>
      <c r="C308" s="23">
        <v>0</v>
      </c>
      <c r="D308" s="23">
        <v>67.5</v>
      </c>
      <c r="E308" s="23">
        <v>28.5</v>
      </c>
      <c r="F308" s="23">
        <v>0</v>
      </c>
    </row>
    <row r="309" spans="1:7" x14ac:dyDescent="0.25">
      <c r="A309" s="23">
        <v>18422</v>
      </c>
      <c r="B309" s="23">
        <v>126</v>
      </c>
      <c r="C309" s="23">
        <v>7.5</v>
      </c>
      <c r="D309" s="23">
        <v>90</v>
      </c>
      <c r="E309" s="23">
        <v>13</v>
      </c>
      <c r="F309" s="23">
        <v>1.5</v>
      </c>
      <c r="G309" s="4" t="s">
        <v>184</v>
      </c>
    </row>
    <row r="310" spans="1:7" x14ac:dyDescent="0.25">
      <c r="A310" s="23">
        <v>18423</v>
      </c>
      <c r="B310" s="23">
        <v>132.5</v>
      </c>
      <c r="C310" s="23">
        <v>4.5</v>
      </c>
      <c r="D310" s="23">
        <v>85.5</v>
      </c>
      <c r="E310" s="23">
        <v>15.5</v>
      </c>
      <c r="F310" s="23">
        <v>2.5</v>
      </c>
      <c r="G310" s="4" t="s">
        <v>184</v>
      </c>
    </row>
    <row r="311" spans="1:7" x14ac:dyDescent="0.25">
      <c r="A311" s="23">
        <v>18425</v>
      </c>
      <c r="B311" s="23">
        <v>127.5</v>
      </c>
      <c r="C311" s="23">
        <v>7.5</v>
      </c>
      <c r="D311" s="23">
        <v>90</v>
      </c>
      <c r="E311" s="23">
        <v>11</v>
      </c>
      <c r="F311" s="23">
        <v>0</v>
      </c>
      <c r="G311" s="4" t="s">
        <v>181</v>
      </c>
    </row>
    <row r="312" spans="1:7" x14ac:dyDescent="0.25">
      <c r="A312" s="23">
        <v>18430</v>
      </c>
      <c r="B312" s="23">
        <v>142.5</v>
      </c>
      <c r="C312" s="23">
        <v>7.5</v>
      </c>
      <c r="D312" s="23">
        <v>75</v>
      </c>
      <c r="E312" s="23">
        <v>7.5</v>
      </c>
      <c r="F312" s="23">
        <v>0</v>
      </c>
      <c r="G312" s="4" t="s">
        <v>183</v>
      </c>
    </row>
    <row r="313" spans="1:7" x14ac:dyDescent="0.25">
      <c r="A313" s="23">
        <v>18437</v>
      </c>
      <c r="B313" s="23">
        <v>139.5</v>
      </c>
      <c r="C313" s="23">
        <v>0</v>
      </c>
      <c r="D313" s="23">
        <v>78</v>
      </c>
      <c r="E313" s="23">
        <v>41</v>
      </c>
      <c r="F313" s="23">
        <v>7.5</v>
      </c>
      <c r="G313" s="4" t="s">
        <v>175</v>
      </c>
    </row>
    <row r="314" spans="1:7" x14ac:dyDescent="0.25">
      <c r="A314" s="23">
        <v>18537</v>
      </c>
      <c r="B314" s="23">
        <v>127.5</v>
      </c>
      <c r="C314" s="23">
        <v>7.5</v>
      </c>
      <c r="D314" s="23">
        <v>90</v>
      </c>
      <c r="E314" s="23">
        <v>7.5</v>
      </c>
      <c r="F314" s="23">
        <v>0</v>
      </c>
    </row>
    <row r="315" spans="1:7" x14ac:dyDescent="0.25">
      <c r="A315" s="23">
        <v>18597</v>
      </c>
      <c r="B315" s="23">
        <v>139.5</v>
      </c>
      <c r="C315" s="23">
        <v>0</v>
      </c>
      <c r="D315" s="23">
        <v>85.5</v>
      </c>
      <c r="E315" s="23">
        <v>49.5</v>
      </c>
      <c r="F315" s="23">
        <v>0</v>
      </c>
    </row>
    <row r="316" spans="1:7" x14ac:dyDescent="0.25">
      <c r="A316" s="23">
        <v>18598</v>
      </c>
      <c r="B316" s="23">
        <v>135</v>
      </c>
      <c r="C316" s="23">
        <v>0</v>
      </c>
      <c r="D316" s="23">
        <v>90</v>
      </c>
      <c r="E316" s="23">
        <v>9</v>
      </c>
      <c r="F316" s="23">
        <v>0</v>
      </c>
      <c r="G316" s="4" t="s">
        <v>3</v>
      </c>
    </row>
    <row r="317" spans="1:7" x14ac:dyDescent="0.25">
      <c r="A317" s="23">
        <v>18674</v>
      </c>
      <c r="B317" s="23">
        <v>127.5</v>
      </c>
      <c r="C317" s="23">
        <v>22.5</v>
      </c>
      <c r="D317" s="23">
        <v>75</v>
      </c>
      <c r="E317" s="23">
        <v>29</v>
      </c>
      <c r="F317" s="23">
        <v>0</v>
      </c>
    </row>
    <row r="318" spans="1:7" x14ac:dyDescent="0.25">
      <c r="A318" s="23">
        <v>18796</v>
      </c>
      <c r="B318" s="23">
        <v>127.5</v>
      </c>
      <c r="C318" s="23">
        <v>12</v>
      </c>
      <c r="D318" s="23">
        <v>85.5</v>
      </c>
      <c r="E318" s="23">
        <v>22.5</v>
      </c>
      <c r="F318" s="23">
        <v>0</v>
      </c>
      <c r="G318" s="4" t="s">
        <v>184</v>
      </c>
    </row>
    <row r="319" spans="1:7" x14ac:dyDescent="0.25">
      <c r="A319" s="23">
        <v>18797</v>
      </c>
      <c r="B319" s="23">
        <v>127.5</v>
      </c>
      <c r="C319" s="23">
        <v>12</v>
      </c>
      <c r="D319" s="23">
        <v>85.5</v>
      </c>
      <c r="E319" s="23">
        <v>23.5</v>
      </c>
      <c r="F319" s="23">
        <v>0</v>
      </c>
      <c r="G319" s="4" t="s">
        <v>184</v>
      </c>
    </row>
    <row r="320" spans="1:7" x14ac:dyDescent="0.25">
      <c r="A320" s="23">
        <v>18813</v>
      </c>
      <c r="B320" s="23">
        <v>147</v>
      </c>
      <c r="C320" s="23">
        <v>0</v>
      </c>
      <c r="D320" s="23">
        <v>78</v>
      </c>
      <c r="E320" s="23">
        <v>25</v>
      </c>
      <c r="F320" s="23">
        <v>0</v>
      </c>
    </row>
    <row r="321" spans="1:7" x14ac:dyDescent="0.25">
      <c r="A321" s="23">
        <v>18814</v>
      </c>
      <c r="B321" s="23">
        <v>142.5</v>
      </c>
      <c r="C321" s="23">
        <v>0</v>
      </c>
      <c r="D321" s="23">
        <v>82.5</v>
      </c>
      <c r="E321" s="23">
        <v>16.5</v>
      </c>
      <c r="F321" s="23">
        <v>0</v>
      </c>
      <c r="G321" s="4" t="s">
        <v>202</v>
      </c>
    </row>
    <row r="322" spans="1:7" x14ac:dyDescent="0.25">
      <c r="A322" s="23">
        <v>19109</v>
      </c>
      <c r="B322" s="23">
        <v>135</v>
      </c>
      <c r="C322" s="23">
        <v>4.5</v>
      </c>
      <c r="D322" s="23">
        <v>85.5</v>
      </c>
      <c r="E322" s="23">
        <v>39</v>
      </c>
      <c r="F322" s="23">
        <v>0</v>
      </c>
      <c r="G322" s="4" t="s">
        <v>166</v>
      </c>
    </row>
    <row r="323" spans="1:7" x14ac:dyDescent="0.25">
      <c r="A323" s="23">
        <v>19118</v>
      </c>
      <c r="B323" s="23">
        <v>135</v>
      </c>
      <c r="C323" s="23">
        <v>0</v>
      </c>
      <c r="D323" s="23">
        <v>90</v>
      </c>
      <c r="E323" s="23">
        <v>26</v>
      </c>
      <c r="F323" s="23">
        <v>0</v>
      </c>
      <c r="G323" s="4" t="s">
        <v>190</v>
      </c>
    </row>
    <row r="324" spans="1:7" x14ac:dyDescent="0.25">
      <c r="A324" s="23">
        <v>19119</v>
      </c>
      <c r="B324" s="23">
        <v>139.5</v>
      </c>
      <c r="C324" s="23">
        <v>0</v>
      </c>
      <c r="D324" s="23">
        <v>85.5</v>
      </c>
      <c r="E324" s="23">
        <v>57.5</v>
      </c>
      <c r="F324" s="23">
        <v>0</v>
      </c>
      <c r="G324" s="4" t="s">
        <v>173</v>
      </c>
    </row>
    <row r="325" spans="1:7" x14ac:dyDescent="0.25">
      <c r="A325" s="23">
        <v>19122</v>
      </c>
      <c r="B325" s="23">
        <v>135</v>
      </c>
      <c r="C325" s="23">
        <v>7.5</v>
      </c>
      <c r="D325" s="23">
        <v>82.5</v>
      </c>
      <c r="E325" s="23">
        <v>26.5</v>
      </c>
      <c r="F325" s="23">
        <v>0</v>
      </c>
      <c r="G325" s="4" t="s">
        <v>185</v>
      </c>
    </row>
    <row r="326" spans="1:7" x14ac:dyDescent="0.25">
      <c r="A326" s="23">
        <v>19125</v>
      </c>
      <c r="B326" s="23">
        <v>135</v>
      </c>
      <c r="C326" s="23">
        <v>12</v>
      </c>
      <c r="D326" s="23">
        <v>78</v>
      </c>
      <c r="E326" s="23">
        <v>11</v>
      </c>
      <c r="F326" s="23">
        <v>0</v>
      </c>
      <c r="G326" s="4" t="s">
        <v>185</v>
      </c>
    </row>
    <row r="327" spans="1:7" x14ac:dyDescent="0.25">
      <c r="A327" s="23">
        <v>19128</v>
      </c>
      <c r="B327" s="23">
        <v>135</v>
      </c>
      <c r="C327" s="23">
        <v>0</v>
      </c>
      <c r="D327" s="23">
        <v>90</v>
      </c>
      <c r="E327" s="23">
        <v>9</v>
      </c>
      <c r="F327" s="23">
        <v>0</v>
      </c>
      <c r="G327" s="4" t="s">
        <v>184</v>
      </c>
    </row>
    <row r="328" spans="1:7" x14ac:dyDescent="0.25">
      <c r="A328" s="23">
        <v>19129</v>
      </c>
      <c r="B328" s="23">
        <v>88.5</v>
      </c>
      <c r="C328" s="23">
        <v>49.5</v>
      </c>
      <c r="D328" s="23">
        <v>85.5</v>
      </c>
      <c r="E328" s="23">
        <v>1.5</v>
      </c>
      <c r="F328" s="23">
        <v>1.5</v>
      </c>
    </row>
    <row r="329" spans="1:7" x14ac:dyDescent="0.25">
      <c r="A329" s="23">
        <v>19137</v>
      </c>
      <c r="B329" s="23">
        <v>135</v>
      </c>
      <c r="C329" s="23">
        <v>15</v>
      </c>
      <c r="D329" s="23">
        <v>75</v>
      </c>
      <c r="E329" s="23">
        <v>11.5</v>
      </c>
      <c r="F329" s="23">
        <v>0</v>
      </c>
      <c r="G329" s="4" t="s">
        <v>3</v>
      </c>
    </row>
    <row r="330" spans="1:7" x14ac:dyDescent="0.25">
      <c r="A330" s="23">
        <v>19143</v>
      </c>
      <c r="B330" s="23">
        <v>150</v>
      </c>
      <c r="C330" s="23">
        <v>0</v>
      </c>
      <c r="D330" s="23">
        <v>67.5</v>
      </c>
      <c r="E330" s="23">
        <v>29</v>
      </c>
      <c r="F330" s="23">
        <v>7.5</v>
      </c>
      <c r="G330" s="4" t="s">
        <v>196</v>
      </c>
    </row>
    <row r="331" spans="1:7" x14ac:dyDescent="0.25">
      <c r="A331" s="23">
        <v>19144</v>
      </c>
      <c r="B331" s="23">
        <v>83.5</v>
      </c>
      <c r="C331" s="23">
        <v>26</v>
      </c>
      <c r="D331" s="23">
        <v>30</v>
      </c>
      <c r="E331" s="23">
        <v>0</v>
      </c>
      <c r="F331" s="23">
        <v>85.5</v>
      </c>
      <c r="G331" s="4" t="s">
        <v>199</v>
      </c>
    </row>
    <row r="332" spans="1:7" x14ac:dyDescent="0.25">
      <c r="A332" s="23">
        <v>19147</v>
      </c>
      <c r="B332" s="23">
        <v>105</v>
      </c>
      <c r="C332" s="23">
        <v>12</v>
      </c>
      <c r="D332" s="23">
        <v>78</v>
      </c>
      <c r="E332" s="23">
        <v>8</v>
      </c>
      <c r="F332" s="23">
        <v>30</v>
      </c>
      <c r="G332" s="4" t="s">
        <v>184</v>
      </c>
    </row>
    <row r="333" spans="1:7" x14ac:dyDescent="0.25">
      <c r="A333" s="23">
        <v>19148</v>
      </c>
      <c r="B333" s="23">
        <v>140</v>
      </c>
      <c r="C333" s="23">
        <v>0</v>
      </c>
      <c r="D333" s="23">
        <v>85</v>
      </c>
      <c r="E333" s="23">
        <v>18.5</v>
      </c>
      <c r="F333" s="23">
        <v>0</v>
      </c>
      <c r="G333" s="4" t="s">
        <v>164</v>
      </c>
    </row>
    <row r="334" spans="1:7" x14ac:dyDescent="0.25">
      <c r="A334" s="23">
        <v>19150</v>
      </c>
      <c r="B334" s="23">
        <v>139.5</v>
      </c>
      <c r="C334" s="23">
        <v>0</v>
      </c>
      <c r="D334" s="23">
        <v>85.5</v>
      </c>
      <c r="E334" s="23">
        <v>30.5</v>
      </c>
      <c r="F334" s="23">
        <v>0</v>
      </c>
      <c r="G334" s="4" t="s">
        <v>171</v>
      </c>
    </row>
    <row r="335" spans="1:7" x14ac:dyDescent="0.25">
      <c r="A335" s="23">
        <v>19153</v>
      </c>
      <c r="B335" s="23">
        <v>135</v>
      </c>
      <c r="C335" s="23">
        <v>7.5</v>
      </c>
      <c r="D335" s="23">
        <v>82.5</v>
      </c>
      <c r="E335" s="23">
        <v>19.5</v>
      </c>
      <c r="F335" s="23">
        <v>0</v>
      </c>
      <c r="G335" s="4" t="s">
        <v>201</v>
      </c>
    </row>
    <row r="336" spans="1:7" x14ac:dyDescent="0.25">
      <c r="A336" s="23">
        <v>19154</v>
      </c>
      <c r="B336" s="23">
        <v>142.5</v>
      </c>
      <c r="C336" s="23">
        <v>0</v>
      </c>
      <c r="D336" s="23">
        <v>75</v>
      </c>
      <c r="E336" s="23">
        <v>7.5</v>
      </c>
      <c r="F336" s="23">
        <v>7.5</v>
      </c>
    </row>
    <row r="337" spans="1:7" x14ac:dyDescent="0.25">
      <c r="A337" s="23">
        <v>19159</v>
      </c>
      <c r="B337" s="23">
        <v>30</v>
      </c>
      <c r="C337" s="23">
        <v>0</v>
      </c>
      <c r="D337" s="23">
        <v>60</v>
      </c>
      <c r="E337" s="23">
        <v>18.5</v>
      </c>
      <c r="F337" s="23">
        <v>135</v>
      </c>
      <c r="G337" s="4" t="s">
        <v>184</v>
      </c>
    </row>
    <row r="338" spans="1:7" x14ac:dyDescent="0.25">
      <c r="A338" s="23">
        <v>19164</v>
      </c>
      <c r="B338" s="23">
        <v>135</v>
      </c>
      <c r="C338" s="23">
        <v>4.5</v>
      </c>
      <c r="D338" s="23">
        <v>85.5</v>
      </c>
      <c r="E338" s="23">
        <v>59</v>
      </c>
      <c r="F338" s="23">
        <v>0</v>
      </c>
      <c r="G338" s="4" t="s">
        <v>184</v>
      </c>
    </row>
    <row r="339" spans="1:7" x14ac:dyDescent="0.25">
      <c r="A339" s="23">
        <v>19171</v>
      </c>
      <c r="B339" s="23">
        <v>139.5</v>
      </c>
      <c r="C339" s="23">
        <v>0</v>
      </c>
      <c r="D339" s="23">
        <v>85.5</v>
      </c>
      <c r="E339" s="23">
        <v>75</v>
      </c>
      <c r="F339" s="23">
        <v>0</v>
      </c>
      <c r="G339" s="4" t="s">
        <v>196</v>
      </c>
    </row>
    <row r="340" spans="1:7" x14ac:dyDescent="0.25">
      <c r="A340" s="23">
        <v>19172</v>
      </c>
      <c r="B340" s="23">
        <v>133</v>
      </c>
      <c r="C340" s="23">
        <v>0</v>
      </c>
      <c r="D340" s="23">
        <v>90</v>
      </c>
      <c r="E340" s="23">
        <v>22.5</v>
      </c>
      <c r="F340" s="23">
        <v>2</v>
      </c>
    </row>
    <row r="341" spans="1:7" x14ac:dyDescent="0.25">
      <c r="A341" s="23">
        <v>19173</v>
      </c>
      <c r="B341" s="23">
        <v>119</v>
      </c>
      <c r="C341" s="23">
        <v>0</v>
      </c>
      <c r="D341" s="23">
        <v>90</v>
      </c>
      <c r="E341" s="23">
        <v>15</v>
      </c>
      <c r="F341" s="23">
        <v>16</v>
      </c>
    </row>
    <row r="342" spans="1:7" x14ac:dyDescent="0.25">
      <c r="A342" s="23">
        <v>19174</v>
      </c>
      <c r="B342" s="23">
        <v>142.5</v>
      </c>
      <c r="C342" s="23">
        <v>0</v>
      </c>
      <c r="D342" s="23">
        <v>82.5</v>
      </c>
      <c r="E342" s="23">
        <v>36</v>
      </c>
      <c r="F342" s="23">
        <v>0</v>
      </c>
    </row>
    <row r="343" spans="1:7" x14ac:dyDescent="0.25">
      <c r="A343" s="23">
        <v>19179</v>
      </c>
      <c r="B343" s="23">
        <v>124.5</v>
      </c>
      <c r="C343" s="23">
        <v>0</v>
      </c>
      <c r="D343" s="23">
        <v>85.5</v>
      </c>
      <c r="E343" s="23">
        <v>11</v>
      </c>
      <c r="F343" s="23">
        <v>15</v>
      </c>
    </row>
    <row r="344" spans="1:7" x14ac:dyDescent="0.25">
      <c r="A344" s="23">
        <v>19181</v>
      </c>
      <c r="B344" s="23">
        <v>90</v>
      </c>
      <c r="C344" s="23">
        <v>45</v>
      </c>
      <c r="D344" s="23">
        <v>82.5</v>
      </c>
      <c r="E344" s="23">
        <v>15</v>
      </c>
      <c r="F344" s="23">
        <v>7.5</v>
      </c>
    </row>
    <row r="345" spans="1:7" x14ac:dyDescent="0.25">
      <c r="A345" s="23">
        <v>19183</v>
      </c>
      <c r="B345" s="23">
        <v>94.5</v>
      </c>
      <c r="C345" s="23">
        <v>22.5</v>
      </c>
      <c r="D345" s="23">
        <v>78</v>
      </c>
      <c r="E345" s="23">
        <v>66</v>
      </c>
      <c r="F345" s="23">
        <v>30</v>
      </c>
      <c r="G345" s="4" t="s">
        <v>190</v>
      </c>
    </row>
    <row r="346" spans="1:7" x14ac:dyDescent="0.25">
      <c r="A346" s="23">
        <v>19184</v>
      </c>
      <c r="B346" s="23">
        <v>120</v>
      </c>
      <c r="C346" s="23">
        <v>15</v>
      </c>
      <c r="D346" s="23">
        <v>82.5</v>
      </c>
      <c r="E346" s="23">
        <v>7.5</v>
      </c>
      <c r="F346" s="23">
        <v>7.5</v>
      </c>
      <c r="G346" s="4" t="s">
        <v>191</v>
      </c>
    </row>
    <row r="347" spans="1:7" x14ac:dyDescent="0.25">
      <c r="A347" s="23">
        <v>19300</v>
      </c>
      <c r="B347" s="23">
        <v>150</v>
      </c>
      <c r="C347" s="23">
        <v>0</v>
      </c>
      <c r="D347" s="23">
        <v>75</v>
      </c>
      <c r="E347" s="23">
        <v>15.5</v>
      </c>
      <c r="F347" s="23">
        <v>0</v>
      </c>
      <c r="G347" s="4" t="s">
        <v>3</v>
      </c>
    </row>
    <row r="348" spans="1:7" x14ac:dyDescent="0.25">
      <c r="A348" s="23">
        <v>19301</v>
      </c>
      <c r="B348" s="23">
        <v>135</v>
      </c>
      <c r="C348" s="23">
        <v>12</v>
      </c>
      <c r="D348" s="23">
        <v>78</v>
      </c>
      <c r="E348" s="23">
        <v>18</v>
      </c>
      <c r="F348" s="23">
        <v>0</v>
      </c>
      <c r="G348" s="4" t="s">
        <v>185</v>
      </c>
    </row>
    <row r="349" spans="1:7" x14ac:dyDescent="0.25">
      <c r="A349" s="23">
        <v>19382</v>
      </c>
      <c r="B349" s="23">
        <v>150</v>
      </c>
      <c r="C349" s="23">
        <v>0</v>
      </c>
      <c r="D349" s="23">
        <v>75</v>
      </c>
      <c r="E349" s="23">
        <v>33.5</v>
      </c>
      <c r="F349" s="23">
        <v>0</v>
      </c>
    </row>
    <row r="350" spans="1:7" x14ac:dyDescent="0.25">
      <c r="A350" s="23">
        <v>19391</v>
      </c>
      <c r="B350" s="23">
        <v>79.5</v>
      </c>
      <c r="C350" s="23">
        <v>82.5</v>
      </c>
      <c r="D350" s="23">
        <v>63</v>
      </c>
      <c r="E350" s="23">
        <v>62.5</v>
      </c>
      <c r="F350" s="23">
        <v>0</v>
      </c>
    </row>
    <row r="351" spans="1:7" x14ac:dyDescent="0.25">
      <c r="A351" s="23">
        <v>19395</v>
      </c>
      <c r="B351" s="23">
        <v>45</v>
      </c>
      <c r="C351" s="23">
        <v>15</v>
      </c>
      <c r="D351" s="23">
        <v>82.5</v>
      </c>
      <c r="E351" s="23">
        <v>0</v>
      </c>
      <c r="F351" s="23">
        <v>82.5</v>
      </c>
      <c r="G351" s="4" t="s">
        <v>167</v>
      </c>
    </row>
    <row r="352" spans="1:7" x14ac:dyDescent="0.25">
      <c r="A352" s="23">
        <v>19665</v>
      </c>
      <c r="B352" s="23">
        <v>135</v>
      </c>
      <c r="C352" s="23">
        <v>0</v>
      </c>
      <c r="D352" s="23">
        <v>90</v>
      </c>
      <c r="E352" s="23">
        <v>40.5</v>
      </c>
      <c r="F352" s="23">
        <v>0</v>
      </c>
    </row>
    <row r="353" spans="1:7" x14ac:dyDescent="0.25">
      <c r="A353" s="23">
        <v>19667</v>
      </c>
      <c r="B353" s="23">
        <v>135</v>
      </c>
      <c r="C353" s="23">
        <v>0</v>
      </c>
      <c r="D353" s="23">
        <v>75</v>
      </c>
      <c r="E353" s="23">
        <v>7.5</v>
      </c>
      <c r="F353" s="23">
        <v>15</v>
      </c>
      <c r="G353" s="4" t="s">
        <v>167</v>
      </c>
    </row>
    <row r="354" spans="1:7" x14ac:dyDescent="0.25">
      <c r="A354" s="23">
        <v>19668</v>
      </c>
      <c r="B354" s="23">
        <v>127.5</v>
      </c>
      <c r="C354" s="23">
        <v>12</v>
      </c>
      <c r="D354" s="23">
        <v>85.5</v>
      </c>
      <c r="E354" s="23">
        <v>8</v>
      </c>
      <c r="F354" s="23">
        <v>0</v>
      </c>
      <c r="G354" s="4" t="s">
        <v>180</v>
      </c>
    </row>
    <row r="355" spans="1:7" x14ac:dyDescent="0.25">
      <c r="A355" s="23">
        <v>19669</v>
      </c>
      <c r="B355" s="23">
        <v>133.5</v>
      </c>
      <c r="C355" s="23">
        <v>0</v>
      </c>
      <c r="D355" s="23">
        <v>90</v>
      </c>
      <c r="E355" s="23">
        <v>12</v>
      </c>
      <c r="F355" s="23">
        <v>1.5</v>
      </c>
      <c r="G355" s="4" t="s">
        <v>180</v>
      </c>
    </row>
    <row r="356" spans="1:7" x14ac:dyDescent="0.25">
      <c r="A356" s="23">
        <v>19672</v>
      </c>
      <c r="B356" s="23">
        <v>150</v>
      </c>
      <c r="C356" s="23">
        <v>0</v>
      </c>
      <c r="D356" s="23">
        <v>75</v>
      </c>
      <c r="E356" s="23">
        <v>24</v>
      </c>
      <c r="F356" s="23">
        <v>0</v>
      </c>
      <c r="G356" s="4" t="s">
        <v>189</v>
      </c>
    </row>
    <row r="357" spans="1:7" x14ac:dyDescent="0.25">
      <c r="A357" s="23">
        <v>19674</v>
      </c>
      <c r="B357" s="23">
        <v>127</v>
      </c>
      <c r="C357" s="23">
        <v>15</v>
      </c>
      <c r="D357" s="23">
        <v>75</v>
      </c>
      <c r="E357" s="23">
        <v>17.5</v>
      </c>
      <c r="F357" s="23">
        <v>8</v>
      </c>
      <c r="G357" s="4" t="s">
        <v>188</v>
      </c>
    </row>
    <row r="358" spans="1:7" x14ac:dyDescent="0.25">
      <c r="A358" s="23">
        <v>19675</v>
      </c>
      <c r="B358" s="23">
        <v>82.5</v>
      </c>
      <c r="C358" s="23">
        <v>30</v>
      </c>
      <c r="D358" s="23">
        <v>82.5</v>
      </c>
      <c r="E358" s="23">
        <v>22.5</v>
      </c>
      <c r="F358" s="23">
        <v>30</v>
      </c>
    </row>
    <row r="359" spans="1:7" x14ac:dyDescent="0.25">
      <c r="A359" s="23">
        <v>19682</v>
      </c>
      <c r="B359" s="23">
        <v>127.5</v>
      </c>
      <c r="C359" s="23">
        <v>12</v>
      </c>
      <c r="D359" s="23">
        <v>85.5</v>
      </c>
      <c r="E359" s="23">
        <v>35.5</v>
      </c>
      <c r="F359" s="23">
        <v>0</v>
      </c>
      <c r="G359" s="4" t="s">
        <v>184</v>
      </c>
    </row>
    <row r="360" spans="1:7" x14ac:dyDescent="0.25">
      <c r="A360" s="23">
        <v>19688</v>
      </c>
      <c r="B360" s="23">
        <v>127.5</v>
      </c>
      <c r="C360" s="23">
        <v>7.5</v>
      </c>
      <c r="D360" s="23">
        <v>90</v>
      </c>
      <c r="E360" s="23">
        <v>37</v>
      </c>
      <c r="F360" s="23">
        <v>0</v>
      </c>
      <c r="G360" s="4" t="s">
        <v>180</v>
      </c>
    </row>
    <row r="361" spans="1:7" x14ac:dyDescent="0.25">
      <c r="A361" s="23">
        <v>19703</v>
      </c>
      <c r="B361" s="23">
        <v>135</v>
      </c>
      <c r="C361" s="23">
        <v>0</v>
      </c>
      <c r="D361" s="23">
        <v>90</v>
      </c>
      <c r="E361" s="23">
        <v>8</v>
      </c>
      <c r="F361" s="23">
        <v>0</v>
      </c>
      <c r="G361" s="4" t="s">
        <v>184</v>
      </c>
    </row>
    <row r="362" spans="1:7" x14ac:dyDescent="0.25">
      <c r="A362" s="23">
        <v>19902</v>
      </c>
      <c r="B362" s="23">
        <v>136</v>
      </c>
      <c r="C362" s="23">
        <v>3.5</v>
      </c>
      <c r="D362" s="23">
        <v>85.5</v>
      </c>
      <c r="E362" s="23">
        <v>20</v>
      </c>
      <c r="F362" s="23">
        <v>0</v>
      </c>
      <c r="G362" s="4" t="s">
        <v>170</v>
      </c>
    </row>
    <row r="363" spans="1:7" x14ac:dyDescent="0.25">
      <c r="A363" s="23">
        <v>19904</v>
      </c>
      <c r="B363" s="23">
        <v>127.5</v>
      </c>
      <c r="C363" s="23">
        <v>7.5</v>
      </c>
      <c r="D363" s="23">
        <v>90</v>
      </c>
      <c r="E363" s="23">
        <v>7.5</v>
      </c>
      <c r="F363" s="23">
        <v>0</v>
      </c>
      <c r="G363" s="4" t="s">
        <v>179</v>
      </c>
    </row>
    <row r="364" spans="1:7" x14ac:dyDescent="0.25">
      <c r="A364" s="23">
        <v>19905</v>
      </c>
      <c r="B364" s="23">
        <v>135</v>
      </c>
      <c r="C364" s="23">
        <v>0</v>
      </c>
      <c r="D364" s="23">
        <v>90</v>
      </c>
      <c r="E364" s="23">
        <v>7.5</v>
      </c>
      <c r="F364" s="23">
        <v>0</v>
      </c>
    </row>
    <row r="365" spans="1:7" x14ac:dyDescent="0.25">
      <c r="A365" s="23">
        <v>19908</v>
      </c>
      <c r="B365" s="23">
        <v>121</v>
      </c>
      <c r="C365" s="23">
        <v>22.5</v>
      </c>
      <c r="D365" s="23">
        <v>70.5</v>
      </c>
      <c r="E365" s="23">
        <v>9</v>
      </c>
      <c r="F365" s="23">
        <v>11</v>
      </c>
    </row>
    <row r="366" spans="1:7" x14ac:dyDescent="0.25">
      <c r="A366" s="23">
        <v>19915</v>
      </c>
      <c r="B366" s="23">
        <v>142.5</v>
      </c>
      <c r="C366" s="23">
        <v>0</v>
      </c>
      <c r="D366" s="23">
        <v>82.5</v>
      </c>
      <c r="E366" s="23">
        <v>40.5</v>
      </c>
      <c r="F366" s="23">
        <v>0</v>
      </c>
      <c r="G366" s="4" t="s">
        <v>167</v>
      </c>
    </row>
    <row r="367" spans="1:7" x14ac:dyDescent="0.25">
      <c r="A367" s="23">
        <v>19918</v>
      </c>
      <c r="B367" s="23">
        <v>132</v>
      </c>
      <c r="C367" s="23">
        <v>7.5</v>
      </c>
      <c r="D367" s="23">
        <v>85.5</v>
      </c>
      <c r="E367" s="23">
        <v>72.5</v>
      </c>
      <c r="F367" s="23">
        <v>0</v>
      </c>
      <c r="G367" s="4" t="s">
        <v>3</v>
      </c>
    </row>
    <row r="368" spans="1:7" x14ac:dyDescent="0.25">
      <c r="A368" s="23">
        <v>19919</v>
      </c>
      <c r="B368" s="23">
        <v>112</v>
      </c>
      <c r="C368" s="23">
        <v>30</v>
      </c>
      <c r="D368" s="23">
        <v>75</v>
      </c>
      <c r="E368" s="23">
        <v>11</v>
      </c>
      <c r="F368" s="23">
        <v>8</v>
      </c>
      <c r="G368" s="4" t="s">
        <v>3</v>
      </c>
    </row>
    <row r="369" spans="1:7" x14ac:dyDescent="0.25">
      <c r="A369" s="23">
        <v>19922</v>
      </c>
      <c r="B369" s="23">
        <v>93.5</v>
      </c>
      <c r="C369" s="23">
        <v>18</v>
      </c>
      <c r="D369" s="23">
        <v>79.5</v>
      </c>
      <c r="E369" s="23">
        <v>7.5</v>
      </c>
      <c r="F369" s="23">
        <v>35.5</v>
      </c>
      <c r="G369" s="4" t="s">
        <v>168</v>
      </c>
    </row>
    <row r="370" spans="1:7" x14ac:dyDescent="0.25">
      <c r="A370" s="23">
        <v>19923</v>
      </c>
      <c r="B370" s="23">
        <v>127</v>
      </c>
      <c r="C370" s="23">
        <v>15</v>
      </c>
      <c r="D370" s="23">
        <v>75</v>
      </c>
      <c r="E370" s="23">
        <v>7.5</v>
      </c>
      <c r="F370" s="23">
        <v>8</v>
      </c>
      <c r="G370" s="4" t="s">
        <v>169</v>
      </c>
    </row>
    <row r="371" spans="1:7" x14ac:dyDescent="0.25">
      <c r="A371" s="23">
        <v>19930</v>
      </c>
      <c r="B371" s="23">
        <v>140</v>
      </c>
      <c r="C371" s="23">
        <v>0</v>
      </c>
      <c r="D371" s="23">
        <v>85</v>
      </c>
      <c r="E371" s="23">
        <v>29</v>
      </c>
      <c r="F371" s="23">
        <v>0</v>
      </c>
      <c r="G371" s="4" t="s">
        <v>164</v>
      </c>
    </row>
    <row r="372" spans="1:7" x14ac:dyDescent="0.25">
      <c r="A372" s="23">
        <v>19932</v>
      </c>
      <c r="B372" s="23">
        <v>138.5</v>
      </c>
      <c r="C372" s="23">
        <v>0</v>
      </c>
      <c r="D372" s="23">
        <v>85</v>
      </c>
      <c r="E372" s="23">
        <v>17</v>
      </c>
      <c r="F372" s="23">
        <v>1.5</v>
      </c>
      <c r="G372" s="4" t="s">
        <v>164</v>
      </c>
    </row>
    <row r="373" spans="1:7" x14ac:dyDescent="0.25">
      <c r="A373" s="23">
        <v>19934</v>
      </c>
      <c r="B373" s="23">
        <v>128.5</v>
      </c>
      <c r="C373" s="23">
        <v>18.5</v>
      </c>
      <c r="D373" s="23">
        <v>70.5</v>
      </c>
      <c r="E373" s="23">
        <v>11.5</v>
      </c>
      <c r="F373" s="23">
        <v>7.5</v>
      </c>
      <c r="G373" s="4" t="s">
        <v>196</v>
      </c>
    </row>
    <row r="374" spans="1:7" x14ac:dyDescent="0.25">
      <c r="A374" s="23">
        <v>19938</v>
      </c>
      <c r="B374" s="23">
        <v>127.5</v>
      </c>
      <c r="C374" s="23">
        <v>12</v>
      </c>
      <c r="D374" s="23">
        <v>85.5</v>
      </c>
      <c r="E374" s="23">
        <v>8</v>
      </c>
      <c r="F374" s="23">
        <v>0</v>
      </c>
      <c r="G374" s="4" t="s">
        <v>184</v>
      </c>
    </row>
    <row r="375" spans="1:7" x14ac:dyDescent="0.25">
      <c r="A375" s="23">
        <v>19939</v>
      </c>
      <c r="B375" s="23">
        <v>142.5</v>
      </c>
      <c r="C375" s="23">
        <v>0</v>
      </c>
      <c r="D375" s="23">
        <v>75</v>
      </c>
      <c r="E375" s="23">
        <v>9.5</v>
      </c>
      <c r="F375" s="23">
        <v>7.5</v>
      </c>
      <c r="G375" s="4" t="s">
        <v>181</v>
      </c>
    </row>
    <row r="376" spans="1:7" x14ac:dyDescent="0.25">
      <c r="A376" s="23">
        <v>19940</v>
      </c>
      <c r="B376" s="23">
        <v>135</v>
      </c>
      <c r="C376" s="23">
        <v>4.5</v>
      </c>
      <c r="D376" s="23">
        <v>85.5</v>
      </c>
      <c r="E376" s="23">
        <v>47.5</v>
      </c>
      <c r="F376" s="23">
        <v>0</v>
      </c>
      <c r="G376" s="4" t="s">
        <v>184</v>
      </c>
    </row>
    <row r="377" spans="1:7" x14ac:dyDescent="0.25">
      <c r="A377" s="23">
        <v>19942</v>
      </c>
      <c r="B377" s="23">
        <v>135</v>
      </c>
      <c r="C377" s="23">
        <v>0</v>
      </c>
      <c r="D377" s="23">
        <v>90</v>
      </c>
      <c r="E377" s="23">
        <v>17</v>
      </c>
      <c r="F377" s="23">
        <v>0</v>
      </c>
      <c r="G377" s="4" t="s">
        <v>184</v>
      </c>
    </row>
    <row r="378" spans="1:7" x14ac:dyDescent="0.25">
      <c r="A378" s="23">
        <v>19946</v>
      </c>
      <c r="B378" s="23">
        <v>132</v>
      </c>
      <c r="C378" s="23">
        <v>7.5</v>
      </c>
      <c r="D378" s="23">
        <v>85.5</v>
      </c>
      <c r="E378" s="23">
        <v>11.5</v>
      </c>
      <c r="F378" s="23">
        <v>0</v>
      </c>
    </row>
    <row r="379" spans="1:7" x14ac:dyDescent="0.25">
      <c r="A379" s="23">
        <v>19951</v>
      </c>
      <c r="B379" s="23">
        <v>117</v>
      </c>
      <c r="C379" s="23">
        <v>15</v>
      </c>
      <c r="D379" s="23">
        <v>93</v>
      </c>
      <c r="E379" s="23">
        <v>46</v>
      </c>
      <c r="F379" s="23">
        <v>0</v>
      </c>
    </row>
    <row r="380" spans="1:7" x14ac:dyDescent="0.25">
      <c r="A380" s="23">
        <v>19952</v>
      </c>
      <c r="B380" s="23">
        <v>142.5</v>
      </c>
      <c r="C380" s="23">
        <v>7.5</v>
      </c>
      <c r="D380" s="23">
        <v>75</v>
      </c>
      <c r="E380" s="23">
        <v>7.5</v>
      </c>
      <c r="F380" s="23">
        <v>0</v>
      </c>
      <c r="G380" s="4" t="s">
        <v>193</v>
      </c>
    </row>
    <row r="381" spans="1:7" x14ac:dyDescent="0.25">
      <c r="A381" s="23">
        <v>20591</v>
      </c>
      <c r="B381" s="23">
        <v>132</v>
      </c>
      <c r="C381" s="23">
        <v>7.5</v>
      </c>
      <c r="D381" s="23">
        <v>85.5</v>
      </c>
      <c r="E381" s="23">
        <v>54</v>
      </c>
      <c r="F381" s="23">
        <v>0</v>
      </c>
    </row>
    <row r="382" spans="1:7" x14ac:dyDescent="0.25">
      <c r="A382" s="23">
        <v>20600</v>
      </c>
      <c r="B382" s="23">
        <v>132</v>
      </c>
      <c r="C382" s="23">
        <v>0</v>
      </c>
      <c r="D382" s="23">
        <v>85.5</v>
      </c>
      <c r="E382" s="23">
        <v>36</v>
      </c>
      <c r="F382" s="23">
        <v>7.5</v>
      </c>
    </row>
    <row r="383" spans="1:7" x14ac:dyDescent="0.25">
      <c r="A383" s="23">
        <v>20665</v>
      </c>
      <c r="B383" s="23">
        <v>126.5</v>
      </c>
      <c r="C383" s="23">
        <v>7.5</v>
      </c>
      <c r="D383" s="23">
        <v>85</v>
      </c>
      <c r="E383" s="23">
        <v>43</v>
      </c>
      <c r="F383" s="23">
        <v>6</v>
      </c>
      <c r="G383" s="4" t="s">
        <v>195</v>
      </c>
    </row>
    <row r="384" spans="1:7" x14ac:dyDescent="0.25">
      <c r="A384" s="23">
        <v>20774</v>
      </c>
      <c r="B384" s="23">
        <v>90</v>
      </c>
      <c r="C384" s="23">
        <v>37.5</v>
      </c>
      <c r="D384" s="23">
        <v>90</v>
      </c>
      <c r="E384" s="23">
        <v>30</v>
      </c>
      <c r="F384" s="23">
        <v>7.5</v>
      </c>
      <c r="G384" s="4" t="s">
        <v>171</v>
      </c>
    </row>
    <row r="385" spans="1:7" x14ac:dyDescent="0.25">
      <c r="A385" s="23">
        <v>20775</v>
      </c>
      <c r="B385" s="23">
        <v>112.5</v>
      </c>
      <c r="C385" s="23">
        <v>90</v>
      </c>
      <c r="D385" s="23">
        <v>22.5</v>
      </c>
      <c r="E385" s="23">
        <v>0</v>
      </c>
      <c r="F385" s="23">
        <v>0</v>
      </c>
      <c r="G385" s="4" t="s">
        <v>172</v>
      </c>
    </row>
    <row r="386" spans="1:7" x14ac:dyDescent="0.25">
      <c r="A386" s="23">
        <v>20777</v>
      </c>
      <c r="B386" s="23">
        <v>127.5</v>
      </c>
      <c r="C386" s="23">
        <v>22.5</v>
      </c>
      <c r="D386" s="23">
        <v>75</v>
      </c>
      <c r="E386" s="23">
        <v>24.5</v>
      </c>
      <c r="F386" s="23">
        <v>0</v>
      </c>
      <c r="G386" s="4" t="s">
        <v>188</v>
      </c>
    </row>
    <row r="387" spans="1:7" x14ac:dyDescent="0.25">
      <c r="A387" s="23">
        <v>20780</v>
      </c>
      <c r="B387" s="23">
        <v>127.5</v>
      </c>
      <c r="C387" s="23">
        <v>0</v>
      </c>
      <c r="D387" s="23">
        <v>97.5</v>
      </c>
      <c r="E387" s="23">
        <v>51</v>
      </c>
      <c r="F387" s="23">
        <v>0</v>
      </c>
    </row>
    <row r="388" spans="1:7" x14ac:dyDescent="0.25">
      <c r="A388" s="23">
        <v>20781</v>
      </c>
      <c r="B388" s="23">
        <v>90</v>
      </c>
      <c r="C388" s="23">
        <v>0</v>
      </c>
      <c r="D388" s="23">
        <v>22.5</v>
      </c>
      <c r="E388" s="23">
        <v>5</v>
      </c>
      <c r="F388" s="23">
        <v>112.5</v>
      </c>
    </row>
    <row r="389" spans="1:7" x14ac:dyDescent="0.25">
      <c r="A389" s="23">
        <v>20782</v>
      </c>
      <c r="B389" s="23">
        <v>157.5</v>
      </c>
      <c r="C389" s="23">
        <v>0</v>
      </c>
      <c r="D389" s="23">
        <v>67.5</v>
      </c>
      <c r="E389" s="23">
        <v>20</v>
      </c>
      <c r="F389" s="23">
        <v>0</v>
      </c>
    </row>
    <row r="390" spans="1:7" x14ac:dyDescent="0.25">
      <c r="A390" s="23">
        <v>20783</v>
      </c>
      <c r="B390" s="23">
        <v>136.5</v>
      </c>
      <c r="C390" s="23">
        <v>0</v>
      </c>
      <c r="D390" s="23">
        <v>85.5</v>
      </c>
      <c r="E390" s="23">
        <v>14.5</v>
      </c>
      <c r="F390" s="23">
        <v>3</v>
      </c>
    </row>
    <row r="391" spans="1:7" x14ac:dyDescent="0.25">
      <c r="A391" s="23">
        <v>20786</v>
      </c>
      <c r="B391" s="23">
        <v>139.5</v>
      </c>
      <c r="C391" s="23">
        <v>0</v>
      </c>
      <c r="D391" s="23">
        <v>85.5</v>
      </c>
      <c r="E391" s="23">
        <v>49.5</v>
      </c>
      <c r="F391" s="23">
        <v>0</v>
      </c>
    </row>
    <row r="392" spans="1:7" x14ac:dyDescent="0.25">
      <c r="A392" s="23">
        <v>20788</v>
      </c>
      <c r="B392" s="23">
        <v>138</v>
      </c>
      <c r="C392" s="23">
        <v>0</v>
      </c>
      <c r="D392" s="23">
        <v>85.5</v>
      </c>
      <c r="E392" s="23">
        <v>38</v>
      </c>
      <c r="F392" s="23">
        <v>1.5</v>
      </c>
    </row>
    <row r="393" spans="1:7" x14ac:dyDescent="0.25">
      <c r="A393" s="23">
        <v>20796</v>
      </c>
      <c r="B393" s="23">
        <v>116.5</v>
      </c>
      <c r="C393" s="23">
        <v>15</v>
      </c>
      <c r="D393" s="23">
        <v>82.5</v>
      </c>
      <c r="E393" s="23">
        <v>7.5</v>
      </c>
      <c r="F393" s="23">
        <v>11</v>
      </c>
      <c r="G393" s="4" t="s">
        <v>167</v>
      </c>
    </row>
    <row r="394" spans="1:7" x14ac:dyDescent="0.25">
      <c r="A394" s="23">
        <v>20799</v>
      </c>
      <c r="B394" s="23">
        <v>144.5</v>
      </c>
      <c r="C394" s="23">
        <v>0</v>
      </c>
      <c r="D394" s="23">
        <v>75</v>
      </c>
      <c r="E394" s="23">
        <v>43</v>
      </c>
      <c r="F394" s="23">
        <v>5.5</v>
      </c>
      <c r="G394" s="4" t="s">
        <v>192</v>
      </c>
    </row>
    <row r="395" spans="1:7" x14ac:dyDescent="0.25">
      <c r="A395" s="23">
        <v>20800</v>
      </c>
      <c r="B395" s="23">
        <v>135</v>
      </c>
      <c r="C395" s="23">
        <v>15</v>
      </c>
      <c r="D395" s="23">
        <v>75</v>
      </c>
      <c r="E395" s="23">
        <v>16</v>
      </c>
      <c r="F395" s="23">
        <v>0</v>
      </c>
      <c r="G395" s="4" t="s">
        <v>183</v>
      </c>
    </row>
    <row r="396" spans="1:7" x14ac:dyDescent="0.25">
      <c r="A396" s="23">
        <v>20803</v>
      </c>
      <c r="B396" s="23">
        <v>142.5</v>
      </c>
      <c r="C396" s="23">
        <v>0</v>
      </c>
      <c r="D396" s="23">
        <v>75</v>
      </c>
      <c r="E396" s="23">
        <v>12</v>
      </c>
      <c r="F396" s="23">
        <v>7.5</v>
      </c>
      <c r="G396" s="4" t="s">
        <v>181</v>
      </c>
    </row>
    <row r="397" spans="1:7" x14ac:dyDescent="0.25">
      <c r="A397" s="23">
        <v>20804</v>
      </c>
      <c r="B397" s="23">
        <v>135</v>
      </c>
      <c r="C397" s="23">
        <v>4.5</v>
      </c>
      <c r="D397" s="23">
        <v>85.5</v>
      </c>
      <c r="E397" s="23">
        <v>39.5</v>
      </c>
      <c r="F397" s="23">
        <v>0</v>
      </c>
      <c r="G397" s="4" t="s">
        <v>184</v>
      </c>
    </row>
    <row r="398" spans="1:7" x14ac:dyDescent="0.25">
      <c r="A398" s="23">
        <v>20805</v>
      </c>
      <c r="B398" s="23">
        <v>135</v>
      </c>
      <c r="C398" s="23">
        <v>0</v>
      </c>
      <c r="D398" s="23">
        <v>90</v>
      </c>
      <c r="E398" s="23">
        <v>19</v>
      </c>
      <c r="F398" s="23">
        <v>0</v>
      </c>
      <c r="G398" s="4" t="s">
        <v>166</v>
      </c>
    </row>
    <row r="399" spans="1:7" x14ac:dyDescent="0.25">
      <c r="A399" s="23">
        <v>20806</v>
      </c>
      <c r="B399" s="23">
        <v>112.5</v>
      </c>
      <c r="C399" s="23">
        <v>0</v>
      </c>
      <c r="D399" s="23">
        <v>82.5</v>
      </c>
      <c r="E399" s="23">
        <v>21.5</v>
      </c>
      <c r="F399" s="23">
        <v>30</v>
      </c>
      <c r="G399" s="4" t="s">
        <v>166</v>
      </c>
    </row>
    <row r="400" spans="1:7" x14ac:dyDescent="0.25">
      <c r="A400" s="23">
        <v>20811</v>
      </c>
      <c r="B400" s="23">
        <v>135</v>
      </c>
      <c r="C400" s="23">
        <v>4.5</v>
      </c>
      <c r="D400" s="23">
        <v>85.5</v>
      </c>
      <c r="E400" s="23">
        <v>69.5</v>
      </c>
      <c r="F400" s="23">
        <v>0</v>
      </c>
      <c r="G400" s="4" t="s">
        <v>184</v>
      </c>
    </row>
    <row r="401" spans="1:7" x14ac:dyDescent="0.25">
      <c r="A401" s="23">
        <v>20817</v>
      </c>
      <c r="B401" s="23">
        <v>127.5</v>
      </c>
      <c r="C401" s="23">
        <v>12</v>
      </c>
      <c r="D401" s="23">
        <v>85.5</v>
      </c>
      <c r="E401" s="23">
        <v>16</v>
      </c>
      <c r="F401" s="23">
        <v>0</v>
      </c>
      <c r="G401" s="4" t="s">
        <v>184</v>
      </c>
    </row>
    <row r="402" spans="1:7" x14ac:dyDescent="0.25">
      <c r="A402" s="23">
        <v>20820</v>
      </c>
      <c r="B402" s="23">
        <v>90</v>
      </c>
      <c r="C402" s="23">
        <v>22.5</v>
      </c>
      <c r="D402" s="23">
        <v>82.5</v>
      </c>
      <c r="E402" s="23">
        <v>11.5</v>
      </c>
      <c r="F402" s="23">
        <v>30</v>
      </c>
    </row>
    <row r="403" spans="1:7" x14ac:dyDescent="0.25">
      <c r="A403" s="23">
        <v>20821</v>
      </c>
      <c r="B403" s="23">
        <v>127.5</v>
      </c>
      <c r="C403" s="23">
        <v>12</v>
      </c>
      <c r="D403" s="23">
        <v>85.5</v>
      </c>
      <c r="E403" s="23">
        <v>22.5</v>
      </c>
      <c r="F403" s="23">
        <v>0</v>
      </c>
      <c r="G403" s="4" t="s">
        <v>193</v>
      </c>
    </row>
    <row r="404" spans="1:7" x14ac:dyDescent="0.25">
      <c r="A404" s="23">
        <v>20822</v>
      </c>
      <c r="B404" s="23">
        <v>135</v>
      </c>
      <c r="C404" s="23">
        <v>0</v>
      </c>
      <c r="D404" s="23">
        <v>90</v>
      </c>
      <c r="E404" s="23">
        <v>45</v>
      </c>
      <c r="F404" s="23">
        <v>0</v>
      </c>
    </row>
    <row r="405" spans="1:7" x14ac:dyDescent="0.25">
      <c r="A405" s="23">
        <v>20823</v>
      </c>
      <c r="B405" s="23">
        <v>37.5</v>
      </c>
      <c r="C405" s="23">
        <v>102</v>
      </c>
      <c r="D405" s="23">
        <v>85.5</v>
      </c>
      <c r="E405" s="23">
        <v>7</v>
      </c>
      <c r="F405" s="23">
        <v>0</v>
      </c>
    </row>
    <row r="406" spans="1:7" x14ac:dyDescent="0.25">
      <c r="A406" s="23">
        <v>20826</v>
      </c>
      <c r="B406" s="23">
        <v>118.5</v>
      </c>
      <c r="C406" s="23">
        <v>15</v>
      </c>
      <c r="D406" s="23">
        <v>82.5</v>
      </c>
      <c r="E406" s="23">
        <v>7.5</v>
      </c>
      <c r="F406" s="23">
        <v>9</v>
      </c>
      <c r="G406" s="4" t="s">
        <v>3</v>
      </c>
    </row>
    <row r="407" spans="1:7" x14ac:dyDescent="0.25">
      <c r="A407" s="23">
        <v>20933</v>
      </c>
      <c r="B407" s="23">
        <v>139.5</v>
      </c>
      <c r="C407" s="23">
        <v>0</v>
      </c>
      <c r="D407" s="23">
        <v>85.5</v>
      </c>
      <c r="E407" s="23">
        <v>18.5</v>
      </c>
      <c r="F407" s="23">
        <v>0</v>
      </c>
      <c r="G407" s="4" t="s">
        <v>189</v>
      </c>
    </row>
    <row r="408" spans="1:7" x14ac:dyDescent="0.25">
      <c r="A408" s="23">
        <v>20939</v>
      </c>
      <c r="B408" s="23">
        <v>142.5</v>
      </c>
      <c r="C408" s="23">
        <v>0</v>
      </c>
      <c r="D408" s="23">
        <v>82.5</v>
      </c>
      <c r="E408" s="23">
        <v>0</v>
      </c>
      <c r="F408" s="23">
        <v>0</v>
      </c>
      <c r="G408" s="4" t="s">
        <v>178</v>
      </c>
    </row>
    <row r="409" spans="1:7" x14ac:dyDescent="0.25">
      <c r="A409" s="23">
        <v>21106</v>
      </c>
      <c r="B409" s="23">
        <v>135</v>
      </c>
      <c r="C409" s="23">
        <v>0</v>
      </c>
      <c r="D409" s="23">
        <v>82.5</v>
      </c>
      <c r="E409" s="23">
        <v>36.5</v>
      </c>
      <c r="F409" s="23">
        <v>7.5</v>
      </c>
      <c r="G409" s="4" t="s">
        <v>202</v>
      </c>
    </row>
    <row r="410" spans="1:7" x14ac:dyDescent="0.25">
      <c r="A410" s="23">
        <v>21112</v>
      </c>
      <c r="B410" s="23">
        <v>122.5</v>
      </c>
      <c r="C410" s="23">
        <v>15</v>
      </c>
      <c r="D410" s="23">
        <v>85</v>
      </c>
      <c r="E410" s="23">
        <v>18</v>
      </c>
      <c r="F410" s="23">
        <v>2.5</v>
      </c>
      <c r="G410" s="4" t="s">
        <v>164</v>
      </c>
    </row>
    <row r="411" spans="1:7" x14ac:dyDescent="0.25">
      <c r="A411" s="23">
        <v>21119</v>
      </c>
      <c r="B411" s="23">
        <v>135</v>
      </c>
      <c r="C411" s="23">
        <v>4.5</v>
      </c>
      <c r="D411" s="23">
        <v>85.5</v>
      </c>
      <c r="E411" s="23">
        <v>12</v>
      </c>
      <c r="F411" s="23">
        <v>0</v>
      </c>
      <c r="G411" s="4" t="s">
        <v>184</v>
      </c>
    </row>
    <row r="412" spans="1:7" x14ac:dyDescent="0.25">
      <c r="A412" s="23">
        <v>21283</v>
      </c>
      <c r="B412" s="23">
        <v>142.5</v>
      </c>
      <c r="C412" s="23">
        <v>0</v>
      </c>
      <c r="D412" s="23">
        <v>82.5</v>
      </c>
      <c r="E412" s="23">
        <v>7.5</v>
      </c>
      <c r="F412" s="23">
        <v>0</v>
      </c>
    </row>
    <row r="413" spans="1:7" x14ac:dyDescent="0.25">
      <c r="A413" s="23">
        <v>21358</v>
      </c>
      <c r="B413" s="23">
        <v>154.5</v>
      </c>
      <c r="C413" s="23">
        <v>0</v>
      </c>
      <c r="D413" s="23">
        <v>70.5</v>
      </c>
      <c r="E413" s="23">
        <v>64.5</v>
      </c>
      <c r="F413" s="23">
        <v>0</v>
      </c>
    </row>
    <row r="414" spans="1:7" x14ac:dyDescent="0.25">
      <c r="A414" s="23">
        <v>21360</v>
      </c>
      <c r="B414" s="23">
        <v>135</v>
      </c>
      <c r="C414" s="23">
        <v>0</v>
      </c>
      <c r="D414" s="23">
        <v>85.5</v>
      </c>
      <c r="E414" s="23">
        <v>40</v>
      </c>
      <c r="F414" s="23">
        <v>4.5</v>
      </c>
      <c r="G414" s="4" t="s">
        <v>170</v>
      </c>
    </row>
    <row r="415" spans="1:7" x14ac:dyDescent="0.25">
      <c r="A415" s="23">
        <v>21366</v>
      </c>
      <c r="B415" s="23">
        <v>135</v>
      </c>
      <c r="C415" s="23">
        <v>7.5</v>
      </c>
      <c r="D415" s="23">
        <v>82.5</v>
      </c>
      <c r="E415" s="23">
        <v>18</v>
      </c>
      <c r="F415" s="23">
        <v>0</v>
      </c>
      <c r="G415" s="4" t="s">
        <v>167</v>
      </c>
    </row>
    <row r="416" spans="1:7" x14ac:dyDescent="0.25">
      <c r="A416" s="23">
        <v>21367</v>
      </c>
      <c r="B416" s="23">
        <v>142.5</v>
      </c>
      <c r="C416" s="23">
        <v>0</v>
      </c>
      <c r="D416" s="23">
        <v>75</v>
      </c>
      <c r="E416" s="23">
        <v>20</v>
      </c>
      <c r="F416" s="23">
        <v>7.5</v>
      </c>
      <c r="G416" s="4" t="s">
        <v>181</v>
      </c>
    </row>
    <row r="417" spans="1:7" x14ac:dyDescent="0.25">
      <c r="A417" s="23">
        <v>21369</v>
      </c>
      <c r="B417" s="23">
        <v>109.5</v>
      </c>
      <c r="C417" s="23">
        <v>7.5</v>
      </c>
      <c r="D417" s="23">
        <v>85.5</v>
      </c>
      <c r="E417" s="23">
        <v>33</v>
      </c>
      <c r="F417" s="23">
        <v>22.5</v>
      </c>
    </row>
    <row r="418" spans="1:7" x14ac:dyDescent="0.25">
      <c r="A418" s="23">
        <v>21370</v>
      </c>
      <c r="B418" s="23">
        <v>7.5</v>
      </c>
      <c r="C418" s="23">
        <v>22.5</v>
      </c>
      <c r="D418" s="23">
        <v>7.5</v>
      </c>
      <c r="E418" s="23">
        <v>0</v>
      </c>
      <c r="F418" s="23">
        <v>30</v>
      </c>
    </row>
    <row r="419" spans="1:7" x14ac:dyDescent="0.25">
      <c r="A419" s="23">
        <v>21371</v>
      </c>
      <c r="B419" s="23">
        <v>133</v>
      </c>
      <c r="C419" s="23">
        <v>4.5</v>
      </c>
      <c r="D419" s="23">
        <v>85.5</v>
      </c>
      <c r="E419" s="23">
        <v>31.5</v>
      </c>
      <c r="F419" s="23">
        <v>2</v>
      </c>
      <c r="G419" s="4" t="s">
        <v>184</v>
      </c>
    </row>
    <row r="420" spans="1:7" x14ac:dyDescent="0.25">
      <c r="A420" s="23">
        <v>21372</v>
      </c>
      <c r="B420" s="23">
        <v>88.5</v>
      </c>
      <c r="C420" s="23">
        <v>7.5</v>
      </c>
      <c r="D420" s="23">
        <v>90</v>
      </c>
      <c r="E420" s="23">
        <v>7.5</v>
      </c>
      <c r="F420" s="23">
        <v>39</v>
      </c>
      <c r="G420" s="4" t="s">
        <v>180</v>
      </c>
    </row>
    <row r="421" spans="1:7" x14ac:dyDescent="0.25">
      <c r="A421" s="23">
        <v>21557</v>
      </c>
      <c r="B421" s="23">
        <v>109</v>
      </c>
      <c r="C421" s="23">
        <v>3.5</v>
      </c>
      <c r="D421" s="23">
        <v>90</v>
      </c>
      <c r="E421" s="23">
        <v>7</v>
      </c>
      <c r="F421" s="23">
        <v>22.5</v>
      </c>
      <c r="G421" s="4" t="s">
        <v>190</v>
      </c>
    </row>
    <row r="422" spans="1:7" x14ac:dyDescent="0.25">
      <c r="A422" s="23">
        <v>21558</v>
      </c>
      <c r="B422" s="23">
        <v>139</v>
      </c>
      <c r="C422" s="23">
        <v>3.5</v>
      </c>
      <c r="D422" s="23">
        <v>82.5</v>
      </c>
      <c r="E422" s="23">
        <v>31</v>
      </c>
      <c r="F422" s="23">
        <v>0</v>
      </c>
      <c r="G422" s="4" t="s">
        <v>190</v>
      </c>
    </row>
    <row r="423" spans="1:7" x14ac:dyDescent="0.25">
      <c r="A423" s="23">
        <v>21561</v>
      </c>
      <c r="B423" s="23">
        <v>135</v>
      </c>
      <c r="C423" s="23">
        <v>12</v>
      </c>
      <c r="D423" s="23">
        <v>78</v>
      </c>
      <c r="E423" s="23">
        <v>7.5</v>
      </c>
      <c r="F423" s="23">
        <v>0</v>
      </c>
      <c r="G423" s="4" t="s">
        <v>185</v>
      </c>
    </row>
    <row r="424" spans="1:7" x14ac:dyDescent="0.25">
      <c r="A424" s="23">
        <v>21562</v>
      </c>
      <c r="B424" s="23">
        <v>127.5</v>
      </c>
      <c r="C424" s="23">
        <v>12</v>
      </c>
      <c r="D424" s="23">
        <v>78</v>
      </c>
      <c r="E424" s="23">
        <v>7.5</v>
      </c>
      <c r="F424" s="23">
        <v>7.5</v>
      </c>
      <c r="G424" s="4" t="s">
        <v>185</v>
      </c>
    </row>
    <row r="425" spans="1:7" x14ac:dyDescent="0.25">
      <c r="A425" s="23">
        <v>21566</v>
      </c>
      <c r="B425" s="23">
        <v>135</v>
      </c>
      <c r="C425" s="23">
        <v>7.5</v>
      </c>
      <c r="D425" s="23">
        <v>75</v>
      </c>
      <c r="E425" s="23">
        <v>11.5</v>
      </c>
      <c r="F425" s="23">
        <v>7.5</v>
      </c>
    </row>
    <row r="426" spans="1:7" x14ac:dyDescent="0.25">
      <c r="A426" s="23">
        <v>21583</v>
      </c>
      <c r="B426" s="23">
        <v>147</v>
      </c>
      <c r="C426" s="23">
        <v>7.5</v>
      </c>
      <c r="D426" s="23">
        <v>70.5</v>
      </c>
      <c r="E426" s="23">
        <v>22.5</v>
      </c>
      <c r="F426" s="23">
        <v>0</v>
      </c>
      <c r="G426" s="4" t="s">
        <v>196</v>
      </c>
    </row>
    <row r="427" spans="1:7" x14ac:dyDescent="0.25">
      <c r="A427" s="23">
        <v>21586</v>
      </c>
      <c r="B427" s="23">
        <v>135</v>
      </c>
      <c r="C427" s="23">
        <v>4.5</v>
      </c>
      <c r="D427" s="23">
        <v>85.5</v>
      </c>
      <c r="E427" s="23">
        <v>41.5</v>
      </c>
      <c r="F427" s="23">
        <v>0</v>
      </c>
      <c r="G427" s="4" t="s">
        <v>166</v>
      </c>
    </row>
    <row r="428" spans="1:7" x14ac:dyDescent="0.25">
      <c r="A428" s="23">
        <v>21588</v>
      </c>
      <c r="B428" s="23">
        <v>97.5</v>
      </c>
      <c r="C428" s="23">
        <v>45</v>
      </c>
      <c r="D428" s="23">
        <v>82.5</v>
      </c>
      <c r="E428" s="23">
        <v>15</v>
      </c>
      <c r="F428" s="23">
        <v>0</v>
      </c>
      <c r="G428" s="4" t="s">
        <v>176</v>
      </c>
    </row>
    <row r="429" spans="1:7" x14ac:dyDescent="0.25">
      <c r="A429" s="23">
        <v>21589</v>
      </c>
      <c r="B429" s="23">
        <v>142.5</v>
      </c>
      <c r="C429" s="23">
        <v>0</v>
      </c>
      <c r="D429" s="23">
        <v>82.5</v>
      </c>
      <c r="E429" s="23">
        <v>22.5</v>
      </c>
      <c r="F429" s="23">
        <v>0</v>
      </c>
      <c r="G429" s="4" t="s">
        <v>196</v>
      </c>
    </row>
    <row r="430" spans="1:7" x14ac:dyDescent="0.25">
      <c r="A430" s="23">
        <v>21655</v>
      </c>
      <c r="B430" s="23">
        <v>147</v>
      </c>
      <c r="C430" s="23">
        <v>0</v>
      </c>
      <c r="D430" s="23">
        <v>78</v>
      </c>
      <c r="E430" s="23">
        <v>42</v>
      </c>
      <c r="F430" s="23">
        <v>0</v>
      </c>
    </row>
    <row r="431" spans="1:7" x14ac:dyDescent="0.25">
      <c r="A431" s="23">
        <v>21683</v>
      </c>
      <c r="B431" s="23">
        <v>139.5</v>
      </c>
      <c r="C431" s="23">
        <v>0</v>
      </c>
      <c r="D431" s="23">
        <v>85.5</v>
      </c>
      <c r="E431" s="23">
        <v>58</v>
      </c>
      <c r="F431" s="23">
        <v>0</v>
      </c>
    </row>
    <row r="432" spans="1:7" x14ac:dyDescent="0.25">
      <c r="A432" s="23">
        <v>21925</v>
      </c>
      <c r="B432" s="23">
        <v>105</v>
      </c>
      <c r="C432" s="23">
        <v>30</v>
      </c>
      <c r="D432" s="23">
        <v>90</v>
      </c>
      <c r="E432" s="23">
        <v>3.5</v>
      </c>
      <c r="F432" s="23">
        <v>0</v>
      </c>
      <c r="G432" s="4" t="s">
        <v>188</v>
      </c>
    </row>
    <row r="433" spans="1:7" x14ac:dyDescent="0.25">
      <c r="A433" s="23">
        <v>21934</v>
      </c>
      <c r="B433" s="23">
        <v>127.5</v>
      </c>
      <c r="C433" s="23">
        <v>0</v>
      </c>
      <c r="D433" s="23">
        <v>75</v>
      </c>
      <c r="E433" s="23">
        <v>20</v>
      </c>
      <c r="F433" s="23">
        <v>22.5</v>
      </c>
    </row>
    <row r="434" spans="1:7" x14ac:dyDescent="0.25">
      <c r="A434" s="23">
        <v>21938</v>
      </c>
      <c r="B434" s="23">
        <v>120</v>
      </c>
      <c r="C434" s="23">
        <v>15</v>
      </c>
      <c r="D434" s="23">
        <v>90</v>
      </c>
      <c r="E434" s="23">
        <v>7.5</v>
      </c>
      <c r="F434" s="23">
        <v>0</v>
      </c>
      <c r="G434" s="4" t="s">
        <v>203</v>
      </c>
    </row>
    <row r="435" spans="1:7" x14ac:dyDescent="0.25">
      <c r="A435" s="23">
        <v>21957</v>
      </c>
      <c r="B435" s="23">
        <v>105</v>
      </c>
      <c r="C435" s="23">
        <v>7.5</v>
      </c>
      <c r="D435" s="23">
        <v>60</v>
      </c>
      <c r="E435" s="23">
        <v>0</v>
      </c>
      <c r="F435" s="23">
        <v>52.5</v>
      </c>
      <c r="G435" s="4" t="s">
        <v>198</v>
      </c>
    </row>
    <row r="436" spans="1:7" x14ac:dyDescent="0.25">
      <c r="A436" s="23">
        <v>21958</v>
      </c>
      <c r="B436" s="23">
        <v>110</v>
      </c>
      <c r="C436" s="23">
        <v>27</v>
      </c>
      <c r="D436" s="23">
        <v>85.5</v>
      </c>
      <c r="E436" s="23">
        <v>12.5</v>
      </c>
      <c r="F436" s="23">
        <v>2.5</v>
      </c>
      <c r="G436" s="4" t="s">
        <v>202</v>
      </c>
    </row>
    <row r="437" spans="1:7" x14ac:dyDescent="0.25">
      <c r="A437" s="23">
        <v>21961</v>
      </c>
      <c r="B437" s="23">
        <v>135</v>
      </c>
      <c r="C437" s="23">
        <v>0</v>
      </c>
      <c r="D437" s="23">
        <v>90</v>
      </c>
      <c r="E437" s="23">
        <v>7.5</v>
      </c>
      <c r="F437" s="23">
        <v>0</v>
      </c>
      <c r="G437" s="4" t="s">
        <v>203</v>
      </c>
    </row>
    <row r="438" spans="1:7" x14ac:dyDescent="0.25">
      <c r="A438" s="23">
        <v>21985</v>
      </c>
      <c r="B438" s="23">
        <v>120</v>
      </c>
      <c r="C438" s="23">
        <v>15</v>
      </c>
      <c r="D438" s="23">
        <v>90</v>
      </c>
      <c r="E438" s="23">
        <v>7.5</v>
      </c>
      <c r="F438" s="23">
        <v>0</v>
      </c>
      <c r="G438" s="4" t="s">
        <v>184</v>
      </c>
    </row>
    <row r="439" spans="1:7" x14ac:dyDescent="0.25">
      <c r="A439" s="23">
        <v>21988</v>
      </c>
      <c r="B439" s="23">
        <v>127.5</v>
      </c>
      <c r="C439" s="23">
        <v>22.5</v>
      </c>
      <c r="D439" s="23">
        <v>75</v>
      </c>
      <c r="E439" s="23">
        <v>4</v>
      </c>
      <c r="F439" s="23">
        <v>0</v>
      </c>
      <c r="G439" s="4" t="s">
        <v>169</v>
      </c>
    </row>
    <row r="440" spans="1:7" x14ac:dyDescent="0.25">
      <c r="A440" s="23">
        <v>21992</v>
      </c>
      <c r="B440" s="23">
        <v>135</v>
      </c>
      <c r="C440" s="23">
        <v>0</v>
      </c>
      <c r="D440" s="23">
        <v>90</v>
      </c>
      <c r="E440" s="23">
        <v>30</v>
      </c>
      <c r="F440" s="23">
        <v>0</v>
      </c>
      <c r="G440" s="4" t="s">
        <v>193</v>
      </c>
    </row>
    <row r="441" spans="1:7" x14ac:dyDescent="0.25">
      <c r="A441" s="23">
        <v>21997</v>
      </c>
      <c r="B441" s="23">
        <v>94.5</v>
      </c>
      <c r="C441" s="23">
        <v>45</v>
      </c>
      <c r="D441" s="23">
        <v>85.5</v>
      </c>
      <c r="E441" s="23">
        <v>30</v>
      </c>
      <c r="F441" s="23">
        <v>0</v>
      </c>
      <c r="G441" s="4" t="s">
        <v>171</v>
      </c>
    </row>
    <row r="442" spans="1:7" x14ac:dyDescent="0.25">
      <c r="A442" s="23">
        <v>21999</v>
      </c>
      <c r="B442" s="23">
        <v>111.5</v>
      </c>
      <c r="C442" s="23">
        <v>22.5</v>
      </c>
      <c r="D442" s="23">
        <v>87</v>
      </c>
      <c r="E442" s="23">
        <v>12.5</v>
      </c>
      <c r="F442" s="23">
        <v>4</v>
      </c>
    </row>
    <row r="443" spans="1:7" x14ac:dyDescent="0.25">
      <c r="A443" s="23">
        <v>22001</v>
      </c>
      <c r="B443" s="23">
        <v>142.5</v>
      </c>
      <c r="C443" s="23">
        <v>12</v>
      </c>
      <c r="D443" s="23">
        <v>70.5</v>
      </c>
      <c r="E443" s="23">
        <v>17.5</v>
      </c>
      <c r="F443" s="23">
        <v>0</v>
      </c>
      <c r="G443" s="4" t="s">
        <v>189</v>
      </c>
    </row>
    <row r="444" spans="1:7" x14ac:dyDescent="0.25">
      <c r="A444" s="23">
        <v>22005</v>
      </c>
      <c r="B444" s="23">
        <v>146.5</v>
      </c>
      <c r="C444" s="23">
        <v>8</v>
      </c>
      <c r="D444" s="23">
        <v>70.5</v>
      </c>
      <c r="E444" s="23">
        <v>7.5</v>
      </c>
      <c r="F444" s="23">
        <v>0</v>
      </c>
      <c r="G444" s="4" t="s">
        <v>198</v>
      </c>
    </row>
    <row r="445" spans="1:7" x14ac:dyDescent="0.25">
      <c r="A445" s="23">
        <v>22009</v>
      </c>
      <c r="B445" s="23">
        <v>150</v>
      </c>
      <c r="C445" s="23">
        <v>0</v>
      </c>
      <c r="D445" s="23">
        <v>75</v>
      </c>
      <c r="E445" s="23">
        <v>10.5</v>
      </c>
      <c r="F445" s="23">
        <v>0</v>
      </c>
      <c r="G445" s="4" t="s">
        <v>167</v>
      </c>
    </row>
    <row r="446" spans="1:7" x14ac:dyDescent="0.25">
      <c r="A446" s="23">
        <v>22010</v>
      </c>
      <c r="B446" s="23">
        <v>150</v>
      </c>
      <c r="C446" s="23">
        <v>0</v>
      </c>
      <c r="D446" s="23">
        <v>75</v>
      </c>
      <c r="E446" s="23">
        <v>10.5</v>
      </c>
      <c r="F446" s="23">
        <v>0</v>
      </c>
      <c r="G446" s="4" t="s">
        <v>190</v>
      </c>
    </row>
    <row r="447" spans="1:7" x14ac:dyDescent="0.25">
      <c r="A447" s="23">
        <v>22014</v>
      </c>
      <c r="B447" s="23">
        <v>140</v>
      </c>
      <c r="C447" s="23">
        <v>0</v>
      </c>
      <c r="D447" s="23">
        <v>85</v>
      </c>
      <c r="E447" s="23">
        <v>23</v>
      </c>
      <c r="F447" s="23">
        <v>0</v>
      </c>
      <c r="G447" s="4" t="s">
        <v>164</v>
      </c>
    </row>
    <row r="448" spans="1:7" x14ac:dyDescent="0.25">
      <c r="A448" s="23">
        <v>22016</v>
      </c>
      <c r="B448" s="23">
        <v>135</v>
      </c>
      <c r="C448" s="23">
        <v>4.5</v>
      </c>
      <c r="D448" s="23">
        <v>85.5</v>
      </c>
      <c r="E448" s="23">
        <v>12</v>
      </c>
      <c r="F448" s="23">
        <v>0</v>
      </c>
      <c r="G448" s="4" t="s">
        <v>184</v>
      </c>
    </row>
    <row r="449" spans="1:7" x14ac:dyDescent="0.25">
      <c r="A449" s="23">
        <v>22332</v>
      </c>
      <c r="B449" s="23">
        <v>127.5</v>
      </c>
      <c r="C449" s="23">
        <v>22.5</v>
      </c>
      <c r="D449" s="23">
        <v>75</v>
      </c>
      <c r="E449" s="23">
        <v>8</v>
      </c>
      <c r="F449" s="23">
        <v>0</v>
      </c>
      <c r="G449" s="4" t="s">
        <v>3</v>
      </c>
    </row>
    <row r="450" spans="1:7" x14ac:dyDescent="0.25">
      <c r="A450" s="23">
        <v>22334</v>
      </c>
      <c r="B450" s="23">
        <v>150</v>
      </c>
      <c r="C450" s="23">
        <v>0</v>
      </c>
      <c r="D450" s="23">
        <v>75</v>
      </c>
      <c r="E450" s="23">
        <v>11</v>
      </c>
      <c r="F450" s="23">
        <v>0</v>
      </c>
      <c r="G450" s="4" t="s">
        <v>3</v>
      </c>
    </row>
    <row r="451" spans="1:7" x14ac:dyDescent="0.25">
      <c r="A451" s="23">
        <v>22343</v>
      </c>
      <c r="B451" s="23">
        <v>52.5</v>
      </c>
      <c r="C451" s="23">
        <v>154.5</v>
      </c>
      <c r="D451" s="23">
        <v>18</v>
      </c>
      <c r="E451" s="23">
        <v>18</v>
      </c>
      <c r="F451" s="23">
        <v>0</v>
      </c>
      <c r="G451" s="4" t="s">
        <v>189</v>
      </c>
    </row>
    <row r="452" spans="1:7" x14ac:dyDescent="0.25">
      <c r="A452" s="23">
        <v>22348</v>
      </c>
      <c r="B452" s="23">
        <v>135</v>
      </c>
      <c r="C452" s="23">
        <v>15</v>
      </c>
      <c r="D452" s="23">
        <v>75</v>
      </c>
      <c r="E452" s="23">
        <v>22.5</v>
      </c>
      <c r="F452" s="23">
        <v>0</v>
      </c>
      <c r="G452" s="4" t="s">
        <v>185</v>
      </c>
    </row>
    <row r="453" spans="1:7" x14ac:dyDescent="0.25">
      <c r="A453" s="23">
        <v>22357</v>
      </c>
      <c r="B453" s="23">
        <v>139.5</v>
      </c>
      <c r="C453" s="23">
        <v>0</v>
      </c>
      <c r="D453" s="23">
        <v>85.5</v>
      </c>
      <c r="E453" s="23">
        <v>13.5</v>
      </c>
      <c r="F453" s="23">
        <v>0</v>
      </c>
    </row>
    <row r="454" spans="1:7" x14ac:dyDescent="0.25">
      <c r="A454" s="23">
        <v>22358</v>
      </c>
      <c r="B454" s="23">
        <v>135</v>
      </c>
      <c r="C454" s="23">
        <v>4.5</v>
      </c>
      <c r="D454" s="23">
        <v>85.5</v>
      </c>
      <c r="E454" s="23">
        <v>15.5</v>
      </c>
      <c r="F454" s="23">
        <v>0</v>
      </c>
      <c r="G454" s="4" t="s">
        <v>184</v>
      </c>
    </row>
    <row r="455" spans="1:7" x14ac:dyDescent="0.25">
      <c r="A455" s="23">
        <v>22359</v>
      </c>
      <c r="B455" s="23">
        <v>124.5</v>
      </c>
      <c r="C455" s="23">
        <v>12</v>
      </c>
      <c r="D455" s="23">
        <v>85.5</v>
      </c>
      <c r="E455" s="23">
        <v>8</v>
      </c>
      <c r="F455" s="23">
        <v>3</v>
      </c>
      <c r="G455" s="4" t="s">
        <v>184</v>
      </c>
    </row>
    <row r="456" spans="1:7" x14ac:dyDescent="0.25">
      <c r="A456" s="23">
        <v>22478</v>
      </c>
      <c r="B456" s="23">
        <v>94.5</v>
      </c>
      <c r="C456" s="23">
        <v>45</v>
      </c>
      <c r="D456" s="23">
        <v>85.5</v>
      </c>
      <c r="E456" s="23">
        <v>11</v>
      </c>
      <c r="F456" s="23">
        <v>0</v>
      </c>
      <c r="G456" s="4" t="s">
        <v>196</v>
      </c>
    </row>
    <row r="457" spans="1:7" x14ac:dyDescent="0.25">
      <c r="A457" s="23">
        <v>22524</v>
      </c>
      <c r="B457" s="23">
        <v>52.5</v>
      </c>
      <c r="C457" s="23">
        <v>94.5</v>
      </c>
      <c r="D457" s="23">
        <v>78</v>
      </c>
      <c r="E457" s="23">
        <v>0</v>
      </c>
      <c r="F457" s="23">
        <v>0</v>
      </c>
    </row>
    <row r="458" spans="1:7" x14ac:dyDescent="0.25">
      <c r="A458" s="23">
        <v>22629</v>
      </c>
      <c r="B458" s="23">
        <v>108</v>
      </c>
      <c r="C458" s="23">
        <v>15</v>
      </c>
      <c r="D458" s="23">
        <v>90</v>
      </c>
      <c r="E458" s="23">
        <v>7.5</v>
      </c>
      <c r="F458" s="23">
        <v>12</v>
      </c>
    </row>
    <row r="459" spans="1:7" x14ac:dyDescent="0.25">
      <c r="A459" s="23">
        <v>22631</v>
      </c>
      <c r="B459" s="23">
        <v>124.5</v>
      </c>
      <c r="C459" s="23">
        <v>0</v>
      </c>
      <c r="D459" s="23">
        <v>82</v>
      </c>
      <c r="E459" s="23">
        <v>25</v>
      </c>
      <c r="F459" s="23">
        <v>18.5</v>
      </c>
      <c r="G459" s="4" t="s">
        <v>195</v>
      </c>
    </row>
    <row r="460" spans="1:7" x14ac:dyDescent="0.25">
      <c r="A460" s="23">
        <v>22936</v>
      </c>
      <c r="B460" s="23">
        <v>139.5</v>
      </c>
      <c r="C460" s="23">
        <v>0</v>
      </c>
      <c r="D460" s="23">
        <v>85.5</v>
      </c>
      <c r="E460" s="23">
        <v>41</v>
      </c>
      <c r="F460" s="23">
        <v>0</v>
      </c>
      <c r="G460" s="4" t="s">
        <v>171</v>
      </c>
    </row>
    <row r="461" spans="1:7" x14ac:dyDescent="0.25">
      <c r="A461" s="23">
        <v>22938</v>
      </c>
      <c r="B461" s="23">
        <v>139.5</v>
      </c>
      <c r="C461" s="23">
        <v>0</v>
      </c>
      <c r="D461" s="23">
        <v>85.5</v>
      </c>
      <c r="E461" s="23">
        <v>34.5</v>
      </c>
      <c r="F461" s="23">
        <v>0</v>
      </c>
      <c r="G461" s="4" t="s">
        <v>173</v>
      </c>
    </row>
    <row r="462" spans="1:7" x14ac:dyDescent="0.25">
      <c r="A462" s="23">
        <v>22939</v>
      </c>
      <c r="B462" s="23">
        <v>102.5</v>
      </c>
      <c r="C462" s="23">
        <v>37.5</v>
      </c>
      <c r="D462" s="23">
        <v>85</v>
      </c>
      <c r="E462" s="23">
        <v>43.5</v>
      </c>
      <c r="F462" s="23">
        <v>0</v>
      </c>
      <c r="G462" s="4" t="s">
        <v>195</v>
      </c>
    </row>
    <row r="463" spans="1:7" x14ac:dyDescent="0.25">
      <c r="A463" s="23">
        <v>22940</v>
      </c>
      <c r="B463" s="23">
        <v>135</v>
      </c>
      <c r="C463" s="23">
        <v>15</v>
      </c>
      <c r="D463" s="23">
        <v>75</v>
      </c>
      <c r="E463" s="23">
        <v>18.5</v>
      </c>
      <c r="F463" s="23">
        <v>0</v>
      </c>
      <c r="G463" s="4" t="s">
        <v>3</v>
      </c>
    </row>
    <row r="464" spans="1:7" x14ac:dyDescent="0.25">
      <c r="A464" s="23">
        <v>22944</v>
      </c>
      <c r="B464" s="23">
        <v>127.5</v>
      </c>
      <c r="C464" s="23">
        <v>0</v>
      </c>
      <c r="D464" s="23">
        <v>90</v>
      </c>
      <c r="E464" s="23">
        <v>10.5</v>
      </c>
      <c r="F464" s="23">
        <v>7.5</v>
      </c>
      <c r="G464" s="4" t="s">
        <v>167</v>
      </c>
    </row>
    <row r="465" spans="1:7" x14ac:dyDescent="0.25">
      <c r="A465" s="23">
        <v>22952</v>
      </c>
      <c r="B465" s="23">
        <v>142.5</v>
      </c>
      <c r="C465" s="23">
        <v>7.5</v>
      </c>
      <c r="D465" s="23">
        <v>75</v>
      </c>
      <c r="E465" s="23">
        <v>10.5</v>
      </c>
      <c r="F465" s="23">
        <v>0</v>
      </c>
      <c r="G465" s="4" t="s">
        <v>203</v>
      </c>
    </row>
    <row r="466" spans="1:7" x14ac:dyDescent="0.25">
      <c r="A466" s="23">
        <v>22953</v>
      </c>
      <c r="B466" s="23">
        <v>127.5</v>
      </c>
      <c r="C466" s="23">
        <v>4.5</v>
      </c>
      <c r="D466" s="23">
        <v>85.5</v>
      </c>
      <c r="E466" s="23">
        <v>17</v>
      </c>
      <c r="F466" s="23">
        <v>7.5</v>
      </c>
      <c r="G466" s="4" t="s">
        <v>166</v>
      </c>
    </row>
    <row r="467" spans="1:7" x14ac:dyDescent="0.25">
      <c r="A467" s="23">
        <v>22957</v>
      </c>
      <c r="B467" s="23">
        <v>127.5</v>
      </c>
      <c r="C467" s="23">
        <v>7.5</v>
      </c>
      <c r="D467" s="23">
        <v>82.5</v>
      </c>
      <c r="E467" s="23">
        <v>18.5</v>
      </c>
      <c r="F467" s="23">
        <v>7.5</v>
      </c>
    </row>
    <row r="468" spans="1:7" x14ac:dyDescent="0.25">
      <c r="A468" s="23">
        <v>23045</v>
      </c>
      <c r="B468" s="23">
        <v>97.5</v>
      </c>
      <c r="C468" s="23">
        <v>0</v>
      </c>
      <c r="D468" s="23">
        <v>82.5</v>
      </c>
      <c r="E468" s="23">
        <v>8.5</v>
      </c>
      <c r="F468" s="23">
        <v>45</v>
      </c>
      <c r="G468" s="4" t="s">
        <v>169</v>
      </c>
    </row>
    <row r="469" spans="1:7" x14ac:dyDescent="0.25">
      <c r="A469" s="23">
        <v>23047</v>
      </c>
      <c r="B469" s="23">
        <v>142.5</v>
      </c>
      <c r="C469" s="23">
        <v>15</v>
      </c>
      <c r="D469" s="23">
        <v>67.5</v>
      </c>
      <c r="E469" s="23">
        <v>37.5</v>
      </c>
      <c r="F469" s="23">
        <v>0</v>
      </c>
    </row>
    <row r="470" spans="1:7" x14ac:dyDescent="0.25">
      <c r="A470" s="23">
        <v>23057</v>
      </c>
      <c r="B470" s="23">
        <v>139.5</v>
      </c>
      <c r="C470" s="23">
        <v>0</v>
      </c>
      <c r="D470" s="23">
        <v>85.5</v>
      </c>
      <c r="E470" s="23">
        <v>34</v>
      </c>
      <c r="F470" s="23">
        <v>0</v>
      </c>
    </row>
    <row r="471" spans="1:7" x14ac:dyDescent="0.25">
      <c r="A471" s="23">
        <v>23058</v>
      </c>
      <c r="B471" s="23">
        <v>142.5</v>
      </c>
      <c r="C471" s="23">
        <v>0</v>
      </c>
      <c r="D471" s="23">
        <v>82.5</v>
      </c>
      <c r="E471" s="23">
        <v>7.5</v>
      </c>
      <c r="F471" s="23">
        <v>0</v>
      </c>
    </row>
    <row r="472" spans="1:7" x14ac:dyDescent="0.25">
      <c r="A472" s="23">
        <v>23059</v>
      </c>
      <c r="B472" s="23">
        <v>127.5</v>
      </c>
      <c r="C472" s="23">
        <v>7.5</v>
      </c>
      <c r="D472" s="23">
        <v>82.5</v>
      </c>
      <c r="E472" s="23">
        <v>19</v>
      </c>
      <c r="F472" s="23">
        <v>7.5</v>
      </c>
    </row>
    <row r="473" spans="1:7" x14ac:dyDescent="0.25">
      <c r="A473" s="23">
        <v>23063</v>
      </c>
      <c r="B473" s="23">
        <v>150</v>
      </c>
      <c r="C473" s="23">
        <v>0</v>
      </c>
      <c r="D473" s="23">
        <v>75</v>
      </c>
      <c r="E473" s="23">
        <v>17.5</v>
      </c>
      <c r="F473" s="23">
        <v>0</v>
      </c>
    </row>
    <row r="474" spans="1:7" x14ac:dyDescent="0.25">
      <c r="A474" s="23">
        <v>23065</v>
      </c>
      <c r="B474" s="23">
        <v>105</v>
      </c>
      <c r="C474" s="23">
        <v>15</v>
      </c>
      <c r="D474" s="23">
        <v>90</v>
      </c>
      <c r="E474" s="23">
        <v>11</v>
      </c>
      <c r="F474" s="23">
        <v>15</v>
      </c>
    </row>
    <row r="475" spans="1:7" x14ac:dyDescent="0.25">
      <c r="A475" s="23">
        <v>23066</v>
      </c>
      <c r="B475" s="23">
        <v>112.5</v>
      </c>
      <c r="C475" s="23">
        <v>15</v>
      </c>
      <c r="D475" s="23">
        <v>90</v>
      </c>
      <c r="E475" s="23">
        <v>19.5</v>
      </c>
      <c r="F475" s="23">
        <v>7.5</v>
      </c>
      <c r="G475" s="4" t="s">
        <v>180</v>
      </c>
    </row>
    <row r="476" spans="1:7" x14ac:dyDescent="0.25">
      <c r="A476" s="23">
        <v>23074</v>
      </c>
      <c r="B476" s="23">
        <v>128.5</v>
      </c>
      <c r="C476" s="23">
        <v>7.5</v>
      </c>
      <c r="D476" s="23">
        <v>85</v>
      </c>
      <c r="E476" s="23">
        <v>14.5</v>
      </c>
      <c r="F476" s="23">
        <v>4</v>
      </c>
      <c r="G476" s="4" t="s">
        <v>195</v>
      </c>
    </row>
    <row r="477" spans="1:7" x14ac:dyDescent="0.25">
      <c r="A477" s="23">
        <v>23075</v>
      </c>
      <c r="B477" s="23">
        <v>142.5</v>
      </c>
      <c r="C477" s="23">
        <v>7.5</v>
      </c>
      <c r="D477" s="23">
        <v>75</v>
      </c>
      <c r="E477" s="23">
        <v>8</v>
      </c>
      <c r="F477" s="23">
        <v>0</v>
      </c>
      <c r="G477" s="4" t="s">
        <v>3</v>
      </c>
    </row>
    <row r="478" spans="1:7" x14ac:dyDescent="0.25">
      <c r="A478" s="23">
        <v>23076</v>
      </c>
      <c r="B478" s="23">
        <v>127.5</v>
      </c>
      <c r="C478" s="23">
        <v>0</v>
      </c>
      <c r="D478" s="23">
        <v>67.5</v>
      </c>
      <c r="E478" s="23">
        <v>12</v>
      </c>
      <c r="F478" s="23">
        <v>30</v>
      </c>
      <c r="G478" s="4" t="s">
        <v>196</v>
      </c>
    </row>
    <row r="479" spans="1:7" x14ac:dyDescent="0.25">
      <c r="A479" s="23">
        <v>23077</v>
      </c>
      <c r="B479" s="23">
        <v>119.5</v>
      </c>
      <c r="C479" s="23">
        <v>0</v>
      </c>
      <c r="D479" s="23">
        <v>82.5</v>
      </c>
      <c r="E479" s="23">
        <v>7.5</v>
      </c>
      <c r="F479" s="23">
        <v>23</v>
      </c>
      <c r="G479" s="4" t="s">
        <v>179</v>
      </c>
    </row>
    <row r="480" spans="1:7" x14ac:dyDescent="0.25">
      <c r="A480" s="23">
        <v>23079</v>
      </c>
      <c r="B480" s="23">
        <v>135</v>
      </c>
      <c r="C480" s="23">
        <v>7.5</v>
      </c>
      <c r="D480" s="23">
        <v>82.5</v>
      </c>
      <c r="E480" s="23">
        <v>7.5</v>
      </c>
      <c r="F480" s="23">
        <v>0</v>
      </c>
      <c r="G480" s="4" t="s">
        <v>181</v>
      </c>
    </row>
    <row r="481" spans="1:7" x14ac:dyDescent="0.25">
      <c r="A481" s="23">
        <v>23083</v>
      </c>
      <c r="B481" s="23">
        <v>150</v>
      </c>
      <c r="C481" s="23">
        <v>0</v>
      </c>
      <c r="D481" s="23">
        <v>75</v>
      </c>
      <c r="E481" s="23">
        <v>28.5</v>
      </c>
      <c r="F481" s="23">
        <v>0</v>
      </c>
      <c r="G481" s="4" t="s">
        <v>188</v>
      </c>
    </row>
    <row r="482" spans="1:7" x14ac:dyDescent="0.25">
      <c r="A482" s="23">
        <v>23085</v>
      </c>
      <c r="B482" s="23">
        <v>135</v>
      </c>
      <c r="C482" s="23">
        <v>0</v>
      </c>
      <c r="D482" s="23">
        <v>90</v>
      </c>
      <c r="E482" s="23">
        <v>7.5</v>
      </c>
      <c r="F482" s="23">
        <v>0</v>
      </c>
      <c r="G482" s="4" t="s">
        <v>181</v>
      </c>
    </row>
    <row r="483" spans="1:7" x14ac:dyDescent="0.25">
      <c r="A483" s="23">
        <v>23520</v>
      </c>
      <c r="B483" s="23">
        <v>142.5</v>
      </c>
      <c r="C483" s="23">
        <v>0</v>
      </c>
      <c r="D483" s="23">
        <v>82.5</v>
      </c>
      <c r="E483" s="23">
        <v>37.5</v>
      </c>
      <c r="F483" s="23">
        <v>0</v>
      </c>
    </row>
    <row r="484" spans="1:7" x14ac:dyDescent="0.25">
      <c r="A484" s="23">
        <v>23638</v>
      </c>
      <c r="B484" s="23">
        <v>150</v>
      </c>
      <c r="C484" s="23">
        <v>0</v>
      </c>
      <c r="D484" s="23">
        <v>75</v>
      </c>
      <c r="E484" s="23">
        <v>20.5</v>
      </c>
      <c r="F484" s="23">
        <v>0</v>
      </c>
      <c r="G484" s="4" t="s">
        <v>201</v>
      </c>
    </row>
    <row r="485" spans="1:7" x14ac:dyDescent="0.25">
      <c r="A485" s="23">
        <v>23639</v>
      </c>
      <c r="B485" s="23">
        <v>157.5</v>
      </c>
      <c r="C485" s="23">
        <v>0</v>
      </c>
      <c r="D485" s="23">
        <v>67.5</v>
      </c>
      <c r="E485" s="23">
        <v>7.5</v>
      </c>
      <c r="F485" s="23">
        <v>0</v>
      </c>
    </row>
    <row r="486" spans="1:7" x14ac:dyDescent="0.25">
      <c r="A486" s="23">
        <v>23640</v>
      </c>
      <c r="B486" s="23">
        <v>141</v>
      </c>
      <c r="C486" s="23">
        <v>7.5</v>
      </c>
      <c r="D486" s="23">
        <v>75</v>
      </c>
      <c r="E486" s="23">
        <v>7.5</v>
      </c>
      <c r="F486" s="23">
        <v>1.5</v>
      </c>
    </row>
    <row r="487" spans="1:7" x14ac:dyDescent="0.25">
      <c r="A487" s="23">
        <v>23641</v>
      </c>
      <c r="B487" s="23">
        <v>127.5</v>
      </c>
      <c r="C487" s="23">
        <v>0</v>
      </c>
      <c r="D487" s="23">
        <v>97.5</v>
      </c>
      <c r="E487" s="23">
        <v>18</v>
      </c>
      <c r="F487" s="23">
        <v>0</v>
      </c>
    </row>
    <row r="488" spans="1:7" x14ac:dyDescent="0.25">
      <c r="A488" s="23">
        <v>23646</v>
      </c>
      <c r="B488" s="23">
        <v>150</v>
      </c>
      <c r="C488" s="23">
        <v>0</v>
      </c>
      <c r="D488" s="23">
        <v>75</v>
      </c>
      <c r="E488" s="23">
        <v>20.5</v>
      </c>
      <c r="F488" s="23">
        <v>0</v>
      </c>
      <c r="G488" s="4" t="s">
        <v>189</v>
      </c>
    </row>
    <row r="489" spans="1:7" x14ac:dyDescent="0.25">
      <c r="A489" s="23">
        <v>23648</v>
      </c>
      <c r="B489" s="23">
        <v>142.5</v>
      </c>
      <c r="C489" s="23">
        <v>0</v>
      </c>
      <c r="D489" s="23">
        <v>82.5</v>
      </c>
      <c r="E489" s="23">
        <v>22.5</v>
      </c>
      <c r="F489" s="23">
        <v>0</v>
      </c>
      <c r="G489" s="4" t="s">
        <v>196</v>
      </c>
    </row>
    <row r="490" spans="1:7" x14ac:dyDescent="0.25">
      <c r="A490" s="23">
        <v>23654</v>
      </c>
      <c r="B490" s="23">
        <v>132.5</v>
      </c>
      <c r="C490" s="23">
        <v>0</v>
      </c>
      <c r="D490" s="23">
        <v>90</v>
      </c>
      <c r="E490" s="23">
        <v>7.5</v>
      </c>
      <c r="F490" s="23">
        <v>2.5</v>
      </c>
      <c r="G490" s="4" t="s">
        <v>181</v>
      </c>
    </row>
    <row r="491" spans="1:7" x14ac:dyDescent="0.25">
      <c r="A491" s="23">
        <v>23655</v>
      </c>
      <c r="B491" s="23">
        <v>97.5</v>
      </c>
      <c r="C491" s="23">
        <v>42</v>
      </c>
      <c r="D491" s="23">
        <v>85.5</v>
      </c>
      <c r="E491" s="23">
        <v>15</v>
      </c>
      <c r="F491" s="23">
        <v>0</v>
      </c>
      <c r="G491" s="4" t="s">
        <v>197</v>
      </c>
    </row>
    <row r="492" spans="1:7" x14ac:dyDescent="0.25">
      <c r="A492" s="23">
        <v>23656</v>
      </c>
      <c r="B492" s="23">
        <v>135</v>
      </c>
      <c r="C492" s="23">
        <v>0</v>
      </c>
      <c r="D492" s="23">
        <v>90</v>
      </c>
      <c r="E492" s="23">
        <v>12</v>
      </c>
      <c r="F492" s="23">
        <v>0</v>
      </c>
      <c r="G492" s="4" t="s">
        <v>169</v>
      </c>
    </row>
    <row r="493" spans="1:7" x14ac:dyDescent="0.25">
      <c r="A493" s="23">
        <v>23660</v>
      </c>
      <c r="B493" s="23">
        <v>135</v>
      </c>
      <c r="C493" s="23">
        <v>0</v>
      </c>
      <c r="D493" s="23">
        <v>90</v>
      </c>
      <c r="E493" s="23">
        <v>22.5</v>
      </c>
      <c r="F493" s="23">
        <v>0</v>
      </c>
    </row>
    <row r="494" spans="1:7" x14ac:dyDescent="0.25">
      <c r="A494" s="23">
        <v>23955</v>
      </c>
      <c r="B494" s="23">
        <v>150</v>
      </c>
      <c r="C494" s="23">
        <v>0</v>
      </c>
      <c r="D494" s="23">
        <v>75</v>
      </c>
      <c r="E494" s="23">
        <v>37.5</v>
      </c>
      <c r="F494" s="23">
        <v>0</v>
      </c>
    </row>
    <row r="495" spans="1:7" x14ac:dyDescent="0.25">
      <c r="A495" s="23">
        <v>23958</v>
      </c>
      <c r="B495" s="23">
        <v>139</v>
      </c>
      <c r="C495" s="23">
        <v>7.5</v>
      </c>
      <c r="D495" s="23">
        <v>75</v>
      </c>
      <c r="E495" s="23">
        <v>27</v>
      </c>
      <c r="F495" s="23">
        <v>3.5</v>
      </c>
      <c r="G495" s="4" t="s">
        <v>189</v>
      </c>
    </row>
    <row r="496" spans="1:7" x14ac:dyDescent="0.25">
      <c r="A496" s="23">
        <v>23961</v>
      </c>
      <c r="B496" s="23">
        <v>135</v>
      </c>
      <c r="C496" s="23">
        <v>0</v>
      </c>
      <c r="D496" s="23">
        <v>75</v>
      </c>
      <c r="E496" s="23">
        <v>10.5</v>
      </c>
      <c r="F496" s="23">
        <v>15</v>
      </c>
      <c r="G496" s="4" t="s">
        <v>167</v>
      </c>
    </row>
    <row r="497" spans="1:7" x14ac:dyDescent="0.25">
      <c r="A497" s="23">
        <v>23962</v>
      </c>
      <c r="B497" s="23">
        <v>112.5</v>
      </c>
      <c r="C497" s="23">
        <v>30</v>
      </c>
      <c r="D497" s="23">
        <v>82.5</v>
      </c>
      <c r="E497" s="23">
        <v>53.5</v>
      </c>
      <c r="F497" s="23">
        <v>0</v>
      </c>
      <c r="G497" s="4" t="s">
        <v>202</v>
      </c>
    </row>
    <row r="498" spans="1:7" x14ac:dyDescent="0.25">
      <c r="A498" s="23">
        <v>23963</v>
      </c>
      <c r="B498" s="23">
        <v>140</v>
      </c>
      <c r="C498" s="23">
        <v>0</v>
      </c>
      <c r="D498" s="23">
        <v>85</v>
      </c>
      <c r="E498" s="23">
        <v>22</v>
      </c>
      <c r="F498" s="23">
        <v>0</v>
      </c>
      <c r="G498" s="4" t="s">
        <v>164</v>
      </c>
    </row>
    <row r="499" spans="1:7" x14ac:dyDescent="0.25">
      <c r="A499" s="23">
        <v>23964</v>
      </c>
      <c r="B499" s="23">
        <v>127.5</v>
      </c>
      <c r="C499" s="23">
        <v>0</v>
      </c>
      <c r="D499" s="23">
        <v>75</v>
      </c>
      <c r="E499" s="23">
        <v>22</v>
      </c>
      <c r="F499" s="23">
        <v>22.5</v>
      </c>
      <c r="G499" s="4" t="s">
        <v>196</v>
      </c>
    </row>
    <row r="500" spans="1:7" x14ac:dyDescent="0.25">
      <c r="A500" s="23">
        <v>23966</v>
      </c>
      <c r="B500" s="23">
        <v>157.5</v>
      </c>
      <c r="C500" s="23">
        <v>0</v>
      </c>
      <c r="D500" s="23">
        <v>67.5</v>
      </c>
      <c r="E500" s="23">
        <v>15</v>
      </c>
      <c r="F500" s="23">
        <v>0</v>
      </c>
      <c r="G500" s="4" t="s">
        <v>196</v>
      </c>
    </row>
    <row r="501" spans="1:7" x14ac:dyDescent="0.25">
      <c r="A501" s="23">
        <v>23968</v>
      </c>
      <c r="B501" s="23">
        <v>138.5</v>
      </c>
      <c r="C501" s="23">
        <v>7.5</v>
      </c>
      <c r="D501" s="23">
        <v>75</v>
      </c>
      <c r="E501" s="23">
        <v>7.5</v>
      </c>
      <c r="F501" s="23">
        <v>4</v>
      </c>
      <c r="G501" s="4" t="s">
        <v>181</v>
      </c>
    </row>
    <row r="502" spans="1:7" x14ac:dyDescent="0.25">
      <c r="A502" s="23">
        <v>23969</v>
      </c>
      <c r="B502" s="23">
        <v>0</v>
      </c>
      <c r="C502" s="23">
        <v>0</v>
      </c>
      <c r="D502" s="23">
        <v>0</v>
      </c>
      <c r="E502" s="23">
        <v>0</v>
      </c>
      <c r="F502" s="23">
        <v>225</v>
      </c>
      <c r="G502" s="4" t="s">
        <v>187</v>
      </c>
    </row>
    <row r="503" spans="1:7" x14ac:dyDescent="0.25">
      <c r="A503" s="23">
        <v>23970</v>
      </c>
      <c r="B503" s="23">
        <v>112.5</v>
      </c>
      <c r="C503" s="23">
        <v>7.5</v>
      </c>
      <c r="D503" s="23">
        <v>82.5</v>
      </c>
      <c r="E503" s="23">
        <v>8.5</v>
      </c>
      <c r="F503" s="23">
        <v>22.5</v>
      </c>
      <c r="G503" s="4" t="s">
        <v>169</v>
      </c>
    </row>
    <row r="504" spans="1:7" x14ac:dyDescent="0.25">
      <c r="A504" s="23">
        <v>23973</v>
      </c>
      <c r="B504" s="23">
        <v>120</v>
      </c>
      <c r="C504" s="23">
        <v>0</v>
      </c>
      <c r="D504" s="23">
        <v>90</v>
      </c>
      <c r="E504" s="23">
        <v>7.5</v>
      </c>
      <c r="F504" s="23">
        <v>15</v>
      </c>
    </row>
    <row r="505" spans="1:7" x14ac:dyDescent="0.25">
      <c r="A505" s="23">
        <v>23974</v>
      </c>
      <c r="B505" s="23">
        <v>124.5</v>
      </c>
      <c r="C505" s="23">
        <v>15</v>
      </c>
      <c r="D505" s="23">
        <v>85.5</v>
      </c>
      <c r="E505" s="23">
        <v>22</v>
      </c>
      <c r="F505" s="23">
        <v>0</v>
      </c>
    </row>
    <row r="506" spans="1:7" x14ac:dyDescent="0.25">
      <c r="A506" s="23">
        <v>23980</v>
      </c>
      <c r="B506" s="23">
        <v>135</v>
      </c>
      <c r="C506" s="23">
        <v>0</v>
      </c>
      <c r="D506" s="23">
        <v>90</v>
      </c>
      <c r="E506" s="23">
        <v>30</v>
      </c>
      <c r="F506" s="23">
        <v>0</v>
      </c>
    </row>
    <row r="507" spans="1:7" x14ac:dyDescent="0.25">
      <c r="A507" s="23">
        <v>23981</v>
      </c>
      <c r="B507" s="23">
        <v>96</v>
      </c>
      <c r="C507" s="23">
        <v>22.5</v>
      </c>
      <c r="D507" s="23">
        <v>75</v>
      </c>
      <c r="E507" s="23">
        <v>16.5</v>
      </c>
      <c r="F507" s="23">
        <v>31.5</v>
      </c>
      <c r="G507" s="4" t="s">
        <v>176</v>
      </c>
    </row>
    <row r="508" spans="1:7" x14ac:dyDescent="0.25">
      <c r="A508" s="23">
        <v>23983</v>
      </c>
      <c r="B508" s="23">
        <v>150</v>
      </c>
      <c r="C508" s="23">
        <v>0</v>
      </c>
      <c r="D508" s="23">
        <v>75</v>
      </c>
      <c r="E508" s="23">
        <v>15.5</v>
      </c>
      <c r="F508" s="23">
        <v>0</v>
      </c>
      <c r="G508" s="4" t="s">
        <v>181</v>
      </c>
    </row>
    <row r="509" spans="1:7" x14ac:dyDescent="0.25">
      <c r="A509" s="23">
        <v>24420</v>
      </c>
      <c r="B509" s="23">
        <v>135</v>
      </c>
      <c r="C509" s="23">
        <v>0</v>
      </c>
      <c r="D509" s="23">
        <v>90</v>
      </c>
      <c r="E509" s="23">
        <v>11</v>
      </c>
      <c r="F509" s="23">
        <v>0</v>
      </c>
      <c r="G509" s="4" t="s">
        <v>198</v>
      </c>
    </row>
    <row r="510" spans="1:7" x14ac:dyDescent="0.25">
      <c r="A510" s="23">
        <v>24427</v>
      </c>
      <c r="B510" s="23">
        <v>135</v>
      </c>
      <c r="C510" s="23">
        <v>4.5</v>
      </c>
      <c r="D510" s="23">
        <v>85.5</v>
      </c>
      <c r="E510" s="23">
        <v>43</v>
      </c>
      <c r="F510" s="23">
        <v>0</v>
      </c>
      <c r="G510" s="4" t="s">
        <v>180</v>
      </c>
    </row>
    <row r="511" spans="1:7" x14ac:dyDescent="0.25">
      <c r="A511" s="23">
        <v>24428</v>
      </c>
      <c r="B511" s="23">
        <v>30</v>
      </c>
      <c r="C511" s="23">
        <v>109.5</v>
      </c>
      <c r="D511" s="23">
        <v>78</v>
      </c>
      <c r="E511" s="23">
        <v>0</v>
      </c>
      <c r="F511" s="23">
        <v>7.5</v>
      </c>
      <c r="G511" s="4" t="s">
        <v>181</v>
      </c>
    </row>
    <row r="512" spans="1:7" x14ac:dyDescent="0.25">
      <c r="A512" s="23">
        <v>24431</v>
      </c>
      <c r="B512" s="23">
        <v>90</v>
      </c>
      <c r="C512" s="23">
        <v>52.5</v>
      </c>
      <c r="D512" s="23">
        <v>82.5</v>
      </c>
      <c r="E512" s="23">
        <v>6</v>
      </c>
      <c r="F512" s="23">
        <v>0</v>
      </c>
      <c r="G512" s="4" t="s">
        <v>165</v>
      </c>
    </row>
    <row r="513" spans="1:7" x14ac:dyDescent="0.25">
      <c r="A513" s="23">
        <v>24432</v>
      </c>
      <c r="B513" s="23">
        <v>139.5</v>
      </c>
      <c r="C513" s="23">
        <v>0</v>
      </c>
      <c r="D513" s="23">
        <v>85.5</v>
      </c>
      <c r="E513" s="23">
        <v>33.5</v>
      </c>
      <c r="F513" s="23">
        <v>0</v>
      </c>
      <c r="G513" s="4" t="s">
        <v>201</v>
      </c>
    </row>
    <row r="514" spans="1:7" x14ac:dyDescent="0.25">
      <c r="A514" s="23">
        <v>24434</v>
      </c>
      <c r="B514" s="23">
        <v>135</v>
      </c>
      <c r="C514" s="23">
        <v>7.5</v>
      </c>
      <c r="D514" s="23">
        <v>82.5</v>
      </c>
      <c r="E514" s="23">
        <v>7.5</v>
      </c>
      <c r="F514" s="23">
        <v>0</v>
      </c>
      <c r="G514" s="4" t="s">
        <v>191</v>
      </c>
    </row>
    <row r="515" spans="1:7" x14ac:dyDescent="0.25">
      <c r="A515" s="23">
        <v>24436</v>
      </c>
      <c r="B515" s="23">
        <v>90</v>
      </c>
      <c r="C515" s="23">
        <v>49.5</v>
      </c>
      <c r="D515" s="23">
        <v>85.5</v>
      </c>
      <c r="E515" s="23">
        <v>19</v>
      </c>
      <c r="F515" s="23">
        <v>0</v>
      </c>
      <c r="G515" s="4" t="s">
        <v>184</v>
      </c>
    </row>
    <row r="516" spans="1:7" x14ac:dyDescent="0.25">
      <c r="A516" s="23">
        <v>24438</v>
      </c>
      <c r="B516" s="23">
        <v>135</v>
      </c>
      <c r="C516" s="23">
        <v>4.5</v>
      </c>
      <c r="D516" s="23">
        <v>85.5</v>
      </c>
      <c r="E516" s="23">
        <v>8</v>
      </c>
      <c r="F516" s="23">
        <v>0</v>
      </c>
      <c r="G516" s="4" t="s">
        <v>184</v>
      </c>
    </row>
    <row r="517" spans="1:7" x14ac:dyDescent="0.25">
      <c r="A517" s="23">
        <v>24448</v>
      </c>
      <c r="B517" s="23">
        <v>127.5</v>
      </c>
      <c r="C517" s="23">
        <v>12</v>
      </c>
      <c r="D517" s="23">
        <v>85.5</v>
      </c>
      <c r="E517" s="23">
        <v>8</v>
      </c>
      <c r="F517" s="23">
        <v>0</v>
      </c>
      <c r="G517" s="4" t="s">
        <v>180</v>
      </c>
    </row>
    <row r="518" spans="1:7" x14ac:dyDescent="0.25">
      <c r="A518" s="23">
        <v>24456</v>
      </c>
      <c r="B518" s="23">
        <v>136</v>
      </c>
      <c r="C518" s="23">
        <v>7.5</v>
      </c>
      <c r="D518" s="23">
        <v>78</v>
      </c>
      <c r="E518" s="23">
        <v>49</v>
      </c>
      <c r="F518" s="23">
        <v>3.5</v>
      </c>
    </row>
    <row r="519" spans="1:7" x14ac:dyDescent="0.25">
      <c r="A519" s="23">
        <v>24457</v>
      </c>
      <c r="B519" s="23">
        <v>120</v>
      </c>
      <c r="C519" s="23">
        <v>0</v>
      </c>
      <c r="D519" s="23">
        <v>105</v>
      </c>
      <c r="E519" s="23">
        <v>33.5</v>
      </c>
      <c r="F519" s="23">
        <v>0</v>
      </c>
    </row>
    <row r="520" spans="1:7" x14ac:dyDescent="0.25">
      <c r="A520" s="23">
        <v>24458</v>
      </c>
      <c r="B520" s="23">
        <v>97.5</v>
      </c>
      <c r="C520" s="23">
        <v>42</v>
      </c>
      <c r="D520" s="23">
        <v>85.5</v>
      </c>
      <c r="E520" s="23">
        <v>7</v>
      </c>
      <c r="F520" s="23">
        <v>0</v>
      </c>
      <c r="G520" s="4" t="s">
        <v>193</v>
      </c>
    </row>
    <row r="521" spans="1:7" x14ac:dyDescent="0.25">
      <c r="A521" s="23">
        <v>24459</v>
      </c>
      <c r="B521" s="23">
        <v>135</v>
      </c>
      <c r="C521" s="23">
        <v>12</v>
      </c>
      <c r="D521" s="23">
        <v>78</v>
      </c>
      <c r="E521" s="23">
        <v>0</v>
      </c>
      <c r="F521" s="23">
        <v>0</v>
      </c>
      <c r="G521" s="4" t="s">
        <v>198</v>
      </c>
    </row>
    <row r="522" spans="1:7" x14ac:dyDescent="0.25">
      <c r="A522" s="23">
        <v>24461</v>
      </c>
      <c r="B522" s="23">
        <v>138</v>
      </c>
      <c r="C522" s="23">
        <v>15</v>
      </c>
      <c r="D522" s="23">
        <v>70.5</v>
      </c>
      <c r="E522" s="23">
        <v>11</v>
      </c>
      <c r="F522" s="23">
        <v>1.5</v>
      </c>
      <c r="G522" s="4" t="s">
        <v>201</v>
      </c>
    </row>
    <row r="523" spans="1:7" x14ac:dyDescent="0.25">
      <c r="A523" s="23">
        <v>24462</v>
      </c>
      <c r="B523" s="23">
        <v>150</v>
      </c>
      <c r="C523" s="23">
        <v>0</v>
      </c>
      <c r="D523" s="23">
        <v>75</v>
      </c>
      <c r="E523" s="23">
        <v>17.5</v>
      </c>
      <c r="F523" s="23">
        <v>0</v>
      </c>
      <c r="G523" s="4" t="s">
        <v>192</v>
      </c>
    </row>
    <row r="524" spans="1:7" x14ac:dyDescent="0.25">
      <c r="A524" s="23">
        <v>24463</v>
      </c>
      <c r="B524" s="23">
        <v>135</v>
      </c>
      <c r="C524" s="23">
        <v>0</v>
      </c>
      <c r="D524" s="23">
        <v>90</v>
      </c>
      <c r="E524" s="23">
        <v>21</v>
      </c>
      <c r="F524" s="23">
        <v>0</v>
      </c>
      <c r="G524" s="4" t="s">
        <v>173</v>
      </c>
    </row>
    <row r="525" spans="1:7" x14ac:dyDescent="0.25">
      <c r="A525" s="23">
        <v>24478</v>
      </c>
      <c r="B525" s="23">
        <v>133</v>
      </c>
      <c r="C525" s="23">
        <v>0</v>
      </c>
      <c r="D525" s="23">
        <v>85</v>
      </c>
      <c r="E525" s="23">
        <v>55.5</v>
      </c>
      <c r="F525" s="23">
        <v>7</v>
      </c>
      <c r="G525" s="4" t="s">
        <v>164</v>
      </c>
    </row>
    <row r="526" spans="1:7" x14ac:dyDescent="0.25">
      <c r="A526" s="23">
        <v>24926</v>
      </c>
      <c r="B526" s="23">
        <v>120</v>
      </c>
      <c r="C526" s="23">
        <v>12</v>
      </c>
      <c r="D526" s="23">
        <v>85.5</v>
      </c>
      <c r="E526" s="23">
        <v>15.5</v>
      </c>
      <c r="F526" s="23">
        <v>7.5</v>
      </c>
      <c r="G526" s="4" t="s">
        <v>184</v>
      </c>
    </row>
    <row r="527" spans="1:7" x14ac:dyDescent="0.25">
      <c r="A527" s="23">
        <v>24930</v>
      </c>
      <c r="B527" s="23">
        <v>135</v>
      </c>
      <c r="C527" s="23">
        <v>0</v>
      </c>
      <c r="D527" s="23">
        <v>82.5</v>
      </c>
      <c r="E527" s="23">
        <v>23</v>
      </c>
      <c r="F527" s="23">
        <v>7.5</v>
      </c>
      <c r="G527" s="4" t="s">
        <v>201</v>
      </c>
    </row>
    <row r="528" spans="1:7" x14ac:dyDescent="0.25">
      <c r="A528" s="23">
        <v>24931</v>
      </c>
      <c r="B528" s="23">
        <v>97.5</v>
      </c>
      <c r="C528" s="23">
        <v>0</v>
      </c>
      <c r="D528" s="23">
        <v>82.5</v>
      </c>
      <c r="E528" s="23">
        <v>14.5</v>
      </c>
      <c r="F528" s="23">
        <v>45</v>
      </c>
      <c r="G528" s="4" t="s">
        <v>165</v>
      </c>
    </row>
    <row r="529" spans="1:7" x14ac:dyDescent="0.25">
      <c r="A529" s="23">
        <v>24933</v>
      </c>
      <c r="B529" s="23">
        <v>139.5</v>
      </c>
      <c r="C529" s="23">
        <v>0</v>
      </c>
      <c r="D529" s="23">
        <v>85.5</v>
      </c>
      <c r="E529" s="23">
        <v>34</v>
      </c>
      <c r="F529" s="23">
        <v>0</v>
      </c>
    </row>
    <row r="530" spans="1:7" x14ac:dyDescent="0.25">
      <c r="A530" s="23">
        <v>25060</v>
      </c>
      <c r="B530" s="23">
        <v>127.5</v>
      </c>
      <c r="C530" s="23">
        <v>12</v>
      </c>
      <c r="D530" s="23">
        <v>85.5</v>
      </c>
      <c r="E530" s="23">
        <v>19</v>
      </c>
      <c r="F530" s="23">
        <v>0</v>
      </c>
      <c r="G530" s="4" t="s">
        <v>184</v>
      </c>
    </row>
    <row r="531" spans="1:7" x14ac:dyDescent="0.25">
      <c r="A531" s="23">
        <v>25061</v>
      </c>
      <c r="B531" s="23">
        <v>135</v>
      </c>
      <c r="C531" s="23">
        <v>0</v>
      </c>
      <c r="D531" s="23">
        <v>90</v>
      </c>
      <c r="E531" s="23">
        <v>7.5</v>
      </c>
      <c r="F531" s="23">
        <v>0</v>
      </c>
      <c r="G531" s="4" t="s">
        <v>181</v>
      </c>
    </row>
    <row r="532" spans="1:7" x14ac:dyDescent="0.25">
      <c r="A532" s="23">
        <v>25062</v>
      </c>
      <c r="B532" s="23">
        <v>67.5</v>
      </c>
      <c r="C532" s="23">
        <v>79.5</v>
      </c>
      <c r="D532" s="23">
        <v>78</v>
      </c>
      <c r="E532" s="23">
        <v>0</v>
      </c>
      <c r="F532" s="23">
        <v>0</v>
      </c>
      <c r="G532" s="4" t="s">
        <v>181</v>
      </c>
    </row>
    <row r="533" spans="1:7" x14ac:dyDescent="0.25">
      <c r="A533" s="23">
        <v>25064</v>
      </c>
      <c r="B533" s="23">
        <v>135</v>
      </c>
      <c r="C533" s="23">
        <v>7.5</v>
      </c>
      <c r="D533" s="23">
        <v>82.5</v>
      </c>
      <c r="E533" s="23">
        <v>7.5</v>
      </c>
      <c r="F533" s="23">
        <v>0</v>
      </c>
      <c r="G533" s="4" t="s">
        <v>181</v>
      </c>
    </row>
    <row r="534" spans="1:7" x14ac:dyDescent="0.25">
      <c r="A534" s="23">
        <v>25067</v>
      </c>
      <c r="B534" s="23">
        <v>112.5</v>
      </c>
      <c r="C534" s="23">
        <v>64.5</v>
      </c>
      <c r="D534" s="23">
        <v>48</v>
      </c>
      <c r="E534" s="23">
        <v>10</v>
      </c>
      <c r="F534" s="23">
        <v>0</v>
      </c>
      <c r="G534" s="4" t="s">
        <v>184</v>
      </c>
    </row>
    <row r="535" spans="1:7" x14ac:dyDescent="0.25">
      <c r="A535" s="23">
        <v>25068</v>
      </c>
      <c r="B535" s="23">
        <v>135</v>
      </c>
      <c r="C535" s="23">
        <v>12</v>
      </c>
      <c r="D535" s="23">
        <v>78</v>
      </c>
      <c r="E535" s="23">
        <v>7.5</v>
      </c>
      <c r="F535" s="23">
        <v>0</v>
      </c>
      <c r="G535" s="4" t="s">
        <v>181</v>
      </c>
    </row>
    <row r="536" spans="1:7" x14ac:dyDescent="0.25">
      <c r="A536" s="23">
        <v>25069</v>
      </c>
      <c r="B536" s="23">
        <v>127.5</v>
      </c>
      <c r="C536" s="23">
        <v>12</v>
      </c>
      <c r="D536" s="23">
        <v>85.5</v>
      </c>
      <c r="E536" s="23">
        <v>32</v>
      </c>
      <c r="F536" s="23">
        <v>0</v>
      </c>
      <c r="G536" s="4" t="s">
        <v>184</v>
      </c>
    </row>
    <row r="537" spans="1:7" x14ac:dyDescent="0.25">
      <c r="A537" s="23">
        <v>25070</v>
      </c>
      <c r="B537" s="23">
        <v>147</v>
      </c>
      <c r="C537" s="23">
        <v>7.5</v>
      </c>
      <c r="D537" s="23">
        <v>70.5</v>
      </c>
      <c r="E537" s="23">
        <v>11</v>
      </c>
      <c r="F537" s="23">
        <v>0</v>
      </c>
    </row>
    <row r="538" spans="1:7" x14ac:dyDescent="0.25">
      <c r="A538" s="23">
        <v>25075</v>
      </c>
      <c r="B538" s="23">
        <v>135</v>
      </c>
      <c r="C538" s="23">
        <v>0</v>
      </c>
      <c r="D538" s="23">
        <v>90</v>
      </c>
      <c r="E538" s="23">
        <v>40</v>
      </c>
      <c r="F538" s="23">
        <v>0</v>
      </c>
      <c r="G538" s="4" t="s">
        <v>180</v>
      </c>
    </row>
    <row r="539" spans="1:7" x14ac:dyDescent="0.25">
      <c r="A539" s="23">
        <v>25078</v>
      </c>
      <c r="B539" s="23">
        <v>113</v>
      </c>
      <c r="C539" s="23">
        <v>15</v>
      </c>
      <c r="D539" s="23">
        <v>85</v>
      </c>
      <c r="E539" s="23">
        <v>9.5</v>
      </c>
      <c r="F539" s="23">
        <v>12</v>
      </c>
      <c r="G539" s="4" t="s">
        <v>164</v>
      </c>
    </row>
    <row r="540" spans="1:7" x14ac:dyDescent="0.25">
      <c r="A540" s="23">
        <v>25083</v>
      </c>
      <c r="B540" s="23">
        <v>120</v>
      </c>
      <c r="C540" s="23">
        <v>27</v>
      </c>
      <c r="D540" s="23">
        <v>78</v>
      </c>
      <c r="E540" s="23">
        <v>7.5</v>
      </c>
      <c r="F540" s="23">
        <v>0</v>
      </c>
      <c r="G540" s="4" t="s">
        <v>191</v>
      </c>
    </row>
    <row r="541" spans="1:7" x14ac:dyDescent="0.25">
      <c r="A541" s="23">
        <v>25085</v>
      </c>
      <c r="B541" s="23">
        <v>142.5</v>
      </c>
      <c r="C541" s="23">
        <v>7.5</v>
      </c>
      <c r="D541" s="23">
        <v>75</v>
      </c>
      <c r="E541" s="23">
        <v>7.5</v>
      </c>
      <c r="F541" s="23">
        <v>0</v>
      </c>
      <c r="G541" s="4" t="s">
        <v>191</v>
      </c>
    </row>
    <row r="542" spans="1:7" x14ac:dyDescent="0.25">
      <c r="A542" s="23">
        <v>25086</v>
      </c>
      <c r="B542" s="23">
        <v>135</v>
      </c>
      <c r="C542" s="23">
        <v>0</v>
      </c>
      <c r="D542" s="23">
        <v>90</v>
      </c>
      <c r="E542" s="23">
        <v>7.5</v>
      </c>
      <c r="F542" s="23">
        <v>0</v>
      </c>
      <c r="G542" s="4" t="s">
        <v>3</v>
      </c>
    </row>
    <row r="543" spans="1:7" x14ac:dyDescent="0.25">
      <c r="A543" s="23">
        <v>25089</v>
      </c>
      <c r="B543" s="23">
        <v>127.5</v>
      </c>
      <c r="C543" s="23">
        <v>7.5</v>
      </c>
      <c r="D543" s="23">
        <v>90</v>
      </c>
      <c r="E543" s="23">
        <v>20.5</v>
      </c>
      <c r="F543" s="23">
        <v>0</v>
      </c>
    </row>
    <row r="544" spans="1:7" x14ac:dyDescent="0.25">
      <c r="A544" s="23">
        <v>25091</v>
      </c>
      <c r="B544" s="23">
        <v>0</v>
      </c>
      <c r="C544" s="23">
        <v>60</v>
      </c>
      <c r="D544" s="23">
        <v>82.5</v>
      </c>
      <c r="E544" s="23">
        <v>0</v>
      </c>
      <c r="F544" s="23">
        <v>82.5</v>
      </c>
    </row>
    <row r="545" spans="1:7" x14ac:dyDescent="0.25">
      <c r="A545" s="23">
        <v>25095</v>
      </c>
      <c r="B545" s="23">
        <v>135.5</v>
      </c>
      <c r="C545" s="23">
        <v>0</v>
      </c>
      <c r="D545" s="23">
        <v>89.5</v>
      </c>
      <c r="E545" s="23">
        <v>10</v>
      </c>
      <c r="F545" s="23">
        <v>0</v>
      </c>
      <c r="G545" s="4" t="s">
        <v>195</v>
      </c>
    </row>
    <row r="546" spans="1:7" x14ac:dyDescent="0.25">
      <c r="A546" s="23">
        <v>25097</v>
      </c>
      <c r="B546" s="23">
        <v>124.5</v>
      </c>
      <c r="C546" s="23">
        <v>12</v>
      </c>
      <c r="D546" s="23">
        <v>85.5</v>
      </c>
      <c r="E546" s="23">
        <v>8</v>
      </c>
      <c r="F546" s="23">
        <v>3</v>
      </c>
      <c r="G546" s="4" t="s">
        <v>180</v>
      </c>
    </row>
    <row r="547" spans="1:7" x14ac:dyDescent="0.25">
      <c r="A547" s="23">
        <v>25099</v>
      </c>
      <c r="B547" s="23">
        <v>142.5</v>
      </c>
      <c r="C547" s="23">
        <v>0</v>
      </c>
      <c r="D547" s="23">
        <v>82.5</v>
      </c>
      <c r="E547" s="23">
        <v>9</v>
      </c>
      <c r="F547" s="23">
        <v>0</v>
      </c>
      <c r="G547" s="4" t="s">
        <v>169</v>
      </c>
    </row>
    <row r="548" spans="1:7" x14ac:dyDescent="0.25">
      <c r="A548" s="23">
        <v>25102</v>
      </c>
      <c r="B548" s="23">
        <v>112.5</v>
      </c>
      <c r="C548" s="23">
        <v>0</v>
      </c>
      <c r="D548" s="23">
        <v>82.5</v>
      </c>
      <c r="E548" s="23">
        <v>7.5</v>
      </c>
      <c r="F548" s="23">
        <v>30</v>
      </c>
      <c r="G548" s="4" t="s">
        <v>169</v>
      </c>
    </row>
    <row r="549" spans="1:7" x14ac:dyDescent="0.25">
      <c r="A549" s="23">
        <v>25106</v>
      </c>
      <c r="B549" s="23">
        <v>135</v>
      </c>
      <c r="C549" s="23">
        <v>7.5</v>
      </c>
      <c r="D549" s="23">
        <v>82.5</v>
      </c>
      <c r="E549" s="23">
        <v>18</v>
      </c>
      <c r="F549" s="23">
        <v>0</v>
      </c>
    </row>
    <row r="550" spans="1:7" x14ac:dyDescent="0.25">
      <c r="A550" s="23">
        <v>25108</v>
      </c>
      <c r="B550" s="23">
        <v>127.5</v>
      </c>
      <c r="C550" s="23">
        <v>7.5</v>
      </c>
      <c r="D550" s="23">
        <v>90</v>
      </c>
      <c r="E550" s="23">
        <v>7.5</v>
      </c>
      <c r="F550" s="23">
        <v>0</v>
      </c>
    </row>
    <row r="551" spans="1:7" x14ac:dyDescent="0.25">
      <c r="A551" s="23">
        <v>25109</v>
      </c>
      <c r="B551" s="23">
        <v>139.5</v>
      </c>
      <c r="C551" s="23">
        <v>0</v>
      </c>
      <c r="D551" s="23">
        <v>85.5</v>
      </c>
      <c r="E551" s="23">
        <v>22</v>
      </c>
      <c r="F551" s="23">
        <v>0</v>
      </c>
      <c r="G551" s="4" t="s">
        <v>188</v>
      </c>
    </row>
    <row r="552" spans="1:7" x14ac:dyDescent="0.25">
      <c r="A552" s="23">
        <v>25111</v>
      </c>
      <c r="B552" s="23">
        <v>127.5</v>
      </c>
      <c r="C552" s="23">
        <v>7.5</v>
      </c>
      <c r="D552" s="23">
        <v>90</v>
      </c>
      <c r="E552" s="23">
        <v>7.5</v>
      </c>
      <c r="F552" s="23">
        <v>0</v>
      </c>
      <c r="G552" s="4" t="s">
        <v>198</v>
      </c>
    </row>
    <row r="553" spans="1:7" x14ac:dyDescent="0.25">
      <c r="A553" s="23">
        <v>25112</v>
      </c>
      <c r="B553" s="23">
        <v>139.5</v>
      </c>
      <c r="C553" s="23">
        <v>0</v>
      </c>
      <c r="D553" s="23">
        <v>85.5</v>
      </c>
      <c r="E553" s="23">
        <v>35</v>
      </c>
      <c r="F553" s="23">
        <v>0</v>
      </c>
      <c r="G553" s="4" t="s">
        <v>172</v>
      </c>
    </row>
    <row r="554" spans="1:7" x14ac:dyDescent="0.25">
      <c r="A554" s="23">
        <v>25113</v>
      </c>
      <c r="B554" s="23">
        <v>135</v>
      </c>
      <c r="C554" s="23">
        <v>0</v>
      </c>
      <c r="D554" s="23">
        <v>75</v>
      </c>
      <c r="E554" s="23">
        <v>68.5</v>
      </c>
      <c r="F554" s="23">
        <v>15</v>
      </c>
    </row>
    <row r="555" spans="1:7" x14ac:dyDescent="0.25">
      <c r="A555" s="23">
        <v>25114</v>
      </c>
      <c r="B555" s="23">
        <v>127.5</v>
      </c>
      <c r="C555" s="23">
        <v>7.5</v>
      </c>
      <c r="D555" s="23">
        <v>90</v>
      </c>
      <c r="E555" s="23">
        <v>15</v>
      </c>
      <c r="F555" s="23">
        <v>0</v>
      </c>
    </row>
    <row r="556" spans="1:7" x14ac:dyDescent="0.25">
      <c r="A556" s="23">
        <v>25457</v>
      </c>
      <c r="B556" s="23">
        <v>132</v>
      </c>
      <c r="C556" s="23">
        <v>7.5</v>
      </c>
      <c r="D556" s="23">
        <v>85.5</v>
      </c>
      <c r="E556" s="23">
        <v>18.5</v>
      </c>
      <c r="F556" s="23">
        <v>0</v>
      </c>
      <c r="G556" s="4" t="s">
        <v>189</v>
      </c>
    </row>
    <row r="557" spans="1:7" x14ac:dyDescent="0.25">
      <c r="A557" s="23">
        <v>25466</v>
      </c>
      <c r="B557" s="23">
        <v>52.5</v>
      </c>
      <c r="C557" s="23">
        <v>72</v>
      </c>
      <c r="D557" s="23">
        <v>70.5</v>
      </c>
      <c r="E557" s="23">
        <v>7.5</v>
      </c>
      <c r="F557" s="23">
        <v>30</v>
      </c>
      <c r="G557" s="4" t="s">
        <v>198</v>
      </c>
    </row>
    <row r="558" spans="1:7" x14ac:dyDescent="0.25">
      <c r="A558" s="23">
        <v>25467</v>
      </c>
      <c r="B558" s="23">
        <v>147</v>
      </c>
      <c r="C558" s="23">
        <v>0</v>
      </c>
      <c r="D558" s="23">
        <v>78</v>
      </c>
      <c r="E558" s="23">
        <v>48.5</v>
      </c>
      <c r="F558" s="23">
        <v>0</v>
      </c>
    </row>
    <row r="559" spans="1:7" x14ac:dyDescent="0.25">
      <c r="A559" s="23">
        <v>25468</v>
      </c>
      <c r="B559" s="23">
        <v>142.5</v>
      </c>
      <c r="C559" s="23">
        <v>0</v>
      </c>
      <c r="D559" s="23">
        <v>82.5</v>
      </c>
      <c r="E559" s="23">
        <v>52.5</v>
      </c>
      <c r="F559" s="23">
        <v>0</v>
      </c>
    </row>
    <row r="560" spans="1:7" x14ac:dyDescent="0.25">
      <c r="A560" s="23">
        <v>25469</v>
      </c>
      <c r="B560" s="23">
        <v>135</v>
      </c>
      <c r="C560" s="23">
        <v>7.5</v>
      </c>
      <c r="D560" s="23">
        <v>75</v>
      </c>
      <c r="E560" s="23">
        <v>45</v>
      </c>
      <c r="F560" s="23">
        <v>7.5</v>
      </c>
    </row>
    <row r="561" spans="1:7" x14ac:dyDescent="0.25">
      <c r="A561" s="23">
        <v>25470</v>
      </c>
      <c r="B561" s="23">
        <v>142.5</v>
      </c>
      <c r="C561" s="23">
        <v>0</v>
      </c>
      <c r="D561" s="23">
        <v>82.5</v>
      </c>
      <c r="E561" s="23">
        <v>7.5</v>
      </c>
      <c r="F561" s="23">
        <v>0</v>
      </c>
      <c r="G561" s="4" t="s">
        <v>175</v>
      </c>
    </row>
    <row r="562" spans="1:7" x14ac:dyDescent="0.25">
      <c r="A562" s="23">
        <v>25472</v>
      </c>
      <c r="B562" s="23">
        <v>142.5</v>
      </c>
      <c r="C562" s="23">
        <v>0</v>
      </c>
      <c r="D562" s="23">
        <v>82.5</v>
      </c>
      <c r="E562" s="23">
        <v>38</v>
      </c>
      <c r="F562" s="23">
        <v>0</v>
      </c>
      <c r="G562" s="4" t="s">
        <v>190</v>
      </c>
    </row>
    <row r="563" spans="1:7" x14ac:dyDescent="0.25">
      <c r="A563" s="23">
        <v>25475</v>
      </c>
      <c r="B563" s="23">
        <v>127.5</v>
      </c>
      <c r="C563" s="23">
        <v>19.5</v>
      </c>
      <c r="D563" s="23">
        <v>78</v>
      </c>
      <c r="E563" s="23">
        <v>7.5</v>
      </c>
      <c r="F563" s="23">
        <v>0</v>
      </c>
      <c r="G563" s="4" t="s">
        <v>185</v>
      </c>
    </row>
    <row r="564" spans="1:7" x14ac:dyDescent="0.25">
      <c r="A564" s="23">
        <v>25476</v>
      </c>
      <c r="B564" s="23">
        <v>79.5</v>
      </c>
      <c r="C564" s="23">
        <v>67.5</v>
      </c>
      <c r="D564" s="23">
        <v>78</v>
      </c>
      <c r="E564" s="23">
        <v>10.5</v>
      </c>
      <c r="F564" s="23">
        <v>0</v>
      </c>
      <c r="G564" s="4" t="s">
        <v>178</v>
      </c>
    </row>
    <row r="565" spans="1:7" x14ac:dyDescent="0.25">
      <c r="A565" s="23">
        <v>25479</v>
      </c>
      <c r="B565" s="23">
        <v>140</v>
      </c>
      <c r="C565" s="23">
        <v>0</v>
      </c>
      <c r="D565" s="23">
        <v>85</v>
      </c>
      <c r="E565" s="23">
        <v>26.5</v>
      </c>
      <c r="F565" s="23">
        <v>0</v>
      </c>
      <c r="G565" s="4" t="s">
        <v>164</v>
      </c>
    </row>
    <row r="566" spans="1:7" x14ac:dyDescent="0.25">
      <c r="A566" s="23">
        <v>25484</v>
      </c>
      <c r="B566" s="23">
        <v>125</v>
      </c>
      <c r="C566" s="23">
        <v>15</v>
      </c>
      <c r="D566" s="23">
        <v>85</v>
      </c>
      <c r="E566" s="23">
        <v>18</v>
      </c>
      <c r="F566" s="23">
        <v>0</v>
      </c>
      <c r="G566" s="4" t="s">
        <v>164</v>
      </c>
    </row>
    <row r="567" spans="1:7" x14ac:dyDescent="0.25">
      <c r="A567" s="23">
        <v>25489</v>
      </c>
      <c r="B567" s="23">
        <v>132.5</v>
      </c>
      <c r="C567" s="23">
        <v>7.5</v>
      </c>
      <c r="D567" s="23">
        <v>85</v>
      </c>
      <c r="E567" s="23">
        <v>29.5</v>
      </c>
      <c r="F567" s="23">
        <v>0</v>
      </c>
      <c r="G567" s="4" t="s">
        <v>164</v>
      </c>
    </row>
    <row r="568" spans="1:7" x14ac:dyDescent="0.25">
      <c r="A568" s="23">
        <v>25491</v>
      </c>
      <c r="B568" s="23">
        <v>140</v>
      </c>
      <c r="C568" s="23">
        <v>0</v>
      </c>
      <c r="D568" s="23">
        <v>85</v>
      </c>
      <c r="E568" s="23">
        <v>57.5</v>
      </c>
      <c r="F568" s="23">
        <v>0</v>
      </c>
      <c r="G568" s="4" t="s">
        <v>164</v>
      </c>
    </row>
    <row r="569" spans="1:7" x14ac:dyDescent="0.25">
      <c r="A569" s="23">
        <v>25493</v>
      </c>
      <c r="B569" s="23">
        <v>150</v>
      </c>
      <c r="C569" s="23">
        <v>0</v>
      </c>
      <c r="D569" s="23">
        <v>75</v>
      </c>
      <c r="E569" s="23">
        <v>18.5</v>
      </c>
      <c r="F569" s="23">
        <v>0</v>
      </c>
      <c r="G569" s="4" t="s">
        <v>196</v>
      </c>
    </row>
    <row r="570" spans="1:7" x14ac:dyDescent="0.25">
      <c r="A570" s="23">
        <v>25496</v>
      </c>
      <c r="B570" s="23">
        <v>131.5</v>
      </c>
      <c r="C570" s="23">
        <v>7.5</v>
      </c>
      <c r="D570" s="23">
        <v>82.5</v>
      </c>
      <c r="E570" s="23">
        <v>8</v>
      </c>
      <c r="F570" s="23">
        <v>3.5</v>
      </c>
      <c r="G570" s="4" t="s">
        <v>183</v>
      </c>
    </row>
    <row r="571" spans="1:7" x14ac:dyDescent="0.25">
      <c r="A571" s="23">
        <v>25498</v>
      </c>
      <c r="B571" s="23">
        <v>133.5</v>
      </c>
      <c r="C571" s="23">
        <v>4.5</v>
      </c>
      <c r="D571" s="23">
        <v>85.5</v>
      </c>
      <c r="E571" s="23">
        <v>42.5</v>
      </c>
      <c r="F571" s="23">
        <v>1.5</v>
      </c>
      <c r="G571" s="4" t="s">
        <v>184</v>
      </c>
    </row>
    <row r="572" spans="1:7" x14ac:dyDescent="0.25">
      <c r="A572" s="23">
        <v>25500</v>
      </c>
      <c r="B572" s="23">
        <v>150</v>
      </c>
      <c r="C572" s="23">
        <v>0</v>
      </c>
      <c r="D572" s="23">
        <v>75</v>
      </c>
      <c r="E572" s="23">
        <v>7.5</v>
      </c>
      <c r="F572" s="23">
        <v>0</v>
      </c>
      <c r="G572" s="4" t="s">
        <v>183</v>
      </c>
    </row>
    <row r="573" spans="1:7" x14ac:dyDescent="0.25">
      <c r="A573" s="23">
        <v>25501</v>
      </c>
      <c r="B573" s="23">
        <v>122.5</v>
      </c>
      <c r="C573" s="23">
        <v>12</v>
      </c>
      <c r="D573" s="23">
        <v>85.5</v>
      </c>
      <c r="E573" s="23">
        <v>7.5</v>
      </c>
      <c r="F573" s="23">
        <v>5</v>
      </c>
    </row>
    <row r="574" spans="1:7" x14ac:dyDescent="0.25">
      <c r="A574" s="23">
        <v>25644</v>
      </c>
      <c r="B574" s="23">
        <v>135</v>
      </c>
      <c r="C574" s="23">
        <v>0</v>
      </c>
      <c r="D574" s="23">
        <v>90</v>
      </c>
      <c r="E574" s="23">
        <v>49</v>
      </c>
      <c r="F574" s="23">
        <v>0</v>
      </c>
    </row>
    <row r="575" spans="1:7" x14ac:dyDescent="0.25">
      <c r="A575" s="23">
        <v>25645</v>
      </c>
      <c r="B575" s="23">
        <v>139.5</v>
      </c>
      <c r="C575" s="23">
        <v>0</v>
      </c>
      <c r="D575" s="23">
        <v>82.5</v>
      </c>
      <c r="E575" s="23">
        <v>22.5</v>
      </c>
      <c r="F575" s="23">
        <v>3</v>
      </c>
    </row>
    <row r="576" spans="1:7" x14ac:dyDescent="0.25">
      <c r="A576" s="23">
        <v>25646</v>
      </c>
      <c r="B576" s="23">
        <v>150</v>
      </c>
      <c r="C576" s="23">
        <v>0</v>
      </c>
      <c r="D576" s="23">
        <v>75</v>
      </c>
      <c r="E576" s="23">
        <v>15</v>
      </c>
      <c r="F576" s="23">
        <v>0</v>
      </c>
    </row>
    <row r="577" spans="1:7" x14ac:dyDescent="0.25">
      <c r="A577" s="23">
        <v>25652</v>
      </c>
      <c r="B577" s="23">
        <v>132</v>
      </c>
      <c r="C577" s="23">
        <v>0</v>
      </c>
      <c r="D577" s="23">
        <v>85.5</v>
      </c>
      <c r="E577" s="23">
        <v>31.5</v>
      </c>
      <c r="F577" s="23">
        <v>7.5</v>
      </c>
      <c r="G577" s="4" t="s">
        <v>189</v>
      </c>
    </row>
    <row r="578" spans="1:7" x14ac:dyDescent="0.25">
      <c r="A578" s="23">
        <v>25657</v>
      </c>
      <c r="B578" s="23">
        <v>129</v>
      </c>
      <c r="C578" s="23">
        <v>0</v>
      </c>
      <c r="D578" s="23">
        <v>89.5</v>
      </c>
      <c r="E578" s="23">
        <v>7.5</v>
      </c>
      <c r="F578" s="23">
        <v>6.5</v>
      </c>
      <c r="G578" s="4" t="s">
        <v>195</v>
      </c>
    </row>
    <row r="579" spans="1:7" x14ac:dyDescent="0.25">
      <c r="A579" s="23">
        <v>25658</v>
      </c>
      <c r="B579" s="23">
        <v>142.5</v>
      </c>
      <c r="C579" s="23">
        <v>0</v>
      </c>
      <c r="D579" s="23">
        <v>75</v>
      </c>
      <c r="E579" s="23">
        <v>8</v>
      </c>
      <c r="F579" s="23">
        <v>7.5</v>
      </c>
      <c r="G579" s="4" t="s">
        <v>196</v>
      </c>
    </row>
    <row r="580" spans="1:7" x14ac:dyDescent="0.25">
      <c r="A580" s="23">
        <v>25659</v>
      </c>
      <c r="B580" s="23">
        <v>154.5</v>
      </c>
      <c r="C580" s="23">
        <v>0</v>
      </c>
      <c r="D580" s="23">
        <v>70.5</v>
      </c>
      <c r="E580" s="23">
        <v>18.5</v>
      </c>
      <c r="F580" s="23">
        <v>0</v>
      </c>
      <c r="G580" s="4" t="s">
        <v>196</v>
      </c>
    </row>
    <row r="581" spans="1:7" x14ac:dyDescent="0.25">
      <c r="A581" s="23">
        <v>25660</v>
      </c>
      <c r="B581" s="23">
        <v>136.5</v>
      </c>
      <c r="C581" s="23">
        <v>0</v>
      </c>
      <c r="D581" s="23">
        <v>85.5</v>
      </c>
      <c r="E581" s="23">
        <v>16</v>
      </c>
      <c r="F581" s="23">
        <v>3</v>
      </c>
      <c r="G581" s="4" t="s">
        <v>196</v>
      </c>
    </row>
    <row r="582" spans="1:7" x14ac:dyDescent="0.25">
      <c r="A582" s="23">
        <v>25664</v>
      </c>
      <c r="B582" s="23">
        <v>67.5</v>
      </c>
      <c r="C582" s="23">
        <v>37.5</v>
      </c>
      <c r="D582" s="23">
        <v>82.5</v>
      </c>
      <c r="E582" s="23">
        <v>25.5</v>
      </c>
      <c r="F582" s="23">
        <v>37.5</v>
      </c>
      <c r="G582" s="4" t="s">
        <v>170</v>
      </c>
    </row>
    <row r="583" spans="1:7" x14ac:dyDescent="0.25">
      <c r="A583" s="23">
        <v>25673</v>
      </c>
      <c r="B583" s="23">
        <v>135</v>
      </c>
      <c r="C583" s="23">
        <v>0</v>
      </c>
      <c r="D583" s="23">
        <v>90</v>
      </c>
      <c r="E583" s="23">
        <v>14.5</v>
      </c>
      <c r="F583" s="23">
        <v>0</v>
      </c>
      <c r="G583" s="4" t="s">
        <v>190</v>
      </c>
    </row>
    <row r="584" spans="1:7" x14ac:dyDescent="0.25">
      <c r="A584" s="23">
        <v>25674</v>
      </c>
      <c r="B584" s="23">
        <v>139.5</v>
      </c>
      <c r="C584" s="23">
        <v>0</v>
      </c>
      <c r="D584" s="23">
        <v>85.5</v>
      </c>
      <c r="E584" s="23">
        <v>22</v>
      </c>
      <c r="F584" s="23">
        <v>0</v>
      </c>
      <c r="G584" s="4" t="s">
        <v>188</v>
      </c>
    </row>
    <row r="585" spans="1:7" x14ac:dyDescent="0.25">
      <c r="A585" s="23">
        <v>25679</v>
      </c>
      <c r="B585" s="23">
        <v>135</v>
      </c>
      <c r="C585" s="23">
        <v>7.5</v>
      </c>
      <c r="D585" s="23">
        <v>82.5</v>
      </c>
      <c r="E585" s="23">
        <v>25.5</v>
      </c>
      <c r="F585" s="23">
        <v>0</v>
      </c>
      <c r="G585" s="4" t="s">
        <v>176</v>
      </c>
    </row>
    <row r="586" spans="1:7" x14ac:dyDescent="0.25">
      <c r="A586" s="23">
        <v>25772</v>
      </c>
      <c r="B586" s="23">
        <v>134</v>
      </c>
      <c r="C586" s="23">
        <v>0</v>
      </c>
      <c r="D586" s="23">
        <v>89.5</v>
      </c>
      <c r="E586" s="23">
        <v>7</v>
      </c>
      <c r="F586" s="23">
        <v>1.5</v>
      </c>
      <c r="G586" s="4" t="s">
        <v>195</v>
      </c>
    </row>
    <row r="587" spans="1:7" x14ac:dyDescent="0.25">
      <c r="A587" s="23">
        <v>25776</v>
      </c>
      <c r="B587" s="23">
        <v>135</v>
      </c>
      <c r="C587" s="23">
        <v>0</v>
      </c>
      <c r="D587" s="23">
        <v>82.5</v>
      </c>
      <c r="E587" s="23">
        <v>7.5</v>
      </c>
      <c r="F587" s="23">
        <v>7.5</v>
      </c>
      <c r="G587" s="4" t="s">
        <v>198</v>
      </c>
    </row>
    <row r="588" spans="1:7" x14ac:dyDescent="0.25">
      <c r="A588" s="23">
        <v>25777</v>
      </c>
      <c r="B588" s="23">
        <v>136</v>
      </c>
      <c r="C588" s="23">
        <v>3.5</v>
      </c>
      <c r="D588" s="23">
        <v>85.5</v>
      </c>
      <c r="E588" s="23">
        <v>37</v>
      </c>
      <c r="F588" s="23">
        <v>0</v>
      </c>
      <c r="G588" s="4" t="s">
        <v>189</v>
      </c>
    </row>
    <row r="589" spans="1:7" x14ac:dyDescent="0.25">
      <c r="A589" s="23">
        <v>25781</v>
      </c>
      <c r="B589" s="23">
        <v>127.5</v>
      </c>
      <c r="C589" s="23">
        <v>0</v>
      </c>
      <c r="D589" s="23">
        <v>82.5</v>
      </c>
      <c r="E589" s="23">
        <v>11.5</v>
      </c>
      <c r="F589" s="23">
        <v>15</v>
      </c>
      <c r="G589" s="4" t="s">
        <v>167</v>
      </c>
    </row>
    <row r="590" spans="1:7" x14ac:dyDescent="0.25">
      <c r="A590" s="23">
        <v>25784</v>
      </c>
      <c r="B590" s="23">
        <v>127</v>
      </c>
      <c r="C590" s="23">
        <v>0</v>
      </c>
      <c r="D590" s="23">
        <v>75</v>
      </c>
      <c r="E590" s="23">
        <v>14</v>
      </c>
      <c r="F590" s="23">
        <v>23</v>
      </c>
      <c r="G590" s="4" t="s">
        <v>167</v>
      </c>
    </row>
    <row r="591" spans="1:7" x14ac:dyDescent="0.25">
      <c r="A591" s="23">
        <v>25789</v>
      </c>
      <c r="B591" s="23">
        <v>140</v>
      </c>
      <c r="C591" s="23">
        <v>0</v>
      </c>
      <c r="D591" s="23">
        <v>85</v>
      </c>
      <c r="E591" s="23">
        <v>41.5</v>
      </c>
      <c r="F591" s="23">
        <v>0</v>
      </c>
      <c r="G591" s="4" t="s">
        <v>164</v>
      </c>
    </row>
    <row r="592" spans="1:7" x14ac:dyDescent="0.25">
      <c r="A592" s="23">
        <v>25790</v>
      </c>
      <c r="B592" s="23">
        <v>127</v>
      </c>
      <c r="C592" s="23">
        <v>0</v>
      </c>
      <c r="D592" s="23">
        <v>90</v>
      </c>
      <c r="E592" s="23">
        <v>9.5</v>
      </c>
      <c r="F592" s="23">
        <v>8</v>
      </c>
      <c r="G592" s="4" t="s">
        <v>184</v>
      </c>
    </row>
    <row r="593" spans="1:7" x14ac:dyDescent="0.25">
      <c r="A593" s="23">
        <v>25791</v>
      </c>
      <c r="B593" s="23">
        <v>37.5</v>
      </c>
      <c r="C593" s="23">
        <v>15</v>
      </c>
      <c r="D593" s="23">
        <v>15</v>
      </c>
      <c r="E593" s="23">
        <v>0</v>
      </c>
      <c r="F593" s="23">
        <v>0</v>
      </c>
    </row>
    <row r="594" spans="1:7" x14ac:dyDescent="0.25">
      <c r="A594" s="23">
        <v>25792</v>
      </c>
      <c r="B594" s="23">
        <v>127.5</v>
      </c>
      <c r="C594" s="23">
        <v>4.5</v>
      </c>
      <c r="D594" s="23">
        <v>85.5</v>
      </c>
      <c r="E594" s="23">
        <v>20</v>
      </c>
      <c r="F594" s="23">
        <v>7.5</v>
      </c>
      <c r="G594" s="4" t="s">
        <v>184</v>
      </c>
    </row>
    <row r="595" spans="1:7" x14ac:dyDescent="0.25">
      <c r="A595" s="23">
        <v>25796</v>
      </c>
      <c r="B595" s="23">
        <v>139.5</v>
      </c>
      <c r="C595" s="23">
        <v>0</v>
      </c>
      <c r="D595" s="23">
        <v>85.5</v>
      </c>
      <c r="E595" s="23">
        <v>24</v>
      </c>
      <c r="F595" s="23">
        <v>0</v>
      </c>
      <c r="G595" s="4" t="s">
        <v>173</v>
      </c>
    </row>
    <row r="596" spans="1:7" x14ac:dyDescent="0.25">
      <c r="A596" s="23">
        <v>25797</v>
      </c>
      <c r="B596" s="23">
        <v>52.5</v>
      </c>
      <c r="C596" s="23">
        <v>112.5</v>
      </c>
      <c r="D596" s="23">
        <v>60</v>
      </c>
      <c r="E596" s="23">
        <v>33</v>
      </c>
      <c r="F596" s="23">
        <v>0</v>
      </c>
    </row>
    <row r="597" spans="1:7" x14ac:dyDescent="0.25">
      <c r="A597" s="23">
        <v>25830</v>
      </c>
      <c r="B597" s="23">
        <v>105</v>
      </c>
      <c r="C597" s="23">
        <v>0</v>
      </c>
      <c r="D597" s="23">
        <v>82.5</v>
      </c>
      <c r="E597" s="23">
        <v>15</v>
      </c>
      <c r="F597" s="23">
        <v>37.5</v>
      </c>
      <c r="G597" s="4" t="s">
        <v>173</v>
      </c>
    </row>
    <row r="598" spans="1:7" x14ac:dyDescent="0.25">
      <c r="A598" s="23">
        <v>25894</v>
      </c>
      <c r="B598" s="23">
        <v>139.5</v>
      </c>
      <c r="C598" s="23">
        <v>0</v>
      </c>
      <c r="D598" s="23">
        <v>85.5</v>
      </c>
      <c r="E598" s="23">
        <v>26</v>
      </c>
      <c r="F598" s="23">
        <v>0</v>
      </c>
      <c r="G598" s="4" t="s">
        <v>189</v>
      </c>
    </row>
    <row r="599" spans="1:7" x14ac:dyDescent="0.25">
      <c r="A599" s="23">
        <v>25983</v>
      </c>
      <c r="B599" s="23">
        <v>132.5</v>
      </c>
      <c r="C599" s="23">
        <v>7.5</v>
      </c>
      <c r="D599" s="23">
        <v>85</v>
      </c>
      <c r="E599" s="23">
        <v>28</v>
      </c>
      <c r="F599" s="23">
        <v>0</v>
      </c>
      <c r="G599" s="4" t="s">
        <v>164</v>
      </c>
    </row>
    <row r="600" spans="1:7" x14ac:dyDescent="0.25">
      <c r="A600" s="23">
        <v>26192</v>
      </c>
      <c r="B600" s="23">
        <v>90</v>
      </c>
      <c r="C600" s="23">
        <v>45</v>
      </c>
      <c r="D600" s="23">
        <v>90</v>
      </c>
      <c r="E600" s="23">
        <v>1.5</v>
      </c>
      <c r="F600" s="23">
        <v>0</v>
      </c>
    </row>
    <row r="601" spans="1:7" x14ac:dyDescent="0.25">
      <c r="A601" s="23">
        <v>26198</v>
      </c>
      <c r="B601" s="23">
        <v>135</v>
      </c>
      <c r="C601" s="23">
        <v>7.5</v>
      </c>
      <c r="D601" s="23">
        <v>75</v>
      </c>
      <c r="E601" s="23">
        <v>7.5</v>
      </c>
      <c r="F601" s="23">
        <v>7.5</v>
      </c>
    </row>
    <row r="602" spans="1:7" x14ac:dyDescent="0.25">
      <c r="A602" s="23">
        <v>26200</v>
      </c>
      <c r="B602" s="23">
        <v>150</v>
      </c>
      <c r="C602" s="23">
        <v>7.5</v>
      </c>
      <c r="D602" s="23">
        <v>67.5</v>
      </c>
      <c r="E602" s="23">
        <v>7.5</v>
      </c>
      <c r="F602" s="23">
        <v>0</v>
      </c>
    </row>
    <row r="603" spans="1:7" x14ac:dyDescent="0.25">
      <c r="A603" s="23">
        <v>26201</v>
      </c>
      <c r="B603" s="23">
        <v>157.5</v>
      </c>
      <c r="C603" s="23">
        <v>0</v>
      </c>
      <c r="D603" s="23">
        <v>67.5</v>
      </c>
      <c r="E603" s="23">
        <v>0</v>
      </c>
      <c r="F603" s="23">
        <v>0</v>
      </c>
    </row>
    <row r="604" spans="1:7" x14ac:dyDescent="0.25">
      <c r="A604" s="23">
        <v>26202</v>
      </c>
      <c r="B604" s="23">
        <v>139</v>
      </c>
      <c r="C604" s="23">
        <v>0</v>
      </c>
      <c r="D604" s="23">
        <v>70.5</v>
      </c>
      <c r="E604" s="23">
        <v>22</v>
      </c>
      <c r="F604" s="23">
        <v>15.5</v>
      </c>
    </row>
    <row r="605" spans="1:7" x14ac:dyDescent="0.25">
      <c r="A605" s="23">
        <v>26203</v>
      </c>
      <c r="B605" s="23">
        <v>150</v>
      </c>
      <c r="C605" s="23">
        <v>7.5</v>
      </c>
      <c r="D605" s="23">
        <v>67.5</v>
      </c>
      <c r="E605" s="23">
        <v>11.5</v>
      </c>
      <c r="F605" s="23">
        <v>0</v>
      </c>
      <c r="G605" s="4" t="s">
        <v>201</v>
      </c>
    </row>
    <row r="606" spans="1:7" x14ac:dyDescent="0.25">
      <c r="A606" s="23">
        <v>26204</v>
      </c>
      <c r="B606" s="23">
        <v>150</v>
      </c>
      <c r="C606" s="23">
        <v>0</v>
      </c>
      <c r="D606" s="23">
        <v>75</v>
      </c>
      <c r="E606" s="23">
        <v>15.5</v>
      </c>
      <c r="F606" s="23">
        <v>0</v>
      </c>
      <c r="G606" s="4" t="s">
        <v>201</v>
      </c>
    </row>
    <row r="607" spans="1:7" x14ac:dyDescent="0.25">
      <c r="A607" s="23">
        <v>26206</v>
      </c>
      <c r="B607" s="23">
        <v>105.5</v>
      </c>
      <c r="C607" s="23">
        <v>15</v>
      </c>
      <c r="D607" s="23">
        <v>90</v>
      </c>
      <c r="E607" s="23">
        <v>16.5</v>
      </c>
      <c r="F607" s="23">
        <v>14.5</v>
      </c>
      <c r="G607" s="4" t="s">
        <v>173</v>
      </c>
    </row>
    <row r="608" spans="1:7" x14ac:dyDescent="0.25">
      <c r="A608" s="23">
        <v>26207</v>
      </c>
      <c r="B608" s="23">
        <v>135</v>
      </c>
      <c r="C608" s="23">
        <v>0</v>
      </c>
      <c r="D608" s="23">
        <v>90</v>
      </c>
      <c r="E608" s="23">
        <v>65.5</v>
      </c>
      <c r="F608" s="23">
        <v>0</v>
      </c>
      <c r="G608" s="4" t="s">
        <v>173</v>
      </c>
    </row>
    <row r="609" spans="1:7" x14ac:dyDescent="0.25">
      <c r="A609" s="23">
        <v>26208</v>
      </c>
      <c r="B609" s="23">
        <v>124.5</v>
      </c>
      <c r="C609" s="23">
        <v>15</v>
      </c>
      <c r="D609" s="23">
        <v>85.5</v>
      </c>
      <c r="E609" s="23">
        <v>53.5</v>
      </c>
      <c r="F609" s="23">
        <v>0</v>
      </c>
      <c r="G609" s="4" t="s">
        <v>172</v>
      </c>
    </row>
    <row r="610" spans="1:7" x14ac:dyDescent="0.25">
      <c r="A610" s="23">
        <v>26213</v>
      </c>
      <c r="B610" s="23">
        <v>130.5</v>
      </c>
      <c r="C610" s="23">
        <v>22.5</v>
      </c>
      <c r="D610" s="23">
        <v>70</v>
      </c>
      <c r="E610" s="23">
        <v>6</v>
      </c>
      <c r="F610" s="23">
        <v>2</v>
      </c>
      <c r="G610" s="4" t="s">
        <v>164</v>
      </c>
    </row>
    <row r="611" spans="1:7" x14ac:dyDescent="0.25">
      <c r="A611" s="23">
        <v>26214</v>
      </c>
      <c r="B611" s="23">
        <v>142.5</v>
      </c>
      <c r="C611" s="23">
        <v>0</v>
      </c>
      <c r="D611" s="23">
        <v>82.5</v>
      </c>
      <c r="E611" s="23">
        <v>38</v>
      </c>
      <c r="F611" s="23">
        <v>0</v>
      </c>
      <c r="G611" s="4" t="s">
        <v>196</v>
      </c>
    </row>
    <row r="612" spans="1:7" x14ac:dyDescent="0.25">
      <c r="A612" s="23">
        <v>26216</v>
      </c>
      <c r="B612" s="23">
        <v>135</v>
      </c>
      <c r="C612" s="23">
        <v>4.5</v>
      </c>
      <c r="D612" s="23">
        <v>85.5</v>
      </c>
      <c r="E612" s="23">
        <v>8</v>
      </c>
      <c r="F612" s="23">
        <v>0</v>
      </c>
      <c r="G612" s="4" t="s">
        <v>184</v>
      </c>
    </row>
    <row r="613" spans="1:7" x14ac:dyDescent="0.25">
      <c r="A613" s="23">
        <v>26217</v>
      </c>
      <c r="B613" s="23">
        <v>127.5</v>
      </c>
      <c r="C613" s="23">
        <v>7.5</v>
      </c>
      <c r="D613" s="23">
        <v>90</v>
      </c>
      <c r="E613" s="23">
        <v>7.5</v>
      </c>
      <c r="F613" s="23">
        <v>0</v>
      </c>
      <c r="G613" s="4" t="s">
        <v>3</v>
      </c>
    </row>
    <row r="614" spans="1:7" x14ac:dyDescent="0.25">
      <c r="A614" s="23">
        <v>26218</v>
      </c>
      <c r="B614" s="23">
        <v>127.5</v>
      </c>
      <c r="C614" s="23">
        <v>12</v>
      </c>
      <c r="D614" s="23">
        <v>85.5</v>
      </c>
      <c r="E614" s="23">
        <v>30</v>
      </c>
      <c r="F614" s="23">
        <v>0</v>
      </c>
      <c r="G614" s="4" t="s">
        <v>180</v>
      </c>
    </row>
    <row r="615" spans="1:7" x14ac:dyDescent="0.25">
      <c r="A615" s="23">
        <v>26221</v>
      </c>
      <c r="B615" s="23">
        <v>139.5</v>
      </c>
      <c r="C615" s="23">
        <v>0</v>
      </c>
      <c r="D615" s="23">
        <v>85.5</v>
      </c>
      <c r="E615" s="23">
        <v>30.5</v>
      </c>
      <c r="F615" s="23">
        <v>0</v>
      </c>
    </row>
    <row r="616" spans="1:7" x14ac:dyDescent="0.25">
      <c r="A616" s="23">
        <v>26225</v>
      </c>
      <c r="B616" s="23">
        <v>120</v>
      </c>
      <c r="C616" s="23">
        <v>27</v>
      </c>
      <c r="D616" s="23">
        <v>78</v>
      </c>
      <c r="E616" s="23">
        <v>7.5</v>
      </c>
      <c r="F616" s="23">
        <v>0</v>
      </c>
      <c r="G616" s="4" t="s">
        <v>3</v>
      </c>
    </row>
    <row r="617" spans="1:7" x14ac:dyDescent="0.25">
      <c r="A617" s="23">
        <v>26227</v>
      </c>
      <c r="B617" s="23">
        <v>138</v>
      </c>
      <c r="C617" s="23">
        <v>0</v>
      </c>
      <c r="D617" s="23">
        <v>82</v>
      </c>
      <c r="E617" s="23">
        <v>8.5</v>
      </c>
      <c r="F617" s="23">
        <v>5</v>
      </c>
      <c r="G617" s="4" t="s">
        <v>195</v>
      </c>
    </row>
    <row r="618" spans="1:7" x14ac:dyDescent="0.25">
      <c r="A618" s="23">
        <v>26232</v>
      </c>
      <c r="B618" s="23">
        <v>142.5</v>
      </c>
      <c r="C618" s="23">
        <v>0</v>
      </c>
      <c r="D618" s="23">
        <v>75</v>
      </c>
      <c r="E618" s="23">
        <v>7.5</v>
      </c>
      <c r="F618" s="23">
        <v>7.5</v>
      </c>
      <c r="G618" s="4" t="s">
        <v>167</v>
      </c>
    </row>
    <row r="619" spans="1:7" x14ac:dyDescent="0.25">
      <c r="A619" s="23">
        <v>26234</v>
      </c>
      <c r="B619" s="23">
        <v>139.5</v>
      </c>
      <c r="C619" s="23">
        <v>0</v>
      </c>
      <c r="D619" s="23">
        <v>85.5</v>
      </c>
      <c r="E619" s="23">
        <v>14</v>
      </c>
      <c r="F619" s="23">
        <v>0</v>
      </c>
      <c r="G619" s="4" t="s">
        <v>176</v>
      </c>
    </row>
    <row r="620" spans="1:7" x14ac:dyDescent="0.25">
      <c r="A620" s="23">
        <v>26241</v>
      </c>
      <c r="B620" s="23">
        <v>90</v>
      </c>
      <c r="C620" s="23">
        <v>60</v>
      </c>
      <c r="D620" s="23">
        <v>75</v>
      </c>
      <c r="E620" s="23">
        <v>18.5</v>
      </c>
      <c r="F620" s="23">
        <v>0</v>
      </c>
      <c r="G620" s="4" t="s">
        <v>188</v>
      </c>
    </row>
    <row r="621" spans="1:7" x14ac:dyDescent="0.25">
      <c r="A621" s="23">
        <v>26242</v>
      </c>
      <c r="B621" s="23">
        <v>135</v>
      </c>
      <c r="C621" s="23">
        <v>7.5</v>
      </c>
      <c r="D621" s="23">
        <v>75</v>
      </c>
      <c r="E621" s="23">
        <v>22.5</v>
      </c>
      <c r="F621" s="23">
        <v>7.5</v>
      </c>
    </row>
    <row r="622" spans="1:7" x14ac:dyDescent="0.25">
      <c r="A622" s="23">
        <v>26243</v>
      </c>
      <c r="B622" s="23">
        <v>132</v>
      </c>
      <c r="C622" s="23">
        <v>0</v>
      </c>
      <c r="D622" s="23">
        <v>70.5</v>
      </c>
      <c r="E622" s="23">
        <v>21</v>
      </c>
      <c r="F622" s="23">
        <v>22.5</v>
      </c>
    </row>
    <row r="623" spans="1:7" x14ac:dyDescent="0.25">
      <c r="A623" s="23">
        <v>26244</v>
      </c>
      <c r="B623" s="23">
        <v>150</v>
      </c>
      <c r="C623" s="23">
        <v>0</v>
      </c>
      <c r="D623" s="23">
        <v>75</v>
      </c>
      <c r="E623" s="23">
        <v>15</v>
      </c>
      <c r="F623" s="23">
        <v>0</v>
      </c>
    </row>
    <row r="624" spans="1:7" x14ac:dyDescent="0.25">
      <c r="A624" s="23">
        <v>26245</v>
      </c>
      <c r="B624" s="23">
        <v>97.5</v>
      </c>
      <c r="C624" s="23">
        <v>37.5</v>
      </c>
      <c r="D624" s="23">
        <v>90</v>
      </c>
      <c r="E624" s="23">
        <v>7.5</v>
      </c>
      <c r="F624" s="23">
        <v>0</v>
      </c>
    </row>
    <row r="625" spans="1:7" x14ac:dyDescent="0.25">
      <c r="A625" s="23">
        <v>26247</v>
      </c>
      <c r="B625" s="23">
        <v>132</v>
      </c>
      <c r="C625" s="23">
        <v>7.5</v>
      </c>
      <c r="D625" s="23">
        <v>85.5</v>
      </c>
      <c r="E625" s="23">
        <v>29.5</v>
      </c>
      <c r="F625" s="23">
        <v>0</v>
      </c>
    </row>
    <row r="626" spans="1:7" x14ac:dyDescent="0.25">
      <c r="A626" s="23">
        <v>26248</v>
      </c>
      <c r="B626" s="23">
        <v>147</v>
      </c>
      <c r="C626" s="23">
        <v>0</v>
      </c>
      <c r="D626" s="23">
        <v>78</v>
      </c>
      <c r="E626" s="23">
        <v>41.5</v>
      </c>
      <c r="F626" s="23">
        <v>0</v>
      </c>
    </row>
    <row r="627" spans="1:7" x14ac:dyDescent="0.25">
      <c r="A627" s="23">
        <v>26350</v>
      </c>
      <c r="B627" s="23">
        <v>120</v>
      </c>
      <c r="C627" s="23">
        <v>7.5</v>
      </c>
      <c r="D627" s="23">
        <v>90</v>
      </c>
      <c r="E627" s="23">
        <v>22.5</v>
      </c>
      <c r="F627" s="23">
        <v>7.5</v>
      </c>
    </row>
    <row r="628" spans="1:7" x14ac:dyDescent="0.25">
      <c r="A628" s="23">
        <v>26354</v>
      </c>
      <c r="B628" s="23">
        <v>135</v>
      </c>
      <c r="C628" s="23">
        <v>0</v>
      </c>
      <c r="D628" s="23">
        <v>90</v>
      </c>
      <c r="E628" s="23">
        <v>33.5</v>
      </c>
      <c r="F628" s="23">
        <v>0</v>
      </c>
      <c r="G628" s="4" t="s">
        <v>170</v>
      </c>
    </row>
    <row r="629" spans="1:7" x14ac:dyDescent="0.25">
      <c r="A629" s="23">
        <v>26356</v>
      </c>
      <c r="B629" s="23">
        <v>139.5</v>
      </c>
      <c r="C629" s="23">
        <v>15</v>
      </c>
      <c r="D629" s="23">
        <v>70.5</v>
      </c>
      <c r="E629" s="23">
        <v>18.5</v>
      </c>
      <c r="F629" s="23">
        <v>0</v>
      </c>
    </row>
    <row r="630" spans="1:7" x14ac:dyDescent="0.25">
      <c r="A630" s="23">
        <v>26358</v>
      </c>
      <c r="B630" s="23">
        <v>132.5</v>
      </c>
      <c r="C630" s="23">
        <v>7.5</v>
      </c>
      <c r="D630" s="23">
        <v>85</v>
      </c>
      <c r="E630" s="23">
        <v>18.5</v>
      </c>
      <c r="F630" s="23">
        <v>0</v>
      </c>
      <c r="G630" s="4" t="s">
        <v>164</v>
      </c>
    </row>
    <row r="631" spans="1:7" x14ac:dyDescent="0.25">
      <c r="A631" s="23">
        <v>26359</v>
      </c>
      <c r="B631" s="23">
        <v>132.5</v>
      </c>
      <c r="C631" s="23">
        <v>7.5</v>
      </c>
      <c r="D631" s="23">
        <v>85</v>
      </c>
      <c r="E631" s="23">
        <v>14.5</v>
      </c>
      <c r="F631" s="23">
        <v>0</v>
      </c>
      <c r="G631" s="4" t="s">
        <v>164</v>
      </c>
    </row>
    <row r="632" spans="1:7" x14ac:dyDescent="0.25">
      <c r="A632" s="23">
        <v>26361</v>
      </c>
      <c r="B632" s="23">
        <v>142.5</v>
      </c>
      <c r="C632" s="23">
        <v>0</v>
      </c>
      <c r="D632" s="23">
        <v>75</v>
      </c>
      <c r="E632" s="23">
        <v>11</v>
      </c>
      <c r="F632" s="23">
        <v>7.5</v>
      </c>
      <c r="G632" s="4" t="s">
        <v>196</v>
      </c>
    </row>
    <row r="633" spans="1:7" x14ac:dyDescent="0.25">
      <c r="A633" s="23">
        <v>26362</v>
      </c>
      <c r="B633" s="23">
        <v>140</v>
      </c>
      <c r="C633" s="23">
        <v>0</v>
      </c>
      <c r="D633" s="23">
        <v>85</v>
      </c>
      <c r="E633" s="23">
        <v>18</v>
      </c>
      <c r="F633" s="23">
        <v>0</v>
      </c>
      <c r="G633" s="4" t="s">
        <v>164</v>
      </c>
    </row>
    <row r="634" spans="1:7" x14ac:dyDescent="0.25">
      <c r="A634" s="23">
        <v>26363</v>
      </c>
      <c r="B634" s="23">
        <v>128.5</v>
      </c>
      <c r="C634" s="23">
        <v>0</v>
      </c>
      <c r="D634" s="23">
        <v>85.5</v>
      </c>
      <c r="E634" s="23">
        <v>18</v>
      </c>
      <c r="F634" s="23">
        <v>3.5</v>
      </c>
      <c r="G634" s="4" t="s">
        <v>196</v>
      </c>
    </row>
    <row r="635" spans="1:7" x14ac:dyDescent="0.25">
      <c r="A635" s="23">
        <v>26368</v>
      </c>
      <c r="B635" s="23">
        <v>135</v>
      </c>
      <c r="C635" s="23">
        <v>4.5</v>
      </c>
      <c r="D635" s="23">
        <v>85.5</v>
      </c>
      <c r="E635" s="23">
        <v>8</v>
      </c>
      <c r="F635" s="23">
        <v>0</v>
      </c>
      <c r="G635" s="4" t="s">
        <v>184</v>
      </c>
    </row>
    <row r="636" spans="1:7" x14ac:dyDescent="0.25">
      <c r="A636" s="23">
        <v>26373</v>
      </c>
      <c r="B636" s="23">
        <v>150</v>
      </c>
      <c r="C636" s="23">
        <v>0</v>
      </c>
      <c r="D636" s="23">
        <v>75</v>
      </c>
      <c r="E636" s="23">
        <v>17</v>
      </c>
      <c r="F636" s="23">
        <v>0</v>
      </c>
      <c r="G636" s="4" t="s">
        <v>167</v>
      </c>
    </row>
    <row r="637" spans="1:7" x14ac:dyDescent="0.25">
      <c r="A637" s="23">
        <v>26374</v>
      </c>
      <c r="B637" s="23">
        <v>142.5</v>
      </c>
      <c r="C637" s="23">
        <v>0</v>
      </c>
      <c r="D637" s="23">
        <v>75</v>
      </c>
      <c r="E637" s="23">
        <v>7.5</v>
      </c>
      <c r="F637" s="23">
        <v>7.5</v>
      </c>
      <c r="G637" s="4" t="s">
        <v>167</v>
      </c>
    </row>
    <row r="638" spans="1:7" x14ac:dyDescent="0.25">
      <c r="A638" s="23">
        <v>26375</v>
      </c>
      <c r="B638" s="23">
        <v>127.5</v>
      </c>
      <c r="C638" s="23">
        <v>7.5</v>
      </c>
      <c r="D638" s="23">
        <v>90</v>
      </c>
      <c r="E638" s="23">
        <v>9.5</v>
      </c>
      <c r="F638" s="23">
        <v>0</v>
      </c>
    </row>
    <row r="639" spans="1:7" x14ac:dyDescent="0.25">
      <c r="A639" s="23">
        <v>26376</v>
      </c>
      <c r="B639" s="23">
        <v>147</v>
      </c>
      <c r="C639" s="23">
        <v>0</v>
      </c>
      <c r="D639" s="23">
        <v>70.5</v>
      </c>
      <c r="E639" s="23">
        <v>7.5</v>
      </c>
      <c r="F639" s="23">
        <v>7.5</v>
      </c>
      <c r="G639" s="4" t="s">
        <v>201</v>
      </c>
    </row>
    <row r="640" spans="1:7" x14ac:dyDescent="0.25">
      <c r="A640" s="23">
        <v>26383</v>
      </c>
      <c r="B640" s="23">
        <v>135</v>
      </c>
      <c r="C640" s="23">
        <v>0</v>
      </c>
      <c r="D640" s="23">
        <v>90</v>
      </c>
      <c r="E640" s="23">
        <v>52</v>
      </c>
      <c r="F640" s="23">
        <v>0</v>
      </c>
    </row>
    <row r="641" spans="1:7" x14ac:dyDescent="0.25">
      <c r="A641" s="23">
        <v>26470</v>
      </c>
      <c r="B641" s="23">
        <v>140</v>
      </c>
      <c r="C641" s="23">
        <v>0</v>
      </c>
      <c r="D641" s="23">
        <v>85</v>
      </c>
      <c r="E641" s="23">
        <v>75.5</v>
      </c>
      <c r="F641" s="23">
        <v>0</v>
      </c>
      <c r="G641" s="4" t="s">
        <v>195</v>
      </c>
    </row>
    <row r="642" spans="1:7" x14ac:dyDescent="0.25">
      <c r="A642" s="23">
        <v>26471</v>
      </c>
      <c r="B642" s="23">
        <v>131</v>
      </c>
      <c r="C642" s="23">
        <v>7.5</v>
      </c>
      <c r="D642" s="23">
        <v>85</v>
      </c>
      <c r="E642" s="23">
        <v>18</v>
      </c>
      <c r="F642" s="23">
        <v>1.5</v>
      </c>
      <c r="G642" s="4" t="s">
        <v>164</v>
      </c>
    </row>
    <row r="643" spans="1:7" x14ac:dyDescent="0.25">
      <c r="A643" s="23">
        <v>26481</v>
      </c>
      <c r="B643" s="23">
        <v>115.5</v>
      </c>
      <c r="C643" s="23">
        <v>15</v>
      </c>
      <c r="D643" s="23">
        <v>90</v>
      </c>
      <c r="E643" s="23">
        <v>7.5</v>
      </c>
      <c r="F643" s="23">
        <v>4.5</v>
      </c>
      <c r="G643" s="4" t="s">
        <v>175</v>
      </c>
    </row>
    <row r="644" spans="1:7" x14ac:dyDescent="0.25">
      <c r="A644" s="23">
        <v>26485</v>
      </c>
      <c r="B644" s="23">
        <v>45</v>
      </c>
      <c r="C644" s="23">
        <v>157.5</v>
      </c>
      <c r="D644" s="23">
        <v>22.5</v>
      </c>
      <c r="E644" s="23">
        <v>1</v>
      </c>
      <c r="F644" s="23">
        <v>0</v>
      </c>
      <c r="G644" s="4" t="s">
        <v>167</v>
      </c>
    </row>
    <row r="645" spans="1:7" x14ac:dyDescent="0.25">
      <c r="A645" s="23">
        <v>26488</v>
      </c>
      <c r="B645" s="23">
        <v>135</v>
      </c>
      <c r="C645" s="23">
        <v>0</v>
      </c>
      <c r="D645" s="23">
        <v>90</v>
      </c>
      <c r="E645" s="23">
        <v>22.5</v>
      </c>
      <c r="F645" s="23">
        <v>0</v>
      </c>
    </row>
    <row r="646" spans="1:7" x14ac:dyDescent="0.25">
      <c r="A646" s="23">
        <v>26600</v>
      </c>
      <c r="B646" s="23">
        <v>97.5</v>
      </c>
      <c r="C646" s="23">
        <v>37.5</v>
      </c>
      <c r="D646" s="23">
        <v>90</v>
      </c>
      <c r="E646" s="23">
        <v>18</v>
      </c>
      <c r="F646" s="23">
        <v>0</v>
      </c>
      <c r="G646" s="4" t="s">
        <v>194</v>
      </c>
    </row>
    <row r="647" spans="1:7" x14ac:dyDescent="0.25">
      <c r="A647" s="23">
        <v>26608</v>
      </c>
      <c r="B647" s="23">
        <v>127.5</v>
      </c>
      <c r="C647" s="23">
        <v>7.5</v>
      </c>
      <c r="D647" s="23">
        <v>90</v>
      </c>
      <c r="E647" s="23">
        <v>7.5</v>
      </c>
      <c r="F647" s="23">
        <v>0</v>
      </c>
      <c r="G647" s="4" t="s">
        <v>167</v>
      </c>
    </row>
    <row r="648" spans="1:7" x14ac:dyDescent="0.25">
      <c r="A648" s="23">
        <v>26614</v>
      </c>
      <c r="B648" s="23">
        <v>135</v>
      </c>
      <c r="C648" s="23">
        <v>0</v>
      </c>
      <c r="D648" s="23">
        <v>75</v>
      </c>
      <c r="E648" s="23">
        <v>50.5</v>
      </c>
      <c r="F648" s="23">
        <v>15</v>
      </c>
      <c r="G648" s="4" t="s">
        <v>179</v>
      </c>
    </row>
    <row r="649" spans="1:7" x14ac:dyDescent="0.25">
      <c r="A649" s="23">
        <v>26615</v>
      </c>
      <c r="B649" s="23">
        <v>147</v>
      </c>
      <c r="C649" s="23">
        <v>0</v>
      </c>
      <c r="D649" s="23">
        <v>78</v>
      </c>
      <c r="E649" s="23">
        <v>20.5</v>
      </c>
      <c r="F649" s="23">
        <v>0</v>
      </c>
    </row>
    <row r="650" spans="1:7" x14ac:dyDescent="0.25">
      <c r="A650" s="23">
        <v>26623</v>
      </c>
      <c r="B650" s="23">
        <v>142.5</v>
      </c>
      <c r="C650" s="23">
        <v>7.5</v>
      </c>
      <c r="D650" s="23">
        <v>75</v>
      </c>
      <c r="E650" s="23">
        <v>16.5</v>
      </c>
      <c r="F650" s="23">
        <v>0</v>
      </c>
    </row>
    <row r="651" spans="1:7" x14ac:dyDescent="0.25">
      <c r="A651" s="23">
        <v>26625</v>
      </c>
      <c r="B651" s="23">
        <v>97.5</v>
      </c>
      <c r="C651" s="23">
        <v>42</v>
      </c>
      <c r="D651" s="23">
        <v>85.5</v>
      </c>
      <c r="E651" s="23">
        <v>0</v>
      </c>
      <c r="F651" s="23">
        <v>0</v>
      </c>
    </row>
    <row r="652" spans="1:7" x14ac:dyDescent="0.25">
      <c r="A652" s="23">
        <v>26626</v>
      </c>
      <c r="B652" s="23">
        <v>119.5</v>
      </c>
      <c r="C652" s="23">
        <v>15</v>
      </c>
      <c r="D652" s="23">
        <v>82.5</v>
      </c>
      <c r="E652" s="23">
        <v>11</v>
      </c>
      <c r="F652" s="23">
        <v>8</v>
      </c>
    </row>
    <row r="653" spans="1:7" x14ac:dyDescent="0.25">
      <c r="A653" s="23">
        <v>26878</v>
      </c>
      <c r="B653" s="23">
        <v>137.5</v>
      </c>
      <c r="C653" s="23">
        <v>0</v>
      </c>
      <c r="D653" s="23">
        <v>85</v>
      </c>
      <c r="E653" s="23">
        <v>18.5</v>
      </c>
      <c r="F653" s="23">
        <v>2.5</v>
      </c>
      <c r="G653" s="4" t="s">
        <v>164</v>
      </c>
    </row>
    <row r="654" spans="1:7" x14ac:dyDescent="0.25">
      <c r="A654" s="23">
        <v>26879</v>
      </c>
      <c r="B654" s="23">
        <v>131</v>
      </c>
      <c r="C654" s="23">
        <v>7.5</v>
      </c>
      <c r="D654" s="23">
        <v>85</v>
      </c>
      <c r="E654" s="23">
        <v>10.5</v>
      </c>
      <c r="F654" s="23">
        <v>1.5</v>
      </c>
      <c r="G654" s="4" t="s">
        <v>195</v>
      </c>
    </row>
    <row r="655" spans="1:7" x14ac:dyDescent="0.25">
      <c r="A655" s="23">
        <v>26881</v>
      </c>
      <c r="B655" s="23">
        <v>112.5</v>
      </c>
      <c r="C655" s="23">
        <v>0</v>
      </c>
      <c r="D655" s="23">
        <v>97.5</v>
      </c>
      <c r="E655" s="23">
        <v>49</v>
      </c>
      <c r="F655" s="23">
        <v>15</v>
      </c>
      <c r="G655" s="4" t="s">
        <v>177</v>
      </c>
    </row>
    <row r="656" spans="1:7" x14ac:dyDescent="0.25">
      <c r="A656" s="23">
        <v>26883</v>
      </c>
      <c r="B656" s="23">
        <v>121</v>
      </c>
      <c r="C656" s="23">
        <v>15</v>
      </c>
      <c r="D656" s="23">
        <v>85</v>
      </c>
      <c r="E656" s="23">
        <v>16</v>
      </c>
      <c r="F656" s="23">
        <v>4</v>
      </c>
      <c r="G656" s="4" t="s">
        <v>164</v>
      </c>
    </row>
    <row r="657" spans="1:7" x14ac:dyDescent="0.25">
      <c r="A657" s="23">
        <v>26886</v>
      </c>
      <c r="B657" s="23">
        <v>121</v>
      </c>
      <c r="C657" s="23">
        <v>15</v>
      </c>
      <c r="D657" s="23">
        <v>85.5</v>
      </c>
      <c r="E657" s="23">
        <v>8</v>
      </c>
      <c r="F657" s="23">
        <v>3.5</v>
      </c>
      <c r="G657" s="4" t="s">
        <v>176</v>
      </c>
    </row>
    <row r="658" spans="1:7" x14ac:dyDescent="0.25">
      <c r="A658" s="23">
        <v>26888</v>
      </c>
      <c r="B658" s="23">
        <v>135</v>
      </c>
      <c r="C658" s="23">
        <v>0</v>
      </c>
      <c r="D658" s="23">
        <v>90</v>
      </c>
      <c r="E658" s="23">
        <v>30</v>
      </c>
      <c r="F658" s="23">
        <v>0</v>
      </c>
    </row>
    <row r="659" spans="1:7" x14ac:dyDescent="0.25">
      <c r="A659" s="23">
        <v>26890</v>
      </c>
      <c r="B659" s="23">
        <v>147</v>
      </c>
      <c r="C659" s="23">
        <v>0</v>
      </c>
      <c r="D659" s="23">
        <v>78</v>
      </c>
      <c r="E659" s="23">
        <v>15.5</v>
      </c>
      <c r="F659" s="23">
        <v>0</v>
      </c>
    </row>
    <row r="660" spans="1:7" x14ac:dyDescent="0.25">
      <c r="A660" s="23">
        <v>26893</v>
      </c>
      <c r="B660" s="23">
        <v>135</v>
      </c>
      <c r="C660" s="23">
        <v>0</v>
      </c>
      <c r="D660" s="23">
        <v>90</v>
      </c>
      <c r="E660" s="23">
        <v>24.5</v>
      </c>
      <c r="F660" s="23">
        <v>0</v>
      </c>
      <c r="G660" s="4" t="s">
        <v>201</v>
      </c>
    </row>
    <row r="661" spans="1:7" x14ac:dyDescent="0.25">
      <c r="A661" s="23">
        <v>26894</v>
      </c>
      <c r="B661" s="23">
        <v>142.5</v>
      </c>
      <c r="C661" s="23">
        <v>0</v>
      </c>
      <c r="D661" s="23">
        <v>82.5</v>
      </c>
      <c r="E661" s="23">
        <v>15</v>
      </c>
      <c r="F661" s="23">
        <v>0</v>
      </c>
      <c r="G661" s="4" t="s">
        <v>201</v>
      </c>
    </row>
    <row r="662" spans="1:7" x14ac:dyDescent="0.25">
      <c r="A662" s="23">
        <v>27082</v>
      </c>
      <c r="B662" s="23">
        <v>147.5</v>
      </c>
      <c r="C662" s="23">
        <v>0</v>
      </c>
      <c r="D662" s="23">
        <v>77.5</v>
      </c>
      <c r="E662" s="23">
        <v>18</v>
      </c>
      <c r="F662" s="23">
        <v>0</v>
      </c>
      <c r="G662" s="4" t="s">
        <v>195</v>
      </c>
    </row>
    <row r="663" spans="1:7" x14ac:dyDescent="0.25">
      <c r="A663" s="23">
        <v>27085</v>
      </c>
      <c r="B663" s="23">
        <v>140</v>
      </c>
      <c r="C663" s="23">
        <v>0</v>
      </c>
      <c r="D663" s="23">
        <v>85</v>
      </c>
      <c r="E663" s="23">
        <v>24</v>
      </c>
      <c r="F663" s="23">
        <v>0</v>
      </c>
      <c r="G663" s="4" t="s">
        <v>195</v>
      </c>
    </row>
    <row r="664" spans="1:7" x14ac:dyDescent="0.25">
      <c r="A664" s="23">
        <v>27088</v>
      </c>
      <c r="B664" s="23">
        <v>98</v>
      </c>
      <c r="C664" s="23">
        <v>0</v>
      </c>
      <c r="D664" s="23">
        <v>93</v>
      </c>
      <c r="E664" s="23">
        <v>11</v>
      </c>
      <c r="F664" s="23">
        <v>34</v>
      </c>
      <c r="G664" s="4" t="s">
        <v>194</v>
      </c>
    </row>
    <row r="665" spans="1:7" x14ac:dyDescent="0.25">
      <c r="A665" s="23">
        <v>27089</v>
      </c>
      <c r="B665" s="23">
        <v>106</v>
      </c>
      <c r="C665" s="23">
        <v>48.5</v>
      </c>
      <c r="D665" s="23">
        <v>70.5</v>
      </c>
      <c r="E665" s="23">
        <v>47.5</v>
      </c>
      <c r="F665" s="23">
        <v>0</v>
      </c>
    </row>
    <row r="666" spans="1:7" x14ac:dyDescent="0.25">
      <c r="A666" s="23">
        <v>27090</v>
      </c>
      <c r="B666" s="23">
        <v>97.5</v>
      </c>
      <c r="C666" s="23">
        <v>37.5</v>
      </c>
      <c r="D666" s="23">
        <v>90</v>
      </c>
      <c r="E666" s="23">
        <v>22</v>
      </c>
      <c r="F666" s="23">
        <v>0</v>
      </c>
    </row>
    <row r="667" spans="1:7" x14ac:dyDescent="0.25">
      <c r="A667" s="23">
        <v>27273</v>
      </c>
      <c r="B667" s="23">
        <v>126.5</v>
      </c>
      <c r="C667" s="23">
        <v>7.5</v>
      </c>
      <c r="D667" s="23">
        <v>85</v>
      </c>
      <c r="E667" s="23">
        <v>8.5</v>
      </c>
      <c r="F667" s="23">
        <v>6</v>
      </c>
      <c r="G667" s="4" t="s">
        <v>195</v>
      </c>
    </row>
    <row r="668" spans="1:7" x14ac:dyDescent="0.25">
      <c r="A668" s="23">
        <v>27274</v>
      </c>
      <c r="B668" s="23">
        <v>138.5</v>
      </c>
      <c r="C668" s="23">
        <v>0</v>
      </c>
      <c r="D668" s="23">
        <v>85</v>
      </c>
      <c r="E668" s="23">
        <v>49.5</v>
      </c>
      <c r="F668" s="23">
        <v>1.5</v>
      </c>
      <c r="G668" s="4" t="s">
        <v>164</v>
      </c>
    </row>
    <row r="669" spans="1:7" x14ac:dyDescent="0.25">
      <c r="A669" s="23">
        <v>27275</v>
      </c>
      <c r="B669" s="23">
        <v>135</v>
      </c>
      <c r="C669" s="23">
        <v>0</v>
      </c>
      <c r="D669" s="23">
        <v>82.5</v>
      </c>
      <c r="E669" s="23">
        <v>17</v>
      </c>
      <c r="F669" s="23">
        <v>7.5</v>
      </c>
      <c r="G669" s="4" t="s">
        <v>169</v>
      </c>
    </row>
    <row r="670" spans="1:7" x14ac:dyDescent="0.25">
      <c r="A670" s="23">
        <v>27278</v>
      </c>
      <c r="B670" s="23">
        <v>7.5</v>
      </c>
      <c r="C670" s="23">
        <v>42</v>
      </c>
      <c r="D670" s="23">
        <v>70.5</v>
      </c>
      <c r="E670" s="23">
        <v>7.5</v>
      </c>
      <c r="F670" s="23">
        <v>105</v>
      </c>
      <c r="G670" s="4" t="s">
        <v>170</v>
      </c>
    </row>
    <row r="671" spans="1:7" x14ac:dyDescent="0.25">
      <c r="A671" s="23">
        <v>27283</v>
      </c>
      <c r="B671" s="23">
        <v>139.5</v>
      </c>
      <c r="C671" s="23">
        <v>0</v>
      </c>
      <c r="D671" s="23">
        <v>85.5</v>
      </c>
      <c r="E671" s="23">
        <v>26</v>
      </c>
      <c r="F671" s="23">
        <v>0</v>
      </c>
    </row>
    <row r="672" spans="1:7" x14ac:dyDescent="0.25">
      <c r="A672" s="23">
        <v>27284</v>
      </c>
      <c r="B672" s="23">
        <v>112.5</v>
      </c>
      <c r="C672" s="23">
        <v>30</v>
      </c>
      <c r="D672" s="23">
        <v>82.5</v>
      </c>
      <c r="E672" s="23">
        <v>7.5</v>
      </c>
      <c r="F672" s="23">
        <v>0</v>
      </c>
    </row>
    <row r="673" spans="1:7" x14ac:dyDescent="0.25">
      <c r="A673" s="23">
        <v>27451</v>
      </c>
      <c r="B673" s="23">
        <v>64.5</v>
      </c>
      <c r="C673" s="23">
        <v>82.5</v>
      </c>
      <c r="D673" s="23">
        <v>79.5</v>
      </c>
      <c r="E673" s="23">
        <v>0</v>
      </c>
      <c r="F673" s="23">
        <v>0</v>
      </c>
      <c r="G673" s="4" t="s">
        <v>188</v>
      </c>
    </row>
    <row r="674" spans="1:7" x14ac:dyDescent="0.25">
      <c r="A674" s="23">
        <v>27456</v>
      </c>
      <c r="B674" s="23">
        <v>135</v>
      </c>
      <c r="C674" s="23">
        <v>4.5</v>
      </c>
      <c r="D674" s="23">
        <v>85.5</v>
      </c>
      <c r="E674" s="23">
        <v>7.5</v>
      </c>
      <c r="F674" s="23">
        <v>0</v>
      </c>
    </row>
    <row r="675" spans="1:7" x14ac:dyDescent="0.25">
      <c r="A675" s="23">
        <v>27642</v>
      </c>
      <c r="B675" s="23">
        <v>127.5</v>
      </c>
      <c r="C675" s="23">
        <v>0</v>
      </c>
      <c r="D675" s="23">
        <v>90</v>
      </c>
      <c r="E675" s="23">
        <v>0</v>
      </c>
      <c r="F675" s="23">
        <v>7.5</v>
      </c>
      <c r="G675" s="4" t="s">
        <v>169</v>
      </c>
    </row>
    <row r="676" spans="1:7" x14ac:dyDescent="0.25">
      <c r="A676" s="23">
        <v>27643</v>
      </c>
      <c r="B676" s="23">
        <v>142.5</v>
      </c>
      <c r="C676" s="23">
        <v>7.5</v>
      </c>
      <c r="D676" s="23">
        <v>75</v>
      </c>
      <c r="E676" s="23">
        <v>24.5</v>
      </c>
      <c r="F676" s="23">
        <v>0</v>
      </c>
    </row>
    <row r="677" spans="1:7" x14ac:dyDescent="0.25">
      <c r="A677" s="23">
        <v>27671</v>
      </c>
      <c r="B677" s="23">
        <v>124.5</v>
      </c>
      <c r="C677" s="23">
        <v>7.5</v>
      </c>
      <c r="D677" s="23">
        <v>85.5</v>
      </c>
      <c r="E677" s="23">
        <v>22</v>
      </c>
      <c r="F677" s="23">
        <v>7.5</v>
      </c>
      <c r="G677" s="4" t="s">
        <v>173</v>
      </c>
    </row>
    <row r="678" spans="1:7" x14ac:dyDescent="0.25">
      <c r="A678" s="23">
        <v>27674</v>
      </c>
      <c r="B678" s="23">
        <v>102</v>
      </c>
      <c r="C678" s="23">
        <v>45</v>
      </c>
      <c r="D678" s="23">
        <v>78</v>
      </c>
      <c r="E678" s="23">
        <v>7</v>
      </c>
      <c r="F678" s="23">
        <v>0</v>
      </c>
      <c r="G678" s="4" t="s">
        <v>177</v>
      </c>
    </row>
    <row r="679" spans="1:7" x14ac:dyDescent="0.25">
      <c r="A679" s="23">
        <v>27676</v>
      </c>
      <c r="B679" s="23">
        <v>150</v>
      </c>
      <c r="C679" s="23">
        <v>0</v>
      </c>
      <c r="D679" s="23">
        <v>75</v>
      </c>
      <c r="E679" s="23">
        <v>7.5</v>
      </c>
      <c r="F679" s="23">
        <v>0</v>
      </c>
      <c r="G679" s="4" t="s">
        <v>181</v>
      </c>
    </row>
    <row r="680" spans="1:7" x14ac:dyDescent="0.25">
      <c r="A680" s="23">
        <v>27680</v>
      </c>
      <c r="B680" s="23">
        <v>142.5</v>
      </c>
      <c r="C680" s="23">
        <v>7.5</v>
      </c>
      <c r="D680" s="23">
        <v>75</v>
      </c>
      <c r="E680" s="23">
        <v>37.5</v>
      </c>
      <c r="F680" s="23">
        <v>0</v>
      </c>
      <c r="G680" s="4" t="s">
        <v>189</v>
      </c>
    </row>
    <row r="681" spans="1:7" x14ac:dyDescent="0.25">
      <c r="A681" s="23">
        <v>27683</v>
      </c>
      <c r="B681" s="23">
        <v>142.5</v>
      </c>
      <c r="C681" s="23">
        <v>7.5</v>
      </c>
      <c r="D681" s="23">
        <v>75</v>
      </c>
      <c r="E681" s="23">
        <v>24.5</v>
      </c>
      <c r="F681" s="23">
        <v>0</v>
      </c>
      <c r="G681" s="4" t="s">
        <v>189</v>
      </c>
    </row>
    <row r="682" spans="1:7" x14ac:dyDescent="0.25">
      <c r="A682" s="23">
        <v>27684</v>
      </c>
      <c r="B682" s="23">
        <v>135</v>
      </c>
      <c r="C682" s="23">
        <v>0</v>
      </c>
      <c r="D682" s="23">
        <v>90</v>
      </c>
      <c r="E682" s="23">
        <v>46.5</v>
      </c>
      <c r="F682" s="23">
        <v>0</v>
      </c>
      <c r="G682" s="4" t="s">
        <v>186</v>
      </c>
    </row>
    <row r="683" spans="1:7" x14ac:dyDescent="0.25">
      <c r="A683" s="23">
        <v>27688</v>
      </c>
      <c r="B683" s="23">
        <v>128</v>
      </c>
      <c r="C683" s="23">
        <v>7.5</v>
      </c>
      <c r="D683" s="23">
        <v>82</v>
      </c>
      <c r="E683" s="23">
        <v>16.5</v>
      </c>
      <c r="F683" s="23">
        <v>7.5</v>
      </c>
      <c r="G683" s="4" t="s">
        <v>164</v>
      </c>
    </row>
    <row r="684" spans="1:7" x14ac:dyDescent="0.25">
      <c r="A684" s="23">
        <v>27689</v>
      </c>
      <c r="B684" s="23">
        <v>130.5</v>
      </c>
      <c r="C684" s="23">
        <v>9</v>
      </c>
      <c r="D684" s="23">
        <v>87</v>
      </c>
      <c r="E684" s="23">
        <v>15.5</v>
      </c>
      <c r="F684" s="23">
        <v>0</v>
      </c>
    </row>
    <row r="685" spans="1:7" x14ac:dyDescent="0.25">
      <c r="A685" s="23">
        <v>27871</v>
      </c>
      <c r="B685" s="23">
        <v>127.5</v>
      </c>
      <c r="C685" s="23">
        <v>7.5</v>
      </c>
      <c r="D685" s="23">
        <v>90</v>
      </c>
      <c r="E685" s="23">
        <v>25.5</v>
      </c>
      <c r="F685" s="23">
        <v>0</v>
      </c>
    </row>
    <row r="686" spans="1:7" x14ac:dyDescent="0.25">
      <c r="A686" s="23">
        <v>27873</v>
      </c>
      <c r="B686" s="23">
        <v>135</v>
      </c>
      <c r="C686" s="23">
        <v>4.5</v>
      </c>
      <c r="D686" s="23">
        <v>85.5</v>
      </c>
      <c r="E686" s="23">
        <v>9</v>
      </c>
      <c r="F686" s="23">
        <v>0</v>
      </c>
      <c r="G686" s="4" t="s">
        <v>184</v>
      </c>
    </row>
    <row r="687" spans="1:7" x14ac:dyDescent="0.25">
      <c r="A687" s="23">
        <v>27874</v>
      </c>
      <c r="B687" s="23">
        <v>135</v>
      </c>
      <c r="C687" s="23">
        <v>4.5</v>
      </c>
      <c r="D687" s="23">
        <v>85.5</v>
      </c>
      <c r="E687" s="23">
        <v>12</v>
      </c>
      <c r="F687" s="23">
        <v>0</v>
      </c>
      <c r="G687" s="4" t="s">
        <v>184</v>
      </c>
    </row>
    <row r="688" spans="1:7" x14ac:dyDescent="0.25">
      <c r="A688" s="23">
        <v>27876</v>
      </c>
      <c r="B688" s="23">
        <v>132.5</v>
      </c>
      <c r="C688" s="23">
        <v>12</v>
      </c>
      <c r="D688" s="23">
        <v>78</v>
      </c>
      <c r="E688" s="23">
        <v>42.5</v>
      </c>
      <c r="F688" s="23">
        <v>2.5</v>
      </c>
      <c r="G688" s="4" t="s">
        <v>184</v>
      </c>
    </row>
    <row r="689" spans="1:7" x14ac:dyDescent="0.25">
      <c r="A689" s="23">
        <v>27877</v>
      </c>
      <c r="B689" s="23">
        <v>120</v>
      </c>
      <c r="C689" s="23">
        <v>15</v>
      </c>
      <c r="D689" s="23">
        <v>82.5</v>
      </c>
      <c r="E689" s="23">
        <v>10.5</v>
      </c>
      <c r="F689" s="23">
        <v>7.5</v>
      </c>
      <c r="G689" s="4" t="s">
        <v>181</v>
      </c>
    </row>
    <row r="690" spans="1:7" x14ac:dyDescent="0.25">
      <c r="A690" s="23">
        <v>27879</v>
      </c>
      <c r="B690" s="23">
        <v>45</v>
      </c>
      <c r="C690" s="23">
        <v>67.5</v>
      </c>
      <c r="D690" s="23">
        <v>82.5</v>
      </c>
      <c r="E690" s="23">
        <v>11.5</v>
      </c>
      <c r="F690" s="23">
        <v>30</v>
      </c>
    </row>
    <row r="691" spans="1:7" x14ac:dyDescent="0.25">
      <c r="A691" s="23">
        <v>27882</v>
      </c>
      <c r="B691" s="23">
        <v>132</v>
      </c>
      <c r="C691" s="23">
        <v>7.5</v>
      </c>
      <c r="D691" s="23">
        <v>85.5</v>
      </c>
      <c r="E691" s="23">
        <v>11</v>
      </c>
      <c r="F691" s="23">
        <v>0</v>
      </c>
      <c r="G691" s="4" t="s">
        <v>189</v>
      </c>
    </row>
    <row r="692" spans="1:7" x14ac:dyDescent="0.25">
      <c r="A692" s="23">
        <v>27884</v>
      </c>
      <c r="B692" s="23">
        <v>97.5</v>
      </c>
      <c r="C692" s="23">
        <v>42</v>
      </c>
      <c r="D692" s="23">
        <v>85.5</v>
      </c>
      <c r="E692" s="23">
        <v>0</v>
      </c>
      <c r="F692" s="23">
        <v>0</v>
      </c>
      <c r="G692" s="4" t="s">
        <v>3</v>
      </c>
    </row>
    <row r="693" spans="1:7" x14ac:dyDescent="0.25">
      <c r="A693" s="23">
        <v>27885</v>
      </c>
      <c r="B693" s="23">
        <v>94.5</v>
      </c>
      <c r="C693" s="23">
        <v>57</v>
      </c>
      <c r="D693" s="23">
        <v>70.5</v>
      </c>
      <c r="E693" s="23">
        <v>7.5</v>
      </c>
      <c r="F693" s="23">
        <v>3</v>
      </c>
      <c r="G693" s="4" t="s">
        <v>3</v>
      </c>
    </row>
    <row r="694" spans="1:7" x14ac:dyDescent="0.25">
      <c r="A694" s="23">
        <v>27886</v>
      </c>
      <c r="B694" s="23">
        <v>120</v>
      </c>
      <c r="C694" s="23">
        <v>7.5</v>
      </c>
      <c r="D694" s="23">
        <v>67.5</v>
      </c>
      <c r="E694" s="23">
        <v>7.5</v>
      </c>
      <c r="F694" s="23">
        <v>30</v>
      </c>
      <c r="G694" s="4" t="s">
        <v>3</v>
      </c>
    </row>
    <row r="695" spans="1:7" x14ac:dyDescent="0.25">
      <c r="A695" s="23">
        <v>27888</v>
      </c>
      <c r="B695" s="23">
        <v>120</v>
      </c>
      <c r="C695" s="23">
        <v>22.5</v>
      </c>
      <c r="D695" s="23">
        <v>82.5</v>
      </c>
      <c r="E695" s="23">
        <v>7.5</v>
      </c>
      <c r="F695" s="23">
        <v>0</v>
      </c>
      <c r="G695" s="4" t="s">
        <v>3</v>
      </c>
    </row>
    <row r="696" spans="1:7" x14ac:dyDescent="0.25">
      <c r="A696" s="23">
        <v>27890</v>
      </c>
      <c r="B696" s="23">
        <v>90</v>
      </c>
      <c r="C696" s="23">
        <v>45</v>
      </c>
      <c r="D696" s="23">
        <v>90</v>
      </c>
      <c r="E696" s="23">
        <v>32</v>
      </c>
      <c r="F696" s="23">
        <v>0</v>
      </c>
      <c r="G696" s="4" t="s">
        <v>193</v>
      </c>
    </row>
    <row r="697" spans="1:7" x14ac:dyDescent="0.25">
      <c r="A697" s="23">
        <v>27891</v>
      </c>
      <c r="B697" s="23">
        <v>127.5</v>
      </c>
      <c r="C697" s="23">
        <v>13.5</v>
      </c>
      <c r="D697" s="23">
        <v>85.5</v>
      </c>
      <c r="E697" s="23">
        <v>7.5</v>
      </c>
      <c r="F697" s="23">
        <v>5</v>
      </c>
    </row>
    <row r="698" spans="1:7" x14ac:dyDescent="0.25">
      <c r="A698" s="23">
        <v>27900</v>
      </c>
      <c r="B698" s="23">
        <v>43.5</v>
      </c>
      <c r="C698" s="23">
        <v>165</v>
      </c>
      <c r="D698" s="23">
        <v>15</v>
      </c>
      <c r="E698" s="23">
        <v>0</v>
      </c>
      <c r="F698" s="23">
        <v>1.5</v>
      </c>
      <c r="G698" s="4" t="s">
        <v>195</v>
      </c>
    </row>
    <row r="699" spans="1:7" x14ac:dyDescent="0.25">
      <c r="A699" s="23">
        <v>27904</v>
      </c>
      <c r="B699" s="23">
        <v>127.5</v>
      </c>
      <c r="C699" s="23">
        <v>27</v>
      </c>
      <c r="D699" s="23">
        <v>70.5</v>
      </c>
      <c r="E699" s="23">
        <v>55</v>
      </c>
      <c r="F699" s="23">
        <v>0</v>
      </c>
    </row>
    <row r="700" spans="1:7" x14ac:dyDescent="0.25">
      <c r="A700" s="23">
        <v>28017</v>
      </c>
      <c r="B700" s="23">
        <v>150</v>
      </c>
      <c r="C700" s="23">
        <v>0</v>
      </c>
      <c r="D700" s="23">
        <v>75</v>
      </c>
      <c r="E700" s="23">
        <v>28</v>
      </c>
      <c r="F700" s="23">
        <v>0</v>
      </c>
      <c r="G700" s="4" t="s">
        <v>196</v>
      </c>
    </row>
    <row r="701" spans="1:7" x14ac:dyDescent="0.25">
      <c r="A701" s="23">
        <v>28018</v>
      </c>
      <c r="B701" s="23">
        <v>135</v>
      </c>
      <c r="C701" s="23">
        <v>7.5</v>
      </c>
      <c r="D701" s="23">
        <v>75</v>
      </c>
      <c r="E701" s="23">
        <v>27</v>
      </c>
      <c r="F701" s="23">
        <v>7.5</v>
      </c>
      <c r="G701" s="4" t="s">
        <v>196</v>
      </c>
    </row>
    <row r="702" spans="1:7" x14ac:dyDescent="0.25">
      <c r="A702" s="23">
        <v>28019</v>
      </c>
      <c r="B702" s="23">
        <v>74.5</v>
      </c>
      <c r="C702" s="23">
        <v>0</v>
      </c>
      <c r="D702" s="23">
        <v>105</v>
      </c>
      <c r="E702" s="23">
        <v>7.5</v>
      </c>
      <c r="F702" s="23">
        <v>45.5</v>
      </c>
      <c r="G702" s="4" t="s">
        <v>169</v>
      </c>
    </row>
    <row r="703" spans="1:7" x14ac:dyDescent="0.25">
      <c r="A703" s="23">
        <v>28022</v>
      </c>
      <c r="B703" s="23">
        <v>142.5</v>
      </c>
      <c r="C703" s="23">
        <v>0</v>
      </c>
      <c r="D703" s="23">
        <v>75</v>
      </c>
      <c r="E703" s="23">
        <v>3</v>
      </c>
      <c r="F703" s="23">
        <v>7.5</v>
      </c>
      <c r="G703" s="4" t="s">
        <v>167</v>
      </c>
    </row>
    <row r="704" spans="1:7" x14ac:dyDescent="0.25">
      <c r="A704" s="23">
        <v>28028</v>
      </c>
      <c r="B704" s="23">
        <v>135</v>
      </c>
      <c r="C704" s="23">
        <v>12</v>
      </c>
      <c r="D704" s="23">
        <v>78</v>
      </c>
      <c r="E704" s="23">
        <v>11</v>
      </c>
      <c r="F704" s="23">
        <v>0</v>
      </c>
      <c r="G704" s="4" t="s">
        <v>185</v>
      </c>
    </row>
    <row r="705" spans="1:7" x14ac:dyDescent="0.25">
      <c r="A705" s="23">
        <v>28119</v>
      </c>
      <c r="B705" s="23">
        <v>137.5</v>
      </c>
      <c r="C705" s="23">
        <v>0</v>
      </c>
      <c r="D705" s="23">
        <v>85.5</v>
      </c>
      <c r="E705" s="23">
        <v>24</v>
      </c>
      <c r="F705" s="23">
        <v>2</v>
      </c>
      <c r="G705" s="4" t="s">
        <v>202</v>
      </c>
    </row>
    <row r="706" spans="1:7" x14ac:dyDescent="0.25">
      <c r="A706" s="23">
        <v>28174</v>
      </c>
      <c r="B706" s="23">
        <v>142.5</v>
      </c>
      <c r="C706" s="23">
        <v>0</v>
      </c>
      <c r="D706" s="23">
        <v>82.5</v>
      </c>
      <c r="E706" s="23">
        <v>38</v>
      </c>
      <c r="F706" s="23">
        <v>0</v>
      </c>
      <c r="G706" s="4" t="s">
        <v>196</v>
      </c>
    </row>
    <row r="707" spans="1:7" x14ac:dyDescent="0.25">
      <c r="A707" s="23">
        <v>28175</v>
      </c>
      <c r="B707" s="23">
        <v>135</v>
      </c>
      <c r="C707" s="23">
        <v>0</v>
      </c>
      <c r="D707" s="23">
        <v>90</v>
      </c>
      <c r="E707" s="23">
        <v>26.5</v>
      </c>
      <c r="F707" s="23">
        <v>0</v>
      </c>
      <c r="G707" s="4" t="s">
        <v>196</v>
      </c>
    </row>
    <row r="708" spans="1:7" x14ac:dyDescent="0.25">
      <c r="A708" s="23">
        <v>28176</v>
      </c>
      <c r="B708" s="23">
        <v>139.5</v>
      </c>
      <c r="C708" s="23">
        <v>0</v>
      </c>
      <c r="D708" s="23">
        <v>85.5</v>
      </c>
      <c r="E708" s="23">
        <v>14</v>
      </c>
      <c r="F708" s="23">
        <v>0</v>
      </c>
      <c r="G708" s="4" t="s">
        <v>176</v>
      </c>
    </row>
    <row r="709" spans="1:7" x14ac:dyDescent="0.25">
      <c r="A709" s="23">
        <v>28179</v>
      </c>
      <c r="B709" s="23">
        <v>132.5</v>
      </c>
      <c r="C709" s="23">
        <v>7.5</v>
      </c>
      <c r="D709" s="23">
        <v>85</v>
      </c>
      <c r="E709" s="23">
        <v>40.5</v>
      </c>
      <c r="F709" s="23">
        <v>0</v>
      </c>
      <c r="G709" s="4" t="s">
        <v>164</v>
      </c>
    </row>
    <row r="710" spans="1:7" x14ac:dyDescent="0.25">
      <c r="A710" s="23">
        <v>28181</v>
      </c>
      <c r="B710" s="23">
        <v>127.5</v>
      </c>
      <c r="C710" s="23">
        <v>12</v>
      </c>
      <c r="D710" s="23">
        <v>85.5</v>
      </c>
      <c r="E710" s="23">
        <v>32</v>
      </c>
      <c r="F710" s="23">
        <v>0</v>
      </c>
      <c r="G710" s="4" t="s">
        <v>184</v>
      </c>
    </row>
    <row r="711" spans="1:7" x14ac:dyDescent="0.25">
      <c r="A711" s="23">
        <v>28191</v>
      </c>
      <c r="B711" s="23">
        <v>135</v>
      </c>
      <c r="C711" s="23">
        <v>0</v>
      </c>
      <c r="D711" s="23">
        <v>75</v>
      </c>
      <c r="E711" s="23">
        <v>0</v>
      </c>
      <c r="F711" s="23">
        <v>15</v>
      </c>
      <c r="G711" s="4" t="s">
        <v>167</v>
      </c>
    </row>
    <row r="712" spans="1:7" x14ac:dyDescent="0.25">
      <c r="A712" s="23">
        <v>28213</v>
      </c>
      <c r="B712" s="23">
        <v>142.5</v>
      </c>
      <c r="C712" s="23">
        <v>7.5</v>
      </c>
      <c r="D712" s="23">
        <v>75</v>
      </c>
      <c r="E712" s="23">
        <v>51</v>
      </c>
      <c r="F712" s="23">
        <v>0</v>
      </c>
    </row>
    <row r="713" spans="1:7" x14ac:dyDescent="0.25">
      <c r="A713" s="23">
        <v>28214</v>
      </c>
      <c r="B713" s="23">
        <v>141</v>
      </c>
      <c r="C713" s="23">
        <v>0</v>
      </c>
      <c r="D713" s="23">
        <v>82.5</v>
      </c>
      <c r="E713" s="23">
        <v>43.5</v>
      </c>
      <c r="F713" s="23">
        <v>1.5</v>
      </c>
    </row>
    <row r="714" spans="1:7" x14ac:dyDescent="0.25">
      <c r="A714" s="23">
        <v>28216</v>
      </c>
      <c r="B714" s="23">
        <v>135</v>
      </c>
      <c r="C714" s="23">
        <v>4.5</v>
      </c>
      <c r="D714" s="23">
        <v>85.5</v>
      </c>
      <c r="E714" s="23">
        <v>8</v>
      </c>
      <c r="F714" s="23">
        <v>0</v>
      </c>
      <c r="G714" s="4" t="s">
        <v>184</v>
      </c>
    </row>
    <row r="715" spans="1:7" x14ac:dyDescent="0.25">
      <c r="A715" s="23">
        <v>28218</v>
      </c>
      <c r="B715" s="23">
        <v>127.5</v>
      </c>
      <c r="C715" s="23">
        <v>0</v>
      </c>
      <c r="D715" s="23">
        <v>90</v>
      </c>
      <c r="E715" s="23">
        <v>33</v>
      </c>
      <c r="F715" s="23">
        <v>7.5</v>
      </c>
    </row>
    <row r="716" spans="1:7" x14ac:dyDescent="0.25">
      <c r="A716" s="23">
        <v>28219</v>
      </c>
      <c r="B716" s="23">
        <v>135</v>
      </c>
      <c r="C716" s="23">
        <v>0</v>
      </c>
      <c r="D716" s="23">
        <v>90</v>
      </c>
      <c r="E716" s="23">
        <v>74.5</v>
      </c>
      <c r="F716" s="23">
        <v>0</v>
      </c>
    </row>
    <row r="717" spans="1:7" x14ac:dyDescent="0.25">
      <c r="A717" s="23">
        <v>28220</v>
      </c>
      <c r="B717" s="23">
        <v>129.5</v>
      </c>
      <c r="C717" s="23">
        <v>0</v>
      </c>
      <c r="D717" s="23">
        <v>85.5</v>
      </c>
      <c r="E717" s="23">
        <v>21.5</v>
      </c>
      <c r="F717" s="23">
        <v>10</v>
      </c>
      <c r="G717" s="4" t="s">
        <v>173</v>
      </c>
    </row>
    <row r="718" spans="1:7" x14ac:dyDescent="0.25">
      <c r="A718" s="23">
        <v>28221</v>
      </c>
      <c r="B718" s="23">
        <v>138</v>
      </c>
      <c r="C718" s="23">
        <v>7.5</v>
      </c>
      <c r="D718" s="23">
        <v>75</v>
      </c>
      <c r="E718" s="23">
        <v>14.5</v>
      </c>
      <c r="F718" s="23">
        <v>4.5</v>
      </c>
      <c r="G718" s="4" t="s">
        <v>201</v>
      </c>
    </row>
    <row r="719" spans="1:7" x14ac:dyDescent="0.25">
      <c r="A719" s="23">
        <v>28226</v>
      </c>
      <c r="B719" s="23">
        <v>139.5</v>
      </c>
      <c r="C719" s="23">
        <v>0</v>
      </c>
      <c r="D719" s="23">
        <v>85.5</v>
      </c>
      <c r="E719" s="23">
        <v>27.5</v>
      </c>
      <c r="F719" s="23">
        <v>0</v>
      </c>
      <c r="G719" s="4" t="s">
        <v>170</v>
      </c>
    </row>
    <row r="720" spans="1:7" x14ac:dyDescent="0.25">
      <c r="A720" s="23">
        <v>28239</v>
      </c>
      <c r="B720" s="23">
        <v>165</v>
      </c>
      <c r="C720" s="23">
        <v>0</v>
      </c>
      <c r="D720" s="23">
        <v>60</v>
      </c>
      <c r="E720" s="23">
        <v>33</v>
      </c>
      <c r="F720" s="23">
        <v>0</v>
      </c>
    </row>
    <row r="721" spans="1:7" x14ac:dyDescent="0.25">
      <c r="A721" s="23">
        <v>28241</v>
      </c>
      <c r="B721" s="23">
        <v>72.5</v>
      </c>
      <c r="C721" s="23">
        <v>60</v>
      </c>
      <c r="D721" s="23">
        <v>90</v>
      </c>
      <c r="E721" s="23">
        <v>0</v>
      </c>
      <c r="F721" s="23">
        <v>2.5</v>
      </c>
      <c r="G721" s="4" t="s">
        <v>181</v>
      </c>
    </row>
    <row r="722" spans="1:7" x14ac:dyDescent="0.25">
      <c r="A722" s="23">
        <v>28242</v>
      </c>
      <c r="B722" s="23">
        <v>150</v>
      </c>
      <c r="C722" s="23">
        <v>7.5</v>
      </c>
      <c r="D722" s="23">
        <v>67.5</v>
      </c>
      <c r="E722" s="23">
        <v>105</v>
      </c>
      <c r="F722" s="23">
        <v>0</v>
      </c>
    </row>
    <row r="723" spans="1:7" x14ac:dyDescent="0.25">
      <c r="A723" s="23">
        <v>28243</v>
      </c>
      <c r="B723" s="23">
        <v>132</v>
      </c>
      <c r="C723" s="23">
        <v>7.5</v>
      </c>
      <c r="D723" s="23">
        <v>85.5</v>
      </c>
      <c r="E723" s="23">
        <v>49</v>
      </c>
      <c r="F723" s="23">
        <v>0</v>
      </c>
    </row>
    <row r="724" spans="1:7" x14ac:dyDescent="0.25">
      <c r="A724" s="23">
        <v>28247</v>
      </c>
      <c r="B724" s="23">
        <v>124</v>
      </c>
      <c r="C724" s="23">
        <v>0</v>
      </c>
      <c r="D724" s="23">
        <v>85.5</v>
      </c>
      <c r="E724" s="23">
        <v>58.5</v>
      </c>
      <c r="F724" s="23">
        <v>15.5</v>
      </c>
    </row>
    <row r="725" spans="1:7" x14ac:dyDescent="0.25">
      <c r="A725" s="23">
        <v>28248</v>
      </c>
      <c r="B725" s="23">
        <v>132</v>
      </c>
      <c r="C725" s="23">
        <v>7.5</v>
      </c>
      <c r="D725" s="23">
        <v>85.5</v>
      </c>
      <c r="E725" s="23">
        <v>48.5</v>
      </c>
      <c r="F725" s="23">
        <v>0</v>
      </c>
    </row>
    <row r="726" spans="1:7" x14ac:dyDescent="0.25">
      <c r="A726" s="23">
        <v>28249</v>
      </c>
      <c r="B726" s="23">
        <v>154.5</v>
      </c>
      <c r="C726" s="23">
        <v>0</v>
      </c>
      <c r="D726" s="23">
        <v>70.5</v>
      </c>
      <c r="E726" s="23">
        <v>54</v>
      </c>
      <c r="F726" s="23">
        <v>0</v>
      </c>
    </row>
    <row r="727" spans="1:7" x14ac:dyDescent="0.25">
      <c r="A727" s="23">
        <v>28251</v>
      </c>
      <c r="B727" s="23">
        <v>135</v>
      </c>
      <c r="C727" s="23">
        <v>4.5</v>
      </c>
      <c r="D727" s="23">
        <v>85.5</v>
      </c>
      <c r="E727" s="23">
        <v>61.5</v>
      </c>
      <c r="F727" s="23">
        <v>0</v>
      </c>
    </row>
    <row r="728" spans="1:7" x14ac:dyDescent="0.25">
      <c r="A728" s="23">
        <v>28252</v>
      </c>
      <c r="B728" s="23">
        <v>139.5</v>
      </c>
      <c r="C728" s="23">
        <v>0</v>
      </c>
      <c r="D728" s="23">
        <v>85.5</v>
      </c>
      <c r="E728" s="23">
        <v>84.5</v>
      </c>
      <c r="F728" s="23">
        <v>0</v>
      </c>
    </row>
    <row r="729" spans="1:7" x14ac:dyDescent="0.25">
      <c r="A729" s="23">
        <v>28253</v>
      </c>
      <c r="B729" s="23">
        <v>135</v>
      </c>
      <c r="C729" s="23">
        <v>7.5</v>
      </c>
      <c r="D729" s="23">
        <v>52.5</v>
      </c>
      <c r="E729" s="23">
        <v>7.5</v>
      </c>
      <c r="F729" s="23">
        <v>30</v>
      </c>
    </row>
    <row r="730" spans="1:7" x14ac:dyDescent="0.25">
      <c r="A730" s="23">
        <v>28256</v>
      </c>
      <c r="B730" s="23">
        <v>138</v>
      </c>
      <c r="C730" s="23">
        <v>0</v>
      </c>
      <c r="D730" s="23">
        <v>85.5</v>
      </c>
      <c r="E730" s="23">
        <v>54</v>
      </c>
      <c r="F730" s="23">
        <v>1.5</v>
      </c>
    </row>
    <row r="731" spans="1:7" x14ac:dyDescent="0.25">
      <c r="A731" s="23">
        <v>28257</v>
      </c>
      <c r="B731" s="23">
        <v>132</v>
      </c>
      <c r="C731" s="23">
        <v>7.5</v>
      </c>
      <c r="D731" s="23">
        <v>85.5</v>
      </c>
      <c r="E731" s="23">
        <v>41</v>
      </c>
      <c r="F731" s="23">
        <v>0</v>
      </c>
    </row>
    <row r="732" spans="1:7" x14ac:dyDescent="0.25">
      <c r="A732" s="23">
        <v>28258</v>
      </c>
      <c r="B732" s="23">
        <v>120</v>
      </c>
      <c r="C732" s="23">
        <v>34.5</v>
      </c>
      <c r="D732" s="23">
        <v>70.5</v>
      </c>
      <c r="E732" s="23">
        <v>0</v>
      </c>
      <c r="F732" s="23">
        <v>0</v>
      </c>
    </row>
    <row r="733" spans="1:7" x14ac:dyDescent="0.25">
      <c r="A733" s="23">
        <v>28259</v>
      </c>
      <c r="B733" s="23">
        <v>125.5</v>
      </c>
      <c r="C733" s="23">
        <v>7.5</v>
      </c>
      <c r="D733" s="23">
        <v>75</v>
      </c>
      <c r="E733" s="23">
        <v>58.5</v>
      </c>
      <c r="F733" s="23">
        <v>17</v>
      </c>
    </row>
    <row r="734" spans="1:7" x14ac:dyDescent="0.25">
      <c r="A734" s="23">
        <v>28260</v>
      </c>
      <c r="B734" s="23">
        <v>132</v>
      </c>
      <c r="C734" s="23">
        <v>7.5</v>
      </c>
      <c r="D734" s="23">
        <v>85.5</v>
      </c>
      <c r="E734" s="23">
        <v>50.5</v>
      </c>
      <c r="F734" s="23">
        <v>0</v>
      </c>
    </row>
    <row r="735" spans="1:7" x14ac:dyDescent="0.25">
      <c r="A735" s="23">
        <v>28264</v>
      </c>
      <c r="B735" s="23">
        <v>136</v>
      </c>
      <c r="C735" s="23">
        <v>0</v>
      </c>
      <c r="D735" s="23">
        <v>85.5</v>
      </c>
      <c r="E735" s="23">
        <v>47</v>
      </c>
      <c r="F735" s="23">
        <v>3.5</v>
      </c>
    </row>
    <row r="736" spans="1:7" x14ac:dyDescent="0.25">
      <c r="A736" s="23">
        <v>28272</v>
      </c>
      <c r="B736" s="23">
        <v>109.5</v>
      </c>
      <c r="C736" s="23">
        <v>30</v>
      </c>
      <c r="D736" s="23">
        <v>85.5</v>
      </c>
      <c r="E736" s="23">
        <v>41</v>
      </c>
      <c r="F736" s="23">
        <v>0</v>
      </c>
    </row>
    <row r="737" spans="1:7" x14ac:dyDescent="0.25">
      <c r="A737" s="23">
        <v>28274</v>
      </c>
      <c r="B737" s="23">
        <v>150</v>
      </c>
      <c r="C737" s="23">
        <v>0</v>
      </c>
      <c r="D737" s="23">
        <v>67.5</v>
      </c>
      <c r="E737" s="23">
        <v>60</v>
      </c>
      <c r="F737" s="23">
        <v>7.5</v>
      </c>
    </row>
    <row r="738" spans="1:7" x14ac:dyDescent="0.25">
      <c r="A738" s="23">
        <v>28278</v>
      </c>
      <c r="B738" s="23">
        <v>132</v>
      </c>
      <c r="C738" s="23">
        <v>0</v>
      </c>
      <c r="D738" s="23">
        <v>85.5</v>
      </c>
      <c r="E738" s="23">
        <v>33.5</v>
      </c>
      <c r="F738" s="23">
        <v>7.5</v>
      </c>
    </row>
    <row r="739" spans="1:7" x14ac:dyDescent="0.25">
      <c r="A739" s="23">
        <v>28279</v>
      </c>
      <c r="B739" s="23">
        <v>94.5</v>
      </c>
      <c r="C739" s="23">
        <v>45</v>
      </c>
      <c r="D739" s="23">
        <v>85.5</v>
      </c>
      <c r="E739" s="23">
        <v>36.5</v>
      </c>
      <c r="F739" s="23">
        <v>0</v>
      </c>
    </row>
    <row r="740" spans="1:7" x14ac:dyDescent="0.25">
      <c r="A740" s="23">
        <v>28280</v>
      </c>
      <c r="B740" s="23">
        <v>124.5</v>
      </c>
      <c r="C740" s="23">
        <v>22.5</v>
      </c>
      <c r="D740" s="23">
        <v>70.5</v>
      </c>
      <c r="E740" s="23">
        <v>37.5</v>
      </c>
      <c r="F740" s="23">
        <v>7.5</v>
      </c>
    </row>
    <row r="741" spans="1:7" x14ac:dyDescent="0.25">
      <c r="A741" s="23">
        <v>28455</v>
      </c>
      <c r="B741" s="23">
        <v>45</v>
      </c>
      <c r="C741" s="23">
        <v>90</v>
      </c>
      <c r="D741" s="23">
        <v>90</v>
      </c>
      <c r="E741" s="23">
        <v>30.5</v>
      </c>
      <c r="F741" s="23">
        <v>0</v>
      </c>
    </row>
    <row r="742" spans="1:7" x14ac:dyDescent="0.25">
      <c r="A742" s="23">
        <v>28456</v>
      </c>
      <c r="B742" s="23">
        <v>124.5</v>
      </c>
      <c r="C742" s="23">
        <v>15</v>
      </c>
      <c r="D742" s="23">
        <v>85.5</v>
      </c>
      <c r="E742" s="23">
        <v>26</v>
      </c>
      <c r="F742" s="23">
        <v>0</v>
      </c>
    </row>
    <row r="743" spans="1:7" x14ac:dyDescent="0.25">
      <c r="A743" s="23">
        <v>28457</v>
      </c>
      <c r="B743" s="23">
        <v>132</v>
      </c>
      <c r="C743" s="23">
        <v>0</v>
      </c>
      <c r="D743" s="23">
        <v>82.5</v>
      </c>
      <c r="E743" s="23">
        <v>14.5</v>
      </c>
      <c r="F743" s="23">
        <v>10.5</v>
      </c>
      <c r="G743" s="4" t="s">
        <v>196</v>
      </c>
    </row>
    <row r="744" spans="1:7" x14ac:dyDescent="0.25">
      <c r="A744" s="23">
        <v>28468</v>
      </c>
      <c r="B744" s="23">
        <v>135</v>
      </c>
      <c r="C744" s="23">
        <v>0</v>
      </c>
      <c r="D744" s="23">
        <v>90</v>
      </c>
      <c r="E744" s="23">
        <v>7.5</v>
      </c>
      <c r="F744" s="23">
        <v>0</v>
      </c>
      <c r="G744" s="4" t="s">
        <v>181</v>
      </c>
    </row>
    <row r="745" spans="1:7" x14ac:dyDescent="0.25">
      <c r="A745" s="23">
        <v>28469</v>
      </c>
      <c r="B745" s="23">
        <v>112.5</v>
      </c>
      <c r="C745" s="23">
        <v>37.5</v>
      </c>
      <c r="D745" s="23">
        <v>75</v>
      </c>
      <c r="E745" s="23">
        <v>21</v>
      </c>
      <c r="F745" s="23">
        <v>0</v>
      </c>
      <c r="G745" s="4" t="s">
        <v>189</v>
      </c>
    </row>
    <row r="746" spans="1:7" x14ac:dyDescent="0.25">
      <c r="A746" s="23">
        <v>28471</v>
      </c>
      <c r="B746" s="23">
        <v>90</v>
      </c>
      <c r="C746" s="23">
        <v>49.5</v>
      </c>
      <c r="D746" s="23">
        <v>85.5</v>
      </c>
      <c r="E746" s="23">
        <v>0</v>
      </c>
      <c r="F746" s="23">
        <v>0</v>
      </c>
    </row>
    <row r="747" spans="1:7" x14ac:dyDescent="0.25">
      <c r="A747" s="23">
        <v>28473</v>
      </c>
      <c r="B747" s="23">
        <v>135</v>
      </c>
      <c r="C747" s="23">
        <v>15</v>
      </c>
      <c r="D747" s="23">
        <v>75</v>
      </c>
      <c r="E747" s="23">
        <v>14.5</v>
      </c>
      <c r="F747" s="23">
        <v>0</v>
      </c>
      <c r="G747" s="4" t="s">
        <v>185</v>
      </c>
    </row>
    <row r="748" spans="1:7" x14ac:dyDescent="0.25">
      <c r="A748" s="23">
        <v>28615</v>
      </c>
      <c r="B748" s="23">
        <v>135</v>
      </c>
      <c r="C748" s="23">
        <v>4.5</v>
      </c>
      <c r="D748" s="23">
        <v>85.5</v>
      </c>
      <c r="E748" s="23">
        <v>19</v>
      </c>
      <c r="F748" s="23">
        <v>0</v>
      </c>
      <c r="G748" s="4" t="s">
        <v>166</v>
      </c>
    </row>
    <row r="749" spans="1:7" x14ac:dyDescent="0.25">
      <c r="A749" s="23">
        <v>28618</v>
      </c>
      <c r="B749" s="23">
        <v>135</v>
      </c>
      <c r="C749" s="23">
        <v>4.5</v>
      </c>
      <c r="D749" s="23">
        <v>85.5</v>
      </c>
      <c r="E749" s="23">
        <v>11</v>
      </c>
      <c r="F749" s="23">
        <v>0</v>
      </c>
      <c r="G749" s="4" t="s">
        <v>184</v>
      </c>
    </row>
    <row r="750" spans="1:7" x14ac:dyDescent="0.25">
      <c r="A750" s="23">
        <v>28623</v>
      </c>
      <c r="B750" s="23">
        <v>112.5</v>
      </c>
      <c r="C750" s="23">
        <v>7.5</v>
      </c>
      <c r="D750" s="23">
        <v>75</v>
      </c>
      <c r="E750" s="23">
        <v>11</v>
      </c>
      <c r="F750" s="23">
        <v>30</v>
      </c>
      <c r="G750" s="4" t="s">
        <v>167</v>
      </c>
    </row>
    <row r="751" spans="1:7" x14ac:dyDescent="0.25">
      <c r="A751" s="23">
        <v>28624</v>
      </c>
      <c r="B751" s="23">
        <v>127.5</v>
      </c>
      <c r="C751" s="23">
        <v>0</v>
      </c>
      <c r="D751" s="23">
        <v>82.5</v>
      </c>
      <c r="E751" s="23">
        <v>9.5</v>
      </c>
      <c r="F751" s="23">
        <v>15</v>
      </c>
      <c r="G751" s="4" t="s">
        <v>167</v>
      </c>
    </row>
    <row r="752" spans="1:7" x14ac:dyDescent="0.25">
      <c r="A752" s="23">
        <v>28626</v>
      </c>
      <c r="B752" s="23">
        <v>120</v>
      </c>
      <c r="C752" s="23">
        <v>27</v>
      </c>
      <c r="D752" s="23">
        <v>78</v>
      </c>
      <c r="E752" s="23">
        <v>7.5</v>
      </c>
      <c r="F752" s="23">
        <v>0</v>
      </c>
      <c r="G752" s="4" t="s">
        <v>185</v>
      </c>
    </row>
    <row r="753" spans="1:7" x14ac:dyDescent="0.25">
      <c r="A753" s="23">
        <v>28629</v>
      </c>
      <c r="B753" s="23">
        <v>150</v>
      </c>
      <c r="C753" s="23">
        <v>0</v>
      </c>
      <c r="D753" s="23">
        <v>75</v>
      </c>
      <c r="E753" s="23">
        <v>37.5</v>
      </c>
      <c r="F753" s="23">
        <v>0</v>
      </c>
    </row>
    <row r="754" spans="1:7" x14ac:dyDescent="0.25">
      <c r="A754" s="23">
        <v>28739</v>
      </c>
      <c r="B754" s="23">
        <v>0</v>
      </c>
      <c r="C754" s="23">
        <v>0</v>
      </c>
      <c r="D754" s="23">
        <v>0</v>
      </c>
      <c r="E754" s="23">
        <v>0</v>
      </c>
      <c r="F754" s="23">
        <v>225</v>
      </c>
    </row>
    <row r="755" spans="1:7" x14ac:dyDescent="0.25">
      <c r="A755" s="23">
        <v>28740</v>
      </c>
      <c r="B755" s="23">
        <v>150</v>
      </c>
      <c r="C755" s="23">
        <v>0</v>
      </c>
      <c r="D755" s="23">
        <v>75</v>
      </c>
      <c r="E755" s="23">
        <v>15</v>
      </c>
      <c r="F755" s="23">
        <v>0</v>
      </c>
    </row>
    <row r="756" spans="1:7" x14ac:dyDescent="0.25">
      <c r="A756" s="23">
        <v>28742</v>
      </c>
      <c r="B756" s="23">
        <v>157.5</v>
      </c>
      <c r="C756" s="23">
        <v>0</v>
      </c>
      <c r="D756" s="23">
        <v>67.5</v>
      </c>
      <c r="E756" s="23">
        <v>17.5</v>
      </c>
      <c r="F756" s="23">
        <v>0</v>
      </c>
      <c r="G756" s="4" t="s">
        <v>196</v>
      </c>
    </row>
    <row r="757" spans="1:7" x14ac:dyDescent="0.25">
      <c r="A757" s="23">
        <v>28743</v>
      </c>
      <c r="B757" s="23">
        <v>135</v>
      </c>
      <c r="C757" s="23">
        <v>7.5</v>
      </c>
      <c r="D757" s="23">
        <v>75</v>
      </c>
      <c r="E757" s="23">
        <v>18.5</v>
      </c>
      <c r="F757" s="23">
        <v>7.5</v>
      </c>
      <c r="G757" s="4" t="s">
        <v>196</v>
      </c>
    </row>
    <row r="758" spans="1:7" x14ac:dyDescent="0.25">
      <c r="A758" s="23">
        <v>28745</v>
      </c>
      <c r="B758" s="23">
        <v>127.5</v>
      </c>
      <c r="C758" s="23">
        <v>7.5</v>
      </c>
      <c r="D758" s="23">
        <v>90</v>
      </c>
      <c r="E758" s="23">
        <v>13</v>
      </c>
      <c r="F758" s="23">
        <v>0</v>
      </c>
      <c r="G758" s="4" t="s">
        <v>166</v>
      </c>
    </row>
    <row r="759" spans="1:7" x14ac:dyDescent="0.25">
      <c r="A759" s="23">
        <v>28748</v>
      </c>
      <c r="B759" s="23">
        <v>135</v>
      </c>
      <c r="C759" s="23">
        <v>12</v>
      </c>
      <c r="D759" s="23">
        <v>78</v>
      </c>
      <c r="E759" s="23">
        <v>1</v>
      </c>
      <c r="F759" s="23">
        <v>0</v>
      </c>
      <c r="G759" s="4" t="s">
        <v>181</v>
      </c>
    </row>
    <row r="760" spans="1:7" x14ac:dyDescent="0.25">
      <c r="A760" s="23">
        <v>28749</v>
      </c>
      <c r="B760" s="23">
        <v>140</v>
      </c>
      <c r="C760" s="23">
        <v>0</v>
      </c>
      <c r="D760" s="23">
        <v>85</v>
      </c>
      <c r="E760" s="23">
        <v>20</v>
      </c>
      <c r="F760" s="23">
        <v>0</v>
      </c>
      <c r="G760" s="4" t="s">
        <v>195</v>
      </c>
    </row>
    <row r="761" spans="1:7" x14ac:dyDescent="0.25">
      <c r="A761" s="23">
        <v>28750</v>
      </c>
      <c r="B761" s="23">
        <v>140</v>
      </c>
      <c r="C761" s="23">
        <v>0</v>
      </c>
      <c r="D761" s="23">
        <v>85</v>
      </c>
      <c r="E761" s="23">
        <v>18</v>
      </c>
      <c r="F761" s="23">
        <v>0</v>
      </c>
      <c r="G761" s="4" t="s">
        <v>195</v>
      </c>
    </row>
    <row r="762" spans="1:7" x14ac:dyDescent="0.25">
      <c r="A762" s="23">
        <v>28753</v>
      </c>
      <c r="B762" s="23">
        <v>135</v>
      </c>
      <c r="C762" s="23">
        <v>0</v>
      </c>
      <c r="D762" s="23">
        <v>90</v>
      </c>
      <c r="E762" s="23">
        <v>27</v>
      </c>
      <c r="F762" s="23">
        <v>0</v>
      </c>
      <c r="G762" s="4" t="s">
        <v>192</v>
      </c>
    </row>
    <row r="763" spans="1:7" x14ac:dyDescent="0.25">
      <c r="A763" s="23">
        <v>28757</v>
      </c>
      <c r="B763" s="23">
        <v>127.5</v>
      </c>
      <c r="C763" s="23">
        <v>7.5</v>
      </c>
      <c r="D763" s="23">
        <v>90</v>
      </c>
      <c r="E763" s="23">
        <v>7.5</v>
      </c>
      <c r="F763" s="23">
        <v>0</v>
      </c>
      <c r="G763" s="4" t="s">
        <v>3</v>
      </c>
    </row>
    <row r="764" spans="1:7" x14ac:dyDescent="0.25">
      <c r="A764" s="23">
        <v>28759</v>
      </c>
      <c r="B764" s="23">
        <v>97.5</v>
      </c>
      <c r="C764" s="23">
        <v>37.5</v>
      </c>
      <c r="D764" s="23">
        <v>90</v>
      </c>
      <c r="E764" s="23">
        <v>15.5</v>
      </c>
      <c r="F764" s="23">
        <v>0</v>
      </c>
      <c r="G764" s="4" t="s">
        <v>187</v>
      </c>
    </row>
    <row r="765" spans="1:7" x14ac:dyDescent="0.25">
      <c r="A765" s="23">
        <v>28761</v>
      </c>
      <c r="B765" s="23">
        <v>150</v>
      </c>
      <c r="C765" s="23">
        <v>7.5</v>
      </c>
      <c r="D765" s="23">
        <v>67.5</v>
      </c>
      <c r="E765" s="23">
        <v>69</v>
      </c>
      <c r="F765" s="23">
        <v>0</v>
      </c>
    </row>
    <row r="766" spans="1:7" x14ac:dyDescent="0.25">
      <c r="A766" s="23">
        <v>28762</v>
      </c>
      <c r="B766" s="23">
        <v>132</v>
      </c>
      <c r="C766" s="23">
        <v>7.5</v>
      </c>
      <c r="D766" s="23">
        <v>85.5</v>
      </c>
      <c r="E766" s="23">
        <v>63</v>
      </c>
      <c r="F766" s="23">
        <v>0</v>
      </c>
    </row>
    <row r="767" spans="1:7" x14ac:dyDescent="0.25">
      <c r="A767" s="23">
        <v>28765</v>
      </c>
      <c r="B767" s="23">
        <v>135</v>
      </c>
      <c r="C767" s="23">
        <v>19.5</v>
      </c>
      <c r="D767" s="23">
        <v>70.5</v>
      </c>
      <c r="E767" s="23">
        <v>7.5</v>
      </c>
      <c r="F767" s="23">
        <v>0</v>
      </c>
      <c r="G767" s="4" t="s">
        <v>181</v>
      </c>
    </row>
    <row r="768" spans="1:7" x14ac:dyDescent="0.25">
      <c r="A768" s="23">
        <v>28766</v>
      </c>
      <c r="B768" s="23">
        <v>135</v>
      </c>
      <c r="C768" s="23">
        <v>7.5</v>
      </c>
      <c r="D768" s="23">
        <v>82.5</v>
      </c>
      <c r="E768" s="23">
        <v>72</v>
      </c>
      <c r="F768" s="23">
        <v>0</v>
      </c>
    </row>
    <row r="769" spans="1:7" x14ac:dyDescent="0.25">
      <c r="A769" s="23">
        <v>28912</v>
      </c>
      <c r="B769" s="23">
        <v>140</v>
      </c>
      <c r="C769" s="23">
        <v>0</v>
      </c>
      <c r="D769" s="23">
        <v>85</v>
      </c>
      <c r="E769" s="23">
        <v>31</v>
      </c>
      <c r="F769" s="23">
        <v>0</v>
      </c>
      <c r="G769" s="4" t="s">
        <v>164</v>
      </c>
    </row>
    <row r="770" spans="1:7" x14ac:dyDescent="0.25">
      <c r="A770" s="23">
        <v>28914</v>
      </c>
      <c r="B770" s="23">
        <v>136.5</v>
      </c>
      <c r="C770" s="23">
        <v>0</v>
      </c>
      <c r="D770" s="23">
        <v>85</v>
      </c>
      <c r="E770" s="23">
        <v>18.5</v>
      </c>
      <c r="F770" s="23">
        <v>3.5</v>
      </c>
      <c r="G770" s="4" t="s">
        <v>164</v>
      </c>
    </row>
    <row r="771" spans="1:7" x14ac:dyDescent="0.25">
      <c r="A771" s="23">
        <v>28916</v>
      </c>
      <c r="B771" s="23">
        <v>135</v>
      </c>
      <c r="C771" s="23">
        <v>15</v>
      </c>
      <c r="D771" s="23">
        <v>75</v>
      </c>
      <c r="E771" s="23">
        <v>11.5</v>
      </c>
      <c r="F771" s="23">
        <v>0</v>
      </c>
    </row>
    <row r="772" spans="1:7" x14ac:dyDescent="0.25">
      <c r="A772" s="23">
        <v>28919</v>
      </c>
      <c r="B772" s="23">
        <v>135</v>
      </c>
      <c r="C772" s="23">
        <v>4.5</v>
      </c>
      <c r="D772" s="23">
        <v>85.5</v>
      </c>
      <c r="E772" s="23">
        <v>9</v>
      </c>
      <c r="F772" s="23">
        <v>0</v>
      </c>
      <c r="G772" s="4" t="s">
        <v>180</v>
      </c>
    </row>
    <row r="773" spans="1:7" x14ac:dyDescent="0.25">
      <c r="A773" s="23">
        <v>28920</v>
      </c>
      <c r="B773" s="23">
        <v>150</v>
      </c>
      <c r="C773" s="23">
        <v>0</v>
      </c>
      <c r="D773" s="23">
        <v>75</v>
      </c>
      <c r="E773" s="23">
        <v>46.5</v>
      </c>
      <c r="F773" s="23">
        <v>0</v>
      </c>
      <c r="G773" s="4" t="s">
        <v>189</v>
      </c>
    </row>
    <row r="774" spans="1:7" x14ac:dyDescent="0.25">
      <c r="A774" s="23">
        <v>28923</v>
      </c>
      <c r="B774" s="23">
        <v>147</v>
      </c>
      <c r="C774" s="23">
        <v>0</v>
      </c>
      <c r="D774" s="23">
        <v>78</v>
      </c>
      <c r="E774" s="23">
        <v>25</v>
      </c>
      <c r="F774" s="23">
        <v>0</v>
      </c>
      <c r="G774" s="4" t="s">
        <v>196</v>
      </c>
    </row>
    <row r="775" spans="1:7" x14ac:dyDescent="0.25">
      <c r="A775" s="23">
        <v>28925</v>
      </c>
      <c r="B775" s="23">
        <v>93</v>
      </c>
      <c r="C775" s="23">
        <v>45</v>
      </c>
      <c r="D775" s="23">
        <v>85.5</v>
      </c>
      <c r="E775" s="23">
        <v>11</v>
      </c>
      <c r="F775" s="23">
        <v>1.5</v>
      </c>
      <c r="G775" s="4" t="s">
        <v>189</v>
      </c>
    </row>
    <row r="776" spans="1:7" x14ac:dyDescent="0.25">
      <c r="A776" s="23">
        <v>28928</v>
      </c>
      <c r="B776" s="23">
        <v>142.5</v>
      </c>
      <c r="C776" s="23">
        <v>12</v>
      </c>
      <c r="D776" s="23">
        <v>70.5</v>
      </c>
      <c r="E776" s="23">
        <v>7.5</v>
      </c>
      <c r="F776" s="23">
        <v>0</v>
      </c>
      <c r="G776" s="4" t="s">
        <v>198</v>
      </c>
    </row>
    <row r="777" spans="1:7" x14ac:dyDescent="0.25">
      <c r="A777" s="23">
        <v>28929</v>
      </c>
      <c r="B777" s="23">
        <v>87</v>
      </c>
      <c r="C777" s="23">
        <v>45</v>
      </c>
      <c r="D777" s="23">
        <v>85.5</v>
      </c>
      <c r="E777" s="23">
        <v>51.5</v>
      </c>
      <c r="F777" s="23">
        <v>7.5</v>
      </c>
    </row>
    <row r="778" spans="1:7" x14ac:dyDescent="0.25">
      <c r="A778" s="23">
        <v>28930</v>
      </c>
      <c r="B778" s="23">
        <v>132</v>
      </c>
      <c r="C778" s="23">
        <v>7.5</v>
      </c>
      <c r="D778" s="23">
        <v>85.5</v>
      </c>
      <c r="E778" s="23">
        <v>50</v>
      </c>
      <c r="F778" s="23">
        <v>0</v>
      </c>
    </row>
    <row r="779" spans="1:7" x14ac:dyDescent="0.25">
      <c r="A779" s="23">
        <v>28932</v>
      </c>
      <c r="B779" s="23">
        <v>147</v>
      </c>
      <c r="C779" s="23">
        <v>0</v>
      </c>
      <c r="D779" s="23">
        <v>70.5</v>
      </c>
      <c r="E779" s="23">
        <v>48</v>
      </c>
      <c r="F779" s="23">
        <v>7.5</v>
      </c>
    </row>
    <row r="780" spans="1:7" x14ac:dyDescent="0.25">
      <c r="A780" s="23">
        <v>28935</v>
      </c>
      <c r="B780" s="23">
        <v>45</v>
      </c>
      <c r="C780" s="23">
        <v>109.5</v>
      </c>
      <c r="D780" s="23">
        <v>70.5</v>
      </c>
      <c r="E780" s="23">
        <v>0</v>
      </c>
      <c r="F780" s="23">
        <v>0</v>
      </c>
      <c r="G780" s="4" t="s">
        <v>181</v>
      </c>
    </row>
    <row r="781" spans="1:7" x14ac:dyDescent="0.25">
      <c r="A781" s="23">
        <v>29056</v>
      </c>
      <c r="B781" s="23">
        <v>22.5</v>
      </c>
      <c r="C781" s="23">
        <v>102</v>
      </c>
      <c r="D781" s="23">
        <v>85.5</v>
      </c>
      <c r="E781" s="23">
        <v>0</v>
      </c>
      <c r="F781" s="23">
        <v>15</v>
      </c>
    </row>
    <row r="782" spans="1:7" x14ac:dyDescent="0.25">
      <c r="A782" s="23">
        <v>29057</v>
      </c>
      <c r="B782" s="23">
        <v>124</v>
      </c>
      <c r="C782" s="23">
        <v>15</v>
      </c>
      <c r="D782" s="23">
        <v>82.5</v>
      </c>
      <c r="E782" s="23">
        <v>37.5</v>
      </c>
      <c r="F782" s="23">
        <v>3.5</v>
      </c>
    </row>
    <row r="783" spans="1:7" x14ac:dyDescent="0.25">
      <c r="A783" s="23">
        <v>29058</v>
      </c>
      <c r="B783" s="23">
        <v>138</v>
      </c>
      <c r="C783" s="23">
        <v>0</v>
      </c>
      <c r="D783" s="23">
        <v>85</v>
      </c>
      <c r="E783" s="23">
        <v>10.5</v>
      </c>
      <c r="F783" s="23">
        <v>2</v>
      </c>
      <c r="G783" s="4" t="s">
        <v>195</v>
      </c>
    </row>
    <row r="784" spans="1:7" x14ac:dyDescent="0.25">
      <c r="A784" s="23">
        <v>29059</v>
      </c>
      <c r="B784" s="23">
        <v>51.5</v>
      </c>
      <c r="C784" s="23">
        <v>30</v>
      </c>
      <c r="D784" s="23">
        <v>22</v>
      </c>
      <c r="E784" s="23">
        <v>1</v>
      </c>
      <c r="F784" s="23">
        <v>121.5</v>
      </c>
      <c r="G784" s="4" t="s">
        <v>164</v>
      </c>
    </row>
    <row r="785" spans="1:7" x14ac:dyDescent="0.25">
      <c r="A785" s="23">
        <v>29061</v>
      </c>
      <c r="B785" s="23">
        <v>120</v>
      </c>
      <c r="C785" s="23">
        <v>0</v>
      </c>
      <c r="D785" s="23">
        <v>60</v>
      </c>
      <c r="E785" s="23">
        <v>7.5</v>
      </c>
      <c r="F785" s="23">
        <v>45</v>
      </c>
      <c r="G785" s="4" t="s">
        <v>173</v>
      </c>
    </row>
    <row r="786" spans="1:7" x14ac:dyDescent="0.25">
      <c r="A786" s="23">
        <v>29063</v>
      </c>
      <c r="B786" s="23">
        <v>135</v>
      </c>
      <c r="C786" s="23">
        <v>4.5</v>
      </c>
      <c r="D786" s="23">
        <v>85.5</v>
      </c>
      <c r="E786" s="23">
        <v>43.5</v>
      </c>
      <c r="F786" s="23">
        <v>0</v>
      </c>
      <c r="G786" s="4" t="s">
        <v>184</v>
      </c>
    </row>
    <row r="787" spans="1:7" x14ac:dyDescent="0.25">
      <c r="A787" s="23">
        <v>29066</v>
      </c>
      <c r="B787" s="23">
        <v>135</v>
      </c>
      <c r="C787" s="23">
        <v>0</v>
      </c>
      <c r="D787" s="23">
        <v>75</v>
      </c>
      <c r="E787" s="23">
        <v>18.5</v>
      </c>
      <c r="F787" s="23">
        <v>15</v>
      </c>
      <c r="G787" s="4" t="s">
        <v>167</v>
      </c>
    </row>
    <row r="788" spans="1:7" x14ac:dyDescent="0.25">
      <c r="A788" s="23">
        <v>29068</v>
      </c>
      <c r="B788" s="23">
        <v>137</v>
      </c>
      <c r="C788" s="23">
        <v>7.5</v>
      </c>
      <c r="D788" s="23">
        <v>75</v>
      </c>
      <c r="E788" s="23">
        <v>7.5</v>
      </c>
      <c r="F788" s="23">
        <v>5.5</v>
      </c>
      <c r="G788" s="4" t="s">
        <v>191</v>
      </c>
    </row>
    <row r="789" spans="1:7" x14ac:dyDescent="0.25">
      <c r="A789" s="23">
        <v>29069</v>
      </c>
      <c r="B789" s="23">
        <v>152</v>
      </c>
      <c r="C789" s="23">
        <v>3</v>
      </c>
      <c r="D789" s="23">
        <v>70</v>
      </c>
      <c r="E789" s="23">
        <v>20.5</v>
      </c>
      <c r="F789" s="23">
        <v>0</v>
      </c>
      <c r="G789" s="4" t="s">
        <v>195</v>
      </c>
    </row>
    <row r="790" spans="1:7" x14ac:dyDescent="0.25">
      <c r="A790" s="23">
        <v>29072</v>
      </c>
      <c r="B790" s="23">
        <v>124.5</v>
      </c>
      <c r="C790" s="23">
        <v>30</v>
      </c>
      <c r="D790" s="23">
        <v>70.5</v>
      </c>
      <c r="E790" s="23">
        <v>49.5</v>
      </c>
      <c r="F790" s="23">
        <v>0</v>
      </c>
    </row>
    <row r="791" spans="1:7" x14ac:dyDescent="0.25">
      <c r="A791" s="23">
        <v>29074</v>
      </c>
      <c r="B791" s="23">
        <v>139.5</v>
      </c>
      <c r="C791" s="23">
        <v>0</v>
      </c>
      <c r="D791" s="23">
        <v>85.5</v>
      </c>
      <c r="E791" s="23">
        <v>50</v>
      </c>
      <c r="F791" s="23">
        <v>0</v>
      </c>
    </row>
    <row r="792" spans="1:7" x14ac:dyDescent="0.25">
      <c r="A792" s="23">
        <v>29075</v>
      </c>
      <c r="B792" s="23">
        <v>132</v>
      </c>
      <c r="C792" s="23">
        <v>7.5</v>
      </c>
      <c r="D792" s="23">
        <v>85.5</v>
      </c>
      <c r="E792" s="23">
        <v>28.5</v>
      </c>
      <c r="F792" s="23">
        <v>0</v>
      </c>
    </row>
    <row r="793" spans="1:7" x14ac:dyDescent="0.25">
      <c r="A793" s="23">
        <v>29078</v>
      </c>
      <c r="B793" s="23">
        <v>142.5</v>
      </c>
      <c r="C793" s="23">
        <v>7.5</v>
      </c>
      <c r="D793" s="23">
        <v>75</v>
      </c>
      <c r="E793" s="23">
        <v>21</v>
      </c>
      <c r="F793" s="23">
        <v>0</v>
      </c>
    </row>
    <row r="794" spans="1:7" x14ac:dyDescent="0.25">
      <c r="A794" s="23">
        <v>29080</v>
      </c>
      <c r="B794" s="23">
        <v>142.5</v>
      </c>
      <c r="C794" s="23">
        <v>0</v>
      </c>
      <c r="D794" s="23">
        <v>82.5</v>
      </c>
      <c r="E794" s="23">
        <v>11.5</v>
      </c>
      <c r="F794" s="23">
        <v>0</v>
      </c>
      <c r="G794" s="4" t="s">
        <v>201</v>
      </c>
    </row>
    <row r="795" spans="1:7" x14ac:dyDescent="0.25">
      <c r="A795" s="23">
        <v>29081</v>
      </c>
      <c r="B795" s="23">
        <v>150</v>
      </c>
      <c r="C795" s="23">
        <v>0</v>
      </c>
      <c r="D795" s="23">
        <v>75</v>
      </c>
      <c r="E795" s="23">
        <v>7.5</v>
      </c>
      <c r="F795" s="23">
        <v>0</v>
      </c>
      <c r="G795" s="4" t="s">
        <v>201</v>
      </c>
    </row>
    <row r="796" spans="1:7" x14ac:dyDescent="0.25">
      <c r="A796" s="23">
        <v>29370</v>
      </c>
      <c r="B796" s="23">
        <v>126.5</v>
      </c>
      <c r="C796" s="23">
        <v>0</v>
      </c>
      <c r="D796" s="23">
        <v>90</v>
      </c>
      <c r="E796" s="23">
        <v>22.5</v>
      </c>
      <c r="F796" s="23">
        <v>8.5</v>
      </c>
      <c r="G796" s="4" t="s">
        <v>177</v>
      </c>
    </row>
    <row r="797" spans="1:7" x14ac:dyDescent="0.25">
      <c r="A797" s="23">
        <v>29376</v>
      </c>
      <c r="B797" s="23">
        <v>132.5</v>
      </c>
      <c r="C797" s="23">
        <v>7.5</v>
      </c>
      <c r="D797" s="23">
        <v>85</v>
      </c>
      <c r="E797" s="23">
        <v>16.5</v>
      </c>
      <c r="F797" s="23">
        <v>0</v>
      </c>
      <c r="G797" s="4" t="s">
        <v>164</v>
      </c>
    </row>
    <row r="798" spans="1:7" x14ac:dyDescent="0.25">
      <c r="A798" s="23">
        <v>29377</v>
      </c>
      <c r="B798" s="23">
        <v>138.5</v>
      </c>
      <c r="C798" s="23">
        <v>0</v>
      </c>
      <c r="D798" s="23">
        <v>85</v>
      </c>
      <c r="E798" s="23">
        <v>12</v>
      </c>
      <c r="F798" s="23">
        <v>1.5</v>
      </c>
      <c r="G798" s="4" t="s">
        <v>195</v>
      </c>
    </row>
    <row r="799" spans="1:7" x14ac:dyDescent="0.25">
      <c r="A799" s="23">
        <v>29382</v>
      </c>
      <c r="B799" s="23">
        <v>127.5</v>
      </c>
      <c r="C799" s="23">
        <v>12</v>
      </c>
      <c r="D799" s="23">
        <v>85.5</v>
      </c>
      <c r="E799" s="23">
        <v>12</v>
      </c>
      <c r="F799" s="23">
        <v>0</v>
      </c>
      <c r="G799" s="4" t="s">
        <v>184</v>
      </c>
    </row>
    <row r="800" spans="1:7" x14ac:dyDescent="0.25">
      <c r="A800" s="23">
        <v>29383</v>
      </c>
      <c r="B800" s="23">
        <v>127.5</v>
      </c>
      <c r="C800" s="23">
        <v>7.5</v>
      </c>
      <c r="D800" s="23">
        <v>90</v>
      </c>
      <c r="E800" s="23">
        <v>11.5</v>
      </c>
      <c r="F800" s="23">
        <v>0</v>
      </c>
      <c r="G800" s="4" t="s">
        <v>180</v>
      </c>
    </row>
    <row r="801" spans="1:7" x14ac:dyDescent="0.25">
      <c r="A801" s="23">
        <v>29384</v>
      </c>
      <c r="B801" s="23">
        <v>118.5</v>
      </c>
      <c r="C801" s="23">
        <v>19.5</v>
      </c>
      <c r="D801" s="23">
        <v>85.5</v>
      </c>
      <c r="E801" s="23">
        <v>31</v>
      </c>
      <c r="F801" s="23">
        <v>1.5</v>
      </c>
      <c r="G801" s="4" t="s">
        <v>180</v>
      </c>
    </row>
    <row r="802" spans="1:7" x14ac:dyDescent="0.25">
      <c r="A802" s="23">
        <v>29387</v>
      </c>
      <c r="B802" s="23">
        <v>129</v>
      </c>
      <c r="C802" s="23">
        <v>7.5</v>
      </c>
      <c r="D802" s="23">
        <v>85</v>
      </c>
      <c r="E802" s="23">
        <v>9.5</v>
      </c>
      <c r="F802" s="23">
        <v>3.5</v>
      </c>
      <c r="G802" s="4" t="s">
        <v>195</v>
      </c>
    </row>
    <row r="803" spans="1:7" x14ac:dyDescent="0.25">
      <c r="A803" s="23">
        <v>29392</v>
      </c>
      <c r="B803" s="23">
        <v>154.5</v>
      </c>
      <c r="C803" s="23">
        <v>0</v>
      </c>
      <c r="D803" s="23">
        <v>70.5</v>
      </c>
      <c r="E803" s="23">
        <v>51</v>
      </c>
      <c r="F803" s="23">
        <v>0</v>
      </c>
    </row>
    <row r="804" spans="1:7" x14ac:dyDescent="0.25">
      <c r="A804" s="23">
        <v>29393</v>
      </c>
      <c r="B804" s="23">
        <v>135</v>
      </c>
      <c r="C804" s="23">
        <v>0</v>
      </c>
      <c r="D804" s="23">
        <v>90</v>
      </c>
      <c r="E804" s="23">
        <v>24.5</v>
      </c>
      <c r="F804" s="23">
        <v>0</v>
      </c>
    </row>
    <row r="805" spans="1:7" x14ac:dyDescent="0.25">
      <c r="A805" s="23">
        <v>29653</v>
      </c>
      <c r="B805" s="23">
        <v>43.5</v>
      </c>
      <c r="C805" s="23">
        <v>0</v>
      </c>
      <c r="D805" s="23">
        <v>72</v>
      </c>
      <c r="E805" s="23">
        <v>0</v>
      </c>
      <c r="F805" s="23">
        <v>109.5</v>
      </c>
      <c r="G805" s="4" t="s">
        <v>168</v>
      </c>
    </row>
    <row r="806" spans="1:7" x14ac:dyDescent="0.25">
      <c r="A806" s="23">
        <v>29707</v>
      </c>
      <c r="B806" s="23">
        <v>120</v>
      </c>
      <c r="C806" s="23">
        <v>12</v>
      </c>
      <c r="D806" s="23">
        <v>78</v>
      </c>
      <c r="E806" s="23">
        <v>8.5</v>
      </c>
      <c r="F806" s="23">
        <v>15</v>
      </c>
    </row>
    <row r="807" spans="1:7" x14ac:dyDescent="0.25">
      <c r="A807" s="23">
        <v>29765</v>
      </c>
      <c r="B807" s="23">
        <v>135</v>
      </c>
      <c r="C807" s="23">
        <v>4.5</v>
      </c>
      <c r="D807" s="23">
        <v>85.5</v>
      </c>
      <c r="E807" s="23">
        <v>15</v>
      </c>
      <c r="F807" s="23">
        <v>0</v>
      </c>
    </row>
    <row r="808" spans="1:7" x14ac:dyDescent="0.25">
      <c r="A808" s="23">
        <v>29884</v>
      </c>
      <c r="B808" s="23">
        <v>139.5</v>
      </c>
      <c r="C808" s="23">
        <v>0</v>
      </c>
      <c r="D808" s="23">
        <v>85.5</v>
      </c>
      <c r="E808" s="23">
        <v>30.5</v>
      </c>
      <c r="F808" s="23">
        <v>0</v>
      </c>
      <c r="G808" s="4" t="s">
        <v>171</v>
      </c>
    </row>
    <row r="809" spans="1:7" x14ac:dyDescent="0.25">
      <c r="A809" s="23">
        <v>29889</v>
      </c>
      <c r="B809" s="23">
        <v>0</v>
      </c>
      <c r="C809" s="23">
        <v>0</v>
      </c>
      <c r="D809" s="23">
        <v>0</v>
      </c>
      <c r="E809" s="23">
        <v>0</v>
      </c>
      <c r="F809" s="23">
        <v>225</v>
      </c>
      <c r="G809" s="4" t="s">
        <v>194</v>
      </c>
    </row>
    <row r="810" spans="1:7" x14ac:dyDescent="0.25">
      <c r="A810" s="23">
        <v>29890</v>
      </c>
      <c r="B810" s="23">
        <v>142.5</v>
      </c>
      <c r="C810" s="23">
        <v>0</v>
      </c>
      <c r="D810" s="23">
        <v>75</v>
      </c>
      <c r="E810" s="23">
        <v>18.5</v>
      </c>
      <c r="F810" s="23">
        <v>7.5</v>
      </c>
      <c r="G810" s="4" t="s">
        <v>189</v>
      </c>
    </row>
    <row r="811" spans="1:7" x14ac:dyDescent="0.25">
      <c r="A811" s="23">
        <v>29891</v>
      </c>
      <c r="B811" s="23">
        <v>150</v>
      </c>
      <c r="C811" s="23">
        <v>0</v>
      </c>
      <c r="D811" s="23">
        <v>75</v>
      </c>
      <c r="E811" s="23">
        <v>28.5</v>
      </c>
      <c r="F811" s="23">
        <v>0</v>
      </c>
      <c r="G811" s="4" t="s">
        <v>189</v>
      </c>
    </row>
    <row r="812" spans="1:7" x14ac:dyDescent="0.25">
      <c r="A812" s="23">
        <v>29896</v>
      </c>
      <c r="B812" s="23">
        <v>123.5</v>
      </c>
      <c r="C812" s="23">
        <v>15</v>
      </c>
      <c r="D812" s="23">
        <v>82.5</v>
      </c>
      <c r="E812" s="23">
        <v>7.5</v>
      </c>
      <c r="F812" s="23">
        <v>4</v>
      </c>
      <c r="G812" s="4" t="s">
        <v>198</v>
      </c>
    </row>
    <row r="813" spans="1:7" x14ac:dyDescent="0.25">
      <c r="A813" s="23">
        <v>29898</v>
      </c>
      <c r="B813" s="23">
        <v>135</v>
      </c>
      <c r="C813" s="23">
        <v>15</v>
      </c>
      <c r="D813" s="23">
        <v>75</v>
      </c>
      <c r="E813" s="23">
        <v>45</v>
      </c>
      <c r="F813" s="23">
        <v>0</v>
      </c>
    </row>
    <row r="814" spans="1:7" x14ac:dyDescent="0.25">
      <c r="A814" s="23">
        <v>29899</v>
      </c>
      <c r="B814" s="23">
        <v>150</v>
      </c>
      <c r="C814" s="23">
        <v>7.5</v>
      </c>
      <c r="D814" s="23">
        <v>67.5</v>
      </c>
      <c r="E814" s="23">
        <v>0</v>
      </c>
      <c r="F814" s="23">
        <v>0</v>
      </c>
    </row>
    <row r="815" spans="1:7" x14ac:dyDescent="0.25">
      <c r="A815" s="23">
        <v>29900</v>
      </c>
      <c r="B815" s="23">
        <v>150</v>
      </c>
      <c r="C815" s="23">
        <v>7.5</v>
      </c>
      <c r="D815" s="23">
        <v>67.5</v>
      </c>
      <c r="E815" s="23">
        <v>11</v>
      </c>
      <c r="F815" s="23">
        <v>0</v>
      </c>
      <c r="G815" s="4" t="s">
        <v>201</v>
      </c>
    </row>
    <row r="816" spans="1:7" x14ac:dyDescent="0.25">
      <c r="A816" s="23">
        <v>29901</v>
      </c>
      <c r="B816" s="23">
        <v>135</v>
      </c>
      <c r="C816" s="23">
        <v>0</v>
      </c>
      <c r="D816" s="23">
        <v>90</v>
      </c>
      <c r="E816" s="23">
        <v>15</v>
      </c>
      <c r="F816" s="23">
        <v>0</v>
      </c>
    </row>
    <row r="817" spans="1:7" x14ac:dyDescent="0.25">
      <c r="A817" s="23">
        <v>30092</v>
      </c>
      <c r="B817" s="23">
        <v>139.5</v>
      </c>
      <c r="C817" s="23">
        <v>0</v>
      </c>
      <c r="D817" s="23">
        <v>85.5</v>
      </c>
      <c r="E817" s="23">
        <v>18.5</v>
      </c>
      <c r="F817" s="23">
        <v>0</v>
      </c>
      <c r="G817" s="4" t="s">
        <v>173</v>
      </c>
    </row>
    <row r="818" spans="1:7" x14ac:dyDescent="0.25">
      <c r="A818" s="23">
        <v>30096</v>
      </c>
      <c r="B818" s="23">
        <v>140.5</v>
      </c>
      <c r="C818" s="23">
        <v>0</v>
      </c>
      <c r="D818" s="23">
        <v>82</v>
      </c>
      <c r="E818" s="23">
        <v>14.5</v>
      </c>
      <c r="F818" s="23">
        <v>2.5</v>
      </c>
      <c r="G818" s="4" t="s">
        <v>164</v>
      </c>
    </row>
    <row r="819" spans="1:7" x14ac:dyDescent="0.25">
      <c r="A819" s="23">
        <v>30098</v>
      </c>
      <c r="B819" s="23">
        <v>127.5</v>
      </c>
      <c r="C819" s="23">
        <v>7.5</v>
      </c>
      <c r="D819" s="23">
        <v>90</v>
      </c>
      <c r="E819" s="23">
        <v>8</v>
      </c>
      <c r="F819" s="23">
        <v>0</v>
      </c>
      <c r="G819" s="4" t="s">
        <v>184</v>
      </c>
    </row>
    <row r="820" spans="1:7" x14ac:dyDescent="0.25">
      <c r="A820" s="23">
        <v>30099</v>
      </c>
      <c r="B820" s="23">
        <v>107</v>
      </c>
      <c r="C820" s="23">
        <v>4.5</v>
      </c>
      <c r="D820" s="23">
        <v>78</v>
      </c>
      <c r="E820" s="23">
        <v>27</v>
      </c>
      <c r="F820" s="23">
        <v>35.5</v>
      </c>
      <c r="G820" s="4" t="s">
        <v>184</v>
      </c>
    </row>
    <row r="821" spans="1:7" x14ac:dyDescent="0.25">
      <c r="A821" s="23">
        <v>30101</v>
      </c>
      <c r="B821" s="23">
        <v>117</v>
      </c>
      <c r="C821" s="23">
        <v>7.5</v>
      </c>
      <c r="D821" s="23">
        <v>85</v>
      </c>
      <c r="E821" s="23">
        <v>11.5</v>
      </c>
      <c r="F821" s="23">
        <v>15.5</v>
      </c>
      <c r="G821" s="4" t="s">
        <v>195</v>
      </c>
    </row>
    <row r="822" spans="1:7" x14ac:dyDescent="0.25">
      <c r="A822" s="24">
        <v>30103</v>
      </c>
      <c r="B822" s="4">
        <v>97.5</v>
      </c>
      <c r="C822" s="4">
        <v>42</v>
      </c>
      <c r="D822" s="4">
        <v>85.5</v>
      </c>
      <c r="E822" s="4">
        <v>13.5</v>
      </c>
      <c r="F822" s="4">
        <v>0</v>
      </c>
      <c r="G822" s="4" t="s">
        <v>197</v>
      </c>
    </row>
    <row r="823" spans="1:7" x14ac:dyDescent="0.25">
      <c r="A823" s="24">
        <v>30105</v>
      </c>
      <c r="B823" s="4">
        <v>150</v>
      </c>
      <c r="C823" s="4">
        <v>0</v>
      </c>
      <c r="D823" s="4">
        <v>75</v>
      </c>
      <c r="E823" s="4">
        <v>11</v>
      </c>
      <c r="F823" s="4">
        <v>0</v>
      </c>
      <c r="G823" s="4" t="s">
        <v>3</v>
      </c>
    </row>
    <row r="824" spans="1:7" x14ac:dyDescent="0.25">
      <c r="A824" s="24">
        <v>30107</v>
      </c>
      <c r="B824" s="4">
        <v>142.5</v>
      </c>
      <c r="C824" s="4">
        <v>0</v>
      </c>
      <c r="D824" s="4">
        <v>82.5</v>
      </c>
      <c r="E824" s="4">
        <v>37.5</v>
      </c>
      <c r="F824" s="4">
        <v>0</v>
      </c>
    </row>
    <row r="825" spans="1:7" x14ac:dyDescent="0.25">
      <c r="A825" s="24">
        <v>30481</v>
      </c>
      <c r="B825" s="4">
        <v>97.5</v>
      </c>
      <c r="C825" s="4">
        <v>7.5</v>
      </c>
      <c r="D825" s="4">
        <v>60</v>
      </c>
      <c r="E825" s="4">
        <v>7.5</v>
      </c>
      <c r="F825" s="4">
        <v>60</v>
      </c>
    </row>
    <row r="826" spans="1:7" x14ac:dyDescent="0.25">
      <c r="A826" s="24">
        <v>30516</v>
      </c>
      <c r="B826" s="4">
        <v>135</v>
      </c>
      <c r="C826" s="4">
        <v>0</v>
      </c>
      <c r="D826" s="4">
        <v>90</v>
      </c>
      <c r="E826" s="4">
        <v>7.5</v>
      </c>
      <c r="F826" s="4">
        <v>0</v>
      </c>
      <c r="G826" s="4" t="s">
        <v>181</v>
      </c>
    </row>
    <row r="827" spans="1:7" x14ac:dyDescent="0.25">
      <c r="A827" s="24">
        <v>30539</v>
      </c>
      <c r="B827" s="4">
        <v>139.5</v>
      </c>
      <c r="C827" s="4">
        <v>0</v>
      </c>
      <c r="D827" s="4">
        <v>85.5</v>
      </c>
      <c r="E827" s="4">
        <v>7.5</v>
      </c>
      <c r="F827" s="4">
        <v>0</v>
      </c>
    </row>
    <row r="828" spans="1:7" x14ac:dyDescent="0.25">
      <c r="A828" s="24">
        <v>30589</v>
      </c>
      <c r="B828" s="4">
        <v>139.5</v>
      </c>
      <c r="C828" s="4">
        <v>0</v>
      </c>
      <c r="D828" s="4">
        <v>85.5</v>
      </c>
      <c r="E828" s="4">
        <v>20.5</v>
      </c>
      <c r="F828" s="4">
        <v>0</v>
      </c>
    </row>
    <row r="829" spans="1:7" x14ac:dyDescent="0.25">
      <c r="A829" s="24">
        <v>30593</v>
      </c>
      <c r="B829" s="4">
        <v>120</v>
      </c>
      <c r="C829" s="4">
        <v>7.5</v>
      </c>
      <c r="D829" s="4">
        <v>82.5</v>
      </c>
      <c r="E829" s="4">
        <v>6.5</v>
      </c>
      <c r="F829" s="4">
        <v>15</v>
      </c>
      <c r="G829" s="4" t="s">
        <v>165</v>
      </c>
    </row>
    <row r="830" spans="1:7" x14ac:dyDescent="0.25">
      <c r="A830" s="24">
        <v>30594</v>
      </c>
      <c r="B830" s="4">
        <v>147</v>
      </c>
      <c r="C830" s="4">
        <v>0</v>
      </c>
      <c r="D830" s="4">
        <v>78</v>
      </c>
      <c r="E830" s="4">
        <v>41.5</v>
      </c>
      <c r="F830" s="4">
        <v>0</v>
      </c>
      <c r="G830" s="4" t="s">
        <v>196</v>
      </c>
    </row>
    <row r="831" spans="1:7" x14ac:dyDescent="0.25">
      <c r="A831" s="24">
        <v>30595</v>
      </c>
      <c r="B831" s="4">
        <v>109</v>
      </c>
      <c r="C831" s="4">
        <v>41</v>
      </c>
      <c r="D831" s="4">
        <v>75</v>
      </c>
      <c r="E831" s="4">
        <v>17.5</v>
      </c>
      <c r="F831" s="4">
        <v>0</v>
      </c>
      <c r="G831" s="4" t="s">
        <v>189</v>
      </c>
    </row>
    <row r="832" spans="1:7" x14ac:dyDescent="0.25">
      <c r="A832" s="24">
        <v>30596</v>
      </c>
      <c r="B832" s="4">
        <v>129</v>
      </c>
      <c r="C832" s="4">
        <v>0</v>
      </c>
      <c r="D832" s="4">
        <v>85.5</v>
      </c>
      <c r="E832" s="4">
        <v>23.5</v>
      </c>
      <c r="F832" s="4">
        <v>10.5</v>
      </c>
      <c r="G832" s="4" t="s">
        <v>188</v>
      </c>
    </row>
    <row r="833" spans="1:7" x14ac:dyDescent="0.25">
      <c r="A833" s="24">
        <v>30597</v>
      </c>
      <c r="B833" s="4">
        <v>135</v>
      </c>
      <c r="C833" s="4">
        <v>0</v>
      </c>
      <c r="D833" s="4">
        <v>90</v>
      </c>
      <c r="E833" s="4">
        <v>7.5</v>
      </c>
      <c r="F833" s="4">
        <v>0</v>
      </c>
    </row>
    <row r="834" spans="1:7" x14ac:dyDescent="0.25">
      <c r="A834" s="24">
        <v>30621</v>
      </c>
      <c r="B834" s="4">
        <v>135</v>
      </c>
      <c r="C834" s="4">
        <v>0</v>
      </c>
      <c r="D834" s="4">
        <v>82.5</v>
      </c>
      <c r="E834" s="4">
        <v>14.5</v>
      </c>
      <c r="F834" s="4">
        <v>7.5</v>
      </c>
      <c r="G834" s="4" t="s">
        <v>165</v>
      </c>
    </row>
    <row r="835" spans="1:7" x14ac:dyDescent="0.25">
      <c r="A835" s="24">
        <v>30623</v>
      </c>
      <c r="B835" s="4">
        <v>88</v>
      </c>
      <c r="C835" s="4">
        <v>45</v>
      </c>
      <c r="D835" s="4">
        <v>90</v>
      </c>
      <c r="E835" s="4">
        <v>10.5</v>
      </c>
      <c r="F835" s="4">
        <v>2</v>
      </c>
      <c r="G835" s="4" t="s">
        <v>190</v>
      </c>
    </row>
    <row r="836" spans="1:7" x14ac:dyDescent="0.25">
      <c r="A836" s="24">
        <v>30624</v>
      </c>
      <c r="B836" s="4">
        <v>127.5</v>
      </c>
      <c r="C836" s="4">
        <v>7.5</v>
      </c>
      <c r="D836" s="4">
        <v>90</v>
      </c>
      <c r="E836" s="4">
        <v>7.5</v>
      </c>
      <c r="F836" s="4">
        <v>0</v>
      </c>
    </row>
    <row r="837" spans="1:7" x14ac:dyDescent="0.25">
      <c r="A837" s="24">
        <v>30625</v>
      </c>
      <c r="B837" s="4">
        <v>128.5</v>
      </c>
      <c r="C837" s="4">
        <v>7.5</v>
      </c>
      <c r="D837" s="4">
        <v>78</v>
      </c>
      <c r="E837" s="4">
        <v>26</v>
      </c>
      <c r="F837" s="4">
        <v>11</v>
      </c>
    </row>
    <row r="838" spans="1:7" x14ac:dyDescent="0.25">
      <c r="A838" s="24">
        <v>30626</v>
      </c>
      <c r="B838" s="4">
        <v>147</v>
      </c>
      <c r="C838" s="4">
        <v>7.5</v>
      </c>
      <c r="D838" s="4">
        <v>70.5</v>
      </c>
      <c r="E838" s="4">
        <v>14.5</v>
      </c>
      <c r="F838" s="4">
        <v>0</v>
      </c>
      <c r="G838" s="4" t="s">
        <v>201</v>
      </c>
    </row>
    <row r="839" spans="1:7" x14ac:dyDescent="0.25">
      <c r="A839" s="24">
        <v>30629</v>
      </c>
      <c r="B839" s="4">
        <v>97.5</v>
      </c>
      <c r="C839" s="4">
        <v>37.5</v>
      </c>
      <c r="D839" s="4">
        <v>90</v>
      </c>
      <c r="E839" s="4">
        <v>0</v>
      </c>
      <c r="F839" s="4">
        <v>0</v>
      </c>
    </row>
    <row r="840" spans="1:7" x14ac:dyDescent="0.25">
      <c r="A840" s="24">
        <v>30633</v>
      </c>
      <c r="B840" s="4">
        <v>124.5</v>
      </c>
      <c r="C840" s="4">
        <v>15</v>
      </c>
      <c r="D840" s="4">
        <v>85.5</v>
      </c>
      <c r="E840" s="4">
        <v>26</v>
      </c>
      <c r="F840" s="4">
        <v>0</v>
      </c>
    </row>
    <row r="841" spans="1:7" x14ac:dyDescent="0.25">
      <c r="A841" s="24">
        <v>30643</v>
      </c>
      <c r="B841" s="4">
        <v>127.5</v>
      </c>
      <c r="C841" s="4">
        <v>7.5</v>
      </c>
      <c r="D841" s="4">
        <v>82.5</v>
      </c>
      <c r="E841" s="4">
        <v>38.5</v>
      </c>
      <c r="F841" s="4">
        <v>7.5</v>
      </c>
    </row>
    <row r="842" spans="1:7" x14ac:dyDescent="0.25">
      <c r="A842" s="24">
        <v>30647</v>
      </c>
      <c r="B842" s="4">
        <v>87</v>
      </c>
      <c r="C842" s="4">
        <v>45</v>
      </c>
      <c r="D842" s="4">
        <v>85.5</v>
      </c>
      <c r="E842" s="4">
        <v>22.5</v>
      </c>
      <c r="F842" s="4">
        <v>7.5</v>
      </c>
    </row>
    <row r="843" spans="1:7" x14ac:dyDescent="0.25">
      <c r="A843" s="24">
        <v>30649</v>
      </c>
      <c r="B843" s="4">
        <v>154</v>
      </c>
      <c r="C843" s="4">
        <v>3.5</v>
      </c>
      <c r="D843" s="4">
        <v>60</v>
      </c>
      <c r="E843" s="4">
        <v>18.5</v>
      </c>
      <c r="F843" s="4">
        <v>7.5</v>
      </c>
      <c r="G843" s="4" t="s">
        <v>196</v>
      </c>
    </row>
    <row r="844" spans="1:7" x14ac:dyDescent="0.25">
      <c r="A844" s="24">
        <v>30650</v>
      </c>
      <c r="B844" s="4">
        <v>142.5</v>
      </c>
      <c r="C844" s="4">
        <v>0</v>
      </c>
      <c r="D844" s="4">
        <v>75</v>
      </c>
      <c r="E844" s="4">
        <v>16</v>
      </c>
      <c r="F844" s="4">
        <v>7.5</v>
      </c>
      <c r="G844" s="4" t="s">
        <v>196</v>
      </c>
    </row>
    <row r="845" spans="1:7" x14ac:dyDescent="0.25">
      <c r="A845" s="24">
        <v>30654</v>
      </c>
      <c r="B845" s="4">
        <v>150</v>
      </c>
      <c r="C845" s="4">
        <v>0</v>
      </c>
      <c r="D845" s="4">
        <v>60</v>
      </c>
      <c r="E845" s="4">
        <v>7.5</v>
      </c>
      <c r="F845" s="4">
        <v>15</v>
      </c>
      <c r="G845" s="4" t="s">
        <v>196</v>
      </c>
    </row>
    <row r="846" spans="1:7" x14ac:dyDescent="0.25">
      <c r="A846" s="24">
        <v>30658</v>
      </c>
      <c r="B846" s="4">
        <v>142.5</v>
      </c>
      <c r="C846" s="4">
        <v>0</v>
      </c>
      <c r="D846" s="4">
        <v>82.5</v>
      </c>
      <c r="E846" s="4">
        <v>22.5</v>
      </c>
      <c r="F846" s="4">
        <v>0</v>
      </c>
      <c r="G846" s="4" t="s">
        <v>196</v>
      </c>
    </row>
    <row r="847" spans="1:7" x14ac:dyDescent="0.25">
      <c r="A847" s="24">
        <v>30669</v>
      </c>
      <c r="B847" s="4">
        <v>125</v>
      </c>
      <c r="C847" s="4">
        <v>0</v>
      </c>
      <c r="D847" s="4">
        <v>85</v>
      </c>
      <c r="E847" s="4">
        <v>30</v>
      </c>
      <c r="F847" s="4">
        <v>15</v>
      </c>
      <c r="G847" s="4" t="s">
        <v>164</v>
      </c>
    </row>
    <row r="848" spans="1:7" x14ac:dyDescent="0.25">
      <c r="A848" s="24">
        <v>30678</v>
      </c>
      <c r="B848" s="4">
        <v>127.5</v>
      </c>
      <c r="C848" s="4">
        <v>27</v>
      </c>
      <c r="D848" s="4">
        <v>70.5</v>
      </c>
      <c r="E848" s="4">
        <v>7.5</v>
      </c>
      <c r="F848" s="4">
        <v>0</v>
      </c>
      <c r="G848" s="4" t="s">
        <v>181</v>
      </c>
    </row>
    <row r="849" spans="1:7" x14ac:dyDescent="0.25">
      <c r="A849" s="24">
        <v>30687</v>
      </c>
      <c r="B849" s="4">
        <v>123.5</v>
      </c>
      <c r="C849" s="4">
        <v>4.5</v>
      </c>
      <c r="D849" s="4">
        <v>85.5</v>
      </c>
      <c r="E849" s="4">
        <v>8</v>
      </c>
      <c r="F849" s="4">
        <v>11.5</v>
      </c>
      <c r="G849" s="4" t="s">
        <v>184</v>
      </c>
    </row>
    <row r="850" spans="1:7" x14ac:dyDescent="0.25">
      <c r="A850" s="24">
        <v>30694</v>
      </c>
      <c r="B850" s="4">
        <v>135</v>
      </c>
      <c r="C850" s="4">
        <v>4.5</v>
      </c>
      <c r="D850" s="4">
        <v>85.5</v>
      </c>
      <c r="E850" s="4">
        <v>16</v>
      </c>
      <c r="F850" s="4">
        <v>0</v>
      </c>
      <c r="G850" s="4" t="s">
        <v>184</v>
      </c>
    </row>
    <row r="851" spans="1:7" x14ac:dyDescent="0.25">
      <c r="A851" s="24">
        <v>30704</v>
      </c>
      <c r="B851" s="4">
        <v>106.5</v>
      </c>
      <c r="C851" s="4">
        <v>22.5</v>
      </c>
      <c r="D851" s="4">
        <v>90</v>
      </c>
      <c r="E851" s="4">
        <v>7.5</v>
      </c>
      <c r="F851" s="4">
        <v>6</v>
      </c>
      <c r="G851" s="4" t="s">
        <v>180</v>
      </c>
    </row>
    <row r="852" spans="1:7" x14ac:dyDescent="0.25">
      <c r="A852" s="24">
        <v>30705</v>
      </c>
      <c r="B852" s="4">
        <v>7.5</v>
      </c>
      <c r="C852" s="4">
        <v>97.5</v>
      </c>
      <c r="D852" s="4">
        <v>82.5</v>
      </c>
      <c r="E852" s="4">
        <v>0</v>
      </c>
      <c r="F852" s="4">
        <v>37.5</v>
      </c>
      <c r="G852" s="4" t="s">
        <v>170</v>
      </c>
    </row>
    <row r="853" spans="1:7" x14ac:dyDescent="0.25">
      <c r="A853" s="24">
        <v>30709</v>
      </c>
      <c r="B853" s="4">
        <v>121.5</v>
      </c>
      <c r="C853" s="4">
        <v>7.5</v>
      </c>
      <c r="D853" s="4">
        <v>85</v>
      </c>
      <c r="E853" s="4">
        <v>9</v>
      </c>
      <c r="F853" s="4">
        <v>11</v>
      </c>
      <c r="G853" s="4" t="s">
        <v>195</v>
      </c>
    </row>
    <row r="854" spans="1:7" x14ac:dyDescent="0.25">
      <c r="A854" s="24">
        <v>30710</v>
      </c>
      <c r="B854" s="4">
        <v>135</v>
      </c>
      <c r="C854" s="4">
        <v>4.5</v>
      </c>
      <c r="D854" s="4">
        <v>85.5</v>
      </c>
      <c r="E854" s="4">
        <v>8</v>
      </c>
      <c r="F854" s="4">
        <v>0</v>
      </c>
      <c r="G854" s="4" t="s">
        <v>184</v>
      </c>
    </row>
    <row r="855" spans="1:7" x14ac:dyDescent="0.25">
      <c r="A855" s="25">
        <v>30715</v>
      </c>
      <c r="B855" s="4">
        <v>103.5</v>
      </c>
      <c r="C855" s="4">
        <v>27</v>
      </c>
      <c r="D855" s="4">
        <v>85.5</v>
      </c>
      <c r="E855" s="4">
        <v>3</v>
      </c>
      <c r="F855" s="4">
        <v>9</v>
      </c>
      <c r="G855" s="4" t="s">
        <v>183</v>
      </c>
    </row>
    <row r="856" spans="1:7" x14ac:dyDescent="0.25">
      <c r="A856" s="25">
        <v>30716</v>
      </c>
      <c r="B856" s="4">
        <v>135</v>
      </c>
      <c r="C856" s="4">
        <v>4.5</v>
      </c>
      <c r="D856" s="4">
        <v>85.5</v>
      </c>
      <c r="E856" s="4">
        <v>7.5</v>
      </c>
      <c r="F856" s="4">
        <v>0</v>
      </c>
      <c r="G856" s="4" t="s">
        <v>183</v>
      </c>
    </row>
    <row r="857" spans="1:7" x14ac:dyDescent="0.25">
      <c r="A857" s="24">
        <v>30718</v>
      </c>
      <c r="B857" s="4">
        <v>127.5</v>
      </c>
      <c r="C857" s="4">
        <v>12</v>
      </c>
      <c r="D857" s="4">
        <v>85.5</v>
      </c>
      <c r="E857" s="4">
        <v>11</v>
      </c>
      <c r="F857" s="4">
        <v>0</v>
      </c>
      <c r="G857" s="4" t="s">
        <v>166</v>
      </c>
    </row>
    <row r="858" spans="1:7" x14ac:dyDescent="0.25">
      <c r="A858" s="24">
        <v>30719</v>
      </c>
      <c r="B858" s="4">
        <v>142.5</v>
      </c>
      <c r="C858" s="4">
        <v>0</v>
      </c>
      <c r="D858" s="4">
        <v>82.5</v>
      </c>
      <c r="E858" s="4">
        <v>34.5</v>
      </c>
      <c r="F858" s="4">
        <v>0</v>
      </c>
      <c r="G858" s="4" t="s">
        <v>180</v>
      </c>
    </row>
    <row r="859" spans="1:7" x14ac:dyDescent="0.25">
      <c r="A859" s="24">
        <v>30727</v>
      </c>
      <c r="B859" s="4">
        <v>102.5</v>
      </c>
      <c r="C859" s="4">
        <v>0</v>
      </c>
      <c r="D859" s="4">
        <v>97.5</v>
      </c>
      <c r="E859" s="4">
        <v>8.5</v>
      </c>
      <c r="F859" s="4">
        <v>25</v>
      </c>
      <c r="G859" s="4" t="s">
        <v>169</v>
      </c>
    </row>
    <row r="860" spans="1:7" x14ac:dyDescent="0.25">
      <c r="A860" s="24">
        <v>30730</v>
      </c>
      <c r="B860" s="4">
        <v>135</v>
      </c>
      <c r="C860" s="4">
        <v>0</v>
      </c>
      <c r="D860" s="4">
        <v>82.5</v>
      </c>
      <c r="E860" s="4">
        <v>27.5</v>
      </c>
      <c r="F860" s="4">
        <v>7.5</v>
      </c>
      <c r="G860" s="4" t="s">
        <v>169</v>
      </c>
    </row>
    <row r="861" spans="1:7" x14ac:dyDescent="0.25">
      <c r="A861" s="24">
        <v>30732</v>
      </c>
      <c r="B861" s="4">
        <v>135</v>
      </c>
      <c r="C861" s="4">
        <v>0</v>
      </c>
      <c r="D861" s="4">
        <v>90</v>
      </c>
      <c r="E861" s="4">
        <v>39</v>
      </c>
      <c r="F861" s="4">
        <v>0</v>
      </c>
    </row>
    <row r="862" spans="1:7" x14ac:dyDescent="0.25">
      <c r="A862" s="24">
        <v>30736</v>
      </c>
      <c r="B862" s="4">
        <v>94.5</v>
      </c>
      <c r="C862" s="4">
        <v>45</v>
      </c>
      <c r="D862" s="4">
        <v>85.5</v>
      </c>
      <c r="E862" s="4">
        <v>16</v>
      </c>
      <c r="F862" s="4">
        <v>0</v>
      </c>
      <c r="G862" s="4" t="s">
        <v>189</v>
      </c>
    </row>
    <row r="863" spans="1:7" x14ac:dyDescent="0.25">
      <c r="A863" s="24">
        <v>30737</v>
      </c>
      <c r="B863" s="4">
        <v>60</v>
      </c>
      <c r="C863" s="4">
        <v>0</v>
      </c>
      <c r="D863" s="4">
        <v>22.5</v>
      </c>
      <c r="E863" s="4">
        <v>1</v>
      </c>
      <c r="F863" s="4">
        <v>142.5</v>
      </c>
      <c r="G863" s="4" t="s">
        <v>196</v>
      </c>
    </row>
    <row r="864" spans="1:7" x14ac:dyDescent="0.25">
      <c r="A864" s="24">
        <v>30738</v>
      </c>
      <c r="B864" s="4">
        <v>102</v>
      </c>
      <c r="C864" s="4">
        <v>0</v>
      </c>
      <c r="D864" s="4">
        <v>63</v>
      </c>
      <c r="E864" s="4">
        <v>18</v>
      </c>
      <c r="F864" s="4">
        <v>60</v>
      </c>
      <c r="G864" s="4" t="s">
        <v>196</v>
      </c>
    </row>
    <row r="865" spans="1:7" x14ac:dyDescent="0.25">
      <c r="A865" s="24">
        <v>30740</v>
      </c>
      <c r="B865" s="4">
        <v>136.5</v>
      </c>
      <c r="C865" s="4">
        <v>3</v>
      </c>
      <c r="D865" s="4">
        <v>85.5</v>
      </c>
      <c r="E865" s="4">
        <v>25.5</v>
      </c>
      <c r="F865" s="4">
        <v>0</v>
      </c>
      <c r="G865" s="4" t="s">
        <v>189</v>
      </c>
    </row>
    <row r="866" spans="1:7" x14ac:dyDescent="0.25">
      <c r="A866" s="24">
        <v>30744</v>
      </c>
      <c r="B866" s="4">
        <v>120</v>
      </c>
      <c r="C866" s="4">
        <v>22.5</v>
      </c>
      <c r="D866" s="4">
        <v>82.5</v>
      </c>
      <c r="E866" s="4">
        <v>0</v>
      </c>
      <c r="F866" s="4">
        <v>0</v>
      </c>
      <c r="G866" s="4" t="s">
        <v>3</v>
      </c>
    </row>
    <row r="867" spans="1:7" x14ac:dyDescent="0.25">
      <c r="A867" s="24">
        <v>30755</v>
      </c>
      <c r="B867" s="4">
        <v>142.5</v>
      </c>
      <c r="C867" s="4">
        <v>0</v>
      </c>
      <c r="D867" s="4">
        <v>75</v>
      </c>
      <c r="E867" s="4">
        <v>7.5</v>
      </c>
      <c r="F867" s="4">
        <v>7.5</v>
      </c>
      <c r="G867" s="4" t="s">
        <v>167</v>
      </c>
    </row>
    <row r="868" spans="1:7" x14ac:dyDescent="0.25">
      <c r="A868" s="24">
        <v>30756</v>
      </c>
      <c r="B868" s="4">
        <v>135</v>
      </c>
      <c r="C868" s="4">
        <v>0</v>
      </c>
      <c r="D868" s="4">
        <v>75</v>
      </c>
      <c r="E868" s="4">
        <v>0</v>
      </c>
      <c r="F868" s="4">
        <v>15</v>
      </c>
      <c r="G868" s="4" t="s">
        <v>167</v>
      </c>
    </row>
    <row r="869" spans="1:7" x14ac:dyDescent="0.25">
      <c r="A869" s="24">
        <v>30762</v>
      </c>
      <c r="B869" s="4">
        <v>127.5</v>
      </c>
      <c r="C869" s="4">
        <v>7.5</v>
      </c>
      <c r="D869" s="4">
        <v>90</v>
      </c>
      <c r="E869" s="4">
        <v>24</v>
      </c>
      <c r="F869" s="4">
        <v>0</v>
      </c>
      <c r="G869" s="4" t="s">
        <v>176</v>
      </c>
    </row>
    <row r="870" spans="1:7" x14ac:dyDescent="0.25">
      <c r="A870" s="24">
        <v>30766</v>
      </c>
      <c r="B870" s="4">
        <v>120</v>
      </c>
      <c r="C870" s="4">
        <v>7.5</v>
      </c>
      <c r="D870" s="4">
        <v>90</v>
      </c>
      <c r="E870" s="4">
        <v>15.5</v>
      </c>
      <c r="F870" s="4">
        <v>7.5</v>
      </c>
      <c r="G870" s="4" t="s">
        <v>193</v>
      </c>
    </row>
    <row r="871" spans="1:7" x14ac:dyDescent="0.25">
      <c r="A871" s="24">
        <v>30775</v>
      </c>
      <c r="B871" s="4">
        <v>79</v>
      </c>
      <c r="C871" s="4">
        <v>52.5</v>
      </c>
      <c r="D871" s="4">
        <v>85</v>
      </c>
      <c r="E871" s="4">
        <v>22.5</v>
      </c>
      <c r="F871" s="4">
        <v>8.5</v>
      </c>
      <c r="G871" s="4" t="s">
        <v>195</v>
      </c>
    </row>
    <row r="872" spans="1:7" x14ac:dyDescent="0.25">
      <c r="A872" s="24">
        <v>30777</v>
      </c>
      <c r="B872" s="4">
        <v>157.5</v>
      </c>
      <c r="C872" s="4">
        <v>7.5</v>
      </c>
      <c r="D872" s="4">
        <v>60</v>
      </c>
      <c r="E872" s="4">
        <v>22.5</v>
      </c>
      <c r="F872" s="4">
        <v>0</v>
      </c>
    </row>
    <row r="873" spans="1:7" x14ac:dyDescent="0.25">
      <c r="A873" s="24">
        <v>30778</v>
      </c>
      <c r="B873" s="4">
        <v>135</v>
      </c>
      <c r="C873" s="4">
        <v>15</v>
      </c>
      <c r="D873" s="4">
        <v>75</v>
      </c>
      <c r="E873" s="4">
        <v>11</v>
      </c>
      <c r="F873" s="4">
        <v>0</v>
      </c>
    </row>
    <row r="874" spans="1:7" x14ac:dyDescent="0.25">
      <c r="A874" s="24">
        <v>30779</v>
      </c>
      <c r="B874" s="4">
        <v>142.5</v>
      </c>
      <c r="C874" s="4">
        <v>0</v>
      </c>
      <c r="D874" s="4">
        <v>75</v>
      </c>
      <c r="E874" s="4">
        <v>7.5</v>
      </c>
      <c r="F874" s="4">
        <v>7.5</v>
      </c>
    </row>
    <row r="875" spans="1:7" x14ac:dyDescent="0.25">
      <c r="A875" s="24">
        <v>30994</v>
      </c>
      <c r="B875" s="4">
        <v>124.5</v>
      </c>
      <c r="C875" s="4">
        <v>15</v>
      </c>
      <c r="D875" s="4">
        <v>85.5</v>
      </c>
      <c r="E875" s="4">
        <v>45</v>
      </c>
      <c r="F875" s="4">
        <v>0</v>
      </c>
    </row>
    <row r="876" spans="1:7" x14ac:dyDescent="0.25">
      <c r="A876" s="24">
        <v>30999</v>
      </c>
      <c r="B876" s="4">
        <v>134.5</v>
      </c>
      <c r="C876" s="4">
        <v>0</v>
      </c>
      <c r="D876" s="4">
        <v>75</v>
      </c>
      <c r="E876" s="4">
        <v>10.5</v>
      </c>
      <c r="F876" s="4">
        <v>15.5</v>
      </c>
      <c r="G876" s="4" t="s">
        <v>169</v>
      </c>
    </row>
    <row r="877" spans="1:7" x14ac:dyDescent="0.25">
      <c r="A877" s="24">
        <v>31011</v>
      </c>
      <c r="B877" s="4">
        <v>135</v>
      </c>
      <c r="C877" s="4">
        <v>0</v>
      </c>
      <c r="D877" s="4">
        <v>90</v>
      </c>
      <c r="E877" s="4">
        <v>11</v>
      </c>
      <c r="F877" s="4">
        <v>0</v>
      </c>
      <c r="G877" s="4" t="s">
        <v>198</v>
      </c>
    </row>
    <row r="878" spans="1:7" x14ac:dyDescent="0.25">
      <c r="A878" s="24">
        <v>31015</v>
      </c>
      <c r="B878" s="4">
        <v>139.5</v>
      </c>
      <c r="C878" s="4">
        <v>0</v>
      </c>
      <c r="D878" s="4">
        <v>85.5</v>
      </c>
      <c r="E878" s="4">
        <v>28</v>
      </c>
      <c r="F878" s="4">
        <v>0</v>
      </c>
      <c r="G878" s="4" t="s">
        <v>170</v>
      </c>
    </row>
    <row r="879" spans="1:7" x14ac:dyDescent="0.25">
      <c r="A879" s="24">
        <v>31016</v>
      </c>
      <c r="B879" s="4">
        <v>105</v>
      </c>
      <c r="C879" s="4">
        <v>45</v>
      </c>
      <c r="D879" s="4">
        <v>75</v>
      </c>
      <c r="E879" s="4">
        <v>24</v>
      </c>
      <c r="F879" s="4">
        <v>0</v>
      </c>
      <c r="G879" s="4" t="s">
        <v>170</v>
      </c>
    </row>
    <row r="880" spans="1:7" x14ac:dyDescent="0.25">
      <c r="A880" s="24">
        <v>31017</v>
      </c>
      <c r="B880" s="4">
        <v>132</v>
      </c>
      <c r="C880" s="4">
        <v>0</v>
      </c>
      <c r="D880" s="4">
        <v>93</v>
      </c>
      <c r="E880" s="4">
        <v>17</v>
      </c>
      <c r="F880" s="4">
        <v>0</v>
      </c>
      <c r="G880" s="4" t="s">
        <v>178</v>
      </c>
    </row>
    <row r="881" spans="1:7" x14ac:dyDescent="0.25">
      <c r="A881" s="24">
        <v>31019</v>
      </c>
      <c r="B881" s="4">
        <v>133.5</v>
      </c>
      <c r="C881" s="4">
        <v>0</v>
      </c>
      <c r="D881" s="4">
        <v>75</v>
      </c>
      <c r="E881" s="4">
        <v>17</v>
      </c>
      <c r="F881" s="4">
        <v>16.5</v>
      </c>
      <c r="G881" s="4" t="s">
        <v>165</v>
      </c>
    </row>
    <row r="882" spans="1:7" x14ac:dyDescent="0.25">
      <c r="A882" s="24">
        <v>31020</v>
      </c>
      <c r="B882" s="4">
        <v>90</v>
      </c>
      <c r="C882" s="4">
        <v>49.5</v>
      </c>
      <c r="D882" s="4">
        <v>85.5</v>
      </c>
      <c r="E882" s="4">
        <v>0</v>
      </c>
      <c r="F882" s="4">
        <v>0</v>
      </c>
      <c r="G882" s="4" t="s">
        <v>198</v>
      </c>
    </row>
    <row r="883" spans="1:7" x14ac:dyDescent="0.25">
      <c r="A883" s="24">
        <v>31023</v>
      </c>
      <c r="B883" s="4">
        <v>132.5</v>
      </c>
      <c r="C883" s="4">
        <v>7.5</v>
      </c>
      <c r="D883" s="4">
        <v>75</v>
      </c>
      <c r="E883" s="4">
        <v>22.5</v>
      </c>
      <c r="F883" s="4">
        <v>10</v>
      </c>
    </row>
    <row r="884" spans="1:7" x14ac:dyDescent="0.25">
      <c r="A884" s="24">
        <v>31147</v>
      </c>
      <c r="B884" s="4">
        <v>142.5</v>
      </c>
      <c r="C884" s="4">
        <v>7.5</v>
      </c>
      <c r="D884" s="4">
        <v>75</v>
      </c>
      <c r="E884" s="4">
        <v>11</v>
      </c>
      <c r="F884" s="4">
        <v>0</v>
      </c>
    </row>
    <row r="885" spans="1:7" x14ac:dyDescent="0.25">
      <c r="A885" s="24">
        <v>31149</v>
      </c>
      <c r="B885" s="4">
        <v>79.5</v>
      </c>
      <c r="C885" s="4">
        <v>37.5</v>
      </c>
      <c r="D885" s="4">
        <v>63</v>
      </c>
      <c r="E885" s="4">
        <v>26</v>
      </c>
      <c r="F885" s="4">
        <v>45</v>
      </c>
      <c r="G885" s="4" t="s">
        <v>196</v>
      </c>
    </row>
    <row r="886" spans="1:7" x14ac:dyDescent="0.25">
      <c r="A886" s="24">
        <v>31151</v>
      </c>
      <c r="B886" s="4">
        <v>140</v>
      </c>
      <c r="C886" s="4">
        <v>0</v>
      </c>
      <c r="D886" s="4">
        <v>85</v>
      </c>
      <c r="E886" s="4">
        <v>18</v>
      </c>
      <c r="F886" s="4">
        <v>0</v>
      </c>
      <c r="G886" s="4" t="s">
        <v>164</v>
      </c>
    </row>
    <row r="887" spans="1:7" x14ac:dyDescent="0.25">
      <c r="A887" s="24">
        <v>31158</v>
      </c>
      <c r="B887" s="4">
        <v>148</v>
      </c>
      <c r="C887" s="4">
        <v>0</v>
      </c>
      <c r="D887" s="4">
        <v>75</v>
      </c>
      <c r="E887" s="4">
        <v>18.5</v>
      </c>
      <c r="F887" s="4">
        <v>2</v>
      </c>
      <c r="G887" s="4" t="s">
        <v>189</v>
      </c>
    </row>
    <row r="888" spans="1:7" x14ac:dyDescent="0.25">
      <c r="A888" s="24">
        <v>31162</v>
      </c>
      <c r="B888" s="4">
        <v>142.5</v>
      </c>
      <c r="C888" s="4">
        <v>0</v>
      </c>
      <c r="D888" s="4">
        <v>75</v>
      </c>
      <c r="E888" s="4">
        <v>13</v>
      </c>
      <c r="F888" s="4">
        <v>7.5</v>
      </c>
      <c r="G888" s="4" t="s">
        <v>169</v>
      </c>
    </row>
    <row r="889" spans="1:7" x14ac:dyDescent="0.25">
      <c r="A889" s="24">
        <v>31171</v>
      </c>
      <c r="B889" s="4">
        <v>142.5</v>
      </c>
      <c r="C889" s="4">
        <v>7.5</v>
      </c>
      <c r="D889" s="4">
        <v>75</v>
      </c>
      <c r="E889" s="4">
        <v>7.5</v>
      </c>
      <c r="F889" s="4">
        <v>0</v>
      </c>
      <c r="G889" s="4" t="s">
        <v>3</v>
      </c>
    </row>
    <row r="890" spans="1:7" x14ac:dyDescent="0.25">
      <c r="A890" s="24">
        <v>31182</v>
      </c>
      <c r="B890" s="4">
        <v>37.5</v>
      </c>
      <c r="C890" s="4">
        <v>139.5</v>
      </c>
      <c r="D890" s="4">
        <v>48</v>
      </c>
      <c r="E890" s="4">
        <v>0</v>
      </c>
      <c r="F890" s="4">
        <v>0</v>
      </c>
      <c r="G890" s="4" t="s">
        <v>185</v>
      </c>
    </row>
    <row r="891" spans="1:7" x14ac:dyDescent="0.25">
      <c r="A891" s="24">
        <v>31186</v>
      </c>
      <c r="B891" s="4">
        <v>135</v>
      </c>
      <c r="C891" s="4">
        <v>15</v>
      </c>
      <c r="D891" s="4">
        <v>67.5</v>
      </c>
      <c r="E891" s="4">
        <v>33.5</v>
      </c>
      <c r="F891" s="4">
        <v>7.5</v>
      </c>
    </row>
    <row r="892" spans="1:7" x14ac:dyDescent="0.25">
      <c r="A892" s="24">
        <v>31187</v>
      </c>
      <c r="B892" s="4">
        <v>121</v>
      </c>
      <c r="C892" s="4">
        <v>18.5</v>
      </c>
      <c r="D892" s="4">
        <v>78</v>
      </c>
      <c r="E892" s="4">
        <v>77.5</v>
      </c>
      <c r="F892" s="4">
        <v>7.5</v>
      </c>
      <c r="G892" s="4" t="s">
        <v>177</v>
      </c>
    </row>
    <row r="893" spans="1:7" x14ac:dyDescent="0.25">
      <c r="A893" s="24">
        <v>31292</v>
      </c>
      <c r="B893" s="4">
        <v>123.5</v>
      </c>
      <c r="C893" s="4">
        <v>7.5</v>
      </c>
      <c r="D893" s="4">
        <v>63</v>
      </c>
      <c r="E893" s="4">
        <v>31.5</v>
      </c>
      <c r="F893" s="4">
        <v>31</v>
      </c>
      <c r="G893" s="4" t="s">
        <v>168</v>
      </c>
    </row>
    <row r="894" spans="1:7" x14ac:dyDescent="0.25">
      <c r="A894" s="24">
        <v>31295</v>
      </c>
      <c r="B894" s="4">
        <v>139.5</v>
      </c>
      <c r="C894" s="4">
        <v>7.5</v>
      </c>
      <c r="D894" s="4">
        <v>78</v>
      </c>
      <c r="E894" s="4">
        <v>28.5</v>
      </c>
      <c r="F894" s="4">
        <v>0</v>
      </c>
    </row>
    <row r="895" spans="1:7" x14ac:dyDescent="0.25">
      <c r="A895" s="24">
        <v>31297</v>
      </c>
      <c r="B895" s="4">
        <v>130.5</v>
      </c>
      <c r="C895" s="4">
        <v>7.5</v>
      </c>
      <c r="D895" s="4">
        <v>85</v>
      </c>
      <c r="E895" s="4">
        <v>24.5</v>
      </c>
      <c r="F895" s="4">
        <v>2</v>
      </c>
      <c r="G895" s="4" t="s">
        <v>164</v>
      </c>
    </row>
    <row r="896" spans="1:7" x14ac:dyDescent="0.25">
      <c r="A896" s="24">
        <v>31300</v>
      </c>
      <c r="B896" s="4">
        <v>130</v>
      </c>
      <c r="C896" s="4">
        <v>7.5</v>
      </c>
      <c r="D896" s="4">
        <v>85</v>
      </c>
      <c r="E896" s="4">
        <v>16</v>
      </c>
      <c r="F896" s="4">
        <v>2.5</v>
      </c>
      <c r="G896" s="4" t="s">
        <v>164</v>
      </c>
    </row>
    <row r="897" spans="1:7" x14ac:dyDescent="0.25">
      <c r="A897" s="24">
        <v>31301</v>
      </c>
      <c r="B897" s="4">
        <v>134</v>
      </c>
      <c r="C897" s="4">
        <v>7.5</v>
      </c>
      <c r="D897" s="4">
        <v>82</v>
      </c>
      <c r="E897" s="4">
        <v>44.5</v>
      </c>
      <c r="F897" s="4">
        <v>1.5</v>
      </c>
      <c r="G897" s="4" t="s">
        <v>195</v>
      </c>
    </row>
    <row r="898" spans="1:7" x14ac:dyDescent="0.25">
      <c r="A898" s="24">
        <v>31303</v>
      </c>
      <c r="B898" s="4">
        <v>133</v>
      </c>
      <c r="C898" s="4">
        <v>4.5</v>
      </c>
      <c r="D898" s="4">
        <v>85</v>
      </c>
      <c r="E898" s="4">
        <v>19.5</v>
      </c>
      <c r="F898" s="4">
        <v>2.5</v>
      </c>
      <c r="G898" s="4" t="s">
        <v>164</v>
      </c>
    </row>
    <row r="899" spans="1:7" x14ac:dyDescent="0.25">
      <c r="A899" s="24">
        <v>31307</v>
      </c>
      <c r="B899" s="4">
        <v>108.5</v>
      </c>
      <c r="C899" s="4">
        <v>15</v>
      </c>
      <c r="D899" s="4">
        <v>85</v>
      </c>
      <c r="E899" s="4">
        <v>7.5</v>
      </c>
      <c r="F899" s="4">
        <v>16.5</v>
      </c>
      <c r="G899" s="4" t="s">
        <v>195</v>
      </c>
    </row>
    <row r="900" spans="1:7" x14ac:dyDescent="0.25">
      <c r="A900" s="24">
        <v>31315</v>
      </c>
      <c r="B900" s="4">
        <v>133</v>
      </c>
      <c r="C900" s="4">
        <v>0</v>
      </c>
      <c r="D900" s="4">
        <v>90</v>
      </c>
      <c r="E900" s="4">
        <v>12.5</v>
      </c>
      <c r="F900" s="4">
        <v>2</v>
      </c>
      <c r="G900" s="4" t="s">
        <v>180</v>
      </c>
    </row>
    <row r="901" spans="1:7" x14ac:dyDescent="0.25">
      <c r="A901" s="24">
        <v>31318</v>
      </c>
      <c r="B901" s="4">
        <v>136</v>
      </c>
      <c r="C901" s="4">
        <v>3.5</v>
      </c>
      <c r="D901" s="4">
        <v>85.5</v>
      </c>
      <c r="E901" s="4">
        <v>46.5</v>
      </c>
      <c r="F901" s="4">
        <v>0</v>
      </c>
      <c r="G901" s="4" t="s">
        <v>189</v>
      </c>
    </row>
    <row r="902" spans="1:7" x14ac:dyDescent="0.25">
      <c r="A902" s="24">
        <v>31320</v>
      </c>
      <c r="B902" s="4">
        <v>67.5</v>
      </c>
      <c r="C902" s="4">
        <v>0</v>
      </c>
      <c r="D902" s="4">
        <v>7.5</v>
      </c>
      <c r="E902" s="4">
        <v>3.5</v>
      </c>
      <c r="F902" s="4">
        <v>150</v>
      </c>
      <c r="G902" s="4" t="s">
        <v>189</v>
      </c>
    </row>
    <row r="903" spans="1:7" x14ac:dyDescent="0.25">
      <c r="A903" s="24">
        <v>31323</v>
      </c>
      <c r="B903" s="4">
        <v>112.5</v>
      </c>
      <c r="C903" s="4">
        <v>37.5</v>
      </c>
      <c r="D903" s="4">
        <v>75</v>
      </c>
      <c r="E903" s="4">
        <v>11</v>
      </c>
      <c r="F903" s="4">
        <v>0</v>
      </c>
      <c r="G903" s="4" t="s">
        <v>3</v>
      </c>
    </row>
    <row r="904" spans="1:7" x14ac:dyDescent="0.25">
      <c r="A904" s="24">
        <v>31346</v>
      </c>
      <c r="B904" s="4">
        <v>135</v>
      </c>
      <c r="C904" s="4">
        <v>22.5</v>
      </c>
      <c r="D904" s="4">
        <v>67.5</v>
      </c>
      <c r="E904" s="4">
        <v>0</v>
      </c>
      <c r="F904" s="4">
        <v>0</v>
      </c>
      <c r="G904" s="4" t="s">
        <v>3</v>
      </c>
    </row>
    <row r="905" spans="1:7" x14ac:dyDescent="0.25">
      <c r="A905" s="24">
        <v>31357</v>
      </c>
      <c r="B905" s="4">
        <v>127.5</v>
      </c>
      <c r="C905" s="4">
        <v>7.5</v>
      </c>
      <c r="D905" s="4">
        <v>82.5</v>
      </c>
      <c r="E905" s="4">
        <v>8.5</v>
      </c>
      <c r="F905" s="4">
        <v>7.5</v>
      </c>
      <c r="G905" s="4" t="s">
        <v>193</v>
      </c>
    </row>
    <row r="906" spans="1:7" x14ac:dyDescent="0.25">
      <c r="A906" s="24">
        <v>31360</v>
      </c>
      <c r="B906" s="4">
        <v>135</v>
      </c>
      <c r="C906" s="4">
        <v>12</v>
      </c>
      <c r="D906" s="4">
        <v>78</v>
      </c>
      <c r="E906" s="4">
        <v>7.5</v>
      </c>
      <c r="F906" s="4">
        <v>0</v>
      </c>
      <c r="G906" s="4" t="s">
        <v>185</v>
      </c>
    </row>
    <row r="907" spans="1:7" x14ac:dyDescent="0.25">
      <c r="A907" s="24">
        <v>31363</v>
      </c>
      <c r="B907" s="4">
        <v>127.5</v>
      </c>
      <c r="C907" s="4">
        <v>4.5</v>
      </c>
      <c r="D907" s="4">
        <v>85.5</v>
      </c>
      <c r="E907" s="4">
        <v>0</v>
      </c>
      <c r="F907" s="4">
        <v>7.5</v>
      </c>
      <c r="G907" s="4" t="s">
        <v>198</v>
      </c>
    </row>
    <row r="908" spans="1:7" x14ac:dyDescent="0.25">
      <c r="A908" s="24">
        <v>31364</v>
      </c>
      <c r="B908" s="4">
        <v>117</v>
      </c>
      <c r="C908" s="4">
        <v>0</v>
      </c>
      <c r="D908" s="4">
        <v>85.5</v>
      </c>
      <c r="E908" s="4">
        <v>18.5</v>
      </c>
      <c r="F908" s="4">
        <v>22.5</v>
      </c>
      <c r="G908" s="4" t="s">
        <v>188</v>
      </c>
    </row>
    <row r="909" spans="1:7" x14ac:dyDescent="0.25">
      <c r="A909" s="24">
        <v>31377</v>
      </c>
      <c r="B909" s="4">
        <v>41.5</v>
      </c>
      <c r="C909" s="4">
        <v>161</v>
      </c>
      <c r="D909" s="4">
        <v>15</v>
      </c>
      <c r="E909" s="4">
        <v>0</v>
      </c>
      <c r="F909" s="4">
        <v>7.5</v>
      </c>
    </row>
    <row r="910" spans="1:7" x14ac:dyDescent="0.25">
      <c r="A910" s="24">
        <v>31505</v>
      </c>
      <c r="B910" s="4">
        <v>142.5</v>
      </c>
      <c r="C910" s="4">
        <v>0</v>
      </c>
      <c r="D910" s="4">
        <v>75</v>
      </c>
      <c r="E910" s="4">
        <v>15</v>
      </c>
      <c r="F910" s="4">
        <v>7.5</v>
      </c>
      <c r="G910" s="4" t="s">
        <v>196</v>
      </c>
    </row>
    <row r="911" spans="1:7" x14ac:dyDescent="0.25">
      <c r="A911" s="24">
        <v>31535</v>
      </c>
      <c r="B911" s="4">
        <v>144</v>
      </c>
      <c r="C911" s="4">
        <v>0</v>
      </c>
      <c r="D911" s="4">
        <v>75</v>
      </c>
      <c r="E911" s="4">
        <v>7.5</v>
      </c>
      <c r="F911" s="4">
        <v>6</v>
      </c>
      <c r="G911" s="4" t="s">
        <v>181</v>
      </c>
    </row>
    <row r="912" spans="1:7" x14ac:dyDescent="0.25">
      <c r="A912" s="24">
        <v>31544</v>
      </c>
      <c r="B912" s="4">
        <v>127.5</v>
      </c>
      <c r="C912" s="4">
        <v>15</v>
      </c>
      <c r="D912" s="4">
        <v>82.5</v>
      </c>
      <c r="E912" s="4">
        <v>7.5</v>
      </c>
      <c r="F912" s="4">
        <v>0</v>
      </c>
      <c r="G912" s="4" t="s">
        <v>3</v>
      </c>
    </row>
    <row r="913" spans="1:7" x14ac:dyDescent="0.25">
      <c r="A913" s="24">
        <v>31550</v>
      </c>
      <c r="B913" s="4">
        <v>120</v>
      </c>
      <c r="C913" s="4">
        <v>34.5</v>
      </c>
      <c r="D913" s="4">
        <v>70.5</v>
      </c>
      <c r="E913" s="4">
        <v>7.5</v>
      </c>
      <c r="F913" s="4">
        <v>0</v>
      </c>
      <c r="G913" s="4" t="s">
        <v>198</v>
      </c>
    </row>
    <row r="914" spans="1:7" x14ac:dyDescent="0.25">
      <c r="A914" s="24">
        <v>31551</v>
      </c>
      <c r="B914" s="4">
        <v>123</v>
      </c>
      <c r="C914" s="4">
        <v>7.5</v>
      </c>
      <c r="D914" s="4">
        <v>90</v>
      </c>
      <c r="E914" s="4">
        <v>11</v>
      </c>
      <c r="F914" s="4">
        <v>4.5</v>
      </c>
      <c r="G914" s="4" t="s">
        <v>188</v>
      </c>
    </row>
    <row r="915" spans="1:7" x14ac:dyDescent="0.25">
      <c r="A915" s="24">
        <v>31553</v>
      </c>
      <c r="B915" s="4">
        <v>117</v>
      </c>
      <c r="C915" s="4">
        <v>7.5</v>
      </c>
      <c r="D915" s="4">
        <v>85.5</v>
      </c>
      <c r="E915" s="4">
        <v>22</v>
      </c>
      <c r="F915" s="4">
        <v>15</v>
      </c>
      <c r="G915" s="4" t="s">
        <v>188</v>
      </c>
    </row>
    <row r="916" spans="1:7" x14ac:dyDescent="0.25">
      <c r="A916" s="24">
        <v>31554</v>
      </c>
      <c r="B916" s="4">
        <v>7.5</v>
      </c>
      <c r="C916" s="4">
        <v>0</v>
      </c>
      <c r="D916" s="4">
        <v>30</v>
      </c>
      <c r="E916" s="4">
        <v>0</v>
      </c>
      <c r="F916" s="4">
        <v>187.5</v>
      </c>
      <c r="G916" s="4" t="s">
        <v>188</v>
      </c>
    </row>
    <row r="917" spans="1:7" x14ac:dyDescent="0.25">
      <c r="A917" s="24">
        <v>31556</v>
      </c>
      <c r="B917" s="4">
        <v>0</v>
      </c>
      <c r="C917" s="4">
        <v>117</v>
      </c>
      <c r="D917" s="4">
        <v>78</v>
      </c>
      <c r="E917" s="4">
        <v>0</v>
      </c>
      <c r="F917" s="4">
        <v>30</v>
      </c>
    </row>
    <row r="918" spans="1:7" x14ac:dyDescent="0.25">
      <c r="A918" s="25">
        <v>31736</v>
      </c>
      <c r="B918" s="4">
        <v>105</v>
      </c>
      <c r="C918" s="4">
        <v>34.5</v>
      </c>
      <c r="D918" s="4">
        <v>85.5</v>
      </c>
      <c r="E918" s="4">
        <v>0</v>
      </c>
      <c r="F918" s="4">
        <v>0</v>
      </c>
      <c r="G918" s="4" t="s">
        <v>168</v>
      </c>
    </row>
    <row r="919" spans="1:7" x14ac:dyDescent="0.25">
      <c r="A919" s="25">
        <v>31740</v>
      </c>
      <c r="B919" s="4">
        <v>135</v>
      </c>
      <c r="C919" s="4">
        <v>12</v>
      </c>
      <c r="D919" s="4">
        <v>78</v>
      </c>
      <c r="E919" s="4">
        <v>22.5</v>
      </c>
      <c r="F919" s="4">
        <v>0</v>
      </c>
    </row>
    <row r="920" spans="1:7" x14ac:dyDescent="0.25">
      <c r="A920" s="24">
        <v>31742</v>
      </c>
      <c r="B920" s="4">
        <v>132</v>
      </c>
      <c r="C920" s="4">
        <v>0</v>
      </c>
      <c r="D920" s="4">
        <v>93</v>
      </c>
      <c r="E920" s="4">
        <v>42.5</v>
      </c>
      <c r="F920" s="4">
        <v>0</v>
      </c>
    </row>
    <row r="921" spans="1:7" x14ac:dyDescent="0.25">
      <c r="A921" s="24">
        <v>31744</v>
      </c>
      <c r="B921" s="4">
        <v>97.5</v>
      </c>
      <c r="C921" s="4">
        <v>37.5</v>
      </c>
      <c r="D921" s="4">
        <v>82.5</v>
      </c>
      <c r="E921" s="4">
        <v>30</v>
      </c>
      <c r="F921" s="4">
        <v>7.5</v>
      </c>
    </row>
    <row r="922" spans="1:7" x14ac:dyDescent="0.25">
      <c r="A922" s="24">
        <v>31749</v>
      </c>
      <c r="B922" s="4">
        <v>130.5</v>
      </c>
      <c r="C922" s="4">
        <v>4.5</v>
      </c>
      <c r="D922" s="4">
        <v>85.5</v>
      </c>
      <c r="E922" s="4">
        <v>7.5</v>
      </c>
      <c r="F922" s="4">
        <v>4.5</v>
      </c>
      <c r="G922" s="4" t="s">
        <v>183</v>
      </c>
    </row>
    <row r="923" spans="1:7" x14ac:dyDescent="0.25">
      <c r="A923" s="24">
        <v>31760</v>
      </c>
      <c r="B923" s="4">
        <v>150</v>
      </c>
      <c r="C923" s="4">
        <v>0</v>
      </c>
      <c r="D923" s="4">
        <v>75</v>
      </c>
      <c r="E923" s="4">
        <v>37</v>
      </c>
      <c r="F923" s="4">
        <v>0</v>
      </c>
    </row>
    <row r="924" spans="1:7" x14ac:dyDescent="0.25">
      <c r="A924" s="24">
        <v>31762</v>
      </c>
      <c r="B924" s="4">
        <v>128</v>
      </c>
      <c r="C924" s="4">
        <v>7.5</v>
      </c>
      <c r="D924" s="4">
        <v>89.5</v>
      </c>
      <c r="E924" s="4">
        <v>20.5</v>
      </c>
      <c r="F924" s="4">
        <v>0</v>
      </c>
      <c r="G924" s="4" t="s">
        <v>164</v>
      </c>
    </row>
    <row r="925" spans="1:7" x14ac:dyDescent="0.25">
      <c r="A925" s="24">
        <v>31767</v>
      </c>
      <c r="B925" s="4">
        <v>139.5</v>
      </c>
      <c r="C925" s="4">
        <v>0</v>
      </c>
      <c r="D925" s="4">
        <v>85.5</v>
      </c>
      <c r="E925" s="4">
        <v>18.5</v>
      </c>
      <c r="F925" s="4">
        <v>0</v>
      </c>
      <c r="G925" s="4" t="s">
        <v>189</v>
      </c>
    </row>
    <row r="926" spans="1:7" x14ac:dyDescent="0.25">
      <c r="A926" s="24">
        <v>31768</v>
      </c>
      <c r="B926" s="4">
        <v>97.5</v>
      </c>
      <c r="C926" s="4">
        <v>45</v>
      </c>
      <c r="D926" s="4">
        <v>75</v>
      </c>
      <c r="E926" s="4">
        <v>7.5</v>
      </c>
      <c r="F926" s="4">
        <v>7.5</v>
      </c>
      <c r="G926" s="4" t="s">
        <v>191</v>
      </c>
    </row>
    <row r="927" spans="1:7" x14ac:dyDescent="0.25">
      <c r="A927" s="24">
        <v>31778</v>
      </c>
      <c r="B927" s="4">
        <v>139.5</v>
      </c>
      <c r="C927" s="4">
        <v>0</v>
      </c>
      <c r="D927" s="4">
        <v>85.5</v>
      </c>
      <c r="E927" s="4">
        <v>35</v>
      </c>
      <c r="F927" s="4">
        <v>0</v>
      </c>
      <c r="G927" s="4" t="s">
        <v>189</v>
      </c>
    </row>
    <row r="928" spans="1:7" x14ac:dyDescent="0.25">
      <c r="A928" s="24">
        <v>31960</v>
      </c>
      <c r="B928" s="4">
        <v>135</v>
      </c>
      <c r="C928" s="4">
        <v>0</v>
      </c>
      <c r="D928" s="4">
        <v>75</v>
      </c>
      <c r="E928" s="4">
        <v>13.5</v>
      </c>
      <c r="F928" s="4">
        <v>15</v>
      </c>
      <c r="G928" s="4" t="s">
        <v>169</v>
      </c>
    </row>
    <row r="929" spans="1:7" x14ac:dyDescent="0.25">
      <c r="A929" s="24">
        <v>31970</v>
      </c>
      <c r="B929" s="4">
        <v>154.5</v>
      </c>
      <c r="C929" s="4">
        <v>0</v>
      </c>
      <c r="D929" s="4">
        <v>70.5</v>
      </c>
      <c r="E929" s="4">
        <v>10</v>
      </c>
      <c r="F929" s="4">
        <v>0</v>
      </c>
      <c r="G929" s="4" t="s">
        <v>194</v>
      </c>
    </row>
    <row r="930" spans="1:7" x14ac:dyDescent="0.25">
      <c r="A930" s="24">
        <v>31971</v>
      </c>
      <c r="B930" s="4">
        <v>150</v>
      </c>
      <c r="C930" s="4">
        <v>0</v>
      </c>
      <c r="D930" s="4">
        <v>75</v>
      </c>
      <c r="E930" s="4">
        <v>51</v>
      </c>
      <c r="F930" s="4">
        <v>0</v>
      </c>
      <c r="G930" s="4" t="s">
        <v>175</v>
      </c>
    </row>
    <row r="931" spans="1:7" x14ac:dyDescent="0.25">
      <c r="A931" s="24">
        <v>31973</v>
      </c>
      <c r="B931" s="4">
        <v>147</v>
      </c>
      <c r="C931" s="4">
        <v>7.5</v>
      </c>
      <c r="D931" s="4">
        <v>70.5</v>
      </c>
      <c r="E931" s="4">
        <v>33.5</v>
      </c>
      <c r="F931" s="4">
        <v>0</v>
      </c>
      <c r="G931" s="4" t="s">
        <v>175</v>
      </c>
    </row>
    <row r="932" spans="1:7" x14ac:dyDescent="0.25">
      <c r="A932" s="24">
        <v>31974</v>
      </c>
      <c r="B932" s="4">
        <v>110</v>
      </c>
      <c r="C932" s="4">
        <v>22.5</v>
      </c>
      <c r="D932" s="4">
        <v>90</v>
      </c>
      <c r="E932" s="4">
        <v>21</v>
      </c>
      <c r="F932" s="4">
        <v>2.5</v>
      </c>
      <c r="G932" s="4" t="s">
        <v>188</v>
      </c>
    </row>
    <row r="933" spans="1:7" x14ac:dyDescent="0.25">
      <c r="A933" s="24">
        <v>31975</v>
      </c>
      <c r="B933" s="4">
        <v>112.5</v>
      </c>
      <c r="C933" s="4">
        <v>12</v>
      </c>
      <c r="D933" s="4">
        <v>78</v>
      </c>
      <c r="E933" s="4">
        <v>11</v>
      </c>
      <c r="F933" s="4">
        <v>22.5</v>
      </c>
      <c r="G933" s="4" t="s">
        <v>185</v>
      </c>
    </row>
    <row r="934" spans="1:7" x14ac:dyDescent="0.25">
      <c r="A934" s="24">
        <v>31976</v>
      </c>
      <c r="B934" s="4">
        <v>135</v>
      </c>
      <c r="C934" s="4">
        <v>7.5</v>
      </c>
      <c r="D934" s="4">
        <v>82.5</v>
      </c>
      <c r="E934" s="4">
        <v>10.5</v>
      </c>
      <c r="F934" s="4">
        <v>0</v>
      </c>
      <c r="G934" s="4" t="s">
        <v>198</v>
      </c>
    </row>
    <row r="935" spans="1:7" x14ac:dyDescent="0.25">
      <c r="A935" s="24">
        <v>31979</v>
      </c>
      <c r="B935" s="4">
        <v>101.5</v>
      </c>
      <c r="C935" s="4">
        <v>7.5</v>
      </c>
      <c r="D935" s="4">
        <v>30</v>
      </c>
      <c r="E935" s="4">
        <v>3.5</v>
      </c>
      <c r="F935" s="4">
        <v>86</v>
      </c>
      <c r="G935" s="4" t="s">
        <v>177</v>
      </c>
    </row>
    <row r="936" spans="1:7" x14ac:dyDescent="0.25">
      <c r="A936" s="24">
        <v>31982</v>
      </c>
      <c r="B936" s="4">
        <v>132</v>
      </c>
      <c r="C936" s="4">
        <v>7.5</v>
      </c>
      <c r="D936" s="4">
        <v>85.5</v>
      </c>
      <c r="E936" s="4">
        <v>47.5</v>
      </c>
      <c r="F936" s="4">
        <v>0</v>
      </c>
    </row>
    <row r="937" spans="1:7" x14ac:dyDescent="0.25">
      <c r="A937" s="24">
        <v>31984</v>
      </c>
      <c r="B937" s="4">
        <v>162</v>
      </c>
      <c r="C937" s="4">
        <v>0</v>
      </c>
      <c r="D937" s="4">
        <v>63</v>
      </c>
      <c r="E937" s="4">
        <v>55.5</v>
      </c>
      <c r="F937" s="4">
        <v>0</v>
      </c>
    </row>
    <row r="938" spans="1:7" x14ac:dyDescent="0.25">
      <c r="A938" s="24">
        <v>32074</v>
      </c>
      <c r="B938" s="4">
        <v>114.5</v>
      </c>
      <c r="C938" s="4">
        <v>15</v>
      </c>
      <c r="D938" s="4">
        <v>90</v>
      </c>
      <c r="E938" s="4">
        <v>0</v>
      </c>
      <c r="F938" s="4">
        <v>5.5</v>
      </c>
      <c r="G938" s="4" t="s">
        <v>168</v>
      </c>
    </row>
    <row r="939" spans="1:7" x14ac:dyDescent="0.25">
      <c r="A939" s="24">
        <v>32081</v>
      </c>
      <c r="B939" s="4">
        <v>142.5</v>
      </c>
      <c r="C939" s="4">
        <v>7.5</v>
      </c>
      <c r="D939" s="4">
        <v>75</v>
      </c>
      <c r="E939" s="4">
        <v>7.5</v>
      </c>
      <c r="F939" s="4">
        <v>0</v>
      </c>
      <c r="G939" s="4" t="s">
        <v>183</v>
      </c>
    </row>
    <row r="940" spans="1:7" x14ac:dyDescent="0.25">
      <c r="A940" s="24">
        <v>32084</v>
      </c>
      <c r="B940" s="4">
        <v>90</v>
      </c>
      <c r="C940" s="4">
        <v>57</v>
      </c>
      <c r="D940" s="4">
        <v>78</v>
      </c>
      <c r="E940" s="4">
        <v>0</v>
      </c>
      <c r="F940" s="4">
        <v>0</v>
      </c>
      <c r="G940" s="4" t="s">
        <v>181</v>
      </c>
    </row>
    <row r="941" spans="1:7" x14ac:dyDescent="0.25">
      <c r="A941" s="24">
        <v>32087</v>
      </c>
      <c r="B941" s="4">
        <v>150</v>
      </c>
      <c r="C941" s="4">
        <v>0</v>
      </c>
      <c r="D941" s="4">
        <v>75</v>
      </c>
      <c r="E941" s="4">
        <v>53</v>
      </c>
      <c r="F941" s="4">
        <v>0</v>
      </c>
      <c r="G941" s="4" t="s">
        <v>189</v>
      </c>
    </row>
    <row r="942" spans="1:7" x14ac:dyDescent="0.25">
      <c r="A942" s="24">
        <v>32096</v>
      </c>
      <c r="B942" s="4">
        <v>127.5</v>
      </c>
      <c r="C942" s="4">
        <v>0</v>
      </c>
      <c r="D942" s="4">
        <v>75</v>
      </c>
      <c r="E942" s="4">
        <v>7.5</v>
      </c>
      <c r="F942" s="4">
        <v>22.5</v>
      </c>
      <c r="G942" s="4" t="s">
        <v>167</v>
      </c>
    </row>
    <row r="943" spans="1:7" x14ac:dyDescent="0.25">
      <c r="A943" s="24">
        <v>32102</v>
      </c>
      <c r="B943" s="4">
        <v>142.5</v>
      </c>
      <c r="C943" s="4">
        <v>0</v>
      </c>
      <c r="D943" s="4">
        <v>82.5</v>
      </c>
      <c r="E943" s="4">
        <v>31.5</v>
      </c>
      <c r="F943" s="4">
        <v>0</v>
      </c>
      <c r="G943" s="4" t="s">
        <v>174</v>
      </c>
    </row>
    <row r="944" spans="1:7" x14ac:dyDescent="0.25">
      <c r="A944" s="24">
        <v>32106</v>
      </c>
      <c r="B944" s="4">
        <v>117</v>
      </c>
      <c r="C944" s="4">
        <v>0</v>
      </c>
      <c r="D944" s="4">
        <v>85.5</v>
      </c>
      <c r="E944" s="4">
        <v>18.5</v>
      </c>
      <c r="F944" s="4">
        <v>22.5</v>
      </c>
      <c r="G944" s="4" t="s">
        <v>189</v>
      </c>
    </row>
    <row r="945" spans="1:7" x14ac:dyDescent="0.25">
      <c r="A945" s="24">
        <v>32109</v>
      </c>
      <c r="B945" s="4">
        <v>142.5</v>
      </c>
      <c r="C945" s="4">
        <v>7.5</v>
      </c>
      <c r="D945" s="4">
        <v>75</v>
      </c>
      <c r="E945" s="4">
        <v>7.5</v>
      </c>
      <c r="F945" s="4">
        <v>0</v>
      </c>
      <c r="G945" s="4" t="s">
        <v>167</v>
      </c>
    </row>
    <row r="946" spans="1:7" x14ac:dyDescent="0.25">
      <c r="A946" s="24">
        <v>32110</v>
      </c>
      <c r="B946" s="4">
        <v>45</v>
      </c>
      <c r="C946" s="4">
        <v>165</v>
      </c>
      <c r="D946" s="4">
        <v>15</v>
      </c>
      <c r="E946" s="4">
        <v>0</v>
      </c>
      <c r="F946" s="4">
        <v>0</v>
      </c>
      <c r="G946" s="4" t="s">
        <v>189</v>
      </c>
    </row>
    <row r="947" spans="1:7" x14ac:dyDescent="0.25">
      <c r="A947" s="24">
        <v>32112</v>
      </c>
      <c r="B947" s="4">
        <v>112.5</v>
      </c>
      <c r="C947" s="4">
        <v>0</v>
      </c>
      <c r="D947" s="4">
        <v>82.5</v>
      </c>
      <c r="E947" s="4">
        <v>10.5</v>
      </c>
      <c r="F947" s="4">
        <v>22.5</v>
      </c>
      <c r="G947" s="4" t="s">
        <v>167</v>
      </c>
    </row>
    <row r="948" spans="1:7" x14ac:dyDescent="0.25">
      <c r="A948" s="24">
        <v>32116</v>
      </c>
      <c r="B948" s="4">
        <v>135</v>
      </c>
      <c r="C948" s="4">
        <v>4.5</v>
      </c>
      <c r="D948" s="4">
        <v>85.5</v>
      </c>
      <c r="E948" s="4">
        <v>7.5</v>
      </c>
      <c r="F948" s="4">
        <v>0</v>
      </c>
      <c r="G948" s="4" t="s">
        <v>193</v>
      </c>
    </row>
    <row r="949" spans="1:7" x14ac:dyDescent="0.25">
      <c r="A949" s="24">
        <v>32118</v>
      </c>
      <c r="B949" s="4">
        <v>108.5</v>
      </c>
      <c r="C949" s="4">
        <v>15</v>
      </c>
      <c r="D949" s="4">
        <v>78</v>
      </c>
      <c r="E949" s="4">
        <v>23</v>
      </c>
      <c r="F949" s="4">
        <v>23.5</v>
      </c>
      <c r="G949" s="4" t="s">
        <v>170</v>
      </c>
    </row>
    <row r="950" spans="1:7" x14ac:dyDescent="0.25">
      <c r="A950" s="24">
        <v>32119</v>
      </c>
      <c r="B950" s="4">
        <v>119</v>
      </c>
      <c r="C950" s="4">
        <v>7.5</v>
      </c>
      <c r="D950" s="4">
        <v>82.5</v>
      </c>
      <c r="E950" s="4">
        <v>7.5</v>
      </c>
      <c r="F950" s="4">
        <v>16</v>
      </c>
      <c r="G950" s="4" t="s">
        <v>178</v>
      </c>
    </row>
    <row r="951" spans="1:7" x14ac:dyDescent="0.25">
      <c r="A951" s="24">
        <v>32122</v>
      </c>
      <c r="B951" s="4">
        <v>135</v>
      </c>
      <c r="C951" s="4">
        <v>15</v>
      </c>
      <c r="D951" s="4">
        <v>75</v>
      </c>
      <c r="E951" s="4">
        <v>20</v>
      </c>
      <c r="F951" s="4">
        <v>0</v>
      </c>
      <c r="G951" s="4" t="s">
        <v>189</v>
      </c>
    </row>
    <row r="952" spans="1:7" x14ac:dyDescent="0.25">
      <c r="A952" s="24">
        <v>32126</v>
      </c>
      <c r="B952" s="4">
        <v>139.5</v>
      </c>
      <c r="C952" s="4">
        <v>0</v>
      </c>
      <c r="D952" s="4">
        <v>87</v>
      </c>
      <c r="E952" s="4">
        <v>0</v>
      </c>
      <c r="F952" s="4">
        <v>0</v>
      </c>
    </row>
    <row r="953" spans="1:7" x14ac:dyDescent="0.25">
      <c r="A953" s="24">
        <v>32130</v>
      </c>
      <c r="B953" s="4">
        <v>135</v>
      </c>
      <c r="C953" s="4">
        <v>22.5</v>
      </c>
      <c r="D953" s="4">
        <v>67.5</v>
      </c>
      <c r="E953" s="4">
        <v>45</v>
      </c>
      <c r="F953" s="4">
        <v>0</v>
      </c>
    </row>
    <row r="954" spans="1:7" x14ac:dyDescent="0.25">
      <c r="A954" s="24">
        <v>32133</v>
      </c>
      <c r="B954" s="4">
        <v>97.5</v>
      </c>
      <c r="C954" s="4">
        <v>52.5</v>
      </c>
      <c r="D954" s="4">
        <v>75</v>
      </c>
      <c r="E954" s="4">
        <v>53</v>
      </c>
      <c r="F954" s="4">
        <v>0</v>
      </c>
    </row>
    <row r="955" spans="1:7" x14ac:dyDescent="0.25">
      <c r="A955" s="24">
        <v>32274</v>
      </c>
      <c r="B955" s="4">
        <v>45</v>
      </c>
      <c r="C955" s="4">
        <v>4.5</v>
      </c>
      <c r="D955" s="4">
        <v>70.5</v>
      </c>
      <c r="E955" s="4">
        <v>25.5</v>
      </c>
      <c r="F955" s="4">
        <v>105</v>
      </c>
      <c r="G955" s="4" t="s">
        <v>186</v>
      </c>
    </row>
    <row r="956" spans="1:7" x14ac:dyDescent="0.25">
      <c r="A956" s="24">
        <v>32575</v>
      </c>
      <c r="B956" s="4">
        <v>142.5</v>
      </c>
      <c r="C956" s="4">
        <v>7.5</v>
      </c>
      <c r="D956" s="4">
        <v>75</v>
      </c>
      <c r="E956" s="4">
        <v>15</v>
      </c>
      <c r="F956" s="4">
        <v>0</v>
      </c>
      <c r="G956" s="4" t="s">
        <v>165</v>
      </c>
    </row>
    <row r="957" spans="1:7" x14ac:dyDescent="0.25">
      <c r="A957" s="24">
        <v>32578</v>
      </c>
      <c r="B957" s="4">
        <v>127.5</v>
      </c>
      <c r="C957" s="4">
        <v>12</v>
      </c>
      <c r="D957" s="4">
        <v>85.5</v>
      </c>
      <c r="E957" s="4">
        <v>8</v>
      </c>
      <c r="F957" s="4">
        <v>0</v>
      </c>
      <c r="G957" s="4" t="s">
        <v>180</v>
      </c>
    </row>
    <row r="958" spans="1:7" x14ac:dyDescent="0.25">
      <c r="A958" s="24">
        <v>32581</v>
      </c>
      <c r="B958" s="4">
        <v>82.5</v>
      </c>
      <c r="C958" s="4">
        <v>52.5</v>
      </c>
      <c r="D958" s="4">
        <v>90</v>
      </c>
      <c r="E958" s="4">
        <v>80</v>
      </c>
      <c r="F958" s="4">
        <v>0</v>
      </c>
    </row>
    <row r="959" spans="1:7" x14ac:dyDescent="0.25">
      <c r="A959" s="24">
        <v>32583</v>
      </c>
      <c r="B959" s="4">
        <v>132.5</v>
      </c>
      <c r="C959" s="4">
        <v>0</v>
      </c>
      <c r="D959" s="4">
        <v>90</v>
      </c>
      <c r="E959" s="4">
        <v>15</v>
      </c>
      <c r="F959" s="4">
        <v>2.5</v>
      </c>
    </row>
    <row r="960" spans="1:7" x14ac:dyDescent="0.25">
      <c r="A960" s="24">
        <v>32589</v>
      </c>
      <c r="B960" s="4">
        <v>141</v>
      </c>
      <c r="C960" s="4">
        <v>0</v>
      </c>
      <c r="D960" s="4">
        <v>75</v>
      </c>
      <c r="E960" s="4">
        <v>7.5</v>
      </c>
      <c r="F960" s="4">
        <v>9</v>
      </c>
      <c r="G960" s="4" t="s">
        <v>167</v>
      </c>
    </row>
    <row r="961" spans="1:7" x14ac:dyDescent="0.25">
      <c r="A961" s="24">
        <v>32593</v>
      </c>
      <c r="B961" s="4">
        <v>117</v>
      </c>
      <c r="C961" s="4">
        <v>0</v>
      </c>
      <c r="D961" s="4">
        <v>78</v>
      </c>
      <c r="E961" s="4">
        <v>18.5</v>
      </c>
      <c r="F961" s="4">
        <v>30</v>
      </c>
    </row>
    <row r="962" spans="1:7" x14ac:dyDescent="0.25">
      <c r="A962" s="24">
        <v>32633</v>
      </c>
      <c r="B962" s="4">
        <v>140</v>
      </c>
      <c r="C962" s="4">
        <v>0</v>
      </c>
      <c r="D962" s="4">
        <v>85</v>
      </c>
      <c r="E962" s="4">
        <v>10.5</v>
      </c>
      <c r="F962" s="4">
        <v>0</v>
      </c>
      <c r="G962" s="4" t="s">
        <v>164</v>
      </c>
    </row>
    <row r="963" spans="1:7" x14ac:dyDescent="0.25">
      <c r="A963" s="4">
        <v>32637</v>
      </c>
      <c r="B963" s="4">
        <v>132</v>
      </c>
      <c r="C963" s="4">
        <v>7.5</v>
      </c>
      <c r="D963" s="4">
        <v>85.5</v>
      </c>
      <c r="E963" s="4">
        <v>18.5</v>
      </c>
      <c r="F963" s="4">
        <v>0</v>
      </c>
      <c r="G963" s="4" t="s">
        <v>189</v>
      </c>
    </row>
    <row r="964" spans="1:7" x14ac:dyDescent="0.25">
      <c r="A964" s="4">
        <v>32640</v>
      </c>
      <c r="B964" s="4">
        <v>135</v>
      </c>
      <c r="C964" s="4">
        <v>15</v>
      </c>
      <c r="D964" s="4">
        <v>75</v>
      </c>
      <c r="E964" s="4">
        <v>7.5</v>
      </c>
      <c r="F964" s="4">
        <v>0</v>
      </c>
      <c r="G964" s="4" t="s">
        <v>3</v>
      </c>
    </row>
    <row r="965" spans="1:7" x14ac:dyDescent="0.25">
      <c r="A965" s="4">
        <v>32697</v>
      </c>
      <c r="B965" s="4">
        <v>115</v>
      </c>
      <c r="C965" s="4">
        <v>15</v>
      </c>
      <c r="D965" s="4">
        <v>90</v>
      </c>
      <c r="E965" s="4">
        <v>27</v>
      </c>
      <c r="F965" s="4">
        <v>5</v>
      </c>
      <c r="G965" s="4" t="s">
        <v>173</v>
      </c>
    </row>
    <row r="966" spans="1:7" x14ac:dyDescent="0.25">
      <c r="A966" s="4">
        <v>32701</v>
      </c>
      <c r="B966" s="4">
        <v>117.5</v>
      </c>
      <c r="C966" s="4">
        <v>22.5</v>
      </c>
      <c r="D966" s="4">
        <v>85</v>
      </c>
      <c r="E966" s="4">
        <v>26</v>
      </c>
      <c r="F966" s="4">
        <v>0</v>
      </c>
      <c r="G966" s="4" t="s">
        <v>164</v>
      </c>
    </row>
    <row r="967" spans="1:7" x14ac:dyDescent="0.25">
      <c r="A967" s="4">
        <v>32702</v>
      </c>
      <c r="B967" s="4">
        <v>139.5</v>
      </c>
      <c r="C967" s="4">
        <v>0</v>
      </c>
      <c r="D967" s="4">
        <v>78</v>
      </c>
      <c r="E967" s="4">
        <v>18.5</v>
      </c>
      <c r="F967" s="4">
        <v>7.5</v>
      </c>
      <c r="G967" s="4" t="s">
        <v>196</v>
      </c>
    </row>
    <row r="968" spans="1:7" x14ac:dyDescent="0.25">
      <c r="A968" s="4">
        <v>32709</v>
      </c>
      <c r="B968" s="4">
        <v>139.5</v>
      </c>
      <c r="C968" s="4">
        <v>0</v>
      </c>
      <c r="D968" s="4">
        <v>85.5</v>
      </c>
      <c r="E968" s="4">
        <v>18.5</v>
      </c>
      <c r="F968" s="4">
        <v>0</v>
      </c>
      <c r="G968" s="4" t="s">
        <v>187</v>
      </c>
    </row>
    <row r="969" spans="1:7" x14ac:dyDescent="0.25">
      <c r="A969" s="4">
        <v>32724</v>
      </c>
      <c r="B969" s="4">
        <v>120</v>
      </c>
      <c r="C969" s="4">
        <v>7.5</v>
      </c>
      <c r="D969" s="4">
        <v>85</v>
      </c>
      <c r="E969" s="4">
        <v>49.5</v>
      </c>
      <c r="F969" s="4">
        <v>12.5</v>
      </c>
      <c r="G969" s="4" t="s">
        <v>195</v>
      </c>
    </row>
    <row r="970" spans="1:7" x14ac:dyDescent="0.25">
      <c r="A970" s="4">
        <v>32726</v>
      </c>
      <c r="B970" s="4">
        <v>139.5</v>
      </c>
      <c r="C970" s="4">
        <v>0</v>
      </c>
      <c r="D970" s="4">
        <v>85.5</v>
      </c>
      <c r="E970" s="4">
        <v>28.5</v>
      </c>
      <c r="F970" s="4">
        <v>0</v>
      </c>
      <c r="G970" s="4" t="s">
        <v>189</v>
      </c>
    </row>
    <row r="971" spans="1:7" x14ac:dyDescent="0.25">
      <c r="A971" s="4">
        <v>32727</v>
      </c>
      <c r="B971" s="4">
        <v>142.5</v>
      </c>
      <c r="C971" s="4">
        <v>0</v>
      </c>
      <c r="D971" s="4">
        <v>82.5</v>
      </c>
      <c r="E971" s="4">
        <v>4</v>
      </c>
      <c r="F971" s="4">
        <v>0</v>
      </c>
      <c r="G971" s="4" t="s">
        <v>194</v>
      </c>
    </row>
    <row r="972" spans="1:7" x14ac:dyDescent="0.25">
      <c r="A972" s="4">
        <v>32736</v>
      </c>
      <c r="B972" s="4">
        <v>60</v>
      </c>
      <c r="C972" s="4">
        <v>7.5</v>
      </c>
      <c r="D972" s="4">
        <v>67.5</v>
      </c>
      <c r="E972" s="4">
        <v>7.5</v>
      </c>
      <c r="F972" s="4">
        <v>90</v>
      </c>
      <c r="G972" s="4" t="s">
        <v>191</v>
      </c>
    </row>
    <row r="973" spans="1:7" x14ac:dyDescent="0.25">
      <c r="A973" s="4">
        <v>32737</v>
      </c>
      <c r="B973" s="4">
        <v>147</v>
      </c>
      <c r="C973" s="4">
        <v>0</v>
      </c>
      <c r="D973" s="4">
        <v>78</v>
      </c>
      <c r="E973" s="4">
        <v>18</v>
      </c>
      <c r="F973" s="4">
        <v>0</v>
      </c>
      <c r="G973" s="4" t="s">
        <v>189</v>
      </c>
    </row>
    <row r="974" spans="1:7" x14ac:dyDescent="0.25">
      <c r="A974" s="4">
        <v>32740</v>
      </c>
      <c r="B974" s="4">
        <v>94.5</v>
      </c>
      <c r="C974" s="4">
        <v>48.5</v>
      </c>
      <c r="D974" s="4">
        <v>75</v>
      </c>
      <c r="E974" s="4">
        <v>7.5</v>
      </c>
      <c r="F974" s="4">
        <v>7</v>
      </c>
      <c r="G974" s="4" t="s">
        <v>193</v>
      </c>
    </row>
    <row r="975" spans="1:7" x14ac:dyDescent="0.25">
      <c r="A975" s="4">
        <v>32741</v>
      </c>
      <c r="B975" s="4">
        <v>135</v>
      </c>
      <c r="C975" s="4">
        <v>0</v>
      </c>
      <c r="D975" s="4">
        <v>82.5</v>
      </c>
      <c r="E975" s="4">
        <v>7.5</v>
      </c>
      <c r="F975" s="4">
        <v>7.5</v>
      </c>
      <c r="G975" s="4" t="s">
        <v>193</v>
      </c>
    </row>
    <row r="976" spans="1:7" x14ac:dyDescent="0.25">
      <c r="A976" s="4">
        <v>32756</v>
      </c>
      <c r="B976" s="4">
        <v>154.5</v>
      </c>
      <c r="C976" s="4">
        <v>0</v>
      </c>
      <c r="D976" s="4">
        <v>70.5</v>
      </c>
      <c r="E976" s="4">
        <v>38.5</v>
      </c>
      <c r="F976" s="4">
        <v>0</v>
      </c>
    </row>
    <row r="977" spans="1:7" x14ac:dyDescent="0.25">
      <c r="A977" s="4">
        <v>32758</v>
      </c>
      <c r="B977" s="4">
        <v>135</v>
      </c>
      <c r="C977" s="4">
        <v>4.5</v>
      </c>
      <c r="D977" s="4">
        <v>85.5</v>
      </c>
      <c r="E977" s="4">
        <v>0</v>
      </c>
      <c r="F977" s="4">
        <v>0</v>
      </c>
      <c r="G977" s="4" t="s">
        <v>168</v>
      </c>
    </row>
    <row r="978" spans="1:7" x14ac:dyDescent="0.25">
      <c r="A978" s="4">
        <v>32759</v>
      </c>
      <c r="B978" s="4">
        <v>154.5</v>
      </c>
      <c r="C978" s="4">
        <v>7.5</v>
      </c>
      <c r="D978" s="4">
        <v>63</v>
      </c>
      <c r="E978" s="4">
        <v>12</v>
      </c>
      <c r="F978" s="4">
        <v>0</v>
      </c>
      <c r="G978" s="4" t="s">
        <v>196</v>
      </c>
    </row>
    <row r="979" spans="1:7" x14ac:dyDescent="0.25">
      <c r="A979" s="4">
        <v>32762</v>
      </c>
      <c r="B979" s="4">
        <v>128</v>
      </c>
      <c r="C979" s="4">
        <v>0</v>
      </c>
      <c r="D979" s="4">
        <v>85</v>
      </c>
      <c r="E979" s="4">
        <v>23</v>
      </c>
      <c r="F979" s="4">
        <v>12</v>
      </c>
      <c r="G979" s="4" t="s">
        <v>195</v>
      </c>
    </row>
    <row r="980" spans="1:7" x14ac:dyDescent="0.25">
      <c r="A980" s="4">
        <v>32764</v>
      </c>
      <c r="B980" s="4">
        <v>112.5</v>
      </c>
      <c r="C980" s="4">
        <v>22.5</v>
      </c>
      <c r="D980" s="4">
        <v>90</v>
      </c>
      <c r="E980" s="4">
        <v>10</v>
      </c>
      <c r="F980" s="4">
        <v>0</v>
      </c>
      <c r="G980" s="4" t="s">
        <v>181</v>
      </c>
    </row>
    <row r="981" spans="1:7" x14ac:dyDescent="0.25">
      <c r="A981" s="4">
        <v>32768</v>
      </c>
      <c r="B981" s="4">
        <v>107</v>
      </c>
      <c r="C981" s="4">
        <v>0</v>
      </c>
      <c r="D981" s="4">
        <v>75</v>
      </c>
      <c r="E981" s="4">
        <v>12.5</v>
      </c>
      <c r="F981" s="4">
        <v>43</v>
      </c>
      <c r="G981" s="4" t="s">
        <v>169</v>
      </c>
    </row>
    <row r="982" spans="1:7" x14ac:dyDescent="0.25">
      <c r="A982" s="4">
        <v>32777</v>
      </c>
      <c r="B982" s="4">
        <v>142.5</v>
      </c>
      <c r="C982" s="4">
        <v>7.5</v>
      </c>
      <c r="D982" s="4">
        <v>75</v>
      </c>
      <c r="E982" s="4">
        <v>23</v>
      </c>
      <c r="F982" s="4">
        <v>0</v>
      </c>
      <c r="G982" s="4" t="s">
        <v>189</v>
      </c>
    </row>
    <row r="983" spans="1:7" x14ac:dyDescent="0.25">
      <c r="A983" s="4">
        <v>32786</v>
      </c>
      <c r="B983" s="4">
        <v>127.5</v>
      </c>
      <c r="C983" s="4">
        <v>0</v>
      </c>
      <c r="D983" s="4">
        <v>75</v>
      </c>
      <c r="E983" s="4">
        <v>7.5</v>
      </c>
      <c r="F983" s="4">
        <v>22.5</v>
      </c>
      <c r="G983" s="4" t="s">
        <v>167</v>
      </c>
    </row>
    <row r="984" spans="1:7" x14ac:dyDescent="0.25">
      <c r="A984" s="4">
        <v>32787</v>
      </c>
      <c r="B984" s="4">
        <v>142.5</v>
      </c>
      <c r="C984" s="4">
        <v>0</v>
      </c>
      <c r="D984" s="4">
        <v>75</v>
      </c>
      <c r="E984" s="4">
        <v>10.5</v>
      </c>
      <c r="F984" s="4">
        <v>7.5</v>
      </c>
      <c r="G984" s="4" t="s">
        <v>167</v>
      </c>
    </row>
    <row r="985" spans="1:7" x14ac:dyDescent="0.25">
      <c r="A985" s="4">
        <v>32788</v>
      </c>
      <c r="B985" s="4">
        <v>135</v>
      </c>
      <c r="C985" s="4">
        <v>0</v>
      </c>
      <c r="D985" s="4">
        <v>90</v>
      </c>
      <c r="E985" s="4">
        <v>7.5</v>
      </c>
      <c r="F985" s="4">
        <v>0</v>
      </c>
      <c r="G985" s="4" t="s">
        <v>194</v>
      </c>
    </row>
    <row r="986" spans="1:7" x14ac:dyDescent="0.25">
      <c r="A986" s="4">
        <v>32795</v>
      </c>
      <c r="B986" s="4">
        <v>131.5</v>
      </c>
      <c r="C986" s="4">
        <v>7.5</v>
      </c>
      <c r="D986" s="4">
        <v>78</v>
      </c>
      <c r="E986" s="4">
        <v>23</v>
      </c>
      <c r="F986" s="4">
        <v>8</v>
      </c>
      <c r="G986" s="4" t="s">
        <v>176</v>
      </c>
    </row>
    <row r="987" spans="1:7" x14ac:dyDescent="0.25">
      <c r="A987" s="4">
        <v>32801</v>
      </c>
      <c r="B987" s="4">
        <v>142.5</v>
      </c>
      <c r="C987" s="4">
        <v>0</v>
      </c>
      <c r="D987" s="4">
        <v>82.5</v>
      </c>
      <c r="E987" s="4">
        <v>52</v>
      </c>
      <c r="F987" s="4">
        <v>0</v>
      </c>
      <c r="G987" s="4" t="s">
        <v>202</v>
      </c>
    </row>
    <row r="988" spans="1:7" x14ac:dyDescent="0.25">
      <c r="A988" s="4">
        <v>32808</v>
      </c>
      <c r="B988" s="4">
        <v>154.5</v>
      </c>
      <c r="C988" s="4">
        <v>0</v>
      </c>
      <c r="D988" s="4">
        <v>70.5</v>
      </c>
      <c r="E988" s="4">
        <v>48.5</v>
      </c>
      <c r="F988" s="4">
        <v>0</v>
      </c>
    </row>
    <row r="989" spans="1:7" x14ac:dyDescent="0.25">
      <c r="A989" s="4">
        <v>32940</v>
      </c>
      <c r="B989" s="4">
        <v>93</v>
      </c>
      <c r="C989" s="4">
        <v>45</v>
      </c>
      <c r="D989" s="4">
        <v>85.5</v>
      </c>
      <c r="E989" s="4">
        <v>14</v>
      </c>
      <c r="F989" s="4">
        <v>1.5</v>
      </c>
    </row>
    <row r="990" spans="1:7" x14ac:dyDescent="0.25">
      <c r="A990" s="4">
        <v>32944</v>
      </c>
      <c r="B990" s="4">
        <v>120</v>
      </c>
      <c r="C990" s="4">
        <v>7.5</v>
      </c>
      <c r="D990" s="4">
        <v>90</v>
      </c>
      <c r="E990" s="4">
        <v>7.5</v>
      </c>
      <c r="F990" s="4">
        <v>7.5</v>
      </c>
      <c r="G990" s="4" t="s">
        <v>3</v>
      </c>
    </row>
    <row r="991" spans="1:7" x14ac:dyDescent="0.25">
      <c r="A991" s="4">
        <v>32960</v>
      </c>
      <c r="B991" s="4">
        <v>64.5</v>
      </c>
      <c r="C991" s="4">
        <v>30</v>
      </c>
      <c r="D991" s="4">
        <v>22.5</v>
      </c>
      <c r="E991" s="4">
        <v>0</v>
      </c>
      <c r="F991" s="4">
        <v>18</v>
      </c>
    </row>
    <row r="992" spans="1:7" x14ac:dyDescent="0.25">
      <c r="A992" s="4">
        <v>32961</v>
      </c>
      <c r="B992" s="4">
        <v>135</v>
      </c>
      <c r="C992" s="4">
        <v>0</v>
      </c>
      <c r="D992" s="4">
        <v>90</v>
      </c>
      <c r="E992" s="4">
        <v>51</v>
      </c>
      <c r="F992" s="4">
        <v>0</v>
      </c>
      <c r="G992" s="4" t="s">
        <v>173</v>
      </c>
    </row>
    <row r="993" spans="1:7" x14ac:dyDescent="0.25">
      <c r="A993" s="4">
        <v>33040</v>
      </c>
      <c r="B993" s="4">
        <v>147</v>
      </c>
      <c r="C993" s="4">
        <v>0</v>
      </c>
      <c r="D993" s="4">
        <v>78</v>
      </c>
      <c r="E993" s="4">
        <v>24.5</v>
      </c>
      <c r="F993" s="4">
        <v>0</v>
      </c>
      <c r="G993" s="4" t="s">
        <v>170</v>
      </c>
    </row>
    <row r="994" spans="1:7" x14ac:dyDescent="0.25">
      <c r="A994" s="4">
        <v>33047</v>
      </c>
      <c r="B994" s="4">
        <v>118.5</v>
      </c>
      <c r="C994" s="4">
        <v>0</v>
      </c>
      <c r="D994" s="4">
        <v>75</v>
      </c>
      <c r="E994" s="4">
        <v>1</v>
      </c>
      <c r="F994" s="4">
        <v>31.5</v>
      </c>
      <c r="G994" s="4" t="s">
        <v>169</v>
      </c>
    </row>
    <row r="995" spans="1:7" x14ac:dyDescent="0.25">
      <c r="A995" s="4">
        <v>33060</v>
      </c>
      <c r="B995" s="4">
        <v>135</v>
      </c>
      <c r="C995" s="4">
        <v>4.5</v>
      </c>
      <c r="D995" s="4">
        <v>85.5</v>
      </c>
      <c r="E995" s="4">
        <v>19</v>
      </c>
      <c r="F995" s="4">
        <v>0</v>
      </c>
      <c r="G995" s="4" t="s">
        <v>180</v>
      </c>
    </row>
    <row r="996" spans="1:7" x14ac:dyDescent="0.25">
      <c r="A996" s="4">
        <v>33117</v>
      </c>
      <c r="B996" s="4">
        <v>121</v>
      </c>
      <c r="C996" s="4">
        <v>15</v>
      </c>
      <c r="D996" s="4">
        <v>82</v>
      </c>
      <c r="E996" s="4">
        <v>18.5</v>
      </c>
      <c r="F996" s="4">
        <v>7</v>
      </c>
      <c r="G996" s="4" t="s">
        <v>164</v>
      </c>
    </row>
    <row r="997" spans="1:7" x14ac:dyDescent="0.25">
      <c r="A997" s="4">
        <v>33118</v>
      </c>
      <c r="B997" s="4">
        <v>131.5</v>
      </c>
      <c r="C997" s="4">
        <v>15</v>
      </c>
      <c r="D997" s="4">
        <v>70.5</v>
      </c>
      <c r="E997" s="4">
        <v>10.5</v>
      </c>
      <c r="F997" s="4">
        <v>8</v>
      </c>
      <c r="G997" s="4" t="s">
        <v>175</v>
      </c>
    </row>
    <row r="998" spans="1:7" x14ac:dyDescent="0.25">
      <c r="A998" s="4">
        <v>33119</v>
      </c>
      <c r="B998" s="4">
        <v>139.5</v>
      </c>
      <c r="C998" s="4">
        <v>0</v>
      </c>
      <c r="D998" s="4">
        <v>85.5</v>
      </c>
      <c r="E998" s="4">
        <v>68.5</v>
      </c>
      <c r="F998" s="4">
        <v>0</v>
      </c>
      <c r="G998" s="4" t="s">
        <v>189</v>
      </c>
    </row>
    <row r="999" spans="1:7" x14ac:dyDescent="0.25">
      <c r="A999" s="4">
        <v>33122</v>
      </c>
      <c r="B999" s="4">
        <v>67.5</v>
      </c>
      <c r="C999" s="4">
        <v>72</v>
      </c>
      <c r="D999" s="4">
        <v>85.5</v>
      </c>
      <c r="E999" s="4">
        <v>16.5</v>
      </c>
      <c r="F999" s="4">
        <v>0</v>
      </c>
      <c r="G999" s="4" t="s">
        <v>190</v>
      </c>
    </row>
    <row r="1000" spans="1:7" x14ac:dyDescent="0.25">
      <c r="A1000" s="4">
        <v>33133</v>
      </c>
      <c r="B1000" s="4">
        <v>125</v>
      </c>
      <c r="C1000" s="4">
        <v>7.5</v>
      </c>
      <c r="D1000" s="4">
        <v>85.5</v>
      </c>
      <c r="E1000" s="4">
        <v>11</v>
      </c>
      <c r="F1000" s="4">
        <v>7</v>
      </c>
    </row>
    <row r="1001" spans="1:7" x14ac:dyDescent="0.25">
      <c r="A1001" s="4">
        <v>33145</v>
      </c>
      <c r="B1001" s="4">
        <v>142.5</v>
      </c>
      <c r="C1001" s="4">
        <v>0</v>
      </c>
      <c r="D1001" s="4">
        <v>82.5</v>
      </c>
      <c r="E1001" s="4">
        <v>24</v>
      </c>
      <c r="F1001" s="4">
        <v>0</v>
      </c>
      <c r="G1001" s="4" t="s">
        <v>171</v>
      </c>
    </row>
    <row r="1002" spans="1:7" x14ac:dyDescent="0.25">
      <c r="A1002" s="4">
        <v>33148</v>
      </c>
      <c r="B1002" s="4">
        <v>127.5</v>
      </c>
      <c r="C1002" s="4">
        <v>0</v>
      </c>
      <c r="D1002" s="4">
        <v>75</v>
      </c>
      <c r="E1002" s="4">
        <v>21.5</v>
      </c>
      <c r="F1002" s="4">
        <v>22.5</v>
      </c>
      <c r="G1002" s="4" t="s">
        <v>177</v>
      </c>
    </row>
    <row r="1003" spans="1:7" x14ac:dyDescent="0.25">
      <c r="A1003" s="4">
        <v>33153</v>
      </c>
      <c r="B1003" s="4">
        <v>139.5</v>
      </c>
      <c r="C1003" s="4">
        <v>0</v>
      </c>
      <c r="D1003" s="4">
        <v>85.5</v>
      </c>
      <c r="E1003" s="4">
        <v>18.5</v>
      </c>
      <c r="F1003" s="4">
        <v>0</v>
      </c>
      <c r="G1003" s="4" t="s">
        <v>189</v>
      </c>
    </row>
    <row r="1004" spans="1:7" x14ac:dyDescent="0.25">
      <c r="A1004" s="4">
        <v>33265</v>
      </c>
      <c r="B1004" s="4">
        <v>94.5</v>
      </c>
      <c r="C1004" s="4">
        <v>45</v>
      </c>
      <c r="D1004" s="4">
        <v>85.5</v>
      </c>
      <c r="E1004" s="4">
        <v>24.5</v>
      </c>
      <c r="F1004" s="4">
        <v>0</v>
      </c>
      <c r="G1004" s="4" t="s">
        <v>171</v>
      </c>
    </row>
    <row r="1005" spans="1:7" x14ac:dyDescent="0.25">
      <c r="A1005" s="4">
        <v>33280</v>
      </c>
      <c r="B1005" s="4">
        <v>122</v>
      </c>
      <c r="C1005" s="4">
        <v>15</v>
      </c>
      <c r="D1005" s="4">
        <v>85</v>
      </c>
      <c r="E1005" s="4">
        <v>50.5</v>
      </c>
      <c r="F1005" s="4">
        <v>3</v>
      </c>
      <c r="G1005" s="4" t="s">
        <v>195</v>
      </c>
    </row>
    <row r="1006" spans="1:7" x14ac:dyDescent="0.25">
      <c r="A1006" s="4">
        <v>33286</v>
      </c>
      <c r="B1006" s="4">
        <v>127.5</v>
      </c>
      <c r="C1006" s="4">
        <v>7.5</v>
      </c>
      <c r="D1006" s="4">
        <v>90</v>
      </c>
      <c r="E1006" s="4">
        <v>7.5</v>
      </c>
      <c r="F1006" s="4">
        <v>0</v>
      </c>
    </row>
    <row r="1007" spans="1:7" x14ac:dyDescent="0.25">
      <c r="A1007" s="4">
        <v>33288</v>
      </c>
      <c r="B1007" s="4">
        <v>142.5</v>
      </c>
      <c r="C1007" s="4">
        <v>0</v>
      </c>
      <c r="D1007" s="4">
        <v>82.5</v>
      </c>
      <c r="E1007" s="4">
        <v>28.5</v>
      </c>
      <c r="F1007" s="4">
        <v>0</v>
      </c>
      <c r="G1007" s="4" t="s">
        <v>170</v>
      </c>
    </row>
    <row r="1008" spans="1:7" x14ac:dyDescent="0.25">
      <c r="A1008" s="4">
        <v>33290</v>
      </c>
      <c r="B1008" s="4">
        <v>140</v>
      </c>
      <c r="C1008" s="4">
        <v>0</v>
      </c>
      <c r="D1008" s="4">
        <v>85</v>
      </c>
      <c r="E1008" s="4">
        <v>69.5</v>
      </c>
      <c r="F1008" s="4">
        <v>0</v>
      </c>
      <c r="G1008" s="4" t="s">
        <v>195</v>
      </c>
    </row>
    <row r="1009" spans="1:7" x14ac:dyDescent="0.25">
      <c r="A1009" s="4">
        <v>33292</v>
      </c>
      <c r="B1009" s="4">
        <v>132.5</v>
      </c>
      <c r="C1009" s="4">
        <v>4.5</v>
      </c>
      <c r="D1009" s="4">
        <v>85.5</v>
      </c>
      <c r="E1009" s="4">
        <v>28</v>
      </c>
      <c r="F1009" s="4">
        <v>2.5</v>
      </c>
      <c r="G1009" s="4" t="s">
        <v>184</v>
      </c>
    </row>
    <row r="1010" spans="1:7" x14ac:dyDescent="0.25">
      <c r="A1010" s="4">
        <v>33293</v>
      </c>
      <c r="B1010" s="4">
        <v>112.5</v>
      </c>
      <c r="C1010" s="4">
        <v>37.5</v>
      </c>
      <c r="D1010" s="4">
        <v>75</v>
      </c>
      <c r="E1010" s="4">
        <v>9</v>
      </c>
      <c r="F1010" s="4">
        <v>0</v>
      </c>
      <c r="G1010" s="4" t="s">
        <v>170</v>
      </c>
    </row>
    <row r="1011" spans="1:7" x14ac:dyDescent="0.25">
      <c r="A1011" s="4">
        <v>33374</v>
      </c>
      <c r="B1011" s="4">
        <v>135</v>
      </c>
      <c r="C1011" s="4">
        <v>0</v>
      </c>
      <c r="D1011" s="4">
        <v>90</v>
      </c>
      <c r="E1011" s="4">
        <v>11.5</v>
      </c>
      <c r="F1011" s="4">
        <v>0</v>
      </c>
      <c r="G1011" s="4" t="s">
        <v>184</v>
      </c>
    </row>
    <row r="1012" spans="1:7" x14ac:dyDescent="0.25">
      <c r="A1012" s="4">
        <v>33379</v>
      </c>
      <c r="B1012" s="4">
        <v>132</v>
      </c>
      <c r="C1012" s="4">
        <v>4.5</v>
      </c>
      <c r="D1012" s="4">
        <v>85.5</v>
      </c>
      <c r="E1012" s="4">
        <v>42</v>
      </c>
      <c r="F1012" s="4">
        <v>3</v>
      </c>
      <c r="G1012" s="4" t="s">
        <v>184</v>
      </c>
    </row>
    <row r="1013" spans="1:7" x14ac:dyDescent="0.25">
      <c r="A1013" s="4">
        <v>33382</v>
      </c>
      <c r="B1013" s="4">
        <v>127.5</v>
      </c>
      <c r="C1013" s="4">
        <v>0</v>
      </c>
      <c r="D1013" s="4">
        <v>75</v>
      </c>
      <c r="E1013" s="4">
        <v>15</v>
      </c>
      <c r="F1013" s="4">
        <v>22.5</v>
      </c>
      <c r="G1013" s="4" t="s">
        <v>3</v>
      </c>
    </row>
    <row r="1014" spans="1:7" x14ac:dyDescent="0.25">
      <c r="A1014" s="4">
        <v>33383</v>
      </c>
      <c r="B1014" s="4">
        <v>146</v>
      </c>
      <c r="C1014" s="4">
        <v>0</v>
      </c>
      <c r="D1014" s="4">
        <v>75</v>
      </c>
      <c r="E1014" s="4">
        <v>37.5</v>
      </c>
      <c r="F1014" s="4">
        <v>4</v>
      </c>
      <c r="G1014" s="4" t="s">
        <v>189</v>
      </c>
    </row>
    <row r="1015" spans="1:7" x14ac:dyDescent="0.25">
      <c r="A1015" s="4">
        <v>33386</v>
      </c>
      <c r="B1015" s="4">
        <v>105</v>
      </c>
      <c r="C1015" s="4">
        <v>49.5</v>
      </c>
      <c r="D1015" s="4">
        <v>70.5</v>
      </c>
      <c r="E1015" s="4">
        <v>3</v>
      </c>
      <c r="F1015" s="4">
        <v>0</v>
      </c>
      <c r="G1015" s="4" t="s">
        <v>185</v>
      </c>
    </row>
    <row r="1016" spans="1:7" x14ac:dyDescent="0.25">
      <c r="A1016" s="4">
        <v>33397</v>
      </c>
      <c r="B1016" s="4">
        <v>135</v>
      </c>
      <c r="C1016" s="4">
        <v>0</v>
      </c>
      <c r="D1016" s="4">
        <v>90</v>
      </c>
      <c r="E1016" s="4">
        <v>7.5</v>
      </c>
      <c r="F1016" s="4">
        <v>0</v>
      </c>
      <c r="G1016" s="4" t="s">
        <v>198</v>
      </c>
    </row>
    <row r="1017" spans="1:7" x14ac:dyDescent="0.25">
      <c r="A1017" s="4">
        <v>33400</v>
      </c>
      <c r="B1017" s="4">
        <v>123.5</v>
      </c>
      <c r="C1017" s="4">
        <v>0</v>
      </c>
      <c r="D1017" s="4">
        <v>90</v>
      </c>
      <c r="E1017" s="4">
        <v>26</v>
      </c>
      <c r="F1017" s="4">
        <v>11.5</v>
      </c>
      <c r="G1017" s="4" t="s">
        <v>177</v>
      </c>
    </row>
    <row r="1018" spans="1:7" x14ac:dyDescent="0.25">
      <c r="A1018" s="4">
        <v>33498</v>
      </c>
      <c r="B1018" s="4">
        <v>127.5</v>
      </c>
      <c r="C1018" s="4">
        <v>22.5</v>
      </c>
      <c r="D1018" s="4">
        <v>67.5</v>
      </c>
      <c r="E1018" s="4">
        <v>48.5</v>
      </c>
      <c r="F1018" s="4">
        <v>7.5</v>
      </c>
      <c r="G1018" s="4" t="s">
        <v>203</v>
      </c>
    </row>
    <row r="1019" spans="1:7" x14ac:dyDescent="0.25">
      <c r="A1019" s="4">
        <v>33612</v>
      </c>
      <c r="B1019" s="4">
        <v>142.5</v>
      </c>
      <c r="C1019" s="4">
        <v>0</v>
      </c>
      <c r="D1019" s="4">
        <v>82.5</v>
      </c>
      <c r="E1019" s="4">
        <v>18</v>
      </c>
      <c r="F1019" s="4">
        <v>0</v>
      </c>
    </row>
    <row r="1020" spans="1:7" x14ac:dyDescent="0.25">
      <c r="A1020" s="4">
        <v>33620</v>
      </c>
      <c r="B1020" s="4">
        <v>148.5</v>
      </c>
      <c r="C1020" s="4">
        <v>7.5</v>
      </c>
      <c r="D1020" s="4">
        <v>67.5</v>
      </c>
      <c r="E1020" s="4">
        <v>36</v>
      </c>
      <c r="F1020" s="4">
        <v>1.5</v>
      </c>
      <c r="G1020" s="4" t="s">
        <v>196</v>
      </c>
    </row>
    <row r="1021" spans="1:7" x14ac:dyDescent="0.25">
      <c r="A1021" s="4">
        <v>33648</v>
      </c>
      <c r="B1021" s="4">
        <v>132</v>
      </c>
      <c r="C1021" s="4">
        <v>0</v>
      </c>
      <c r="D1021" s="4">
        <v>85.5</v>
      </c>
      <c r="E1021" s="4">
        <v>18.5</v>
      </c>
      <c r="F1021" s="4">
        <v>7.5</v>
      </c>
      <c r="G1021" s="4" t="s">
        <v>189</v>
      </c>
    </row>
    <row r="1022" spans="1:7" x14ac:dyDescent="0.25">
      <c r="A1022" s="4">
        <v>33714</v>
      </c>
      <c r="B1022" s="4">
        <v>132</v>
      </c>
      <c r="C1022" s="4">
        <v>7.5</v>
      </c>
      <c r="D1022" s="4">
        <v>85.5</v>
      </c>
      <c r="E1022" s="4">
        <v>33</v>
      </c>
      <c r="F1022" s="4">
        <v>0</v>
      </c>
      <c r="G1022" s="4" t="s">
        <v>173</v>
      </c>
    </row>
    <row r="1023" spans="1:7" x14ac:dyDescent="0.25">
      <c r="A1023" s="4">
        <v>33924</v>
      </c>
      <c r="B1023" s="4">
        <v>133</v>
      </c>
      <c r="C1023" s="4">
        <v>6.5</v>
      </c>
      <c r="D1023" s="4">
        <v>85.5</v>
      </c>
      <c r="E1023" s="4">
        <v>29</v>
      </c>
      <c r="F1023" s="4">
        <v>0</v>
      </c>
      <c r="G1023" s="4" t="s">
        <v>170</v>
      </c>
    </row>
    <row r="1024" spans="1:7" x14ac:dyDescent="0.25">
      <c r="A1024" s="4">
        <v>34069</v>
      </c>
      <c r="B1024" s="4">
        <v>135</v>
      </c>
      <c r="C1024" s="4">
        <v>0</v>
      </c>
      <c r="D1024" s="4">
        <v>82.5</v>
      </c>
      <c r="E1024" s="4">
        <v>7.5</v>
      </c>
      <c r="F1024" s="4">
        <v>7.5</v>
      </c>
      <c r="G1024" s="4" t="s">
        <v>167</v>
      </c>
    </row>
    <row r="1025" spans="1:7" x14ac:dyDescent="0.25">
      <c r="A1025" s="4">
        <v>34125</v>
      </c>
      <c r="B1025" s="4">
        <v>65</v>
      </c>
      <c r="C1025" s="4">
        <v>75</v>
      </c>
      <c r="D1025" s="4">
        <v>77.5</v>
      </c>
      <c r="E1025" s="4">
        <v>23</v>
      </c>
      <c r="F1025" s="4">
        <v>7.5</v>
      </c>
      <c r="G1025" s="4" t="s">
        <v>195</v>
      </c>
    </row>
    <row r="1026" spans="1:7" x14ac:dyDescent="0.25">
      <c r="A1026" s="4">
        <v>34126</v>
      </c>
      <c r="B1026" s="4">
        <v>138.5</v>
      </c>
      <c r="C1026" s="4">
        <v>0</v>
      </c>
      <c r="D1026" s="4">
        <v>85</v>
      </c>
      <c r="E1026" s="4">
        <v>29</v>
      </c>
      <c r="F1026" s="4">
        <v>1.5</v>
      </c>
      <c r="G1026" s="4" t="s">
        <v>195</v>
      </c>
    </row>
    <row r="1027" spans="1:7" x14ac:dyDescent="0.25">
      <c r="A1027" s="4">
        <v>34132</v>
      </c>
      <c r="B1027" s="4">
        <v>140</v>
      </c>
      <c r="C1027" s="4">
        <v>0</v>
      </c>
      <c r="D1027" s="4">
        <v>85</v>
      </c>
      <c r="E1027" s="4">
        <v>18.5</v>
      </c>
      <c r="F1027" s="4">
        <v>0</v>
      </c>
      <c r="G1027" s="4" t="s">
        <v>164</v>
      </c>
    </row>
    <row r="1028" spans="1:7" x14ac:dyDescent="0.25">
      <c r="A1028" s="4">
        <v>34137</v>
      </c>
      <c r="B1028" s="4">
        <v>137.5</v>
      </c>
      <c r="C1028" s="4">
        <v>0</v>
      </c>
      <c r="D1028" s="4">
        <v>85</v>
      </c>
      <c r="E1028" s="4">
        <v>68.5</v>
      </c>
      <c r="F1028" s="4">
        <v>2.5</v>
      </c>
      <c r="G1028" s="4" t="s">
        <v>195</v>
      </c>
    </row>
    <row r="1029" spans="1:7" x14ac:dyDescent="0.25">
      <c r="A1029" s="4">
        <v>34139</v>
      </c>
      <c r="B1029" s="4">
        <v>132.5</v>
      </c>
      <c r="C1029" s="4">
        <v>7.5</v>
      </c>
      <c r="D1029" s="4">
        <v>85</v>
      </c>
      <c r="E1029" s="4">
        <v>17.5</v>
      </c>
      <c r="F1029" s="4">
        <v>0</v>
      </c>
      <c r="G1029" s="4" t="s">
        <v>164</v>
      </c>
    </row>
    <row r="1030" spans="1:7" x14ac:dyDescent="0.25">
      <c r="A1030" s="4">
        <v>34145</v>
      </c>
      <c r="B1030" s="4">
        <v>127.5</v>
      </c>
      <c r="C1030" s="4">
        <v>7.5</v>
      </c>
      <c r="D1030" s="4">
        <v>75</v>
      </c>
      <c r="E1030" s="4">
        <v>7.5</v>
      </c>
      <c r="F1030" s="4">
        <v>15</v>
      </c>
      <c r="G1030" s="4" t="s">
        <v>167</v>
      </c>
    </row>
    <row r="1031" spans="1:7" x14ac:dyDescent="0.25">
      <c r="A1031" s="4">
        <v>34149</v>
      </c>
      <c r="B1031" s="4">
        <v>133.5</v>
      </c>
      <c r="C1031" s="4">
        <v>4.5</v>
      </c>
      <c r="D1031" s="4">
        <v>85</v>
      </c>
      <c r="E1031" s="4">
        <v>33</v>
      </c>
      <c r="F1031" s="4">
        <v>2</v>
      </c>
      <c r="G1031" s="4" t="s">
        <v>164</v>
      </c>
    </row>
    <row r="1032" spans="1:7" x14ac:dyDescent="0.25">
      <c r="A1032" s="4">
        <v>34150</v>
      </c>
      <c r="B1032" s="4">
        <v>7.5</v>
      </c>
      <c r="C1032" s="4">
        <v>0</v>
      </c>
      <c r="D1032" s="4">
        <v>60</v>
      </c>
      <c r="E1032" s="4">
        <v>0</v>
      </c>
      <c r="F1032" s="4">
        <v>157.5</v>
      </c>
      <c r="G1032" s="4" t="s">
        <v>167</v>
      </c>
    </row>
    <row r="1033" spans="1:7" x14ac:dyDescent="0.25">
      <c r="A1033" s="4">
        <v>34151</v>
      </c>
      <c r="B1033" s="4">
        <v>112.5</v>
      </c>
      <c r="C1033" s="4">
        <v>0</v>
      </c>
      <c r="D1033" s="4">
        <v>75</v>
      </c>
      <c r="E1033" s="4">
        <v>10.5</v>
      </c>
      <c r="F1033" s="4">
        <v>37.5</v>
      </c>
      <c r="G1033" s="4" t="s">
        <v>167</v>
      </c>
    </row>
    <row r="1034" spans="1:7" x14ac:dyDescent="0.25">
      <c r="A1034" s="4">
        <v>34157</v>
      </c>
      <c r="B1034" s="4">
        <v>154.5</v>
      </c>
      <c r="C1034" s="4">
        <v>0</v>
      </c>
      <c r="D1034" s="4">
        <v>70.5</v>
      </c>
      <c r="E1034" s="4">
        <v>14.5</v>
      </c>
      <c r="F1034" s="4">
        <v>0</v>
      </c>
      <c r="G1034" s="4" t="s">
        <v>203</v>
      </c>
    </row>
    <row r="1035" spans="1:7" x14ac:dyDescent="0.25">
      <c r="A1035" s="4">
        <v>34158</v>
      </c>
      <c r="B1035" s="4">
        <v>129.5</v>
      </c>
      <c r="C1035" s="4">
        <v>7.5</v>
      </c>
      <c r="D1035" s="4">
        <v>85</v>
      </c>
      <c r="E1035" s="4">
        <v>45</v>
      </c>
      <c r="F1035" s="4">
        <v>3</v>
      </c>
      <c r="G1035" s="4" t="s">
        <v>195</v>
      </c>
    </row>
    <row r="1036" spans="1:7" x14ac:dyDescent="0.25">
      <c r="A1036" s="4">
        <v>34160</v>
      </c>
      <c r="B1036" s="4">
        <v>140</v>
      </c>
      <c r="C1036" s="4">
        <v>0</v>
      </c>
      <c r="D1036" s="4">
        <v>85</v>
      </c>
      <c r="E1036" s="4">
        <v>18.5</v>
      </c>
      <c r="F1036" s="4">
        <v>0</v>
      </c>
      <c r="G1036" s="4" t="s">
        <v>164</v>
      </c>
    </row>
    <row r="1037" spans="1:7" x14ac:dyDescent="0.25">
      <c r="A1037" s="4">
        <v>34249</v>
      </c>
      <c r="B1037" s="4">
        <v>154.5</v>
      </c>
      <c r="C1037" s="4">
        <v>0</v>
      </c>
      <c r="D1037" s="4">
        <v>70.5</v>
      </c>
      <c r="E1037" s="4">
        <v>18</v>
      </c>
      <c r="F1037" s="4">
        <v>0</v>
      </c>
      <c r="G1037" s="4" t="s">
        <v>196</v>
      </c>
    </row>
    <row r="1038" spans="1:7" x14ac:dyDescent="0.25">
      <c r="A1038" s="4">
        <v>34250</v>
      </c>
      <c r="B1038" s="4">
        <v>154.5</v>
      </c>
      <c r="C1038" s="4">
        <v>0</v>
      </c>
      <c r="D1038" s="4">
        <v>70.5</v>
      </c>
      <c r="E1038" s="4">
        <v>22.5</v>
      </c>
      <c r="F1038" s="4">
        <v>0</v>
      </c>
      <c r="G1038" s="4" t="s">
        <v>196</v>
      </c>
    </row>
    <row r="1039" spans="1:7" x14ac:dyDescent="0.25">
      <c r="A1039" s="4">
        <v>34254</v>
      </c>
      <c r="B1039" s="4">
        <v>150</v>
      </c>
      <c r="C1039" s="4">
        <v>0</v>
      </c>
      <c r="D1039" s="4">
        <v>75</v>
      </c>
      <c r="E1039" s="4">
        <v>21.5</v>
      </c>
      <c r="F1039" s="4">
        <v>0</v>
      </c>
    </row>
    <row r="1040" spans="1:7" x14ac:dyDescent="0.25">
      <c r="A1040" s="4">
        <v>34255</v>
      </c>
      <c r="B1040" s="4">
        <v>135</v>
      </c>
      <c r="C1040" s="4">
        <v>0</v>
      </c>
      <c r="D1040" s="4">
        <v>67.5</v>
      </c>
      <c r="E1040" s="4">
        <v>8</v>
      </c>
      <c r="F1040" s="4">
        <v>22.5</v>
      </c>
      <c r="G1040" s="4" t="s">
        <v>196</v>
      </c>
    </row>
    <row r="1041" spans="1:7" x14ac:dyDescent="0.25">
      <c r="A1041" s="4">
        <v>34257</v>
      </c>
      <c r="B1041" s="4">
        <v>138</v>
      </c>
      <c r="C1041" s="4">
        <v>7.5</v>
      </c>
      <c r="D1041" s="4">
        <v>75</v>
      </c>
      <c r="E1041" s="4">
        <v>7.5</v>
      </c>
      <c r="F1041" s="4">
        <v>4.5</v>
      </c>
      <c r="G1041" s="4" t="s">
        <v>181</v>
      </c>
    </row>
    <row r="1042" spans="1:7" x14ac:dyDescent="0.25">
      <c r="A1042" s="4">
        <v>34260</v>
      </c>
      <c r="B1042" s="4">
        <v>135</v>
      </c>
      <c r="C1042" s="4">
        <v>0</v>
      </c>
      <c r="D1042" s="4">
        <v>75</v>
      </c>
      <c r="E1042" s="4">
        <v>15.5</v>
      </c>
      <c r="F1042" s="4">
        <v>15</v>
      </c>
      <c r="G1042" s="4" t="s">
        <v>189</v>
      </c>
    </row>
    <row r="1043" spans="1:7" x14ac:dyDescent="0.25">
      <c r="A1043" s="4">
        <v>34264</v>
      </c>
      <c r="B1043" s="4">
        <v>150</v>
      </c>
      <c r="C1043" s="4">
        <v>0</v>
      </c>
      <c r="D1043" s="4">
        <v>75</v>
      </c>
      <c r="E1043" s="4">
        <v>15.5</v>
      </c>
      <c r="F1043" s="4">
        <v>0</v>
      </c>
      <c r="G1043" s="4" t="s">
        <v>203</v>
      </c>
    </row>
    <row r="1044" spans="1:7" x14ac:dyDescent="0.25">
      <c r="A1044" s="4">
        <v>34267</v>
      </c>
      <c r="B1044" s="4">
        <v>142.5</v>
      </c>
      <c r="C1044" s="4">
        <v>0</v>
      </c>
      <c r="D1044" s="4">
        <v>82.5</v>
      </c>
      <c r="E1044" s="4">
        <v>23</v>
      </c>
      <c r="F1044" s="4">
        <v>0</v>
      </c>
      <c r="G1044" s="4" t="s">
        <v>203</v>
      </c>
    </row>
    <row r="1045" spans="1:7" x14ac:dyDescent="0.25">
      <c r="A1045" s="4">
        <v>34274</v>
      </c>
      <c r="B1045" s="4">
        <v>142.5</v>
      </c>
      <c r="C1045" s="4">
        <v>0</v>
      </c>
      <c r="D1045" s="4">
        <v>75</v>
      </c>
      <c r="E1045" s="4">
        <v>15.5</v>
      </c>
      <c r="F1045" s="4">
        <v>7.5</v>
      </c>
      <c r="G1045" s="4" t="s">
        <v>196</v>
      </c>
    </row>
    <row r="1046" spans="1:7" x14ac:dyDescent="0.25">
      <c r="A1046" s="4">
        <v>34275</v>
      </c>
      <c r="B1046" s="4">
        <v>132</v>
      </c>
      <c r="C1046" s="4">
        <v>7.5</v>
      </c>
      <c r="D1046" s="4">
        <v>85.5</v>
      </c>
      <c r="E1046" s="4">
        <v>29</v>
      </c>
      <c r="F1046" s="4">
        <v>0</v>
      </c>
      <c r="G1046" s="4" t="s">
        <v>189</v>
      </c>
    </row>
    <row r="1047" spans="1:7" x14ac:dyDescent="0.25">
      <c r="A1047" s="4">
        <v>34278</v>
      </c>
      <c r="B1047" s="4">
        <v>147</v>
      </c>
      <c r="C1047" s="4">
        <v>0</v>
      </c>
      <c r="D1047" s="4">
        <v>78</v>
      </c>
      <c r="E1047" s="4">
        <v>10.5</v>
      </c>
      <c r="F1047" s="4">
        <v>0</v>
      </c>
      <c r="G1047" s="4" t="s">
        <v>178</v>
      </c>
    </row>
    <row r="1048" spans="1:7" x14ac:dyDescent="0.25">
      <c r="A1048" s="4">
        <v>34282</v>
      </c>
      <c r="B1048" s="4">
        <v>128.5</v>
      </c>
      <c r="C1048" s="4">
        <v>3.5</v>
      </c>
      <c r="D1048" s="4">
        <v>85.5</v>
      </c>
      <c r="E1048" s="4">
        <v>25</v>
      </c>
      <c r="F1048" s="4">
        <v>7.5</v>
      </c>
      <c r="G1048" s="4" t="s">
        <v>170</v>
      </c>
    </row>
    <row r="1049" spans="1:7" x14ac:dyDescent="0.25">
      <c r="A1049" s="4">
        <v>34298</v>
      </c>
      <c r="B1049" s="4">
        <v>135</v>
      </c>
      <c r="C1049" s="4">
        <v>12</v>
      </c>
      <c r="D1049" s="4">
        <v>78</v>
      </c>
      <c r="E1049" s="4">
        <v>14.5</v>
      </c>
      <c r="F1049" s="4">
        <v>0</v>
      </c>
      <c r="G1049" s="4" t="s">
        <v>185</v>
      </c>
    </row>
    <row r="1050" spans="1:7" x14ac:dyDescent="0.25">
      <c r="A1050" s="4">
        <v>34301</v>
      </c>
      <c r="B1050" s="4">
        <v>154.5</v>
      </c>
      <c r="C1050" s="4">
        <v>0</v>
      </c>
      <c r="D1050" s="4">
        <v>70.5</v>
      </c>
      <c r="E1050" s="4">
        <v>18.5</v>
      </c>
      <c r="F1050" s="4">
        <v>0</v>
      </c>
      <c r="G1050" s="4" t="s">
        <v>196</v>
      </c>
    </row>
    <row r="1051" spans="1:7" x14ac:dyDescent="0.25">
      <c r="A1051" s="4">
        <v>34303</v>
      </c>
      <c r="B1051" s="4">
        <v>128.5</v>
      </c>
      <c r="C1051" s="4">
        <v>0</v>
      </c>
      <c r="D1051" s="4">
        <v>90</v>
      </c>
      <c r="E1051" s="4">
        <v>43.5</v>
      </c>
      <c r="F1051" s="4">
        <v>6.5</v>
      </c>
      <c r="G1051" s="4" t="s">
        <v>173</v>
      </c>
    </row>
    <row r="1052" spans="1:7" x14ac:dyDescent="0.25">
      <c r="A1052" s="4">
        <v>34304</v>
      </c>
      <c r="B1052" s="4">
        <v>139.5</v>
      </c>
      <c r="C1052" s="4">
        <v>0</v>
      </c>
      <c r="D1052" s="4">
        <v>85.5</v>
      </c>
      <c r="E1052" s="4">
        <v>25.5</v>
      </c>
      <c r="F1052" s="4">
        <v>0</v>
      </c>
      <c r="G1052" s="4" t="s">
        <v>189</v>
      </c>
    </row>
    <row r="1053" spans="1:7" x14ac:dyDescent="0.25">
      <c r="A1053" s="4">
        <v>34307</v>
      </c>
      <c r="B1053" s="4">
        <v>98</v>
      </c>
      <c r="C1053" s="4">
        <v>37.5</v>
      </c>
      <c r="D1053" s="4">
        <v>89.5</v>
      </c>
      <c r="E1053" s="4">
        <v>20.5</v>
      </c>
      <c r="F1053" s="4">
        <v>0</v>
      </c>
      <c r="G1053" s="4" t="s">
        <v>195</v>
      </c>
    </row>
    <row r="1054" spans="1:7" x14ac:dyDescent="0.25">
      <c r="A1054" s="4">
        <v>34316</v>
      </c>
      <c r="B1054" s="4">
        <v>127.5</v>
      </c>
      <c r="C1054" s="4">
        <v>12</v>
      </c>
      <c r="D1054" s="4">
        <v>85.5</v>
      </c>
      <c r="E1054" s="4">
        <v>19</v>
      </c>
      <c r="F1054" s="4">
        <v>0</v>
      </c>
      <c r="G1054" s="4" t="s">
        <v>184</v>
      </c>
    </row>
    <row r="1055" spans="1:7" x14ac:dyDescent="0.25">
      <c r="A1055" s="4">
        <v>34318</v>
      </c>
      <c r="B1055" s="4">
        <v>150</v>
      </c>
      <c r="C1055" s="4">
        <v>0</v>
      </c>
      <c r="D1055" s="4">
        <v>75</v>
      </c>
      <c r="E1055" s="4">
        <v>10.5</v>
      </c>
      <c r="F1055" s="4">
        <v>0</v>
      </c>
      <c r="G1055" s="4" t="s">
        <v>167</v>
      </c>
    </row>
    <row r="1056" spans="1:7" x14ac:dyDescent="0.25">
      <c r="A1056" s="4">
        <v>34393</v>
      </c>
      <c r="B1056" s="4">
        <v>132.5</v>
      </c>
      <c r="C1056" s="4">
        <v>4.5</v>
      </c>
      <c r="D1056" s="4">
        <v>85.5</v>
      </c>
      <c r="E1056" s="4">
        <v>39.5</v>
      </c>
      <c r="F1056" s="4">
        <v>2.5</v>
      </c>
      <c r="G1056" s="4" t="s">
        <v>197</v>
      </c>
    </row>
    <row r="1057" spans="1:7" x14ac:dyDescent="0.25">
      <c r="A1057" s="4">
        <v>34394</v>
      </c>
      <c r="B1057" s="4">
        <v>133.5</v>
      </c>
      <c r="C1057" s="4">
        <v>4.5</v>
      </c>
      <c r="D1057" s="4">
        <v>85.5</v>
      </c>
      <c r="E1057" s="4">
        <v>8</v>
      </c>
      <c r="F1057" s="4">
        <v>1.5</v>
      </c>
      <c r="G1057" s="4" t="s">
        <v>180</v>
      </c>
    </row>
    <row r="1058" spans="1:7" x14ac:dyDescent="0.25">
      <c r="A1058" s="4">
        <v>34412</v>
      </c>
      <c r="B1058" s="4">
        <v>93</v>
      </c>
      <c r="C1058" s="4">
        <v>0</v>
      </c>
      <c r="D1058" s="4">
        <v>75</v>
      </c>
      <c r="E1058" s="4">
        <v>11</v>
      </c>
      <c r="F1058" s="4">
        <v>57</v>
      </c>
      <c r="G1058" s="4" t="s">
        <v>169</v>
      </c>
    </row>
    <row r="1059" spans="1:7" x14ac:dyDescent="0.25">
      <c r="A1059" s="4">
        <v>34419</v>
      </c>
      <c r="B1059" s="4">
        <v>105</v>
      </c>
      <c r="C1059" s="4">
        <v>37.5</v>
      </c>
      <c r="D1059" s="4">
        <v>82.5</v>
      </c>
      <c r="E1059" s="4">
        <v>22.5</v>
      </c>
      <c r="F1059" s="4">
        <v>0</v>
      </c>
    </row>
    <row r="1060" spans="1:7" x14ac:dyDescent="0.25">
      <c r="A1060" s="4">
        <v>34420</v>
      </c>
      <c r="B1060" s="4">
        <v>150</v>
      </c>
      <c r="C1060" s="4">
        <v>0</v>
      </c>
      <c r="D1060" s="4">
        <v>75</v>
      </c>
      <c r="E1060" s="4">
        <v>52</v>
      </c>
      <c r="F1060" s="4">
        <v>0</v>
      </c>
      <c r="G1060" s="4" t="s">
        <v>189</v>
      </c>
    </row>
    <row r="1061" spans="1:7" x14ac:dyDescent="0.25">
      <c r="A1061" s="4">
        <v>34421</v>
      </c>
      <c r="B1061" s="4">
        <v>115.5</v>
      </c>
      <c r="C1061" s="4">
        <v>18</v>
      </c>
      <c r="D1061" s="4">
        <v>87</v>
      </c>
      <c r="E1061" s="4">
        <v>0</v>
      </c>
      <c r="F1061" s="4">
        <v>6</v>
      </c>
      <c r="G1061" s="4" t="s">
        <v>168</v>
      </c>
    </row>
    <row r="1062" spans="1:7" x14ac:dyDescent="0.25">
      <c r="A1062" s="4">
        <v>34536</v>
      </c>
      <c r="B1062" s="4">
        <v>150</v>
      </c>
      <c r="C1062" s="4">
        <v>12</v>
      </c>
      <c r="D1062" s="4">
        <v>63</v>
      </c>
      <c r="E1062" s="4">
        <v>3.5</v>
      </c>
      <c r="F1062" s="4">
        <v>0</v>
      </c>
      <c r="G1062" s="4" t="s">
        <v>3</v>
      </c>
    </row>
    <row r="1063" spans="1:7" x14ac:dyDescent="0.25">
      <c r="A1063" s="4">
        <v>34538</v>
      </c>
      <c r="B1063" s="4">
        <v>120</v>
      </c>
      <c r="C1063" s="4">
        <v>19.5</v>
      </c>
      <c r="D1063" s="4">
        <v>85.5</v>
      </c>
      <c r="E1063" s="4">
        <v>8</v>
      </c>
      <c r="F1063" s="4">
        <v>0</v>
      </c>
      <c r="G1063" s="4" t="s">
        <v>180</v>
      </c>
    </row>
    <row r="1064" spans="1:7" x14ac:dyDescent="0.25">
      <c r="A1064" s="4">
        <v>34539</v>
      </c>
      <c r="B1064" s="4">
        <v>90</v>
      </c>
      <c r="C1064" s="4">
        <v>45</v>
      </c>
      <c r="D1064" s="4">
        <v>82.5</v>
      </c>
      <c r="E1064" s="4">
        <v>7.5</v>
      </c>
      <c r="F1064" s="4">
        <v>7.5</v>
      </c>
      <c r="G1064" s="4" t="s">
        <v>169</v>
      </c>
    </row>
    <row r="1065" spans="1:7" x14ac:dyDescent="0.25">
      <c r="A1065" s="4">
        <v>34540</v>
      </c>
      <c r="B1065" s="4">
        <v>117.5</v>
      </c>
      <c r="C1065" s="4">
        <v>22.5</v>
      </c>
      <c r="D1065" s="4">
        <v>85</v>
      </c>
      <c r="E1065" s="4">
        <v>18</v>
      </c>
      <c r="F1065" s="4">
        <v>0</v>
      </c>
      <c r="G1065" s="4" t="s">
        <v>164</v>
      </c>
    </row>
    <row r="1066" spans="1:7" x14ac:dyDescent="0.25">
      <c r="A1066" s="4">
        <v>34552</v>
      </c>
      <c r="B1066" s="4">
        <v>105</v>
      </c>
      <c r="C1066" s="4">
        <v>49.5</v>
      </c>
      <c r="D1066" s="4">
        <v>70.5</v>
      </c>
      <c r="E1066" s="4">
        <v>3.5</v>
      </c>
      <c r="F1066" s="4">
        <v>0</v>
      </c>
    </row>
    <row r="1067" spans="1:7" x14ac:dyDescent="0.25">
      <c r="A1067" s="4">
        <v>34556</v>
      </c>
      <c r="B1067" s="4">
        <v>105</v>
      </c>
      <c r="C1067" s="4">
        <v>42</v>
      </c>
      <c r="D1067" s="4">
        <v>78</v>
      </c>
      <c r="E1067" s="4">
        <v>7.5</v>
      </c>
      <c r="F1067" s="4">
        <v>0</v>
      </c>
      <c r="G1067" s="4" t="s">
        <v>181</v>
      </c>
    </row>
    <row r="1068" spans="1:7" x14ac:dyDescent="0.25">
      <c r="A1068" s="4">
        <v>34568</v>
      </c>
      <c r="B1068" s="4">
        <v>137.5</v>
      </c>
      <c r="C1068" s="4">
        <v>0</v>
      </c>
      <c r="D1068" s="4">
        <v>85</v>
      </c>
      <c r="E1068" s="4">
        <v>18</v>
      </c>
      <c r="F1068" s="4">
        <v>2.5</v>
      </c>
      <c r="G1068" s="4" t="s">
        <v>164</v>
      </c>
    </row>
    <row r="1069" spans="1:7" x14ac:dyDescent="0.25">
      <c r="A1069" s="4">
        <v>34572</v>
      </c>
      <c r="B1069" s="4">
        <v>135</v>
      </c>
      <c r="C1069" s="4">
        <v>0</v>
      </c>
      <c r="D1069" s="4">
        <v>90</v>
      </c>
      <c r="E1069" s="4">
        <v>9.5</v>
      </c>
      <c r="F1069" s="4">
        <v>0</v>
      </c>
      <c r="G1069" s="4" t="s">
        <v>184</v>
      </c>
    </row>
    <row r="1070" spans="1:7" x14ac:dyDescent="0.25">
      <c r="A1070" s="4">
        <v>34602</v>
      </c>
      <c r="B1070" s="4">
        <v>140</v>
      </c>
      <c r="C1070" s="4">
        <v>0</v>
      </c>
      <c r="D1070" s="4">
        <v>85</v>
      </c>
      <c r="E1070" s="4">
        <v>24</v>
      </c>
      <c r="F1070" s="4">
        <v>0</v>
      </c>
      <c r="G1070" s="4" t="s">
        <v>164</v>
      </c>
    </row>
    <row r="1071" spans="1:7" x14ac:dyDescent="0.25">
      <c r="A1071" s="4">
        <v>34605</v>
      </c>
      <c r="B1071" s="4">
        <v>127.5</v>
      </c>
      <c r="C1071" s="4">
        <v>12</v>
      </c>
      <c r="D1071" s="4">
        <v>85.5</v>
      </c>
      <c r="E1071" s="4">
        <v>23.5</v>
      </c>
      <c r="F1071" s="4">
        <v>0</v>
      </c>
      <c r="G1071" s="4" t="s">
        <v>180</v>
      </c>
    </row>
    <row r="1072" spans="1:7" x14ac:dyDescent="0.25">
      <c r="A1072" s="4">
        <v>34607</v>
      </c>
      <c r="B1072" s="4">
        <v>135</v>
      </c>
      <c r="C1072" s="4">
        <v>0</v>
      </c>
      <c r="D1072" s="4">
        <v>90</v>
      </c>
      <c r="E1072" s="4">
        <v>27</v>
      </c>
      <c r="F1072" s="4">
        <v>0</v>
      </c>
      <c r="G1072" s="4" t="s">
        <v>173</v>
      </c>
    </row>
    <row r="1073" spans="1:7" x14ac:dyDescent="0.25">
      <c r="A1073" s="4">
        <v>34611</v>
      </c>
      <c r="B1073" s="4">
        <v>105</v>
      </c>
      <c r="C1073" s="4">
        <v>45</v>
      </c>
      <c r="D1073" s="4">
        <v>75</v>
      </c>
      <c r="E1073" s="4">
        <v>18.5</v>
      </c>
      <c r="F1073" s="4">
        <v>0</v>
      </c>
      <c r="G1073" s="4" t="s">
        <v>170</v>
      </c>
    </row>
    <row r="1074" spans="1:7" x14ac:dyDescent="0.25">
      <c r="A1074" s="4">
        <v>34618</v>
      </c>
      <c r="B1074" s="4">
        <v>133.5</v>
      </c>
      <c r="C1074" s="4">
        <v>0</v>
      </c>
      <c r="D1074" s="4">
        <v>82.5</v>
      </c>
      <c r="E1074" s="4">
        <v>34.5</v>
      </c>
      <c r="F1074" s="4">
        <v>9</v>
      </c>
    </row>
    <row r="1075" spans="1:7" x14ac:dyDescent="0.25">
      <c r="A1075" s="4">
        <v>34628</v>
      </c>
      <c r="B1075" s="4">
        <v>135.5</v>
      </c>
      <c r="C1075" s="4">
        <v>0</v>
      </c>
      <c r="D1075" s="4">
        <v>85</v>
      </c>
      <c r="E1075" s="4">
        <v>8.5</v>
      </c>
      <c r="F1075" s="4">
        <v>4.5</v>
      </c>
      <c r="G1075" s="4" t="s">
        <v>195</v>
      </c>
    </row>
    <row r="1076" spans="1:7" x14ac:dyDescent="0.25">
      <c r="A1076" s="4">
        <v>34634</v>
      </c>
      <c r="B1076" s="4">
        <v>142.5</v>
      </c>
      <c r="C1076" s="4">
        <v>0</v>
      </c>
      <c r="D1076" s="4">
        <v>82.5</v>
      </c>
      <c r="E1076" s="4">
        <v>15</v>
      </c>
      <c r="F1076" s="4">
        <v>0</v>
      </c>
    </row>
    <row r="1077" spans="1:7" x14ac:dyDescent="0.25">
      <c r="A1077" s="4">
        <v>34700</v>
      </c>
      <c r="B1077" s="4">
        <v>135</v>
      </c>
      <c r="C1077" s="4">
        <v>0</v>
      </c>
      <c r="D1077" s="4">
        <v>90</v>
      </c>
      <c r="E1077" s="4">
        <v>26.5</v>
      </c>
      <c r="F1077" s="4">
        <v>0</v>
      </c>
      <c r="G1077" s="4" t="s">
        <v>203</v>
      </c>
    </row>
    <row r="1078" spans="1:7" x14ac:dyDescent="0.25">
      <c r="A1078" s="4">
        <v>34704</v>
      </c>
      <c r="B1078" s="4">
        <v>120</v>
      </c>
      <c r="C1078" s="4">
        <v>22.5</v>
      </c>
      <c r="D1078" s="4">
        <v>82.5</v>
      </c>
      <c r="E1078" s="4">
        <v>7.5</v>
      </c>
      <c r="F1078" s="4">
        <v>0</v>
      </c>
      <c r="G1078" s="4" t="s">
        <v>3</v>
      </c>
    </row>
    <row r="1079" spans="1:7" x14ac:dyDescent="0.25">
      <c r="A1079" s="4">
        <v>34707</v>
      </c>
      <c r="B1079" s="4">
        <v>146.5</v>
      </c>
      <c r="C1079" s="4">
        <v>0</v>
      </c>
      <c r="D1079" s="4">
        <v>63</v>
      </c>
      <c r="E1079" s="4">
        <v>0</v>
      </c>
      <c r="F1079" s="4">
        <v>15.5</v>
      </c>
      <c r="G1079" s="4" t="s">
        <v>201</v>
      </c>
    </row>
    <row r="1080" spans="1:7" x14ac:dyDescent="0.25">
      <c r="A1080" s="4">
        <v>34811</v>
      </c>
      <c r="B1080" s="4">
        <v>127.5</v>
      </c>
      <c r="C1080" s="4">
        <v>7.5</v>
      </c>
      <c r="D1080" s="4">
        <v>82.5</v>
      </c>
      <c r="E1080" s="4">
        <v>14</v>
      </c>
      <c r="F1080" s="4">
        <v>7.5</v>
      </c>
      <c r="G1080" s="4" t="s">
        <v>198</v>
      </c>
    </row>
    <row r="1081" spans="1:7" x14ac:dyDescent="0.25">
      <c r="A1081" s="4">
        <v>34812</v>
      </c>
      <c r="B1081" s="4">
        <v>132</v>
      </c>
      <c r="C1081" s="4">
        <v>7.5</v>
      </c>
      <c r="D1081" s="4">
        <v>85.5</v>
      </c>
      <c r="E1081" s="4">
        <v>31</v>
      </c>
      <c r="F1081" s="4">
        <v>0</v>
      </c>
      <c r="G1081" s="4" t="s">
        <v>172</v>
      </c>
    </row>
    <row r="1082" spans="1:7" x14ac:dyDescent="0.25">
      <c r="A1082" s="4">
        <v>34818</v>
      </c>
      <c r="B1082" s="4">
        <v>90</v>
      </c>
      <c r="C1082" s="4">
        <v>45</v>
      </c>
      <c r="D1082" s="4">
        <v>90</v>
      </c>
      <c r="E1082" s="4">
        <v>8</v>
      </c>
      <c r="F1082" s="4">
        <v>0</v>
      </c>
      <c r="G1082" s="4" t="s">
        <v>180</v>
      </c>
    </row>
    <row r="1083" spans="1:7" x14ac:dyDescent="0.25">
      <c r="A1083" s="4">
        <v>34822</v>
      </c>
      <c r="B1083" s="4">
        <v>135</v>
      </c>
      <c r="C1083" s="4">
        <v>0</v>
      </c>
      <c r="D1083" s="4">
        <v>90</v>
      </c>
      <c r="E1083" s="4">
        <v>15</v>
      </c>
      <c r="F1083" s="4">
        <v>0</v>
      </c>
    </row>
    <row r="1084" spans="1:7" x14ac:dyDescent="0.25">
      <c r="A1084" s="4">
        <v>34824</v>
      </c>
      <c r="B1084" s="4">
        <v>150</v>
      </c>
      <c r="C1084" s="4">
        <v>0</v>
      </c>
      <c r="D1084" s="4">
        <v>75</v>
      </c>
      <c r="E1084" s="4">
        <v>7.5</v>
      </c>
      <c r="F1084" s="4">
        <v>0</v>
      </c>
      <c r="G1084" s="4" t="s">
        <v>181</v>
      </c>
    </row>
    <row r="1085" spans="1:7" x14ac:dyDescent="0.25">
      <c r="A1085" s="4">
        <v>34827</v>
      </c>
      <c r="B1085" s="4">
        <v>67.5</v>
      </c>
      <c r="C1085" s="4">
        <v>97.5</v>
      </c>
      <c r="D1085" s="4">
        <v>60</v>
      </c>
      <c r="E1085" s="4">
        <v>34</v>
      </c>
      <c r="F1085" s="4">
        <v>0</v>
      </c>
    </row>
    <row r="1086" spans="1:7" x14ac:dyDescent="0.25">
      <c r="A1086" s="4">
        <v>34828</v>
      </c>
      <c r="B1086" s="4">
        <v>120</v>
      </c>
      <c r="C1086" s="4">
        <v>0</v>
      </c>
      <c r="D1086" s="4">
        <v>90</v>
      </c>
      <c r="E1086" s="4">
        <v>7.5</v>
      </c>
      <c r="F1086" s="4">
        <v>15</v>
      </c>
      <c r="G1086" s="4" t="s">
        <v>169</v>
      </c>
    </row>
    <row r="1087" spans="1:7" x14ac:dyDescent="0.25">
      <c r="A1087" s="4">
        <v>34833</v>
      </c>
      <c r="B1087" s="4">
        <v>123</v>
      </c>
      <c r="C1087" s="4">
        <v>4.5</v>
      </c>
      <c r="D1087" s="4">
        <v>85</v>
      </c>
      <c r="E1087" s="4">
        <v>12.5</v>
      </c>
      <c r="F1087" s="4">
        <v>12.5</v>
      </c>
      <c r="G1087" s="4" t="s">
        <v>164</v>
      </c>
    </row>
    <row r="1088" spans="1:7" x14ac:dyDescent="0.25">
      <c r="A1088" s="4">
        <v>34835</v>
      </c>
      <c r="B1088" s="4">
        <v>82.5</v>
      </c>
      <c r="C1088" s="4">
        <v>7.5</v>
      </c>
      <c r="D1088" s="4">
        <v>22.5</v>
      </c>
      <c r="E1088" s="4">
        <v>14.5</v>
      </c>
      <c r="F1088" s="4">
        <v>7.5</v>
      </c>
    </row>
    <row r="1089" spans="1:7" x14ac:dyDescent="0.25">
      <c r="A1089" s="4">
        <v>34837</v>
      </c>
      <c r="B1089" s="4">
        <v>142.5</v>
      </c>
      <c r="C1089" s="4">
        <v>0</v>
      </c>
      <c r="D1089" s="4">
        <v>82.5</v>
      </c>
      <c r="E1089" s="4">
        <v>101.5</v>
      </c>
      <c r="F1089" s="4">
        <v>0</v>
      </c>
      <c r="G1089" s="4" t="s">
        <v>196</v>
      </c>
    </row>
    <row r="1090" spans="1:7" x14ac:dyDescent="0.25">
      <c r="A1090" s="4">
        <v>34910</v>
      </c>
      <c r="B1090" s="4">
        <v>135</v>
      </c>
      <c r="C1090" s="4">
        <v>0</v>
      </c>
      <c r="D1090" s="4">
        <v>90</v>
      </c>
      <c r="E1090" s="4">
        <v>33.5</v>
      </c>
      <c r="F1090" s="4">
        <v>0</v>
      </c>
    </row>
    <row r="1091" spans="1:7" x14ac:dyDescent="0.25">
      <c r="A1091" s="4">
        <v>34911</v>
      </c>
      <c r="B1091" s="4">
        <v>138</v>
      </c>
      <c r="C1091" s="4">
        <v>7.5</v>
      </c>
      <c r="D1091" s="4">
        <v>75</v>
      </c>
      <c r="E1091" s="4">
        <v>11</v>
      </c>
      <c r="F1091" s="4">
        <v>4.5</v>
      </c>
      <c r="G1091" s="4" t="s">
        <v>3</v>
      </c>
    </row>
    <row r="1092" spans="1:7" x14ac:dyDescent="0.25">
      <c r="A1092" s="4">
        <v>34912</v>
      </c>
      <c r="B1092" s="4">
        <v>135</v>
      </c>
      <c r="C1092" s="4">
        <v>0</v>
      </c>
      <c r="D1092" s="4">
        <v>90</v>
      </c>
      <c r="E1092" s="4">
        <v>8.5</v>
      </c>
      <c r="F1092" s="4">
        <v>0</v>
      </c>
      <c r="G1092" s="4" t="s">
        <v>184</v>
      </c>
    </row>
    <row r="1093" spans="1:7" x14ac:dyDescent="0.25">
      <c r="A1093" s="4">
        <v>34915</v>
      </c>
      <c r="B1093" s="4">
        <v>134.5</v>
      </c>
      <c r="C1093" s="4">
        <v>7.5</v>
      </c>
      <c r="D1093" s="4">
        <v>75</v>
      </c>
      <c r="E1093" s="4">
        <v>13.5</v>
      </c>
      <c r="F1093" s="4">
        <v>8</v>
      </c>
      <c r="G1093" s="4" t="s">
        <v>191</v>
      </c>
    </row>
    <row r="1094" spans="1:7" x14ac:dyDescent="0.25">
      <c r="A1094" s="4">
        <v>34917</v>
      </c>
      <c r="B1094" s="4">
        <v>150</v>
      </c>
      <c r="C1094" s="4">
        <v>0</v>
      </c>
      <c r="D1094" s="4">
        <v>75</v>
      </c>
      <c r="E1094" s="4">
        <v>27</v>
      </c>
      <c r="F1094" s="4">
        <v>0</v>
      </c>
      <c r="G1094" s="4" t="s">
        <v>170</v>
      </c>
    </row>
    <row r="1095" spans="1:7" x14ac:dyDescent="0.25">
      <c r="A1095" s="4">
        <v>34919</v>
      </c>
      <c r="B1095" s="4">
        <v>135</v>
      </c>
      <c r="C1095" s="4">
        <v>12</v>
      </c>
      <c r="D1095" s="4">
        <v>78</v>
      </c>
      <c r="E1095" s="4">
        <v>7</v>
      </c>
      <c r="F1095" s="4">
        <v>0</v>
      </c>
      <c r="G1095" s="4" t="s">
        <v>185</v>
      </c>
    </row>
    <row r="1096" spans="1:7" x14ac:dyDescent="0.25">
      <c r="A1096" s="4">
        <v>34937</v>
      </c>
      <c r="B1096" s="4">
        <v>118</v>
      </c>
      <c r="C1096" s="4">
        <v>18</v>
      </c>
      <c r="D1096" s="4">
        <v>87</v>
      </c>
      <c r="E1096" s="4">
        <v>1.5</v>
      </c>
      <c r="F1096" s="4">
        <v>3.5</v>
      </c>
    </row>
    <row r="1097" spans="1:7" x14ac:dyDescent="0.25">
      <c r="A1097" s="4">
        <v>34995</v>
      </c>
      <c r="B1097" s="4">
        <v>0</v>
      </c>
      <c r="C1097" s="4">
        <v>0</v>
      </c>
      <c r="D1097" s="4">
        <v>0</v>
      </c>
      <c r="E1097" s="4">
        <v>0</v>
      </c>
      <c r="F1097" s="4">
        <v>225</v>
      </c>
      <c r="G1097" s="4" t="s">
        <v>196</v>
      </c>
    </row>
    <row r="1098" spans="1:7" x14ac:dyDescent="0.25">
      <c r="A1098" s="4">
        <v>34996</v>
      </c>
      <c r="B1098" s="4">
        <v>136</v>
      </c>
      <c r="C1098" s="4">
        <v>4.5</v>
      </c>
      <c r="D1098" s="4">
        <v>75</v>
      </c>
      <c r="E1098" s="4">
        <v>18</v>
      </c>
      <c r="F1098" s="4">
        <v>9.5</v>
      </c>
      <c r="G1098" s="4" t="s">
        <v>189</v>
      </c>
    </row>
    <row r="1099" spans="1:7" x14ac:dyDescent="0.25">
      <c r="A1099" s="4">
        <v>35125</v>
      </c>
      <c r="B1099" s="4">
        <v>111.5</v>
      </c>
      <c r="C1099" s="4">
        <v>7.5</v>
      </c>
      <c r="D1099" s="4">
        <v>75</v>
      </c>
      <c r="E1099" s="4">
        <v>20.5</v>
      </c>
      <c r="F1099" s="4">
        <v>31</v>
      </c>
      <c r="G1099" s="4" t="s">
        <v>170</v>
      </c>
    </row>
    <row r="1100" spans="1:7" x14ac:dyDescent="0.25">
      <c r="A1100" s="4">
        <v>35127</v>
      </c>
      <c r="B1100" s="4">
        <v>142.5</v>
      </c>
      <c r="C1100" s="4">
        <v>0</v>
      </c>
      <c r="D1100" s="4">
        <v>82.5</v>
      </c>
      <c r="E1100" s="4">
        <v>39.5</v>
      </c>
      <c r="F1100" s="4">
        <v>0</v>
      </c>
      <c r="G1100" s="4" t="s">
        <v>170</v>
      </c>
    </row>
    <row r="1101" spans="1:7" x14ac:dyDescent="0.25">
      <c r="A1101" s="4">
        <v>35129</v>
      </c>
      <c r="B1101" s="4">
        <v>139.5</v>
      </c>
      <c r="C1101" s="4">
        <v>0</v>
      </c>
      <c r="D1101" s="4">
        <v>85.5</v>
      </c>
      <c r="E1101" s="4">
        <v>26</v>
      </c>
      <c r="F1101" s="4">
        <v>0</v>
      </c>
    </row>
    <row r="1102" spans="1:7" x14ac:dyDescent="0.25">
      <c r="A1102" s="4">
        <v>35144</v>
      </c>
      <c r="B1102" s="4">
        <v>135</v>
      </c>
      <c r="C1102" s="4">
        <v>12</v>
      </c>
      <c r="D1102" s="4">
        <v>78</v>
      </c>
      <c r="E1102" s="4">
        <v>7.5</v>
      </c>
      <c r="F1102" s="4">
        <v>0</v>
      </c>
      <c r="G1102" s="4" t="s">
        <v>3</v>
      </c>
    </row>
    <row r="1103" spans="1:7" x14ac:dyDescent="0.25">
      <c r="A1103" s="4">
        <v>35295</v>
      </c>
      <c r="B1103" s="4">
        <v>142.5</v>
      </c>
      <c r="C1103" s="4">
        <v>0</v>
      </c>
      <c r="D1103" s="4">
        <v>82.5</v>
      </c>
      <c r="E1103" s="4">
        <v>30.5</v>
      </c>
      <c r="F1103" s="4">
        <v>0</v>
      </c>
      <c r="G1103" s="4" t="s">
        <v>196</v>
      </c>
    </row>
    <row r="1104" spans="1:7" x14ac:dyDescent="0.25">
      <c r="A1104" s="4">
        <v>35299</v>
      </c>
      <c r="B1104" s="4">
        <v>135</v>
      </c>
      <c r="C1104" s="4">
        <v>0</v>
      </c>
      <c r="D1104" s="4">
        <v>90</v>
      </c>
      <c r="E1104" s="4">
        <v>62</v>
      </c>
      <c r="F1104" s="4">
        <v>0</v>
      </c>
      <c r="G1104" s="4" t="s">
        <v>173</v>
      </c>
    </row>
    <row r="1105" spans="1:7" x14ac:dyDescent="0.25">
      <c r="A1105" s="4">
        <v>35300</v>
      </c>
      <c r="B1105" s="4">
        <v>147</v>
      </c>
      <c r="C1105" s="4">
        <v>0</v>
      </c>
      <c r="D1105" s="4">
        <v>78</v>
      </c>
      <c r="E1105" s="4">
        <v>29</v>
      </c>
      <c r="F1105" s="4">
        <v>0</v>
      </c>
      <c r="G1105" s="4" t="s">
        <v>170</v>
      </c>
    </row>
    <row r="1106" spans="1:7" x14ac:dyDescent="0.25">
      <c r="A1106" s="4">
        <v>35314</v>
      </c>
      <c r="B1106" s="4">
        <v>141</v>
      </c>
      <c r="C1106" s="4">
        <v>7.5</v>
      </c>
      <c r="D1106" s="4">
        <v>75</v>
      </c>
      <c r="E1106" s="4">
        <v>24</v>
      </c>
      <c r="F1106" s="4">
        <v>1.5</v>
      </c>
      <c r="G1106" s="4" t="s">
        <v>170</v>
      </c>
    </row>
    <row r="1107" spans="1:7" x14ac:dyDescent="0.25">
      <c r="A1107" s="4">
        <v>35317</v>
      </c>
      <c r="B1107" s="4">
        <v>157.5</v>
      </c>
      <c r="C1107" s="4">
        <v>0</v>
      </c>
      <c r="D1107" s="4">
        <v>67.5</v>
      </c>
      <c r="E1107" s="4">
        <v>0</v>
      </c>
      <c r="F1107" s="4">
        <v>0</v>
      </c>
      <c r="G1107" s="4" t="s">
        <v>192</v>
      </c>
    </row>
    <row r="1108" spans="1:7" x14ac:dyDescent="0.25">
      <c r="A1108" s="4">
        <v>35321</v>
      </c>
      <c r="B1108" s="4">
        <v>111.5</v>
      </c>
      <c r="C1108" s="4">
        <v>15</v>
      </c>
      <c r="D1108" s="4">
        <v>82.5</v>
      </c>
      <c r="E1108" s="4">
        <v>4</v>
      </c>
      <c r="F1108" s="4">
        <v>16</v>
      </c>
      <c r="G1108" s="4" t="s">
        <v>203</v>
      </c>
    </row>
    <row r="1109" spans="1:7" x14ac:dyDescent="0.25">
      <c r="A1109" s="4">
        <v>35385</v>
      </c>
      <c r="B1109" s="4">
        <v>127.5</v>
      </c>
      <c r="C1109" s="4">
        <v>7.5</v>
      </c>
      <c r="D1109" s="4">
        <v>90</v>
      </c>
      <c r="E1109" s="4">
        <v>7.5</v>
      </c>
      <c r="F1109" s="4">
        <v>0</v>
      </c>
      <c r="G1109" s="4" t="s">
        <v>191</v>
      </c>
    </row>
    <row r="1110" spans="1:7" x14ac:dyDescent="0.25">
      <c r="A1110" s="4">
        <v>35387</v>
      </c>
      <c r="B1110" s="4">
        <v>127</v>
      </c>
      <c r="C1110" s="4">
        <v>0</v>
      </c>
      <c r="D1110" s="4">
        <v>90</v>
      </c>
      <c r="E1110" s="4">
        <v>8</v>
      </c>
      <c r="F1110" s="4">
        <v>8</v>
      </c>
      <c r="G1110" s="4" t="s">
        <v>184</v>
      </c>
    </row>
    <row r="1111" spans="1:7" x14ac:dyDescent="0.25">
      <c r="A1111" s="4">
        <v>35390</v>
      </c>
      <c r="B1111" s="4">
        <v>142.5</v>
      </c>
      <c r="C1111" s="4">
        <v>0</v>
      </c>
      <c r="D1111" s="4">
        <v>82.5</v>
      </c>
      <c r="E1111" s="4">
        <v>28</v>
      </c>
      <c r="F1111" s="4">
        <v>0</v>
      </c>
      <c r="G1111" s="4" t="s">
        <v>174</v>
      </c>
    </row>
    <row r="1112" spans="1:7" x14ac:dyDescent="0.25">
      <c r="A1112" s="4">
        <v>35395</v>
      </c>
      <c r="B1112" s="4">
        <v>88.5</v>
      </c>
      <c r="C1112" s="4">
        <v>52.5</v>
      </c>
      <c r="D1112" s="4">
        <v>82.5</v>
      </c>
      <c r="E1112" s="4">
        <v>14.5</v>
      </c>
      <c r="F1112" s="4">
        <v>1.5</v>
      </c>
      <c r="G1112" s="4" t="s">
        <v>192</v>
      </c>
    </row>
    <row r="1113" spans="1:7" x14ac:dyDescent="0.25">
      <c r="A1113" s="4">
        <v>35402</v>
      </c>
      <c r="B1113" s="4">
        <v>135</v>
      </c>
      <c r="C1113" s="4">
        <v>4.5</v>
      </c>
      <c r="D1113" s="4">
        <v>85.5</v>
      </c>
      <c r="E1113" s="4">
        <v>12</v>
      </c>
      <c r="F1113" s="4">
        <v>0</v>
      </c>
      <c r="G1113" s="4" t="s">
        <v>184</v>
      </c>
    </row>
    <row r="1114" spans="1:7" x14ac:dyDescent="0.25">
      <c r="A1114" s="4">
        <v>35405</v>
      </c>
      <c r="B1114" s="4">
        <v>135</v>
      </c>
      <c r="C1114" s="4">
        <v>0</v>
      </c>
      <c r="D1114" s="4">
        <v>90</v>
      </c>
      <c r="E1114" s="4">
        <v>42</v>
      </c>
      <c r="F1114" s="4">
        <v>0</v>
      </c>
      <c r="G1114" s="4" t="s">
        <v>168</v>
      </c>
    </row>
    <row r="1115" spans="1:7" x14ac:dyDescent="0.25">
      <c r="A1115" s="4">
        <v>35409</v>
      </c>
      <c r="B1115" s="4">
        <v>94.5</v>
      </c>
      <c r="C1115" s="4">
        <v>37.5</v>
      </c>
      <c r="D1115" s="4">
        <v>85.5</v>
      </c>
      <c r="E1115" s="4">
        <v>25.5</v>
      </c>
      <c r="F1115" s="4">
        <v>7.5</v>
      </c>
      <c r="G1115" s="4" t="s">
        <v>173</v>
      </c>
    </row>
    <row r="1116" spans="1:7" x14ac:dyDescent="0.25">
      <c r="A1116" s="4">
        <v>35500</v>
      </c>
      <c r="B1116" s="4">
        <v>135</v>
      </c>
      <c r="C1116" s="4">
        <v>0</v>
      </c>
      <c r="D1116" s="4">
        <v>67.5</v>
      </c>
      <c r="E1116" s="4">
        <v>7.5</v>
      </c>
      <c r="F1116" s="4">
        <v>22.5</v>
      </c>
      <c r="G1116" s="4" t="s">
        <v>196</v>
      </c>
    </row>
    <row r="1117" spans="1:7" x14ac:dyDescent="0.25">
      <c r="A1117" s="4">
        <v>35504</v>
      </c>
      <c r="B1117" s="4">
        <v>142.5</v>
      </c>
      <c r="C1117" s="4">
        <v>7.5</v>
      </c>
      <c r="D1117" s="4">
        <v>75</v>
      </c>
      <c r="E1117" s="4">
        <v>34</v>
      </c>
      <c r="F1117" s="4">
        <v>0</v>
      </c>
      <c r="G1117" s="4" t="s">
        <v>196</v>
      </c>
    </row>
    <row r="1118" spans="1:7" x14ac:dyDescent="0.25">
      <c r="A1118" s="4">
        <v>35511</v>
      </c>
      <c r="B1118" s="4">
        <v>132</v>
      </c>
      <c r="C1118" s="4">
        <v>15</v>
      </c>
      <c r="D1118" s="4">
        <v>78</v>
      </c>
      <c r="E1118" s="4">
        <v>41</v>
      </c>
      <c r="F1118" s="4">
        <v>0</v>
      </c>
    </row>
    <row r="1119" spans="1:7" x14ac:dyDescent="0.25">
      <c r="A1119" s="4">
        <v>35513</v>
      </c>
      <c r="B1119" s="4">
        <v>147</v>
      </c>
      <c r="C1119" s="4">
        <v>0</v>
      </c>
      <c r="D1119" s="4">
        <v>78</v>
      </c>
      <c r="E1119" s="4">
        <v>26</v>
      </c>
      <c r="F1119" s="4">
        <v>0</v>
      </c>
    </row>
    <row r="1120" spans="1:7" x14ac:dyDescent="0.25">
      <c r="A1120" s="4">
        <v>35516</v>
      </c>
      <c r="B1120" s="4">
        <v>136.5</v>
      </c>
      <c r="C1120" s="4">
        <v>0</v>
      </c>
      <c r="D1120" s="4">
        <v>85</v>
      </c>
      <c r="E1120" s="4">
        <v>47</v>
      </c>
      <c r="F1120" s="4">
        <v>3.5</v>
      </c>
      <c r="G1120" s="4" t="s">
        <v>164</v>
      </c>
    </row>
    <row r="1121" spans="1:7" x14ac:dyDescent="0.25">
      <c r="A1121" s="4">
        <v>35573</v>
      </c>
      <c r="B1121" s="4">
        <v>150</v>
      </c>
      <c r="C1121" s="4">
        <v>0</v>
      </c>
      <c r="D1121" s="4">
        <v>75</v>
      </c>
      <c r="E1121" s="4">
        <v>14.5</v>
      </c>
      <c r="F1121" s="4">
        <v>0</v>
      </c>
    </row>
    <row r="1122" spans="1:7" x14ac:dyDescent="0.25">
      <c r="A1122" s="4">
        <v>35574</v>
      </c>
      <c r="B1122" s="4">
        <v>96.5</v>
      </c>
      <c r="C1122" s="4">
        <v>34.5</v>
      </c>
      <c r="D1122" s="4">
        <v>85.5</v>
      </c>
      <c r="E1122" s="4">
        <v>15</v>
      </c>
      <c r="F1122" s="4">
        <v>8.5</v>
      </c>
      <c r="G1122" s="4" t="s">
        <v>176</v>
      </c>
    </row>
    <row r="1123" spans="1:7" x14ac:dyDescent="0.25">
      <c r="A1123" s="4">
        <v>35588</v>
      </c>
      <c r="B1123" s="4">
        <v>120</v>
      </c>
      <c r="C1123" s="4">
        <v>22.5</v>
      </c>
      <c r="D1123" s="4">
        <v>82.5</v>
      </c>
      <c r="E1123" s="4">
        <v>23</v>
      </c>
      <c r="F1123" s="4">
        <v>0</v>
      </c>
      <c r="G1123" s="4" t="s">
        <v>203</v>
      </c>
    </row>
    <row r="1124" spans="1:7" x14ac:dyDescent="0.25">
      <c r="A1124" s="4">
        <v>35591</v>
      </c>
      <c r="B1124" s="4">
        <v>132</v>
      </c>
      <c r="C1124" s="4">
        <v>7.5</v>
      </c>
      <c r="D1124" s="4">
        <v>85.5</v>
      </c>
      <c r="E1124" s="4">
        <v>24.5</v>
      </c>
      <c r="F1124" s="4">
        <v>0</v>
      </c>
      <c r="G1124" s="4" t="s">
        <v>189</v>
      </c>
    </row>
    <row r="1125" spans="1:7" x14ac:dyDescent="0.25">
      <c r="A1125" s="4">
        <v>35592</v>
      </c>
      <c r="B1125" s="4">
        <v>135</v>
      </c>
      <c r="C1125" s="4">
        <v>0</v>
      </c>
      <c r="D1125" s="4">
        <v>90</v>
      </c>
      <c r="E1125" s="4">
        <v>10</v>
      </c>
      <c r="F1125" s="4">
        <v>0</v>
      </c>
      <c r="G1125" s="4" t="s">
        <v>184</v>
      </c>
    </row>
    <row r="1126" spans="1:7" x14ac:dyDescent="0.25">
      <c r="A1126" s="4">
        <v>35593</v>
      </c>
      <c r="B1126" s="4">
        <v>135</v>
      </c>
      <c r="C1126" s="4">
        <v>0</v>
      </c>
      <c r="D1126" s="4">
        <v>90</v>
      </c>
      <c r="E1126" s="4">
        <v>16.5</v>
      </c>
      <c r="F1126" s="4">
        <v>0</v>
      </c>
      <c r="G1126" s="4" t="s">
        <v>196</v>
      </c>
    </row>
    <row r="1127" spans="1:7" x14ac:dyDescent="0.25">
      <c r="A1127" s="4">
        <v>35666</v>
      </c>
      <c r="B1127" s="4">
        <v>140</v>
      </c>
      <c r="C1127" s="4">
        <v>0</v>
      </c>
      <c r="D1127" s="4">
        <v>85</v>
      </c>
      <c r="E1127" s="4">
        <v>22</v>
      </c>
      <c r="F1127" s="4">
        <v>0</v>
      </c>
      <c r="G1127" s="4" t="s">
        <v>195</v>
      </c>
    </row>
    <row r="1128" spans="1:7" x14ac:dyDescent="0.25">
      <c r="A1128" s="4">
        <v>35668</v>
      </c>
      <c r="B1128" s="4">
        <v>132</v>
      </c>
      <c r="C1128" s="4">
        <v>0</v>
      </c>
      <c r="D1128" s="4">
        <v>78</v>
      </c>
      <c r="E1128" s="4">
        <v>52</v>
      </c>
      <c r="F1128" s="4">
        <v>15</v>
      </c>
    </row>
    <row r="1129" spans="1:7" x14ac:dyDescent="0.25">
      <c r="A1129" s="4">
        <v>35670</v>
      </c>
      <c r="B1129" s="4">
        <v>135</v>
      </c>
      <c r="C1129" s="4">
        <v>0</v>
      </c>
      <c r="D1129" s="4">
        <v>90</v>
      </c>
      <c r="E1129" s="4">
        <v>22.5</v>
      </c>
      <c r="F1129" s="4">
        <v>0</v>
      </c>
    </row>
    <row r="1130" spans="1:7" x14ac:dyDescent="0.25">
      <c r="A1130" s="4">
        <v>35671</v>
      </c>
      <c r="B1130" s="4">
        <v>94.5</v>
      </c>
      <c r="C1130" s="4">
        <v>37.5</v>
      </c>
      <c r="D1130" s="4">
        <v>93</v>
      </c>
      <c r="E1130" s="4">
        <v>17</v>
      </c>
      <c r="F1130" s="4">
        <v>0</v>
      </c>
      <c r="G1130" s="4" t="s">
        <v>196</v>
      </c>
    </row>
    <row r="1131" spans="1:7" x14ac:dyDescent="0.25">
      <c r="A1131" s="4">
        <v>35685</v>
      </c>
      <c r="B1131" s="4">
        <v>124.5</v>
      </c>
      <c r="C1131" s="4">
        <v>7.5</v>
      </c>
      <c r="D1131" s="4">
        <v>90</v>
      </c>
      <c r="E1131" s="4">
        <v>15</v>
      </c>
      <c r="F1131" s="4">
        <v>3</v>
      </c>
    </row>
    <row r="1132" spans="1:7" x14ac:dyDescent="0.25">
      <c r="A1132" s="4">
        <v>35689</v>
      </c>
      <c r="B1132" s="4">
        <v>142.5</v>
      </c>
      <c r="C1132" s="4">
        <v>7.5</v>
      </c>
      <c r="D1132" s="4">
        <v>75</v>
      </c>
      <c r="E1132" s="4">
        <v>22.5</v>
      </c>
      <c r="F1132" s="4">
        <v>0</v>
      </c>
    </row>
    <row r="1133" spans="1:7" x14ac:dyDescent="0.25">
      <c r="A1133" s="4">
        <v>35691</v>
      </c>
      <c r="B1133" s="4">
        <v>120</v>
      </c>
      <c r="C1133" s="4">
        <v>0</v>
      </c>
      <c r="D1133" s="4">
        <v>75</v>
      </c>
      <c r="E1133" s="4">
        <v>32.5</v>
      </c>
      <c r="F1133" s="4">
        <v>30</v>
      </c>
      <c r="G1133" s="4" t="s">
        <v>196</v>
      </c>
    </row>
    <row r="1134" spans="1:7" x14ac:dyDescent="0.25">
      <c r="A1134" s="4">
        <v>35693</v>
      </c>
      <c r="B1134" s="4">
        <v>135</v>
      </c>
      <c r="C1134" s="4">
        <v>0</v>
      </c>
      <c r="D1134" s="4">
        <v>90</v>
      </c>
      <c r="E1134" s="4">
        <v>0</v>
      </c>
      <c r="F1134" s="4">
        <v>0</v>
      </c>
      <c r="G1134" s="4" t="s">
        <v>198</v>
      </c>
    </row>
    <row r="1135" spans="1:7" x14ac:dyDescent="0.25">
      <c r="A1135" s="4">
        <v>35694</v>
      </c>
      <c r="B1135" s="4">
        <v>139.5</v>
      </c>
      <c r="C1135" s="4">
        <v>0</v>
      </c>
      <c r="D1135" s="4">
        <v>85.5</v>
      </c>
      <c r="E1135" s="4">
        <v>36</v>
      </c>
      <c r="F1135" s="4">
        <v>0</v>
      </c>
      <c r="G1135" s="4" t="s">
        <v>171</v>
      </c>
    </row>
    <row r="1136" spans="1:7" x14ac:dyDescent="0.25">
      <c r="A1136" s="4">
        <v>35698</v>
      </c>
      <c r="B1136" s="4">
        <v>130</v>
      </c>
      <c r="C1136" s="4">
        <v>9.5</v>
      </c>
      <c r="D1136" s="4">
        <v>85.5</v>
      </c>
      <c r="E1136" s="4">
        <v>17</v>
      </c>
      <c r="F1136" s="4">
        <v>0</v>
      </c>
    </row>
    <row r="1137" spans="1:7" x14ac:dyDescent="0.25">
      <c r="A1137" s="4">
        <v>35699</v>
      </c>
      <c r="B1137" s="4">
        <v>142.5</v>
      </c>
      <c r="C1137" s="4">
        <v>0</v>
      </c>
      <c r="D1137" s="4">
        <v>82.5</v>
      </c>
      <c r="E1137" s="4">
        <v>10</v>
      </c>
      <c r="F1137" s="4">
        <v>0</v>
      </c>
      <c r="G1137" s="4" t="s">
        <v>194</v>
      </c>
    </row>
    <row r="1138" spans="1:7" x14ac:dyDescent="0.25">
      <c r="A1138" s="4">
        <v>35835</v>
      </c>
      <c r="B1138" s="4">
        <v>82</v>
      </c>
      <c r="C1138" s="4">
        <v>0</v>
      </c>
      <c r="D1138" s="4">
        <v>90</v>
      </c>
      <c r="E1138" s="4">
        <v>0</v>
      </c>
      <c r="F1138" s="4">
        <v>53</v>
      </c>
      <c r="G1138" s="4" t="s">
        <v>167</v>
      </c>
    </row>
    <row r="1139" spans="1:7" x14ac:dyDescent="0.25">
      <c r="A1139" s="4">
        <v>35863</v>
      </c>
      <c r="B1139" s="4">
        <v>82.5</v>
      </c>
      <c r="C1139" s="4">
        <v>52.5</v>
      </c>
      <c r="D1139" s="4">
        <v>90</v>
      </c>
      <c r="E1139" s="4">
        <v>8</v>
      </c>
      <c r="F1139" s="4">
        <v>0</v>
      </c>
    </row>
    <row r="1140" spans="1:7" x14ac:dyDescent="0.25">
      <c r="A1140" s="4">
        <v>35864</v>
      </c>
      <c r="B1140" s="4">
        <v>124.5</v>
      </c>
      <c r="C1140" s="4">
        <v>0</v>
      </c>
      <c r="D1140" s="4">
        <v>85.5</v>
      </c>
      <c r="E1140" s="4">
        <v>33.5</v>
      </c>
      <c r="F1140" s="4">
        <v>15</v>
      </c>
    </row>
    <row r="1141" spans="1:7" x14ac:dyDescent="0.25">
      <c r="A1141" s="4">
        <v>35865</v>
      </c>
      <c r="B1141" s="4">
        <v>142.5</v>
      </c>
      <c r="C1141" s="4">
        <v>0</v>
      </c>
      <c r="D1141" s="4">
        <v>82.5</v>
      </c>
      <c r="E1141" s="4">
        <v>37</v>
      </c>
      <c r="F1141" s="4">
        <v>0</v>
      </c>
    </row>
    <row r="1142" spans="1:7" x14ac:dyDescent="0.25">
      <c r="A1142" s="4">
        <v>35866</v>
      </c>
      <c r="B1142" s="4">
        <v>117</v>
      </c>
      <c r="C1142" s="4">
        <v>22.5</v>
      </c>
      <c r="D1142" s="4">
        <v>85.5</v>
      </c>
      <c r="E1142" s="4">
        <v>18.5</v>
      </c>
      <c r="F1142" s="4">
        <v>0</v>
      </c>
    </row>
    <row r="1143" spans="1:7" x14ac:dyDescent="0.25">
      <c r="A1143" s="4">
        <v>35870</v>
      </c>
      <c r="B1143" s="4">
        <v>135</v>
      </c>
      <c r="C1143" s="4">
        <v>0</v>
      </c>
      <c r="D1143" s="4">
        <v>90</v>
      </c>
      <c r="E1143" s="4">
        <v>18</v>
      </c>
      <c r="F1143" s="4">
        <v>0</v>
      </c>
      <c r="G1143" s="4" t="s">
        <v>194</v>
      </c>
    </row>
    <row r="1144" spans="1:7" x14ac:dyDescent="0.25">
      <c r="A1144" s="4">
        <v>35876</v>
      </c>
      <c r="B1144" s="4">
        <v>142</v>
      </c>
      <c r="C1144" s="4">
        <v>0</v>
      </c>
      <c r="D1144" s="4">
        <v>75</v>
      </c>
      <c r="E1144" s="4">
        <v>20.5</v>
      </c>
      <c r="F1144" s="4">
        <v>8</v>
      </c>
      <c r="G1144" s="4" t="s">
        <v>169</v>
      </c>
    </row>
    <row r="1145" spans="1:7" x14ac:dyDescent="0.25">
      <c r="A1145" s="4">
        <v>35890</v>
      </c>
      <c r="B1145" s="4">
        <v>134</v>
      </c>
      <c r="C1145" s="4">
        <v>4</v>
      </c>
      <c r="D1145" s="4">
        <v>82.5</v>
      </c>
      <c r="E1145" s="4">
        <v>22.5</v>
      </c>
      <c r="F1145" s="4">
        <v>4.5</v>
      </c>
      <c r="G1145" s="4" t="s">
        <v>176</v>
      </c>
    </row>
    <row r="1146" spans="1:7" x14ac:dyDescent="0.25">
      <c r="A1146" s="4">
        <v>35921</v>
      </c>
      <c r="B1146" s="4">
        <v>142.5</v>
      </c>
      <c r="C1146" s="4">
        <v>12</v>
      </c>
      <c r="D1146" s="4">
        <v>70.5</v>
      </c>
      <c r="E1146" s="4">
        <v>14</v>
      </c>
      <c r="F1146" s="4">
        <v>0</v>
      </c>
      <c r="G1146" s="4" t="s">
        <v>165</v>
      </c>
    </row>
    <row r="1147" spans="1:7" x14ac:dyDescent="0.25">
      <c r="A1147" s="4">
        <v>35922</v>
      </c>
      <c r="B1147" s="4">
        <v>132</v>
      </c>
      <c r="C1147" s="4">
        <v>4.5</v>
      </c>
      <c r="D1147" s="4">
        <v>85.5</v>
      </c>
      <c r="E1147" s="4">
        <v>8</v>
      </c>
      <c r="F1147" s="4">
        <v>3</v>
      </c>
      <c r="G1147" s="4" t="s">
        <v>184</v>
      </c>
    </row>
    <row r="1148" spans="1:7" x14ac:dyDescent="0.25">
      <c r="A1148" s="4">
        <v>35936</v>
      </c>
      <c r="B1148" s="4">
        <v>90</v>
      </c>
      <c r="C1148" s="4">
        <v>45</v>
      </c>
      <c r="D1148" s="4">
        <v>90</v>
      </c>
      <c r="E1148" s="4">
        <v>14.5</v>
      </c>
      <c r="F1148" s="4">
        <v>0</v>
      </c>
    </row>
    <row r="1149" spans="1:7" x14ac:dyDescent="0.25">
      <c r="A1149" s="4">
        <v>35944</v>
      </c>
      <c r="B1149" s="4">
        <v>110.5</v>
      </c>
      <c r="C1149" s="4">
        <v>37.5</v>
      </c>
      <c r="D1149" s="4">
        <v>75</v>
      </c>
      <c r="E1149" s="4">
        <v>17.5</v>
      </c>
      <c r="F1149" s="4">
        <v>2</v>
      </c>
      <c r="G1149" s="4" t="s">
        <v>188</v>
      </c>
    </row>
    <row r="1150" spans="1:7" x14ac:dyDescent="0.25">
      <c r="A1150" s="4">
        <v>35946</v>
      </c>
      <c r="B1150" s="4">
        <v>146.5</v>
      </c>
      <c r="C1150" s="4">
        <v>0</v>
      </c>
      <c r="D1150" s="4">
        <v>75</v>
      </c>
      <c r="E1150" s="4">
        <v>22.5</v>
      </c>
      <c r="F1150" s="4">
        <v>3.5</v>
      </c>
      <c r="G1150" s="4" t="s">
        <v>189</v>
      </c>
    </row>
    <row r="1151" spans="1:7" x14ac:dyDescent="0.25">
      <c r="A1151" s="4">
        <v>35949</v>
      </c>
      <c r="B1151" s="4">
        <v>127.5</v>
      </c>
      <c r="C1151" s="4">
        <v>15</v>
      </c>
      <c r="D1151" s="4">
        <v>82.5</v>
      </c>
      <c r="E1151" s="4">
        <v>16.5</v>
      </c>
      <c r="F1151" s="4">
        <v>0</v>
      </c>
      <c r="G1151" s="4" t="s">
        <v>165</v>
      </c>
    </row>
    <row r="1152" spans="1:7" x14ac:dyDescent="0.25">
      <c r="A1152" s="4">
        <v>35974</v>
      </c>
      <c r="B1152" s="4">
        <v>135</v>
      </c>
      <c r="C1152" s="4">
        <v>0</v>
      </c>
      <c r="D1152" s="4">
        <v>90</v>
      </c>
      <c r="E1152" s="4">
        <v>7.5</v>
      </c>
      <c r="F1152" s="4">
        <v>0</v>
      </c>
      <c r="G1152" s="4" t="s">
        <v>169</v>
      </c>
    </row>
    <row r="1153" spans="1:7" x14ac:dyDescent="0.25">
      <c r="A1153" s="4">
        <v>35979</v>
      </c>
      <c r="B1153" s="4">
        <v>135</v>
      </c>
      <c r="C1153" s="4">
        <v>0</v>
      </c>
      <c r="D1153" s="4">
        <v>90</v>
      </c>
      <c r="E1153" s="4">
        <v>18</v>
      </c>
      <c r="F1153" s="4">
        <v>0</v>
      </c>
    </row>
    <row r="1154" spans="1:7" x14ac:dyDescent="0.25">
      <c r="A1154" s="4">
        <v>35998</v>
      </c>
      <c r="B1154" s="4">
        <v>152.5</v>
      </c>
      <c r="C1154" s="4">
        <v>0</v>
      </c>
      <c r="D1154" s="4">
        <v>70.5</v>
      </c>
      <c r="E1154" s="4">
        <v>28</v>
      </c>
      <c r="F1154" s="4">
        <v>2</v>
      </c>
    </row>
    <row r="1155" spans="1:7" x14ac:dyDescent="0.25">
      <c r="A1155" s="4">
        <v>36047</v>
      </c>
      <c r="B1155" s="4">
        <v>139.5</v>
      </c>
      <c r="C1155" s="4">
        <v>0</v>
      </c>
      <c r="D1155" s="4">
        <v>70.5</v>
      </c>
      <c r="E1155" s="4">
        <v>25</v>
      </c>
      <c r="F1155" s="4">
        <v>15</v>
      </c>
      <c r="G1155" s="4" t="s">
        <v>196</v>
      </c>
    </row>
    <row r="1156" spans="1:7" x14ac:dyDescent="0.25">
      <c r="A1156" s="4">
        <v>36054</v>
      </c>
      <c r="B1156" s="4">
        <v>143.5</v>
      </c>
      <c r="C1156" s="4">
        <v>0</v>
      </c>
      <c r="D1156" s="4">
        <v>75</v>
      </c>
      <c r="E1156" s="4">
        <v>19</v>
      </c>
      <c r="F1156" s="4">
        <v>6.5</v>
      </c>
      <c r="G1156" s="4" t="s">
        <v>169</v>
      </c>
    </row>
    <row r="1157" spans="1:7" x14ac:dyDescent="0.25">
      <c r="A1157" s="4">
        <v>36055</v>
      </c>
      <c r="B1157" s="4">
        <v>135</v>
      </c>
      <c r="C1157" s="4">
        <v>4.5</v>
      </c>
      <c r="D1157" s="4">
        <v>85.5</v>
      </c>
      <c r="E1157" s="4">
        <v>15</v>
      </c>
      <c r="F1157" s="4">
        <v>0</v>
      </c>
    </row>
    <row r="1158" spans="1:7" x14ac:dyDescent="0.25">
      <c r="A1158" s="4">
        <v>36059</v>
      </c>
      <c r="B1158" s="4">
        <v>104</v>
      </c>
      <c r="C1158" s="4">
        <v>30</v>
      </c>
      <c r="D1158" s="4">
        <v>82.5</v>
      </c>
      <c r="E1158" s="4">
        <v>18.5</v>
      </c>
      <c r="F1158" s="4">
        <v>8.5</v>
      </c>
      <c r="G1158" s="4" t="s">
        <v>190</v>
      </c>
    </row>
    <row r="1159" spans="1:7" x14ac:dyDescent="0.25">
      <c r="A1159" s="4">
        <v>36129</v>
      </c>
      <c r="B1159" s="4">
        <v>135</v>
      </c>
      <c r="C1159" s="4">
        <v>7.5</v>
      </c>
      <c r="D1159" s="4">
        <v>82.5</v>
      </c>
      <c r="E1159" s="4">
        <v>11</v>
      </c>
      <c r="F1159" s="4">
        <v>0</v>
      </c>
      <c r="G1159" s="4" t="s">
        <v>201</v>
      </c>
    </row>
    <row r="1160" spans="1:7" x14ac:dyDescent="0.25">
      <c r="A1160" s="4">
        <v>36130</v>
      </c>
      <c r="B1160" s="4">
        <v>109.5</v>
      </c>
      <c r="C1160" s="4">
        <v>0</v>
      </c>
      <c r="D1160" s="4">
        <v>85.5</v>
      </c>
      <c r="E1160" s="4">
        <v>24.5</v>
      </c>
      <c r="F1160" s="4">
        <v>30</v>
      </c>
      <c r="G1160" s="4" t="s">
        <v>170</v>
      </c>
    </row>
    <row r="1161" spans="1:7" x14ac:dyDescent="0.25">
      <c r="A1161" s="4">
        <v>36142</v>
      </c>
      <c r="B1161" s="4">
        <v>97.5</v>
      </c>
      <c r="C1161" s="4">
        <v>42</v>
      </c>
      <c r="D1161" s="4">
        <v>85.5</v>
      </c>
      <c r="E1161" s="4">
        <v>0</v>
      </c>
      <c r="F1161" s="4">
        <v>0</v>
      </c>
      <c r="G1161" s="4" t="s">
        <v>180</v>
      </c>
    </row>
    <row r="1162" spans="1:7" x14ac:dyDescent="0.25">
      <c r="A1162" s="4">
        <v>36143</v>
      </c>
      <c r="B1162" s="4">
        <v>138.5</v>
      </c>
      <c r="C1162" s="4">
        <v>0</v>
      </c>
      <c r="D1162" s="4">
        <v>85</v>
      </c>
      <c r="E1162" s="4">
        <v>14.5</v>
      </c>
      <c r="F1162" s="4">
        <v>1.5</v>
      </c>
      <c r="G1162" s="4" t="s">
        <v>195</v>
      </c>
    </row>
    <row r="1163" spans="1:7" x14ac:dyDescent="0.25">
      <c r="A1163" s="4">
        <v>36145</v>
      </c>
      <c r="B1163" s="4">
        <v>132</v>
      </c>
      <c r="C1163" s="4">
        <v>0</v>
      </c>
      <c r="D1163" s="4">
        <v>85.5</v>
      </c>
      <c r="E1163" s="4">
        <v>36</v>
      </c>
      <c r="F1163" s="4">
        <v>7.5</v>
      </c>
      <c r="G1163" s="4" t="s">
        <v>173</v>
      </c>
    </row>
    <row r="1164" spans="1:7" x14ac:dyDescent="0.25">
      <c r="A1164" s="4">
        <v>36207</v>
      </c>
      <c r="B1164" s="4">
        <v>112.5</v>
      </c>
      <c r="C1164" s="4">
        <v>0</v>
      </c>
      <c r="D1164" s="4">
        <v>75</v>
      </c>
      <c r="E1164" s="4">
        <v>13.5</v>
      </c>
      <c r="F1164" s="4">
        <v>37.5</v>
      </c>
      <c r="G1164" s="4" t="s">
        <v>189</v>
      </c>
    </row>
    <row r="1165" spans="1:7" x14ac:dyDescent="0.25">
      <c r="A1165" s="4">
        <v>36208</v>
      </c>
      <c r="B1165" s="4">
        <v>150</v>
      </c>
      <c r="C1165" s="4">
        <v>0</v>
      </c>
      <c r="D1165" s="4">
        <v>67.5</v>
      </c>
      <c r="E1165" s="4">
        <v>0</v>
      </c>
      <c r="F1165" s="4">
        <v>7.5</v>
      </c>
      <c r="G1165" s="4" t="s">
        <v>201</v>
      </c>
    </row>
    <row r="1166" spans="1:7" x14ac:dyDescent="0.25">
      <c r="A1166" s="4">
        <v>36209</v>
      </c>
      <c r="B1166" s="4">
        <v>109.5</v>
      </c>
      <c r="C1166" s="4">
        <v>0</v>
      </c>
      <c r="D1166" s="4">
        <v>70.5</v>
      </c>
      <c r="E1166" s="4">
        <v>15.5</v>
      </c>
      <c r="F1166" s="4">
        <v>45</v>
      </c>
    </row>
    <row r="1167" spans="1:7" x14ac:dyDescent="0.25">
      <c r="A1167" s="4">
        <v>36212</v>
      </c>
      <c r="B1167" s="4">
        <v>127.5</v>
      </c>
      <c r="C1167" s="4">
        <v>22.5</v>
      </c>
      <c r="D1167" s="4">
        <v>75</v>
      </c>
      <c r="E1167" s="4">
        <v>7.5</v>
      </c>
      <c r="F1167" s="4">
        <v>0</v>
      </c>
      <c r="G1167" s="4" t="s">
        <v>3</v>
      </c>
    </row>
    <row r="1168" spans="1:7" x14ac:dyDescent="0.25">
      <c r="A1168" s="4">
        <v>36213</v>
      </c>
      <c r="B1168" s="4">
        <v>72</v>
      </c>
      <c r="C1168" s="4">
        <v>67.5</v>
      </c>
      <c r="D1168" s="4">
        <v>85.5</v>
      </c>
      <c r="E1168" s="4">
        <v>11</v>
      </c>
      <c r="F1168" s="4">
        <v>0</v>
      </c>
      <c r="G1168" s="4" t="s">
        <v>189</v>
      </c>
    </row>
    <row r="1169" spans="1:7" x14ac:dyDescent="0.25">
      <c r="A1169" s="4">
        <v>36220</v>
      </c>
      <c r="B1169" s="4">
        <v>135</v>
      </c>
      <c r="C1169" s="4">
        <v>0</v>
      </c>
      <c r="D1169" s="4">
        <v>82.5</v>
      </c>
      <c r="E1169" s="4">
        <v>0</v>
      </c>
      <c r="F1169" s="4">
        <v>7.5</v>
      </c>
      <c r="G1169" s="4" t="s">
        <v>181</v>
      </c>
    </row>
    <row r="1170" spans="1:7" x14ac:dyDescent="0.25">
      <c r="A1170" s="4">
        <v>36242</v>
      </c>
      <c r="B1170" s="4">
        <v>112.5</v>
      </c>
      <c r="C1170" s="4">
        <v>30</v>
      </c>
      <c r="D1170" s="4">
        <v>82.5</v>
      </c>
      <c r="E1170" s="4">
        <v>31</v>
      </c>
      <c r="F1170" s="4">
        <v>0</v>
      </c>
    </row>
    <row r="1171" spans="1:7" x14ac:dyDescent="0.25">
      <c r="A1171" s="4">
        <v>36244</v>
      </c>
      <c r="B1171" s="4">
        <v>154.5</v>
      </c>
      <c r="C1171" s="4">
        <v>0</v>
      </c>
      <c r="D1171" s="4">
        <v>70.5</v>
      </c>
      <c r="E1171" s="4">
        <v>30</v>
      </c>
      <c r="F1171" s="4">
        <v>0</v>
      </c>
      <c r="G1171" s="4" t="s">
        <v>203</v>
      </c>
    </row>
    <row r="1172" spans="1:7" x14ac:dyDescent="0.25">
      <c r="A1172" s="4">
        <v>36299</v>
      </c>
      <c r="B1172" s="4">
        <v>139.5</v>
      </c>
      <c r="C1172" s="4">
        <v>0</v>
      </c>
      <c r="D1172" s="4">
        <v>85.5</v>
      </c>
      <c r="E1172" s="4">
        <v>38</v>
      </c>
      <c r="F1172" s="4">
        <v>0</v>
      </c>
      <c r="G1172" s="4" t="s">
        <v>168</v>
      </c>
    </row>
    <row r="1173" spans="1:7" x14ac:dyDescent="0.25">
      <c r="A1173" s="4">
        <v>36300</v>
      </c>
      <c r="B1173" s="4">
        <v>79.5</v>
      </c>
      <c r="C1173" s="4">
        <v>0</v>
      </c>
      <c r="D1173" s="4">
        <v>70.5</v>
      </c>
      <c r="E1173" s="4">
        <v>36.5</v>
      </c>
      <c r="F1173" s="4">
        <v>75</v>
      </c>
      <c r="G1173" s="4" t="s">
        <v>168</v>
      </c>
    </row>
    <row r="1174" spans="1:7" x14ac:dyDescent="0.25">
      <c r="A1174" s="4">
        <v>36306</v>
      </c>
      <c r="B1174" s="4">
        <v>126</v>
      </c>
      <c r="C1174" s="4">
        <v>12</v>
      </c>
      <c r="D1174" s="4">
        <v>85.5</v>
      </c>
      <c r="E1174" s="4">
        <v>23.5</v>
      </c>
      <c r="F1174" s="4">
        <v>1.5</v>
      </c>
      <c r="G1174" s="4" t="s">
        <v>184</v>
      </c>
    </row>
    <row r="1175" spans="1:7" x14ac:dyDescent="0.25">
      <c r="A1175" s="4">
        <v>36307</v>
      </c>
      <c r="B1175" s="4">
        <v>75.5</v>
      </c>
      <c r="C1175" s="4">
        <v>0</v>
      </c>
      <c r="D1175" s="4">
        <v>90</v>
      </c>
      <c r="E1175" s="4">
        <v>0</v>
      </c>
      <c r="F1175" s="4">
        <v>59.5</v>
      </c>
      <c r="G1175" s="4" t="s">
        <v>196</v>
      </c>
    </row>
    <row r="1176" spans="1:7" x14ac:dyDescent="0.25">
      <c r="A1176" s="4">
        <v>36309</v>
      </c>
      <c r="B1176" s="4">
        <v>139.5</v>
      </c>
      <c r="C1176" s="4">
        <v>0</v>
      </c>
      <c r="D1176" s="4">
        <v>77.5</v>
      </c>
      <c r="E1176" s="4">
        <v>40</v>
      </c>
      <c r="F1176" s="4">
        <v>8</v>
      </c>
      <c r="G1176" s="4" t="s">
        <v>164</v>
      </c>
    </row>
    <row r="1177" spans="1:7" x14ac:dyDescent="0.25">
      <c r="A1177" s="4">
        <v>36311</v>
      </c>
      <c r="B1177" s="4">
        <v>150</v>
      </c>
      <c r="C1177" s="4">
        <v>0</v>
      </c>
      <c r="D1177" s="4">
        <v>75</v>
      </c>
      <c r="E1177" s="4">
        <v>28</v>
      </c>
      <c r="F1177" s="4">
        <v>0</v>
      </c>
      <c r="G1177" s="4" t="s">
        <v>196</v>
      </c>
    </row>
    <row r="1178" spans="1:7" x14ac:dyDescent="0.25">
      <c r="A1178" s="4">
        <v>36312</v>
      </c>
      <c r="B1178" s="4">
        <v>138</v>
      </c>
      <c r="C1178" s="4">
        <v>0</v>
      </c>
      <c r="D1178" s="4">
        <v>85.5</v>
      </c>
      <c r="E1178" s="4">
        <v>28.5</v>
      </c>
      <c r="F1178" s="4">
        <v>1.5</v>
      </c>
    </row>
    <row r="1179" spans="1:7" x14ac:dyDescent="0.25">
      <c r="A1179" s="4">
        <v>36313</v>
      </c>
      <c r="B1179" s="4">
        <v>124.5</v>
      </c>
      <c r="C1179" s="4">
        <v>0</v>
      </c>
      <c r="D1179" s="4">
        <v>85.5</v>
      </c>
      <c r="E1179" s="4">
        <v>21.5</v>
      </c>
      <c r="F1179" s="4">
        <v>15</v>
      </c>
      <c r="G1179" s="4" t="s">
        <v>196</v>
      </c>
    </row>
    <row r="1180" spans="1:7" x14ac:dyDescent="0.25">
      <c r="A1180" s="4">
        <v>36314</v>
      </c>
      <c r="B1180" s="4">
        <v>135</v>
      </c>
      <c r="C1180" s="4">
        <v>7.5</v>
      </c>
      <c r="D1180" s="4">
        <v>75</v>
      </c>
      <c r="E1180" s="4">
        <v>33.5</v>
      </c>
      <c r="F1180" s="4">
        <v>7.5</v>
      </c>
    </row>
    <row r="1181" spans="1:7" x14ac:dyDescent="0.25">
      <c r="A1181" s="4">
        <v>36360</v>
      </c>
      <c r="B1181" s="4">
        <v>131.5</v>
      </c>
      <c r="C1181" s="4">
        <v>0</v>
      </c>
      <c r="D1181" s="4">
        <v>82</v>
      </c>
      <c r="E1181" s="4">
        <v>23.5</v>
      </c>
      <c r="F1181" s="4">
        <v>11.5</v>
      </c>
      <c r="G1181" s="4" t="s">
        <v>195</v>
      </c>
    </row>
    <row r="1182" spans="1:7" x14ac:dyDescent="0.25">
      <c r="A1182" s="4">
        <v>36363</v>
      </c>
      <c r="B1182" s="4">
        <v>133.5</v>
      </c>
      <c r="C1182" s="4">
        <v>4.5</v>
      </c>
      <c r="D1182" s="4">
        <v>85.5</v>
      </c>
      <c r="E1182" s="4">
        <v>15</v>
      </c>
      <c r="F1182" s="4">
        <v>1.5</v>
      </c>
      <c r="G1182" s="4" t="s">
        <v>189</v>
      </c>
    </row>
    <row r="1183" spans="1:7" x14ac:dyDescent="0.25">
      <c r="A1183" s="4">
        <v>36368</v>
      </c>
      <c r="B1183" s="4">
        <v>135</v>
      </c>
      <c r="C1183" s="4">
        <v>7.5</v>
      </c>
      <c r="D1183" s="4">
        <v>82.5</v>
      </c>
      <c r="E1183" s="4">
        <v>30</v>
      </c>
      <c r="F1183" s="4">
        <v>0</v>
      </c>
    </row>
    <row r="1184" spans="1:7" x14ac:dyDescent="0.25">
      <c r="A1184" s="4">
        <v>36412</v>
      </c>
      <c r="B1184" s="4">
        <v>127.5</v>
      </c>
      <c r="C1184" s="4">
        <v>0</v>
      </c>
      <c r="D1184" s="4">
        <v>82.5</v>
      </c>
      <c r="E1184" s="4">
        <v>14</v>
      </c>
      <c r="F1184" s="4">
        <v>15</v>
      </c>
      <c r="G1184" s="4" t="s">
        <v>169</v>
      </c>
    </row>
    <row r="1185" spans="1:7" x14ac:dyDescent="0.25">
      <c r="A1185" s="4">
        <v>36416</v>
      </c>
      <c r="B1185" s="4">
        <v>147</v>
      </c>
      <c r="C1185" s="4">
        <v>7.5</v>
      </c>
      <c r="D1185" s="4">
        <v>70.5</v>
      </c>
      <c r="E1185" s="4">
        <v>51</v>
      </c>
      <c r="F1185" s="4">
        <v>0</v>
      </c>
    </row>
    <row r="1186" spans="1:7" x14ac:dyDescent="0.25">
      <c r="A1186" s="4">
        <v>36417</v>
      </c>
      <c r="B1186" s="4">
        <v>142.5</v>
      </c>
      <c r="C1186" s="4">
        <v>7.5</v>
      </c>
      <c r="D1186" s="4">
        <v>75</v>
      </c>
      <c r="E1186" s="4">
        <v>22.5</v>
      </c>
      <c r="F1186" s="4">
        <v>0</v>
      </c>
      <c r="G1186" s="4" t="s">
        <v>196</v>
      </c>
    </row>
    <row r="1187" spans="1:7" x14ac:dyDescent="0.25">
      <c r="A1187" s="4">
        <v>36418</v>
      </c>
      <c r="B1187" s="4">
        <v>132</v>
      </c>
      <c r="C1187" s="4">
        <v>0</v>
      </c>
      <c r="D1187" s="4">
        <v>85.5</v>
      </c>
      <c r="E1187" s="4">
        <v>15</v>
      </c>
      <c r="F1187" s="4">
        <v>7.5</v>
      </c>
      <c r="G1187" s="4" t="s">
        <v>189</v>
      </c>
    </row>
    <row r="1188" spans="1:7" x14ac:dyDescent="0.25">
      <c r="A1188" s="4">
        <v>36419</v>
      </c>
      <c r="B1188" s="4">
        <v>125</v>
      </c>
      <c r="C1188" s="4">
        <v>0</v>
      </c>
      <c r="D1188" s="4">
        <v>85</v>
      </c>
      <c r="E1188" s="4">
        <v>26</v>
      </c>
      <c r="F1188" s="4">
        <v>15</v>
      </c>
      <c r="G1188" s="4" t="s">
        <v>164</v>
      </c>
    </row>
    <row r="1189" spans="1:7" x14ac:dyDescent="0.25">
      <c r="A1189" s="4">
        <v>36424</v>
      </c>
      <c r="B1189" s="4">
        <v>135</v>
      </c>
      <c r="C1189" s="4">
        <v>19.5</v>
      </c>
      <c r="D1189" s="4">
        <v>70.5</v>
      </c>
      <c r="E1189" s="4">
        <v>7.5</v>
      </c>
      <c r="F1189" s="4">
        <v>0</v>
      </c>
      <c r="G1189" s="4" t="s">
        <v>198</v>
      </c>
    </row>
    <row r="1190" spans="1:7" x14ac:dyDescent="0.25">
      <c r="A1190" s="4">
        <v>36425</v>
      </c>
      <c r="B1190" s="4">
        <v>140</v>
      </c>
      <c r="C1190" s="4">
        <v>0</v>
      </c>
      <c r="D1190" s="4">
        <v>85</v>
      </c>
      <c r="E1190" s="4">
        <v>51.5</v>
      </c>
      <c r="F1190" s="4">
        <v>0</v>
      </c>
      <c r="G1190" s="4" t="s">
        <v>195</v>
      </c>
    </row>
    <row r="1191" spans="1:7" x14ac:dyDescent="0.25">
      <c r="A1191" s="4">
        <v>36427</v>
      </c>
      <c r="B1191" s="4">
        <v>131</v>
      </c>
      <c r="C1191" s="4">
        <v>0</v>
      </c>
      <c r="D1191" s="4">
        <v>90</v>
      </c>
      <c r="E1191" s="4">
        <v>8</v>
      </c>
      <c r="F1191" s="4">
        <v>4</v>
      </c>
      <c r="G1191" s="4" t="s">
        <v>184</v>
      </c>
    </row>
    <row r="1192" spans="1:7" x14ac:dyDescent="0.25">
      <c r="A1192" s="4">
        <v>36428</v>
      </c>
      <c r="B1192" s="4">
        <v>139.5</v>
      </c>
      <c r="C1192" s="4">
        <v>0</v>
      </c>
      <c r="D1192" s="4">
        <v>85.5</v>
      </c>
      <c r="E1192" s="4">
        <v>47.5</v>
      </c>
      <c r="F1192" s="4">
        <v>0</v>
      </c>
      <c r="G1192" s="4" t="s">
        <v>189</v>
      </c>
    </row>
    <row r="1193" spans="1:7" x14ac:dyDescent="0.25">
      <c r="A1193" s="4">
        <v>36430</v>
      </c>
      <c r="B1193" s="4">
        <v>139.5</v>
      </c>
      <c r="C1193" s="4">
        <v>0</v>
      </c>
      <c r="D1193" s="4">
        <v>85.5</v>
      </c>
      <c r="E1193" s="4">
        <v>41</v>
      </c>
      <c r="F1193" s="4">
        <v>0</v>
      </c>
    </row>
    <row r="1194" spans="1:7" x14ac:dyDescent="0.25">
      <c r="A1194" s="4">
        <v>36433</v>
      </c>
      <c r="B1194" s="4">
        <v>60</v>
      </c>
      <c r="C1194" s="4">
        <v>0</v>
      </c>
      <c r="D1194" s="4">
        <v>15</v>
      </c>
      <c r="E1194" s="4">
        <v>0</v>
      </c>
      <c r="F1194" s="4">
        <v>150</v>
      </c>
      <c r="G1194" s="4" t="s">
        <v>167</v>
      </c>
    </row>
    <row r="1195" spans="1:7" x14ac:dyDescent="0.25">
      <c r="A1195" s="4">
        <v>36434</v>
      </c>
      <c r="B1195" s="4">
        <v>132</v>
      </c>
      <c r="C1195" s="4">
        <v>0</v>
      </c>
      <c r="D1195" s="4">
        <v>85.5</v>
      </c>
      <c r="E1195" s="4">
        <v>37</v>
      </c>
      <c r="F1195" s="4">
        <v>7.5</v>
      </c>
      <c r="G1195" s="4" t="s">
        <v>189</v>
      </c>
    </row>
    <row r="1196" spans="1:7" x14ac:dyDescent="0.25">
      <c r="A1196" s="4">
        <v>36520</v>
      </c>
      <c r="B1196" s="4">
        <v>151</v>
      </c>
      <c r="C1196" s="4">
        <v>0</v>
      </c>
      <c r="D1196" s="4">
        <v>67.5</v>
      </c>
      <c r="E1196" s="4">
        <v>0</v>
      </c>
      <c r="F1196" s="4">
        <v>6.5</v>
      </c>
      <c r="G1196" s="4" t="s">
        <v>181</v>
      </c>
    </row>
    <row r="1197" spans="1:7" x14ac:dyDescent="0.25">
      <c r="A1197" s="4">
        <v>36524</v>
      </c>
      <c r="B1197" s="4">
        <v>150</v>
      </c>
      <c r="C1197" s="4">
        <v>0</v>
      </c>
      <c r="D1197" s="4">
        <v>75</v>
      </c>
      <c r="E1197" s="4">
        <v>7.5</v>
      </c>
      <c r="F1197" s="4">
        <v>0</v>
      </c>
      <c r="G1197" s="4" t="s">
        <v>3</v>
      </c>
    </row>
    <row r="1198" spans="1:7" x14ac:dyDescent="0.25">
      <c r="A1198" s="4">
        <v>36528</v>
      </c>
      <c r="B1198" s="4">
        <v>135</v>
      </c>
      <c r="C1198" s="4">
        <v>15</v>
      </c>
      <c r="D1198" s="4">
        <v>75</v>
      </c>
      <c r="E1198" s="4">
        <v>7.5</v>
      </c>
      <c r="F1198" s="4">
        <v>0</v>
      </c>
      <c r="G1198" s="4" t="s">
        <v>198</v>
      </c>
    </row>
    <row r="1199" spans="1:7" x14ac:dyDescent="0.25">
      <c r="A1199" s="4">
        <v>36532</v>
      </c>
      <c r="B1199" s="4">
        <v>137</v>
      </c>
      <c r="C1199" s="4">
        <v>0</v>
      </c>
      <c r="D1199" s="4">
        <v>85</v>
      </c>
      <c r="E1199" s="4">
        <v>64</v>
      </c>
      <c r="F1199" s="4">
        <v>3</v>
      </c>
      <c r="G1199" s="4" t="s">
        <v>164</v>
      </c>
    </row>
    <row r="1200" spans="1:7" x14ac:dyDescent="0.25">
      <c r="A1200" s="4">
        <v>36538</v>
      </c>
      <c r="B1200" s="4">
        <v>118</v>
      </c>
      <c r="C1200" s="4">
        <v>19.5</v>
      </c>
      <c r="D1200" s="4">
        <v>85.5</v>
      </c>
      <c r="E1200" s="4">
        <v>35.5</v>
      </c>
      <c r="F1200" s="4">
        <v>2</v>
      </c>
      <c r="G1200" s="4" t="s">
        <v>184</v>
      </c>
    </row>
    <row r="1201" spans="1:7" x14ac:dyDescent="0.25">
      <c r="A1201" s="4">
        <v>36541</v>
      </c>
      <c r="B1201" s="4">
        <v>135</v>
      </c>
      <c r="C1201" s="4">
        <v>0</v>
      </c>
      <c r="D1201" s="4">
        <v>90</v>
      </c>
      <c r="E1201" s="4">
        <v>13.5</v>
      </c>
      <c r="F1201" s="4">
        <v>0</v>
      </c>
      <c r="G1201" s="4" t="s">
        <v>190</v>
      </c>
    </row>
    <row r="1202" spans="1:7" x14ac:dyDescent="0.25">
      <c r="A1202" s="4">
        <v>36558</v>
      </c>
      <c r="B1202" s="4">
        <v>150</v>
      </c>
      <c r="C1202" s="4">
        <v>0</v>
      </c>
      <c r="D1202" s="4">
        <v>75</v>
      </c>
      <c r="E1202" s="4">
        <v>7.5</v>
      </c>
      <c r="F1202" s="4">
        <v>0</v>
      </c>
      <c r="G1202" s="4" t="s">
        <v>198</v>
      </c>
    </row>
    <row r="1203" spans="1:7" x14ac:dyDescent="0.25">
      <c r="A1203" s="4">
        <v>36611</v>
      </c>
      <c r="B1203" s="4">
        <v>150</v>
      </c>
      <c r="C1203" s="4">
        <v>0</v>
      </c>
      <c r="D1203" s="4">
        <v>75</v>
      </c>
      <c r="E1203" s="4">
        <v>20.5</v>
      </c>
      <c r="F1203" s="4">
        <v>0</v>
      </c>
      <c r="G1203" s="4" t="s">
        <v>188</v>
      </c>
    </row>
    <row r="1204" spans="1:7" x14ac:dyDescent="0.25">
      <c r="A1204" s="4">
        <v>36616</v>
      </c>
      <c r="B1204" s="4">
        <v>135</v>
      </c>
      <c r="C1204" s="4">
        <v>4.5</v>
      </c>
      <c r="D1204" s="4">
        <v>85.5</v>
      </c>
      <c r="E1204" s="4">
        <v>8</v>
      </c>
      <c r="F1204" s="4">
        <v>0</v>
      </c>
      <c r="G1204" s="4" t="s">
        <v>184</v>
      </c>
    </row>
    <row r="1205" spans="1:7" x14ac:dyDescent="0.25">
      <c r="A1205" s="4">
        <v>36672</v>
      </c>
      <c r="B1205" s="4">
        <v>135</v>
      </c>
      <c r="C1205" s="4">
        <v>12</v>
      </c>
      <c r="D1205" s="4">
        <v>78</v>
      </c>
      <c r="E1205" s="4">
        <v>9.5</v>
      </c>
      <c r="F1205" s="4">
        <v>0</v>
      </c>
    </row>
    <row r="1206" spans="1:7" x14ac:dyDescent="0.25">
      <c r="A1206" s="4">
        <v>36673</v>
      </c>
      <c r="B1206" s="4">
        <v>142.5</v>
      </c>
      <c r="C1206" s="4">
        <v>0</v>
      </c>
      <c r="D1206" s="4">
        <v>75</v>
      </c>
      <c r="E1206" s="4">
        <v>7.5</v>
      </c>
      <c r="F1206" s="4">
        <v>7.5</v>
      </c>
    </row>
    <row r="1207" spans="1:7" x14ac:dyDescent="0.25">
      <c r="A1207" s="4">
        <v>36680</v>
      </c>
      <c r="B1207" s="4">
        <v>135</v>
      </c>
      <c r="C1207" s="4">
        <v>0</v>
      </c>
      <c r="D1207" s="4">
        <v>90</v>
      </c>
      <c r="E1207" s="4">
        <v>30</v>
      </c>
      <c r="F1207" s="4">
        <v>0</v>
      </c>
    </row>
    <row r="1208" spans="1:7" x14ac:dyDescent="0.25">
      <c r="A1208" s="4">
        <v>36768</v>
      </c>
      <c r="B1208" s="4">
        <v>142.5</v>
      </c>
      <c r="C1208" s="4">
        <v>7.5</v>
      </c>
      <c r="D1208" s="4">
        <v>75</v>
      </c>
      <c r="E1208" s="4">
        <v>22.5</v>
      </c>
      <c r="F1208" s="4">
        <v>0</v>
      </c>
    </row>
    <row r="1209" spans="1:7" x14ac:dyDescent="0.25">
      <c r="A1209" s="4">
        <v>36770</v>
      </c>
      <c r="B1209" s="4">
        <v>135</v>
      </c>
      <c r="C1209" s="4">
        <v>0</v>
      </c>
      <c r="D1209" s="4">
        <v>90</v>
      </c>
      <c r="E1209" s="4">
        <v>37.5</v>
      </c>
      <c r="F1209" s="4">
        <v>0</v>
      </c>
    </row>
    <row r="1210" spans="1:7" x14ac:dyDescent="0.25">
      <c r="A1210" s="4">
        <v>36771</v>
      </c>
      <c r="B1210" s="4">
        <v>127.5</v>
      </c>
      <c r="C1210" s="4">
        <v>0</v>
      </c>
      <c r="D1210" s="4">
        <v>90</v>
      </c>
      <c r="E1210" s="4">
        <v>10.5</v>
      </c>
      <c r="F1210" s="4">
        <v>7.5</v>
      </c>
      <c r="G1210" s="4" t="s">
        <v>167</v>
      </c>
    </row>
    <row r="1211" spans="1:7" x14ac:dyDescent="0.25">
      <c r="A1211" s="4">
        <v>36772</v>
      </c>
      <c r="B1211" s="4">
        <v>150</v>
      </c>
      <c r="C1211" s="4">
        <v>0</v>
      </c>
      <c r="D1211" s="4">
        <v>75</v>
      </c>
      <c r="E1211" s="4">
        <v>7.5</v>
      </c>
      <c r="F1211" s="4">
        <v>0</v>
      </c>
      <c r="G1211" s="4" t="s">
        <v>167</v>
      </c>
    </row>
    <row r="1212" spans="1:7" x14ac:dyDescent="0.25">
      <c r="A1212" s="4">
        <v>36777</v>
      </c>
      <c r="B1212" s="4">
        <v>135</v>
      </c>
      <c r="C1212" s="4">
        <v>15</v>
      </c>
      <c r="D1212" s="4">
        <v>75</v>
      </c>
      <c r="E1212" s="4">
        <v>7.5</v>
      </c>
      <c r="F1212" s="4">
        <v>0</v>
      </c>
      <c r="G1212" s="4" t="s">
        <v>3</v>
      </c>
    </row>
    <row r="1213" spans="1:7" x14ac:dyDescent="0.25">
      <c r="A1213" s="4">
        <v>36837</v>
      </c>
      <c r="B1213" s="4">
        <v>127.5</v>
      </c>
      <c r="C1213" s="4">
        <v>7.5</v>
      </c>
      <c r="D1213" s="4">
        <v>90</v>
      </c>
      <c r="E1213" s="4">
        <v>25.5</v>
      </c>
      <c r="F1213" s="4">
        <v>0</v>
      </c>
      <c r="G1213" s="4" t="s">
        <v>173</v>
      </c>
    </row>
    <row r="1214" spans="1:7" x14ac:dyDescent="0.25">
      <c r="A1214" s="4">
        <v>36850</v>
      </c>
      <c r="B1214" s="4">
        <v>142.5</v>
      </c>
      <c r="C1214" s="4">
        <v>0</v>
      </c>
      <c r="D1214" s="4">
        <v>82.5</v>
      </c>
      <c r="E1214" s="4">
        <v>30</v>
      </c>
      <c r="F1214" s="4">
        <v>0</v>
      </c>
    </row>
    <row r="1215" spans="1:7" x14ac:dyDescent="0.25">
      <c r="A1215" s="4">
        <v>36852</v>
      </c>
      <c r="B1215" s="4">
        <v>157.5</v>
      </c>
      <c r="C1215" s="4">
        <v>0</v>
      </c>
      <c r="D1215" s="4">
        <v>67.5</v>
      </c>
      <c r="E1215" s="4">
        <v>22.5</v>
      </c>
      <c r="F1215" s="4">
        <v>0</v>
      </c>
      <c r="G1215" s="4" t="s">
        <v>201</v>
      </c>
    </row>
    <row r="1216" spans="1:7" x14ac:dyDescent="0.25">
      <c r="A1216" s="4">
        <v>36853</v>
      </c>
      <c r="B1216" s="4">
        <v>135</v>
      </c>
      <c r="C1216" s="4">
        <v>0</v>
      </c>
      <c r="D1216" s="4">
        <v>90</v>
      </c>
      <c r="E1216" s="4">
        <v>16.5</v>
      </c>
      <c r="F1216" s="4">
        <v>0</v>
      </c>
      <c r="G1216" s="4" t="s">
        <v>180</v>
      </c>
    </row>
    <row r="1217" spans="1:7" x14ac:dyDescent="0.25">
      <c r="A1217" s="4">
        <v>36856</v>
      </c>
      <c r="B1217" s="4">
        <v>135</v>
      </c>
      <c r="C1217" s="4">
        <v>0</v>
      </c>
      <c r="D1217" s="4">
        <v>82.5</v>
      </c>
      <c r="E1217" s="4">
        <v>11</v>
      </c>
      <c r="F1217" s="4">
        <v>7.5</v>
      </c>
      <c r="G1217" s="4" t="s">
        <v>194</v>
      </c>
    </row>
    <row r="1218" spans="1:7" x14ac:dyDescent="0.25">
      <c r="A1218" s="4">
        <v>36859</v>
      </c>
      <c r="B1218" s="4">
        <v>75</v>
      </c>
      <c r="C1218" s="4">
        <v>0</v>
      </c>
      <c r="D1218" s="4">
        <v>67.5</v>
      </c>
      <c r="E1218" s="4">
        <v>15</v>
      </c>
      <c r="F1218" s="4">
        <v>82.5</v>
      </c>
      <c r="G1218" s="4" t="s">
        <v>196</v>
      </c>
    </row>
    <row r="1219" spans="1:7" x14ac:dyDescent="0.25">
      <c r="A1219" s="4">
        <v>36860</v>
      </c>
      <c r="B1219" s="4">
        <v>157.5</v>
      </c>
      <c r="C1219" s="4">
        <v>0</v>
      </c>
      <c r="D1219" s="4">
        <v>67.5</v>
      </c>
      <c r="E1219" s="4">
        <v>0</v>
      </c>
      <c r="F1219" s="4">
        <v>0</v>
      </c>
      <c r="G1219" s="4" t="s">
        <v>3</v>
      </c>
    </row>
    <row r="1220" spans="1:7" x14ac:dyDescent="0.25">
      <c r="A1220" s="4">
        <v>36863</v>
      </c>
      <c r="B1220" s="4">
        <v>120</v>
      </c>
      <c r="C1220" s="4">
        <v>0</v>
      </c>
      <c r="D1220" s="4">
        <v>90</v>
      </c>
      <c r="E1220" s="4">
        <v>7.5</v>
      </c>
      <c r="F1220" s="4">
        <v>15</v>
      </c>
      <c r="G1220" s="4" t="s">
        <v>167</v>
      </c>
    </row>
    <row r="1221" spans="1:7" x14ac:dyDescent="0.25">
      <c r="A1221" s="4">
        <v>36869</v>
      </c>
      <c r="B1221" s="4">
        <v>150</v>
      </c>
      <c r="C1221" s="4">
        <v>0</v>
      </c>
      <c r="D1221" s="4">
        <v>75</v>
      </c>
      <c r="E1221" s="4">
        <v>45</v>
      </c>
      <c r="F1221" s="4">
        <v>0</v>
      </c>
      <c r="G1221" s="4" t="s">
        <v>189</v>
      </c>
    </row>
    <row r="1222" spans="1:7" x14ac:dyDescent="0.25">
      <c r="A1222" s="4">
        <v>36875</v>
      </c>
      <c r="B1222" s="4">
        <v>139.5</v>
      </c>
      <c r="C1222" s="4">
        <v>0</v>
      </c>
      <c r="D1222" s="4">
        <v>85.5</v>
      </c>
      <c r="E1222" s="4">
        <v>30</v>
      </c>
      <c r="F1222" s="4">
        <v>0</v>
      </c>
    </row>
    <row r="1223" spans="1:7" x14ac:dyDescent="0.25">
      <c r="A1223" s="4">
        <v>36894</v>
      </c>
      <c r="B1223" s="4">
        <v>139.5</v>
      </c>
      <c r="C1223" s="4">
        <v>0</v>
      </c>
      <c r="D1223" s="4">
        <v>85.5</v>
      </c>
      <c r="E1223" s="4">
        <v>24.5</v>
      </c>
      <c r="F1223" s="4">
        <v>0</v>
      </c>
      <c r="G1223" s="4" t="s">
        <v>172</v>
      </c>
    </row>
    <row r="1224" spans="1:7" x14ac:dyDescent="0.25">
      <c r="A1224" s="4">
        <v>36962</v>
      </c>
      <c r="B1224" s="4">
        <v>79</v>
      </c>
      <c r="C1224" s="4">
        <v>52.5</v>
      </c>
      <c r="D1224" s="4">
        <v>67.5</v>
      </c>
      <c r="E1224" s="4">
        <v>10.5</v>
      </c>
      <c r="F1224" s="4">
        <v>26</v>
      </c>
    </row>
    <row r="1225" spans="1:7" x14ac:dyDescent="0.25">
      <c r="A1225" s="4">
        <v>36963</v>
      </c>
      <c r="B1225" s="4">
        <v>135</v>
      </c>
      <c r="C1225" s="4">
        <v>4.5</v>
      </c>
      <c r="D1225" s="4">
        <v>85.5</v>
      </c>
      <c r="E1225" s="4">
        <v>8</v>
      </c>
      <c r="F1225" s="4">
        <v>0</v>
      </c>
      <c r="G1225" s="4" t="s">
        <v>184</v>
      </c>
    </row>
    <row r="1226" spans="1:7" x14ac:dyDescent="0.25">
      <c r="A1226" s="4">
        <v>36964</v>
      </c>
      <c r="B1226" s="4">
        <v>118</v>
      </c>
      <c r="C1226" s="4">
        <v>15</v>
      </c>
      <c r="D1226" s="4">
        <v>90</v>
      </c>
      <c r="E1226" s="4">
        <v>33</v>
      </c>
      <c r="F1226" s="4">
        <v>2</v>
      </c>
    </row>
    <row r="1227" spans="1:7" x14ac:dyDescent="0.25">
      <c r="A1227" s="4">
        <v>36969</v>
      </c>
      <c r="B1227" s="4">
        <v>117</v>
      </c>
      <c r="C1227" s="4">
        <v>15</v>
      </c>
      <c r="D1227" s="4">
        <v>85.5</v>
      </c>
      <c r="E1227" s="4">
        <v>18.5</v>
      </c>
      <c r="F1227" s="4">
        <v>7.5</v>
      </c>
    </row>
    <row r="1228" spans="1:7" x14ac:dyDescent="0.25">
      <c r="A1228" s="4">
        <v>36972</v>
      </c>
      <c r="B1228" s="4">
        <v>124</v>
      </c>
      <c r="C1228" s="4">
        <v>19.5</v>
      </c>
      <c r="D1228" s="4">
        <v>78</v>
      </c>
      <c r="E1228" s="4">
        <v>10.5</v>
      </c>
      <c r="F1228" s="4">
        <v>3.5</v>
      </c>
      <c r="G1228" s="4" t="s">
        <v>198</v>
      </c>
    </row>
    <row r="1229" spans="1:7" x14ac:dyDescent="0.25">
      <c r="A1229" s="4">
        <v>36978</v>
      </c>
      <c r="B1229" s="4">
        <v>142.5</v>
      </c>
      <c r="C1229" s="4">
        <v>0</v>
      </c>
      <c r="D1229" s="4">
        <v>75</v>
      </c>
      <c r="E1229" s="4">
        <v>16.5</v>
      </c>
      <c r="F1229" s="4">
        <v>7.5</v>
      </c>
      <c r="G1229" s="4" t="s">
        <v>196</v>
      </c>
    </row>
    <row r="1230" spans="1:7" x14ac:dyDescent="0.25">
      <c r="A1230" s="4">
        <v>36982</v>
      </c>
      <c r="B1230" s="4">
        <v>135</v>
      </c>
      <c r="C1230" s="4">
        <v>0</v>
      </c>
      <c r="D1230" s="4">
        <v>67.5</v>
      </c>
      <c r="E1230" s="4">
        <v>42</v>
      </c>
      <c r="F1230" s="4">
        <v>22.5</v>
      </c>
      <c r="G1230" s="4" t="s">
        <v>190</v>
      </c>
    </row>
    <row r="1231" spans="1:7" x14ac:dyDescent="0.25">
      <c r="A1231" s="4">
        <v>36985</v>
      </c>
      <c r="B1231" s="4">
        <v>150</v>
      </c>
      <c r="C1231" s="4">
        <v>0</v>
      </c>
      <c r="D1231" s="4">
        <v>75</v>
      </c>
      <c r="E1231" s="4">
        <v>45</v>
      </c>
      <c r="F1231" s="4">
        <v>0</v>
      </c>
    </row>
    <row r="1232" spans="1:7" x14ac:dyDescent="0.25">
      <c r="A1232" s="4">
        <v>36986</v>
      </c>
      <c r="B1232" s="4">
        <v>112.5</v>
      </c>
      <c r="C1232" s="4">
        <v>37.5</v>
      </c>
      <c r="D1232" s="4">
        <v>75</v>
      </c>
      <c r="E1232" s="4">
        <v>66.5</v>
      </c>
      <c r="F1232" s="4">
        <v>0</v>
      </c>
    </row>
    <row r="1233" spans="1:7" x14ac:dyDescent="0.25">
      <c r="A1233" s="4">
        <v>36987</v>
      </c>
      <c r="B1233" s="4">
        <v>135</v>
      </c>
      <c r="C1233" s="4">
        <v>4.5</v>
      </c>
      <c r="D1233" s="4">
        <v>85.5</v>
      </c>
      <c r="E1233" s="4">
        <v>8</v>
      </c>
      <c r="F1233" s="4">
        <v>0</v>
      </c>
      <c r="G1233" s="4" t="s">
        <v>184</v>
      </c>
    </row>
    <row r="1234" spans="1:7" x14ac:dyDescent="0.25">
      <c r="A1234" s="4">
        <v>36988</v>
      </c>
      <c r="B1234" s="4">
        <v>142.5</v>
      </c>
      <c r="C1234" s="4">
        <v>4.5</v>
      </c>
      <c r="D1234" s="4">
        <v>78</v>
      </c>
      <c r="E1234" s="4">
        <v>14.5</v>
      </c>
      <c r="F1234" s="4">
        <v>0</v>
      </c>
      <c r="G1234" s="4" t="s">
        <v>185</v>
      </c>
    </row>
    <row r="1235" spans="1:7" x14ac:dyDescent="0.25">
      <c r="A1235" s="4">
        <v>36991</v>
      </c>
      <c r="B1235" s="4">
        <v>131</v>
      </c>
      <c r="C1235" s="4">
        <v>0</v>
      </c>
      <c r="D1235" s="4">
        <v>90</v>
      </c>
      <c r="E1235" s="4">
        <v>34</v>
      </c>
      <c r="F1235" s="4">
        <v>4</v>
      </c>
    </row>
    <row r="1236" spans="1:7" x14ac:dyDescent="0.25">
      <c r="A1236" s="4">
        <v>37001</v>
      </c>
      <c r="B1236" s="4">
        <v>128</v>
      </c>
      <c r="C1236" s="4">
        <v>30</v>
      </c>
      <c r="D1236" s="4">
        <v>63</v>
      </c>
      <c r="E1236" s="4">
        <v>33.5</v>
      </c>
      <c r="F1236" s="4">
        <v>4</v>
      </c>
      <c r="G1236" s="4" t="s">
        <v>187</v>
      </c>
    </row>
    <row r="1237" spans="1:7" x14ac:dyDescent="0.25">
      <c r="A1237" s="4">
        <v>37025</v>
      </c>
      <c r="B1237" s="4">
        <v>127.5</v>
      </c>
      <c r="C1237" s="4">
        <v>7.5</v>
      </c>
      <c r="D1237" s="4">
        <v>90</v>
      </c>
      <c r="E1237" s="4">
        <v>7.5</v>
      </c>
      <c r="F1237" s="4">
        <v>0</v>
      </c>
      <c r="G1237" s="4" t="s">
        <v>191</v>
      </c>
    </row>
    <row r="1238" spans="1:7" x14ac:dyDescent="0.25">
      <c r="A1238" s="4">
        <v>37029</v>
      </c>
      <c r="B1238" s="4">
        <v>105</v>
      </c>
      <c r="C1238" s="4">
        <v>37.5</v>
      </c>
      <c r="D1238" s="4">
        <v>75</v>
      </c>
      <c r="E1238" s="4">
        <v>7.5</v>
      </c>
      <c r="F1238" s="4">
        <v>7.5</v>
      </c>
      <c r="G1238" s="4" t="s">
        <v>193</v>
      </c>
    </row>
    <row r="1239" spans="1:7" x14ac:dyDescent="0.25">
      <c r="A1239" s="4">
        <v>37035</v>
      </c>
      <c r="B1239" s="4">
        <v>157.5</v>
      </c>
      <c r="C1239" s="4">
        <v>0</v>
      </c>
      <c r="D1239" s="4">
        <v>67.5</v>
      </c>
      <c r="E1239" s="4">
        <v>65</v>
      </c>
      <c r="F1239" s="4">
        <v>0</v>
      </c>
    </row>
    <row r="1240" spans="1:7" x14ac:dyDescent="0.25">
      <c r="A1240" s="4">
        <v>37036</v>
      </c>
      <c r="B1240" s="4">
        <v>135</v>
      </c>
      <c r="C1240" s="4">
        <v>15</v>
      </c>
      <c r="D1240" s="4">
        <v>75</v>
      </c>
      <c r="E1240" s="4">
        <v>10.5</v>
      </c>
      <c r="F1240" s="4">
        <v>0</v>
      </c>
      <c r="G1240" s="4" t="s">
        <v>185</v>
      </c>
    </row>
    <row r="1241" spans="1:7" x14ac:dyDescent="0.25">
      <c r="A1241" s="4">
        <v>37089</v>
      </c>
      <c r="B1241" s="4">
        <v>139.5</v>
      </c>
      <c r="C1241" s="4">
        <v>0</v>
      </c>
      <c r="D1241" s="4">
        <v>85.5</v>
      </c>
      <c r="E1241" s="4">
        <v>22</v>
      </c>
      <c r="F1241" s="4">
        <v>0</v>
      </c>
      <c r="G1241" s="4" t="s">
        <v>170</v>
      </c>
    </row>
    <row r="1242" spans="1:7" x14ac:dyDescent="0.25">
      <c r="A1242" s="4">
        <v>37092</v>
      </c>
      <c r="B1242" s="4">
        <v>140</v>
      </c>
      <c r="C1242" s="4">
        <v>0</v>
      </c>
      <c r="D1242" s="4">
        <v>85</v>
      </c>
      <c r="E1242" s="4">
        <v>57.5</v>
      </c>
      <c r="F1242" s="4">
        <v>0</v>
      </c>
      <c r="G1242" s="4" t="s">
        <v>164</v>
      </c>
    </row>
    <row r="1243" spans="1:7" x14ac:dyDescent="0.25">
      <c r="A1243" s="4">
        <v>37097</v>
      </c>
      <c r="B1243" s="4">
        <v>150</v>
      </c>
      <c r="C1243" s="4">
        <v>0</v>
      </c>
      <c r="D1243" s="4">
        <v>75</v>
      </c>
      <c r="E1243" s="4">
        <v>28</v>
      </c>
      <c r="F1243" s="4">
        <v>0</v>
      </c>
      <c r="G1243" s="4" t="s">
        <v>203</v>
      </c>
    </row>
    <row r="1244" spans="1:7" x14ac:dyDescent="0.25">
      <c r="A1244" s="4">
        <v>37098</v>
      </c>
      <c r="B1244" s="4">
        <v>94.5</v>
      </c>
      <c r="C1244" s="4">
        <v>0</v>
      </c>
      <c r="D1244" s="4">
        <v>70.5</v>
      </c>
      <c r="E1244" s="4">
        <v>21</v>
      </c>
      <c r="F1244" s="4">
        <v>60</v>
      </c>
      <c r="G1244" s="4" t="s">
        <v>203</v>
      </c>
    </row>
    <row r="1245" spans="1:7" x14ac:dyDescent="0.25">
      <c r="A1245" s="4">
        <v>37101</v>
      </c>
      <c r="B1245" s="4">
        <v>139.5</v>
      </c>
      <c r="C1245" s="4">
        <v>7.5</v>
      </c>
      <c r="D1245" s="4">
        <v>70.5</v>
      </c>
      <c r="E1245" s="4">
        <v>12</v>
      </c>
      <c r="F1245" s="4">
        <v>7.5</v>
      </c>
      <c r="G1245" s="4" t="s">
        <v>196</v>
      </c>
    </row>
    <row r="1246" spans="1:7" x14ac:dyDescent="0.25">
      <c r="A1246" s="4">
        <v>37157</v>
      </c>
      <c r="B1246" s="4">
        <v>127.5</v>
      </c>
      <c r="C1246" s="4">
        <v>0</v>
      </c>
      <c r="D1246" s="4">
        <v>90</v>
      </c>
      <c r="E1246" s="4">
        <v>11</v>
      </c>
      <c r="F1246" s="4">
        <v>7.5</v>
      </c>
      <c r="G1246" s="4" t="s">
        <v>194</v>
      </c>
    </row>
    <row r="1247" spans="1:7" x14ac:dyDescent="0.25">
      <c r="A1247" s="4">
        <v>37158</v>
      </c>
      <c r="B1247" s="4">
        <v>132.5</v>
      </c>
      <c r="C1247" s="4">
        <v>0</v>
      </c>
      <c r="D1247" s="4">
        <v>85</v>
      </c>
      <c r="E1247" s="4">
        <v>18.5</v>
      </c>
      <c r="F1247" s="4">
        <v>7.5</v>
      </c>
      <c r="G1247" s="4" t="s">
        <v>164</v>
      </c>
    </row>
    <row r="1248" spans="1:7" x14ac:dyDescent="0.25">
      <c r="A1248" s="4">
        <v>37159</v>
      </c>
      <c r="B1248" s="4">
        <v>142.5</v>
      </c>
      <c r="C1248" s="4">
        <v>15</v>
      </c>
      <c r="D1248" s="4">
        <v>67.5</v>
      </c>
      <c r="E1248" s="4">
        <v>11</v>
      </c>
      <c r="F1248" s="4">
        <v>0</v>
      </c>
      <c r="G1248" s="4" t="s">
        <v>198</v>
      </c>
    </row>
    <row r="1249" spans="1:7" x14ac:dyDescent="0.25">
      <c r="A1249" s="4">
        <v>37160</v>
      </c>
      <c r="B1249" s="4">
        <v>150</v>
      </c>
      <c r="C1249" s="4">
        <v>0</v>
      </c>
      <c r="D1249" s="4">
        <v>75</v>
      </c>
      <c r="E1249" s="4">
        <v>21</v>
      </c>
      <c r="F1249" s="4">
        <v>0</v>
      </c>
      <c r="G1249" s="4" t="s">
        <v>189</v>
      </c>
    </row>
    <row r="1250" spans="1:7" x14ac:dyDescent="0.25">
      <c r="A1250" s="4">
        <v>37163</v>
      </c>
      <c r="B1250" s="4">
        <v>75</v>
      </c>
      <c r="C1250" s="4">
        <v>0</v>
      </c>
      <c r="D1250" s="4">
        <v>82.5</v>
      </c>
      <c r="E1250" s="4">
        <v>7.5</v>
      </c>
      <c r="F1250" s="4">
        <v>67.5</v>
      </c>
      <c r="G1250" s="4" t="s">
        <v>198</v>
      </c>
    </row>
    <row r="1251" spans="1:7" x14ac:dyDescent="0.25">
      <c r="A1251" s="4">
        <v>37170</v>
      </c>
      <c r="B1251" s="4">
        <v>127.5</v>
      </c>
      <c r="C1251" s="4">
        <v>7.5</v>
      </c>
      <c r="D1251" s="4">
        <v>90</v>
      </c>
      <c r="E1251" s="4">
        <v>15</v>
      </c>
      <c r="F1251" s="4">
        <v>0</v>
      </c>
    </row>
    <row r="1252" spans="1:7" x14ac:dyDescent="0.25">
      <c r="A1252" s="4">
        <v>37179</v>
      </c>
      <c r="B1252" s="4">
        <v>135</v>
      </c>
      <c r="C1252" s="4">
        <v>19.5</v>
      </c>
      <c r="D1252" s="4">
        <v>70.5</v>
      </c>
      <c r="E1252" s="4">
        <v>7.5</v>
      </c>
      <c r="F1252" s="4">
        <v>0</v>
      </c>
      <c r="G1252" s="4" t="s">
        <v>181</v>
      </c>
    </row>
    <row r="1253" spans="1:7" x14ac:dyDescent="0.25">
      <c r="A1253" s="4">
        <v>37183</v>
      </c>
      <c r="B1253" s="4">
        <v>112.5</v>
      </c>
      <c r="C1253" s="4">
        <v>0</v>
      </c>
      <c r="D1253" s="4">
        <v>90</v>
      </c>
      <c r="E1253" s="4">
        <v>0</v>
      </c>
      <c r="F1253" s="4">
        <v>22.5</v>
      </c>
      <c r="G1253" s="4" t="s">
        <v>169</v>
      </c>
    </row>
    <row r="1254" spans="1:7" x14ac:dyDescent="0.25">
      <c r="A1254" s="4">
        <v>37184</v>
      </c>
      <c r="B1254" s="4">
        <v>154.5</v>
      </c>
      <c r="C1254" s="4">
        <v>0</v>
      </c>
      <c r="D1254" s="4">
        <v>70.5</v>
      </c>
      <c r="E1254" s="4">
        <v>26</v>
      </c>
      <c r="F1254" s="4">
        <v>0</v>
      </c>
      <c r="G1254" s="4" t="s">
        <v>196</v>
      </c>
    </row>
    <row r="1255" spans="1:7" x14ac:dyDescent="0.25">
      <c r="A1255" s="4">
        <v>37185</v>
      </c>
      <c r="B1255" s="4">
        <v>97.5</v>
      </c>
      <c r="C1255" s="4">
        <v>37.5</v>
      </c>
      <c r="D1255" s="4">
        <v>90</v>
      </c>
      <c r="E1255" s="4">
        <v>12</v>
      </c>
      <c r="F1255" s="4">
        <v>0</v>
      </c>
      <c r="G1255" s="4" t="s">
        <v>180</v>
      </c>
    </row>
    <row r="1256" spans="1:7" x14ac:dyDescent="0.25">
      <c r="A1256" s="4">
        <v>37252</v>
      </c>
      <c r="B1256" s="4">
        <v>81</v>
      </c>
      <c r="C1256" s="4">
        <v>58.5</v>
      </c>
      <c r="D1256" s="4">
        <v>85.5</v>
      </c>
      <c r="E1256" s="4">
        <v>0</v>
      </c>
      <c r="F1256" s="4">
        <v>0</v>
      </c>
      <c r="G1256" s="4" t="s">
        <v>168</v>
      </c>
    </row>
    <row r="1257" spans="1:7" x14ac:dyDescent="0.25">
      <c r="A1257" s="4">
        <v>37258</v>
      </c>
      <c r="B1257" s="4">
        <v>127.5</v>
      </c>
      <c r="C1257" s="4">
        <v>22.5</v>
      </c>
      <c r="D1257" s="4">
        <v>75</v>
      </c>
      <c r="E1257" s="4">
        <v>27</v>
      </c>
      <c r="F1257" s="4">
        <v>0</v>
      </c>
      <c r="G1257" s="4" t="s">
        <v>196</v>
      </c>
    </row>
    <row r="1258" spans="1:7" x14ac:dyDescent="0.25">
      <c r="A1258" s="4">
        <v>37261</v>
      </c>
      <c r="B1258" s="4">
        <v>138</v>
      </c>
      <c r="C1258" s="4">
        <v>0</v>
      </c>
      <c r="D1258" s="4">
        <v>75</v>
      </c>
      <c r="E1258" s="4">
        <v>11</v>
      </c>
      <c r="F1258" s="4">
        <v>12</v>
      </c>
      <c r="G1258" s="4" t="s">
        <v>196</v>
      </c>
    </row>
    <row r="1259" spans="1:7" x14ac:dyDescent="0.25">
      <c r="A1259" s="4">
        <v>37265</v>
      </c>
      <c r="B1259" s="4">
        <v>104.5</v>
      </c>
      <c r="C1259" s="4">
        <v>4.5</v>
      </c>
      <c r="D1259" s="4">
        <v>78</v>
      </c>
      <c r="E1259" s="4">
        <v>8</v>
      </c>
      <c r="F1259" s="4">
        <v>38</v>
      </c>
      <c r="G1259" s="4" t="s">
        <v>184</v>
      </c>
    </row>
    <row r="1260" spans="1:7" x14ac:dyDescent="0.25">
      <c r="A1260" s="4">
        <v>37282</v>
      </c>
      <c r="B1260" s="4">
        <v>117.5</v>
      </c>
      <c r="C1260" s="4">
        <v>7.5</v>
      </c>
      <c r="D1260" s="4">
        <v>90</v>
      </c>
      <c r="E1260" s="4">
        <v>9.5</v>
      </c>
      <c r="F1260" s="4">
        <v>10</v>
      </c>
      <c r="G1260" s="4" t="s">
        <v>180</v>
      </c>
    </row>
    <row r="1261" spans="1:7" x14ac:dyDescent="0.25">
      <c r="A1261" s="4">
        <v>37285</v>
      </c>
      <c r="B1261" s="4">
        <v>135</v>
      </c>
      <c r="C1261" s="4">
        <v>0</v>
      </c>
      <c r="D1261" s="4">
        <v>90</v>
      </c>
      <c r="E1261" s="4">
        <v>37</v>
      </c>
      <c r="F1261" s="4">
        <v>0</v>
      </c>
    </row>
    <row r="1262" spans="1:7" x14ac:dyDescent="0.25">
      <c r="A1262" s="4">
        <v>37286</v>
      </c>
      <c r="B1262" s="4">
        <v>145.5</v>
      </c>
      <c r="C1262" s="4">
        <v>0</v>
      </c>
      <c r="D1262" s="4">
        <v>75</v>
      </c>
      <c r="E1262" s="4">
        <v>16</v>
      </c>
      <c r="F1262" s="4">
        <v>4.5</v>
      </c>
      <c r="G1262" s="4" t="s">
        <v>203</v>
      </c>
    </row>
    <row r="1263" spans="1:7" x14ac:dyDescent="0.25">
      <c r="A1263" s="4">
        <v>37289</v>
      </c>
      <c r="B1263" s="4">
        <v>135</v>
      </c>
      <c r="C1263" s="4">
        <v>7.5</v>
      </c>
      <c r="D1263" s="4">
        <v>75</v>
      </c>
      <c r="E1263" s="4">
        <v>30</v>
      </c>
      <c r="F1263" s="4">
        <v>7.5</v>
      </c>
      <c r="G1263" s="4" t="s">
        <v>196</v>
      </c>
    </row>
    <row r="1264" spans="1:7" x14ac:dyDescent="0.25">
      <c r="A1264" s="4">
        <v>37313</v>
      </c>
      <c r="B1264" s="4">
        <v>132.5</v>
      </c>
      <c r="C1264" s="4">
        <v>7.5</v>
      </c>
      <c r="D1264" s="4">
        <v>85</v>
      </c>
      <c r="E1264" s="4">
        <v>9</v>
      </c>
      <c r="F1264" s="4">
        <v>0</v>
      </c>
      <c r="G1264" s="4" t="s">
        <v>195</v>
      </c>
    </row>
    <row r="1265" spans="1:7" x14ac:dyDescent="0.25">
      <c r="A1265" s="4">
        <v>37314</v>
      </c>
      <c r="B1265" s="4">
        <v>140.5</v>
      </c>
      <c r="C1265" s="4">
        <v>7.5</v>
      </c>
      <c r="D1265" s="4">
        <v>67.5</v>
      </c>
      <c r="E1265" s="4">
        <v>13.5</v>
      </c>
      <c r="F1265" s="4">
        <v>9.5</v>
      </c>
      <c r="G1265" s="4" t="s">
        <v>189</v>
      </c>
    </row>
    <row r="1266" spans="1:7" x14ac:dyDescent="0.25">
      <c r="A1266" s="4">
        <v>37317</v>
      </c>
      <c r="B1266" s="4">
        <v>127.5</v>
      </c>
      <c r="C1266" s="4">
        <v>0</v>
      </c>
      <c r="D1266" s="4">
        <v>82.5</v>
      </c>
      <c r="E1266" s="4">
        <v>13.5</v>
      </c>
      <c r="F1266" s="4">
        <v>7.5</v>
      </c>
      <c r="G1266" s="4" t="s">
        <v>167</v>
      </c>
    </row>
    <row r="1267" spans="1:7" x14ac:dyDescent="0.25">
      <c r="A1267" s="4">
        <v>37322</v>
      </c>
      <c r="B1267" s="4">
        <v>138.5</v>
      </c>
      <c r="C1267" s="4">
        <v>0</v>
      </c>
      <c r="D1267" s="4">
        <v>82.5</v>
      </c>
      <c r="E1267" s="4">
        <v>7.5</v>
      </c>
      <c r="F1267" s="4">
        <v>4</v>
      </c>
      <c r="G1267" s="4" t="s">
        <v>181</v>
      </c>
    </row>
    <row r="1268" spans="1:7" x14ac:dyDescent="0.25">
      <c r="A1268" s="4">
        <v>37323</v>
      </c>
      <c r="B1268" s="4">
        <v>150</v>
      </c>
      <c r="C1268" s="4">
        <v>0</v>
      </c>
      <c r="D1268" s="4">
        <v>75</v>
      </c>
      <c r="E1268" s="4">
        <v>7.5</v>
      </c>
      <c r="F1268" s="4">
        <v>0</v>
      </c>
      <c r="G1268" s="4" t="s">
        <v>167</v>
      </c>
    </row>
    <row r="1269" spans="1:7" x14ac:dyDescent="0.25">
      <c r="A1269" s="4">
        <v>37384</v>
      </c>
      <c r="B1269" s="4">
        <v>150</v>
      </c>
      <c r="C1269" s="4">
        <v>0</v>
      </c>
      <c r="D1269" s="4">
        <v>75</v>
      </c>
      <c r="E1269" s="4">
        <v>46.5</v>
      </c>
      <c r="F1269" s="4">
        <v>0</v>
      </c>
    </row>
    <row r="1270" spans="1:7" x14ac:dyDescent="0.25">
      <c r="A1270" s="4">
        <v>37390</v>
      </c>
      <c r="B1270" s="4">
        <v>60</v>
      </c>
      <c r="C1270" s="4">
        <v>0</v>
      </c>
      <c r="D1270" s="4">
        <v>82.5</v>
      </c>
      <c r="E1270" s="4">
        <v>15</v>
      </c>
      <c r="F1270" s="4">
        <v>52.5</v>
      </c>
      <c r="G1270" s="4" t="s">
        <v>173</v>
      </c>
    </row>
    <row r="1271" spans="1:7" x14ac:dyDescent="0.25">
      <c r="A1271" s="4">
        <v>37403</v>
      </c>
      <c r="B1271" s="4">
        <v>139.5</v>
      </c>
      <c r="C1271" s="4">
        <v>7.5</v>
      </c>
      <c r="D1271" s="4">
        <v>78</v>
      </c>
      <c r="E1271" s="4">
        <v>26</v>
      </c>
      <c r="F1271" s="4">
        <v>0</v>
      </c>
    </row>
    <row r="1272" spans="1:7" x14ac:dyDescent="0.25">
      <c r="A1272" s="4">
        <v>37622</v>
      </c>
      <c r="B1272" s="4">
        <v>132</v>
      </c>
      <c r="C1272" s="4">
        <v>7.5</v>
      </c>
      <c r="D1272" s="4">
        <v>78</v>
      </c>
      <c r="E1272" s="4">
        <v>12.5</v>
      </c>
      <c r="F1272" s="4">
        <v>7.5</v>
      </c>
      <c r="G1272" s="4" t="s">
        <v>171</v>
      </c>
    </row>
    <row r="1273" spans="1:7" x14ac:dyDescent="0.25">
      <c r="A1273" s="4">
        <v>37625</v>
      </c>
      <c r="B1273" s="4">
        <v>133.5</v>
      </c>
      <c r="C1273" s="4">
        <v>0</v>
      </c>
      <c r="D1273" s="4">
        <v>89.5</v>
      </c>
      <c r="E1273" s="4">
        <v>24.5</v>
      </c>
      <c r="F1273" s="4">
        <v>2</v>
      </c>
      <c r="G1273" s="4" t="s">
        <v>164</v>
      </c>
    </row>
    <row r="1274" spans="1:7" x14ac:dyDescent="0.25">
      <c r="A1274" s="4">
        <v>37627</v>
      </c>
      <c r="B1274" s="4">
        <v>127.5</v>
      </c>
      <c r="C1274" s="4">
        <v>0</v>
      </c>
      <c r="D1274" s="4">
        <v>82.5</v>
      </c>
      <c r="E1274" s="4">
        <v>13.5</v>
      </c>
      <c r="F1274" s="4">
        <v>15</v>
      </c>
      <c r="G1274" s="4" t="s">
        <v>169</v>
      </c>
    </row>
    <row r="1275" spans="1:7" x14ac:dyDescent="0.25">
      <c r="A1275" s="4">
        <v>37628</v>
      </c>
      <c r="B1275" s="4">
        <v>67.5</v>
      </c>
      <c r="C1275" s="4">
        <v>67.5</v>
      </c>
      <c r="D1275" s="4">
        <v>90</v>
      </c>
      <c r="E1275" s="4">
        <v>0</v>
      </c>
      <c r="F1275" s="4">
        <v>0</v>
      </c>
      <c r="G1275" s="4" t="s">
        <v>193</v>
      </c>
    </row>
    <row r="1276" spans="1:7" x14ac:dyDescent="0.25">
      <c r="A1276" s="4">
        <v>37635</v>
      </c>
      <c r="B1276" s="4">
        <v>135</v>
      </c>
      <c r="C1276" s="4">
        <v>0</v>
      </c>
      <c r="D1276" s="4">
        <v>90</v>
      </c>
      <c r="E1276" s="4">
        <v>7.5</v>
      </c>
      <c r="F1276" s="4">
        <v>0</v>
      </c>
      <c r="G1276" s="4" t="s">
        <v>181</v>
      </c>
    </row>
    <row r="1277" spans="1:7" x14ac:dyDescent="0.25">
      <c r="A1277" s="4">
        <v>37636</v>
      </c>
      <c r="B1277" s="4">
        <v>117</v>
      </c>
      <c r="C1277" s="4">
        <v>22.5</v>
      </c>
      <c r="D1277" s="4">
        <v>85.5</v>
      </c>
      <c r="E1277" s="4">
        <v>71</v>
      </c>
      <c r="F1277" s="4">
        <v>0</v>
      </c>
    </row>
    <row r="1278" spans="1:7" x14ac:dyDescent="0.25">
      <c r="A1278" s="4">
        <v>37640</v>
      </c>
      <c r="B1278" s="4">
        <v>135</v>
      </c>
      <c r="C1278" s="4">
        <v>4.5</v>
      </c>
      <c r="D1278" s="4">
        <v>85.5</v>
      </c>
      <c r="E1278" s="4">
        <v>7.5</v>
      </c>
      <c r="F1278" s="4">
        <v>0</v>
      </c>
    </row>
    <row r="1279" spans="1:7" x14ac:dyDescent="0.25">
      <c r="A1279" s="4">
        <v>37641</v>
      </c>
      <c r="B1279" s="4">
        <v>135</v>
      </c>
      <c r="C1279" s="4">
        <v>0</v>
      </c>
      <c r="D1279" s="4">
        <v>75</v>
      </c>
      <c r="E1279" s="4">
        <v>22</v>
      </c>
      <c r="F1279" s="4">
        <v>15</v>
      </c>
      <c r="G1279" s="4" t="s">
        <v>189</v>
      </c>
    </row>
    <row r="1280" spans="1:7" x14ac:dyDescent="0.25">
      <c r="A1280" s="4">
        <v>37645</v>
      </c>
      <c r="B1280" s="4">
        <v>132</v>
      </c>
      <c r="C1280" s="4">
        <v>4.5</v>
      </c>
      <c r="D1280" s="4">
        <v>85.5</v>
      </c>
      <c r="E1280" s="4">
        <v>22</v>
      </c>
      <c r="F1280" s="4">
        <v>3</v>
      </c>
      <c r="G1280" s="4" t="s">
        <v>184</v>
      </c>
    </row>
    <row r="1281" spans="1:7" x14ac:dyDescent="0.25">
      <c r="A1281" s="4">
        <v>37647</v>
      </c>
      <c r="B1281" s="4">
        <v>139.5</v>
      </c>
      <c r="C1281" s="4">
        <v>0</v>
      </c>
      <c r="D1281" s="4">
        <v>85.5</v>
      </c>
      <c r="E1281" s="4">
        <v>50</v>
      </c>
      <c r="F1281" s="4">
        <v>0</v>
      </c>
    </row>
    <row r="1282" spans="1:7" x14ac:dyDescent="0.25">
      <c r="A1282" s="4">
        <v>37650</v>
      </c>
      <c r="B1282" s="4">
        <v>147</v>
      </c>
      <c r="C1282" s="4">
        <v>7.5</v>
      </c>
      <c r="D1282" s="4">
        <v>67.5</v>
      </c>
      <c r="E1282" s="4">
        <v>17</v>
      </c>
      <c r="F1282" s="4">
        <v>3</v>
      </c>
      <c r="G1282" s="4" t="s">
        <v>196</v>
      </c>
    </row>
    <row r="1283" spans="1:7" x14ac:dyDescent="0.25">
      <c r="A1283" s="4">
        <v>37651</v>
      </c>
      <c r="B1283" s="4">
        <v>139.5</v>
      </c>
      <c r="C1283" s="4">
        <v>0</v>
      </c>
      <c r="D1283" s="4">
        <v>85.5</v>
      </c>
      <c r="E1283" s="4">
        <v>29</v>
      </c>
      <c r="F1283" s="4">
        <v>0</v>
      </c>
      <c r="G1283" s="4" t="s">
        <v>189</v>
      </c>
    </row>
    <row r="1284" spans="1:7" x14ac:dyDescent="0.25">
      <c r="A1284" s="4">
        <v>37653</v>
      </c>
      <c r="B1284" s="4">
        <v>129</v>
      </c>
      <c r="C1284" s="4">
        <v>7.5</v>
      </c>
      <c r="D1284" s="4">
        <v>82</v>
      </c>
      <c r="E1284" s="4">
        <v>7</v>
      </c>
      <c r="F1284" s="4">
        <v>6.5</v>
      </c>
      <c r="G1284" s="4" t="s">
        <v>195</v>
      </c>
    </row>
    <row r="1285" spans="1:7" x14ac:dyDescent="0.25">
      <c r="A1285" s="4">
        <v>37659</v>
      </c>
      <c r="B1285" s="4">
        <v>140</v>
      </c>
      <c r="C1285" s="4">
        <v>0</v>
      </c>
      <c r="D1285" s="4">
        <v>85</v>
      </c>
      <c r="E1285" s="4">
        <v>25</v>
      </c>
      <c r="F1285" s="4">
        <v>0</v>
      </c>
      <c r="G1285" s="4" t="s">
        <v>164</v>
      </c>
    </row>
    <row r="1286" spans="1:7" x14ac:dyDescent="0.25">
      <c r="A1286" s="4">
        <v>37712</v>
      </c>
      <c r="B1286" s="4">
        <v>135</v>
      </c>
      <c r="C1286" s="4">
        <v>15</v>
      </c>
      <c r="D1286" s="4">
        <v>75</v>
      </c>
      <c r="E1286" s="4">
        <v>8</v>
      </c>
      <c r="F1286" s="4">
        <v>0</v>
      </c>
      <c r="G1286" s="4" t="s">
        <v>3</v>
      </c>
    </row>
    <row r="1287" spans="1:7" x14ac:dyDescent="0.25">
      <c r="A1287" s="4">
        <v>37758</v>
      </c>
      <c r="B1287" s="4">
        <v>142.5</v>
      </c>
      <c r="C1287" s="4">
        <v>0</v>
      </c>
      <c r="D1287" s="4">
        <v>82.5</v>
      </c>
      <c r="E1287" s="4">
        <v>8.5</v>
      </c>
      <c r="F1287" s="4">
        <v>0</v>
      </c>
      <c r="G1287" s="4" t="s">
        <v>174</v>
      </c>
    </row>
    <row r="1288" spans="1:7" x14ac:dyDescent="0.25">
      <c r="A1288" s="4">
        <v>37789</v>
      </c>
      <c r="B1288" s="4">
        <v>142.5</v>
      </c>
      <c r="C1288" s="4">
        <v>7.5</v>
      </c>
      <c r="D1288" s="4">
        <v>75</v>
      </c>
      <c r="E1288" s="4">
        <v>20</v>
      </c>
      <c r="F1288" s="4">
        <v>0</v>
      </c>
      <c r="G1288" s="4" t="s">
        <v>196</v>
      </c>
    </row>
    <row r="1289" spans="1:7" x14ac:dyDescent="0.25">
      <c r="A1289" s="4">
        <v>37793</v>
      </c>
      <c r="B1289" s="4">
        <v>120</v>
      </c>
      <c r="C1289" s="4">
        <v>15</v>
      </c>
      <c r="D1289" s="4">
        <v>82.5</v>
      </c>
      <c r="E1289" s="4">
        <v>48.5</v>
      </c>
      <c r="F1289" s="4">
        <v>7.5</v>
      </c>
    </row>
    <row r="1290" spans="1:7" x14ac:dyDescent="0.25">
      <c r="A1290" s="4">
        <v>37799</v>
      </c>
      <c r="B1290" s="4">
        <v>120</v>
      </c>
      <c r="C1290" s="4">
        <v>15</v>
      </c>
      <c r="D1290" s="4">
        <v>75</v>
      </c>
      <c r="E1290" s="4">
        <v>11</v>
      </c>
      <c r="F1290" s="4">
        <v>15</v>
      </c>
      <c r="G1290" s="4" t="s">
        <v>196</v>
      </c>
    </row>
    <row r="1291" spans="1:7" x14ac:dyDescent="0.25">
      <c r="A1291" s="4">
        <v>37811</v>
      </c>
      <c r="B1291" s="4">
        <v>120</v>
      </c>
      <c r="C1291" s="4">
        <v>37.5</v>
      </c>
      <c r="D1291" s="4">
        <v>67.5</v>
      </c>
      <c r="E1291" s="4">
        <v>7.5</v>
      </c>
      <c r="F1291" s="4">
        <v>0</v>
      </c>
    </row>
    <row r="1292" spans="1:7" x14ac:dyDescent="0.25">
      <c r="A1292" s="4">
        <v>37866</v>
      </c>
      <c r="B1292" s="4">
        <v>139.5</v>
      </c>
      <c r="C1292" s="4">
        <v>0</v>
      </c>
      <c r="D1292" s="4">
        <v>85.5</v>
      </c>
      <c r="E1292" s="4">
        <v>25.5</v>
      </c>
      <c r="F1292" s="4">
        <v>0</v>
      </c>
    </row>
    <row r="1293" spans="1:7" x14ac:dyDescent="0.25">
      <c r="A1293" s="4">
        <v>37869</v>
      </c>
      <c r="B1293" s="4">
        <v>142.5</v>
      </c>
      <c r="C1293" s="4">
        <v>7.5</v>
      </c>
      <c r="D1293" s="4">
        <v>75</v>
      </c>
      <c r="E1293" s="4">
        <v>7.5</v>
      </c>
      <c r="F1293" s="4">
        <v>0</v>
      </c>
      <c r="G1293" s="4" t="s">
        <v>191</v>
      </c>
    </row>
    <row r="1294" spans="1:7" x14ac:dyDescent="0.25">
      <c r="A1294" s="4">
        <v>37872</v>
      </c>
      <c r="B1294" s="4">
        <v>156</v>
      </c>
      <c r="C1294" s="4">
        <v>0</v>
      </c>
      <c r="D1294" s="4">
        <v>67.5</v>
      </c>
      <c r="E1294" s="4">
        <v>15</v>
      </c>
      <c r="F1294" s="4">
        <v>1.5</v>
      </c>
      <c r="G1294" s="4" t="s">
        <v>203</v>
      </c>
    </row>
    <row r="1295" spans="1:7" x14ac:dyDescent="0.25">
      <c r="A1295" s="4">
        <v>37874</v>
      </c>
      <c r="B1295" s="4">
        <v>135</v>
      </c>
      <c r="C1295" s="4">
        <v>0</v>
      </c>
      <c r="D1295" s="4">
        <v>82</v>
      </c>
      <c r="E1295" s="4">
        <v>17.5</v>
      </c>
      <c r="F1295" s="4">
        <v>8</v>
      </c>
      <c r="G1295" s="4" t="s">
        <v>195</v>
      </c>
    </row>
    <row r="1296" spans="1:7" x14ac:dyDescent="0.25">
      <c r="A1296" s="4">
        <v>37876</v>
      </c>
      <c r="B1296" s="4">
        <v>147</v>
      </c>
      <c r="C1296" s="4">
        <v>7.5</v>
      </c>
      <c r="D1296" s="4">
        <v>70.5</v>
      </c>
      <c r="E1296" s="4">
        <v>18.5</v>
      </c>
      <c r="F1296" s="4">
        <v>0</v>
      </c>
      <c r="G1296" s="4" t="s">
        <v>196</v>
      </c>
    </row>
    <row r="1297" spans="1:7" x14ac:dyDescent="0.25">
      <c r="A1297" s="4">
        <v>37878</v>
      </c>
      <c r="B1297" s="4">
        <v>135</v>
      </c>
      <c r="C1297" s="4">
        <v>0</v>
      </c>
      <c r="D1297" s="4">
        <v>82.5</v>
      </c>
      <c r="E1297" s="4">
        <v>7.5</v>
      </c>
      <c r="F1297" s="4">
        <v>7.5</v>
      </c>
      <c r="G1297" s="4" t="s">
        <v>169</v>
      </c>
    </row>
    <row r="1298" spans="1:7" x14ac:dyDescent="0.25">
      <c r="A1298" s="4">
        <v>37885</v>
      </c>
      <c r="B1298" s="4">
        <v>135</v>
      </c>
      <c r="C1298" s="4">
        <v>0</v>
      </c>
      <c r="D1298" s="4">
        <v>75</v>
      </c>
      <c r="E1298" s="4">
        <v>23</v>
      </c>
      <c r="F1298" s="4">
        <v>15</v>
      </c>
      <c r="G1298" s="4" t="s">
        <v>169</v>
      </c>
    </row>
    <row r="1299" spans="1:7" x14ac:dyDescent="0.25">
      <c r="A1299" s="4">
        <v>37886</v>
      </c>
      <c r="B1299" s="4">
        <v>146.5</v>
      </c>
      <c r="C1299" s="4">
        <v>0</v>
      </c>
      <c r="D1299" s="4">
        <v>75</v>
      </c>
      <c r="E1299" s="4">
        <v>22</v>
      </c>
      <c r="F1299" s="4">
        <v>3.5</v>
      </c>
      <c r="G1299" s="4" t="s">
        <v>169</v>
      </c>
    </row>
    <row r="1300" spans="1:7" x14ac:dyDescent="0.25">
      <c r="A1300" s="4">
        <v>37893</v>
      </c>
      <c r="B1300" s="4">
        <v>67.5</v>
      </c>
      <c r="C1300" s="4">
        <v>7.5</v>
      </c>
      <c r="D1300" s="4">
        <v>90</v>
      </c>
      <c r="E1300" s="4">
        <v>0</v>
      </c>
      <c r="F1300" s="4">
        <v>60</v>
      </c>
      <c r="G1300" s="4" t="s">
        <v>196</v>
      </c>
    </row>
    <row r="1301" spans="1:7" x14ac:dyDescent="0.25">
      <c r="A1301" s="4">
        <v>37895</v>
      </c>
      <c r="B1301" s="4">
        <v>150</v>
      </c>
      <c r="C1301" s="4">
        <v>0</v>
      </c>
      <c r="D1301" s="4">
        <v>75</v>
      </c>
      <c r="E1301" s="4">
        <v>22.5</v>
      </c>
      <c r="F1301" s="4">
        <v>0</v>
      </c>
      <c r="G1301" s="4" t="s">
        <v>196</v>
      </c>
    </row>
    <row r="1302" spans="1:7" x14ac:dyDescent="0.25">
      <c r="A1302" s="4">
        <v>37897</v>
      </c>
      <c r="B1302" s="4">
        <v>82.5</v>
      </c>
      <c r="C1302" s="4">
        <v>52.5</v>
      </c>
      <c r="D1302" s="4">
        <v>90</v>
      </c>
      <c r="E1302" s="4">
        <v>8</v>
      </c>
      <c r="F1302" s="4">
        <v>0</v>
      </c>
      <c r="G1302" s="4" t="s">
        <v>180</v>
      </c>
    </row>
    <row r="1303" spans="1:7" x14ac:dyDescent="0.25">
      <c r="A1303" s="4">
        <v>37899</v>
      </c>
      <c r="B1303" s="4">
        <v>142.5</v>
      </c>
      <c r="C1303" s="4">
        <v>7.5</v>
      </c>
      <c r="D1303" s="4">
        <v>75</v>
      </c>
      <c r="E1303" s="4">
        <v>12</v>
      </c>
      <c r="F1303" s="4">
        <v>0</v>
      </c>
      <c r="G1303" s="4" t="s">
        <v>180</v>
      </c>
    </row>
    <row r="1304" spans="1:7" x14ac:dyDescent="0.25">
      <c r="A1304" s="4">
        <v>37990</v>
      </c>
      <c r="B1304" s="4">
        <v>142.5</v>
      </c>
      <c r="C1304" s="4">
        <v>12</v>
      </c>
      <c r="D1304" s="4">
        <v>70.5</v>
      </c>
      <c r="E1304" s="4">
        <v>24.5</v>
      </c>
      <c r="F1304" s="4">
        <v>0</v>
      </c>
      <c r="G1304" s="4" t="s">
        <v>185</v>
      </c>
    </row>
    <row r="1305" spans="1:7" x14ac:dyDescent="0.25">
      <c r="A1305" s="4">
        <v>37994</v>
      </c>
      <c r="B1305" s="4">
        <v>123.5</v>
      </c>
      <c r="C1305" s="4">
        <v>12</v>
      </c>
      <c r="D1305" s="4">
        <v>85.5</v>
      </c>
      <c r="E1305" s="4">
        <v>9</v>
      </c>
      <c r="F1305" s="4">
        <v>4</v>
      </c>
      <c r="G1305" s="4" t="s">
        <v>180</v>
      </c>
    </row>
    <row r="1306" spans="1:7" x14ac:dyDescent="0.25">
      <c r="A1306" s="4">
        <v>37995</v>
      </c>
      <c r="B1306" s="4">
        <v>52.5</v>
      </c>
      <c r="C1306" s="4">
        <v>7.5</v>
      </c>
      <c r="D1306" s="4">
        <v>75</v>
      </c>
      <c r="E1306" s="4">
        <v>15</v>
      </c>
      <c r="F1306" s="4">
        <v>90</v>
      </c>
    </row>
    <row r="1307" spans="1:7" x14ac:dyDescent="0.25">
      <c r="A1307" s="4">
        <v>37998</v>
      </c>
      <c r="B1307" s="4">
        <v>128</v>
      </c>
      <c r="C1307" s="4">
        <v>7.5</v>
      </c>
      <c r="D1307" s="4">
        <v>89.5</v>
      </c>
      <c r="E1307" s="4">
        <v>34</v>
      </c>
      <c r="F1307" s="4">
        <v>0</v>
      </c>
      <c r="G1307" s="4" t="s">
        <v>164</v>
      </c>
    </row>
    <row r="1308" spans="1:7" x14ac:dyDescent="0.25">
      <c r="A1308" s="4">
        <v>38003</v>
      </c>
      <c r="B1308" s="4">
        <v>124.5</v>
      </c>
      <c r="C1308" s="4">
        <v>15</v>
      </c>
      <c r="D1308" s="4">
        <v>85.5</v>
      </c>
      <c r="E1308" s="4">
        <v>38</v>
      </c>
      <c r="F1308" s="4">
        <v>0</v>
      </c>
      <c r="G1308" s="4" t="s">
        <v>172</v>
      </c>
    </row>
    <row r="1309" spans="1:7" x14ac:dyDescent="0.25">
      <c r="A1309" s="4">
        <v>38007</v>
      </c>
      <c r="B1309" s="4">
        <v>132</v>
      </c>
      <c r="C1309" s="4">
        <v>7.5</v>
      </c>
      <c r="D1309" s="4">
        <v>85.5</v>
      </c>
      <c r="E1309" s="4">
        <v>32.5</v>
      </c>
      <c r="F1309" s="4">
        <v>0</v>
      </c>
      <c r="G1309" s="4" t="s">
        <v>171</v>
      </c>
    </row>
    <row r="1310" spans="1:7" x14ac:dyDescent="0.25">
      <c r="A1310" s="4">
        <v>38010</v>
      </c>
      <c r="B1310" s="4">
        <v>150</v>
      </c>
      <c r="C1310" s="4">
        <v>4.5</v>
      </c>
      <c r="D1310" s="4">
        <v>70.5</v>
      </c>
      <c r="E1310" s="4">
        <v>34.5</v>
      </c>
      <c r="F1310" s="4">
        <v>0</v>
      </c>
      <c r="G1310" s="4" t="s">
        <v>185</v>
      </c>
    </row>
    <row r="1311" spans="1:7" x14ac:dyDescent="0.25">
      <c r="A1311" s="4">
        <v>38012</v>
      </c>
      <c r="B1311" s="4">
        <v>135</v>
      </c>
      <c r="C1311" s="4">
        <v>0</v>
      </c>
      <c r="D1311" s="4">
        <v>90</v>
      </c>
      <c r="E1311" s="4">
        <v>7.5</v>
      </c>
      <c r="F1311" s="4">
        <v>0</v>
      </c>
    </row>
    <row r="1312" spans="1:7" x14ac:dyDescent="0.25">
      <c r="A1312" s="4">
        <v>38013</v>
      </c>
      <c r="B1312" s="4">
        <v>135</v>
      </c>
      <c r="C1312" s="4">
        <v>0</v>
      </c>
      <c r="D1312" s="4">
        <v>90</v>
      </c>
      <c r="E1312" s="4">
        <v>7.5</v>
      </c>
      <c r="F1312" s="4">
        <v>0</v>
      </c>
    </row>
    <row r="1313" spans="1:7" x14ac:dyDescent="0.25">
      <c r="A1313" s="4">
        <v>38014</v>
      </c>
      <c r="B1313" s="4">
        <v>90</v>
      </c>
      <c r="C1313" s="4">
        <v>49.5</v>
      </c>
      <c r="D1313" s="4">
        <v>85.5</v>
      </c>
      <c r="E1313" s="4">
        <v>7.5</v>
      </c>
      <c r="F1313" s="4">
        <v>0</v>
      </c>
    </row>
    <row r="1314" spans="1:7" x14ac:dyDescent="0.25">
      <c r="A1314" s="4">
        <v>38025</v>
      </c>
      <c r="B1314" s="4">
        <v>127.5</v>
      </c>
      <c r="C1314" s="4">
        <v>0</v>
      </c>
      <c r="D1314" s="4">
        <v>82.5</v>
      </c>
      <c r="E1314" s="4">
        <v>61</v>
      </c>
      <c r="F1314" s="4">
        <v>15</v>
      </c>
    </row>
    <row r="1315" spans="1:7" x14ac:dyDescent="0.25">
      <c r="A1315" s="4">
        <v>38034</v>
      </c>
      <c r="B1315" s="4">
        <v>157.5</v>
      </c>
      <c r="C1315" s="4">
        <v>0</v>
      </c>
      <c r="D1315" s="4">
        <v>67.5</v>
      </c>
      <c r="E1315" s="4">
        <v>15</v>
      </c>
      <c r="F1315" s="4">
        <v>0</v>
      </c>
      <c r="G1315" s="4" t="s">
        <v>196</v>
      </c>
    </row>
    <row r="1316" spans="1:7" x14ac:dyDescent="0.25">
      <c r="A1316" s="4">
        <v>38041</v>
      </c>
      <c r="B1316" s="4">
        <v>162</v>
      </c>
      <c r="C1316" s="4">
        <v>0</v>
      </c>
      <c r="D1316" s="4">
        <v>63</v>
      </c>
      <c r="E1316" s="4">
        <v>73.5</v>
      </c>
      <c r="F1316" s="4">
        <v>0</v>
      </c>
    </row>
    <row r="1317" spans="1:7" x14ac:dyDescent="0.25">
      <c r="A1317" s="4">
        <v>38042</v>
      </c>
      <c r="B1317" s="4">
        <v>145</v>
      </c>
      <c r="C1317" s="4">
        <v>7.5</v>
      </c>
      <c r="D1317" s="4">
        <v>67.5</v>
      </c>
      <c r="E1317" s="4">
        <v>37.5</v>
      </c>
      <c r="F1317" s="4">
        <v>5</v>
      </c>
    </row>
    <row r="1318" spans="1:7" x14ac:dyDescent="0.25">
      <c r="A1318" s="4">
        <v>38045</v>
      </c>
      <c r="B1318" s="4">
        <v>157.5</v>
      </c>
      <c r="C1318" s="4">
        <v>0</v>
      </c>
      <c r="D1318" s="4">
        <v>67.5</v>
      </c>
      <c r="E1318" s="4">
        <v>9.5</v>
      </c>
      <c r="F1318" s="4">
        <v>0</v>
      </c>
    </row>
    <row r="1319" spans="1:7" x14ac:dyDescent="0.25">
      <c r="A1319" s="4">
        <v>38049</v>
      </c>
      <c r="B1319" s="4">
        <v>135</v>
      </c>
      <c r="C1319" s="4">
        <v>0</v>
      </c>
      <c r="D1319" s="4">
        <v>90</v>
      </c>
      <c r="E1319" s="4">
        <v>10</v>
      </c>
      <c r="F1319" s="4">
        <v>0</v>
      </c>
    </row>
    <row r="1320" spans="1:7" x14ac:dyDescent="0.25">
      <c r="A1320" s="4">
        <v>38051</v>
      </c>
      <c r="B1320" s="4">
        <v>135</v>
      </c>
      <c r="C1320" s="4">
        <v>7.5</v>
      </c>
      <c r="D1320" s="4">
        <v>82.5</v>
      </c>
      <c r="E1320" s="4">
        <v>33.5</v>
      </c>
      <c r="F1320" s="4">
        <v>0</v>
      </c>
    </row>
    <row r="1321" spans="1:7" x14ac:dyDescent="0.25">
      <c r="A1321" s="4">
        <v>38052</v>
      </c>
      <c r="B1321" s="4">
        <v>120</v>
      </c>
      <c r="C1321" s="4">
        <v>7.5</v>
      </c>
      <c r="D1321" s="4">
        <v>67.5</v>
      </c>
      <c r="E1321" s="4">
        <v>7.5</v>
      </c>
      <c r="F1321" s="4">
        <v>30</v>
      </c>
      <c r="G1321" s="4" t="s">
        <v>194</v>
      </c>
    </row>
    <row r="1322" spans="1:7" x14ac:dyDescent="0.25">
      <c r="A1322" s="4">
        <v>38053</v>
      </c>
      <c r="B1322" s="4">
        <v>139.5</v>
      </c>
      <c r="C1322" s="4">
        <v>0</v>
      </c>
      <c r="D1322" s="4">
        <v>85.5</v>
      </c>
      <c r="E1322" s="4">
        <v>11</v>
      </c>
      <c r="F1322" s="4">
        <v>0</v>
      </c>
      <c r="G1322" s="4" t="s">
        <v>175</v>
      </c>
    </row>
    <row r="1323" spans="1:7" x14ac:dyDescent="0.25">
      <c r="A1323" s="4">
        <v>38061</v>
      </c>
      <c r="B1323" s="4">
        <v>135</v>
      </c>
      <c r="C1323" s="4">
        <v>0</v>
      </c>
      <c r="D1323" s="4">
        <v>85</v>
      </c>
      <c r="E1323" s="4">
        <v>8.5</v>
      </c>
      <c r="F1323" s="4">
        <v>5</v>
      </c>
      <c r="G1323" s="4" t="s">
        <v>164</v>
      </c>
    </row>
    <row r="1324" spans="1:7" x14ac:dyDescent="0.25">
      <c r="A1324" s="4">
        <v>38066</v>
      </c>
      <c r="B1324" s="4">
        <v>130</v>
      </c>
      <c r="C1324" s="4">
        <v>0</v>
      </c>
      <c r="D1324" s="4">
        <v>85</v>
      </c>
      <c r="E1324" s="4">
        <v>8</v>
      </c>
      <c r="F1324" s="4">
        <v>10</v>
      </c>
      <c r="G1324" s="4" t="s">
        <v>195</v>
      </c>
    </row>
    <row r="1325" spans="1:7" x14ac:dyDescent="0.25">
      <c r="A1325" s="4">
        <v>38067</v>
      </c>
      <c r="B1325" s="4">
        <v>138</v>
      </c>
      <c r="C1325" s="4">
        <v>0</v>
      </c>
      <c r="D1325" s="4">
        <v>85</v>
      </c>
      <c r="E1325" s="4">
        <v>15.5</v>
      </c>
      <c r="F1325" s="4">
        <v>2</v>
      </c>
      <c r="G1325" s="4" t="s">
        <v>195</v>
      </c>
    </row>
    <row r="1326" spans="1:7" x14ac:dyDescent="0.25">
      <c r="A1326" s="4">
        <v>38068</v>
      </c>
      <c r="B1326" s="4">
        <v>132</v>
      </c>
      <c r="C1326" s="4">
        <v>7.5</v>
      </c>
      <c r="D1326" s="4">
        <v>85.5</v>
      </c>
      <c r="E1326" s="4">
        <v>45.5</v>
      </c>
      <c r="F1326" s="4">
        <v>0</v>
      </c>
      <c r="G1326" s="4" t="s">
        <v>168</v>
      </c>
    </row>
    <row r="1327" spans="1:7" x14ac:dyDescent="0.25">
      <c r="A1327" s="4">
        <v>38070</v>
      </c>
      <c r="B1327" s="4">
        <v>136</v>
      </c>
      <c r="C1327" s="4">
        <v>0</v>
      </c>
      <c r="D1327" s="4">
        <v>85.5</v>
      </c>
      <c r="E1327" s="4">
        <v>8.5</v>
      </c>
      <c r="F1327" s="4">
        <v>3.5</v>
      </c>
    </row>
    <row r="1328" spans="1:7" x14ac:dyDescent="0.25">
      <c r="A1328" s="4">
        <v>38100</v>
      </c>
      <c r="B1328" s="4">
        <v>124.5</v>
      </c>
      <c r="C1328" s="4">
        <v>15</v>
      </c>
      <c r="D1328" s="4">
        <v>85.5</v>
      </c>
      <c r="E1328" s="4">
        <v>56</v>
      </c>
      <c r="F1328" s="4">
        <v>0</v>
      </c>
      <c r="G1328" s="4" t="s">
        <v>196</v>
      </c>
    </row>
    <row r="1329" spans="1:7" x14ac:dyDescent="0.25">
      <c r="A1329" s="4">
        <v>38101</v>
      </c>
      <c r="B1329" s="4">
        <v>135</v>
      </c>
      <c r="C1329" s="4">
        <v>0</v>
      </c>
      <c r="D1329" s="4">
        <v>90</v>
      </c>
      <c r="E1329" s="4">
        <v>22.5</v>
      </c>
      <c r="F1329" s="4">
        <v>0</v>
      </c>
    </row>
    <row r="1330" spans="1:7" x14ac:dyDescent="0.25">
      <c r="A1330" s="4">
        <v>38103</v>
      </c>
      <c r="B1330" s="4">
        <v>142</v>
      </c>
      <c r="C1330" s="4">
        <v>0</v>
      </c>
      <c r="D1330" s="4">
        <v>75</v>
      </c>
      <c r="E1330" s="4">
        <v>15</v>
      </c>
      <c r="F1330" s="4">
        <v>8</v>
      </c>
    </row>
    <row r="1331" spans="1:7" x14ac:dyDescent="0.25">
      <c r="A1331" s="4">
        <v>38104</v>
      </c>
      <c r="B1331" s="4">
        <v>126.5</v>
      </c>
      <c r="C1331" s="4">
        <v>0</v>
      </c>
      <c r="D1331" s="4">
        <v>75</v>
      </c>
      <c r="E1331" s="4">
        <v>7.5</v>
      </c>
      <c r="F1331" s="4">
        <v>23.5</v>
      </c>
      <c r="G1331" s="4" t="s">
        <v>169</v>
      </c>
    </row>
    <row r="1332" spans="1:7" x14ac:dyDescent="0.25">
      <c r="A1332" s="4">
        <v>38106</v>
      </c>
      <c r="B1332" s="4">
        <v>121</v>
      </c>
      <c r="C1332" s="4">
        <v>0</v>
      </c>
      <c r="D1332" s="4">
        <v>90</v>
      </c>
      <c r="E1332" s="4">
        <v>23.5</v>
      </c>
      <c r="F1332" s="4">
        <v>14</v>
      </c>
      <c r="G1332" s="4" t="s">
        <v>190</v>
      </c>
    </row>
    <row r="1333" spans="1:7" x14ac:dyDescent="0.25">
      <c r="A1333" s="4">
        <v>38107</v>
      </c>
      <c r="B1333" s="4">
        <v>150</v>
      </c>
      <c r="C1333" s="4">
        <v>0</v>
      </c>
      <c r="D1333" s="4">
        <v>75</v>
      </c>
      <c r="E1333" s="4">
        <v>16.5</v>
      </c>
      <c r="F1333" s="4">
        <v>0</v>
      </c>
      <c r="G1333" s="4" t="s">
        <v>3</v>
      </c>
    </row>
    <row r="1334" spans="1:7" x14ac:dyDescent="0.25">
      <c r="A1334" s="4">
        <v>38112</v>
      </c>
      <c r="B1334" s="4">
        <v>137.5</v>
      </c>
      <c r="C1334" s="4">
        <v>0</v>
      </c>
      <c r="D1334" s="4">
        <v>85.5</v>
      </c>
      <c r="E1334" s="4">
        <v>18.5</v>
      </c>
      <c r="F1334" s="4">
        <v>2</v>
      </c>
      <c r="G1334" s="4" t="s">
        <v>189</v>
      </c>
    </row>
    <row r="1335" spans="1:7" x14ac:dyDescent="0.25">
      <c r="A1335" s="4">
        <v>38113</v>
      </c>
      <c r="B1335" s="4">
        <v>147</v>
      </c>
      <c r="C1335" s="4">
        <v>0</v>
      </c>
      <c r="D1335" s="4">
        <v>78</v>
      </c>
      <c r="E1335" s="4">
        <v>20.5</v>
      </c>
      <c r="F1335" s="4">
        <v>0</v>
      </c>
    </row>
    <row r="1336" spans="1:7" x14ac:dyDescent="0.25">
      <c r="A1336" s="4">
        <v>38117</v>
      </c>
      <c r="B1336" s="4">
        <v>142.5</v>
      </c>
      <c r="C1336" s="4">
        <v>0</v>
      </c>
      <c r="D1336" s="4">
        <v>82.5</v>
      </c>
      <c r="E1336" s="4">
        <v>45.5</v>
      </c>
      <c r="F1336" s="4">
        <v>0</v>
      </c>
      <c r="G1336" s="4" t="s">
        <v>203</v>
      </c>
    </row>
    <row r="1337" spans="1:7" x14ac:dyDescent="0.25">
      <c r="A1337" s="4">
        <v>38224</v>
      </c>
      <c r="B1337" s="4">
        <v>136.5</v>
      </c>
      <c r="C1337" s="4">
        <v>7.5</v>
      </c>
      <c r="D1337" s="4">
        <v>78</v>
      </c>
      <c r="E1337" s="4">
        <v>31</v>
      </c>
      <c r="F1337" s="4">
        <v>3</v>
      </c>
    </row>
    <row r="1338" spans="1:7" x14ac:dyDescent="0.25">
      <c r="A1338" s="4">
        <v>38227</v>
      </c>
      <c r="B1338" s="4">
        <v>112.5</v>
      </c>
      <c r="C1338" s="4">
        <v>0</v>
      </c>
      <c r="D1338" s="4">
        <v>82.5</v>
      </c>
      <c r="E1338" s="4">
        <v>7.5</v>
      </c>
      <c r="F1338" s="4">
        <v>30</v>
      </c>
      <c r="G1338" s="4" t="s">
        <v>194</v>
      </c>
    </row>
    <row r="1339" spans="1:7" x14ac:dyDescent="0.25">
      <c r="A1339" s="4">
        <v>38230</v>
      </c>
      <c r="B1339" s="4">
        <v>137.5</v>
      </c>
      <c r="C1339" s="4">
        <v>0</v>
      </c>
      <c r="D1339" s="4">
        <v>85</v>
      </c>
      <c r="E1339" s="4">
        <v>49.5</v>
      </c>
      <c r="F1339" s="4">
        <v>2.5</v>
      </c>
      <c r="G1339" s="4" t="s">
        <v>195</v>
      </c>
    </row>
    <row r="1340" spans="1:7" x14ac:dyDescent="0.25">
      <c r="A1340" s="4">
        <v>38231</v>
      </c>
      <c r="B1340" s="4">
        <v>92</v>
      </c>
      <c r="C1340" s="4">
        <v>47.5</v>
      </c>
      <c r="D1340" s="4">
        <v>85.5</v>
      </c>
      <c r="E1340" s="4">
        <v>35.5</v>
      </c>
      <c r="F1340" s="4">
        <v>0</v>
      </c>
    </row>
    <row r="1341" spans="1:7" x14ac:dyDescent="0.25">
      <c r="A1341" s="4">
        <v>38233</v>
      </c>
      <c r="B1341" s="4">
        <v>95</v>
      </c>
      <c r="C1341" s="4">
        <v>45</v>
      </c>
      <c r="D1341" s="4">
        <v>85</v>
      </c>
      <c r="E1341" s="4">
        <v>62</v>
      </c>
      <c r="F1341" s="4">
        <v>0</v>
      </c>
      <c r="G1341" s="4" t="s">
        <v>195</v>
      </c>
    </row>
    <row r="1342" spans="1:7" x14ac:dyDescent="0.25">
      <c r="A1342" s="4">
        <v>38236</v>
      </c>
      <c r="B1342" s="4">
        <v>150</v>
      </c>
      <c r="C1342" s="4">
        <v>4.5</v>
      </c>
      <c r="D1342" s="4">
        <v>70.5</v>
      </c>
      <c r="E1342" s="4">
        <v>13.5</v>
      </c>
      <c r="F1342" s="4">
        <v>0</v>
      </c>
      <c r="G1342" s="4" t="s">
        <v>198</v>
      </c>
    </row>
    <row r="1343" spans="1:7" x14ac:dyDescent="0.25">
      <c r="A1343" s="4">
        <v>38249</v>
      </c>
      <c r="B1343" s="4">
        <v>123.5</v>
      </c>
      <c r="C1343" s="4">
        <v>7.5</v>
      </c>
      <c r="D1343" s="4">
        <v>92.5</v>
      </c>
      <c r="E1343" s="4">
        <v>37</v>
      </c>
      <c r="F1343" s="4">
        <v>1.5</v>
      </c>
      <c r="G1343" s="4" t="s">
        <v>195</v>
      </c>
    </row>
    <row r="1344" spans="1:7" x14ac:dyDescent="0.25">
      <c r="A1344" s="4">
        <v>38252</v>
      </c>
      <c r="B1344" s="4">
        <v>124.5</v>
      </c>
      <c r="C1344" s="4">
        <v>7.5</v>
      </c>
      <c r="D1344" s="4">
        <v>85.5</v>
      </c>
      <c r="E1344" s="4">
        <v>28</v>
      </c>
      <c r="F1344" s="4">
        <v>7.5</v>
      </c>
      <c r="G1344" s="4" t="s">
        <v>203</v>
      </c>
    </row>
    <row r="1345" spans="1:7" x14ac:dyDescent="0.25">
      <c r="A1345" s="4">
        <v>38253</v>
      </c>
      <c r="B1345" s="4">
        <v>109</v>
      </c>
      <c r="C1345" s="4">
        <v>0</v>
      </c>
      <c r="D1345" s="4">
        <v>74.5</v>
      </c>
      <c r="E1345" s="4">
        <v>43</v>
      </c>
      <c r="F1345" s="4">
        <v>41.5</v>
      </c>
      <c r="G1345" s="4" t="s">
        <v>195</v>
      </c>
    </row>
    <row r="1346" spans="1:7" x14ac:dyDescent="0.25">
      <c r="A1346" s="4">
        <v>38255</v>
      </c>
      <c r="B1346" s="4">
        <v>139</v>
      </c>
      <c r="C1346" s="4">
        <v>7.5</v>
      </c>
      <c r="D1346" s="4">
        <v>75</v>
      </c>
      <c r="E1346" s="4">
        <v>7.5</v>
      </c>
      <c r="F1346" s="4">
        <v>3.5</v>
      </c>
      <c r="G1346" s="4" t="s">
        <v>181</v>
      </c>
    </row>
    <row r="1347" spans="1:7" x14ac:dyDescent="0.25">
      <c r="A1347" s="4">
        <v>38258</v>
      </c>
      <c r="B1347" s="4">
        <v>135</v>
      </c>
      <c r="C1347" s="4">
        <v>0</v>
      </c>
      <c r="D1347" s="4">
        <v>82.5</v>
      </c>
      <c r="E1347" s="4">
        <v>7.5</v>
      </c>
      <c r="F1347" s="4">
        <v>7.5</v>
      </c>
      <c r="G1347" s="4" t="s">
        <v>181</v>
      </c>
    </row>
    <row r="1348" spans="1:7" x14ac:dyDescent="0.25">
      <c r="A1348" s="4">
        <v>38260</v>
      </c>
      <c r="B1348" s="4">
        <v>135</v>
      </c>
      <c r="C1348" s="4">
        <v>0</v>
      </c>
      <c r="D1348" s="4">
        <v>75</v>
      </c>
      <c r="E1348" s="4">
        <v>28.5</v>
      </c>
      <c r="F1348" s="4">
        <v>15</v>
      </c>
      <c r="G1348" s="4" t="s">
        <v>177</v>
      </c>
    </row>
    <row r="1349" spans="1:7" x14ac:dyDescent="0.25">
      <c r="A1349" s="4">
        <v>38261</v>
      </c>
      <c r="B1349" s="4">
        <v>139.5</v>
      </c>
      <c r="C1349" s="4">
        <v>0</v>
      </c>
      <c r="D1349" s="4">
        <v>85.5</v>
      </c>
      <c r="E1349" s="4">
        <v>11.5</v>
      </c>
      <c r="F1349" s="4">
        <v>0</v>
      </c>
    </row>
    <row r="1350" spans="1:7" x14ac:dyDescent="0.25">
      <c r="A1350" s="4">
        <v>38315</v>
      </c>
      <c r="B1350" s="4">
        <v>142.5</v>
      </c>
      <c r="C1350" s="4">
        <v>0</v>
      </c>
      <c r="D1350" s="4">
        <v>82.5</v>
      </c>
      <c r="E1350" s="4">
        <v>44</v>
      </c>
      <c r="F1350" s="4">
        <v>0</v>
      </c>
    </row>
    <row r="1351" spans="1:7" x14ac:dyDescent="0.25">
      <c r="A1351" s="4">
        <v>38317</v>
      </c>
      <c r="B1351" s="4">
        <v>130</v>
      </c>
      <c r="C1351" s="4">
        <v>7.5</v>
      </c>
      <c r="D1351" s="4">
        <v>85</v>
      </c>
      <c r="E1351" s="4">
        <v>11.5</v>
      </c>
      <c r="F1351" s="4">
        <v>2.5</v>
      </c>
      <c r="G1351" s="4" t="s">
        <v>195</v>
      </c>
    </row>
    <row r="1352" spans="1:7" x14ac:dyDescent="0.25">
      <c r="A1352" s="4">
        <v>38318</v>
      </c>
      <c r="B1352" s="4">
        <v>150</v>
      </c>
      <c r="C1352" s="4">
        <v>0</v>
      </c>
      <c r="D1352" s="4">
        <v>75</v>
      </c>
      <c r="E1352" s="4">
        <v>27</v>
      </c>
      <c r="F1352" s="4">
        <v>0</v>
      </c>
      <c r="G1352" s="4" t="s">
        <v>194</v>
      </c>
    </row>
    <row r="1353" spans="1:7" x14ac:dyDescent="0.25">
      <c r="A1353" s="4">
        <v>38319</v>
      </c>
      <c r="B1353" s="4">
        <v>127.5</v>
      </c>
      <c r="C1353" s="4">
        <v>7.5</v>
      </c>
      <c r="D1353" s="4">
        <v>90</v>
      </c>
      <c r="E1353" s="4">
        <v>34.5</v>
      </c>
      <c r="F1353" s="4">
        <v>0</v>
      </c>
      <c r="G1353" s="4" t="s">
        <v>203</v>
      </c>
    </row>
    <row r="1354" spans="1:7" x14ac:dyDescent="0.25">
      <c r="A1354" s="4">
        <v>38322</v>
      </c>
      <c r="B1354" s="4">
        <v>140</v>
      </c>
      <c r="C1354" s="4">
        <v>0</v>
      </c>
      <c r="D1354" s="4">
        <v>75</v>
      </c>
      <c r="E1354" s="4">
        <v>0</v>
      </c>
      <c r="F1354" s="4">
        <v>10</v>
      </c>
    </row>
    <row r="1355" spans="1:7" x14ac:dyDescent="0.25">
      <c r="A1355" s="4">
        <v>38323</v>
      </c>
      <c r="B1355" s="4">
        <v>127.5</v>
      </c>
      <c r="C1355" s="4">
        <v>7.5</v>
      </c>
      <c r="D1355" s="4">
        <v>82.5</v>
      </c>
      <c r="E1355" s="4">
        <v>18.5</v>
      </c>
      <c r="F1355" s="4">
        <v>7.5</v>
      </c>
    </row>
    <row r="1356" spans="1:7" x14ac:dyDescent="0.25">
      <c r="A1356" s="4">
        <v>38325</v>
      </c>
      <c r="B1356" s="4">
        <v>150</v>
      </c>
      <c r="C1356" s="4">
        <v>0</v>
      </c>
      <c r="D1356" s="4">
        <v>75</v>
      </c>
      <c r="E1356" s="4">
        <v>21</v>
      </c>
      <c r="F1356" s="4">
        <v>0</v>
      </c>
      <c r="G1356" s="4" t="s">
        <v>189</v>
      </c>
    </row>
    <row r="1357" spans="1:7" x14ac:dyDescent="0.25">
      <c r="A1357" s="4">
        <v>38326</v>
      </c>
      <c r="B1357" s="4">
        <v>120</v>
      </c>
      <c r="C1357" s="4">
        <v>0</v>
      </c>
      <c r="D1357" s="4">
        <v>90</v>
      </c>
      <c r="E1357" s="4">
        <v>25.5</v>
      </c>
      <c r="F1357" s="4">
        <v>15</v>
      </c>
      <c r="G1357" s="4" t="s">
        <v>167</v>
      </c>
    </row>
    <row r="1358" spans="1:7" x14ac:dyDescent="0.25">
      <c r="A1358" s="4">
        <v>38327</v>
      </c>
      <c r="B1358" s="4">
        <v>90</v>
      </c>
      <c r="C1358" s="4">
        <v>57</v>
      </c>
      <c r="D1358" s="4">
        <v>78</v>
      </c>
      <c r="E1358" s="4">
        <v>30</v>
      </c>
      <c r="F1358" s="4">
        <v>0</v>
      </c>
    </row>
    <row r="1359" spans="1:7" x14ac:dyDescent="0.25">
      <c r="A1359" s="4">
        <v>38334</v>
      </c>
      <c r="B1359" s="4">
        <v>140</v>
      </c>
      <c r="C1359" s="4">
        <v>0</v>
      </c>
      <c r="D1359" s="4">
        <v>85</v>
      </c>
      <c r="E1359" s="4">
        <v>20.5</v>
      </c>
      <c r="F1359" s="4">
        <v>0</v>
      </c>
      <c r="G1359" s="4" t="s">
        <v>164</v>
      </c>
    </row>
    <row r="1360" spans="1:7" x14ac:dyDescent="0.25">
      <c r="A1360" s="4">
        <v>38343</v>
      </c>
      <c r="B1360" s="4">
        <v>110</v>
      </c>
      <c r="C1360" s="4">
        <v>0</v>
      </c>
      <c r="D1360" s="4">
        <v>60</v>
      </c>
      <c r="E1360" s="4">
        <v>8</v>
      </c>
      <c r="F1360" s="4">
        <v>40</v>
      </c>
    </row>
    <row r="1361" spans="1:7" x14ac:dyDescent="0.25">
      <c r="A1361" s="4">
        <v>38423</v>
      </c>
      <c r="B1361" s="4">
        <v>102</v>
      </c>
      <c r="C1361" s="4">
        <v>37.5</v>
      </c>
      <c r="D1361" s="4">
        <v>85.5</v>
      </c>
      <c r="E1361" s="4">
        <v>17.5</v>
      </c>
      <c r="F1361" s="4">
        <v>0</v>
      </c>
      <c r="G1361" s="4" t="s">
        <v>173</v>
      </c>
    </row>
    <row r="1362" spans="1:7" x14ac:dyDescent="0.25">
      <c r="A1362" s="4">
        <v>38424</v>
      </c>
      <c r="B1362" s="4">
        <v>135</v>
      </c>
      <c r="C1362" s="4">
        <v>4.5</v>
      </c>
      <c r="D1362" s="4">
        <v>85.5</v>
      </c>
      <c r="E1362" s="4">
        <v>6</v>
      </c>
      <c r="F1362" s="4">
        <v>0</v>
      </c>
    </row>
    <row r="1363" spans="1:7" x14ac:dyDescent="0.25">
      <c r="A1363" s="4">
        <v>38426</v>
      </c>
      <c r="B1363" s="4">
        <v>140</v>
      </c>
      <c r="C1363" s="4">
        <v>0</v>
      </c>
      <c r="D1363" s="4">
        <v>85</v>
      </c>
      <c r="E1363" s="4">
        <v>24.5</v>
      </c>
      <c r="F1363" s="4">
        <v>0</v>
      </c>
      <c r="G1363" s="4" t="s">
        <v>195</v>
      </c>
    </row>
    <row r="1364" spans="1:7" x14ac:dyDescent="0.25">
      <c r="A1364" s="4">
        <v>38428</v>
      </c>
      <c r="B1364" s="4">
        <v>147</v>
      </c>
      <c r="C1364" s="4">
        <v>0</v>
      </c>
      <c r="D1364" s="4">
        <v>70.5</v>
      </c>
      <c r="E1364" s="4">
        <v>27.5</v>
      </c>
      <c r="F1364" s="4">
        <v>7.5</v>
      </c>
    </row>
    <row r="1365" spans="1:7" x14ac:dyDescent="0.25">
      <c r="A1365" s="4">
        <v>38429</v>
      </c>
      <c r="B1365" s="4">
        <v>132</v>
      </c>
      <c r="C1365" s="4">
        <v>7.5</v>
      </c>
      <c r="D1365" s="4">
        <v>85.5</v>
      </c>
      <c r="E1365" s="4">
        <v>41</v>
      </c>
      <c r="F1365" s="4">
        <v>0</v>
      </c>
      <c r="G1365" s="4" t="s">
        <v>189</v>
      </c>
    </row>
    <row r="1366" spans="1:7" x14ac:dyDescent="0.25">
      <c r="A1366" s="4">
        <v>38431</v>
      </c>
      <c r="B1366" s="4">
        <v>142.5</v>
      </c>
      <c r="C1366" s="4">
        <v>7.5</v>
      </c>
      <c r="D1366" s="4">
        <v>75</v>
      </c>
      <c r="E1366" s="4">
        <v>11</v>
      </c>
      <c r="F1366" s="4">
        <v>0</v>
      </c>
      <c r="G1366" s="4" t="s">
        <v>3</v>
      </c>
    </row>
    <row r="1367" spans="1:7" x14ac:dyDescent="0.25">
      <c r="A1367" s="4">
        <v>38432</v>
      </c>
      <c r="B1367" s="4">
        <v>135</v>
      </c>
      <c r="C1367" s="4">
        <v>0</v>
      </c>
      <c r="D1367" s="4">
        <v>90</v>
      </c>
      <c r="E1367" s="4">
        <v>10.5</v>
      </c>
      <c r="F1367" s="4">
        <v>0</v>
      </c>
      <c r="G1367" s="4" t="s">
        <v>167</v>
      </c>
    </row>
    <row r="1368" spans="1:7" x14ac:dyDescent="0.25">
      <c r="A1368" s="4">
        <v>38434</v>
      </c>
      <c r="B1368" s="4">
        <v>112.5</v>
      </c>
      <c r="C1368" s="4">
        <v>0</v>
      </c>
      <c r="D1368" s="4">
        <v>75</v>
      </c>
      <c r="E1368" s="4">
        <v>0</v>
      </c>
      <c r="F1368" s="4">
        <v>37.5</v>
      </c>
      <c r="G1368" s="4" t="s">
        <v>167</v>
      </c>
    </row>
    <row r="1369" spans="1:7" x14ac:dyDescent="0.25">
      <c r="A1369" s="4">
        <v>38435</v>
      </c>
      <c r="B1369" s="4">
        <v>105</v>
      </c>
      <c r="C1369" s="4">
        <v>42</v>
      </c>
      <c r="D1369" s="4">
        <v>78</v>
      </c>
      <c r="E1369" s="4">
        <v>7.5</v>
      </c>
      <c r="F1369" s="4">
        <v>0</v>
      </c>
      <c r="G1369" s="4" t="s">
        <v>181</v>
      </c>
    </row>
    <row r="1370" spans="1:7" x14ac:dyDescent="0.25">
      <c r="A1370" s="4">
        <v>38438</v>
      </c>
      <c r="B1370" s="4">
        <v>133.5</v>
      </c>
      <c r="C1370" s="4">
        <v>0</v>
      </c>
      <c r="D1370" s="4">
        <v>75</v>
      </c>
      <c r="E1370" s="4">
        <v>17</v>
      </c>
      <c r="F1370" s="4">
        <v>16.5</v>
      </c>
      <c r="G1370" s="4" t="s">
        <v>169</v>
      </c>
    </row>
    <row r="1371" spans="1:7" x14ac:dyDescent="0.25">
      <c r="A1371" s="4">
        <v>38439</v>
      </c>
      <c r="B1371" s="4">
        <v>127.5</v>
      </c>
      <c r="C1371" s="4">
        <v>12</v>
      </c>
      <c r="D1371" s="4">
        <v>85.5</v>
      </c>
      <c r="E1371" s="4">
        <v>15.5</v>
      </c>
      <c r="F1371" s="4">
        <v>0</v>
      </c>
      <c r="G1371" s="4" t="s">
        <v>184</v>
      </c>
    </row>
    <row r="1372" spans="1:7" x14ac:dyDescent="0.25">
      <c r="A1372" s="4">
        <v>38441</v>
      </c>
      <c r="B1372" s="4">
        <v>142.5</v>
      </c>
      <c r="C1372" s="4">
        <v>0</v>
      </c>
      <c r="D1372" s="4">
        <v>82.5</v>
      </c>
      <c r="E1372" s="4">
        <v>66</v>
      </c>
      <c r="F1372" s="4">
        <v>0</v>
      </c>
      <c r="G1372" s="4" t="s">
        <v>203</v>
      </c>
    </row>
    <row r="1373" spans="1:7" x14ac:dyDescent="0.25">
      <c r="A1373" s="4">
        <v>38443</v>
      </c>
      <c r="B1373" s="4">
        <v>142.5</v>
      </c>
      <c r="C1373" s="4">
        <v>0</v>
      </c>
      <c r="D1373" s="4">
        <v>82.5</v>
      </c>
      <c r="E1373" s="4">
        <v>7.5</v>
      </c>
      <c r="F1373" s="4">
        <v>0</v>
      </c>
      <c r="G1373" s="4" t="s">
        <v>169</v>
      </c>
    </row>
    <row r="1374" spans="1:7" x14ac:dyDescent="0.25">
      <c r="A1374" s="4">
        <v>38444</v>
      </c>
      <c r="B1374" s="4">
        <v>132.5</v>
      </c>
      <c r="C1374" s="4">
        <v>4.5</v>
      </c>
      <c r="D1374" s="4">
        <v>85.5</v>
      </c>
      <c r="E1374" s="4">
        <v>31.5</v>
      </c>
      <c r="F1374" s="4">
        <v>2.5</v>
      </c>
      <c r="G1374" s="4" t="s">
        <v>180</v>
      </c>
    </row>
    <row r="1375" spans="1:7" x14ac:dyDescent="0.25">
      <c r="A1375" s="4">
        <v>38445</v>
      </c>
      <c r="B1375" s="4">
        <v>119</v>
      </c>
      <c r="C1375" s="4">
        <v>12</v>
      </c>
      <c r="D1375" s="4">
        <v>85.5</v>
      </c>
      <c r="E1375" s="4">
        <v>8</v>
      </c>
      <c r="F1375" s="4">
        <v>8.5</v>
      </c>
      <c r="G1375" s="4" t="s">
        <v>169</v>
      </c>
    </row>
    <row r="1376" spans="1:7" x14ac:dyDescent="0.25">
      <c r="A1376" s="4">
        <v>38447</v>
      </c>
      <c r="B1376" s="4">
        <v>139.5</v>
      </c>
      <c r="C1376" s="4">
        <v>0</v>
      </c>
      <c r="D1376" s="4">
        <v>85.5</v>
      </c>
      <c r="E1376" s="4">
        <v>24.5</v>
      </c>
      <c r="F1376" s="4">
        <v>0</v>
      </c>
      <c r="G1376" s="4" t="s">
        <v>180</v>
      </c>
    </row>
    <row r="1377" spans="1:7" x14ac:dyDescent="0.25">
      <c r="A1377" s="4">
        <v>38448</v>
      </c>
      <c r="B1377" s="4">
        <v>124.5</v>
      </c>
      <c r="C1377" s="4">
        <v>15</v>
      </c>
      <c r="D1377" s="4">
        <v>85.5</v>
      </c>
      <c r="E1377" s="4">
        <v>29.5</v>
      </c>
      <c r="F1377" s="4">
        <v>0</v>
      </c>
    </row>
    <row r="1378" spans="1:7" x14ac:dyDescent="0.25">
      <c r="A1378" s="4">
        <v>38449</v>
      </c>
      <c r="B1378" s="4">
        <v>94.5</v>
      </c>
      <c r="C1378" s="4">
        <v>0</v>
      </c>
      <c r="D1378" s="4">
        <v>70.5</v>
      </c>
      <c r="E1378" s="4">
        <v>26</v>
      </c>
      <c r="F1378" s="4">
        <v>0</v>
      </c>
    </row>
    <row r="1379" spans="1:7" x14ac:dyDescent="0.25">
      <c r="A1379" s="4">
        <v>38450</v>
      </c>
      <c r="B1379" s="4">
        <v>132</v>
      </c>
      <c r="C1379" s="4">
        <v>7.5</v>
      </c>
      <c r="D1379" s="4">
        <v>85.5</v>
      </c>
      <c r="E1379" s="4">
        <v>18.5</v>
      </c>
      <c r="F1379" s="4">
        <v>0</v>
      </c>
    </row>
    <row r="1380" spans="1:7" x14ac:dyDescent="0.25">
      <c r="A1380" s="4">
        <v>38462</v>
      </c>
      <c r="B1380" s="4">
        <v>137.5</v>
      </c>
      <c r="C1380" s="4">
        <v>15</v>
      </c>
      <c r="D1380" s="4">
        <v>70.5</v>
      </c>
      <c r="E1380" s="4">
        <v>20.5</v>
      </c>
      <c r="F1380" s="4">
        <v>2</v>
      </c>
      <c r="G1380" s="4" t="s">
        <v>184</v>
      </c>
    </row>
    <row r="1381" spans="1:7" x14ac:dyDescent="0.25">
      <c r="A1381" s="4">
        <v>38464</v>
      </c>
      <c r="B1381" s="4">
        <v>147</v>
      </c>
      <c r="C1381" s="4">
        <v>0</v>
      </c>
      <c r="D1381" s="4">
        <v>78</v>
      </c>
      <c r="E1381" s="4">
        <v>24</v>
      </c>
      <c r="F1381" s="4">
        <v>0</v>
      </c>
      <c r="G1381" s="4" t="s">
        <v>171</v>
      </c>
    </row>
    <row r="1382" spans="1:7" x14ac:dyDescent="0.25">
      <c r="A1382" s="4">
        <v>38466</v>
      </c>
      <c r="B1382" s="4">
        <v>133.5</v>
      </c>
      <c r="C1382" s="4">
        <v>4.5</v>
      </c>
      <c r="D1382" s="4">
        <v>85.5</v>
      </c>
      <c r="E1382" s="4">
        <v>26.5</v>
      </c>
      <c r="F1382" s="4">
        <v>1.5</v>
      </c>
      <c r="G1382" s="4" t="s">
        <v>180</v>
      </c>
    </row>
    <row r="1383" spans="1:7" x14ac:dyDescent="0.25">
      <c r="A1383" s="4">
        <v>38476</v>
      </c>
      <c r="B1383" s="4">
        <v>75</v>
      </c>
      <c r="C1383" s="4">
        <v>0</v>
      </c>
      <c r="D1383" s="4">
        <v>67.5</v>
      </c>
      <c r="E1383" s="4">
        <v>48</v>
      </c>
      <c r="F1383" s="4">
        <v>82.5</v>
      </c>
    </row>
    <row r="1384" spans="1:7" x14ac:dyDescent="0.25">
      <c r="A1384" s="4">
        <v>38487</v>
      </c>
      <c r="B1384" s="4">
        <v>140</v>
      </c>
      <c r="C1384" s="4">
        <v>0</v>
      </c>
      <c r="D1384" s="4">
        <v>85</v>
      </c>
      <c r="E1384" s="4">
        <v>39</v>
      </c>
      <c r="F1384" s="4">
        <v>0</v>
      </c>
      <c r="G1384" s="4" t="s">
        <v>164</v>
      </c>
    </row>
    <row r="1385" spans="1:7" x14ac:dyDescent="0.25">
      <c r="A1385" s="4">
        <v>38492</v>
      </c>
      <c r="B1385" s="4">
        <v>138</v>
      </c>
      <c r="C1385" s="4">
        <v>0</v>
      </c>
      <c r="D1385" s="4">
        <v>82.5</v>
      </c>
      <c r="E1385" s="4">
        <v>14.5</v>
      </c>
      <c r="F1385" s="4">
        <v>4.5</v>
      </c>
      <c r="G1385" s="4" t="s">
        <v>181</v>
      </c>
    </row>
    <row r="1386" spans="1:7" x14ac:dyDescent="0.25">
      <c r="A1386" s="4">
        <v>38497</v>
      </c>
      <c r="B1386" s="4">
        <v>120</v>
      </c>
      <c r="C1386" s="4">
        <v>30</v>
      </c>
      <c r="D1386" s="4">
        <v>75</v>
      </c>
      <c r="E1386" s="4">
        <v>37.5</v>
      </c>
      <c r="F1386" s="4">
        <v>0</v>
      </c>
      <c r="G1386" s="4" t="s">
        <v>193</v>
      </c>
    </row>
    <row r="1387" spans="1:7" x14ac:dyDescent="0.25">
      <c r="A1387" s="4">
        <v>38498</v>
      </c>
      <c r="B1387" s="4">
        <v>135</v>
      </c>
      <c r="C1387" s="4">
        <v>0</v>
      </c>
      <c r="D1387" s="4">
        <v>90</v>
      </c>
      <c r="E1387" s="4">
        <v>14</v>
      </c>
      <c r="F1387" s="4">
        <v>0</v>
      </c>
      <c r="G1387" s="4" t="s">
        <v>172</v>
      </c>
    </row>
    <row r="1388" spans="1:7" x14ac:dyDescent="0.25">
      <c r="A1388" s="4">
        <v>38499</v>
      </c>
      <c r="B1388" s="4">
        <v>120</v>
      </c>
      <c r="C1388" s="4">
        <v>7.5</v>
      </c>
      <c r="D1388" s="4">
        <v>90</v>
      </c>
      <c r="E1388" s="4">
        <v>7.5</v>
      </c>
      <c r="F1388" s="4">
        <v>7.5</v>
      </c>
    </row>
    <row r="1389" spans="1:7" x14ac:dyDescent="0.25">
      <c r="A1389" s="4">
        <v>38527</v>
      </c>
      <c r="B1389" s="4">
        <v>139</v>
      </c>
      <c r="C1389" s="4">
        <v>7.5</v>
      </c>
      <c r="D1389" s="4">
        <v>67.5</v>
      </c>
      <c r="E1389" s="4">
        <v>32</v>
      </c>
      <c r="F1389" s="4">
        <v>11</v>
      </c>
      <c r="G1389" s="4" t="s">
        <v>203</v>
      </c>
    </row>
    <row r="1390" spans="1:7" x14ac:dyDescent="0.25">
      <c r="A1390" s="4">
        <v>38529</v>
      </c>
      <c r="B1390" s="4">
        <v>117.5</v>
      </c>
      <c r="C1390" s="4">
        <v>15</v>
      </c>
      <c r="D1390" s="4">
        <v>85</v>
      </c>
      <c r="E1390" s="4">
        <v>29.5</v>
      </c>
      <c r="F1390" s="4">
        <v>7.5</v>
      </c>
      <c r="G1390" s="4" t="s">
        <v>195</v>
      </c>
    </row>
    <row r="1391" spans="1:7" x14ac:dyDescent="0.25">
      <c r="A1391" s="4">
        <v>38531</v>
      </c>
      <c r="B1391" s="4">
        <v>120</v>
      </c>
      <c r="C1391" s="4">
        <v>0</v>
      </c>
      <c r="D1391" s="4">
        <v>75</v>
      </c>
      <c r="E1391" s="4">
        <v>17.5</v>
      </c>
      <c r="F1391" s="4">
        <v>30</v>
      </c>
      <c r="G1391" s="4" t="s">
        <v>178</v>
      </c>
    </row>
    <row r="1392" spans="1:7" x14ac:dyDescent="0.25">
      <c r="A1392" s="4">
        <v>38534</v>
      </c>
      <c r="B1392" s="4">
        <v>124.5</v>
      </c>
      <c r="C1392" s="4">
        <v>7.5</v>
      </c>
      <c r="D1392" s="4">
        <v>93</v>
      </c>
      <c r="E1392" s="4">
        <v>18.5</v>
      </c>
      <c r="F1392" s="4">
        <v>0</v>
      </c>
    </row>
    <row r="1393" spans="1:7" x14ac:dyDescent="0.25">
      <c r="A1393" s="4">
        <v>38535</v>
      </c>
      <c r="B1393" s="4">
        <v>120</v>
      </c>
      <c r="C1393" s="4">
        <v>0</v>
      </c>
      <c r="D1393" s="4">
        <v>90</v>
      </c>
      <c r="E1393" s="4">
        <v>7.5</v>
      </c>
      <c r="F1393" s="4">
        <v>15</v>
      </c>
      <c r="G1393" s="4" t="s">
        <v>169</v>
      </c>
    </row>
    <row r="1394" spans="1:7" x14ac:dyDescent="0.25">
      <c r="A1394" s="4">
        <v>38550</v>
      </c>
      <c r="B1394" s="4">
        <v>82.5</v>
      </c>
      <c r="C1394" s="4">
        <v>67.5</v>
      </c>
      <c r="D1394" s="4">
        <v>75</v>
      </c>
      <c r="E1394" s="4">
        <v>10.5</v>
      </c>
      <c r="F1394" s="4">
        <v>0</v>
      </c>
      <c r="G1394" s="4" t="s">
        <v>185</v>
      </c>
    </row>
    <row r="1395" spans="1:7" x14ac:dyDescent="0.25">
      <c r="A1395" s="4">
        <v>38552</v>
      </c>
      <c r="B1395" s="4">
        <v>150</v>
      </c>
      <c r="C1395" s="4">
        <v>0</v>
      </c>
      <c r="D1395" s="4">
        <v>75</v>
      </c>
      <c r="E1395" s="4">
        <v>7.5</v>
      </c>
      <c r="F1395" s="4">
        <v>0</v>
      </c>
      <c r="G1395" s="4" t="s">
        <v>175</v>
      </c>
    </row>
    <row r="1396" spans="1:7" x14ac:dyDescent="0.25">
      <c r="A1396" s="4">
        <v>38555</v>
      </c>
      <c r="B1396" s="4">
        <v>102</v>
      </c>
      <c r="C1396" s="4">
        <v>37.5</v>
      </c>
      <c r="D1396" s="4">
        <v>78</v>
      </c>
      <c r="E1396" s="4">
        <v>67</v>
      </c>
      <c r="F1396" s="4">
        <v>7.5</v>
      </c>
    </row>
    <row r="1397" spans="1:7" x14ac:dyDescent="0.25">
      <c r="A1397" s="4">
        <v>38558</v>
      </c>
      <c r="B1397" s="4">
        <v>157.5</v>
      </c>
      <c r="C1397" s="4">
        <v>0</v>
      </c>
      <c r="D1397" s="4">
        <v>67.5</v>
      </c>
      <c r="E1397" s="4">
        <v>63</v>
      </c>
      <c r="F1397" s="4">
        <v>0</v>
      </c>
    </row>
    <row r="1398" spans="1:7" x14ac:dyDescent="0.25">
      <c r="A1398" s="4">
        <v>38559</v>
      </c>
      <c r="B1398" s="4">
        <v>82.5</v>
      </c>
      <c r="C1398" s="4">
        <v>22.5</v>
      </c>
      <c r="D1398" s="4">
        <v>22.5</v>
      </c>
      <c r="E1398" s="4">
        <v>0</v>
      </c>
      <c r="F1398" s="4">
        <v>7.5</v>
      </c>
    </row>
    <row r="1399" spans="1:7" x14ac:dyDescent="0.25">
      <c r="A1399" s="4">
        <v>38561</v>
      </c>
      <c r="B1399" s="4">
        <v>150</v>
      </c>
      <c r="C1399" s="4">
        <v>0</v>
      </c>
      <c r="D1399" s="4">
        <v>75</v>
      </c>
      <c r="E1399" s="4">
        <v>7.5</v>
      </c>
      <c r="F1399" s="4">
        <v>0</v>
      </c>
      <c r="G1399" s="4" t="s">
        <v>183</v>
      </c>
    </row>
    <row r="1400" spans="1:7" x14ac:dyDescent="0.25">
      <c r="A1400" s="4">
        <v>38564</v>
      </c>
      <c r="B1400" s="4">
        <v>90</v>
      </c>
      <c r="C1400" s="4">
        <v>7.5</v>
      </c>
      <c r="D1400" s="4">
        <v>75</v>
      </c>
      <c r="E1400" s="4">
        <v>23</v>
      </c>
      <c r="F1400" s="4">
        <v>52.5</v>
      </c>
      <c r="G1400" s="4" t="s">
        <v>174</v>
      </c>
    </row>
    <row r="1401" spans="1:7" x14ac:dyDescent="0.25">
      <c r="A1401" s="4">
        <v>38572</v>
      </c>
      <c r="B1401" s="4">
        <v>127.5</v>
      </c>
      <c r="C1401" s="4">
        <v>15</v>
      </c>
      <c r="D1401" s="4">
        <v>82.5</v>
      </c>
      <c r="E1401" s="4">
        <v>15</v>
      </c>
      <c r="F1401" s="4">
        <v>0</v>
      </c>
      <c r="G1401" s="4" t="s">
        <v>178</v>
      </c>
    </row>
    <row r="1402" spans="1:7" x14ac:dyDescent="0.25">
      <c r="A1402" s="4">
        <v>38573</v>
      </c>
      <c r="B1402" s="4">
        <v>142.5</v>
      </c>
      <c r="C1402" s="4">
        <v>0</v>
      </c>
      <c r="D1402" s="4">
        <v>82.5</v>
      </c>
      <c r="E1402" s="4">
        <v>3.5</v>
      </c>
      <c r="F1402" s="4">
        <v>0</v>
      </c>
      <c r="G1402" s="4" t="s">
        <v>194</v>
      </c>
    </row>
    <row r="1403" spans="1:7" x14ac:dyDescent="0.25">
      <c r="A1403" s="4">
        <v>38574</v>
      </c>
      <c r="B1403" s="4">
        <v>94</v>
      </c>
      <c r="C1403" s="4">
        <v>37.5</v>
      </c>
      <c r="D1403" s="4">
        <v>82.5</v>
      </c>
      <c r="E1403" s="4">
        <v>24.5</v>
      </c>
      <c r="F1403" s="4">
        <v>11</v>
      </c>
    </row>
    <row r="1404" spans="1:7" x14ac:dyDescent="0.25">
      <c r="A1404" s="4">
        <v>38582</v>
      </c>
      <c r="B1404" s="4">
        <v>139.5</v>
      </c>
      <c r="C1404" s="4">
        <v>7.5</v>
      </c>
      <c r="D1404" s="4">
        <v>78</v>
      </c>
      <c r="E1404" s="4">
        <v>10.5</v>
      </c>
      <c r="F1404" s="4">
        <v>0</v>
      </c>
      <c r="G1404" s="4" t="s">
        <v>196</v>
      </c>
    </row>
    <row r="1405" spans="1:7" x14ac:dyDescent="0.25">
      <c r="A1405" s="4">
        <v>38584</v>
      </c>
      <c r="B1405" s="4">
        <v>135</v>
      </c>
      <c r="C1405" s="4">
        <v>0</v>
      </c>
      <c r="D1405" s="4">
        <v>90</v>
      </c>
      <c r="E1405" s="4">
        <v>8</v>
      </c>
      <c r="F1405" s="4">
        <v>0</v>
      </c>
      <c r="G1405" s="4" t="s">
        <v>180</v>
      </c>
    </row>
    <row r="1406" spans="1:7" x14ac:dyDescent="0.25">
      <c r="A1406" s="4">
        <v>38585</v>
      </c>
      <c r="B1406" s="4">
        <v>133.5</v>
      </c>
      <c r="C1406" s="4">
        <v>4.5</v>
      </c>
      <c r="D1406" s="4">
        <v>85.5</v>
      </c>
      <c r="E1406" s="4">
        <v>31.5</v>
      </c>
      <c r="F1406" s="4">
        <v>1.5</v>
      </c>
      <c r="G1406" s="4" t="s">
        <v>180</v>
      </c>
    </row>
    <row r="1407" spans="1:7" x14ac:dyDescent="0.25">
      <c r="A1407" s="4">
        <v>38591</v>
      </c>
      <c r="B1407" s="4">
        <v>142.5</v>
      </c>
      <c r="C1407" s="4">
        <v>0</v>
      </c>
      <c r="D1407" s="4">
        <v>82.5</v>
      </c>
      <c r="E1407" s="4">
        <v>28.5</v>
      </c>
      <c r="F1407" s="4">
        <v>0</v>
      </c>
    </row>
    <row r="1408" spans="1:7" x14ac:dyDescent="0.25">
      <c r="A1408" s="4">
        <v>38599</v>
      </c>
      <c r="B1408" s="4">
        <v>150</v>
      </c>
      <c r="C1408" s="4">
        <v>0</v>
      </c>
      <c r="D1408" s="4">
        <v>75</v>
      </c>
      <c r="E1408" s="4">
        <v>55.5</v>
      </c>
      <c r="F1408" s="4">
        <v>0</v>
      </c>
      <c r="G1408" s="4" t="s">
        <v>189</v>
      </c>
    </row>
    <row r="1409" spans="1:7" x14ac:dyDescent="0.25">
      <c r="A1409" s="4">
        <v>38616</v>
      </c>
      <c r="B1409" s="4">
        <v>135</v>
      </c>
      <c r="C1409" s="4">
        <v>0</v>
      </c>
      <c r="D1409" s="4">
        <v>90</v>
      </c>
      <c r="E1409" s="4">
        <v>42.5</v>
      </c>
      <c r="F1409" s="4">
        <v>0</v>
      </c>
      <c r="G1409" s="4" t="s">
        <v>173</v>
      </c>
    </row>
    <row r="1410" spans="1:7" x14ac:dyDescent="0.25">
      <c r="A1410" s="4">
        <v>38617</v>
      </c>
      <c r="B1410" s="4">
        <v>142.5</v>
      </c>
      <c r="C1410" s="4">
        <v>0</v>
      </c>
      <c r="D1410" s="4">
        <v>82.5</v>
      </c>
      <c r="E1410" s="4">
        <v>11</v>
      </c>
      <c r="F1410" s="4">
        <v>0</v>
      </c>
      <c r="G1410" s="4" t="s">
        <v>194</v>
      </c>
    </row>
    <row r="1411" spans="1:7" x14ac:dyDescent="0.25">
      <c r="A1411" s="4">
        <v>38618</v>
      </c>
      <c r="B1411" s="4">
        <v>147</v>
      </c>
      <c r="C1411" s="4">
        <v>0</v>
      </c>
      <c r="D1411" s="4">
        <v>78</v>
      </c>
      <c r="E1411" s="4">
        <v>10.5</v>
      </c>
      <c r="F1411" s="4">
        <v>0</v>
      </c>
      <c r="G1411" s="4" t="s">
        <v>178</v>
      </c>
    </row>
    <row r="1412" spans="1:7" x14ac:dyDescent="0.25">
      <c r="A1412" s="4">
        <v>38622</v>
      </c>
      <c r="B1412" s="4">
        <v>147</v>
      </c>
      <c r="C1412" s="4">
        <v>7.5</v>
      </c>
      <c r="D1412" s="4">
        <v>70.5</v>
      </c>
      <c r="E1412" s="4">
        <v>11</v>
      </c>
      <c r="F1412" s="4">
        <v>0</v>
      </c>
      <c r="G1412" s="4" t="s">
        <v>178</v>
      </c>
    </row>
    <row r="1413" spans="1:7" x14ac:dyDescent="0.25">
      <c r="A1413" s="4">
        <v>38623</v>
      </c>
      <c r="B1413" s="4">
        <v>40.5</v>
      </c>
      <c r="C1413" s="4">
        <v>3.5</v>
      </c>
      <c r="D1413" s="4">
        <v>7.5</v>
      </c>
      <c r="E1413" s="4">
        <v>0</v>
      </c>
      <c r="F1413" s="4">
        <v>23.5</v>
      </c>
    </row>
    <row r="1414" spans="1:7" x14ac:dyDescent="0.25">
      <c r="A1414" s="4">
        <v>38627</v>
      </c>
      <c r="B1414" s="4">
        <v>90</v>
      </c>
      <c r="C1414" s="4">
        <v>0</v>
      </c>
      <c r="D1414" s="4">
        <v>45</v>
      </c>
      <c r="E1414" s="4">
        <v>4</v>
      </c>
      <c r="F1414" s="4">
        <v>90</v>
      </c>
      <c r="G1414" s="4" t="s">
        <v>203</v>
      </c>
    </row>
    <row r="1415" spans="1:7" x14ac:dyDescent="0.25">
      <c r="A1415" s="4">
        <v>38629</v>
      </c>
      <c r="B1415" s="4">
        <v>139.5</v>
      </c>
      <c r="C1415" s="4">
        <v>0</v>
      </c>
      <c r="D1415" s="4">
        <v>78</v>
      </c>
      <c r="E1415" s="4">
        <v>11</v>
      </c>
      <c r="F1415" s="4">
        <v>0</v>
      </c>
      <c r="G1415" s="4" t="s">
        <v>194</v>
      </c>
    </row>
    <row r="1416" spans="1:7" x14ac:dyDescent="0.25">
      <c r="A1416" s="4">
        <v>38631</v>
      </c>
      <c r="B1416" s="4">
        <v>136</v>
      </c>
      <c r="C1416" s="4">
        <v>0</v>
      </c>
      <c r="D1416" s="4">
        <v>85</v>
      </c>
      <c r="E1416" s="4">
        <v>25</v>
      </c>
      <c r="F1416" s="4">
        <v>4</v>
      </c>
      <c r="G1416" s="4" t="s">
        <v>195</v>
      </c>
    </row>
    <row r="1417" spans="1:7" x14ac:dyDescent="0.25">
      <c r="A1417" s="4">
        <v>38633</v>
      </c>
      <c r="B1417" s="4">
        <v>127.5</v>
      </c>
      <c r="C1417" s="4">
        <v>19.5</v>
      </c>
      <c r="D1417" s="4">
        <v>78</v>
      </c>
      <c r="E1417" s="4">
        <v>7.5</v>
      </c>
      <c r="F1417" s="4">
        <v>0</v>
      </c>
      <c r="G1417" s="4" t="s">
        <v>178</v>
      </c>
    </row>
    <row r="1418" spans="1:7" x14ac:dyDescent="0.25">
      <c r="A1418" s="4">
        <v>38636</v>
      </c>
      <c r="B1418" s="4">
        <v>7.5</v>
      </c>
      <c r="C1418" s="4">
        <v>0</v>
      </c>
      <c r="D1418" s="4">
        <v>52.5</v>
      </c>
      <c r="E1418" s="4">
        <v>0</v>
      </c>
      <c r="F1418" s="4">
        <v>165</v>
      </c>
      <c r="G1418" s="4" t="s">
        <v>195</v>
      </c>
    </row>
    <row r="1419" spans="1:7" x14ac:dyDescent="0.25">
      <c r="A1419" s="4">
        <v>38640</v>
      </c>
      <c r="B1419" s="4">
        <v>112.5</v>
      </c>
      <c r="C1419" s="4">
        <v>27</v>
      </c>
      <c r="D1419" s="4">
        <v>85.5</v>
      </c>
      <c r="E1419" s="4">
        <v>4</v>
      </c>
      <c r="F1419" s="4">
        <v>0</v>
      </c>
      <c r="G1419" s="4" t="s">
        <v>184</v>
      </c>
    </row>
    <row r="1420" spans="1:7" x14ac:dyDescent="0.25">
      <c r="A1420" s="4">
        <v>38643</v>
      </c>
      <c r="B1420" s="4">
        <v>7.5</v>
      </c>
      <c r="C1420" s="4">
        <v>0</v>
      </c>
      <c r="D1420" s="4">
        <v>45</v>
      </c>
      <c r="E1420" s="4">
        <v>0</v>
      </c>
      <c r="F1420" s="4">
        <v>172.5</v>
      </c>
      <c r="G1420" s="4" t="s">
        <v>174</v>
      </c>
    </row>
    <row r="1421" spans="1:7" x14ac:dyDescent="0.25">
      <c r="A1421" s="4">
        <v>38649</v>
      </c>
      <c r="B1421" s="4">
        <v>135</v>
      </c>
      <c r="C1421" s="4">
        <v>0</v>
      </c>
      <c r="D1421" s="4">
        <v>75</v>
      </c>
      <c r="E1421" s="4">
        <v>5</v>
      </c>
      <c r="F1421" s="4">
        <v>15</v>
      </c>
      <c r="G1421" s="4" t="s">
        <v>167</v>
      </c>
    </row>
    <row r="1422" spans="1:7" x14ac:dyDescent="0.25">
      <c r="A1422" s="4">
        <v>38651</v>
      </c>
      <c r="B1422" s="4">
        <v>117.5</v>
      </c>
      <c r="C1422" s="4">
        <v>7.5</v>
      </c>
      <c r="D1422" s="4">
        <v>85</v>
      </c>
      <c r="E1422" s="4">
        <v>41</v>
      </c>
      <c r="F1422" s="4">
        <v>15</v>
      </c>
      <c r="G1422" s="4" t="s">
        <v>164</v>
      </c>
    </row>
    <row r="1423" spans="1:7" x14ac:dyDescent="0.25">
      <c r="A1423" s="4">
        <v>38652</v>
      </c>
      <c r="B1423" s="4">
        <v>140</v>
      </c>
      <c r="C1423" s="4">
        <v>0</v>
      </c>
      <c r="D1423" s="4">
        <v>85</v>
      </c>
      <c r="E1423" s="4">
        <v>64.5</v>
      </c>
      <c r="F1423" s="4">
        <v>0</v>
      </c>
      <c r="G1423" s="4" t="s">
        <v>164</v>
      </c>
    </row>
    <row r="1424" spans="1:7" x14ac:dyDescent="0.25">
      <c r="A1424" s="4">
        <v>38654</v>
      </c>
      <c r="B1424" s="4">
        <v>137.5</v>
      </c>
      <c r="C1424" s="4">
        <v>0</v>
      </c>
      <c r="D1424" s="4">
        <v>85</v>
      </c>
      <c r="E1424" s="4">
        <v>18</v>
      </c>
      <c r="F1424" s="4">
        <v>2.5</v>
      </c>
      <c r="G1424" s="4" t="s">
        <v>164</v>
      </c>
    </row>
    <row r="1425" spans="1:7" x14ac:dyDescent="0.25">
      <c r="A1425" s="4">
        <v>38655</v>
      </c>
      <c r="B1425" s="4">
        <v>93.5</v>
      </c>
      <c r="C1425" s="4">
        <v>45</v>
      </c>
      <c r="D1425" s="4">
        <v>85</v>
      </c>
      <c r="E1425" s="4">
        <v>33.5</v>
      </c>
      <c r="F1425" s="4">
        <v>1.5</v>
      </c>
      <c r="G1425" s="4" t="s">
        <v>164</v>
      </c>
    </row>
    <row r="1426" spans="1:7" x14ac:dyDescent="0.25">
      <c r="A1426" s="4">
        <v>38656</v>
      </c>
      <c r="B1426" s="4">
        <v>117.5</v>
      </c>
      <c r="C1426" s="4">
        <v>22.5</v>
      </c>
      <c r="D1426" s="4">
        <v>85</v>
      </c>
      <c r="E1426" s="4">
        <v>42.5</v>
      </c>
      <c r="F1426" s="4">
        <v>0</v>
      </c>
      <c r="G1426" s="4" t="s">
        <v>164</v>
      </c>
    </row>
    <row r="1427" spans="1:7" x14ac:dyDescent="0.25">
      <c r="A1427" s="4">
        <v>38658</v>
      </c>
      <c r="B1427" s="4">
        <v>120</v>
      </c>
      <c r="C1427" s="4">
        <v>15</v>
      </c>
      <c r="D1427" s="4">
        <v>90</v>
      </c>
      <c r="E1427" s="4">
        <v>25.5</v>
      </c>
      <c r="F1427" s="4">
        <v>0</v>
      </c>
      <c r="G1427" s="4" t="s">
        <v>184</v>
      </c>
    </row>
    <row r="1428" spans="1:7" x14ac:dyDescent="0.25">
      <c r="A1428" s="4">
        <v>38664</v>
      </c>
      <c r="B1428" s="4">
        <v>125.5</v>
      </c>
      <c r="C1428" s="4">
        <v>15</v>
      </c>
      <c r="D1428" s="4">
        <v>82.5</v>
      </c>
      <c r="E1428" s="4">
        <v>7.5</v>
      </c>
      <c r="F1428" s="4">
        <v>2</v>
      </c>
      <c r="G1428" s="4" t="s">
        <v>191</v>
      </c>
    </row>
    <row r="1429" spans="1:7" x14ac:dyDescent="0.25">
      <c r="A1429" s="4">
        <v>38666</v>
      </c>
      <c r="B1429" s="4">
        <v>79.5</v>
      </c>
      <c r="C1429" s="4">
        <v>60</v>
      </c>
      <c r="D1429" s="4">
        <v>85.5</v>
      </c>
      <c r="E1429" s="4">
        <v>33.5</v>
      </c>
      <c r="F1429" s="4">
        <v>0</v>
      </c>
    </row>
    <row r="1430" spans="1:7" x14ac:dyDescent="0.25">
      <c r="A1430" s="4">
        <v>38683</v>
      </c>
      <c r="B1430" s="4">
        <v>139.5</v>
      </c>
      <c r="C1430" s="4">
        <v>7.5</v>
      </c>
      <c r="D1430" s="4">
        <v>70.5</v>
      </c>
      <c r="E1430" s="4">
        <v>11</v>
      </c>
      <c r="F1430" s="4">
        <v>7.5</v>
      </c>
      <c r="G1430" s="4" t="s">
        <v>194</v>
      </c>
    </row>
    <row r="1431" spans="1:7" x14ac:dyDescent="0.25">
      <c r="A1431" s="4">
        <v>38686</v>
      </c>
      <c r="B1431" s="4">
        <v>127.5</v>
      </c>
      <c r="C1431" s="4">
        <v>12</v>
      </c>
      <c r="D1431" s="4">
        <v>85.5</v>
      </c>
      <c r="E1431" s="4">
        <v>18</v>
      </c>
      <c r="F1431" s="4">
        <v>0</v>
      </c>
      <c r="G1431" s="4" t="s">
        <v>184</v>
      </c>
    </row>
    <row r="1432" spans="1:7" x14ac:dyDescent="0.25">
      <c r="A1432" s="4">
        <v>38693</v>
      </c>
      <c r="B1432" s="4">
        <v>124.5</v>
      </c>
      <c r="C1432" s="4">
        <v>15</v>
      </c>
      <c r="D1432" s="4">
        <v>85.5</v>
      </c>
      <c r="E1432" s="4">
        <v>33.5</v>
      </c>
      <c r="F1432" s="4">
        <v>0</v>
      </c>
    </row>
    <row r="1433" spans="1:7" x14ac:dyDescent="0.25">
      <c r="A1433" s="4">
        <v>38700</v>
      </c>
      <c r="B1433" s="4">
        <v>150</v>
      </c>
      <c r="C1433" s="4">
        <v>0</v>
      </c>
      <c r="D1433" s="4">
        <v>75</v>
      </c>
      <c r="E1433" s="4">
        <v>12</v>
      </c>
      <c r="F1433" s="4">
        <v>0</v>
      </c>
      <c r="G1433" s="4" t="s">
        <v>194</v>
      </c>
    </row>
    <row r="1434" spans="1:7" x14ac:dyDescent="0.25">
      <c r="A1434" s="4">
        <v>38701</v>
      </c>
      <c r="B1434" s="4">
        <v>127.5</v>
      </c>
      <c r="C1434" s="4">
        <v>15</v>
      </c>
      <c r="D1434" s="4">
        <v>75</v>
      </c>
      <c r="E1434" s="4">
        <v>0</v>
      </c>
      <c r="F1434" s="4">
        <v>7.5</v>
      </c>
      <c r="G1434" s="4" t="s">
        <v>178</v>
      </c>
    </row>
    <row r="1435" spans="1:7" x14ac:dyDescent="0.25">
      <c r="A1435" s="4">
        <v>38706</v>
      </c>
      <c r="B1435" s="4">
        <v>147</v>
      </c>
      <c r="C1435" s="4">
        <v>0</v>
      </c>
      <c r="D1435" s="4">
        <v>78</v>
      </c>
      <c r="E1435" s="4">
        <v>3.5</v>
      </c>
      <c r="F1435" s="4">
        <v>0</v>
      </c>
      <c r="G1435" s="4" t="s">
        <v>179</v>
      </c>
    </row>
    <row r="1436" spans="1:7" x14ac:dyDescent="0.25">
      <c r="A1436" s="4">
        <v>38708</v>
      </c>
      <c r="B1436" s="4">
        <v>139.5</v>
      </c>
      <c r="C1436" s="4">
        <v>7.5</v>
      </c>
      <c r="D1436" s="4">
        <v>78</v>
      </c>
      <c r="E1436" s="4">
        <v>44</v>
      </c>
      <c r="F1436" s="4">
        <v>0</v>
      </c>
    </row>
    <row r="1437" spans="1:7" x14ac:dyDescent="0.25">
      <c r="A1437" s="4">
        <v>38711</v>
      </c>
      <c r="B1437" s="4">
        <v>117.5</v>
      </c>
      <c r="C1437" s="4">
        <v>0</v>
      </c>
      <c r="D1437" s="4">
        <v>75</v>
      </c>
      <c r="E1437" s="4">
        <v>30.5</v>
      </c>
      <c r="F1437" s="4">
        <v>25</v>
      </c>
      <c r="G1437" s="4" t="s">
        <v>196</v>
      </c>
    </row>
    <row r="1438" spans="1:7" x14ac:dyDescent="0.25">
      <c r="A1438" s="4">
        <v>38712</v>
      </c>
      <c r="B1438" s="4">
        <v>82.5</v>
      </c>
      <c r="C1438" s="4">
        <v>0</v>
      </c>
      <c r="D1438" s="4">
        <v>30</v>
      </c>
      <c r="E1438" s="4">
        <v>0</v>
      </c>
      <c r="F1438" s="4">
        <v>112.5</v>
      </c>
      <c r="G1438" s="4" t="s">
        <v>179</v>
      </c>
    </row>
    <row r="1439" spans="1:7" x14ac:dyDescent="0.25">
      <c r="A1439" s="4">
        <v>38716</v>
      </c>
      <c r="B1439" s="4">
        <v>133</v>
      </c>
      <c r="C1439" s="4">
        <v>6.5</v>
      </c>
      <c r="D1439" s="4">
        <v>85.5</v>
      </c>
      <c r="E1439" s="4">
        <v>43.5</v>
      </c>
      <c r="F1439" s="4">
        <v>0</v>
      </c>
      <c r="G1439" s="4" t="s">
        <v>189</v>
      </c>
    </row>
    <row r="1440" spans="1:7" x14ac:dyDescent="0.25">
      <c r="A1440" s="4">
        <v>38719</v>
      </c>
      <c r="B1440" s="4">
        <v>150</v>
      </c>
      <c r="C1440" s="4">
        <v>0</v>
      </c>
      <c r="D1440" s="4">
        <v>75</v>
      </c>
      <c r="E1440" s="4">
        <v>53.5</v>
      </c>
      <c r="F1440" s="4">
        <v>0</v>
      </c>
      <c r="G1440" s="4" t="s">
        <v>189</v>
      </c>
    </row>
    <row r="1441" spans="1:7" x14ac:dyDescent="0.25">
      <c r="A1441" s="4">
        <v>38727</v>
      </c>
      <c r="B1441" s="4">
        <v>150</v>
      </c>
      <c r="C1441" s="4">
        <v>0</v>
      </c>
      <c r="D1441" s="4">
        <v>75</v>
      </c>
      <c r="E1441" s="4">
        <v>0</v>
      </c>
      <c r="F1441" s="4">
        <v>0</v>
      </c>
      <c r="G1441" s="4" t="s">
        <v>167</v>
      </c>
    </row>
    <row r="1442" spans="1:7" x14ac:dyDescent="0.25">
      <c r="A1442" s="4">
        <v>38734</v>
      </c>
      <c r="B1442" s="4">
        <v>120</v>
      </c>
      <c r="C1442" s="4">
        <v>0</v>
      </c>
      <c r="D1442" s="4">
        <v>90</v>
      </c>
      <c r="E1442" s="4">
        <v>38</v>
      </c>
      <c r="F1442" s="4">
        <v>15</v>
      </c>
      <c r="G1442" s="4" t="s">
        <v>173</v>
      </c>
    </row>
    <row r="1443" spans="1:7" x14ac:dyDescent="0.25">
      <c r="A1443" s="4">
        <v>38735</v>
      </c>
      <c r="B1443" s="4">
        <v>139.5</v>
      </c>
      <c r="C1443" s="4">
        <v>0</v>
      </c>
      <c r="D1443" s="4">
        <v>85.5</v>
      </c>
      <c r="E1443" s="4">
        <v>47</v>
      </c>
      <c r="F1443" s="4">
        <v>0</v>
      </c>
      <c r="G1443" s="4" t="s">
        <v>173</v>
      </c>
    </row>
    <row r="1444" spans="1:7" x14ac:dyDescent="0.25">
      <c r="A1444" s="4">
        <v>38748</v>
      </c>
      <c r="B1444" s="4">
        <v>124.5</v>
      </c>
      <c r="C1444" s="4">
        <v>7.5</v>
      </c>
      <c r="D1444" s="4">
        <v>77.5</v>
      </c>
      <c r="E1444" s="4">
        <v>18.5</v>
      </c>
      <c r="F1444" s="4">
        <v>15.5</v>
      </c>
      <c r="G1444" s="4" t="s">
        <v>164</v>
      </c>
    </row>
    <row r="1445" spans="1:7" x14ac:dyDescent="0.25">
      <c r="A1445" s="4">
        <v>38749</v>
      </c>
      <c r="B1445" s="4">
        <v>140</v>
      </c>
      <c r="C1445" s="4">
        <v>0</v>
      </c>
      <c r="D1445" s="4">
        <v>85</v>
      </c>
      <c r="E1445" s="4">
        <v>18.5</v>
      </c>
      <c r="F1445" s="4">
        <v>0</v>
      </c>
      <c r="G1445" s="4" t="s">
        <v>164</v>
      </c>
    </row>
    <row r="1446" spans="1:7" x14ac:dyDescent="0.25">
      <c r="A1446" s="4">
        <v>38750</v>
      </c>
      <c r="B1446" s="4">
        <v>135</v>
      </c>
      <c r="C1446" s="4">
        <v>4.5</v>
      </c>
      <c r="D1446" s="4">
        <v>85.5</v>
      </c>
      <c r="E1446" s="4">
        <v>12</v>
      </c>
      <c r="F1446" s="4">
        <v>0</v>
      </c>
      <c r="G1446" s="4" t="s">
        <v>184</v>
      </c>
    </row>
    <row r="1447" spans="1:7" x14ac:dyDescent="0.25">
      <c r="A1447" s="4">
        <v>38756</v>
      </c>
      <c r="B1447" s="4">
        <v>128.5</v>
      </c>
      <c r="C1447" s="4">
        <v>7.5</v>
      </c>
      <c r="D1447" s="4">
        <v>85.5</v>
      </c>
      <c r="E1447" s="4">
        <v>54.5</v>
      </c>
      <c r="F1447" s="4">
        <v>3.5</v>
      </c>
    </row>
    <row r="1448" spans="1:7" x14ac:dyDescent="0.25">
      <c r="A1448" s="4">
        <v>38759</v>
      </c>
      <c r="B1448" s="4">
        <v>142.5</v>
      </c>
      <c r="C1448" s="4">
        <v>0</v>
      </c>
      <c r="D1448" s="4">
        <v>82.5</v>
      </c>
      <c r="E1448" s="4">
        <v>11.5</v>
      </c>
      <c r="F1448" s="4">
        <v>0</v>
      </c>
      <c r="G1448" s="4" t="s">
        <v>194</v>
      </c>
    </row>
    <row r="1449" spans="1:7" x14ac:dyDescent="0.25">
      <c r="A1449" s="4">
        <v>38760</v>
      </c>
      <c r="B1449" s="4">
        <v>142.5</v>
      </c>
      <c r="C1449" s="4">
        <v>0</v>
      </c>
      <c r="D1449" s="4">
        <v>82.5</v>
      </c>
      <c r="E1449" s="4">
        <v>13.5</v>
      </c>
      <c r="F1449" s="4">
        <v>0</v>
      </c>
      <c r="G1449" s="4" t="s">
        <v>194</v>
      </c>
    </row>
    <row r="1450" spans="1:7" x14ac:dyDescent="0.25">
      <c r="A1450" s="4">
        <v>38765</v>
      </c>
      <c r="B1450" s="4">
        <v>105</v>
      </c>
      <c r="C1450" s="4">
        <v>0</v>
      </c>
      <c r="D1450" s="4">
        <v>90</v>
      </c>
      <c r="E1450" s="4">
        <v>7.5</v>
      </c>
      <c r="F1450" s="4">
        <v>30</v>
      </c>
      <c r="G1450" s="4" t="s">
        <v>167</v>
      </c>
    </row>
    <row r="1451" spans="1:7" x14ac:dyDescent="0.25">
      <c r="A1451" s="4">
        <v>38775</v>
      </c>
      <c r="B1451" s="4">
        <v>150</v>
      </c>
      <c r="C1451" s="4">
        <v>0</v>
      </c>
      <c r="D1451" s="4">
        <v>75</v>
      </c>
      <c r="E1451" s="4">
        <v>54</v>
      </c>
      <c r="F1451" s="4">
        <v>0</v>
      </c>
    </row>
    <row r="1452" spans="1:7" x14ac:dyDescent="0.25">
      <c r="A1452" s="4">
        <v>38777</v>
      </c>
      <c r="B1452" s="4">
        <v>142.5</v>
      </c>
      <c r="C1452" s="4">
        <v>0</v>
      </c>
      <c r="D1452" s="4">
        <v>82.5</v>
      </c>
      <c r="E1452" s="4">
        <v>60.5</v>
      </c>
      <c r="F1452" s="4">
        <v>0</v>
      </c>
      <c r="G1452" s="4" t="s">
        <v>174</v>
      </c>
    </row>
    <row r="1453" spans="1:7" x14ac:dyDescent="0.25">
      <c r="A1453" s="4">
        <v>38778</v>
      </c>
      <c r="B1453" s="4">
        <v>112</v>
      </c>
      <c r="C1453" s="4">
        <v>15</v>
      </c>
      <c r="D1453" s="4">
        <v>82.5</v>
      </c>
      <c r="E1453" s="4">
        <v>33.5</v>
      </c>
      <c r="F1453" s="4">
        <v>8</v>
      </c>
      <c r="G1453" s="4" t="s">
        <v>196</v>
      </c>
    </row>
    <row r="1454" spans="1:7" x14ac:dyDescent="0.25">
      <c r="A1454" s="4">
        <v>38779</v>
      </c>
      <c r="B1454" s="4">
        <v>108.5</v>
      </c>
      <c r="C1454" s="4">
        <v>0</v>
      </c>
      <c r="D1454" s="4">
        <v>82</v>
      </c>
      <c r="E1454" s="4">
        <v>36.5</v>
      </c>
      <c r="F1454" s="4">
        <v>34.5</v>
      </c>
      <c r="G1454" s="4" t="s">
        <v>164</v>
      </c>
    </row>
    <row r="1455" spans="1:7" x14ac:dyDescent="0.25">
      <c r="A1455" s="4">
        <v>38784</v>
      </c>
      <c r="B1455" s="4">
        <v>127.5</v>
      </c>
      <c r="C1455" s="4">
        <v>0</v>
      </c>
      <c r="D1455" s="4">
        <v>90</v>
      </c>
      <c r="E1455" s="4">
        <v>15</v>
      </c>
      <c r="F1455" s="4">
        <v>7.5</v>
      </c>
      <c r="G1455" s="4" t="s">
        <v>179</v>
      </c>
    </row>
    <row r="1456" spans="1:7" x14ac:dyDescent="0.25">
      <c r="A1456" s="4">
        <v>38787</v>
      </c>
      <c r="B1456" s="4">
        <v>114</v>
      </c>
      <c r="C1456" s="4">
        <v>22.5</v>
      </c>
      <c r="D1456" s="4">
        <v>82</v>
      </c>
      <c r="E1456" s="4">
        <v>41.5</v>
      </c>
      <c r="F1456" s="4">
        <v>6.5</v>
      </c>
      <c r="G1456" s="4" t="s">
        <v>195</v>
      </c>
    </row>
    <row r="1457" spans="1:7" x14ac:dyDescent="0.25">
      <c r="A1457" s="4">
        <v>38789</v>
      </c>
      <c r="B1457" s="4">
        <v>139.5</v>
      </c>
      <c r="C1457" s="4">
        <v>15</v>
      </c>
      <c r="D1457" s="4">
        <v>70.5</v>
      </c>
      <c r="E1457" s="4">
        <v>10.5</v>
      </c>
      <c r="F1457" s="4">
        <v>0</v>
      </c>
      <c r="G1457" s="4" t="s">
        <v>178</v>
      </c>
    </row>
    <row r="1458" spans="1:7" x14ac:dyDescent="0.25">
      <c r="A1458" s="4">
        <v>38795</v>
      </c>
      <c r="B1458" s="4">
        <v>139.5</v>
      </c>
      <c r="C1458" s="4">
        <v>0</v>
      </c>
      <c r="D1458" s="4">
        <v>85.5</v>
      </c>
      <c r="E1458" s="4">
        <v>18</v>
      </c>
      <c r="F1458" s="4">
        <v>0</v>
      </c>
      <c r="G1458" s="4" t="s">
        <v>188</v>
      </c>
    </row>
    <row r="1459" spans="1:7" x14ac:dyDescent="0.25">
      <c r="A1459" s="4">
        <v>38796</v>
      </c>
      <c r="B1459" s="4">
        <v>131.5</v>
      </c>
      <c r="C1459" s="4">
        <v>15</v>
      </c>
      <c r="D1459" s="4">
        <v>75</v>
      </c>
      <c r="E1459" s="4">
        <v>15.5</v>
      </c>
      <c r="F1459" s="4">
        <v>3.5</v>
      </c>
      <c r="G1459" s="4" t="s">
        <v>181</v>
      </c>
    </row>
    <row r="1460" spans="1:7" x14ac:dyDescent="0.25">
      <c r="A1460" s="4">
        <v>38798</v>
      </c>
      <c r="B1460" s="4">
        <v>140.5</v>
      </c>
      <c r="C1460" s="4">
        <v>7.5</v>
      </c>
      <c r="D1460" s="4">
        <v>75</v>
      </c>
      <c r="E1460" s="4">
        <v>7.5</v>
      </c>
      <c r="F1460" s="4">
        <v>2</v>
      </c>
      <c r="G1460" s="4" t="s">
        <v>3</v>
      </c>
    </row>
    <row r="1461" spans="1:7" x14ac:dyDescent="0.25">
      <c r="A1461" s="4">
        <v>38801</v>
      </c>
      <c r="B1461" s="4">
        <v>135</v>
      </c>
      <c r="C1461" s="4">
        <v>4.5</v>
      </c>
      <c r="D1461" s="4">
        <v>85.5</v>
      </c>
      <c r="E1461" s="4">
        <v>54</v>
      </c>
      <c r="F1461" s="4">
        <v>0</v>
      </c>
      <c r="G1461" s="4" t="s">
        <v>184</v>
      </c>
    </row>
    <row r="1462" spans="1:7" x14ac:dyDescent="0.25">
      <c r="A1462" s="4">
        <v>38803</v>
      </c>
      <c r="B1462" s="4">
        <v>150</v>
      </c>
      <c r="C1462" s="4">
        <v>0</v>
      </c>
      <c r="D1462" s="4">
        <v>75</v>
      </c>
      <c r="E1462" s="4">
        <v>11</v>
      </c>
      <c r="F1462" s="4">
        <v>0</v>
      </c>
      <c r="G1462" s="4" t="s">
        <v>167</v>
      </c>
    </row>
    <row r="1463" spans="1:7" x14ac:dyDescent="0.25">
      <c r="A1463" s="4">
        <v>38832</v>
      </c>
      <c r="B1463" s="4">
        <v>150</v>
      </c>
      <c r="C1463" s="4">
        <v>12</v>
      </c>
      <c r="D1463" s="4">
        <v>63</v>
      </c>
      <c r="E1463" s="4">
        <v>0</v>
      </c>
      <c r="F1463" s="4">
        <v>0</v>
      </c>
      <c r="G1463" s="4" t="s">
        <v>183</v>
      </c>
    </row>
    <row r="1464" spans="1:7" x14ac:dyDescent="0.25">
      <c r="A1464" s="4">
        <v>38833</v>
      </c>
      <c r="B1464" s="4">
        <v>109.5</v>
      </c>
      <c r="C1464" s="4">
        <v>45</v>
      </c>
      <c r="D1464" s="4">
        <v>70.5</v>
      </c>
      <c r="E1464" s="4">
        <v>11</v>
      </c>
      <c r="F1464" s="4">
        <v>0</v>
      </c>
      <c r="G1464" s="4" t="s">
        <v>203</v>
      </c>
    </row>
    <row r="1465" spans="1:7" x14ac:dyDescent="0.25">
      <c r="A1465" s="4">
        <v>38836</v>
      </c>
      <c r="B1465" s="4">
        <v>157.5</v>
      </c>
      <c r="C1465" s="4">
        <v>0</v>
      </c>
      <c r="D1465" s="4">
        <v>67.5</v>
      </c>
      <c r="E1465" s="4">
        <v>11</v>
      </c>
      <c r="F1465" s="4">
        <v>0</v>
      </c>
      <c r="G1465" s="4" t="s">
        <v>203</v>
      </c>
    </row>
    <row r="1466" spans="1:7" x14ac:dyDescent="0.25">
      <c r="A1466" s="4">
        <v>38839</v>
      </c>
      <c r="B1466" s="4">
        <v>105.5</v>
      </c>
      <c r="C1466" s="4">
        <v>0</v>
      </c>
      <c r="D1466" s="4">
        <v>74.5</v>
      </c>
      <c r="E1466" s="4">
        <v>10</v>
      </c>
      <c r="F1466" s="4">
        <v>45</v>
      </c>
      <c r="G1466" s="4" t="s">
        <v>195</v>
      </c>
    </row>
    <row r="1467" spans="1:7" x14ac:dyDescent="0.25">
      <c r="A1467" s="4">
        <v>38840</v>
      </c>
      <c r="B1467" s="4">
        <v>137.5</v>
      </c>
      <c r="C1467" s="4">
        <v>0</v>
      </c>
      <c r="D1467" s="4">
        <v>85.5</v>
      </c>
      <c r="E1467" s="4">
        <v>18.5</v>
      </c>
      <c r="F1467" s="4">
        <v>4</v>
      </c>
      <c r="G1467" s="4" t="s">
        <v>182</v>
      </c>
    </row>
    <row r="1468" spans="1:7" x14ac:dyDescent="0.25">
      <c r="A1468" s="4">
        <v>38842</v>
      </c>
      <c r="B1468" s="4">
        <v>139</v>
      </c>
      <c r="C1468" s="4">
        <v>7.5</v>
      </c>
      <c r="D1468" s="4">
        <v>70.5</v>
      </c>
      <c r="E1468" s="4">
        <v>36</v>
      </c>
      <c r="F1468" s="4">
        <v>8</v>
      </c>
      <c r="G1468" s="4" t="s">
        <v>187</v>
      </c>
    </row>
    <row r="1469" spans="1:7" x14ac:dyDescent="0.25">
      <c r="A1469" s="4">
        <v>38847</v>
      </c>
      <c r="B1469" s="4">
        <v>154.5</v>
      </c>
      <c r="C1469" s="4">
        <v>0</v>
      </c>
      <c r="D1469" s="4">
        <v>70.5</v>
      </c>
      <c r="E1469" s="4">
        <v>22.5</v>
      </c>
      <c r="F1469" s="4">
        <v>0</v>
      </c>
      <c r="G1469" s="4" t="s">
        <v>196</v>
      </c>
    </row>
    <row r="1470" spans="1:7" x14ac:dyDescent="0.25">
      <c r="A1470" s="4">
        <v>38848</v>
      </c>
      <c r="B1470" s="4">
        <v>127.5</v>
      </c>
      <c r="C1470" s="4">
        <v>4.5</v>
      </c>
      <c r="D1470" s="4">
        <v>85.5</v>
      </c>
      <c r="E1470" s="4">
        <v>8</v>
      </c>
      <c r="F1470" s="4">
        <v>7.5</v>
      </c>
      <c r="G1470" s="4" t="s">
        <v>184</v>
      </c>
    </row>
    <row r="1471" spans="1:7" x14ac:dyDescent="0.25">
      <c r="A1471" s="4">
        <v>38849</v>
      </c>
      <c r="B1471" s="4">
        <v>127.5</v>
      </c>
      <c r="C1471" s="4">
        <v>0</v>
      </c>
      <c r="D1471" s="4">
        <v>90</v>
      </c>
      <c r="E1471" s="4">
        <v>7.5</v>
      </c>
      <c r="F1471" s="4">
        <v>7.5</v>
      </c>
    </row>
    <row r="1472" spans="1:7" x14ac:dyDescent="0.25">
      <c r="A1472" s="4">
        <v>38858</v>
      </c>
      <c r="B1472" s="4">
        <v>140</v>
      </c>
      <c r="C1472" s="4">
        <v>0</v>
      </c>
      <c r="D1472" s="4">
        <v>85</v>
      </c>
      <c r="E1472" s="4">
        <v>96</v>
      </c>
      <c r="F1472" s="4">
        <v>0</v>
      </c>
      <c r="G1472" s="4" t="s">
        <v>195</v>
      </c>
    </row>
    <row r="1473" spans="1:7" x14ac:dyDescent="0.25">
      <c r="A1473" s="4">
        <v>38863</v>
      </c>
      <c r="B1473" s="4">
        <v>135</v>
      </c>
      <c r="C1473" s="4">
        <v>15</v>
      </c>
      <c r="D1473" s="4">
        <v>75</v>
      </c>
      <c r="E1473" s="4">
        <v>7.5</v>
      </c>
      <c r="F1473" s="4">
        <v>0</v>
      </c>
      <c r="G1473" s="4" t="s">
        <v>198</v>
      </c>
    </row>
    <row r="1474" spans="1:7" x14ac:dyDescent="0.25">
      <c r="A1474" s="4">
        <v>38866</v>
      </c>
      <c r="B1474" s="4">
        <v>117.5</v>
      </c>
      <c r="C1474" s="4">
        <v>7.5</v>
      </c>
      <c r="D1474" s="4">
        <v>85</v>
      </c>
      <c r="E1474" s="4">
        <v>10.5</v>
      </c>
      <c r="F1474" s="4">
        <v>15</v>
      </c>
      <c r="G1474" s="4" t="s">
        <v>195</v>
      </c>
    </row>
    <row r="1475" spans="1:7" x14ac:dyDescent="0.25">
      <c r="A1475" s="4">
        <v>38869</v>
      </c>
      <c r="B1475" s="4">
        <v>142.5</v>
      </c>
      <c r="C1475" s="4">
        <v>0</v>
      </c>
      <c r="D1475" s="4">
        <v>75</v>
      </c>
      <c r="E1475" s="4">
        <v>7.5</v>
      </c>
      <c r="F1475" s="4">
        <v>7.5</v>
      </c>
      <c r="G1475" s="4" t="s">
        <v>194</v>
      </c>
    </row>
    <row r="1476" spans="1:7" x14ac:dyDescent="0.25">
      <c r="A1476" s="4">
        <v>38876</v>
      </c>
      <c r="B1476" s="4">
        <v>103</v>
      </c>
      <c r="C1476" s="4">
        <v>30</v>
      </c>
      <c r="D1476" s="4">
        <v>82.5</v>
      </c>
      <c r="E1476" s="4">
        <v>7.5</v>
      </c>
      <c r="F1476" s="4">
        <v>9.5</v>
      </c>
      <c r="G1476" s="4" t="s">
        <v>178</v>
      </c>
    </row>
    <row r="1477" spans="1:7" x14ac:dyDescent="0.25">
      <c r="A1477" s="4">
        <v>38878</v>
      </c>
      <c r="B1477" s="4">
        <v>127.5</v>
      </c>
      <c r="C1477" s="4">
        <v>0</v>
      </c>
      <c r="D1477" s="4">
        <v>82.5</v>
      </c>
      <c r="E1477" s="4">
        <v>7.5</v>
      </c>
      <c r="F1477" s="4">
        <v>15</v>
      </c>
      <c r="G1477" s="4" t="s">
        <v>179</v>
      </c>
    </row>
    <row r="1478" spans="1:7" x14ac:dyDescent="0.25">
      <c r="A1478" s="4">
        <v>38879</v>
      </c>
      <c r="B1478" s="4">
        <v>142.5</v>
      </c>
      <c r="C1478" s="4">
        <v>0</v>
      </c>
      <c r="D1478" s="4">
        <v>82.5</v>
      </c>
      <c r="E1478" s="4">
        <v>29.5</v>
      </c>
      <c r="F1478" s="4">
        <v>0</v>
      </c>
      <c r="G1478" s="4" t="s">
        <v>194</v>
      </c>
    </row>
    <row r="1479" spans="1:7" x14ac:dyDescent="0.25">
      <c r="A1479" s="4">
        <v>38881</v>
      </c>
      <c r="B1479" s="4">
        <v>127.5</v>
      </c>
      <c r="C1479" s="4">
        <v>15</v>
      </c>
      <c r="D1479" s="4">
        <v>82.5</v>
      </c>
      <c r="E1479" s="4">
        <v>7.5</v>
      </c>
      <c r="F1479" s="4">
        <v>0</v>
      </c>
      <c r="G1479" s="4" t="s">
        <v>179</v>
      </c>
    </row>
    <row r="1480" spans="1:7" x14ac:dyDescent="0.25">
      <c r="A1480" s="4">
        <v>38883</v>
      </c>
      <c r="B1480" s="4">
        <v>60</v>
      </c>
      <c r="C1480" s="4">
        <v>0</v>
      </c>
      <c r="D1480" s="4">
        <v>60</v>
      </c>
      <c r="E1480" s="4">
        <v>0</v>
      </c>
      <c r="F1480" s="4">
        <v>105</v>
      </c>
      <c r="G1480" s="4" t="s">
        <v>194</v>
      </c>
    </row>
    <row r="1481" spans="1:7" x14ac:dyDescent="0.25">
      <c r="A1481" s="4">
        <v>38889</v>
      </c>
      <c r="B1481" s="4">
        <v>97.5</v>
      </c>
      <c r="C1481" s="4">
        <v>52.5</v>
      </c>
      <c r="D1481" s="4">
        <v>75</v>
      </c>
      <c r="E1481" s="4">
        <v>13.5</v>
      </c>
      <c r="F1481" s="4">
        <v>0</v>
      </c>
      <c r="G1481" s="4" t="s">
        <v>189</v>
      </c>
    </row>
    <row r="1482" spans="1:7" x14ac:dyDescent="0.25">
      <c r="A1482" s="4">
        <v>38896</v>
      </c>
      <c r="B1482" s="4">
        <v>129.5</v>
      </c>
      <c r="C1482" s="4">
        <v>0</v>
      </c>
      <c r="D1482" s="4">
        <v>85</v>
      </c>
      <c r="E1482" s="4">
        <v>55.5</v>
      </c>
      <c r="F1482" s="4">
        <v>10.5</v>
      </c>
      <c r="G1482" s="4" t="s">
        <v>164</v>
      </c>
    </row>
    <row r="1483" spans="1:7" x14ac:dyDescent="0.25">
      <c r="A1483" s="4">
        <v>38897</v>
      </c>
      <c r="B1483" s="4">
        <v>150</v>
      </c>
      <c r="C1483" s="4">
        <v>0</v>
      </c>
      <c r="D1483" s="4">
        <v>75</v>
      </c>
      <c r="E1483" s="4">
        <v>7.5</v>
      </c>
      <c r="F1483" s="4">
        <v>0</v>
      </c>
      <c r="G1483" s="4" t="s">
        <v>181</v>
      </c>
    </row>
    <row r="1484" spans="1:7" x14ac:dyDescent="0.25">
      <c r="A1484" s="4">
        <v>38902</v>
      </c>
      <c r="B1484" s="4">
        <v>139.5</v>
      </c>
      <c r="C1484" s="4">
        <v>7.5</v>
      </c>
      <c r="D1484" s="4">
        <v>78</v>
      </c>
      <c r="E1484" s="4">
        <v>11</v>
      </c>
      <c r="F1484" s="4">
        <v>0</v>
      </c>
      <c r="G1484" s="4" t="s">
        <v>176</v>
      </c>
    </row>
    <row r="1485" spans="1:7" x14ac:dyDescent="0.25">
      <c r="A1485" s="4">
        <v>38903</v>
      </c>
      <c r="B1485" s="4">
        <v>139.5</v>
      </c>
      <c r="C1485" s="4">
        <v>0</v>
      </c>
      <c r="D1485" s="4">
        <v>85.5</v>
      </c>
      <c r="E1485" s="4">
        <v>20</v>
      </c>
      <c r="F1485" s="4">
        <v>0</v>
      </c>
      <c r="G1485" s="4" t="s">
        <v>176</v>
      </c>
    </row>
    <row r="1486" spans="1:7" x14ac:dyDescent="0.25">
      <c r="A1486" s="4">
        <v>38984</v>
      </c>
      <c r="B1486" s="4">
        <v>132.5</v>
      </c>
      <c r="C1486" s="4">
        <v>0</v>
      </c>
      <c r="D1486" s="4">
        <v>85</v>
      </c>
      <c r="E1486" s="4">
        <v>34.5</v>
      </c>
      <c r="F1486" s="4">
        <v>7.5</v>
      </c>
      <c r="G1486" s="4" t="s">
        <v>195</v>
      </c>
    </row>
    <row r="1487" spans="1:7" x14ac:dyDescent="0.25">
      <c r="A1487" s="4">
        <v>38985</v>
      </c>
      <c r="B1487" s="4">
        <v>142.5</v>
      </c>
      <c r="C1487" s="4">
        <v>0</v>
      </c>
      <c r="D1487" s="4">
        <v>82.5</v>
      </c>
      <c r="E1487" s="4">
        <v>14</v>
      </c>
      <c r="F1487" s="4">
        <v>0</v>
      </c>
      <c r="G1487" s="4" t="s">
        <v>174</v>
      </c>
    </row>
    <row r="1488" spans="1:7" x14ac:dyDescent="0.25">
      <c r="A1488" s="4">
        <v>38989</v>
      </c>
      <c r="B1488" s="4">
        <v>37.5</v>
      </c>
      <c r="C1488" s="4">
        <v>60</v>
      </c>
      <c r="D1488" s="4">
        <v>15</v>
      </c>
      <c r="E1488" s="4">
        <v>0</v>
      </c>
      <c r="F1488" s="4">
        <v>0</v>
      </c>
    </row>
    <row r="1489" spans="1:7" x14ac:dyDescent="0.25">
      <c r="A1489" s="4">
        <v>38990</v>
      </c>
      <c r="B1489" s="4">
        <v>157.5</v>
      </c>
      <c r="C1489" s="4">
        <v>0</v>
      </c>
      <c r="D1489" s="4">
        <v>67.5</v>
      </c>
      <c r="E1489" s="4">
        <v>15</v>
      </c>
      <c r="F1489" s="4">
        <v>0</v>
      </c>
      <c r="G1489" s="4" t="s">
        <v>203</v>
      </c>
    </row>
    <row r="1490" spans="1:7" x14ac:dyDescent="0.25">
      <c r="A1490" s="4">
        <v>38992</v>
      </c>
      <c r="B1490" s="4">
        <v>120</v>
      </c>
      <c r="C1490" s="4">
        <v>22.5</v>
      </c>
      <c r="D1490" s="4">
        <v>82.5</v>
      </c>
      <c r="E1490" s="4">
        <v>19.5</v>
      </c>
      <c r="F1490" s="4">
        <v>0</v>
      </c>
    </row>
    <row r="1491" spans="1:7" x14ac:dyDescent="0.25">
      <c r="A1491" s="4">
        <v>39006</v>
      </c>
      <c r="B1491" s="4">
        <v>136.5</v>
      </c>
      <c r="C1491" s="4">
        <v>0</v>
      </c>
      <c r="D1491" s="4">
        <v>85</v>
      </c>
      <c r="E1491" s="4">
        <v>14</v>
      </c>
      <c r="F1491" s="4">
        <v>3.5</v>
      </c>
      <c r="G1491" s="4" t="s">
        <v>195</v>
      </c>
    </row>
    <row r="1492" spans="1:7" x14ac:dyDescent="0.25">
      <c r="A1492" s="4">
        <v>39008</v>
      </c>
      <c r="B1492" s="4">
        <v>147</v>
      </c>
      <c r="C1492" s="4">
        <v>7.5</v>
      </c>
      <c r="D1492" s="4">
        <v>70.5</v>
      </c>
      <c r="E1492" s="4">
        <v>10.5</v>
      </c>
      <c r="F1492" s="4">
        <v>0</v>
      </c>
      <c r="G1492" s="4" t="s">
        <v>178</v>
      </c>
    </row>
    <row r="1493" spans="1:7" x14ac:dyDescent="0.25">
      <c r="A1493" s="4">
        <v>39009</v>
      </c>
      <c r="B1493" s="4">
        <v>135</v>
      </c>
      <c r="C1493" s="4">
        <v>4.5</v>
      </c>
      <c r="D1493" s="4">
        <v>85.5</v>
      </c>
      <c r="E1493" s="4">
        <v>9</v>
      </c>
      <c r="F1493" s="4">
        <v>0</v>
      </c>
      <c r="G1493" s="4" t="s">
        <v>197</v>
      </c>
    </row>
    <row r="1494" spans="1:7" x14ac:dyDescent="0.25">
      <c r="A1494" s="4">
        <v>39056</v>
      </c>
      <c r="B1494" s="4">
        <v>132</v>
      </c>
      <c r="C1494" s="4">
        <v>7.5</v>
      </c>
      <c r="D1494" s="4">
        <v>70.5</v>
      </c>
      <c r="E1494" s="4">
        <v>15</v>
      </c>
      <c r="F1494" s="4">
        <v>15</v>
      </c>
    </row>
    <row r="1495" spans="1:7" x14ac:dyDescent="0.25">
      <c r="A1495" s="4">
        <v>39057</v>
      </c>
      <c r="B1495" s="4">
        <v>139.5</v>
      </c>
      <c r="C1495" s="4">
        <v>0</v>
      </c>
      <c r="D1495" s="4">
        <v>85.5</v>
      </c>
      <c r="E1495" s="4">
        <v>60.5</v>
      </c>
      <c r="F1495" s="4">
        <v>0</v>
      </c>
      <c r="G1495" s="4" t="s">
        <v>173</v>
      </c>
    </row>
    <row r="1496" spans="1:7" x14ac:dyDescent="0.25">
      <c r="A1496" s="4">
        <v>39058</v>
      </c>
      <c r="B1496" s="4">
        <v>125</v>
      </c>
      <c r="C1496" s="4">
        <v>7.5</v>
      </c>
      <c r="D1496" s="4">
        <v>90</v>
      </c>
      <c r="E1496" s="4">
        <v>40</v>
      </c>
      <c r="F1496" s="4">
        <v>2.5</v>
      </c>
      <c r="G1496" s="4" t="s">
        <v>173</v>
      </c>
    </row>
    <row r="1497" spans="1:7" x14ac:dyDescent="0.25">
      <c r="A1497" s="4">
        <v>39060</v>
      </c>
      <c r="B1497" s="4">
        <v>127.5</v>
      </c>
      <c r="C1497" s="4">
        <v>0</v>
      </c>
      <c r="D1497" s="4">
        <v>90</v>
      </c>
      <c r="E1497" s="4">
        <v>36.5</v>
      </c>
      <c r="F1497" s="4">
        <v>7.5</v>
      </c>
      <c r="G1497" s="4" t="s">
        <v>173</v>
      </c>
    </row>
    <row r="1498" spans="1:7" x14ac:dyDescent="0.25">
      <c r="A1498" s="4">
        <v>39063</v>
      </c>
      <c r="B1498" s="4">
        <v>135</v>
      </c>
      <c r="C1498" s="4">
        <v>0</v>
      </c>
      <c r="D1498" s="4">
        <v>85</v>
      </c>
      <c r="E1498" s="4">
        <v>12</v>
      </c>
      <c r="F1498" s="4">
        <v>5</v>
      </c>
      <c r="G1498" s="4" t="s">
        <v>195</v>
      </c>
    </row>
    <row r="1499" spans="1:7" x14ac:dyDescent="0.25">
      <c r="A1499" s="4">
        <v>39065</v>
      </c>
      <c r="B1499" s="4">
        <v>139</v>
      </c>
      <c r="C1499" s="4">
        <v>4.5</v>
      </c>
      <c r="D1499" s="4">
        <v>78</v>
      </c>
      <c r="E1499" s="4">
        <v>7.5</v>
      </c>
      <c r="F1499" s="4">
        <v>3.5</v>
      </c>
      <c r="G1499" s="4" t="s">
        <v>167</v>
      </c>
    </row>
    <row r="1500" spans="1:7" x14ac:dyDescent="0.25">
      <c r="A1500" s="4">
        <v>39067</v>
      </c>
      <c r="B1500" s="4">
        <v>114.5</v>
      </c>
      <c r="C1500" s="4">
        <v>22.5</v>
      </c>
      <c r="D1500" s="4">
        <v>85</v>
      </c>
      <c r="E1500" s="4">
        <v>17.5</v>
      </c>
      <c r="F1500" s="4">
        <v>3</v>
      </c>
      <c r="G1500" s="4" t="s">
        <v>195</v>
      </c>
    </row>
    <row r="1501" spans="1:7" x14ac:dyDescent="0.25">
      <c r="A1501" s="4">
        <v>39068</v>
      </c>
      <c r="B1501" s="4">
        <v>139.5</v>
      </c>
      <c r="C1501" s="4">
        <v>0</v>
      </c>
      <c r="D1501" s="4">
        <v>78</v>
      </c>
      <c r="E1501" s="4">
        <v>4</v>
      </c>
      <c r="F1501" s="4">
        <v>7.5</v>
      </c>
      <c r="G1501" s="4" t="s">
        <v>178</v>
      </c>
    </row>
    <row r="1502" spans="1:7" x14ac:dyDescent="0.25">
      <c r="A1502" s="4">
        <v>39070</v>
      </c>
      <c r="B1502" s="4">
        <v>157.5</v>
      </c>
      <c r="C1502" s="4">
        <v>0</v>
      </c>
      <c r="D1502" s="4">
        <v>67.5</v>
      </c>
      <c r="E1502" s="4">
        <v>6</v>
      </c>
      <c r="F1502" s="4">
        <v>0</v>
      </c>
      <c r="G1502" s="4" t="s">
        <v>175</v>
      </c>
    </row>
    <row r="1503" spans="1:7" x14ac:dyDescent="0.25">
      <c r="A1503" s="4">
        <v>39071</v>
      </c>
      <c r="B1503" s="4">
        <v>129</v>
      </c>
      <c r="C1503" s="4">
        <v>0</v>
      </c>
      <c r="D1503" s="4">
        <v>82</v>
      </c>
      <c r="E1503" s="4">
        <v>6.5</v>
      </c>
      <c r="F1503" s="4">
        <v>14</v>
      </c>
      <c r="G1503" s="4" t="s">
        <v>195</v>
      </c>
    </row>
    <row r="1504" spans="1:7" x14ac:dyDescent="0.25">
      <c r="A1504" s="4">
        <v>39073</v>
      </c>
      <c r="B1504" s="4">
        <v>127.5</v>
      </c>
      <c r="C1504" s="4">
        <v>0</v>
      </c>
      <c r="D1504" s="4">
        <v>82.5</v>
      </c>
      <c r="E1504" s="4">
        <v>29</v>
      </c>
      <c r="F1504" s="4">
        <v>0</v>
      </c>
      <c r="G1504" s="4" t="s">
        <v>203</v>
      </c>
    </row>
    <row r="1505" spans="1:7" x14ac:dyDescent="0.25">
      <c r="A1505" s="4">
        <v>39075</v>
      </c>
      <c r="B1505" s="4">
        <v>120</v>
      </c>
      <c r="C1505" s="4">
        <v>22.5</v>
      </c>
      <c r="D1505" s="4">
        <v>75</v>
      </c>
      <c r="E1505" s="4">
        <v>7.5</v>
      </c>
      <c r="F1505" s="4">
        <v>7.5</v>
      </c>
      <c r="G1505" s="4" t="s">
        <v>178</v>
      </c>
    </row>
    <row r="1506" spans="1:7" x14ac:dyDescent="0.25">
      <c r="A1506" s="4">
        <v>39079</v>
      </c>
      <c r="B1506" s="4">
        <v>142.5</v>
      </c>
      <c r="C1506" s="4">
        <v>0</v>
      </c>
      <c r="D1506" s="4">
        <v>82.5</v>
      </c>
      <c r="E1506" s="4">
        <v>21</v>
      </c>
      <c r="F1506" s="4">
        <v>0</v>
      </c>
      <c r="G1506" s="4" t="s">
        <v>203</v>
      </c>
    </row>
    <row r="1507" spans="1:7" x14ac:dyDescent="0.25">
      <c r="A1507" s="4">
        <v>39080</v>
      </c>
      <c r="B1507" s="4">
        <v>127.5</v>
      </c>
      <c r="C1507" s="4">
        <v>7.5</v>
      </c>
      <c r="D1507" s="4">
        <v>90</v>
      </c>
      <c r="E1507" s="4">
        <v>15</v>
      </c>
      <c r="F1507" s="4">
        <v>0</v>
      </c>
      <c r="G1507" s="4" t="s">
        <v>178</v>
      </c>
    </row>
    <row r="1508" spans="1:7" x14ac:dyDescent="0.25">
      <c r="A1508" s="4">
        <v>39081</v>
      </c>
      <c r="B1508" s="4">
        <v>140</v>
      </c>
      <c r="C1508" s="4">
        <v>0</v>
      </c>
      <c r="D1508" s="4">
        <v>85</v>
      </c>
      <c r="E1508" s="4">
        <v>35</v>
      </c>
      <c r="F1508" s="4">
        <v>0</v>
      </c>
      <c r="G1508" s="4" t="s">
        <v>195</v>
      </c>
    </row>
    <row r="1509" spans="1:7" x14ac:dyDescent="0.25">
      <c r="A1509" s="4">
        <v>39084</v>
      </c>
      <c r="B1509" s="4">
        <v>135</v>
      </c>
      <c r="C1509" s="4">
        <v>19.5</v>
      </c>
      <c r="D1509" s="4">
        <v>70.5</v>
      </c>
      <c r="E1509" s="4">
        <v>13.5</v>
      </c>
      <c r="F1509" s="4">
        <v>0</v>
      </c>
      <c r="G1509" s="4" t="s">
        <v>189</v>
      </c>
    </row>
    <row r="1510" spans="1:7" x14ac:dyDescent="0.25">
      <c r="A1510" s="4">
        <v>39085</v>
      </c>
      <c r="B1510" s="4">
        <v>150</v>
      </c>
      <c r="C1510" s="4">
        <v>0</v>
      </c>
      <c r="D1510" s="4">
        <v>75</v>
      </c>
      <c r="E1510" s="4">
        <v>21</v>
      </c>
      <c r="F1510" s="4">
        <v>0</v>
      </c>
      <c r="G1510" s="4" t="s">
        <v>189</v>
      </c>
    </row>
    <row r="1511" spans="1:7" x14ac:dyDescent="0.25">
      <c r="A1511" s="4">
        <v>39087</v>
      </c>
      <c r="B1511" s="4">
        <v>135</v>
      </c>
      <c r="C1511" s="4">
        <v>0</v>
      </c>
      <c r="D1511" s="4">
        <v>75</v>
      </c>
      <c r="E1511" s="4">
        <v>33</v>
      </c>
      <c r="F1511" s="4">
        <v>15</v>
      </c>
      <c r="G1511" s="4" t="s">
        <v>189</v>
      </c>
    </row>
    <row r="1512" spans="1:7" x14ac:dyDescent="0.25">
      <c r="A1512" s="4">
        <v>39089</v>
      </c>
      <c r="B1512" s="4">
        <v>135</v>
      </c>
      <c r="C1512" s="4">
        <v>4.5</v>
      </c>
      <c r="D1512" s="4">
        <v>85.5</v>
      </c>
      <c r="E1512" s="4">
        <v>7.5</v>
      </c>
      <c r="F1512" s="4">
        <v>0</v>
      </c>
      <c r="G1512" s="4" t="s">
        <v>184</v>
      </c>
    </row>
    <row r="1513" spans="1:7" x14ac:dyDescent="0.25">
      <c r="A1513" s="4">
        <v>39091</v>
      </c>
      <c r="B1513" s="4">
        <v>142.5</v>
      </c>
      <c r="C1513" s="4">
        <v>0</v>
      </c>
      <c r="D1513" s="4">
        <v>82.5</v>
      </c>
      <c r="E1513" s="4">
        <v>48.5</v>
      </c>
      <c r="F1513" s="4">
        <v>0</v>
      </c>
      <c r="G1513" s="4" t="s">
        <v>202</v>
      </c>
    </row>
    <row r="1514" spans="1:7" x14ac:dyDescent="0.25">
      <c r="A1514" s="4">
        <v>39097</v>
      </c>
      <c r="B1514" s="4">
        <v>130.5</v>
      </c>
      <c r="C1514" s="4">
        <v>7.5</v>
      </c>
      <c r="D1514" s="4">
        <v>85</v>
      </c>
      <c r="E1514" s="4">
        <v>30.5</v>
      </c>
      <c r="F1514" s="4">
        <v>2</v>
      </c>
      <c r="G1514" s="4" t="s">
        <v>164</v>
      </c>
    </row>
    <row r="1515" spans="1:7" x14ac:dyDescent="0.25">
      <c r="A1515" s="4">
        <v>39098</v>
      </c>
      <c r="B1515" s="4">
        <v>135</v>
      </c>
      <c r="C1515" s="4">
        <v>12</v>
      </c>
      <c r="D1515" s="4">
        <v>78</v>
      </c>
      <c r="E1515" s="4">
        <v>24</v>
      </c>
      <c r="F1515" s="4">
        <v>0</v>
      </c>
      <c r="G1515" s="4" t="s">
        <v>166</v>
      </c>
    </row>
    <row r="1516" spans="1:7" x14ac:dyDescent="0.25">
      <c r="A1516" s="4">
        <v>39101</v>
      </c>
      <c r="B1516" s="4">
        <v>134</v>
      </c>
      <c r="C1516" s="4">
        <v>0</v>
      </c>
      <c r="D1516" s="4">
        <v>89.5</v>
      </c>
      <c r="E1516" s="4">
        <v>44</v>
      </c>
      <c r="F1516" s="4">
        <v>1.5</v>
      </c>
      <c r="G1516" s="4" t="s">
        <v>195</v>
      </c>
    </row>
    <row r="1517" spans="1:7" x14ac:dyDescent="0.25">
      <c r="A1517" s="4">
        <v>39103</v>
      </c>
      <c r="B1517" s="4">
        <v>139.5</v>
      </c>
      <c r="C1517" s="4">
        <v>0</v>
      </c>
      <c r="D1517" s="4">
        <v>85.5</v>
      </c>
      <c r="E1517" s="4">
        <v>31</v>
      </c>
      <c r="F1517" s="4">
        <v>0</v>
      </c>
    </row>
    <row r="1518" spans="1:7" x14ac:dyDescent="0.25">
      <c r="A1518" s="4">
        <v>39116</v>
      </c>
      <c r="B1518" s="4">
        <v>139.5</v>
      </c>
      <c r="C1518" s="4">
        <v>0</v>
      </c>
      <c r="D1518" s="4">
        <v>85.5</v>
      </c>
      <c r="E1518" s="4">
        <v>17.5</v>
      </c>
      <c r="F1518" s="4">
        <v>0</v>
      </c>
    </row>
    <row r="1519" spans="1:7" x14ac:dyDescent="0.25">
      <c r="A1519" s="4">
        <v>39119</v>
      </c>
      <c r="B1519" s="4">
        <v>150</v>
      </c>
      <c r="C1519" s="4">
        <v>0</v>
      </c>
      <c r="D1519" s="4">
        <v>75</v>
      </c>
      <c r="E1519" s="4">
        <v>35</v>
      </c>
      <c r="F1519" s="4">
        <v>0</v>
      </c>
      <c r="G1519" s="4" t="s">
        <v>170</v>
      </c>
    </row>
    <row r="1520" spans="1:7" x14ac:dyDescent="0.25">
      <c r="A1520" s="4">
        <v>39120</v>
      </c>
      <c r="B1520" s="4">
        <v>120</v>
      </c>
      <c r="C1520" s="4">
        <v>27</v>
      </c>
      <c r="D1520" s="4">
        <v>78</v>
      </c>
      <c r="E1520" s="4">
        <v>3.5</v>
      </c>
      <c r="F1520" s="4">
        <v>0</v>
      </c>
      <c r="G1520" s="4" t="s">
        <v>185</v>
      </c>
    </row>
    <row r="1521" spans="1:7" x14ac:dyDescent="0.25">
      <c r="A1521" s="4">
        <v>39122</v>
      </c>
      <c r="B1521" s="4">
        <v>136.5</v>
      </c>
      <c r="C1521" s="4">
        <v>0</v>
      </c>
      <c r="D1521" s="4">
        <v>85</v>
      </c>
      <c r="E1521" s="4">
        <v>49</v>
      </c>
      <c r="F1521" s="4">
        <v>3.5</v>
      </c>
      <c r="G1521" s="4" t="s">
        <v>195</v>
      </c>
    </row>
    <row r="1522" spans="1:7" x14ac:dyDescent="0.25">
      <c r="A1522" s="4">
        <v>39123</v>
      </c>
      <c r="B1522" s="4">
        <v>0</v>
      </c>
      <c r="C1522" s="4">
        <v>0</v>
      </c>
      <c r="D1522" s="4">
        <v>22.5</v>
      </c>
      <c r="E1522" s="4">
        <v>0</v>
      </c>
      <c r="F1522" s="4">
        <v>202.5</v>
      </c>
      <c r="G1522" s="4" t="s">
        <v>203</v>
      </c>
    </row>
    <row r="1523" spans="1:7" x14ac:dyDescent="0.25">
      <c r="A1523" s="4">
        <v>39124</v>
      </c>
      <c r="B1523" s="4">
        <v>112</v>
      </c>
      <c r="C1523" s="4">
        <v>0</v>
      </c>
      <c r="D1523" s="4">
        <v>82</v>
      </c>
      <c r="E1523" s="4">
        <v>7.5</v>
      </c>
      <c r="F1523" s="4">
        <v>31</v>
      </c>
      <c r="G1523" s="4" t="s">
        <v>195</v>
      </c>
    </row>
    <row r="1524" spans="1:7" x14ac:dyDescent="0.25">
      <c r="A1524" s="4">
        <v>39125</v>
      </c>
      <c r="B1524" s="4">
        <v>147</v>
      </c>
      <c r="C1524" s="4">
        <v>0</v>
      </c>
      <c r="D1524" s="4">
        <v>78</v>
      </c>
      <c r="E1524" s="4">
        <v>11</v>
      </c>
      <c r="F1524" s="4">
        <v>0</v>
      </c>
      <c r="G1524" s="4" t="s">
        <v>194</v>
      </c>
    </row>
    <row r="1525" spans="1:7" x14ac:dyDescent="0.25">
      <c r="A1525" s="4">
        <v>39129</v>
      </c>
      <c r="B1525" s="4">
        <v>120</v>
      </c>
      <c r="C1525" s="4">
        <v>22.5</v>
      </c>
      <c r="D1525" s="4">
        <v>75</v>
      </c>
      <c r="E1525" s="4">
        <v>7.5</v>
      </c>
      <c r="F1525" s="4">
        <v>7.5</v>
      </c>
      <c r="G1525" s="4" t="s">
        <v>178</v>
      </c>
    </row>
    <row r="1526" spans="1:7" x14ac:dyDescent="0.25">
      <c r="A1526" s="4">
        <v>39130</v>
      </c>
      <c r="B1526" s="4">
        <v>123.5</v>
      </c>
      <c r="C1526" s="4">
        <v>7.5</v>
      </c>
      <c r="D1526" s="4">
        <v>85</v>
      </c>
      <c r="E1526" s="4">
        <v>9</v>
      </c>
      <c r="F1526" s="4">
        <v>9</v>
      </c>
      <c r="G1526" s="4" t="s">
        <v>195</v>
      </c>
    </row>
    <row r="1527" spans="1:7" x14ac:dyDescent="0.25">
      <c r="A1527" s="4">
        <v>39132</v>
      </c>
      <c r="B1527" s="4">
        <v>117</v>
      </c>
      <c r="C1527" s="4">
        <v>22.5</v>
      </c>
      <c r="D1527" s="4">
        <v>85.5</v>
      </c>
      <c r="E1527" s="4">
        <v>0</v>
      </c>
      <c r="F1527" s="4">
        <v>0</v>
      </c>
      <c r="G1527" s="4" t="s">
        <v>168</v>
      </c>
    </row>
    <row r="1528" spans="1:7" x14ac:dyDescent="0.25">
      <c r="A1528" s="4">
        <v>39138</v>
      </c>
      <c r="B1528" s="4">
        <v>60</v>
      </c>
      <c r="C1528" s="4">
        <v>0</v>
      </c>
      <c r="D1528" s="4">
        <v>75</v>
      </c>
      <c r="E1528" s="4">
        <v>10.5</v>
      </c>
      <c r="F1528" s="4">
        <v>90</v>
      </c>
      <c r="G1528" s="4" t="s">
        <v>167</v>
      </c>
    </row>
    <row r="1529" spans="1:7" x14ac:dyDescent="0.25">
      <c r="A1529" s="4">
        <v>39139</v>
      </c>
      <c r="B1529" s="4">
        <v>135</v>
      </c>
      <c r="C1529" s="4">
        <v>7.5</v>
      </c>
      <c r="D1529" s="4">
        <v>67.5</v>
      </c>
      <c r="E1529" s="4">
        <v>30</v>
      </c>
      <c r="F1529" s="4">
        <v>15</v>
      </c>
      <c r="G1529" s="4" t="s">
        <v>196</v>
      </c>
    </row>
    <row r="1530" spans="1:7" x14ac:dyDescent="0.25">
      <c r="A1530" s="4">
        <v>39140</v>
      </c>
      <c r="B1530" s="4">
        <v>135</v>
      </c>
      <c r="C1530" s="4">
        <v>4.5</v>
      </c>
      <c r="D1530" s="4">
        <v>85.5</v>
      </c>
      <c r="E1530" s="4">
        <v>16</v>
      </c>
      <c r="F1530" s="4">
        <v>0</v>
      </c>
      <c r="G1530" s="4" t="s">
        <v>184</v>
      </c>
    </row>
    <row r="1531" spans="1:7" x14ac:dyDescent="0.25">
      <c r="A1531" s="4">
        <v>39144</v>
      </c>
      <c r="B1531" s="4">
        <v>112.5</v>
      </c>
      <c r="C1531" s="4">
        <v>27</v>
      </c>
      <c r="D1531" s="4">
        <v>85.5</v>
      </c>
      <c r="E1531" s="4">
        <v>8</v>
      </c>
      <c r="F1531" s="4">
        <v>0</v>
      </c>
      <c r="G1531" s="4" t="s">
        <v>184</v>
      </c>
    </row>
    <row r="1532" spans="1:7" x14ac:dyDescent="0.25">
      <c r="A1532" s="4">
        <v>39146</v>
      </c>
      <c r="B1532" s="4">
        <v>154.5</v>
      </c>
      <c r="C1532" s="4">
        <v>0</v>
      </c>
      <c r="D1532" s="4">
        <v>70.5</v>
      </c>
      <c r="E1532" s="4">
        <v>11</v>
      </c>
      <c r="F1532" s="4">
        <v>0</v>
      </c>
      <c r="G1532" s="4" t="s">
        <v>203</v>
      </c>
    </row>
    <row r="1533" spans="1:7" x14ac:dyDescent="0.25">
      <c r="A1533" s="4">
        <v>39147</v>
      </c>
      <c r="B1533" s="4">
        <v>135</v>
      </c>
      <c r="C1533" s="4">
        <v>0</v>
      </c>
      <c r="D1533" s="4">
        <v>82.5</v>
      </c>
      <c r="E1533" s="4">
        <v>7.5</v>
      </c>
      <c r="F1533" s="4">
        <v>7.5</v>
      </c>
      <c r="G1533" s="4" t="s">
        <v>169</v>
      </c>
    </row>
    <row r="1534" spans="1:7" x14ac:dyDescent="0.25">
      <c r="A1534" s="4">
        <v>39230</v>
      </c>
      <c r="B1534" s="4">
        <v>132</v>
      </c>
      <c r="C1534" s="4">
        <v>7.5</v>
      </c>
      <c r="D1534" s="4">
        <v>82.5</v>
      </c>
      <c r="E1534" s="4">
        <v>16</v>
      </c>
      <c r="F1534" s="4">
        <v>3</v>
      </c>
      <c r="G1534" s="4" t="s">
        <v>194</v>
      </c>
    </row>
    <row r="1535" spans="1:7" x14ac:dyDescent="0.25">
      <c r="A1535" s="4">
        <v>39233</v>
      </c>
      <c r="B1535" s="4">
        <v>150</v>
      </c>
      <c r="C1535" s="4">
        <v>0</v>
      </c>
      <c r="D1535" s="4">
        <v>75</v>
      </c>
      <c r="E1535" s="4">
        <v>30.5</v>
      </c>
      <c r="F1535" s="4">
        <v>0</v>
      </c>
      <c r="G1535" s="4" t="s">
        <v>203</v>
      </c>
    </row>
    <row r="1536" spans="1:7" x14ac:dyDescent="0.25">
      <c r="A1536" s="4">
        <v>39234</v>
      </c>
      <c r="B1536" s="4">
        <v>82.5</v>
      </c>
      <c r="C1536" s="4">
        <v>52.5</v>
      </c>
      <c r="D1536" s="4">
        <v>90</v>
      </c>
      <c r="E1536" s="4">
        <v>15</v>
      </c>
      <c r="F1536" s="4">
        <v>0</v>
      </c>
    </row>
    <row r="1537" spans="1:7" x14ac:dyDescent="0.25">
      <c r="A1537" s="4">
        <v>39255</v>
      </c>
      <c r="B1537" s="4">
        <v>132</v>
      </c>
      <c r="C1537" s="4">
        <v>7.5</v>
      </c>
      <c r="D1537" s="4">
        <v>85.5</v>
      </c>
      <c r="E1537" s="4">
        <v>49</v>
      </c>
      <c r="F1537" s="4">
        <v>0</v>
      </c>
      <c r="G1537" s="4" t="s">
        <v>173</v>
      </c>
    </row>
    <row r="1538" spans="1:7" x14ac:dyDescent="0.25">
      <c r="A1538" s="4">
        <v>39257</v>
      </c>
      <c r="B1538" s="4">
        <v>142.5</v>
      </c>
      <c r="C1538" s="4">
        <v>0</v>
      </c>
      <c r="D1538" s="4">
        <v>82.5</v>
      </c>
      <c r="E1538" s="4">
        <v>22</v>
      </c>
      <c r="F1538" s="4">
        <v>0</v>
      </c>
      <c r="G1538" s="4" t="s">
        <v>170</v>
      </c>
    </row>
    <row r="1539" spans="1:7" x14ac:dyDescent="0.25">
      <c r="A1539" s="4">
        <v>39261</v>
      </c>
      <c r="B1539" s="4">
        <v>97.5</v>
      </c>
      <c r="C1539" s="4">
        <v>0</v>
      </c>
      <c r="D1539" s="4">
        <v>67.5</v>
      </c>
      <c r="E1539" s="4">
        <v>11</v>
      </c>
      <c r="F1539" s="4">
        <v>0</v>
      </c>
    </row>
    <row r="1540" spans="1:7" x14ac:dyDescent="0.25">
      <c r="A1540" s="4">
        <v>39263</v>
      </c>
      <c r="B1540" s="4">
        <v>131.5</v>
      </c>
      <c r="C1540" s="4">
        <v>0</v>
      </c>
      <c r="D1540" s="4">
        <v>90</v>
      </c>
      <c r="E1540" s="4">
        <v>14.5</v>
      </c>
      <c r="F1540" s="4">
        <v>3.5</v>
      </c>
      <c r="G1540" s="4" t="s">
        <v>198</v>
      </c>
    </row>
    <row r="1541" spans="1:7" x14ac:dyDescent="0.25">
      <c r="A1541" s="4">
        <v>39265</v>
      </c>
      <c r="B1541" s="4">
        <v>135</v>
      </c>
      <c r="C1541" s="4">
        <v>0</v>
      </c>
      <c r="D1541" s="4">
        <v>75</v>
      </c>
      <c r="E1541" s="4">
        <v>26</v>
      </c>
      <c r="F1541" s="4">
        <v>15</v>
      </c>
      <c r="G1541" s="4" t="s">
        <v>177</v>
      </c>
    </row>
    <row r="1542" spans="1:7" x14ac:dyDescent="0.25">
      <c r="A1542" s="4">
        <v>39266</v>
      </c>
      <c r="B1542" s="4">
        <v>139.5</v>
      </c>
      <c r="C1542" s="4">
        <v>0</v>
      </c>
      <c r="D1542" s="4">
        <v>85.5</v>
      </c>
      <c r="E1542" s="4">
        <v>41</v>
      </c>
      <c r="F1542" s="4">
        <v>0</v>
      </c>
      <c r="G1542" s="4" t="s">
        <v>189</v>
      </c>
    </row>
    <row r="1543" spans="1:7" x14ac:dyDescent="0.25">
      <c r="A1543" s="4">
        <v>39267</v>
      </c>
      <c r="B1543" s="4">
        <v>135</v>
      </c>
      <c r="C1543" s="4">
        <v>19.5</v>
      </c>
      <c r="D1543" s="4">
        <v>70.5</v>
      </c>
      <c r="E1543" s="4">
        <v>11</v>
      </c>
      <c r="F1543" s="4">
        <v>0</v>
      </c>
      <c r="G1543" s="4" t="s">
        <v>3</v>
      </c>
    </row>
    <row r="1544" spans="1:7" x14ac:dyDescent="0.25">
      <c r="A1544" s="4">
        <v>39268</v>
      </c>
      <c r="B1544" s="4">
        <v>142.5</v>
      </c>
      <c r="C1544" s="4">
        <v>0</v>
      </c>
      <c r="D1544" s="4">
        <v>82.5</v>
      </c>
      <c r="E1544" s="4">
        <v>27.5</v>
      </c>
      <c r="F1544" s="4">
        <v>0</v>
      </c>
      <c r="G1544" s="4" t="s">
        <v>170</v>
      </c>
    </row>
    <row r="1545" spans="1:7" x14ac:dyDescent="0.25">
      <c r="A1545" s="4">
        <v>39271</v>
      </c>
      <c r="B1545" s="4">
        <v>136</v>
      </c>
      <c r="C1545" s="4">
        <v>0</v>
      </c>
      <c r="D1545" s="4">
        <v>82.5</v>
      </c>
      <c r="E1545" s="4">
        <v>8.5</v>
      </c>
      <c r="F1545" s="4">
        <v>6.5</v>
      </c>
      <c r="G1545" s="4" t="s">
        <v>181</v>
      </c>
    </row>
    <row r="1546" spans="1:7" x14ac:dyDescent="0.25">
      <c r="A1546" s="4">
        <v>39272</v>
      </c>
      <c r="B1546" s="4">
        <v>138</v>
      </c>
      <c r="C1546" s="4">
        <v>0</v>
      </c>
      <c r="D1546" s="4">
        <v>85</v>
      </c>
      <c r="E1546" s="4">
        <v>22</v>
      </c>
      <c r="F1546" s="4">
        <v>2</v>
      </c>
      <c r="G1546" s="4" t="s">
        <v>164</v>
      </c>
    </row>
    <row r="1547" spans="1:7" x14ac:dyDescent="0.25">
      <c r="A1547" s="4">
        <v>39274</v>
      </c>
      <c r="B1547" s="4">
        <v>97.5</v>
      </c>
      <c r="C1547" s="4">
        <v>45</v>
      </c>
      <c r="D1547" s="4">
        <v>82.5</v>
      </c>
      <c r="E1547" s="4">
        <v>7.5</v>
      </c>
      <c r="F1547" s="4">
        <v>0</v>
      </c>
      <c r="G1547" s="4" t="s">
        <v>181</v>
      </c>
    </row>
    <row r="1548" spans="1:7" x14ac:dyDescent="0.25">
      <c r="A1548" s="4">
        <v>39280</v>
      </c>
      <c r="B1548" s="4">
        <v>127.5</v>
      </c>
      <c r="C1548" s="4">
        <v>0</v>
      </c>
      <c r="D1548" s="4">
        <v>90</v>
      </c>
      <c r="E1548" s="4">
        <v>17</v>
      </c>
      <c r="F1548" s="4">
        <v>7.5</v>
      </c>
      <c r="G1548" s="4" t="s">
        <v>169</v>
      </c>
    </row>
    <row r="1549" spans="1:7" x14ac:dyDescent="0.25">
      <c r="A1549" s="4">
        <v>39281</v>
      </c>
      <c r="B1549" s="4">
        <v>140</v>
      </c>
      <c r="C1549" s="4">
        <v>0</v>
      </c>
      <c r="D1549" s="4">
        <v>85</v>
      </c>
      <c r="E1549" s="4">
        <v>14</v>
      </c>
      <c r="F1549" s="4">
        <v>0</v>
      </c>
      <c r="G1549" s="4" t="s">
        <v>195</v>
      </c>
    </row>
    <row r="1550" spans="1:7" x14ac:dyDescent="0.25">
      <c r="A1550" s="4">
        <v>39284</v>
      </c>
      <c r="B1550" s="4">
        <v>87.5</v>
      </c>
      <c r="C1550" s="4">
        <v>52.5</v>
      </c>
      <c r="D1550" s="4">
        <v>85</v>
      </c>
      <c r="E1550" s="4">
        <v>18.5</v>
      </c>
      <c r="F1550" s="4">
        <v>0</v>
      </c>
      <c r="G1550" s="4" t="s">
        <v>195</v>
      </c>
    </row>
    <row r="1551" spans="1:7" x14ac:dyDescent="0.25">
      <c r="A1551" s="4">
        <v>39285</v>
      </c>
      <c r="B1551" s="4">
        <v>127.5</v>
      </c>
      <c r="C1551" s="4">
        <v>15</v>
      </c>
      <c r="D1551" s="4">
        <v>82.5</v>
      </c>
      <c r="E1551" s="4">
        <v>11</v>
      </c>
      <c r="F1551" s="4">
        <v>0</v>
      </c>
      <c r="G1551" s="4" t="s">
        <v>203</v>
      </c>
    </row>
    <row r="1552" spans="1:7" x14ac:dyDescent="0.25">
      <c r="A1552" s="4">
        <v>39288</v>
      </c>
      <c r="B1552" s="4">
        <v>150</v>
      </c>
      <c r="C1552" s="4">
        <v>0</v>
      </c>
      <c r="D1552" s="4">
        <v>75</v>
      </c>
      <c r="E1552" s="4">
        <v>47.5</v>
      </c>
      <c r="F1552" s="4">
        <v>0</v>
      </c>
      <c r="G1552" s="4" t="s">
        <v>203</v>
      </c>
    </row>
    <row r="1553" spans="1:7" x14ac:dyDescent="0.25">
      <c r="A1553" s="4">
        <v>39289</v>
      </c>
      <c r="B1553" s="4">
        <v>147</v>
      </c>
      <c r="C1553" s="4">
        <v>7.5</v>
      </c>
      <c r="D1553" s="4">
        <v>70.5</v>
      </c>
      <c r="E1553" s="4">
        <v>24.5</v>
      </c>
      <c r="F1553" s="4">
        <v>0</v>
      </c>
      <c r="G1553" s="4" t="s">
        <v>203</v>
      </c>
    </row>
    <row r="1554" spans="1:7" x14ac:dyDescent="0.25">
      <c r="A1554" s="4">
        <v>39290</v>
      </c>
      <c r="B1554" s="4">
        <v>97.5</v>
      </c>
      <c r="C1554" s="4">
        <v>37.5</v>
      </c>
      <c r="D1554" s="4">
        <v>90</v>
      </c>
      <c r="E1554" s="4">
        <v>7.5</v>
      </c>
      <c r="F1554" s="4">
        <v>0</v>
      </c>
    </row>
    <row r="1555" spans="1:7" x14ac:dyDescent="0.25">
      <c r="A1555" s="4">
        <v>39302</v>
      </c>
      <c r="B1555" s="4">
        <v>142.5</v>
      </c>
      <c r="C1555" s="4">
        <v>0</v>
      </c>
      <c r="D1555" s="4">
        <v>75</v>
      </c>
      <c r="E1555" s="4">
        <v>9.5</v>
      </c>
      <c r="F1555" s="4">
        <v>7.5</v>
      </c>
      <c r="G1555" s="4" t="s">
        <v>169</v>
      </c>
    </row>
    <row r="1556" spans="1:7" x14ac:dyDescent="0.25">
      <c r="A1556" s="4">
        <v>39318</v>
      </c>
      <c r="B1556" s="4">
        <v>139.5</v>
      </c>
      <c r="C1556" s="4">
        <v>0</v>
      </c>
      <c r="D1556" s="4">
        <v>87</v>
      </c>
      <c r="E1556" s="4">
        <v>0</v>
      </c>
      <c r="F1556" s="4">
        <v>0</v>
      </c>
      <c r="G1556" s="4" t="s">
        <v>168</v>
      </c>
    </row>
    <row r="1557" spans="1:7" x14ac:dyDescent="0.25">
      <c r="A1557" s="4">
        <v>39320</v>
      </c>
      <c r="B1557" s="4">
        <v>142.5</v>
      </c>
      <c r="C1557" s="4">
        <v>0</v>
      </c>
      <c r="D1557" s="4">
        <v>75</v>
      </c>
      <c r="E1557" s="4">
        <v>16.5</v>
      </c>
      <c r="F1557" s="4">
        <v>7.5</v>
      </c>
      <c r="G1557" s="4" t="s">
        <v>169</v>
      </c>
    </row>
    <row r="1558" spans="1:7" x14ac:dyDescent="0.25">
      <c r="A1558" s="4">
        <v>39323</v>
      </c>
      <c r="B1558" s="4">
        <v>135</v>
      </c>
      <c r="C1558" s="4">
        <v>0</v>
      </c>
      <c r="D1558" s="4">
        <v>90</v>
      </c>
      <c r="E1558" s="4">
        <v>20.5</v>
      </c>
      <c r="F1558" s="4">
        <v>0</v>
      </c>
      <c r="G1558" s="4" t="s">
        <v>192</v>
      </c>
    </row>
    <row r="1559" spans="1:7" x14ac:dyDescent="0.25">
      <c r="A1559" s="4">
        <v>39381</v>
      </c>
      <c r="B1559" s="4">
        <v>132</v>
      </c>
      <c r="C1559" s="4">
        <v>7.5</v>
      </c>
      <c r="D1559" s="4">
        <v>85.5</v>
      </c>
      <c r="E1559" s="4">
        <v>32.5</v>
      </c>
      <c r="F1559" s="4">
        <v>0</v>
      </c>
      <c r="G1559" s="4" t="s">
        <v>172</v>
      </c>
    </row>
    <row r="1560" spans="1:7" x14ac:dyDescent="0.25">
      <c r="A1560" s="4">
        <v>39382</v>
      </c>
      <c r="B1560" s="4">
        <v>124.5</v>
      </c>
      <c r="C1560" s="4">
        <v>15</v>
      </c>
      <c r="D1560" s="4">
        <v>85.5</v>
      </c>
      <c r="E1560" s="4">
        <v>24.5</v>
      </c>
      <c r="F1560" s="4">
        <v>0</v>
      </c>
      <c r="G1560" s="4" t="s">
        <v>170</v>
      </c>
    </row>
    <row r="1561" spans="1:7" x14ac:dyDescent="0.25">
      <c r="A1561" s="4">
        <v>39384</v>
      </c>
      <c r="B1561" s="4">
        <v>150</v>
      </c>
      <c r="C1561" s="4">
        <v>0</v>
      </c>
      <c r="D1561" s="4">
        <v>75</v>
      </c>
      <c r="E1561" s="4">
        <v>10.5</v>
      </c>
      <c r="F1561" s="4">
        <v>0</v>
      </c>
      <c r="G1561" s="4" t="s">
        <v>167</v>
      </c>
    </row>
    <row r="1562" spans="1:7" x14ac:dyDescent="0.25">
      <c r="A1562" s="4">
        <v>39386</v>
      </c>
      <c r="B1562" s="4">
        <v>138.5</v>
      </c>
      <c r="C1562" s="4">
        <v>0</v>
      </c>
      <c r="D1562" s="4">
        <v>82</v>
      </c>
      <c r="E1562" s="4">
        <v>35.5</v>
      </c>
      <c r="F1562" s="4">
        <v>4.5</v>
      </c>
      <c r="G1562" s="4" t="s">
        <v>195</v>
      </c>
    </row>
    <row r="1563" spans="1:7" x14ac:dyDescent="0.25">
      <c r="A1563" s="4">
        <v>39399</v>
      </c>
      <c r="B1563" s="4">
        <v>135</v>
      </c>
      <c r="C1563" s="4">
        <v>45</v>
      </c>
      <c r="D1563" s="4">
        <v>45</v>
      </c>
      <c r="E1563" s="4">
        <v>10.5</v>
      </c>
      <c r="F1563" s="4">
        <v>0</v>
      </c>
      <c r="G1563" s="4" t="s">
        <v>185</v>
      </c>
    </row>
    <row r="1564" spans="1:7" x14ac:dyDescent="0.25">
      <c r="A1564" s="4">
        <v>39402</v>
      </c>
      <c r="B1564" s="4">
        <v>127.5</v>
      </c>
      <c r="C1564" s="4">
        <v>0</v>
      </c>
      <c r="D1564" s="4">
        <v>90</v>
      </c>
      <c r="E1564" s="4">
        <v>7.5</v>
      </c>
      <c r="F1564" s="4">
        <v>7.5</v>
      </c>
      <c r="G1564" s="4" t="s">
        <v>178</v>
      </c>
    </row>
    <row r="1565" spans="1:7" x14ac:dyDescent="0.25">
      <c r="A1565" s="4">
        <v>39405</v>
      </c>
      <c r="B1565" s="4">
        <v>103</v>
      </c>
      <c r="C1565" s="4">
        <v>42</v>
      </c>
      <c r="D1565" s="4">
        <v>70.5</v>
      </c>
      <c r="E1565" s="4">
        <v>6.5</v>
      </c>
      <c r="F1565" s="4">
        <v>9.5</v>
      </c>
      <c r="G1565" s="4" t="s">
        <v>189</v>
      </c>
    </row>
    <row r="1566" spans="1:7" x14ac:dyDescent="0.25">
      <c r="A1566" s="4">
        <v>39411</v>
      </c>
      <c r="B1566" s="4">
        <v>127.5</v>
      </c>
      <c r="C1566" s="4">
        <v>22.5</v>
      </c>
      <c r="D1566" s="4">
        <v>75</v>
      </c>
      <c r="E1566" s="4">
        <v>15</v>
      </c>
      <c r="F1566" s="4">
        <v>0</v>
      </c>
      <c r="G1566" s="4" t="s">
        <v>3</v>
      </c>
    </row>
    <row r="1567" spans="1:7" x14ac:dyDescent="0.25">
      <c r="A1567" s="4">
        <v>39414</v>
      </c>
      <c r="B1567" s="4">
        <v>150</v>
      </c>
      <c r="C1567" s="4">
        <v>0</v>
      </c>
      <c r="D1567" s="4">
        <v>75</v>
      </c>
      <c r="E1567" s="4">
        <v>0</v>
      </c>
      <c r="F1567" s="4">
        <v>0</v>
      </c>
      <c r="G1567" s="4" t="s">
        <v>3</v>
      </c>
    </row>
    <row r="1568" spans="1:7" x14ac:dyDescent="0.25">
      <c r="A1568" s="4">
        <v>39420</v>
      </c>
      <c r="B1568" s="4">
        <v>150</v>
      </c>
      <c r="C1568" s="4">
        <v>0</v>
      </c>
      <c r="D1568" s="4">
        <v>75</v>
      </c>
      <c r="E1568" s="4">
        <v>27</v>
      </c>
      <c r="F1568" s="4">
        <v>0</v>
      </c>
      <c r="G1568" s="4" t="s">
        <v>167</v>
      </c>
    </row>
    <row r="1569" spans="1:7" x14ac:dyDescent="0.25">
      <c r="A1569" s="4">
        <v>39422</v>
      </c>
      <c r="B1569" s="4">
        <v>142.5</v>
      </c>
      <c r="C1569" s="4">
        <v>0</v>
      </c>
      <c r="D1569" s="4">
        <v>75</v>
      </c>
      <c r="E1569" s="4">
        <v>10.5</v>
      </c>
      <c r="F1569" s="4">
        <v>7.5</v>
      </c>
      <c r="G1569" s="4" t="s">
        <v>167</v>
      </c>
    </row>
    <row r="1570" spans="1:7" x14ac:dyDescent="0.25">
      <c r="A1570" s="4">
        <v>39423</v>
      </c>
      <c r="B1570" s="4">
        <v>142.5</v>
      </c>
      <c r="C1570" s="4">
        <v>0</v>
      </c>
      <c r="D1570" s="4">
        <v>82.5</v>
      </c>
      <c r="E1570" s="4">
        <v>15.5</v>
      </c>
      <c r="F1570" s="4">
        <v>0</v>
      </c>
      <c r="G1570" s="4" t="s">
        <v>194</v>
      </c>
    </row>
    <row r="1571" spans="1:7" x14ac:dyDescent="0.25">
      <c r="A1571" s="4">
        <v>39425</v>
      </c>
      <c r="B1571" s="4">
        <v>140</v>
      </c>
      <c r="C1571" s="4">
        <v>0</v>
      </c>
      <c r="D1571" s="4">
        <v>85</v>
      </c>
      <c r="E1571" s="4">
        <v>64</v>
      </c>
      <c r="F1571" s="4">
        <v>0</v>
      </c>
      <c r="G1571" s="4" t="s">
        <v>164</v>
      </c>
    </row>
    <row r="1572" spans="1:7" x14ac:dyDescent="0.25">
      <c r="A1572" s="4">
        <v>39431</v>
      </c>
      <c r="B1572" s="4">
        <v>117</v>
      </c>
      <c r="C1572" s="4">
        <v>7.5</v>
      </c>
      <c r="D1572" s="4">
        <v>67</v>
      </c>
      <c r="E1572" s="4">
        <v>17.5</v>
      </c>
      <c r="F1572" s="4">
        <v>33.5</v>
      </c>
      <c r="G1572" s="4" t="s">
        <v>195</v>
      </c>
    </row>
    <row r="1573" spans="1:7" x14ac:dyDescent="0.25">
      <c r="A1573" s="4">
        <v>39434</v>
      </c>
      <c r="B1573" s="4">
        <v>142.5</v>
      </c>
      <c r="C1573" s="4">
        <v>0</v>
      </c>
      <c r="D1573" s="4">
        <v>82.5</v>
      </c>
      <c r="E1573" s="4">
        <v>18</v>
      </c>
      <c r="F1573" s="4">
        <v>0</v>
      </c>
      <c r="G1573" s="4" t="s">
        <v>203</v>
      </c>
    </row>
    <row r="1574" spans="1:7" x14ac:dyDescent="0.25">
      <c r="A1574" s="4">
        <v>39436</v>
      </c>
      <c r="B1574" s="4">
        <v>135</v>
      </c>
      <c r="C1574" s="4">
        <v>22.5</v>
      </c>
      <c r="D1574" s="4">
        <v>67.5</v>
      </c>
      <c r="E1574" s="4">
        <v>7.5</v>
      </c>
      <c r="F1574" s="4">
        <v>0</v>
      </c>
      <c r="G1574" s="4" t="s">
        <v>203</v>
      </c>
    </row>
    <row r="1575" spans="1:7" x14ac:dyDescent="0.25">
      <c r="A1575" s="4">
        <v>39440</v>
      </c>
      <c r="B1575" s="4">
        <v>86</v>
      </c>
      <c r="C1575" s="4">
        <v>49</v>
      </c>
      <c r="D1575" s="4">
        <v>90</v>
      </c>
      <c r="E1575" s="4">
        <v>21</v>
      </c>
      <c r="F1575" s="4">
        <v>0</v>
      </c>
    </row>
    <row r="1576" spans="1:7" x14ac:dyDescent="0.25">
      <c r="A1576" s="4">
        <v>39462</v>
      </c>
      <c r="B1576" s="4">
        <v>135</v>
      </c>
      <c r="C1576" s="4">
        <v>7.5</v>
      </c>
      <c r="D1576" s="4">
        <v>82.5</v>
      </c>
      <c r="E1576" s="4">
        <v>15</v>
      </c>
      <c r="F1576" s="4">
        <v>0</v>
      </c>
      <c r="G1576" s="4" t="s">
        <v>190</v>
      </c>
    </row>
    <row r="1577" spans="1:7" x14ac:dyDescent="0.25">
      <c r="A1577" s="4">
        <v>39464</v>
      </c>
      <c r="B1577" s="4">
        <v>125.5</v>
      </c>
      <c r="C1577" s="4">
        <v>12</v>
      </c>
      <c r="D1577" s="4">
        <v>85</v>
      </c>
      <c r="E1577" s="4">
        <v>19</v>
      </c>
      <c r="F1577" s="4">
        <v>2.5</v>
      </c>
      <c r="G1577" s="4" t="s">
        <v>164</v>
      </c>
    </row>
    <row r="1578" spans="1:7" x14ac:dyDescent="0.25">
      <c r="A1578" s="4">
        <v>39465</v>
      </c>
      <c r="B1578" s="4">
        <v>126</v>
      </c>
      <c r="C1578" s="4">
        <v>0</v>
      </c>
      <c r="D1578" s="4">
        <v>82</v>
      </c>
      <c r="E1578" s="4">
        <v>8</v>
      </c>
      <c r="F1578" s="4">
        <v>17</v>
      </c>
      <c r="G1578" s="4" t="s">
        <v>164</v>
      </c>
    </row>
    <row r="1579" spans="1:7" x14ac:dyDescent="0.25">
      <c r="A1579" s="4">
        <v>39466</v>
      </c>
      <c r="B1579" s="4">
        <v>150</v>
      </c>
      <c r="C1579" s="4">
        <v>0</v>
      </c>
      <c r="D1579" s="4">
        <v>75</v>
      </c>
      <c r="E1579" s="4">
        <v>7.5</v>
      </c>
      <c r="F1579" s="4">
        <v>0</v>
      </c>
      <c r="G1579" s="4" t="s">
        <v>181</v>
      </c>
    </row>
    <row r="1580" spans="1:7" x14ac:dyDescent="0.25">
      <c r="A1580" s="4">
        <v>39541</v>
      </c>
      <c r="B1580" s="4">
        <v>135</v>
      </c>
      <c r="C1580" s="4">
        <v>4.5</v>
      </c>
      <c r="D1580" s="4">
        <v>85.5</v>
      </c>
      <c r="E1580" s="4">
        <v>8</v>
      </c>
      <c r="F1580" s="4">
        <v>0</v>
      </c>
      <c r="G1580" s="4" t="s">
        <v>180</v>
      </c>
    </row>
    <row r="1581" spans="1:7" x14ac:dyDescent="0.25">
      <c r="A1581" s="4">
        <v>39613</v>
      </c>
      <c r="B1581" s="4">
        <v>111.5</v>
      </c>
      <c r="C1581" s="4">
        <v>7.5</v>
      </c>
      <c r="D1581" s="4">
        <v>67.5</v>
      </c>
      <c r="E1581" s="4">
        <v>7.5</v>
      </c>
      <c r="F1581" s="4">
        <v>38.5</v>
      </c>
      <c r="G1581" s="4" t="s">
        <v>179</v>
      </c>
    </row>
    <row r="1582" spans="1:7" x14ac:dyDescent="0.25">
      <c r="A1582" s="4">
        <v>39614</v>
      </c>
      <c r="B1582" s="4">
        <v>49.5</v>
      </c>
      <c r="C1582" s="4">
        <v>90</v>
      </c>
      <c r="D1582" s="4">
        <v>85.5</v>
      </c>
      <c r="E1582" s="4">
        <v>11</v>
      </c>
      <c r="F1582" s="4">
        <v>0</v>
      </c>
    </row>
    <row r="1583" spans="1:7" x14ac:dyDescent="0.25">
      <c r="A1583" s="4">
        <v>39615</v>
      </c>
      <c r="B1583" s="4">
        <v>134.5</v>
      </c>
      <c r="C1583" s="4">
        <v>15</v>
      </c>
      <c r="D1583" s="4">
        <v>67.5</v>
      </c>
      <c r="E1583" s="4">
        <v>4</v>
      </c>
      <c r="F1583" s="4">
        <v>8</v>
      </c>
      <c r="G1583" s="4" t="s">
        <v>3</v>
      </c>
    </row>
    <row r="1584" spans="1:7" x14ac:dyDescent="0.25">
      <c r="A1584" s="4">
        <v>39616</v>
      </c>
      <c r="B1584" s="4">
        <v>142.5</v>
      </c>
      <c r="C1584" s="4">
        <v>0</v>
      </c>
      <c r="D1584" s="4">
        <v>82.5</v>
      </c>
      <c r="E1584" s="4">
        <v>4</v>
      </c>
      <c r="F1584" s="4">
        <v>0</v>
      </c>
      <c r="G1584" s="4" t="s">
        <v>194</v>
      </c>
    </row>
    <row r="1585" spans="1:7" x14ac:dyDescent="0.25">
      <c r="A1585" s="4">
        <v>39618</v>
      </c>
      <c r="B1585" s="4">
        <v>133.5</v>
      </c>
      <c r="C1585" s="4">
        <v>0</v>
      </c>
      <c r="D1585" s="4">
        <v>82</v>
      </c>
      <c r="E1585" s="4">
        <v>15</v>
      </c>
      <c r="F1585" s="4">
        <v>9.5</v>
      </c>
      <c r="G1585" s="4" t="s">
        <v>164</v>
      </c>
    </row>
    <row r="1586" spans="1:7" x14ac:dyDescent="0.25">
      <c r="A1586" s="4">
        <v>39619</v>
      </c>
      <c r="B1586" s="4">
        <v>127.5</v>
      </c>
      <c r="C1586" s="4">
        <v>7.5</v>
      </c>
      <c r="D1586" s="4">
        <v>85</v>
      </c>
      <c r="E1586" s="4">
        <v>16.5</v>
      </c>
      <c r="F1586" s="4">
        <v>5</v>
      </c>
      <c r="G1586" s="4" t="s">
        <v>164</v>
      </c>
    </row>
    <row r="1587" spans="1:7" x14ac:dyDescent="0.25">
      <c r="A1587" s="4">
        <v>39621</v>
      </c>
      <c r="B1587" s="4">
        <v>142.5</v>
      </c>
      <c r="C1587" s="4">
        <v>0</v>
      </c>
      <c r="D1587" s="4">
        <v>82.5</v>
      </c>
      <c r="E1587" s="4">
        <v>50.5</v>
      </c>
      <c r="F1587" s="4">
        <v>0</v>
      </c>
      <c r="G1587" s="4" t="s">
        <v>202</v>
      </c>
    </row>
    <row r="1588" spans="1:7" x14ac:dyDescent="0.25">
      <c r="A1588" s="4">
        <v>39625</v>
      </c>
      <c r="B1588" s="4">
        <v>135</v>
      </c>
      <c r="C1588" s="4">
        <v>22.5</v>
      </c>
      <c r="D1588" s="4">
        <v>67.5</v>
      </c>
      <c r="E1588" s="4">
        <v>86.5</v>
      </c>
      <c r="F1588" s="4">
        <v>0</v>
      </c>
      <c r="G1588" s="4" t="s">
        <v>203</v>
      </c>
    </row>
    <row r="1589" spans="1:7" x14ac:dyDescent="0.25">
      <c r="A1589" s="4">
        <v>39627</v>
      </c>
      <c r="B1589" s="4">
        <v>135</v>
      </c>
      <c r="C1589" s="4">
        <v>0</v>
      </c>
      <c r="D1589" s="4">
        <v>90</v>
      </c>
      <c r="E1589" s="4">
        <v>39.5</v>
      </c>
      <c r="F1589" s="4">
        <v>0</v>
      </c>
      <c r="G1589" s="4" t="s">
        <v>166</v>
      </c>
    </row>
    <row r="1590" spans="1:7" x14ac:dyDescent="0.25">
      <c r="A1590" s="4">
        <v>39654</v>
      </c>
      <c r="B1590" s="4">
        <v>147</v>
      </c>
      <c r="C1590" s="4">
        <v>0</v>
      </c>
      <c r="D1590" s="4">
        <v>78</v>
      </c>
      <c r="E1590" s="4">
        <v>38.5</v>
      </c>
      <c r="F1590" s="4">
        <v>0</v>
      </c>
      <c r="G1590" s="4" t="s">
        <v>196</v>
      </c>
    </row>
    <row r="1591" spans="1:7" x14ac:dyDescent="0.25">
      <c r="A1591" s="4">
        <v>39656</v>
      </c>
      <c r="B1591" s="4">
        <v>135</v>
      </c>
      <c r="C1591" s="4">
        <v>0</v>
      </c>
      <c r="D1591" s="4">
        <v>82.5</v>
      </c>
      <c r="E1591" s="4">
        <v>16.5</v>
      </c>
      <c r="F1591" s="4">
        <v>7.5</v>
      </c>
      <c r="G1591" s="4" t="s">
        <v>169</v>
      </c>
    </row>
    <row r="1592" spans="1:7" x14ac:dyDescent="0.25">
      <c r="A1592" s="4">
        <v>39658</v>
      </c>
      <c r="B1592" s="4">
        <v>157.5</v>
      </c>
      <c r="C1592" s="4">
        <v>0</v>
      </c>
      <c r="D1592" s="4">
        <v>67.5</v>
      </c>
      <c r="E1592" s="4">
        <v>45</v>
      </c>
      <c r="F1592" s="4">
        <v>0</v>
      </c>
      <c r="G1592" s="4" t="s">
        <v>187</v>
      </c>
    </row>
    <row r="1593" spans="1:7" x14ac:dyDescent="0.25">
      <c r="A1593" s="4">
        <v>39660</v>
      </c>
      <c r="B1593" s="4">
        <v>60</v>
      </c>
      <c r="C1593" s="4">
        <v>157.5</v>
      </c>
      <c r="D1593" s="4">
        <v>7.5</v>
      </c>
      <c r="E1593" s="4">
        <v>0</v>
      </c>
      <c r="F1593" s="4">
        <v>0</v>
      </c>
      <c r="G1593" s="4" t="s">
        <v>176</v>
      </c>
    </row>
    <row r="1594" spans="1:7" x14ac:dyDescent="0.25">
      <c r="A1594" s="4">
        <v>39662</v>
      </c>
      <c r="B1594" s="4">
        <v>123.5</v>
      </c>
      <c r="C1594" s="4">
        <v>4.5</v>
      </c>
      <c r="D1594" s="4">
        <v>85.5</v>
      </c>
      <c r="E1594" s="4">
        <v>8</v>
      </c>
      <c r="F1594" s="4">
        <v>11.5</v>
      </c>
      <c r="G1594" s="4" t="s">
        <v>184</v>
      </c>
    </row>
    <row r="1595" spans="1:7" x14ac:dyDescent="0.25">
      <c r="A1595" s="4">
        <v>39700</v>
      </c>
      <c r="B1595" s="4">
        <v>139.5</v>
      </c>
      <c r="C1595" s="4">
        <v>22.5</v>
      </c>
      <c r="D1595" s="4">
        <v>63</v>
      </c>
      <c r="E1595" s="4">
        <v>3.5</v>
      </c>
      <c r="F1595" s="4">
        <v>0</v>
      </c>
      <c r="G1595" s="4" t="s">
        <v>194</v>
      </c>
    </row>
    <row r="1596" spans="1:7" x14ac:dyDescent="0.25">
      <c r="A1596" s="4">
        <v>39702</v>
      </c>
      <c r="B1596" s="4">
        <v>127.5</v>
      </c>
      <c r="C1596" s="4">
        <v>7.5</v>
      </c>
      <c r="D1596" s="4">
        <v>75</v>
      </c>
      <c r="E1596" s="4">
        <v>15</v>
      </c>
      <c r="F1596" s="4">
        <v>15</v>
      </c>
      <c r="G1596" s="4" t="s">
        <v>196</v>
      </c>
    </row>
    <row r="1597" spans="1:7" x14ac:dyDescent="0.25">
      <c r="A1597" s="4">
        <v>39704</v>
      </c>
      <c r="B1597" s="4">
        <v>119</v>
      </c>
      <c r="C1597" s="4">
        <v>0</v>
      </c>
      <c r="D1597" s="4">
        <v>89.5</v>
      </c>
      <c r="E1597" s="4">
        <v>37</v>
      </c>
      <c r="F1597" s="4">
        <v>16.5</v>
      </c>
      <c r="G1597" s="4" t="s">
        <v>164</v>
      </c>
    </row>
    <row r="1598" spans="1:7" x14ac:dyDescent="0.25">
      <c r="A1598" s="4">
        <v>39707</v>
      </c>
      <c r="B1598" s="4">
        <v>140</v>
      </c>
      <c r="C1598" s="4">
        <v>0</v>
      </c>
      <c r="D1598" s="4">
        <v>85</v>
      </c>
      <c r="E1598" s="4">
        <v>19.5</v>
      </c>
      <c r="F1598" s="4">
        <v>0</v>
      </c>
      <c r="G1598" s="4" t="s">
        <v>164</v>
      </c>
    </row>
    <row r="1599" spans="1:7" x14ac:dyDescent="0.25">
      <c r="A1599" s="4">
        <v>39710</v>
      </c>
      <c r="B1599" s="4">
        <v>130.5</v>
      </c>
      <c r="C1599" s="4">
        <v>7.5</v>
      </c>
      <c r="D1599" s="4">
        <v>85</v>
      </c>
      <c r="E1599" s="4">
        <v>10.5</v>
      </c>
      <c r="F1599" s="4">
        <v>2</v>
      </c>
      <c r="G1599" s="4" t="s">
        <v>164</v>
      </c>
    </row>
    <row r="1600" spans="1:7" x14ac:dyDescent="0.25">
      <c r="A1600" s="4">
        <v>39716</v>
      </c>
      <c r="B1600" s="4">
        <v>105</v>
      </c>
      <c r="C1600" s="4">
        <v>45</v>
      </c>
      <c r="D1600" s="4">
        <v>67.5</v>
      </c>
      <c r="E1600" s="4">
        <v>22</v>
      </c>
      <c r="F1600" s="4">
        <v>7.5</v>
      </c>
      <c r="G1600" s="4" t="s">
        <v>203</v>
      </c>
    </row>
    <row r="1601" spans="1:7" x14ac:dyDescent="0.25">
      <c r="A1601" s="4">
        <v>39717</v>
      </c>
      <c r="B1601" s="4">
        <v>120.5</v>
      </c>
      <c r="C1601" s="4">
        <v>19.5</v>
      </c>
      <c r="D1601" s="4">
        <v>85</v>
      </c>
      <c r="E1601" s="4">
        <v>7.5</v>
      </c>
      <c r="F1601" s="4">
        <v>0</v>
      </c>
      <c r="G1601" s="4" t="s">
        <v>195</v>
      </c>
    </row>
    <row r="1602" spans="1:7" x14ac:dyDescent="0.25">
      <c r="A1602" s="4">
        <v>39719</v>
      </c>
      <c r="B1602" s="4">
        <v>130.5</v>
      </c>
      <c r="C1602" s="4">
        <v>7.5</v>
      </c>
      <c r="D1602" s="4">
        <v>85</v>
      </c>
      <c r="E1602" s="4">
        <v>28</v>
      </c>
      <c r="F1602" s="4">
        <v>2</v>
      </c>
      <c r="G1602" s="4" t="s">
        <v>195</v>
      </c>
    </row>
    <row r="1603" spans="1:7" x14ac:dyDescent="0.25">
      <c r="A1603" s="4">
        <v>39721</v>
      </c>
      <c r="B1603" s="4">
        <v>127.5</v>
      </c>
      <c r="C1603" s="4">
        <v>7.5</v>
      </c>
      <c r="D1603" s="4">
        <v>85</v>
      </c>
      <c r="E1603" s="4">
        <v>47.5</v>
      </c>
      <c r="F1603" s="4">
        <v>5</v>
      </c>
      <c r="G1603" s="4" t="s">
        <v>195</v>
      </c>
    </row>
    <row r="1604" spans="1:7" x14ac:dyDescent="0.25">
      <c r="A1604" s="4">
        <v>39724</v>
      </c>
      <c r="B1604" s="4">
        <v>135</v>
      </c>
      <c r="C1604" s="4">
        <v>15</v>
      </c>
      <c r="D1604" s="4">
        <v>75</v>
      </c>
      <c r="E1604" s="4">
        <v>7.5</v>
      </c>
      <c r="F1604" s="4">
        <v>0</v>
      </c>
      <c r="G1604" s="4" t="s">
        <v>191</v>
      </c>
    </row>
    <row r="1605" spans="1:7" x14ac:dyDescent="0.25">
      <c r="A1605" s="4">
        <v>39781</v>
      </c>
      <c r="B1605" s="4">
        <v>97.5</v>
      </c>
      <c r="C1605" s="4">
        <v>42</v>
      </c>
      <c r="D1605" s="4">
        <v>85.5</v>
      </c>
      <c r="E1605" s="4">
        <v>3</v>
      </c>
      <c r="F1605" s="4">
        <v>0</v>
      </c>
      <c r="G1605" s="4" t="s">
        <v>172</v>
      </c>
    </row>
    <row r="1606" spans="1:7" x14ac:dyDescent="0.25">
      <c r="A1606" s="4">
        <v>39782</v>
      </c>
      <c r="B1606" s="4">
        <v>142.5</v>
      </c>
      <c r="C1606" s="4">
        <v>0</v>
      </c>
      <c r="D1606" s="4">
        <v>82.5</v>
      </c>
      <c r="E1606" s="4">
        <v>13.5</v>
      </c>
      <c r="F1606" s="4">
        <v>0</v>
      </c>
      <c r="G1606" s="4" t="s">
        <v>198</v>
      </c>
    </row>
    <row r="1607" spans="1:7" x14ac:dyDescent="0.25">
      <c r="A1607" s="4">
        <v>39789</v>
      </c>
      <c r="B1607" s="4">
        <v>157.5</v>
      </c>
      <c r="C1607" s="4">
        <v>0</v>
      </c>
      <c r="D1607" s="4">
        <v>67.5</v>
      </c>
      <c r="E1607" s="4">
        <v>15</v>
      </c>
      <c r="F1607" s="4">
        <v>0</v>
      </c>
      <c r="G1607" s="4" t="s">
        <v>196</v>
      </c>
    </row>
    <row r="1608" spans="1:7" x14ac:dyDescent="0.25">
      <c r="A1608" s="4">
        <v>39871</v>
      </c>
      <c r="B1608" s="4">
        <v>135</v>
      </c>
      <c r="C1608" s="4">
        <v>7.5</v>
      </c>
      <c r="D1608" s="4">
        <v>75</v>
      </c>
      <c r="E1608" s="4">
        <v>15</v>
      </c>
      <c r="F1608" s="4">
        <v>7.5</v>
      </c>
      <c r="G1608" s="4" t="s">
        <v>178</v>
      </c>
    </row>
    <row r="1609" spans="1:7" x14ac:dyDescent="0.25">
      <c r="A1609" s="4">
        <v>39873</v>
      </c>
      <c r="B1609" s="4">
        <v>140</v>
      </c>
      <c r="C1609" s="4">
        <v>0</v>
      </c>
      <c r="D1609" s="4">
        <v>85</v>
      </c>
      <c r="E1609" s="4">
        <v>21</v>
      </c>
      <c r="F1609" s="4">
        <v>0</v>
      </c>
      <c r="G1609" s="4" t="s">
        <v>164</v>
      </c>
    </row>
    <row r="1610" spans="1:7" x14ac:dyDescent="0.25">
      <c r="A1610" s="4">
        <v>39877</v>
      </c>
      <c r="B1610" s="4">
        <v>147</v>
      </c>
      <c r="C1610" s="4">
        <v>0</v>
      </c>
      <c r="D1610" s="4">
        <v>70.5</v>
      </c>
      <c r="E1610" s="4">
        <v>5</v>
      </c>
      <c r="F1610" s="4">
        <v>0</v>
      </c>
      <c r="G1610" s="4" t="s">
        <v>194</v>
      </c>
    </row>
    <row r="1611" spans="1:7" x14ac:dyDescent="0.25">
      <c r="A1611" s="4">
        <v>39882</v>
      </c>
      <c r="B1611" s="4">
        <v>142.5</v>
      </c>
      <c r="C1611" s="4">
        <v>7.5</v>
      </c>
      <c r="D1611" s="4">
        <v>75</v>
      </c>
      <c r="E1611" s="4">
        <v>26.5</v>
      </c>
      <c r="F1611" s="4">
        <v>0</v>
      </c>
      <c r="G1611" s="4" t="s">
        <v>196</v>
      </c>
    </row>
    <row r="1612" spans="1:7" x14ac:dyDescent="0.25">
      <c r="A1612" s="4">
        <v>39883</v>
      </c>
      <c r="B1612" s="4">
        <v>150</v>
      </c>
      <c r="C1612" s="4">
        <v>0</v>
      </c>
      <c r="D1612" s="4">
        <v>67.5</v>
      </c>
      <c r="E1612" s="4">
        <v>22.5</v>
      </c>
      <c r="F1612" s="4">
        <v>7.5</v>
      </c>
      <c r="G1612" s="4" t="s">
        <v>196</v>
      </c>
    </row>
    <row r="1613" spans="1:7" x14ac:dyDescent="0.25">
      <c r="A1613" s="4">
        <v>39884</v>
      </c>
      <c r="B1613" s="4">
        <v>140</v>
      </c>
      <c r="C1613" s="4">
        <v>0</v>
      </c>
      <c r="D1613" s="4">
        <v>85</v>
      </c>
      <c r="E1613" s="4">
        <v>18.5</v>
      </c>
      <c r="F1613" s="4">
        <v>0</v>
      </c>
      <c r="G1613" s="4" t="s">
        <v>164</v>
      </c>
    </row>
    <row r="1614" spans="1:7" x14ac:dyDescent="0.25">
      <c r="A1614" s="4">
        <v>39887</v>
      </c>
      <c r="B1614" s="4">
        <v>101.5</v>
      </c>
      <c r="C1614" s="4">
        <v>22.5</v>
      </c>
      <c r="D1614" s="4">
        <v>85</v>
      </c>
      <c r="E1614" s="4">
        <v>18.5</v>
      </c>
      <c r="F1614" s="4">
        <v>16</v>
      </c>
      <c r="G1614" s="4" t="s">
        <v>164</v>
      </c>
    </row>
    <row r="1615" spans="1:7" x14ac:dyDescent="0.25">
      <c r="A1615" s="4">
        <v>39888</v>
      </c>
      <c r="B1615" s="4">
        <v>141</v>
      </c>
      <c r="C1615" s="4">
        <v>0</v>
      </c>
      <c r="D1615" s="4">
        <v>82.5</v>
      </c>
      <c r="E1615" s="4">
        <v>21.5</v>
      </c>
      <c r="F1615" s="4">
        <v>1.5</v>
      </c>
      <c r="G1615" s="4" t="s">
        <v>203</v>
      </c>
    </row>
    <row r="1616" spans="1:7" x14ac:dyDescent="0.25">
      <c r="A1616" s="4">
        <v>39890</v>
      </c>
      <c r="B1616" s="4">
        <v>77.5</v>
      </c>
      <c r="C1616" s="4">
        <v>7.5</v>
      </c>
      <c r="D1616" s="4">
        <v>22.5</v>
      </c>
      <c r="E1616" s="4">
        <v>0</v>
      </c>
      <c r="F1616" s="4">
        <v>5</v>
      </c>
    </row>
    <row r="1617" spans="1:7" x14ac:dyDescent="0.25">
      <c r="A1617" s="4">
        <v>39893</v>
      </c>
      <c r="B1617" s="4">
        <v>132.5</v>
      </c>
      <c r="C1617" s="4">
        <v>7.5</v>
      </c>
      <c r="D1617" s="4">
        <v>85</v>
      </c>
      <c r="E1617" s="4">
        <v>14.5</v>
      </c>
      <c r="F1617" s="4">
        <v>0</v>
      </c>
      <c r="G1617" s="4" t="s">
        <v>195</v>
      </c>
    </row>
    <row r="1618" spans="1:7" x14ac:dyDescent="0.25">
      <c r="A1618" s="4">
        <v>39963</v>
      </c>
      <c r="B1618" s="4">
        <v>142.5</v>
      </c>
      <c r="C1618" s="4">
        <v>0</v>
      </c>
      <c r="D1618" s="4">
        <v>75</v>
      </c>
      <c r="E1618" s="4">
        <v>15</v>
      </c>
      <c r="F1618" s="4">
        <v>7.5</v>
      </c>
      <c r="G1618" s="4" t="s">
        <v>179</v>
      </c>
    </row>
    <row r="1619" spans="1:7" x14ac:dyDescent="0.25">
      <c r="A1619" s="4">
        <v>39965</v>
      </c>
      <c r="B1619" s="4">
        <v>135</v>
      </c>
      <c r="C1619" s="4">
        <v>4.5</v>
      </c>
      <c r="D1619" s="4">
        <v>85.5</v>
      </c>
      <c r="E1619" s="4">
        <v>7.5</v>
      </c>
      <c r="F1619" s="4">
        <v>0</v>
      </c>
    </row>
    <row r="1620" spans="1:7" x14ac:dyDescent="0.25">
      <c r="A1620" s="4">
        <v>39967</v>
      </c>
      <c r="B1620" s="4">
        <v>15</v>
      </c>
      <c r="C1620" s="4">
        <v>0</v>
      </c>
      <c r="D1620" s="4">
        <v>37.5</v>
      </c>
      <c r="E1620" s="4">
        <v>0</v>
      </c>
      <c r="F1620" s="4">
        <v>172.5</v>
      </c>
      <c r="G1620" s="4" t="s">
        <v>167</v>
      </c>
    </row>
    <row r="1621" spans="1:7" x14ac:dyDescent="0.25">
      <c r="A1621" s="4">
        <v>39968</v>
      </c>
      <c r="B1621" s="4">
        <v>75</v>
      </c>
      <c r="C1621" s="4">
        <v>37.5</v>
      </c>
      <c r="D1621" s="4">
        <v>75</v>
      </c>
      <c r="E1621" s="4">
        <v>0</v>
      </c>
      <c r="F1621" s="4">
        <v>37.5</v>
      </c>
      <c r="G1621" s="4" t="s">
        <v>194</v>
      </c>
    </row>
    <row r="1622" spans="1:7" x14ac:dyDescent="0.25">
      <c r="A1622" s="4">
        <v>39969</v>
      </c>
      <c r="B1622" s="4">
        <v>112.5</v>
      </c>
      <c r="C1622" s="4">
        <v>22.5</v>
      </c>
      <c r="D1622" s="4">
        <v>82.5</v>
      </c>
      <c r="E1622" s="4">
        <v>7.5</v>
      </c>
      <c r="F1622" s="4">
        <v>7.5</v>
      </c>
      <c r="G1622" s="4" t="s">
        <v>175</v>
      </c>
    </row>
    <row r="1623" spans="1:7" x14ac:dyDescent="0.25">
      <c r="A1623" s="4">
        <v>39971</v>
      </c>
      <c r="B1623" s="4">
        <v>140</v>
      </c>
      <c r="C1623" s="4">
        <v>0</v>
      </c>
      <c r="D1623" s="4">
        <v>85</v>
      </c>
      <c r="E1623" s="4">
        <v>39</v>
      </c>
      <c r="F1623" s="4">
        <v>0</v>
      </c>
      <c r="G1623" s="4" t="s">
        <v>164</v>
      </c>
    </row>
    <row r="1624" spans="1:7" x14ac:dyDescent="0.25">
      <c r="A1624" s="4">
        <v>39972</v>
      </c>
      <c r="B1624" s="4">
        <v>123</v>
      </c>
      <c r="C1624" s="4">
        <v>7.5</v>
      </c>
      <c r="D1624" s="4">
        <v>85</v>
      </c>
      <c r="E1624" s="4">
        <v>17</v>
      </c>
      <c r="F1624" s="4">
        <v>9.5</v>
      </c>
      <c r="G1624" s="4" t="s">
        <v>164</v>
      </c>
    </row>
    <row r="1625" spans="1:7" x14ac:dyDescent="0.25">
      <c r="A1625" s="4">
        <v>39980</v>
      </c>
      <c r="B1625" s="4">
        <v>139.5</v>
      </c>
      <c r="C1625" s="4">
        <v>0</v>
      </c>
      <c r="D1625" s="4">
        <v>85.5</v>
      </c>
      <c r="E1625" s="4">
        <v>25</v>
      </c>
      <c r="F1625" s="4">
        <v>0</v>
      </c>
      <c r="G1625" s="4" t="s">
        <v>170</v>
      </c>
    </row>
    <row r="1626" spans="1:7" x14ac:dyDescent="0.25">
      <c r="A1626" s="4">
        <v>39985</v>
      </c>
      <c r="B1626" s="4">
        <v>135</v>
      </c>
      <c r="C1626" s="4">
        <v>7.5</v>
      </c>
      <c r="D1626" s="4">
        <v>82.5</v>
      </c>
      <c r="E1626" s="4">
        <v>42</v>
      </c>
      <c r="F1626" s="4">
        <v>0</v>
      </c>
      <c r="G1626" s="4" t="s">
        <v>203</v>
      </c>
    </row>
    <row r="1627" spans="1:7" x14ac:dyDescent="0.25">
      <c r="A1627" s="4">
        <v>39991</v>
      </c>
      <c r="B1627" s="4">
        <v>142.5</v>
      </c>
      <c r="C1627" s="4">
        <v>0</v>
      </c>
      <c r="D1627" s="4">
        <v>82.5</v>
      </c>
      <c r="E1627" s="4">
        <v>39.5</v>
      </c>
      <c r="F1627" s="4">
        <v>0</v>
      </c>
      <c r="G1627" s="4" t="s">
        <v>174</v>
      </c>
    </row>
    <row r="1628" spans="1:7" x14ac:dyDescent="0.25">
      <c r="A1628" s="4">
        <v>40054</v>
      </c>
      <c r="B1628" s="4">
        <v>132</v>
      </c>
      <c r="C1628" s="4">
        <v>0</v>
      </c>
      <c r="D1628" s="4">
        <v>90</v>
      </c>
      <c r="E1628" s="4">
        <v>16</v>
      </c>
      <c r="F1628" s="4">
        <v>3</v>
      </c>
    </row>
    <row r="1629" spans="1:7" x14ac:dyDescent="0.25">
      <c r="A1629" s="4">
        <v>40057</v>
      </c>
      <c r="B1629" s="4">
        <v>139.5</v>
      </c>
      <c r="C1629" s="4">
        <v>0</v>
      </c>
      <c r="D1629" s="4">
        <v>85.5</v>
      </c>
      <c r="E1629" s="4">
        <v>18.5</v>
      </c>
      <c r="F1629" s="4">
        <v>0</v>
      </c>
      <c r="G1629" s="4" t="s">
        <v>189</v>
      </c>
    </row>
    <row r="1630" spans="1:7" x14ac:dyDescent="0.25">
      <c r="A1630" s="4">
        <v>40061</v>
      </c>
      <c r="B1630" s="4">
        <v>142.5</v>
      </c>
      <c r="C1630" s="4">
        <v>7.5</v>
      </c>
      <c r="D1630" s="4">
        <v>75</v>
      </c>
      <c r="E1630" s="4">
        <v>7.5</v>
      </c>
      <c r="F1630" s="4">
        <v>0</v>
      </c>
      <c r="G1630" s="4" t="s">
        <v>3</v>
      </c>
    </row>
    <row r="1631" spans="1:7" x14ac:dyDescent="0.25">
      <c r="A1631" s="4">
        <v>40062</v>
      </c>
      <c r="B1631" s="4">
        <v>105</v>
      </c>
      <c r="C1631" s="4">
        <v>30</v>
      </c>
      <c r="D1631" s="4">
        <v>75</v>
      </c>
      <c r="E1631" s="4">
        <v>11.5</v>
      </c>
      <c r="F1631" s="4">
        <v>15</v>
      </c>
      <c r="G1631" s="4" t="s">
        <v>3</v>
      </c>
    </row>
    <row r="1632" spans="1:7" x14ac:dyDescent="0.25">
      <c r="A1632" s="4">
        <v>40064</v>
      </c>
      <c r="B1632" s="4">
        <v>130.5</v>
      </c>
      <c r="C1632" s="4">
        <v>7.5</v>
      </c>
      <c r="D1632" s="4">
        <v>75</v>
      </c>
      <c r="E1632" s="4">
        <v>11</v>
      </c>
      <c r="F1632" s="4">
        <v>12</v>
      </c>
      <c r="G1632" s="4" t="s">
        <v>3</v>
      </c>
    </row>
    <row r="1633" spans="1:7" x14ac:dyDescent="0.25">
      <c r="A1633" s="4">
        <v>40072</v>
      </c>
      <c r="B1633" s="4">
        <v>135.5</v>
      </c>
      <c r="C1633" s="4">
        <v>0</v>
      </c>
      <c r="D1633" s="4">
        <v>89.5</v>
      </c>
      <c r="E1633" s="4">
        <v>14.5</v>
      </c>
      <c r="F1633" s="4">
        <v>0</v>
      </c>
      <c r="G1633" s="4" t="s">
        <v>164</v>
      </c>
    </row>
    <row r="1634" spans="1:7" x14ac:dyDescent="0.25">
      <c r="A1634" s="4">
        <v>40073</v>
      </c>
      <c r="B1634" s="4">
        <v>142.5</v>
      </c>
      <c r="C1634" s="4">
        <v>0</v>
      </c>
      <c r="D1634" s="4">
        <v>82.5</v>
      </c>
      <c r="E1634" s="4">
        <v>7.5</v>
      </c>
      <c r="F1634" s="4">
        <v>0</v>
      </c>
      <c r="G1634" s="4" t="s">
        <v>196</v>
      </c>
    </row>
    <row r="1635" spans="1:7" x14ac:dyDescent="0.25">
      <c r="A1635" s="4">
        <v>40075</v>
      </c>
      <c r="B1635" s="4">
        <v>140</v>
      </c>
      <c r="C1635" s="4">
        <v>0</v>
      </c>
      <c r="D1635" s="4">
        <v>85</v>
      </c>
      <c r="E1635" s="4">
        <v>36.5</v>
      </c>
      <c r="F1635" s="4">
        <v>0</v>
      </c>
      <c r="G1635" s="4" t="s">
        <v>164</v>
      </c>
    </row>
    <row r="1636" spans="1:7" x14ac:dyDescent="0.25">
      <c r="A1636" s="4">
        <v>40076</v>
      </c>
      <c r="B1636" s="4">
        <v>140</v>
      </c>
      <c r="C1636" s="4">
        <v>0</v>
      </c>
      <c r="D1636" s="4">
        <v>85</v>
      </c>
      <c r="E1636" s="4">
        <v>25.5</v>
      </c>
      <c r="F1636" s="4">
        <v>0</v>
      </c>
      <c r="G1636" s="4" t="s">
        <v>164</v>
      </c>
    </row>
    <row r="1637" spans="1:7" x14ac:dyDescent="0.25">
      <c r="A1637" s="4">
        <v>40078</v>
      </c>
      <c r="B1637" s="4">
        <v>127.5</v>
      </c>
      <c r="C1637" s="4">
        <v>4.5</v>
      </c>
      <c r="D1637" s="4">
        <v>85.5</v>
      </c>
      <c r="E1637" s="4">
        <v>8</v>
      </c>
      <c r="F1637" s="4">
        <v>7.5</v>
      </c>
      <c r="G1637" s="4" t="s">
        <v>184</v>
      </c>
    </row>
    <row r="1638" spans="1:7" x14ac:dyDescent="0.25">
      <c r="A1638" s="4">
        <v>40082</v>
      </c>
      <c r="B1638" s="4">
        <v>118</v>
      </c>
      <c r="C1638" s="4">
        <v>15</v>
      </c>
      <c r="D1638" s="4">
        <v>82.5</v>
      </c>
      <c r="E1638" s="4">
        <v>3.5</v>
      </c>
      <c r="F1638" s="4">
        <v>9.5</v>
      </c>
      <c r="G1638" s="4" t="s">
        <v>181</v>
      </c>
    </row>
    <row r="1639" spans="1:7" x14ac:dyDescent="0.25">
      <c r="A1639" s="4">
        <v>40083</v>
      </c>
      <c r="B1639" s="4">
        <v>135</v>
      </c>
      <c r="C1639" s="4">
        <v>4.5</v>
      </c>
      <c r="D1639" s="4">
        <v>85.5</v>
      </c>
      <c r="E1639" s="4">
        <v>43.5</v>
      </c>
      <c r="F1639" s="4">
        <v>0</v>
      </c>
      <c r="G1639" s="4" t="s">
        <v>184</v>
      </c>
    </row>
    <row r="1640" spans="1:7" x14ac:dyDescent="0.25">
      <c r="A1640" s="4">
        <v>40086</v>
      </c>
      <c r="B1640" s="4">
        <v>128</v>
      </c>
      <c r="C1640" s="4">
        <v>4.5</v>
      </c>
      <c r="D1640" s="4">
        <v>85.5</v>
      </c>
      <c r="E1640" s="4">
        <v>15.5</v>
      </c>
      <c r="F1640" s="4">
        <v>7</v>
      </c>
      <c r="G1640" s="4" t="s">
        <v>184</v>
      </c>
    </row>
    <row r="1641" spans="1:7" x14ac:dyDescent="0.25">
      <c r="A1641" s="4">
        <v>40090</v>
      </c>
      <c r="B1641" s="4">
        <v>120</v>
      </c>
      <c r="C1641" s="4">
        <v>0</v>
      </c>
      <c r="D1641" s="4">
        <v>90</v>
      </c>
      <c r="E1641" s="4">
        <v>21.5</v>
      </c>
      <c r="F1641" s="4">
        <v>15</v>
      </c>
      <c r="G1641" s="4" t="s">
        <v>169</v>
      </c>
    </row>
    <row r="1642" spans="1:7" x14ac:dyDescent="0.25">
      <c r="A1642" s="4">
        <v>40091</v>
      </c>
      <c r="B1642" s="4">
        <v>127.5</v>
      </c>
      <c r="C1642" s="4">
        <v>0</v>
      </c>
      <c r="D1642" s="4">
        <v>75</v>
      </c>
      <c r="E1642" s="4">
        <v>15</v>
      </c>
      <c r="F1642" s="4">
        <v>22.5</v>
      </c>
      <c r="G1642" s="4" t="s">
        <v>178</v>
      </c>
    </row>
    <row r="1643" spans="1:7" x14ac:dyDescent="0.25">
      <c r="A1643" s="4">
        <v>40092</v>
      </c>
      <c r="B1643" s="4">
        <v>142.5</v>
      </c>
      <c r="C1643" s="4">
        <v>7.5</v>
      </c>
      <c r="D1643" s="4">
        <v>75</v>
      </c>
      <c r="E1643" s="4">
        <v>31</v>
      </c>
      <c r="F1643" s="4">
        <v>0</v>
      </c>
      <c r="G1643" s="4" t="s">
        <v>203</v>
      </c>
    </row>
    <row r="1644" spans="1:7" x14ac:dyDescent="0.25">
      <c r="A1644" s="4">
        <v>40096</v>
      </c>
      <c r="B1644" s="4">
        <v>116</v>
      </c>
      <c r="C1644" s="4">
        <v>0</v>
      </c>
      <c r="D1644" s="4">
        <v>82.5</v>
      </c>
      <c r="E1644" s="4">
        <v>24</v>
      </c>
      <c r="F1644" s="4">
        <v>26.5</v>
      </c>
      <c r="G1644" s="4" t="s">
        <v>176</v>
      </c>
    </row>
    <row r="1645" spans="1:7" x14ac:dyDescent="0.25">
      <c r="A1645" s="4">
        <v>40097</v>
      </c>
      <c r="B1645" s="4">
        <v>115</v>
      </c>
      <c r="C1645" s="4">
        <v>0</v>
      </c>
      <c r="D1645" s="4">
        <v>85.5</v>
      </c>
      <c r="E1645" s="4">
        <v>17</v>
      </c>
      <c r="F1645" s="4">
        <v>24.5</v>
      </c>
      <c r="G1645" s="4" t="s">
        <v>176</v>
      </c>
    </row>
    <row r="1646" spans="1:7" x14ac:dyDescent="0.25">
      <c r="A1646" s="4">
        <v>40098</v>
      </c>
      <c r="B1646" s="4">
        <v>127.5</v>
      </c>
      <c r="C1646" s="4">
        <v>7.5</v>
      </c>
      <c r="D1646" s="4">
        <v>90</v>
      </c>
      <c r="E1646" s="4">
        <v>7.5</v>
      </c>
      <c r="F1646" s="4">
        <v>0</v>
      </c>
      <c r="G1646" s="4" t="s">
        <v>193</v>
      </c>
    </row>
    <row r="1647" spans="1:7" x14ac:dyDescent="0.25">
      <c r="A1647" s="4">
        <v>40112</v>
      </c>
      <c r="B1647" s="4">
        <v>127</v>
      </c>
      <c r="C1647" s="4">
        <v>7.5</v>
      </c>
      <c r="D1647" s="4">
        <v>82.5</v>
      </c>
      <c r="E1647" s="4">
        <v>10.5</v>
      </c>
      <c r="F1647" s="4">
        <v>8</v>
      </c>
      <c r="G1647" s="4" t="s">
        <v>179</v>
      </c>
    </row>
    <row r="1648" spans="1:7" x14ac:dyDescent="0.25">
      <c r="A1648" s="4">
        <v>40117</v>
      </c>
      <c r="B1648" s="4">
        <v>142.5</v>
      </c>
      <c r="C1648" s="4">
        <v>0</v>
      </c>
      <c r="D1648" s="4">
        <v>75</v>
      </c>
      <c r="E1648" s="4">
        <v>3</v>
      </c>
      <c r="F1648" s="4">
        <v>7.5</v>
      </c>
      <c r="G1648" s="4" t="s">
        <v>167</v>
      </c>
    </row>
    <row r="1649" spans="1:7" x14ac:dyDescent="0.25">
      <c r="A1649" s="4">
        <v>40120</v>
      </c>
      <c r="B1649" s="4">
        <v>134</v>
      </c>
      <c r="C1649" s="4">
        <v>0</v>
      </c>
      <c r="D1649" s="4">
        <v>89.5</v>
      </c>
      <c r="E1649" s="4">
        <v>19</v>
      </c>
      <c r="F1649" s="4">
        <v>1.5</v>
      </c>
      <c r="G1649" s="4" t="s">
        <v>164</v>
      </c>
    </row>
    <row r="1650" spans="1:7" x14ac:dyDescent="0.25">
      <c r="A1650" s="4">
        <v>40122</v>
      </c>
      <c r="B1650" s="4">
        <v>112.5</v>
      </c>
      <c r="C1650" s="4">
        <v>37.5</v>
      </c>
      <c r="D1650" s="4">
        <v>75</v>
      </c>
      <c r="E1650" s="4">
        <v>31.5</v>
      </c>
      <c r="F1650" s="4">
        <v>0</v>
      </c>
      <c r="G1650" s="4" t="s">
        <v>203</v>
      </c>
    </row>
    <row r="1651" spans="1:7" x14ac:dyDescent="0.25">
      <c r="A1651" s="4">
        <v>40124</v>
      </c>
      <c r="B1651" s="4">
        <v>132.5</v>
      </c>
      <c r="C1651" s="4">
        <v>7.5</v>
      </c>
      <c r="D1651" s="4">
        <v>85</v>
      </c>
      <c r="E1651" s="4">
        <v>18</v>
      </c>
      <c r="F1651" s="4">
        <v>0</v>
      </c>
      <c r="G1651" s="4" t="s">
        <v>164</v>
      </c>
    </row>
    <row r="1652" spans="1:7" x14ac:dyDescent="0.25">
      <c r="A1652" s="4">
        <v>40125</v>
      </c>
      <c r="B1652" s="4">
        <v>105</v>
      </c>
      <c r="C1652" s="4">
        <v>0</v>
      </c>
      <c r="D1652" s="4">
        <v>67.5</v>
      </c>
      <c r="E1652" s="4">
        <v>8.5</v>
      </c>
      <c r="F1652" s="4">
        <v>52.5</v>
      </c>
      <c r="G1652" s="4" t="s">
        <v>202</v>
      </c>
    </row>
    <row r="1653" spans="1:7" x14ac:dyDescent="0.25">
      <c r="A1653" s="4">
        <v>40128</v>
      </c>
      <c r="B1653" s="4">
        <v>97.5</v>
      </c>
      <c r="C1653" s="4">
        <v>15</v>
      </c>
      <c r="D1653" s="4">
        <v>105</v>
      </c>
      <c r="E1653" s="4">
        <v>43</v>
      </c>
      <c r="F1653" s="4">
        <v>7.5</v>
      </c>
      <c r="G1653" s="4" t="s">
        <v>203</v>
      </c>
    </row>
    <row r="1654" spans="1:7" x14ac:dyDescent="0.25">
      <c r="A1654" s="4">
        <v>40178</v>
      </c>
      <c r="B1654" s="4">
        <v>132</v>
      </c>
      <c r="C1654" s="4">
        <v>22.5</v>
      </c>
      <c r="D1654" s="4">
        <v>70.5</v>
      </c>
      <c r="E1654" s="4">
        <v>23</v>
      </c>
      <c r="F1654" s="4">
        <v>0</v>
      </c>
    </row>
    <row r="1655" spans="1:7" x14ac:dyDescent="0.25">
      <c r="A1655" s="4">
        <v>40180</v>
      </c>
      <c r="B1655" s="4">
        <v>119</v>
      </c>
      <c r="C1655" s="4">
        <v>15</v>
      </c>
      <c r="D1655" s="4">
        <v>75</v>
      </c>
      <c r="E1655" s="4">
        <v>7.5</v>
      </c>
      <c r="F1655" s="4">
        <v>16</v>
      </c>
      <c r="G1655" s="4" t="s">
        <v>178</v>
      </c>
    </row>
    <row r="1656" spans="1:7" x14ac:dyDescent="0.25">
      <c r="A1656" s="4">
        <v>40181</v>
      </c>
      <c r="B1656" s="4">
        <v>150</v>
      </c>
      <c r="C1656" s="4">
        <v>7.5</v>
      </c>
      <c r="D1656" s="4">
        <v>67.5</v>
      </c>
      <c r="E1656" s="4">
        <v>14.5</v>
      </c>
      <c r="F1656" s="4">
        <v>0</v>
      </c>
    </row>
    <row r="1657" spans="1:7" x14ac:dyDescent="0.25">
      <c r="A1657" s="4">
        <v>40185</v>
      </c>
      <c r="B1657" s="4">
        <v>140</v>
      </c>
      <c r="C1657" s="4">
        <v>0</v>
      </c>
      <c r="D1657" s="4">
        <v>85</v>
      </c>
      <c r="E1657" s="4">
        <v>9.5</v>
      </c>
      <c r="F1657" s="4">
        <v>0</v>
      </c>
      <c r="G1657" s="4" t="s">
        <v>164</v>
      </c>
    </row>
    <row r="1658" spans="1:7" x14ac:dyDescent="0.25">
      <c r="A1658" s="4">
        <v>40186</v>
      </c>
      <c r="B1658" s="4">
        <v>135</v>
      </c>
      <c r="C1658" s="4">
        <v>0</v>
      </c>
      <c r="D1658" s="4">
        <v>90</v>
      </c>
      <c r="E1658" s="4">
        <v>32</v>
      </c>
      <c r="F1658" s="4">
        <v>0</v>
      </c>
      <c r="G1658" s="4" t="s">
        <v>196</v>
      </c>
    </row>
    <row r="1659" spans="1:7" x14ac:dyDescent="0.25">
      <c r="A1659" s="4">
        <v>40187</v>
      </c>
      <c r="B1659" s="4">
        <v>132</v>
      </c>
      <c r="C1659" s="4">
        <v>0</v>
      </c>
      <c r="D1659" s="4">
        <v>85</v>
      </c>
      <c r="E1659" s="4">
        <v>10.5</v>
      </c>
      <c r="F1659" s="4">
        <v>8</v>
      </c>
      <c r="G1659" s="4" t="s">
        <v>164</v>
      </c>
    </row>
    <row r="1660" spans="1:7" x14ac:dyDescent="0.25">
      <c r="A1660" s="4">
        <v>40190</v>
      </c>
      <c r="B1660" s="4">
        <v>125</v>
      </c>
      <c r="C1660" s="4">
        <v>15</v>
      </c>
      <c r="D1660" s="4">
        <v>85</v>
      </c>
      <c r="E1660" s="4">
        <v>10.5</v>
      </c>
      <c r="F1660" s="4">
        <v>0</v>
      </c>
      <c r="G1660" s="4" t="s">
        <v>164</v>
      </c>
    </row>
    <row r="1661" spans="1:7" x14ac:dyDescent="0.25">
      <c r="A1661" s="4">
        <v>40191</v>
      </c>
      <c r="B1661" s="4">
        <v>132.5</v>
      </c>
      <c r="C1661" s="4">
        <v>0</v>
      </c>
      <c r="D1661" s="4">
        <v>85</v>
      </c>
      <c r="E1661" s="4">
        <v>59</v>
      </c>
      <c r="F1661" s="4">
        <v>7.5</v>
      </c>
      <c r="G1661" s="4" t="s">
        <v>164</v>
      </c>
    </row>
    <row r="1662" spans="1:7" x14ac:dyDescent="0.25">
      <c r="A1662" s="4">
        <v>40205</v>
      </c>
      <c r="B1662" s="4">
        <v>67.5</v>
      </c>
      <c r="C1662" s="4">
        <v>72</v>
      </c>
      <c r="D1662" s="4">
        <v>85.5</v>
      </c>
      <c r="E1662" s="4">
        <v>19.5</v>
      </c>
      <c r="F1662" s="4">
        <v>0</v>
      </c>
      <c r="G1662" s="4" t="s">
        <v>184</v>
      </c>
    </row>
    <row r="1663" spans="1:7" x14ac:dyDescent="0.25">
      <c r="A1663" s="4">
        <v>40206</v>
      </c>
      <c r="B1663" s="4">
        <v>142.5</v>
      </c>
      <c r="C1663" s="4">
        <v>0</v>
      </c>
      <c r="D1663" s="4">
        <v>75</v>
      </c>
      <c r="E1663" s="4">
        <v>20.5</v>
      </c>
      <c r="F1663" s="4">
        <v>7.5</v>
      </c>
      <c r="G1663" s="4" t="s">
        <v>169</v>
      </c>
    </row>
    <row r="1664" spans="1:7" x14ac:dyDescent="0.25">
      <c r="A1664" s="4">
        <v>40209</v>
      </c>
      <c r="B1664" s="4">
        <v>147.5</v>
      </c>
      <c r="C1664" s="4">
        <v>0</v>
      </c>
      <c r="D1664" s="4">
        <v>77.5</v>
      </c>
      <c r="E1664" s="4">
        <v>93.5</v>
      </c>
      <c r="F1664" s="4">
        <v>0</v>
      </c>
      <c r="G1664" s="4" t="s">
        <v>195</v>
      </c>
    </row>
    <row r="1665" spans="1:7" x14ac:dyDescent="0.25">
      <c r="A1665" s="4">
        <v>40213</v>
      </c>
      <c r="B1665" s="4">
        <v>137.5</v>
      </c>
      <c r="C1665" s="4">
        <v>0</v>
      </c>
      <c r="D1665" s="4">
        <v>85</v>
      </c>
      <c r="E1665" s="4">
        <v>10</v>
      </c>
      <c r="F1665" s="4">
        <v>2.5</v>
      </c>
      <c r="G1665" s="4" t="s">
        <v>195</v>
      </c>
    </row>
    <row r="1666" spans="1:7" x14ac:dyDescent="0.25">
      <c r="A1666" s="4">
        <v>40216</v>
      </c>
      <c r="B1666" s="4">
        <v>150</v>
      </c>
      <c r="C1666" s="4">
        <v>0</v>
      </c>
      <c r="D1666" s="4">
        <v>75</v>
      </c>
      <c r="E1666" s="4">
        <v>11</v>
      </c>
      <c r="F1666" s="4">
        <v>0</v>
      </c>
      <c r="G1666" s="4" t="s">
        <v>194</v>
      </c>
    </row>
    <row r="1667" spans="1:7" x14ac:dyDescent="0.25">
      <c r="A1667" s="4">
        <v>40309</v>
      </c>
      <c r="B1667" s="4">
        <v>142.5</v>
      </c>
      <c r="C1667" s="4">
        <v>12</v>
      </c>
      <c r="D1667" s="4">
        <v>70.5</v>
      </c>
      <c r="E1667" s="4">
        <v>7.5</v>
      </c>
      <c r="F1667" s="4">
        <v>0</v>
      </c>
      <c r="G1667" s="4" t="s">
        <v>167</v>
      </c>
    </row>
    <row r="1668" spans="1:7" x14ac:dyDescent="0.25">
      <c r="A1668" s="4">
        <v>40314</v>
      </c>
      <c r="B1668" s="4">
        <v>124.5</v>
      </c>
      <c r="C1668" s="4">
        <v>0</v>
      </c>
      <c r="D1668" s="4">
        <v>85.5</v>
      </c>
      <c r="E1668" s="4">
        <v>47.5</v>
      </c>
      <c r="F1668" s="4">
        <v>15</v>
      </c>
      <c r="G1668" s="4" t="s">
        <v>179</v>
      </c>
    </row>
    <row r="1669" spans="1:7" x14ac:dyDescent="0.25">
      <c r="A1669" s="4">
        <v>40317</v>
      </c>
      <c r="B1669" s="4">
        <v>123</v>
      </c>
      <c r="C1669" s="4">
        <v>7.5</v>
      </c>
      <c r="D1669" s="4">
        <v>85.5</v>
      </c>
      <c r="E1669" s="4">
        <v>17</v>
      </c>
      <c r="F1669" s="4">
        <v>9</v>
      </c>
    </row>
    <row r="1670" spans="1:7" x14ac:dyDescent="0.25">
      <c r="A1670" s="4">
        <v>40321</v>
      </c>
      <c r="B1670" s="4">
        <v>131</v>
      </c>
      <c r="C1670" s="4">
        <v>0</v>
      </c>
      <c r="D1670" s="4">
        <v>85.5</v>
      </c>
      <c r="E1670" s="4">
        <v>15</v>
      </c>
      <c r="F1670" s="4">
        <v>8.5</v>
      </c>
      <c r="G1670" s="4" t="s">
        <v>176</v>
      </c>
    </row>
    <row r="1671" spans="1:7" x14ac:dyDescent="0.25">
      <c r="A1671" s="4">
        <v>40337</v>
      </c>
      <c r="B1671" s="4">
        <v>52.5</v>
      </c>
      <c r="C1671" s="4">
        <v>157.5</v>
      </c>
      <c r="D1671" s="4">
        <v>15</v>
      </c>
      <c r="E1671" s="4">
        <v>11.5</v>
      </c>
      <c r="F1671" s="4">
        <v>0</v>
      </c>
      <c r="G1671" s="4" t="s">
        <v>173</v>
      </c>
    </row>
    <row r="1672" spans="1:7" x14ac:dyDescent="0.25">
      <c r="A1672" s="4">
        <v>40342</v>
      </c>
      <c r="B1672" s="4">
        <v>114</v>
      </c>
      <c r="C1672" s="4">
        <v>25.5</v>
      </c>
      <c r="D1672" s="4">
        <v>85.5</v>
      </c>
      <c r="E1672" s="4">
        <v>11</v>
      </c>
      <c r="F1672" s="4">
        <v>0</v>
      </c>
      <c r="G1672" s="4" t="s">
        <v>189</v>
      </c>
    </row>
    <row r="1673" spans="1:7" x14ac:dyDescent="0.25">
      <c r="A1673" s="4">
        <v>40344</v>
      </c>
      <c r="B1673" s="4">
        <v>127.5</v>
      </c>
      <c r="C1673" s="4">
        <v>7.5</v>
      </c>
      <c r="D1673" s="4">
        <v>75</v>
      </c>
      <c r="E1673" s="4">
        <v>26</v>
      </c>
      <c r="F1673" s="4">
        <v>0</v>
      </c>
    </row>
    <row r="1674" spans="1:7" x14ac:dyDescent="0.25">
      <c r="A1674" s="4">
        <v>40348</v>
      </c>
      <c r="B1674" s="4">
        <v>135</v>
      </c>
      <c r="C1674" s="4">
        <v>0</v>
      </c>
      <c r="D1674" s="4">
        <v>90</v>
      </c>
      <c r="E1674" s="4">
        <v>7.5</v>
      </c>
      <c r="F1674" s="4">
        <v>0</v>
      </c>
      <c r="G1674" s="4" t="s">
        <v>194</v>
      </c>
    </row>
    <row r="1675" spans="1:7" x14ac:dyDescent="0.25">
      <c r="A1675" s="4">
        <v>40349</v>
      </c>
      <c r="B1675" s="4">
        <v>112.5</v>
      </c>
      <c r="C1675" s="4">
        <v>7.5</v>
      </c>
      <c r="D1675" s="4">
        <v>75</v>
      </c>
      <c r="E1675" s="4">
        <v>7.5</v>
      </c>
      <c r="F1675" s="4">
        <v>22.5</v>
      </c>
      <c r="G1675" s="4" t="s">
        <v>194</v>
      </c>
    </row>
    <row r="1676" spans="1:7" x14ac:dyDescent="0.25">
      <c r="A1676" s="4">
        <v>40354</v>
      </c>
      <c r="B1676" s="4">
        <v>150</v>
      </c>
      <c r="C1676" s="4">
        <v>0</v>
      </c>
      <c r="D1676" s="4">
        <v>75</v>
      </c>
      <c r="E1676" s="4">
        <v>30</v>
      </c>
      <c r="F1676" s="4">
        <v>0</v>
      </c>
      <c r="G1676" s="4" t="s">
        <v>188</v>
      </c>
    </row>
    <row r="1677" spans="1:7" x14ac:dyDescent="0.25">
      <c r="A1677" s="4">
        <v>40355</v>
      </c>
      <c r="B1677" s="4">
        <v>140</v>
      </c>
      <c r="C1677" s="4">
        <v>0</v>
      </c>
      <c r="D1677" s="4">
        <v>85</v>
      </c>
      <c r="E1677" s="4">
        <v>26.5</v>
      </c>
      <c r="F1677" s="4">
        <v>0</v>
      </c>
      <c r="G1677" s="4" t="s">
        <v>164</v>
      </c>
    </row>
    <row r="1678" spans="1:7" x14ac:dyDescent="0.25">
      <c r="A1678" s="4">
        <v>40358</v>
      </c>
      <c r="B1678" s="4">
        <v>147</v>
      </c>
      <c r="C1678" s="4">
        <v>0</v>
      </c>
      <c r="D1678" s="4">
        <v>78</v>
      </c>
      <c r="E1678" s="4">
        <v>30.5</v>
      </c>
      <c r="F1678" s="4">
        <v>0</v>
      </c>
      <c r="G1678" s="4" t="s">
        <v>203</v>
      </c>
    </row>
    <row r="1679" spans="1:7" x14ac:dyDescent="0.25">
      <c r="A1679" s="4">
        <v>40361</v>
      </c>
      <c r="B1679" s="4">
        <v>124.5</v>
      </c>
      <c r="C1679" s="4">
        <v>15</v>
      </c>
      <c r="D1679" s="4">
        <v>85.5</v>
      </c>
      <c r="E1679" s="4">
        <v>20</v>
      </c>
      <c r="F1679" s="4">
        <v>0</v>
      </c>
      <c r="G1679" s="4" t="s">
        <v>173</v>
      </c>
    </row>
    <row r="1680" spans="1:7" x14ac:dyDescent="0.25">
      <c r="A1680" s="4">
        <v>40364</v>
      </c>
      <c r="B1680" s="4">
        <v>135</v>
      </c>
      <c r="C1680" s="4">
        <v>0</v>
      </c>
      <c r="D1680" s="4">
        <v>85</v>
      </c>
      <c r="E1680" s="4">
        <v>10.5</v>
      </c>
      <c r="F1680" s="4">
        <v>5</v>
      </c>
      <c r="G1680" s="4" t="s">
        <v>195</v>
      </c>
    </row>
    <row r="1681" spans="1:7" x14ac:dyDescent="0.25">
      <c r="A1681" s="4">
        <v>40365</v>
      </c>
      <c r="B1681" s="4">
        <v>137</v>
      </c>
      <c r="C1681" s="4">
        <v>0</v>
      </c>
      <c r="D1681" s="4">
        <v>85</v>
      </c>
      <c r="E1681" s="4">
        <v>15.5</v>
      </c>
      <c r="F1681" s="4">
        <v>3</v>
      </c>
      <c r="G1681" s="4" t="s">
        <v>195</v>
      </c>
    </row>
    <row r="1682" spans="1:7" x14ac:dyDescent="0.25">
      <c r="A1682" s="4">
        <v>40366</v>
      </c>
      <c r="B1682" s="4">
        <v>127.5</v>
      </c>
      <c r="C1682" s="4">
        <v>7.5</v>
      </c>
      <c r="D1682" s="4">
        <v>90</v>
      </c>
      <c r="E1682" s="4">
        <v>44.5</v>
      </c>
      <c r="F1682" s="4">
        <v>0</v>
      </c>
      <c r="G1682" s="4" t="s">
        <v>203</v>
      </c>
    </row>
    <row r="1683" spans="1:7" x14ac:dyDescent="0.25">
      <c r="A1683" s="4">
        <v>40367</v>
      </c>
      <c r="B1683" s="4">
        <v>139.5</v>
      </c>
      <c r="C1683" s="4">
        <v>0</v>
      </c>
      <c r="D1683" s="4">
        <v>85.5</v>
      </c>
      <c r="E1683" s="4">
        <v>32</v>
      </c>
      <c r="F1683" s="4">
        <v>0</v>
      </c>
      <c r="G1683" s="4" t="s">
        <v>172</v>
      </c>
    </row>
    <row r="1684" spans="1:7" x14ac:dyDescent="0.25">
      <c r="A1684" s="4">
        <v>40368</v>
      </c>
      <c r="B1684" s="4">
        <v>132</v>
      </c>
      <c r="C1684" s="4">
        <v>7.5</v>
      </c>
      <c r="D1684" s="4">
        <v>85.5</v>
      </c>
      <c r="E1684" s="4">
        <v>44</v>
      </c>
      <c r="F1684" s="4">
        <v>0</v>
      </c>
      <c r="G1684" s="4" t="s">
        <v>172</v>
      </c>
    </row>
    <row r="1685" spans="1:7" x14ac:dyDescent="0.25">
      <c r="A1685" s="4">
        <v>40388</v>
      </c>
      <c r="B1685" s="4">
        <v>150</v>
      </c>
      <c r="C1685" s="4">
        <v>4.5</v>
      </c>
      <c r="D1685" s="4">
        <v>70.5</v>
      </c>
      <c r="E1685" s="4">
        <v>7.5</v>
      </c>
      <c r="F1685" s="4">
        <v>0</v>
      </c>
      <c r="G1685" s="4" t="s">
        <v>198</v>
      </c>
    </row>
    <row r="1686" spans="1:7" x14ac:dyDescent="0.25">
      <c r="A1686" s="4">
        <v>40389</v>
      </c>
      <c r="B1686" s="4">
        <v>154.5</v>
      </c>
      <c r="C1686" s="4">
        <v>0</v>
      </c>
      <c r="D1686" s="4">
        <v>70.5</v>
      </c>
      <c r="E1686" s="4">
        <v>11</v>
      </c>
      <c r="F1686" s="4">
        <v>0</v>
      </c>
      <c r="G1686" s="4" t="s">
        <v>194</v>
      </c>
    </row>
    <row r="1687" spans="1:7" x14ac:dyDescent="0.25">
      <c r="A1687" s="4">
        <v>40394</v>
      </c>
      <c r="B1687" s="4">
        <v>140</v>
      </c>
      <c r="C1687" s="4">
        <v>0</v>
      </c>
      <c r="D1687" s="4">
        <v>85</v>
      </c>
      <c r="E1687" s="4">
        <v>66</v>
      </c>
      <c r="F1687" s="4">
        <v>0</v>
      </c>
      <c r="G1687" s="4" t="s">
        <v>164</v>
      </c>
    </row>
    <row r="1688" spans="1:7" x14ac:dyDescent="0.25">
      <c r="A1688" s="4">
        <v>40396</v>
      </c>
      <c r="B1688" s="4">
        <v>126</v>
      </c>
      <c r="C1688" s="4">
        <v>13.5</v>
      </c>
      <c r="D1688" s="4">
        <v>87</v>
      </c>
      <c r="E1688" s="4">
        <v>0</v>
      </c>
      <c r="F1688" s="4">
        <v>0</v>
      </c>
      <c r="G1688" s="4" t="s">
        <v>168</v>
      </c>
    </row>
    <row r="1689" spans="1:7" x14ac:dyDescent="0.25">
      <c r="A1689" s="4">
        <v>40495</v>
      </c>
      <c r="B1689" s="4">
        <v>90</v>
      </c>
      <c r="C1689" s="4">
        <v>45</v>
      </c>
      <c r="D1689" s="4">
        <v>90</v>
      </c>
      <c r="E1689" s="4">
        <v>33</v>
      </c>
      <c r="F1689" s="4">
        <v>0</v>
      </c>
    </row>
    <row r="1690" spans="1:7" x14ac:dyDescent="0.25">
      <c r="A1690" s="4">
        <v>40496</v>
      </c>
      <c r="B1690" s="4">
        <v>94.5</v>
      </c>
      <c r="C1690" s="4">
        <v>0</v>
      </c>
      <c r="D1690" s="4">
        <v>78</v>
      </c>
      <c r="E1690" s="4">
        <v>41</v>
      </c>
      <c r="F1690" s="4">
        <v>52.5</v>
      </c>
    </row>
    <row r="1691" spans="1:7" x14ac:dyDescent="0.25">
      <c r="A1691" s="4">
        <v>40502</v>
      </c>
      <c r="B1691" s="4">
        <v>139.5</v>
      </c>
      <c r="C1691" s="4">
        <v>0</v>
      </c>
      <c r="D1691" s="4">
        <v>85.5</v>
      </c>
      <c r="E1691" s="4">
        <v>25</v>
      </c>
      <c r="F1691" s="4">
        <v>0</v>
      </c>
      <c r="G1691" s="4" t="s">
        <v>170</v>
      </c>
    </row>
    <row r="1692" spans="1:7" x14ac:dyDescent="0.25">
      <c r="A1692" s="4">
        <v>40503</v>
      </c>
      <c r="B1692" s="4">
        <v>102</v>
      </c>
      <c r="C1692" s="4">
        <v>45</v>
      </c>
      <c r="D1692" s="4">
        <v>78</v>
      </c>
      <c r="E1692" s="4">
        <v>22.5</v>
      </c>
      <c r="F1692" s="4">
        <v>0</v>
      </c>
      <c r="G1692" s="4" t="s">
        <v>170</v>
      </c>
    </row>
    <row r="1693" spans="1:7" x14ac:dyDescent="0.25">
      <c r="A1693" s="4">
        <v>40504</v>
      </c>
      <c r="B1693" s="4">
        <v>135</v>
      </c>
      <c r="C1693" s="4">
        <v>0</v>
      </c>
      <c r="D1693" s="4">
        <v>82.5</v>
      </c>
      <c r="E1693" s="4">
        <v>26.5</v>
      </c>
      <c r="F1693" s="4">
        <v>7.5</v>
      </c>
    </row>
    <row r="1694" spans="1:7" x14ac:dyDescent="0.25">
      <c r="A1694" s="4">
        <v>40507</v>
      </c>
      <c r="B1694" s="4">
        <v>152</v>
      </c>
      <c r="C1694" s="4">
        <v>0</v>
      </c>
      <c r="D1694" s="4">
        <v>70.5</v>
      </c>
      <c r="E1694" s="4">
        <v>11</v>
      </c>
      <c r="F1694" s="4">
        <v>2.5</v>
      </c>
    </row>
    <row r="1695" spans="1:7" x14ac:dyDescent="0.25">
      <c r="A1695" s="4">
        <v>40508</v>
      </c>
      <c r="B1695" s="4">
        <v>147</v>
      </c>
      <c r="C1695" s="4">
        <v>0</v>
      </c>
      <c r="D1695" s="4">
        <v>78</v>
      </c>
      <c r="E1695" s="4">
        <v>25</v>
      </c>
      <c r="F1695" s="4">
        <v>0</v>
      </c>
    </row>
    <row r="1696" spans="1:7" x14ac:dyDescent="0.25">
      <c r="A1696" s="4">
        <v>40510</v>
      </c>
      <c r="B1696" s="4">
        <v>136.5</v>
      </c>
      <c r="C1696" s="4">
        <v>7.5</v>
      </c>
      <c r="D1696" s="4">
        <v>70.5</v>
      </c>
      <c r="E1696" s="4">
        <v>22</v>
      </c>
      <c r="F1696" s="4">
        <v>10.5</v>
      </c>
    </row>
    <row r="1697" spans="1:7" x14ac:dyDescent="0.25">
      <c r="A1697" s="4">
        <v>40511</v>
      </c>
      <c r="B1697" s="4">
        <v>135</v>
      </c>
      <c r="C1697" s="4">
        <v>7.5</v>
      </c>
      <c r="D1697" s="4">
        <v>82.5</v>
      </c>
      <c r="E1697" s="4">
        <v>29.5</v>
      </c>
      <c r="F1697" s="4">
        <v>0</v>
      </c>
    </row>
    <row r="1698" spans="1:7" x14ac:dyDescent="0.25">
      <c r="A1698" s="4">
        <v>40529</v>
      </c>
      <c r="B1698" s="4">
        <v>135</v>
      </c>
      <c r="C1698" s="4">
        <v>15</v>
      </c>
      <c r="D1698" s="4">
        <v>75</v>
      </c>
      <c r="E1698" s="4">
        <v>19</v>
      </c>
      <c r="F1698" s="4">
        <v>0</v>
      </c>
    </row>
    <row r="1699" spans="1:7" x14ac:dyDescent="0.25">
      <c r="A1699" s="4">
        <v>40535</v>
      </c>
      <c r="B1699" s="4">
        <v>136.5</v>
      </c>
      <c r="C1699" s="4">
        <v>3.5</v>
      </c>
      <c r="D1699" s="4">
        <v>85</v>
      </c>
      <c r="E1699" s="4">
        <v>38</v>
      </c>
      <c r="F1699" s="4">
        <v>0</v>
      </c>
      <c r="G1699" s="4" t="s">
        <v>164</v>
      </c>
    </row>
    <row r="1700" spans="1:7" x14ac:dyDescent="0.25">
      <c r="A1700" s="4">
        <v>40542</v>
      </c>
      <c r="B1700" s="4">
        <v>139.5</v>
      </c>
      <c r="C1700" s="4">
        <v>0</v>
      </c>
      <c r="D1700" s="4">
        <v>85.5</v>
      </c>
      <c r="E1700" s="4">
        <v>31.5</v>
      </c>
      <c r="F1700" s="4">
        <v>0</v>
      </c>
      <c r="G1700" s="4" t="s">
        <v>172</v>
      </c>
    </row>
    <row r="1701" spans="1:7" x14ac:dyDescent="0.25">
      <c r="A1701" s="4">
        <v>40614</v>
      </c>
      <c r="B1701" s="4">
        <v>143</v>
      </c>
      <c r="C1701" s="4">
        <v>7.5</v>
      </c>
      <c r="D1701" s="4">
        <v>67.5</v>
      </c>
      <c r="E1701" s="4">
        <v>33.5</v>
      </c>
      <c r="F1701" s="4">
        <v>7</v>
      </c>
    </row>
    <row r="1702" spans="1:7" x14ac:dyDescent="0.25">
      <c r="A1702" s="4">
        <v>40615</v>
      </c>
      <c r="B1702" s="4">
        <v>135</v>
      </c>
      <c r="C1702" s="4">
        <v>0</v>
      </c>
      <c r="D1702" s="4">
        <v>90</v>
      </c>
      <c r="E1702" s="4">
        <v>22.5</v>
      </c>
      <c r="F1702" s="4">
        <v>0</v>
      </c>
    </row>
    <row r="1703" spans="1:7" x14ac:dyDescent="0.25">
      <c r="A1703" s="4">
        <v>40616</v>
      </c>
      <c r="B1703" s="4">
        <v>132</v>
      </c>
      <c r="C1703" s="4">
        <v>7.5</v>
      </c>
      <c r="D1703" s="4">
        <v>85.5</v>
      </c>
      <c r="E1703" s="4">
        <v>33.5</v>
      </c>
      <c r="F1703" s="4">
        <v>0</v>
      </c>
    </row>
    <row r="1704" spans="1:7" x14ac:dyDescent="0.25">
      <c r="A1704" s="4">
        <v>40761</v>
      </c>
      <c r="B1704" s="4">
        <v>132</v>
      </c>
      <c r="C1704" s="4">
        <v>7.5</v>
      </c>
      <c r="D1704" s="4">
        <v>85.5</v>
      </c>
      <c r="E1704" s="4">
        <v>27.5</v>
      </c>
      <c r="F1704" s="4">
        <v>0</v>
      </c>
      <c r="G1704" s="4" t="s">
        <v>172</v>
      </c>
    </row>
    <row r="1705" spans="1:7" x14ac:dyDescent="0.25">
      <c r="A1705" s="4">
        <v>40762</v>
      </c>
      <c r="B1705" s="4">
        <v>139.5</v>
      </c>
      <c r="C1705" s="4">
        <v>0</v>
      </c>
      <c r="D1705" s="4">
        <v>85.5</v>
      </c>
      <c r="E1705" s="4">
        <v>32</v>
      </c>
      <c r="F1705" s="4">
        <v>0</v>
      </c>
      <c r="G1705" s="4" t="s">
        <v>172</v>
      </c>
    </row>
    <row r="1706" spans="1:7" x14ac:dyDescent="0.25">
      <c r="A1706" s="4">
        <v>40763</v>
      </c>
      <c r="B1706" s="4">
        <v>135</v>
      </c>
      <c r="C1706" s="4">
        <v>7.5</v>
      </c>
      <c r="D1706" s="4">
        <v>75</v>
      </c>
      <c r="E1706" s="4">
        <v>14.5</v>
      </c>
      <c r="F1706" s="4">
        <v>7.5</v>
      </c>
      <c r="G1706" s="4" t="s">
        <v>194</v>
      </c>
    </row>
    <row r="1707" spans="1:7" x14ac:dyDescent="0.25">
      <c r="A1707" s="4">
        <v>40764</v>
      </c>
      <c r="B1707" s="4">
        <v>142.5</v>
      </c>
      <c r="C1707" s="4">
        <v>12</v>
      </c>
      <c r="D1707" s="4">
        <v>70.5</v>
      </c>
      <c r="E1707" s="4">
        <v>36</v>
      </c>
      <c r="F1707" s="4">
        <v>0</v>
      </c>
      <c r="G1707" s="4" t="s">
        <v>184</v>
      </c>
    </row>
    <row r="1708" spans="1:7" x14ac:dyDescent="0.25">
      <c r="A1708" s="4">
        <v>40765</v>
      </c>
      <c r="B1708" s="4">
        <v>135</v>
      </c>
      <c r="C1708" s="4">
        <v>12</v>
      </c>
      <c r="D1708" s="4">
        <v>78</v>
      </c>
      <c r="E1708" s="4">
        <v>19</v>
      </c>
      <c r="F1708" s="4">
        <v>0</v>
      </c>
      <c r="G1708" s="4" t="s">
        <v>181</v>
      </c>
    </row>
    <row r="1709" spans="1:7" x14ac:dyDescent="0.25">
      <c r="A1709" s="4">
        <v>40775</v>
      </c>
      <c r="B1709" s="4">
        <v>88.5</v>
      </c>
      <c r="C1709" s="4">
        <v>0</v>
      </c>
      <c r="D1709" s="4">
        <v>67.5</v>
      </c>
      <c r="E1709" s="4">
        <v>19.5</v>
      </c>
      <c r="F1709" s="4">
        <v>69</v>
      </c>
      <c r="G1709" s="4" t="s">
        <v>189</v>
      </c>
    </row>
    <row r="1710" spans="1:7" x14ac:dyDescent="0.25">
      <c r="A1710" s="4">
        <v>40776</v>
      </c>
      <c r="B1710" s="4">
        <v>109.5</v>
      </c>
      <c r="C1710" s="4">
        <v>0</v>
      </c>
      <c r="D1710" s="4">
        <v>85.5</v>
      </c>
      <c r="E1710" s="4">
        <v>26</v>
      </c>
      <c r="F1710" s="4">
        <v>30</v>
      </c>
      <c r="G1710" s="4" t="s">
        <v>189</v>
      </c>
    </row>
    <row r="1711" spans="1:7" x14ac:dyDescent="0.25">
      <c r="A1711" s="4">
        <v>40778</v>
      </c>
      <c r="B1711" s="4">
        <v>143</v>
      </c>
      <c r="C1711" s="4">
        <v>0</v>
      </c>
      <c r="D1711" s="4">
        <v>82</v>
      </c>
      <c r="E1711" s="4">
        <v>63</v>
      </c>
      <c r="F1711" s="4">
        <v>0</v>
      </c>
      <c r="G1711" s="4" t="s">
        <v>164</v>
      </c>
    </row>
    <row r="1712" spans="1:7" x14ac:dyDescent="0.25">
      <c r="A1712" s="4">
        <v>40780</v>
      </c>
      <c r="B1712" s="4">
        <v>135</v>
      </c>
      <c r="C1712" s="4">
        <v>7.5</v>
      </c>
      <c r="D1712" s="4">
        <v>75</v>
      </c>
      <c r="E1712" s="4">
        <v>15</v>
      </c>
      <c r="F1712" s="4">
        <v>7.5</v>
      </c>
      <c r="G1712" s="4" t="s">
        <v>178</v>
      </c>
    </row>
    <row r="1713" spans="1:7" x14ac:dyDescent="0.25">
      <c r="A1713" s="4">
        <v>40781</v>
      </c>
      <c r="B1713" s="4">
        <v>132</v>
      </c>
      <c r="C1713" s="4">
        <v>0</v>
      </c>
      <c r="D1713" s="4">
        <v>85.5</v>
      </c>
      <c r="E1713" s="4">
        <v>29.5</v>
      </c>
      <c r="F1713" s="4">
        <v>7.5</v>
      </c>
    </row>
    <row r="1714" spans="1:7" x14ac:dyDescent="0.25">
      <c r="A1714" s="4">
        <v>40825</v>
      </c>
      <c r="B1714" s="4">
        <v>157.5</v>
      </c>
      <c r="C1714" s="4">
        <v>0</v>
      </c>
      <c r="D1714" s="4">
        <v>67.5</v>
      </c>
      <c r="E1714" s="4">
        <v>38</v>
      </c>
      <c r="F1714" s="4">
        <v>0</v>
      </c>
      <c r="G1714" s="4" t="s">
        <v>203</v>
      </c>
    </row>
    <row r="1715" spans="1:7" x14ac:dyDescent="0.25">
      <c r="A1715" s="4">
        <v>40843</v>
      </c>
      <c r="B1715" s="4">
        <v>149.5</v>
      </c>
      <c r="C1715" s="4">
        <v>0</v>
      </c>
      <c r="D1715" s="4">
        <v>70.5</v>
      </c>
      <c r="E1715" s="4">
        <v>51</v>
      </c>
      <c r="F1715" s="4">
        <v>5</v>
      </c>
      <c r="G1715" s="4" t="s">
        <v>203</v>
      </c>
    </row>
    <row r="1716" spans="1:7" x14ac:dyDescent="0.25">
      <c r="A1716" s="4">
        <v>40847</v>
      </c>
      <c r="B1716" s="4">
        <v>147</v>
      </c>
      <c r="C1716" s="4">
        <v>0</v>
      </c>
      <c r="D1716" s="4">
        <v>78</v>
      </c>
      <c r="E1716" s="4">
        <v>3.5</v>
      </c>
      <c r="F1716" s="4">
        <v>0</v>
      </c>
      <c r="G1716" s="4" t="s">
        <v>178</v>
      </c>
    </row>
    <row r="1717" spans="1:7" x14ac:dyDescent="0.25">
      <c r="A1717" s="4">
        <v>40940</v>
      </c>
      <c r="B1717" s="4">
        <v>116.5</v>
      </c>
      <c r="C1717" s="4">
        <v>18.5</v>
      </c>
      <c r="D1717" s="4">
        <v>90</v>
      </c>
      <c r="E1717" s="4">
        <v>10.5</v>
      </c>
      <c r="F1717" s="4">
        <v>0</v>
      </c>
    </row>
    <row r="1718" spans="1:7" x14ac:dyDescent="0.25">
      <c r="A1718" s="4">
        <v>41335</v>
      </c>
      <c r="B1718" s="4">
        <v>135</v>
      </c>
      <c r="C1718" s="4">
        <v>0</v>
      </c>
      <c r="D1718" s="4">
        <v>75</v>
      </c>
      <c r="E1718" s="4">
        <v>15</v>
      </c>
      <c r="F1718" s="4">
        <v>15</v>
      </c>
      <c r="G1718" s="4" t="s">
        <v>178</v>
      </c>
    </row>
    <row r="1719" spans="1:7" x14ac:dyDescent="0.25">
      <c r="A1719" s="4">
        <v>41336</v>
      </c>
      <c r="B1719" s="4">
        <v>142.5</v>
      </c>
      <c r="C1719" s="4">
        <v>4.5</v>
      </c>
      <c r="D1719" s="4">
        <v>78</v>
      </c>
      <c r="E1719" s="4">
        <v>8.5</v>
      </c>
      <c r="F1719" s="4">
        <v>0</v>
      </c>
    </row>
    <row r="1720" spans="1:7" x14ac:dyDescent="0.25">
      <c r="A1720" s="4">
        <v>41338</v>
      </c>
      <c r="B1720" s="4">
        <v>147</v>
      </c>
      <c r="C1720" s="4">
        <v>0</v>
      </c>
      <c r="D1720" s="4">
        <v>78</v>
      </c>
      <c r="E1720" s="4">
        <v>21</v>
      </c>
      <c r="F1720" s="4">
        <v>0</v>
      </c>
      <c r="G1720" s="4" t="s">
        <v>196</v>
      </c>
    </row>
    <row r="1721" spans="1:7" x14ac:dyDescent="0.25">
      <c r="A1721" s="4">
        <v>41339</v>
      </c>
      <c r="B1721" s="4">
        <v>138</v>
      </c>
      <c r="C1721" s="4">
        <v>0</v>
      </c>
      <c r="D1721" s="4">
        <v>85</v>
      </c>
      <c r="E1721" s="4">
        <v>16.5</v>
      </c>
      <c r="F1721" s="4">
        <v>2</v>
      </c>
      <c r="G1721" s="4" t="s">
        <v>195</v>
      </c>
    </row>
    <row r="1722" spans="1:7" x14ac:dyDescent="0.25">
      <c r="A1722" s="4">
        <v>41340</v>
      </c>
      <c r="B1722" s="4">
        <v>96</v>
      </c>
      <c r="C1722" s="4">
        <v>37.5</v>
      </c>
      <c r="D1722" s="4">
        <v>85</v>
      </c>
      <c r="E1722" s="4">
        <v>28.5</v>
      </c>
      <c r="F1722" s="4">
        <v>6.5</v>
      </c>
      <c r="G1722" s="4" t="s">
        <v>195</v>
      </c>
    </row>
    <row r="1723" spans="1:7" x14ac:dyDescent="0.25">
      <c r="A1723" s="4">
        <v>41350</v>
      </c>
      <c r="B1723" s="4">
        <v>142.5</v>
      </c>
      <c r="C1723" s="4">
        <v>0</v>
      </c>
      <c r="D1723" s="4">
        <v>82.5</v>
      </c>
      <c r="E1723" s="4">
        <v>26</v>
      </c>
      <c r="F1723" s="4">
        <v>0</v>
      </c>
      <c r="G1723" s="4" t="s">
        <v>170</v>
      </c>
    </row>
    <row r="1724" spans="1:7" x14ac:dyDescent="0.25">
      <c r="A1724" s="4">
        <v>41351</v>
      </c>
      <c r="B1724" s="4">
        <v>135</v>
      </c>
      <c r="C1724" s="4">
        <v>12</v>
      </c>
      <c r="D1724" s="4">
        <v>78</v>
      </c>
      <c r="E1724" s="4">
        <v>17.5</v>
      </c>
      <c r="F1724" s="4">
        <v>0</v>
      </c>
      <c r="G1724" s="4" t="s">
        <v>185</v>
      </c>
    </row>
    <row r="1725" spans="1:7" x14ac:dyDescent="0.25">
      <c r="A1725" s="4">
        <v>41353</v>
      </c>
      <c r="B1725" s="4">
        <v>127.5</v>
      </c>
      <c r="C1725" s="4">
        <v>7.5</v>
      </c>
      <c r="D1725" s="4">
        <v>90</v>
      </c>
      <c r="E1725" s="4">
        <v>15</v>
      </c>
      <c r="F1725" s="4">
        <v>0</v>
      </c>
      <c r="G1725" s="4" t="s">
        <v>178</v>
      </c>
    </row>
    <row r="1726" spans="1:7" x14ac:dyDescent="0.25">
      <c r="A1726" s="4">
        <v>41354</v>
      </c>
      <c r="B1726" s="4">
        <v>120</v>
      </c>
      <c r="C1726" s="4">
        <v>19.5</v>
      </c>
      <c r="D1726" s="4">
        <v>85.5</v>
      </c>
      <c r="E1726" s="4">
        <v>7.5</v>
      </c>
      <c r="F1726" s="4">
        <v>0</v>
      </c>
    </row>
    <row r="1727" spans="1:7" x14ac:dyDescent="0.25">
      <c r="A1727" s="4">
        <v>41356</v>
      </c>
      <c r="B1727" s="4">
        <v>142.5</v>
      </c>
      <c r="C1727" s="4">
        <v>0</v>
      </c>
      <c r="D1727" s="4">
        <v>82.5</v>
      </c>
      <c r="E1727" s="4">
        <v>7.5</v>
      </c>
      <c r="F1727" s="4">
        <v>0</v>
      </c>
    </row>
    <row r="1728" spans="1:7" x14ac:dyDescent="0.25">
      <c r="A1728" s="4">
        <v>41358</v>
      </c>
      <c r="B1728" s="4">
        <v>142.5</v>
      </c>
      <c r="C1728" s="4">
        <v>0</v>
      </c>
      <c r="D1728" s="4">
        <v>75</v>
      </c>
      <c r="E1728" s="4">
        <v>28.5</v>
      </c>
      <c r="F1728" s="4">
        <v>7.5</v>
      </c>
      <c r="G1728" s="4" t="s">
        <v>189</v>
      </c>
    </row>
    <row r="1729" spans="1:7" x14ac:dyDescent="0.25">
      <c r="A1729" s="4">
        <v>41359</v>
      </c>
      <c r="B1729" s="4">
        <v>135</v>
      </c>
      <c r="C1729" s="4">
        <v>7.5</v>
      </c>
      <c r="D1729" s="4">
        <v>67.5</v>
      </c>
      <c r="E1729" s="4">
        <v>23.5</v>
      </c>
      <c r="F1729" s="4">
        <v>15</v>
      </c>
      <c r="G1729" s="4" t="s">
        <v>196</v>
      </c>
    </row>
    <row r="1730" spans="1:7" x14ac:dyDescent="0.25">
      <c r="A1730" s="4">
        <v>41360</v>
      </c>
      <c r="B1730" s="4">
        <v>154.5</v>
      </c>
      <c r="C1730" s="4">
        <v>0</v>
      </c>
      <c r="D1730" s="4">
        <v>70.5</v>
      </c>
      <c r="E1730" s="4">
        <v>11</v>
      </c>
      <c r="F1730" s="4">
        <v>0</v>
      </c>
      <c r="G1730" s="4" t="s">
        <v>194</v>
      </c>
    </row>
    <row r="1731" spans="1:7" x14ac:dyDescent="0.25">
      <c r="A1731" s="4">
        <v>41361</v>
      </c>
      <c r="B1731" s="4">
        <v>57.5</v>
      </c>
      <c r="C1731" s="4">
        <v>0</v>
      </c>
      <c r="D1731" s="4">
        <v>60</v>
      </c>
      <c r="E1731" s="4">
        <v>0</v>
      </c>
      <c r="F1731" s="4">
        <v>107.5</v>
      </c>
      <c r="G1731" s="4" t="s">
        <v>197</v>
      </c>
    </row>
    <row r="1732" spans="1:7" x14ac:dyDescent="0.25">
      <c r="A1732" s="4">
        <v>41362</v>
      </c>
      <c r="B1732" s="4">
        <v>135</v>
      </c>
      <c r="C1732" s="4">
        <v>0</v>
      </c>
      <c r="D1732" s="4">
        <v>82.5</v>
      </c>
      <c r="E1732" s="4">
        <v>15.5</v>
      </c>
      <c r="F1732" s="4">
        <v>7.5</v>
      </c>
      <c r="G1732" s="4" t="s">
        <v>203</v>
      </c>
    </row>
    <row r="1733" spans="1:7" x14ac:dyDescent="0.25">
      <c r="A1733" s="4">
        <v>41363</v>
      </c>
      <c r="B1733" s="4">
        <v>150</v>
      </c>
      <c r="C1733" s="4">
        <v>0</v>
      </c>
      <c r="D1733" s="4">
        <v>75</v>
      </c>
      <c r="E1733" s="4">
        <v>7.5</v>
      </c>
      <c r="F1733" s="4">
        <v>0</v>
      </c>
      <c r="G1733" s="4" t="s">
        <v>175</v>
      </c>
    </row>
    <row r="1734" spans="1:7" x14ac:dyDescent="0.25">
      <c r="A1734" s="4">
        <v>41378</v>
      </c>
      <c r="B1734" s="4">
        <v>123.5</v>
      </c>
      <c r="C1734" s="4">
        <v>0</v>
      </c>
      <c r="D1734" s="4">
        <v>78</v>
      </c>
      <c r="E1734" s="4">
        <v>17</v>
      </c>
      <c r="F1734" s="4">
        <v>23.5</v>
      </c>
      <c r="G1734" s="4" t="s">
        <v>179</v>
      </c>
    </row>
    <row r="1735" spans="1:7" x14ac:dyDescent="0.25">
      <c r="A1735" s="4">
        <v>41379</v>
      </c>
      <c r="B1735" s="4">
        <v>147</v>
      </c>
      <c r="C1735" s="4">
        <v>7.5</v>
      </c>
      <c r="D1735" s="4">
        <v>70.5</v>
      </c>
      <c r="E1735" s="4">
        <v>11</v>
      </c>
      <c r="F1735" s="4">
        <v>0</v>
      </c>
      <c r="G1735" s="4" t="s">
        <v>178</v>
      </c>
    </row>
    <row r="1736" spans="1:7" x14ac:dyDescent="0.25">
      <c r="A1736" s="4">
        <v>41380</v>
      </c>
      <c r="B1736" s="4">
        <v>135</v>
      </c>
      <c r="C1736" s="4">
        <v>7.5</v>
      </c>
      <c r="D1736" s="4">
        <v>82.5</v>
      </c>
      <c r="E1736" s="4">
        <v>15</v>
      </c>
      <c r="F1736" s="4">
        <v>0</v>
      </c>
    </row>
    <row r="1737" spans="1:7" x14ac:dyDescent="0.25">
      <c r="A1737" s="4">
        <v>41381</v>
      </c>
      <c r="B1737" s="4">
        <v>82.5</v>
      </c>
      <c r="C1737" s="4">
        <v>7.5</v>
      </c>
      <c r="D1737" s="4">
        <v>15</v>
      </c>
      <c r="E1737" s="4">
        <v>0</v>
      </c>
      <c r="F1737" s="4">
        <v>30</v>
      </c>
    </row>
    <row r="1738" spans="1:7" x14ac:dyDescent="0.25">
      <c r="A1738" s="4">
        <v>41382</v>
      </c>
      <c r="B1738" s="4">
        <v>60</v>
      </c>
      <c r="C1738" s="4">
        <v>0</v>
      </c>
      <c r="D1738" s="4">
        <v>82.5</v>
      </c>
      <c r="E1738" s="4">
        <v>7.5</v>
      </c>
      <c r="F1738" s="4">
        <v>82.5</v>
      </c>
      <c r="G1738" s="4" t="s">
        <v>169</v>
      </c>
    </row>
    <row r="1739" spans="1:7" x14ac:dyDescent="0.25">
      <c r="A1739" s="4">
        <v>41384</v>
      </c>
      <c r="B1739" s="4">
        <v>128</v>
      </c>
      <c r="C1739" s="4">
        <v>0</v>
      </c>
      <c r="D1739" s="4">
        <v>89.5</v>
      </c>
      <c r="E1739" s="4">
        <v>22.5</v>
      </c>
      <c r="F1739" s="4">
        <v>7.5</v>
      </c>
      <c r="G1739" s="4" t="s">
        <v>195</v>
      </c>
    </row>
    <row r="1740" spans="1:7" x14ac:dyDescent="0.25">
      <c r="A1740" s="4">
        <v>41386</v>
      </c>
      <c r="B1740" s="4">
        <v>82.5</v>
      </c>
      <c r="C1740" s="4">
        <v>30</v>
      </c>
      <c r="D1740" s="4">
        <v>90</v>
      </c>
      <c r="E1740" s="4">
        <v>18.5</v>
      </c>
      <c r="F1740" s="4">
        <v>22.5</v>
      </c>
      <c r="G1740" s="4" t="s">
        <v>189</v>
      </c>
    </row>
    <row r="1741" spans="1:7" x14ac:dyDescent="0.25">
      <c r="A1741" s="4">
        <v>41395</v>
      </c>
      <c r="B1741" s="4">
        <v>132</v>
      </c>
      <c r="C1741" s="4">
        <v>0</v>
      </c>
      <c r="D1741" s="4">
        <v>90</v>
      </c>
      <c r="E1741" s="4">
        <v>35.5</v>
      </c>
      <c r="F1741" s="4">
        <v>3</v>
      </c>
      <c r="G1741" s="4" t="s">
        <v>173</v>
      </c>
    </row>
    <row r="1742" spans="1:7" x14ac:dyDescent="0.25">
      <c r="A1742" s="4">
        <v>41396</v>
      </c>
      <c r="B1742" s="4">
        <v>127.5</v>
      </c>
      <c r="C1742" s="4">
        <v>7.5</v>
      </c>
      <c r="D1742" s="4">
        <v>82.5</v>
      </c>
      <c r="E1742" s="4">
        <v>7.5</v>
      </c>
      <c r="F1742" s="4">
        <v>7.5</v>
      </c>
      <c r="G1742" s="4" t="s">
        <v>178</v>
      </c>
    </row>
    <row r="1743" spans="1:7" x14ac:dyDescent="0.25">
      <c r="A1743" s="4">
        <v>41397</v>
      </c>
      <c r="B1743" s="4">
        <v>132</v>
      </c>
      <c r="C1743" s="4">
        <v>7.5</v>
      </c>
      <c r="D1743" s="4">
        <v>85.5</v>
      </c>
      <c r="E1743" s="4">
        <v>11</v>
      </c>
      <c r="F1743" s="4">
        <v>0</v>
      </c>
      <c r="G1743" s="4" t="s">
        <v>178</v>
      </c>
    </row>
    <row r="1744" spans="1:7" x14ac:dyDescent="0.25">
      <c r="A1744" s="4">
        <v>41398</v>
      </c>
      <c r="B1744" s="4">
        <v>135</v>
      </c>
      <c r="C1744" s="4">
        <v>0</v>
      </c>
      <c r="D1744" s="4">
        <v>90</v>
      </c>
      <c r="E1744" s="4">
        <v>18.5</v>
      </c>
      <c r="F1744" s="4">
        <v>0</v>
      </c>
      <c r="G1744" s="4" t="s">
        <v>178</v>
      </c>
    </row>
    <row r="1745" spans="1:7" x14ac:dyDescent="0.25">
      <c r="A1745" s="4">
        <v>41399</v>
      </c>
      <c r="B1745" s="4">
        <v>135</v>
      </c>
      <c r="C1745" s="4">
        <v>7.5</v>
      </c>
      <c r="D1745" s="4">
        <v>82.5</v>
      </c>
      <c r="E1745" s="4">
        <v>7.5</v>
      </c>
      <c r="F1745" s="4">
        <v>0</v>
      </c>
      <c r="G1745" s="4" t="s">
        <v>3</v>
      </c>
    </row>
    <row r="1746" spans="1:7" x14ac:dyDescent="0.25">
      <c r="A1746" s="4">
        <v>41400</v>
      </c>
      <c r="B1746" s="4">
        <v>97</v>
      </c>
      <c r="C1746" s="4">
        <v>0</v>
      </c>
      <c r="D1746" s="4">
        <v>67.5</v>
      </c>
      <c r="E1746" s="4">
        <v>39.5</v>
      </c>
      <c r="F1746" s="4">
        <v>60.5</v>
      </c>
      <c r="G1746" s="4" t="s">
        <v>196</v>
      </c>
    </row>
    <row r="1747" spans="1:7" x14ac:dyDescent="0.25">
      <c r="A1747" s="4">
        <v>41401</v>
      </c>
      <c r="B1747" s="4">
        <v>142.5</v>
      </c>
      <c r="C1747" s="4">
        <v>0</v>
      </c>
      <c r="D1747" s="4">
        <v>75</v>
      </c>
      <c r="E1747" s="4">
        <v>27.5</v>
      </c>
      <c r="F1747" s="4">
        <v>7.5</v>
      </c>
      <c r="G1747" s="4" t="s">
        <v>196</v>
      </c>
    </row>
    <row r="1748" spans="1:7" x14ac:dyDescent="0.25">
      <c r="A1748" s="4">
        <v>41402</v>
      </c>
      <c r="B1748" s="4">
        <v>127.5</v>
      </c>
      <c r="C1748" s="4">
        <v>12</v>
      </c>
      <c r="D1748" s="4">
        <v>85.5</v>
      </c>
      <c r="E1748" s="4">
        <v>16</v>
      </c>
      <c r="F1748" s="4">
        <v>0</v>
      </c>
      <c r="G1748" s="4" t="s">
        <v>184</v>
      </c>
    </row>
    <row r="1749" spans="1:7" x14ac:dyDescent="0.25">
      <c r="A1749" s="4">
        <v>41403</v>
      </c>
      <c r="B1749" s="4">
        <v>127.5</v>
      </c>
      <c r="C1749" s="4">
        <v>12</v>
      </c>
      <c r="D1749" s="4">
        <v>85.5</v>
      </c>
      <c r="E1749" s="4">
        <v>28</v>
      </c>
      <c r="F1749" s="4">
        <v>0</v>
      </c>
      <c r="G1749" s="4" t="s">
        <v>184</v>
      </c>
    </row>
    <row r="1750" spans="1:7" x14ac:dyDescent="0.25">
      <c r="A1750" s="4">
        <v>41404</v>
      </c>
      <c r="B1750" s="4">
        <v>120</v>
      </c>
      <c r="C1750" s="4">
        <v>19.5</v>
      </c>
      <c r="D1750" s="4">
        <v>85.5</v>
      </c>
      <c r="E1750" s="4">
        <v>24</v>
      </c>
      <c r="F1750" s="4">
        <v>0</v>
      </c>
      <c r="G1750" s="4" t="s">
        <v>180</v>
      </c>
    </row>
    <row r="1751" spans="1:7" x14ac:dyDescent="0.25">
      <c r="A1751" s="4">
        <v>41405</v>
      </c>
      <c r="B1751" s="4">
        <v>141.5</v>
      </c>
      <c r="C1751" s="4">
        <v>0</v>
      </c>
      <c r="D1751" s="4">
        <v>70.5</v>
      </c>
      <c r="E1751" s="4">
        <v>14</v>
      </c>
      <c r="F1751" s="4">
        <v>13</v>
      </c>
      <c r="G1751" s="4" t="s">
        <v>203</v>
      </c>
    </row>
    <row r="1752" spans="1:7" x14ac:dyDescent="0.25">
      <c r="A1752" s="4">
        <v>41406</v>
      </c>
      <c r="B1752" s="4">
        <v>139.5</v>
      </c>
      <c r="C1752" s="4">
        <v>0</v>
      </c>
      <c r="D1752" s="4">
        <v>77.5</v>
      </c>
      <c r="E1752" s="4">
        <v>39.5</v>
      </c>
      <c r="F1752" s="4">
        <v>8</v>
      </c>
      <c r="G1752" s="4" t="s">
        <v>195</v>
      </c>
    </row>
    <row r="1753" spans="1:7" x14ac:dyDescent="0.25">
      <c r="A1753" s="4">
        <v>41407</v>
      </c>
      <c r="B1753" s="4">
        <v>127.5</v>
      </c>
      <c r="C1753" s="4">
        <v>12</v>
      </c>
      <c r="D1753" s="4">
        <v>85.5</v>
      </c>
      <c r="E1753" s="4">
        <v>80.5</v>
      </c>
      <c r="F1753" s="4">
        <v>0</v>
      </c>
    </row>
    <row r="1754" spans="1:7" x14ac:dyDescent="0.25">
      <c r="A1754" s="4">
        <v>41429</v>
      </c>
      <c r="B1754" s="4">
        <v>120</v>
      </c>
      <c r="C1754" s="4">
        <v>34.5</v>
      </c>
      <c r="D1754" s="4">
        <v>70.5</v>
      </c>
      <c r="E1754" s="4">
        <v>7.5</v>
      </c>
      <c r="F1754" s="4">
        <v>0</v>
      </c>
    </row>
    <row r="1755" spans="1:7" x14ac:dyDescent="0.25">
      <c r="A1755" s="4">
        <v>41431</v>
      </c>
      <c r="B1755" s="4">
        <v>126</v>
      </c>
      <c r="C1755" s="4">
        <v>0</v>
      </c>
      <c r="D1755" s="4">
        <v>70.5</v>
      </c>
      <c r="E1755" s="4">
        <v>11</v>
      </c>
      <c r="F1755" s="4">
        <v>28.5</v>
      </c>
      <c r="G1755" s="4" t="s">
        <v>179</v>
      </c>
    </row>
    <row r="1756" spans="1:7" x14ac:dyDescent="0.25">
      <c r="A1756" s="4">
        <v>41432</v>
      </c>
      <c r="B1756" s="4">
        <v>120</v>
      </c>
      <c r="C1756" s="4">
        <v>0</v>
      </c>
      <c r="D1756" s="4">
        <v>82.5</v>
      </c>
      <c r="E1756" s="4">
        <v>15</v>
      </c>
      <c r="F1756" s="4">
        <v>22.5</v>
      </c>
      <c r="G1756" s="4" t="s">
        <v>178</v>
      </c>
    </row>
    <row r="1757" spans="1:7" x14ac:dyDescent="0.25">
      <c r="A1757" s="4">
        <v>41433</v>
      </c>
      <c r="B1757" s="4">
        <v>124.5</v>
      </c>
      <c r="C1757" s="4">
        <v>0</v>
      </c>
      <c r="D1757" s="4">
        <v>85.5</v>
      </c>
      <c r="E1757" s="4">
        <v>11</v>
      </c>
      <c r="F1757" s="4">
        <v>15</v>
      </c>
      <c r="G1757" s="4" t="s">
        <v>179</v>
      </c>
    </row>
    <row r="1758" spans="1:7" x14ac:dyDescent="0.25">
      <c r="A1758" s="4">
        <v>41434</v>
      </c>
      <c r="B1758" s="4">
        <v>142.5</v>
      </c>
      <c r="C1758" s="4">
        <v>0</v>
      </c>
      <c r="D1758" s="4">
        <v>82.5</v>
      </c>
      <c r="E1758" s="4">
        <v>15</v>
      </c>
      <c r="F1758" s="4">
        <v>0</v>
      </c>
      <c r="G1758" s="4" t="s">
        <v>178</v>
      </c>
    </row>
    <row r="1759" spans="1:7" x14ac:dyDescent="0.25">
      <c r="A1759" s="4">
        <v>41439</v>
      </c>
      <c r="B1759" s="4">
        <v>135</v>
      </c>
      <c r="C1759" s="4">
        <v>0</v>
      </c>
      <c r="D1759" s="4">
        <v>90</v>
      </c>
      <c r="E1759" s="4">
        <v>7.5</v>
      </c>
      <c r="F1759" s="4">
        <v>0</v>
      </c>
      <c r="G1759" s="4" t="s">
        <v>3</v>
      </c>
    </row>
    <row r="1760" spans="1:7" x14ac:dyDescent="0.25">
      <c r="A1760" s="4">
        <v>41441</v>
      </c>
      <c r="B1760" s="4">
        <v>127.5</v>
      </c>
      <c r="C1760" s="4">
        <v>15</v>
      </c>
      <c r="D1760" s="4">
        <v>82.5</v>
      </c>
      <c r="E1760" s="4">
        <v>13</v>
      </c>
      <c r="F1760" s="4">
        <v>0</v>
      </c>
      <c r="G1760" s="4" t="s">
        <v>194</v>
      </c>
    </row>
    <row r="1761" spans="1:7" x14ac:dyDescent="0.25">
      <c r="A1761" s="4">
        <v>41442</v>
      </c>
      <c r="B1761" s="4">
        <v>120</v>
      </c>
      <c r="C1761" s="4">
        <v>7.5</v>
      </c>
      <c r="D1761" s="4">
        <v>75</v>
      </c>
      <c r="E1761" s="4">
        <v>25.5</v>
      </c>
      <c r="F1761" s="4">
        <v>22.5</v>
      </c>
      <c r="G1761" s="4" t="s">
        <v>196</v>
      </c>
    </row>
    <row r="1762" spans="1:7" x14ac:dyDescent="0.25">
      <c r="A1762" s="4">
        <v>41443</v>
      </c>
      <c r="B1762" s="4">
        <v>104</v>
      </c>
      <c r="C1762" s="4">
        <v>0</v>
      </c>
      <c r="D1762" s="4">
        <v>60</v>
      </c>
      <c r="E1762" s="4">
        <v>0</v>
      </c>
      <c r="F1762" s="4">
        <v>61</v>
      </c>
      <c r="G1762" s="4" t="s">
        <v>196</v>
      </c>
    </row>
    <row r="1763" spans="1:7" x14ac:dyDescent="0.25">
      <c r="A1763" s="4">
        <v>41444</v>
      </c>
      <c r="B1763" s="4">
        <v>135</v>
      </c>
      <c r="C1763" s="4">
        <v>4.5</v>
      </c>
      <c r="D1763" s="4">
        <v>85.5</v>
      </c>
      <c r="E1763" s="4">
        <v>16</v>
      </c>
      <c r="F1763" s="4">
        <v>0</v>
      </c>
      <c r="G1763" s="4" t="s">
        <v>184</v>
      </c>
    </row>
    <row r="1764" spans="1:7" x14ac:dyDescent="0.25">
      <c r="A1764" s="4">
        <v>41445</v>
      </c>
      <c r="B1764" s="4">
        <v>142.5</v>
      </c>
      <c r="C1764" s="4">
        <v>0</v>
      </c>
      <c r="D1764" s="4">
        <v>75</v>
      </c>
      <c r="E1764" s="4">
        <v>7.5</v>
      </c>
      <c r="F1764" s="4">
        <v>7.5</v>
      </c>
      <c r="G1764" s="4" t="s">
        <v>169</v>
      </c>
    </row>
    <row r="1765" spans="1:7" x14ac:dyDescent="0.25">
      <c r="A1765" s="4">
        <v>41446</v>
      </c>
      <c r="B1765" s="4">
        <v>142.5</v>
      </c>
      <c r="C1765" s="4">
        <v>0</v>
      </c>
      <c r="D1765" s="4">
        <v>82.5</v>
      </c>
      <c r="E1765" s="4">
        <v>0</v>
      </c>
      <c r="F1765" s="4">
        <v>0</v>
      </c>
      <c r="G1765" s="4" t="s">
        <v>181</v>
      </c>
    </row>
    <row r="1766" spans="1:7" x14ac:dyDescent="0.25">
      <c r="A1766" s="4">
        <v>41447</v>
      </c>
      <c r="B1766" s="4">
        <v>73</v>
      </c>
      <c r="C1766" s="4">
        <v>0</v>
      </c>
      <c r="D1766" s="4">
        <v>37.5</v>
      </c>
      <c r="E1766" s="4">
        <v>7.5</v>
      </c>
      <c r="F1766" s="4">
        <v>114.5</v>
      </c>
      <c r="G1766" s="4" t="s">
        <v>203</v>
      </c>
    </row>
    <row r="1767" spans="1:7" x14ac:dyDescent="0.25">
      <c r="A1767" s="4">
        <v>41448</v>
      </c>
      <c r="B1767" s="4">
        <v>140</v>
      </c>
      <c r="C1767" s="4">
        <v>0</v>
      </c>
      <c r="D1767" s="4">
        <v>82.5</v>
      </c>
      <c r="E1767" s="4">
        <v>19</v>
      </c>
      <c r="F1767" s="4">
        <v>2.5</v>
      </c>
      <c r="G1767" s="4" t="s">
        <v>187</v>
      </c>
    </row>
    <row r="1768" spans="1:7" x14ac:dyDescent="0.25">
      <c r="A1768" s="4">
        <v>41452</v>
      </c>
      <c r="B1768" s="4">
        <v>154.5</v>
      </c>
      <c r="C1768" s="4">
        <v>0</v>
      </c>
      <c r="D1768" s="4">
        <v>70.5</v>
      </c>
      <c r="E1768" s="4">
        <v>3.5</v>
      </c>
      <c r="F1768" s="4">
        <v>0</v>
      </c>
      <c r="G1768" s="4" t="s">
        <v>175</v>
      </c>
    </row>
    <row r="1769" spans="1:7" x14ac:dyDescent="0.25">
      <c r="A1769" s="4">
        <v>41463</v>
      </c>
      <c r="B1769" s="4">
        <v>132</v>
      </c>
      <c r="C1769" s="4">
        <v>7.5</v>
      </c>
      <c r="D1769" s="4">
        <v>85.5</v>
      </c>
      <c r="E1769" s="4">
        <v>18</v>
      </c>
      <c r="F1769" s="4">
        <v>0</v>
      </c>
      <c r="G1769" s="4" t="s">
        <v>173</v>
      </c>
    </row>
    <row r="1770" spans="1:7" x14ac:dyDescent="0.25">
      <c r="A1770" s="4">
        <v>41466</v>
      </c>
      <c r="B1770" s="4">
        <v>111</v>
      </c>
      <c r="C1770" s="4">
        <v>0</v>
      </c>
      <c r="D1770" s="4">
        <v>75</v>
      </c>
      <c r="E1770" s="4">
        <v>3.5</v>
      </c>
      <c r="F1770" s="4">
        <v>39</v>
      </c>
      <c r="G1770" s="4" t="s">
        <v>167</v>
      </c>
    </row>
    <row r="1771" spans="1:7" x14ac:dyDescent="0.25">
      <c r="A1771" s="4">
        <v>41467</v>
      </c>
      <c r="B1771" s="4">
        <v>120</v>
      </c>
      <c r="C1771" s="4">
        <v>0</v>
      </c>
      <c r="D1771" s="4">
        <v>90</v>
      </c>
      <c r="E1771" s="4">
        <v>7.5</v>
      </c>
      <c r="F1771" s="4">
        <v>15</v>
      </c>
      <c r="G1771" s="4" t="s">
        <v>189</v>
      </c>
    </row>
    <row r="1772" spans="1:7" x14ac:dyDescent="0.25">
      <c r="A1772" s="4">
        <v>41468</v>
      </c>
      <c r="B1772" s="4">
        <v>140</v>
      </c>
      <c r="C1772" s="4">
        <v>0</v>
      </c>
      <c r="D1772" s="4">
        <v>85</v>
      </c>
      <c r="E1772" s="4">
        <v>35</v>
      </c>
      <c r="F1772" s="4">
        <v>0</v>
      </c>
      <c r="G1772" s="4" t="s">
        <v>164</v>
      </c>
    </row>
    <row r="1773" spans="1:7" x14ac:dyDescent="0.25">
      <c r="A1773" s="4">
        <v>41469</v>
      </c>
      <c r="B1773" s="4">
        <v>120</v>
      </c>
      <c r="C1773" s="4">
        <v>0</v>
      </c>
      <c r="D1773" s="4">
        <v>82.5</v>
      </c>
      <c r="E1773" s="4">
        <v>7.5</v>
      </c>
      <c r="F1773" s="4">
        <v>22.5</v>
      </c>
      <c r="G1773" s="4" t="s">
        <v>169</v>
      </c>
    </row>
    <row r="1774" spans="1:7" x14ac:dyDescent="0.25">
      <c r="A1774" s="4">
        <v>41470</v>
      </c>
      <c r="B1774" s="4">
        <v>147</v>
      </c>
      <c r="C1774" s="4">
        <v>0</v>
      </c>
      <c r="D1774" s="4">
        <v>78</v>
      </c>
      <c r="E1774" s="4">
        <v>11</v>
      </c>
      <c r="F1774" s="4">
        <v>0</v>
      </c>
      <c r="G1774" s="4" t="s">
        <v>194</v>
      </c>
    </row>
    <row r="1775" spans="1:7" x14ac:dyDescent="0.25">
      <c r="A1775" s="4">
        <v>41471</v>
      </c>
      <c r="B1775" s="4">
        <v>150</v>
      </c>
      <c r="C1775" s="4">
        <v>0</v>
      </c>
      <c r="D1775" s="4">
        <v>67.5</v>
      </c>
      <c r="E1775" s="4">
        <v>2.5</v>
      </c>
      <c r="F1775" s="4">
        <v>7.5</v>
      </c>
      <c r="G1775" s="4" t="s">
        <v>203</v>
      </c>
    </row>
    <row r="1776" spans="1:7" x14ac:dyDescent="0.25">
      <c r="A1776" s="4">
        <v>41472</v>
      </c>
      <c r="B1776" s="4">
        <v>119.5</v>
      </c>
      <c r="C1776" s="4">
        <v>15</v>
      </c>
      <c r="D1776" s="4">
        <v>82.5</v>
      </c>
      <c r="E1776" s="4">
        <v>9.5</v>
      </c>
      <c r="F1776" s="4">
        <v>8</v>
      </c>
      <c r="G1776" s="4" t="s">
        <v>203</v>
      </c>
    </row>
    <row r="1777" spans="1:7" x14ac:dyDescent="0.25">
      <c r="A1777" s="4">
        <v>41473</v>
      </c>
      <c r="B1777" s="4">
        <v>130.5</v>
      </c>
      <c r="C1777" s="4">
        <v>0</v>
      </c>
      <c r="D1777" s="4">
        <v>78</v>
      </c>
      <c r="E1777" s="4">
        <v>23</v>
      </c>
      <c r="F1777" s="4">
        <v>16.5</v>
      </c>
      <c r="G1777" s="4" t="s">
        <v>176</v>
      </c>
    </row>
    <row r="1778" spans="1:7" x14ac:dyDescent="0.25">
      <c r="A1778" s="4">
        <v>41474</v>
      </c>
      <c r="B1778" s="4">
        <v>132</v>
      </c>
      <c r="C1778" s="4">
        <v>0</v>
      </c>
      <c r="D1778" s="4">
        <v>85.5</v>
      </c>
      <c r="E1778" s="4">
        <v>26</v>
      </c>
      <c r="F1778" s="4">
        <v>7.5</v>
      </c>
      <c r="G1778" s="4" t="s">
        <v>189</v>
      </c>
    </row>
    <row r="1779" spans="1:7" x14ac:dyDescent="0.25">
      <c r="A1779" s="4">
        <v>41497</v>
      </c>
      <c r="B1779" s="4">
        <v>130.5</v>
      </c>
      <c r="C1779" s="4">
        <v>0</v>
      </c>
      <c r="D1779" s="4">
        <v>78</v>
      </c>
      <c r="E1779" s="4">
        <v>21.5</v>
      </c>
      <c r="F1779" s="4">
        <v>16.5</v>
      </c>
      <c r="G1779" s="4" t="s">
        <v>196</v>
      </c>
    </row>
    <row r="1780" spans="1:7" x14ac:dyDescent="0.25">
      <c r="A1780" s="4">
        <v>41498</v>
      </c>
      <c r="B1780" s="4">
        <v>134</v>
      </c>
      <c r="C1780" s="4">
        <v>0</v>
      </c>
      <c r="D1780" s="4">
        <v>60</v>
      </c>
      <c r="E1780" s="4">
        <v>11.5</v>
      </c>
      <c r="F1780" s="4">
        <v>31</v>
      </c>
      <c r="G1780" s="4" t="s">
        <v>196</v>
      </c>
    </row>
    <row r="1781" spans="1:7" x14ac:dyDescent="0.25">
      <c r="A1781" s="4">
        <v>41499</v>
      </c>
      <c r="B1781" s="4">
        <v>127.5</v>
      </c>
      <c r="C1781" s="4">
        <v>0</v>
      </c>
      <c r="D1781" s="4">
        <v>82.5</v>
      </c>
      <c r="E1781" s="4">
        <v>15</v>
      </c>
      <c r="F1781" s="4">
        <v>15</v>
      </c>
      <c r="G1781" s="4" t="s">
        <v>196</v>
      </c>
    </row>
    <row r="1782" spans="1:7" x14ac:dyDescent="0.25">
      <c r="A1782" s="4">
        <v>41501</v>
      </c>
      <c r="B1782" s="4">
        <v>157.5</v>
      </c>
      <c r="C1782" s="4">
        <v>0</v>
      </c>
      <c r="D1782" s="4">
        <v>67.5</v>
      </c>
      <c r="E1782" s="4">
        <v>26.5</v>
      </c>
      <c r="F1782" s="4">
        <v>0</v>
      </c>
      <c r="G1782" s="4" t="s">
        <v>196</v>
      </c>
    </row>
    <row r="1783" spans="1:7" x14ac:dyDescent="0.25">
      <c r="A1783" s="4">
        <v>41502</v>
      </c>
      <c r="B1783" s="4">
        <v>142</v>
      </c>
      <c r="C1783" s="4">
        <v>0</v>
      </c>
      <c r="D1783" s="4">
        <v>75</v>
      </c>
      <c r="E1783" s="4">
        <v>31</v>
      </c>
      <c r="F1783" s="4">
        <v>8</v>
      </c>
      <c r="G1783" s="4" t="s">
        <v>196</v>
      </c>
    </row>
    <row r="1784" spans="1:7" x14ac:dyDescent="0.25">
      <c r="A1784" s="4">
        <v>41504</v>
      </c>
      <c r="B1784" s="4">
        <v>131.5</v>
      </c>
      <c r="C1784" s="4">
        <v>0</v>
      </c>
      <c r="D1784" s="4">
        <v>82.5</v>
      </c>
      <c r="E1784" s="4">
        <v>7.5</v>
      </c>
      <c r="F1784" s="4">
        <v>11</v>
      </c>
      <c r="G1784" s="4" t="s">
        <v>169</v>
      </c>
    </row>
    <row r="1785" spans="1:7" x14ac:dyDescent="0.25">
      <c r="A1785" s="4">
        <v>41506</v>
      </c>
      <c r="B1785" s="4">
        <v>135</v>
      </c>
      <c r="C1785" s="4">
        <v>0</v>
      </c>
      <c r="D1785" s="4">
        <v>67.5</v>
      </c>
      <c r="E1785" s="4">
        <v>17.5</v>
      </c>
      <c r="F1785" s="4">
        <v>22.5</v>
      </c>
      <c r="G1785" s="4" t="s">
        <v>203</v>
      </c>
    </row>
    <row r="1786" spans="1:7" x14ac:dyDescent="0.25">
      <c r="A1786" s="4">
        <v>41507</v>
      </c>
      <c r="B1786" s="4">
        <v>127.5</v>
      </c>
      <c r="C1786" s="4">
        <v>15</v>
      </c>
      <c r="D1786" s="4">
        <v>75</v>
      </c>
      <c r="E1786" s="4">
        <v>21.5</v>
      </c>
      <c r="F1786" s="4">
        <v>0</v>
      </c>
      <c r="G1786" s="4" t="s">
        <v>203</v>
      </c>
    </row>
    <row r="1787" spans="1:7" x14ac:dyDescent="0.25">
      <c r="A1787" s="4">
        <v>41513</v>
      </c>
      <c r="B1787" s="4">
        <v>136</v>
      </c>
      <c r="C1787" s="4">
        <v>3.5</v>
      </c>
      <c r="D1787" s="4">
        <v>85.5</v>
      </c>
      <c r="E1787" s="4">
        <v>21.5</v>
      </c>
      <c r="F1787" s="4">
        <v>0</v>
      </c>
      <c r="G1787" s="4" t="s">
        <v>189</v>
      </c>
    </row>
    <row r="1788" spans="1:7" x14ac:dyDescent="0.25">
      <c r="A1788" s="4">
        <v>41515</v>
      </c>
      <c r="B1788" s="4">
        <v>142.5</v>
      </c>
      <c r="C1788" s="4">
        <v>0</v>
      </c>
      <c r="D1788" s="4">
        <v>75</v>
      </c>
      <c r="E1788" s="4">
        <v>7.5</v>
      </c>
      <c r="F1788" s="4">
        <v>7.5</v>
      </c>
      <c r="G1788" s="4" t="s">
        <v>3</v>
      </c>
    </row>
    <row r="1789" spans="1:7" x14ac:dyDescent="0.25">
      <c r="A1789" s="4">
        <v>41517</v>
      </c>
      <c r="B1789" s="4">
        <v>141.5</v>
      </c>
      <c r="C1789" s="4">
        <v>0</v>
      </c>
      <c r="D1789" s="4">
        <v>75</v>
      </c>
      <c r="E1789" s="4">
        <v>10.5</v>
      </c>
      <c r="F1789" s="4">
        <v>8.5</v>
      </c>
      <c r="G1789" s="4" t="s">
        <v>167</v>
      </c>
    </row>
    <row r="1790" spans="1:7" x14ac:dyDescent="0.25">
      <c r="A1790" s="4">
        <v>41519</v>
      </c>
      <c r="B1790" s="4">
        <v>124</v>
      </c>
      <c r="C1790" s="4">
        <v>7.5</v>
      </c>
      <c r="D1790" s="4">
        <v>82.5</v>
      </c>
      <c r="E1790" s="4">
        <v>7.5</v>
      </c>
      <c r="F1790" s="4">
        <v>11</v>
      </c>
      <c r="G1790" s="4" t="s">
        <v>181</v>
      </c>
    </row>
    <row r="1791" spans="1:7" x14ac:dyDescent="0.25">
      <c r="A1791" s="4">
        <v>41520</v>
      </c>
      <c r="B1791" s="4">
        <v>135</v>
      </c>
      <c r="C1791" s="4">
        <v>15</v>
      </c>
      <c r="D1791" s="4">
        <v>75</v>
      </c>
      <c r="E1791" s="4">
        <v>11</v>
      </c>
      <c r="F1791" s="4">
        <v>0</v>
      </c>
      <c r="G1791" s="4" t="s">
        <v>3</v>
      </c>
    </row>
    <row r="1792" spans="1:7" x14ac:dyDescent="0.25">
      <c r="A1792" s="4">
        <v>41521</v>
      </c>
      <c r="B1792" s="4">
        <v>60</v>
      </c>
      <c r="C1792" s="4">
        <v>0</v>
      </c>
      <c r="D1792" s="4">
        <v>15</v>
      </c>
      <c r="E1792" s="4">
        <v>0</v>
      </c>
      <c r="F1792" s="4">
        <v>0</v>
      </c>
    </row>
    <row r="1793" spans="1:7" x14ac:dyDescent="0.25">
      <c r="A1793" s="4">
        <v>41522</v>
      </c>
      <c r="B1793" s="4">
        <v>105</v>
      </c>
      <c r="C1793" s="4">
        <v>4.5</v>
      </c>
      <c r="D1793" s="4">
        <v>78</v>
      </c>
      <c r="E1793" s="4">
        <v>16</v>
      </c>
      <c r="F1793" s="4">
        <v>37.5</v>
      </c>
      <c r="G1793" s="4" t="s">
        <v>184</v>
      </c>
    </row>
    <row r="1794" spans="1:7" x14ac:dyDescent="0.25">
      <c r="A1794" s="4">
        <v>41524</v>
      </c>
      <c r="B1794" s="4">
        <v>142.5</v>
      </c>
      <c r="C1794" s="4">
        <v>0</v>
      </c>
      <c r="D1794" s="4">
        <v>75</v>
      </c>
      <c r="E1794" s="4">
        <v>43</v>
      </c>
      <c r="F1794" s="4">
        <v>7.5</v>
      </c>
      <c r="G1794" s="4" t="s">
        <v>196</v>
      </c>
    </row>
    <row r="1795" spans="1:7" x14ac:dyDescent="0.25">
      <c r="A1795" s="4">
        <v>41526</v>
      </c>
      <c r="B1795" s="4">
        <v>142.5</v>
      </c>
      <c r="C1795" s="4">
        <v>0</v>
      </c>
      <c r="D1795" s="4">
        <v>82.5</v>
      </c>
      <c r="E1795" s="4">
        <v>10.5</v>
      </c>
      <c r="F1795" s="4">
        <v>0</v>
      </c>
    </row>
    <row r="1796" spans="1:7" x14ac:dyDescent="0.25">
      <c r="A1796" s="4">
        <v>41536</v>
      </c>
      <c r="B1796" s="4">
        <v>132</v>
      </c>
      <c r="C1796" s="4">
        <v>7.5</v>
      </c>
      <c r="D1796" s="4">
        <v>85.5</v>
      </c>
      <c r="E1796" s="4">
        <v>22</v>
      </c>
      <c r="F1796" s="4">
        <v>0</v>
      </c>
      <c r="G1796" s="4" t="s">
        <v>188</v>
      </c>
    </row>
    <row r="1797" spans="1:7" x14ac:dyDescent="0.25">
      <c r="A1797" s="4">
        <v>41537</v>
      </c>
      <c r="B1797" s="4">
        <v>146.5</v>
      </c>
      <c r="C1797" s="4">
        <v>0</v>
      </c>
      <c r="D1797" s="4">
        <v>75</v>
      </c>
      <c r="E1797" s="4">
        <v>67</v>
      </c>
      <c r="F1797" s="4">
        <v>3.5</v>
      </c>
    </row>
    <row r="1798" spans="1:7" x14ac:dyDescent="0.25">
      <c r="A1798" s="4">
        <v>41539</v>
      </c>
      <c r="B1798" s="4">
        <v>135</v>
      </c>
      <c r="C1798" s="4">
        <v>12</v>
      </c>
      <c r="D1798" s="4">
        <v>78</v>
      </c>
      <c r="E1798" s="4">
        <v>14.5</v>
      </c>
      <c r="F1798" s="4">
        <v>0</v>
      </c>
      <c r="G1798" s="4" t="s">
        <v>185</v>
      </c>
    </row>
    <row r="1799" spans="1:7" x14ac:dyDescent="0.25">
      <c r="A1799" s="4">
        <v>41540</v>
      </c>
      <c r="B1799" s="4">
        <v>120</v>
      </c>
      <c r="C1799" s="4">
        <v>0</v>
      </c>
      <c r="D1799" s="4">
        <v>75</v>
      </c>
      <c r="E1799" s="4">
        <v>25</v>
      </c>
      <c r="F1799" s="4">
        <v>30</v>
      </c>
      <c r="G1799" s="4" t="s">
        <v>189</v>
      </c>
    </row>
    <row r="1800" spans="1:7" x14ac:dyDescent="0.25">
      <c r="A1800" s="4">
        <v>41542</v>
      </c>
      <c r="B1800" s="4">
        <v>150</v>
      </c>
      <c r="C1800" s="4">
        <v>7.5</v>
      </c>
      <c r="D1800" s="4">
        <v>67.5</v>
      </c>
      <c r="E1800" s="4">
        <v>7</v>
      </c>
      <c r="F1800" s="4">
        <v>0</v>
      </c>
      <c r="G1800" s="4" t="s">
        <v>3</v>
      </c>
    </row>
    <row r="1801" spans="1:7" x14ac:dyDescent="0.25">
      <c r="A1801" s="4">
        <v>41549</v>
      </c>
      <c r="B1801" s="4">
        <v>105</v>
      </c>
      <c r="C1801" s="4">
        <v>0</v>
      </c>
      <c r="D1801" s="4">
        <v>67.5</v>
      </c>
      <c r="E1801" s="4">
        <v>0</v>
      </c>
      <c r="F1801" s="4">
        <v>52.5</v>
      </c>
      <c r="G1801" s="4" t="s">
        <v>181</v>
      </c>
    </row>
    <row r="1802" spans="1:7" x14ac:dyDescent="0.25">
      <c r="A1802" s="4">
        <v>41551</v>
      </c>
      <c r="B1802" s="4">
        <v>127.5</v>
      </c>
      <c r="C1802" s="4">
        <v>12</v>
      </c>
      <c r="D1802" s="4">
        <v>85.5</v>
      </c>
      <c r="E1802" s="4">
        <v>29</v>
      </c>
      <c r="F1802" s="4">
        <v>0</v>
      </c>
      <c r="G1802" s="4" t="s">
        <v>187</v>
      </c>
    </row>
    <row r="1803" spans="1:7" x14ac:dyDescent="0.25">
      <c r="A1803" s="4">
        <v>41552</v>
      </c>
      <c r="B1803" s="4">
        <v>139.5</v>
      </c>
      <c r="C1803" s="4">
        <v>0</v>
      </c>
      <c r="D1803" s="4">
        <v>78</v>
      </c>
      <c r="E1803" s="4">
        <v>47</v>
      </c>
      <c r="F1803" s="4">
        <v>7.5</v>
      </c>
      <c r="G1803" s="4" t="s">
        <v>175</v>
      </c>
    </row>
    <row r="1804" spans="1:7" x14ac:dyDescent="0.25">
      <c r="A1804" s="4">
        <v>41564</v>
      </c>
      <c r="B1804" s="4">
        <v>135</v>
      </c>
      <c r="C1804" s="4">
        <v>0</v>
      </c>
      <c r="D1804" s="4">
        <v>90</v>
      </c>
      <c r="E1804" s="4">
        <v>25</v>
      </c>
      <c r="F1804" s="4">
        <v>0</v>
      </c>
    </row>
    <row r="1805" spans="1:7" x14ac:dyDescent="0.25">
      <c r="A1805" s="4">
        <v>41565</v>
      </c>
      <c r="B1805" s="4">
        <v>135</v>
      </c>
      <c r="C1805" s="4">
        <v>7.5</v>
      </c>
      <c r="D1805" s="4">
        <v>82.5</v>
      </c>
      <c r="E1805" s="4">
        <v>32.5</v>
      </c>
      <c r="F1805" s="4">
        <v>0</v>
      </c>
      <c r="G1805" s="4" t="s">
        <v>170</v>
      </c>
    </row>
    <row r="1806" spans="1:7" x14ac:dyDescent="0.25">
      <c r="A1806" s="4">
        <v>41566</v>
      </c>
      <c r="B1806" s="4">
        <v>139.5</v>
      </c>
      <c r="C1806" s="4">
        <v>7.5</v>
      </c>
      <c r="D1806" s="4">
        <v>70.5</v>
      </c>
      <c r="E1806" s="4">
        <v>10.5</v>
      </c>
      <c r="F1806" s="4">
        <v>7.5</v>
      </c>
      <c r="G1806" s="4" t="s">
        <v>178</v>
      </c>
    </row>
    <row r="1807" spans="1:7" x14ac:dyDescent="0.25">
      <c r="A1807" s="4">
        <v>41567</v>
      </c>
      <c r="B1807" s="4">
        <v>142.5</v>
      </c>
      <c r="C1807" s="4">
        <v>4.5</v>
      </c>
      <c r="D1807" s="4">
        <v>78</v>
      </c>
      <c r="E1807" s="4">
        <v>18</v>
      </c>
      <c r="F1807" s="4">
        <v>0</v>
      </c>
      <c r="G1807" s="4" t="s">
        <v>185</v>
      </c>
    </row>
    <row r="1808" spans="1:7" x14ac:dyDescent="0.25">
      <c r="A1808" s="4">
        <v>41568</v>
      </c>
      <c r="B1808" s="4">
        <v>117.5</v>
      </c>
      <c r="C1808" s="4">
        <v>18</v>
      </c>
      <c r="D1808" s="4">
        <v>87</v>
      </c>
      <c r="E1808" s="4">
        <v>0</v>
      </c>
      <c r="F1808" s="4">
        <v>5</v>
      </c>
      <c r="G1808" s="4" t="s">
        <v>168</v>
      </c>
    </row>
    <row r="1809" spans="1:7" x14ac:dyDescent="0.25">
      <c r="A1809" s="4">
        <v>41571</v>
      </c>
      <c r="B1809" s="4">
        <v>142.5</v>
      </c>
      <c r="C1809" s="4">
        <v>7.5</v>
      </c>
      <c r="D1809" s="4">
        <v>75</v>
      </c>
      <c r="E1809" s="4">
        <v>7.5</v>
      </c>
      <c r="F1809" s="4">
        <v>0</v>
      </c>
      <c r="G1809" s="4" t="s">
        <v>3</v>
      </c>
    </row>
    <row r="1810" spans="1:7" x14ac:dyDescent="0.25">
      <c r="A1810" s="4">
        <v>41572</v>
      </c>
      <c r="B1810" s="4">
        <v>135</v>
      </c>
      <c r="C1810" s="4">
        <v>15</v>
      </c>
      <c r="D1810" s="4">
        <v>75</v>
      </c>
      <c r="E1810" s="4">
        <v>15</v>
      </c>
      <c r="F1810" s="4">
        <v>0</v>
      </c>
      <c r="G1810" s="4" t="s">
        <v>196</v>
      </c>
    </row>
    <row r="1811" spans="1:7" x14ac:dyDescent="0.25">
      <c r="A1811" s="4">
        <v>41573</v>
      </c>
      <c r="B1811" s="4">
        <v>147</v>
      </c>
      <c r="C1811" s="4">
        <v>0</v>
      </c>
      <c r="D1811" s="4">
        <v>78</v>
      </c>
      <c r="E1811" s="4">
        <v>6</v>
      </c>
      <c r="F1811" s="4">
        <v>0</v>
      </c>
      <c r="G1811" s="4" t="s">
        <v>194</v>
      </c>
    </row>
    <row r="1812" spans="1:7" x14ac:dyDescent="0.25">
      <c r="A1812" s="4">
        <v>41574</v>
      </c>
      <c r="B1812" s="4">
        <v>157.5</v>
      </c>
      <c r="C1812" s="4">
        <v>0</v>
      </c>
      <c r="D1812" s="4">
        <v>67.5</v>
      </c>
      <c r="E1812" s="4">
        <v>0</v>
      </c>
      <c r="F1812" s="4">
        <v>0</v>
      </c>
      <c r="G1812" s="4" t="s">
        <v>181</v>
      </c>
    </row>
    <row r="1813" spans="1:7" x14ac:dyDescent="0.25">
      <c r="A1813" s="4">
        <v>41576</v>
      </c>
      <c r="B1813" s="4">
        <v>135</v>
      </c>
      <c r="C1813" s="4">
        <v>0</v>
      </c>
      <c r="D1813" s="4">
        <v>75</v>
      </c>
      <c r="E1813" s="4">
        <v>11.5</v>
      </c>
      <c r="F1813" s="4">
        <v>15</v>
      </c>
      <c r="G1813" s="4" t="s">
        <v>169</v>
      </c>
    </row>
    <row r="1814" spans="1:7" x14ac:dyDescent="0.25">
      <c r="A1814" s="4">
        <v>41578</v>
      </c>
      <c r="B1814" s="4">
        <v>135</v>
      </c>
      <c r="C1814" s="4">
        <v>0</v>
      </c>
      <c r="D1814" s="4">
        <v>90</v>
      </c>
      <c r="E1814" s="4">
        <v>22.5</v>
      </c>
      <c r="F1814" s="4">
        <v>0</v>
      </c>
      <c r="G1814" s="4" t="s">
        <v>169</v>
      </c>
    </row>
    <row r="1815" spans="1:7" x14ac:dyDescent="0.25">
      <c r="A1815" s="4">
        <v>41579</v>
      </c>
      <c r="B1815" s="4">
        <v>135</v>
      </c>
      <c r="C1815" s="4">
        <v>0</v>
      </c>
      <c r="D1815" s="4">
        <v>82.5</v>
      </c>
      <c r="E1815" s="4">
        <v>7.5</v>
      </c>
      <c r="F1815" s="4">
        <v>7.5</v>
      </c>
      <c r="G1815" s="4" t="s">
        <v>169</v>
      </c>
    </row>
    <row r="1816" spans="1:7" x14ac:dyDescent="0.25">
      <c r="A1816" s="4">
        <v>41580</v>
      </c>
      <c r="B1816" s="4">
        <v>135</v>
      </c>
      <c r="C1816" s="4">
        <v>0</v>
      </c>
      <c r="D1816" s="4">
        <v>82.5</v>
      </c>
      <c r="E1816" s="4">
        <v>7.5</v>
      </c>
      <c r="F1816" s="4">
        <v>7.5</v>
      </c>
      <c r="G1816" s="4" t="s">
        <v>169</v>
      </c>
    </row>
    <row r="1817" spans="1:7" x14ac:dyDescent="0.25">
      <c r="A1817" s="4">
        <v>41591</v>
      </c>
      <c r="B1817" s="4">
        <v>150</v>
      </c>
      <c r="C1817" s="4">
        <v>4.5</v>
      </c>
      <c r="D1817" s="4">
        <v>70.5</v>
      </c>
      <c r="E1817" s="4">
        <v>14.5</v>
      </c>
      <c r="F1817" s="4">
        <v>0</v>
      </c>
      <c r="G1817" s="4" t="s">
        <v>185</v>
      </c>
    </row>
    <row r="1818" spans="1:7" x14ac:dyDescent="0.25">
      <c r="A1818" s="4">
        <v>41592</v>
      </c>
      <c r="B1818" s="4">
        <v>135</v>
      </c>
      <c r="C1818" s="4">
        <v>12</v>
      </c>
      <c r="D1818" s="4">
        <v>78</v>
      </c>
      <c r="E1818" s="4">
        <v>21.5</v>
      </c>
      <c r="F1818" s="4">
        <v>0</v>
      </c>
      <c r="G1818" s="4" t="s">
        <v>185</v>
      </c>
    </row>
    <row r="1819" spans="1:7" x14ac:dyDescent="0.25">
      <c r="A1819" s="4">
        <v>41593</v>
      </c>
      <c r="B1819" s="4">
        <v>142.5</v>
      </c>
      <c r="C1819" s="4">
        <v>0</v>
      </c>
      <c r="D1819" s="4">
        <v>82.5</v>
      </c>
      <c r="E1819" s="4">
        <v>7.5</v>
      </c>
      <c r="F1819" s="4">
        <v>0</v>
      </c>
    </row>
    <row r="1820" spans="1:7" x14ac:dyDescent="0.25">
      <c r="A1820" s="4">
        <v>41596</v>
      </c>
      <c r="B1820" s="4">
        <v>127.5</v>
      </c>
      <c r="C1820" s="4">
        <v>0</v>
      </c>
      <c r="D1820" s="4">
        <v>90</v>
      </c>
      <c r="E1820" s="4">
        <v>7.5</v>
      </c>
      <c r="F1820" s="4">
        <v>7.5</v>
      </c>
      <c r="G1820" s="4" t="s">
        <v>3</v>
      </c>
    </row>
    <row r="1821" spans="1:7" x14ac:dyDescent="0.25">
      <c r="A1821" s="4">
        <v>41598</v>
      </c>
      <c r="B1821" s="4">
        <v>142.5</v>
      </c>
      <c r="C1821" s="4">
        <v>12</v>
      </c>
      <c r="D1821" s="4">
        <v>70.5</v>
      </c>
      <c r="E1821" s="4">
        <v>11</v>
      </c>
      <c r="F1821" s="4">
        <v>0</v>
      </c>
      <c r="G1821" s="4" t="s">
        <v>3</v>
      </c>
    </row>
    <row r="1822" spans="1:7" x14ac:dyDescent="0.25">
      <c r="A1822" s="4">
        <v>41600</v>
      </c>
      <c r="B1822" s="4">
        <v>60</v>
      </c>
      <c r="C1822" s="4">
        <v>0</v>
      </c>
      <c r="D1822" s="4">
        <v>75</v>
      </c>
      <c r="E1822" s="4">
        <v>0</v>
      </c>
      <c r="F1822" s="4">
        <v>90</v>
      </c>
      <c r="G1822" s="4" t="s">
        <v>167</v>
      </c>
    </row>
    <row r="1823" spans="1:7" x14ac:dyDescent="0.25">
      <c r="A1823" s="4">
        <v>41601</v>
      </c>
      <c r="B1823" s="4">
        <v>132</v>
      </c>
      <c r="C1823" s="4">
        <v>0</v>
      </c>
      <c r="D1823" s="4">
        <v>75</v>
      </c>
      <c r="E1823" s="4">
        <v>10.5</v>
      </c>
      <c r="F1823" s="4">
        <v>18</v>
      </c>
      <c r="G1823" s="4" t="s">
        <v>169</v>
      </c>
    </row>
    <row r="1824" spans="1:7" x14ac:dyDescent="0.25">
      <c r="A1824" s="4">
        <v>41602</v>
      </c>
      <c r="B1824" s="4">
        <v>127.5</v>
      </c>
      <c r="C1824" s="4">
        <v>0</v>
      </c>
      <c r="D1824" s="4">
        <v>90</v>
      </c>
      <c r="E1824" s="4">
        <v>14</v>
      </c>
      <c r="F1824" s="4">
        <v>7.5</v>
      </c>
      <c r="G1824" s="4" t="s">
        <v>167</v>
      </c>
    </row>
    <row r="1825" spans="1:7" x14ac:dyDescent="0.25">
      <c r="A1825" s="4">
        <v>41603</v>
      </c>
      <c r="B1825" s="4">
        <v>127.5</v>
      </c>
      <c r="C1825" s="4">
        <v>0</v>
      </c>
      <c r="D1825" s="4">
        <v>90</v>
      </c>
      <c r="E1825" s="4">
        <v>7.5</v>
      </c>
      <c r="F1825" s="4">
        <v>7.5</v>
      </c>
      <c r="G1825" s="4" t="s">
        <v>167</v>
      </c>
    </row>
    <row r="1826" spans="1:7" x14ac:dyDescent="0.25">
      <c r="A1826" s="4">
        <v>41616</v>
      </c>
      <c r="B1826" s="4">
        <v>120</v>
      </c>
      <c r="C1826" s="4">
        <v>7.5</v>
      </c>
      <c r="D1826" s="4">
        <v>90</v>
      </c>
      <c r="E1826" s="4">
        <v>48</v>
      </c>
      <c r="F1826" s="4">
        <v>7.5</v>
      </c>
      <c r="G1826" s="4" t="s">
        <v>173</v>
      </c>
    </row>
    <row r="1827" spans="1:7" x14ac:dyDescent="0.25">
      <c r="A1827" s="4">
        <v>41618</v>
      </c>
      <c r="B1827" s="4">
        <v>150</v>
      </c>
      <c r="C1827" s="4">
        <v>0</v>
      </c>
      <c r="D1827" s="4">
        <v>75</v>
      </c>
      <c r="E1827" s="4">
        <v>15.5</v>
      </c>
      <c r="F1827" s="4">
        <v>0</v>
      </c>
    </row>
    <row r="1828" spans="1:7" x14ac:dyDescent="0.25">
      <c r="A1828" s="4">
        <v>41619</v>
      </c>
      <c r="B1828" s="4">
        <v>117</v>
      </c>
      <c r="C1828" s="4">
        <v>15</v>
      </c>
      <c r="D1828" s="4">
        <v>70.5</v>
      </c>
      <c r="E1828" s="4">
        <v>12.5</v>
      </c>
      <c r="F1828" s="4">
        <v>22.5</v>
      </c>
      <c r="G1828" s="4" t="s">
        <v>201</v>
      </c>
    </row>
    <row r="1829" spans="1:7" x14ac:dyDescent="0.25">
      <c r="A1829" s="4">
        <v>41623</v>
      </c>
      <c r="B1829" s="4">
        <v>139</v>
      </c>
      <c r="C1829" s="4">
        <v>0</v>
      </c>
      <c r="D1829" s="4">
        <v>67.5</v>
      </c>
      <c r="E1829" s="4">
        <v>0</v>
      </c>
      <c r="F1829" s="4">
        <v>11</v>
      </c>
      <c r="G1829" s="4" t="s">
        <v>181</v>
      </c>
    </row>
    <row r="1830" spans="1:7" x14ac:dyDescent="0.25">
      <c r="A1830" s="4">
        <v>41624</v>
      </c>
      <c r="B1830" s="4">
        <v>135</v>
      </c>
      <c r="C1830" s="4">
        <v>7.5</v>
      </c>
      <c r="D1830" s="4">
        <v>82.5</v>
      </c>
      <c r="E1830" s="4">
        <v>0</v>
      </c>
      <c r="F1830" s="4">
        <v>0</v>
      </c>
      <c r="G1830" s="4" t="s">
        <v>3</v>
      </c>
    </row>
    <row r="1831" spans="1:7" x14ac:dyDescent="0.25">
      <c r="A1831" s="4">
        <v>41626</v>
      </c>
      <c r="B1831" s="4">
        <v>134</v>
      </c>
      <c r="C1831" s="4">
        <v>0</v>
      </c>
      <c r="D1831" s="4">
        <v>85.5</v>
      </c>
      <c r="E1831" s="4">
        <v>40.5</v>
      </c>
      <c r="F1831" s="4">
        <v>5.5</v>
      </c>
    </row>
    <row r="1832" spans="1:7" x14ac:dyDescent="0.25">
      <c r="A1832" s="4">
        <v>41627</v>
      </c>
      <c r="B1832" s="4">
        <v>140</v>
      </c>
      <c r="C1832" s="4">
        <v>0</v>
      </c>
      <c r="D1832" s="4">
        <v>82.5</v>
      </c>
      <c r="E1832" s="4">
        <v>7.5</v>
      </c>
      <c r="F1832" s="4">
        <v>2.5</v>
      </c>
      <c r="G1832" s="4" t="s">
        <v>181</v>
      </c>
    </row>
    <row r="1833" spans="1:7" x14ac:dyDescent="0.25">
      <c r="A1833" s="4">
        <v>41632</v>
      </c>
      <c r="B1833" s="4">
        <v>79.5</v>
      </c>
      <c r="C1833" s="4">
        <v>0</v>
      </c>
      <c r="D1833" s="4">
        <v>78</v>
      </c>
      <c r="E1833" s="4">
        <v>43.5</v>
      </c>
      <c r="F1833" s="4">
        <v>67.5</v>
      </c>
      <c r="G1833" s="4" t="s">
        <v>172</v>
      </c>
    </row>
    <row r="1834" spans="1:7" x14ac:dyDescent="0.25">
      <c r="A1834" s="4">
        <v>41635</v>
      </c>
      <c r="B1834" s="4">
        <v>112.5</v>
      </c>
      <c r="C1834" s="4">
        <v>27</v>
      </c>
      <c r="D1834" s="4">
        <v>85.5</v>
      </c>
      <c r="E1834" s="4">
        <v>15</v>
      </c>
      <c r="F1834" s="4">
        <v>0</v>
      </c>
    </row>
    <row r="1835" spans="1:7" x14ac:dyDescent="0.25">
      <c r="A1835" s="4">
        <v>41636</v>
      </c>
      <c r="B1835" s="4">
        <v>150</v>
      </c>
      <c r="C1835" s="4">
        <v>0</v>
      </c>
      <c r="D1835" s="4">
        <v>75</v>
      </c>
      <c r="E1835" s="4">
        <v>7.5</v>
      </c>
      <c r="F1835" s="4">
        <v>0</v>
      </c>
      <c r="G1835" s="4" t="s">
        <v>3</v>
      </c>
    </row>
    <row r="1836" spans="1:7" x14ac:dyDescent="0.25">
      <c r="A1836" s="4">
        <v>41638</v>
      </c>
      <c r="B1836" s="4">
        <v>135</v>
      </c>
      <c r="C1836" s="4">
        <v>0</v>
      </c>
      <c r="D1836" s="4">
        <v>90</v>
      </c>
      <c r="E1836" s="4">
        <v>8</v>
      </c>
      <c r="F1836" s="4">
        <v>0</v>
      </c>
      <c r="G1836" s="4" t="s">
        <v>184</v>
      </c>
    </row>
    <row r="1837" spans="1:7" x14ac:dyDescent="0.25">
      <c r="A1837" s="4">
        <v>41640</v>
      </c>
      <c r="B1837" s="4">
        <v>133.5</v>
      </c>
      <c r="C1837" s="4">
        <v>4.5</v>
      </c>
      <c r="D1837" s="4">
        <v>85.5</v>
      </c>
      <c r="E1837" s="4">
        <v>23</v>
      </c>
      <c r="F1837" s="4">
        <v>1.5</v>
      </c>
      <c r="G1837" s="4" t="s">
        <v>184</v>
      </c>
    </row>
    <row r="1838" spans="1:7" x14ac:dyDescent="0.25">
      <c r="A1838" s="4">
        <v>41641</v>
      </c>
      <c r="B1838" s="4">
        <v>133</v>
      </c>
      <c r="C1838" s="4">
        <v>0</v>
      </c>
      <c r="D1838" s="4">
        <v>90</v>
      </c>
      <c r="E1838" s="4">
        <v>9</v>
      </c>
      <c r="F1838" s="4">
        <v>2</v>
      </c>
      <c r="G1838" s="4" t="s">
        <v>184</v>
      </c>
    </row>
    <row r="1839" spans="1:7" x14ac:dyDescent="0.25">
      <c r="A1839" s="4">
        <v>41642</v>
      </c>
      <c r="B1839" s="4">
        <v>127.5</v>
      </c>
      <c r="C1839" s="4">
        <v>7.5</v>
      </c>
      <c r="D1839" s="4">
        <v>90</v>
      </c>
      <c r="E1839" s="4">
        <v>20.5</v>
      </c>
      <c r="F1839" s="4">
        <v>0</v>
      </c>
      <c r="G1839" s="4" t="s">
        <v>184</v>
      </c>
    </row>
    <row r="1840" spans="1:7" x14ac:dyDescent="0.25">
      <c r="A1840" s="4">
        <v>41643</v>
      </c>
      <c r="B1840" s="4">
        <v>135</v>
      </c>
      <c r="C1840" s="4">
        <v>4.5</v>
      </c>
      <c r="D1840" s="4">
        <v>85.5</v>
      </c>
      <c r="E1840" s="4">
        <v>11</v>
      </c>
      <c r="F1840" s="4">
        <v>0</v>
      </c>
      <c r="G1840" s="4" t="s">
        <v>184</v>
      </c>
    </row>
    <row r="1841" spans="1:7" x14ac:dyDescent="0.25">
      <c r="A1841" s="4">
        <v>41644</v>
      </c>
      <c r="B1841" s="4">
        <v>138</v>
      </c>
      <c r="C1841" s="4">
        <v>0</v>
      </c>
      <c r="D1841" s="4">
        <v>82.5</v>
      </c>
      <c r="E1841" s="4">
        <v>8.5</v>
      </c>
      <c r="F1841" s="4">
        <v>4.5</v>
      </c>
      <c r="G1841" s="4" t="s">
        <v>181</v>
      </c>
    </row>
    <row r="1842" spans="1:7" x14ac:dyDescent="0.25">
      <c r="A1842" s="4">
        <v>41645</v>
      </c>
      <c r="B1842" s="4">
        <v>138.5</v>
      </c>
      <c r="C1842" s="4">
        <v>0</v>
      </c>
      <c r="D1842" s="4">
        <v>82.5</v>
      </c>
      <c r="E1842" s="4">
        <v>7.5</v>
      </c>
      <c r="F1842" s="4">
        <v>4</v>
      </c>
      <c r="G1842" s="4" t="s">
        <v>181</v>
      </c>
    </row>
    <row r="1843" spans="1:7" x14ac:dyDescent="0.25">
      <c r="A1843" s="4">
        <v>41646</v>
      </c>
      <c r="B1843" s="4">
        <v>120</v>
      </c>
      <c r="C1843" s="4">
        <v>7.5</v>
      </c>
      <c r="D1843" s="4">
        <v>82.5</v>
      </c>
      <c r="E1843" s="4">
        <v>7.5</v>
      </c>
      <c r="F1843" s="4">
        <v>15</v>
      </c>
      <c r="G1843" s="4" t="s">
        <v>181</v>
      </c>
    </row>
    <row r="1844" spans="1:7" x14ac:dyDescent="0.25">
      <c r="A1844" s="4">
        <v>41647</v>
      </c>
      <c r="B1844" s="4">
        <v>135</v>
      </c>
      <c r="C1844" s="4">
        <v>12</v>
      </c>
      <c r="D1844" s="4">
        <v>78</v>
      </c>
      <c r="E1844" s="4">
        <v>7.5</v>
      </c>
      <c r="F1844" s="4">
        <v>0</v>
      </c>
      <c r="G1844" s="4" t="s">
        <v>181</v>
      </c>
    </row>
    <row r="1845" spans="1:7" x14ac:dyDescent="0.25">
      <c r="A1845" s="4">
        <v>41649</v>
      </c>
      <c r="B1845" s="4">
        <v>140.5</v>
      </c>
      <c r="C1845" s="4">
        <v>0</v>
      </c>
      <c r="D1845" s="4">
        <v>82.5</v>
      </c>
      <c r="E1845" s="4">
        <v>7.5</v>
      </c>
      <c r="F1845" s="4">
        <v>2</v>
      </c>
      <c r="G1845" s="4" t="s">
        <v>191</v>
      </c>
    </row>
    <row r="1846" spans="1:7" x14ac:dyDescent="0.25">
      <c r="A1846" s="4">
        <v>41650</v>
      </c>
      <c r="B1846" s="4">
        <v>132</v>
      </c>
      <c r="C1846" s="4">
        <v>7.5</v>
      </c>
      <c r="D1846" s="4">
        <v>85.5</v>
      </c>
      <c r="E1846" s="4">
        <v>29.5</v>
      </c>
      <c r="F1846" s="4">
        <v>0</v>
      </c>
    </row>
    <row r="1847" spans="1:7" x14ac:dyDescent="0.25">
      <c r="A1847" s="4">
        <v>41651</v>
      </c>
      <c r="B1847" s="4">
        <v>135</v>
      </c>
      <c r="C1847" s="4">
        <v>0</v>
      </c>
      <c r="D1847" s="4">
        <v>90</v>
      </c>
      <c r="E1847" s="4">
        <v>22.5</v>
      </c>
      <c r="F1847" s="4">
        <v>0</v>
      </c>
    </row>
    <row r="1848" spans="1:7" x14ac:dyDescent="0.25">
      <c r="A1848" s="4">
        <v>41656</v>
      </c>
      <c r="B1848" s="4">
        <v>135</v>
      </c>
      <c r="C1848" s="4">
        <v>0</v>
      </c>
      <c r="D1848" s="4">
        <v>90</v>
      </c>
      <c r="E1848" s="4">
        <v>38.5</v>
      </c>
      <c r="F1848" s="4">
        <v>0</v>
      </c>
      <c r="G1848" s="4" t="s">
        <v>173</v>
      </c>
    </row>
    <row r="1849" spans="1:7" x14ac:dyDescent="0.25">
      <c r="A1849" s="4">
        <v>41657</v>
      </c>
      <c r="B1849" s="4">
        <v>112.5</v>
      </c>
      <c r="C1849" s="4">
        <v>0</v>
      </c>
      <c r="D1849" s="4">
        <v>90</v>
      </c>
      <c r="E1849" s="4">
        <v>15.5</v>
      </c>
      <c r="F1849" s="4">
        <v>22.5</v>
      </c>
      <c r="G1849" s="4" t="s">
        <v>179</v>
      </c>
    </row>
    <row r="1850" spans="1:7" x14ac:dyDescent="0.25">
      <c r="A1850" s="4">
        <v>41659</v>
      </c>
      <c r="B1850" s="4">
        <v>150</v>
      </c>
      <c r="C1850" s="4">
        <v>0</v>
      </c>
      <c r="D1850" s="4">
        <v>75</v>
      </c>
      <c r="E1850" s="4">
        <v>23</v>
      </c>
      <c r="F1850" s="4">
        <v>0</v>
      </c>
    </row>
    <row r="1851" spans="1:7" x14ac:dyDescent="0.25">
      <c r="A1851" s="4">
        <v>41660</v>
      </c>
      <c r="B1851" s="4">
        <v>150</v>
      </c>
      <c r="C1851" s="4">
        <v>7.5</v>
      </c>
      <c r="D1851" s="4">
        <v>67.5</v>
      </c>
      <c r="E1851" s="4">
        <v>18.5</v>
      </c>
      <c r="F1851" s="4">
        <v>0</v>
      </c>
      <c r="G1851" s="4" t="s">
        <v>201</v>
      </c>
    </row>
    <row r="1852" spans="1:7" x14ac:dyDescent="0.25">
      <c r="A1852" s="4">
        <v>41661</v>
      </c>
      <c r="B1852" s="4">
        <v>140.5</v>
      </c>
      <c r="C1852" s="4">
        <v>7.5</v>
      </c>
      <c r="D1852" s="4">
        <v>75</v>
      </c>
      <c r="E1852" s="4">
        <v>15</v>
      </c>
      <c r="F1852" s="4">
        <v>2</v>
      </c>
    </row>
    <row r="1853" spans="1:7" x14ac:dyDescent="0.25">
      <c r="A1853" s="4">
        <v>41662</v>
      </c>
      <c r="B1853" s="4">
        <v>135</v>
      </c>
      <c r="C1853" s="4">
        <v>19.5</v>
      </c>
      <c r="D1853" s="4">
        <v>70.5</v>
      </c>
      <c r="E1853" s="4">
        <v>11</v>
      </c>
      <c r="F1853" s="4">
        <v>0</v>
      </c>
      <c r="G1853" s="4" t="s">
        <v>3</v>
      </c>
    </row>
    <row r="1854" spans="1:7" x14ac:dyDescent="0.25">
      <c r="A1854" s="4">
        <v>41663</v>
      </c>
      <c r="B1854" s="4">
        <v>119.5</v>
      </c>
      <c r="C1854" s="4">
        <v>0</v>
      </c>
      <c r="D1854" s="4">
        <v>82</v>
      </c>
      <c r="E1854" s="4">
        <v>20.5</v>
      </c>
      <c r="F1854" s="4">
        <v>23.5</v>
      </c>
      <c r="G1854" s="4" t="s">
        <v>164</v>
      </c>
    </row>
    <row r="1855" spans="1:7" x14ac:dyDescent="0.25">
      <c r="A1855" s="4">
        <v>41666</v>
      </c>
      <c r="B1855" s="4">
        <v>112.5</v>
      </c>
      <c r="C1855" s="4">
        <v>12</v>
      </c>
      <c r="D1855" s="4">
        <v>85.5</v>
      </c>
      <c r="E1855" s="4">
        <v>9</v>
      </c>
      <c r="F1855" s="4">
        <v>15</v>
      </c>
      <c r="G1855" s="4" t="s">
        <v>184</v>
      </c>
    </row>
    <row r="1856" spans="1:7" x14ac:dyDescent="0.25">
      <c r="A1856" s="4">
        <v>41689</v>
      </c>
      <c r="B1856" s="4">
        <v>137.5</v>
      </c>
      <c r="C1856" s="4">
        <v>7.5</v>
      </c>
      <c r="D1856" s="4">
        <v>78</v>
      </c>
      <c r="E1856" s="4">
        <v>24</v>
      </c>
      <c r="F1856" s="4">
        <v>2</v>
      </c>
    </row>
    <row r="1857" spans="1:7" x14ac:dyDescent="0.25">
      <c r="A1857" s="4">
        <v>41690</v>
      </c>
      <c r="B1857" s="4">
        <v>120</v>
      </c>
      <c r="C1857" s="4">
        <v>19.5</v>
      </c>
      <c r="D1857" s="4">
        <v>85.5</v>
      </c>
      <c r="E1857" s="4">
        <v>7.5</v>
      </c>
      <c r="F1857" s="4">
        <v>0</v>
      </c>
    </row>
    <row r="1858" spans="1:7" x14ac:dyDescent="0.25">
      <c r="A1858" s="4">
        <v>41691</v>
      </c>
      <c r="B1858" s="4">
        <v>137</v>
      </c>
      <c r="C1858" s="4">
        <v>0</v>
      </c>
      <c r="D1858" s="4">
        <v>85.5</v>
      </c>
      <c r="E1858" s="4">
        <v>22</v>
      </c>
      <c r="F1858" s="4">
        <v>2.5</v>
      </c>
    </row>
    <row r="1859" spans="1:7" x14ac:dyDescent="0.25">
      <c r="A1859" s="4">
        <v>41696</v>
      </c>
      <c r="B1859" s="4">
        <v>150</v>
      </c>
      <c r="C1859" s="4">
        <v>12</v>
      </c>
      <c r="D1859" s="4">
        <v>63</v>
      </c>
      <c r="E1859" s="4">
        <v>0</v>
      </c>
      <c r="F1859" s="4">
        <v>0</v>
      </c>
      <c r="G1859" s="4" t="s">
        <v>3</v>
      </c>
    </row>
    <row r="1860" spans="1:7" x14ac:dyDescent="0.25">
      <c r="A1860" s="4">
        <v>41697</v>
      </c>
      <c r="B1860" s="4">
        <v>142.5</v>
      </c>
      <c r="C1860" s="4">
        <v>4.5</v>
      </c>
      <c r="D1860" s="4">
        <v>78</v>
      </c>
      <c r="E1860" s="4">
        <v>10.5</v>
      </c>
      <c r="F1860" s="4">
        <v>0</v>
      </c>
      <c r="G1860" s="4" t="s">
        <v>185</v>
      </c>
    </row>
    <row r="1861" spans="1:7" x14ac:dyDescent="0.25">
      <c r="A1861" s="4">
        <v>41698</v>
      </c>
      <c r="B1861" s="4">
        <v>135</v>
      </c>
      <c r="C1861" s="4">
        <v>0</v>
      </c>
      <c r="D1861" s="4">
        <v>90</v>
      </c>
      <c r="E1861" s="4">
        <v>32.5</v>
      </c>
      <c r="F1861" s="4">
        <v>0</v>
      </c>
      <c r="G1861" s="4" t="s">
        <v>170</v>
      </c>
    </row>
    <row r="1862" spans="1:7" x14ac:dyDescent="0.25">
      <c r="A1862" s="4">
        <v>41702</v>
      </c>
      <c r="B1862" s="4">
        <v>140</v>
      </c>
      <c r="C1862" s="4">
        <v>0</v>
      </c>
      <c r="D1862" s="4">
        <v>85</v>
      </c>
      <c r="E1862" s="4">
        <v>21</v>
      </c>
      <c r="F1862" s="4">
        <v>0</v>
      </c>
      <c r="G1862" s="4" t="s">
        <v>164</v>
      </c>
    </row>
    <row r="1863" spans="1:7" x14ac:dyDescent="0.25">
      <c r="A1863" s="4">
        <v>41703</v>
      </c>
      <c r="B1863" s="4">
        <v>135</v>
      </c>
      <c r="C1863" s="4">
        <v>0</v>
      </c>
      <c r="D1863" s="4">
        <v>90</v>
      </c>
      <c r="E1863" s="4">
        <v>34.5</v>
      </c>
      <c r="F1863" s="4">
        <v>0</v>
      </c>
      <c r="G1863" s="4" t="s">
        <v>173</v>
      </c>
    </row>
    <row r="1864" spans="1:7" x14ac:dyDescent="0.25">
      <c r="A1864" s="4">
        <v>41704</v>
      </c>
      <c r="B1864" s="4">
        <v>139.5</v>
      </c>
      <c r="C1864" s="4">
        <v>0</v>
      </c>
      <c r="D1864" s="4">
        <v>85.5</v>
      </c>
      <c r="E1864" s="4">
        <v>22.5</v>
      </c>
      <c r="F1864" s="4">
        <v>0</v>
      </c>
    </row>
    <row r="1865" spans="1:7" x14ac:dyDescent="0.25">
      <c r="A1865" s="4">
        <v>41705</v>
      </c>
      <c r="B1865" s="4">
        <v>131.5</v>
      </c>
      <c r="C1865" s="4">
        <v>0</v>
      </c>
      <c r="D1865" s="4">
        <v>85.5</v>
      </c>
      <c r="E1865" s="4">
        <v>20</v>
      </c>
      <c r="F1865" s="4">
        <v>8</v>
      </c>
    </row>
    <row r="1866" spans="1:7" x14ac:dyDescent="0.25">
      <c r="A1866" s="4">
        <v>41716</v>
      </c>
      <c r="B1866" s="4">
        <v>60</v>
      </c>
      <c r="C1866" s="4">
        <v>45</v>
      </c>
      <c r="D1866" s="4">
        <v>75</v>
      </c>
      <c r="E1866" s="4">
        <v>7.5</v>
      </c>
      <c r="F1866" s="4">
        <v>45</v>
      </c>
      <c r="G1866" s="4" t="s">
        <v>169</v>
      </c>
    </row>
    <row r="1867" spans="1:7" x14ac:dyDescent="0.25">
      <c r="A1867" s="4">
        <v>41717</v>
      </c>
      <c r="B1867" s="4">
        <v>135</v>
      </c>
      <c r="C1867" s="4">
        <v>0</v>
      </c>
      <c r="D1867" s="4">
        <v>90</v>
      </c>
      <c r="E1867" s="4">
        <v>0</v>
      </c>
      <c r="F1867" s="4">
        <v>0</v>
      </c>
    </row>
    <row r="1868" spans="1:7" x14ac:dyDescent="0.25">
      <c r="A1868" s="4">
        <v>41721</v>
      </c>
      <c r="B1868" s="4">
        <v>120</v>
      </c>
      <c r="C1868" s="4">
        <v>22.5</v>
      </c>
      <c r="D1868" s="4">
        <v>82.5</v>
      </c>
      <c r="E1868" s="4">
        <v>7.5</v>
      </c>
      <c r="F1868" s="4">
        <v>0</v>
      </c>
      <c r="G1868" s="4" t="s">
        <v>181</v>
      </c>
    </row>
    <row r="1869" spans="1:7" x14ac:dyDescent="0.25">
      <c r="A1869" s="4">
        <v>41723</v>
      </c>
      <c r="B1869" s="4">
        <v>135</v>
      </c>
      <c r="C1869" s="4">
        <v>4.5</v>
      </c>
      <c r="D1869" s="4">
        <v>85.5</v>
      </c>
      <c r="E1869" s="4">
        <v>15.5</v>
      </c>
      <c r="F1869" s="4">
        <v>0</v>
      </c>
      <c r="G1869" s="4" t="s">
        <v>180</v>
      </c>
    </row>
    <row r="1870" spans="1:7" x14ac:dyDescent="0.25">
      <c r="A1870" s="4">
        <v>41724</v>
      </c>
      <c r="B1870" s="4">
        <v>127.5</v>
      </c>
      <c r="C1870" s="4">
        <v>7.5</v>
      </c>
      <c r="D1870" s="4">
        <v>82.5</v>
      </c>
      <c r="E1870" s="4">
        <v>14</v>
      </c>
      <c r="F1870" s="4">
        <v>7.5</v>
      </c>
      <c r="G1870" s="4" t="s">
        <v>169</v>
      </c>
    </row>
    <row r="1871" spans="1:7" x14ac:dyDescent="0.25">
      <c r="A1871" s="4">
        <v>41725</v>
      </c>
      <c r="B1871" s="4">
        <v>127.5</v>
      </c>
      <c r="C1871" s="4">
        <v>0</v>
      </c>
      <c r="D1871" s="4">
        <v>82.5</v>
      </c>
      <c r="E1871" s="4">
        <v>7.5</v>
      </c>
      <c r="F1871" s="4">
        <v>15</v>
      </c>
      <c r="G1871" s="4" t="s">
        <v>169</v>
      </c>
    </row>
    <row r="1872" spans="1:7" x14ac:dyDescent="0.25">
      <c r="A1872" s="4">
        <v>41726</v>
      </c>
      <c r="B1872" s="4">
        <v>52.5</v>
      </c>
      <c r="C1872" s="4">
        <v>0</v>
      </c>
      <c r="D1872" s="4">
        <v>15</v>
      </c>
      <c r="E1872" s="4">
        <v>0</v>
      </c>
      <c r="F1872" s="4">
        <v>0</v>
      </c>
    </row>
    <row r="1873" spans="1:7" x14ac:dyDescent="0.25">
      <c r="A1873" s="4">
        <v>41849</v>
      </c>
      <c r="B1873" s="4">
        <v>142.5</v>
      </c>
      <c r="C1873" s="4">
        <v>4.5</v>
      </c>
      <c r="D1873" s="4">
        <v>78</v>
      </c>
      <c r="E1873" s="4">
        <v>11</v>
      </c>
      <c r="F1873" s="4">
        <v>0</v>
      </c>
      <c r="G1873" s="4" t="s">
        <v>185</v>
      </c>
    </row>
    <row r="1874" spans="1:7" x14ac:dyDescent="0.25">
      <c r="A1874" s="4">
        <v>41851</v>
      </c>
      <c r="B1874" s="4">
        <v>141</v>
      </c>
      <c r="C1874" s="4">
        <v>0</v>
      </c>
      <c r="D1874" s="4">
        <v>75</v>
      </c>
      <c r="E1874" s="4">
        <v>10</v>
      </c>
      <c r="F1874" s="4">
        <v>1.5</v>
      </c>
      <c r="G1874" s="4" t="s">
        <v>167</v>
      </c>
    </row>
    <row r="1875" spans="1:7" x14ac:dyDescent="0.25">
      <c r="A1875" s="4">
        <v>41852</v>
      </c>
      <c r="B1875" s="4">
        <v>150</v>
      </c>
      <c r="C1875" s="4">
        <v>0</v>
      </c>
      <c r="D1875" s="4">
        <v>75</v>
      </c>
      <c r="E1875" s="4">
        <v>13.5</v>
      </c>
      <c r="F1875" s="4">
        <v>0</v>
      </c>
      <c r="G1875" s="4" t="s">
        <v>167</v>
      </c>
    </row>
    <row r="1876" spans="1:7" x14ac:dyDescent="0.25">
      <c r="A1876" s="4">
        <v>41854</v>
      </c>
      <c r="B1876" s="4">
        <v>112.5</v>
      </c>
      <c r="C1876" s="4">
        <v>7.5</v>
      </c>
      <c r="D1876" s="4">
        <v>75</v>
      </c>
      <c r="E1876" s="4">
        <v>0</v>
      </c>
      <c r="F1876" s="4">
        <v>30</v>
      </c>
      <c r="G1876" s="4" t="s">
        <v>167</v>
      </c>
    </row>
    <row r="1877" spans="1:7" x14ac:dyDescent="0.25">
      <c r="A1877" s="4">
        <v>41857</v>
      </c>
      <c r="B1877" s="4">
        <v>127.5</v>
      </c>
      <c r="C1877" s="4">
        <v>7.5</v>
      </c>
      <c r="D1877" s="4">
        <v>85</v>
      </c>
      <c r="E1877" s="4">
        <v>22.5</v>
      </c>
      <c r="F1877" s="4">
        <v>5</v>
      </c>
      <c r="G1877" s="4" t="s">
        <v>164</v>
      </c>
    </row>
    <row r="1878" spans="1:7" x14ac:dyDescent="0.25">
      <c r="A1878" s="4">
        <v>41859</v>
      </c>
      <c r="B1878" s="4">
        <v>124.5</v>
      </c>
      <c r="C1878" s="4">
        <v>0</v>
      </c>
      <c r="D1878" s="4">
        <v>70.5</v>
      </c>
      <c r="E1878" s="4">
        <v>34</v>
      </c>
      <c r="F1878" s="4">
        <v>30</v>
      </c>
      <c r="G1878" s="4" t="s">
        <v>196</v>
      </c>
    </row>
    <row r="1879" spans="1:7" x14ac:dyDescent="0.25">
      <c r="A1879" s="4">
        <v>41860</v>
      </c>
      <c r="B1879" s="4">
        <v>127.5</v>
      </c>
      <c r="C1879" s="4">
        <v>0</v>
      </c>
      <c r="D1879" s="4">
        <v>82.5</v>
      </c>
      <c r="E1879" s="4">
        <v>7.5</v>
      </c>
      <c r="F1879" s="4">
        <v>15</v>
      </c>
      <c r="G1879" s="4" t="s">
        <v>181</v>
      </c>
    </row>
    <row r="1880" spans="1:7" x14ac:dyDescent="0.25">
      <c r="A1880" s="4">
        <v>41861</v>
      </c>
      <c r="B1880" s="4">
        <v>120</v>
      </c>
      <c r="C1880" s="4">
        <v>0</v>
      </c>
      <c r="D1880" s="4">
        <v>90</v>
      </c>
      <c r="E1880" s="4">
        <v>7.5</v>
      </c>
      <c r="F1880" s="4">
        <v>15</v>
      </c>
      <c r="G1880" s="4" t="s">
        <v>181</v>
      </c>
    </row>
    <row r="1881" spans="1:7" x14ac:dyDescent="0.25">
      <c r="A1881" s="4">
        <v>41863</v>
      </c>
      <c r="B1881" s="4">
        <v>135</v>
      </c>
      <c r="C1881" s="4">
        <v>4.5</v>
      </c>
      <c r="D1881" s="4">
        <v>85.5</v>
      </c>
      <c r="E1881" s="4">
        <v>18.5</v>
      </c>
      <c r="F1881" s="4">
        <v>0</v>
      </c>
      <c r="G1881" s="4" t="s">
        <v>184</v>
      </c>
    </row>
    <row r="1882" spans="1:7" x14ac:dyDescent="0.25">
      <c r="A1882" s="4">
        <v>41864</v>
      </c>
      <c r="B1882" s="4">
        <v>96.5</v>
      </c>
      <c r="C1882" s="4">
        <v>7.5</v>
      </c>
      <c r="D1882" s="4">
        <v>75</v>
      </c>
      <c r="E1882" s="4">
        <v>17.5</v>
      </c>
      <c r="F1882" s="4">
        <v>46</v>
      </c>
      <c r="G1882" s="4" t="s">
        <v>189</v>
      </c>
    </row>
    <row r="1883" spans="1:7" x14ac:dyDescent="0.25">
      <c r="A1883" s="4">
        <v>41866</v>
      </c>
      <c r="B1883" s="4">
        <v>135</v>
      </c>
      <c r="C1883" s="4">
        <v>0</v>
      </c>
      <c r="D1883" s="4">
        <v>82.5</v>
      </c>
      <c r="E1883" s="4">
        <v>16.5</v>
      </c>
      <c r="F1883" s="4">
        <v>7.5</v>
      </c>
      <c r="G1883" s="4" t="s">
        <v>169</v>
      </c>
    </row>
    <row r="1884" spans="1:7" x14ac:dyDescent="0.25">
      <c r="A1884" s="4">
        <v>41867</v>
      </c>
      <c r="B1884" s="4">
        <v>112.5</v>
      </c>
      <c r="C1884" s="4">
        <v>0</v>
      </c>
      <c r="D1884" s="4">
        <v>82.5</v>
      </c>
      <c r="E1884" s="4">
        <v>10.5</v>
      </c>
      <c r="F1884" s="4">
        <v>30</v>
      </c>
      <c r="G1884" s="4" t="s">
        <v>169</v>
      </c>
    </row>
    <row r="1885" spans="1:7" x14ac:dyDescent="0.25">
      <c r="A1885" s="4">
        <v>41868</v>
      </c>
      <c r="B1885" s="4">
        <v>131.5</v>
      </c>
      <c r="C1885" s="4">
        <v>0</v>
      </c>
      <c r="D1885" s="4">
        <v>82.5</v>
      </c>
      <c r="E1885" s="4">
        <v>13.5</v>
      </c>
      <c r="F1885" s="4">
        <v>11</v>
      </c>
      <c r="G1885" s="4" t="s">
        <v>169</v>
      </c>
    </row>
    <row r="1886" spans="1:7" x14ac:dyDescent="0.25">
      <c r="A1886" s="4">
        <v>41870</v>
      </c>
      <c r="B1886" s="4">
        <v>127</v>
      </c>
      <c r="C1886" s="4">
        <v>0</v>
      </c>
      <c r="D1886" s="4">
        <v>82.5</v>
      </c>
      <c r="E1886" s="4">
        <v>11</v>
      </c>
      <c r="F1886" s="4">
        <v>15.5</v>
      </c>
      <c r="G1886" s="4" t="s">
        <v>194</v>
      </c>
    </row>
    <row r="1887" spans="1:7" x14ac:dyDescent="0.25">
      <c r="A1887" s="4">
        <v>41872</v>
      </c>
      <c r="B1887" s="4">
        <v>157.5</v>
      </c>
      <c r="C1887" s="4">
        <v>0</v>
      </c>
      <c r="D1887" s="4">
        <v>67.5</v>
      </c>
      <c r="E1887" s="4">
        <v>37</v>
      </c>
      <c r="F1887" s="4">
        <v>0</v>
      </c>
      <c r="G1887" s="4" t="s">
        <v>203</v>
      </c>
    </row>
    <row r="1888" spans="1:7" x14ac:dyDescent="0.25">
      <c r="A1888" s="4">
        <v>41877</v>
      </c>
      <c r="B1888" s="4">
        <v>133.5</v>
      </c>
      <c r="C1888" s="4">
        <v>0</v>
      </c>
      <c r="D1888" s="4">
        <v>78</v>
      </c>
      <c r="E1888" s="4">
        <v>30</v>
      </c>
      <c r="F1888" s="4">
        <v>13.5</v>
      </c>
    </row>
    <row r="1889" spans="1:7" x14ac:dyDescent="0.25">
      <c r="A1889" s="4">
        <v>41878</v>
      </c>
      <c r="B1889" s="4">
        <v>105</v>
      </c>
      <c r="C1889" s="4">
        <v>0</v>
      </c>
      <c r="D1889" s="4">
        <v>15</v>
      </c>
      <c r="E1889" s="4">
        <v>0</v>
      </c>
      <c r="F1889" s="4">
        <v>0</v>
      </c>
    </row>
    <row r="1890" spans="1:7" x14ac:dyDescent="0.25">
      <c r="A1890" s="4">
        <v>41879</v>
      </c>
      <c r="B1890" s="4">
        <v>138</v>
      </c>
      <c r="C1890" s="4">
        <v>0</v>
      </c>
      <c r="D1890" s="4">
        <v>82.5</v>
      </c>
      <c r="E1890" s="4">
        <v>7.5</v>
      </c>
      <c r="F1890" s="4">
        <v>4.5</v>
      </c>
      <c r="G1890" s="4" t="s">
        <v>181</v>
      </c>
    </row>
    <row r="1891" spans="1:7" x14ac:dyDescent="0.25">
      <c r="A1891" s="4">
        <v>41890</v>
      </c>
      <c r="B1891" s="4">
        <v>135.5</v>
      </c>
      <c r="C1891" s="4">
        <v>0</v>
      </c>
      <c r="D1891" s="4">
        <v>82.5</v>
      </c>
      <c r="E1891" s="4">
        <v>6.5</v>
      </c>
      <c r="F1891" s="4">
        <v>7</v>
      </c>
      <c r="G1891" s="4" t="s">
        <v>181</v>
      </c>
    </row>
    <row r="1892" spans="1:7" x14ac:dyDescent="0.25">
      <c r="A1892" s="4">
        <v>41891</v>
      </c>
      <c r="B1892" s="4">
        <v>139.5</v>
      </c>
      <c r="C1892" s="4">
        <v>7.5</v>
      </c>
      <c r="D1892" s="4">
        <v>78</v>
      </c>
      <c r="E1892" s="4">
        <v>3.5</v>
      </c>
      <c r="F1892" s="4">
        <v>0</v>
      </c>
      <c r="G1892" s="4" t="s">
        <v>194</v>
      </c>
    </row>
    <row r="1893" spans="1:7" x14ac:dyDescent="0.25">
      <c r="A1893" s="4">
        <v>41893</v>
      </c>
      <c r="B1893" s="4">
        <v>147</v>
      </c>
      <c r="C1893" s="4">
        <v>0</v>
      </c>
      <c r="D1893" s="4">
        <v>78</v>
      </c>
      <c r="E1893" s="4">
        <v>10.5</v>
      </c>
      <c r="F1893" s="4">
        <v>0</v>
      </c>
      <c r="G1893" s="4" t="s">
        <v>194</v>
      </c>
    </row>
    <row r="1894" spans="1:7" x14ac:dyDescent="0.25">
      <c r="A1894" s="4">
        <v>41894</v>
      </c>
      <c r="B1894" s="4">
        <v>142.5</v>
      </c>
      <c r="C1894" s="4">
        <v>0</v>
      </c>
      <c r="D1894" s="4">
        <v>82.5</v>
      </c>
      <c r="E1894" s="4">
        <v>0</v>
      </c>
      <c r="F1894" s="4">
        <v>0</v>
      </c>
      <c r="G1894" s="4" t="s">
        <v>181</v>
      </c>
    </row>
    <row r="1895" spans="1:7" x14ac:dyDescent="0.25">
      <c r="A1895" s="4">
        <v>41895</v>
      </c>
      <c r="B1895" s="4">
        <v>142.5</v>
      </c>
      <c r="C1895" s="4">
        <v>7.5</v>
      </c>
      <c r="D1895" s="4">
        <v>75</v>
      </c>
      <c r="E1895" s="4">
        <v>15</v>
      </c>
      <c r="F1895" s="4">
        <v>0</v>
      </c>
      <c r="G1895" s="4" t="s">
        <v>3</v>
      </c>
    </row>
    <row r="1896" spans="1:7" x14ac:dyDescent="0.25">
      <c r="A1896" s="4">
        <v>41897</v>
      </c>
      <c r="B1896" s="4">
        <v>142.5</v>
      </c>
      <c r="C1896" s="4">
        <v>0</v>
      </c>
      <c r="D1896" s="4">
        <v>82.5</v>
      </c>
      <c r="E1896" s="4">
        <v>7.5</v>
      </c>
      <c r="F1896" s="4">
        <v>0</v>
      </c>
      <c r="G1896" s="4" t="s">
        <v>203</v>
      </c>
    </row>
    <row r="1897" spans="1:7" x14ac:dyDescent="0.25">
      <c r="A1897" s="4">
        <v>41898</v>
      </c>
      <c r="B1897" s="4">
        <v>139.5</v>
      </c>
      <c r="C1897" s="4">
        <v>0</v>
      </c>
      <c r="D1897" s="4">
        <v>85.5</v>
      </c>
      <c r="E1897" s="4">
        <v>31</v>
      </c>
      <c r="F1897" s="4">
        <v>0</v>
      </c>
    </row>
    <row r="1898" spans="1:7" x14ac:dyDescent="0.25">
      <c r="A1898" s="4">
        <v>41907</v>
      </c>
      <c r="B1898" s="4">
        <v>127.5</v>
      </c>
      <c r="C1898" s="4">
        <v>15</v>
      </c>
      <c r="D1898" s="4">
        <v>82.5</v>
      </c>
      <c r="E1898" s="4">
        <v>7</v>
      </c>
      <c r="F1898" s="4">
        <v>0</v>
      </c>
      <c r="G1898" s="4" t="s">
        <v>3</v>
      </c>
    </row>
    <row r="1899" spans="1:7" x14ac:dyDescent="0.25">
      <c r="A1899" s="4">
        <v>41909</v>
      </c>
      <c r="B1899" s="4">
        <v>45</v>
      </c>
      <c r="C1899" s="4">
        <v>0</v>
      </c>
      <c r="D1899" s="4">
        <v>67.5</v>
      </c>
      <c r="E1899" s="4">
        <v>18</v>
      </c>
      <c r="F1899" s="4">
        <v>112.5</v>
      </c>
      <c r="G1899" s="4" t="s">
        <v>194</v>
      </c>
    </row>
    <row r="1900" spans="1:7" x14ac:dyDescent="0.25">
      <c r="A1900" s="4">
        <v>41911</v>
      </c>
      <c r="B1900" s="4">
        <v>139.5</v>
      </c>
      <c r="C1900" s="4">
        <v>0</v>
      </c>
      <c r="D1900" s="4">
        <v>78</v>
      </c>
      <c r="E1900" s="4">
        <v>11</v>
      </c>
      <c r="F1900" s="4">
        <v>7.5</v>
      </c>
      <c r="G1900" s="4" t="s">
        <v>194</v>
      </c>
    </row>
    <row r="1901" spans="1:7" x14ac:dyDescent="0.25">
      <c r="A1901" s="4">
        <v>41912</v>
      </c>
      <c r="B1901" s="4">
        <v>127.5</v>
      </c>
      <c r="C1901" s="4">
        <v>19.5</v>
      </c>
      <c r="D1901" s="4">
        <v>78</v>
      </c>
      <c r="E1901" s="4">
        <v>19.5</v>
      </c>
      <c r="F1901" s="4">
        <v>0</v>
      </c>
      <c r="G1901" s="4" t="s">
        <v>203</v>
      </c>
    </row>
    <row r="1902" spans="1:7" x14ac:dyDescent="0.25">
      <c r="A1902" s="4">
        <v>41923</v>
      </c>
      <c r="B1902" s="4">
        <v>124.5</v>
      </c>
      <c r="C1902" s="4">
        <v>0</v>
      </c>
      <c r="D1902" s="4">
        <v>85.5</v>
      </c>
      <c r="E1902" s="4">
        <v>21.5</v>
      </c>
      <c r="F1902" s="4">
        <v>15</v>
      </c>
      <c r="G1902" s="4" t="s">
        <v>170</v>
      </c>
    </row>
    <row r="1903" spans="1:7" x14ac:dyDescent="0.25">
      <c r="A1903" s="4">
        <v>41924</v>
      </c>
      <c r="B1903" s="4">
        <v>142.5</v>
      </c>
      <c r="C1903" s="4">
        <v>4.5</v>
      </c>
      <c r="D1903" s="4">
        <v>78</v>
      </c>
      <c r="E1903" s="4">
        <v>14.5</v>
      </c>
      <c r="F1903" s="4">
        <v>0</v>
      </c>
      <c r="G1903" s="4" t="s">
        <v>185</v>
      </c>
    </row>
    <row r="1904" spans="1:7" x14ac:dyDescent="0.25">
      <c r="A1904" s="4">
        <v>41925</v>
      </c>
      <c r="B1904" s="4">
        <v>142.5</v>
      </c>
      <c r="C1904" s="4">
        <v>0</v>
      </c>
      <c r="D1904" s="4">
        <v>82.5</v>
      </c>
      <c r="E1904" s="4">
        <v>15</v>
      </c>
      <c r="F1904" s="4">
        <v>0</v>
      </c>
      <c r="G1904" s="4" t="s">
        <v>201</v>
      </c>
    </row>
    <row r="1905" spans="1:7" x14ac:dyDescent="0.25">
      <c r="A1905" s="4">
        <v>41926</v>
      </c>
      <c r="B1905" s="4">
        <v>135</v>
      </c>
      <c r="C1905" s="4">
        <v>0</v>
      </c>
      <c r="D1905" s="4">
        <v>90</v>
      </c>
      <c r="E1905" s="4">
        <v>47.5</v>
      </c>
      <c r="F1905" s="4">
        <v>0</v>
      </c>
      <c r="G1905" s="4" t="s">
        <v>180</v>
      </c>
    </row>
    <row r="1906" spans="1:7" x14ac:dyDescent="0.25">
      <c r="A1906" s="4">
        <v>41928</v>
      </c>
      <c r="B1906" s="4">
        <v>135</v>
      </c>
      <c r="C1906" s="4">
        <v>4.5</v>
      </c>
      <c r="D1906" s="4">
        <v>85.5</v>
      </c>
      <c r="E1906" s="4">
        <v>24</v>
      </c>
      <c r="F1906" s="4">
        <v>0</v>
      </c>
      <c r="G1906" s="4" t="s">
        <v>180</v>
      </c>
    </row>
    <row r="1907" spans="1:7" x14ac:dyDescent="0.25">
      <c r="A1907" s="4">
        <v>41929</v>
      </c>
      <c r="B1907" s="4">
        <v>135</v>
      </c>
      <c r="C1907" s="4">
        <v>0</v>
      </c>
      <c r="D1907" s="4">
        <v>90</v>
      </c>
      <c r="E1907" s="4">
        <v>22.5</v>
      </c>
      <c r="F1907" s="4">
        <v>0</v>
      </c>
    </row>
    <row r="1908" spans="1:7" x14ac:dyDescent="0.25">
      <c r="A1908" s="4">
        <v>41950</v>
      </c>
      <c r="B1908" s="4">
        <v>150</v>
      </c>
      <c r="C1908" s="4">
        <v>4.5</v>
      </c>
      <c r="D1908" s="4">
        <v>70.5</v>
      </c>
      <c r="E1908" s="4">
        <v>16.5</v>
      </c>
      <c r="F1908" s="4">
        <v>0</v>
      </c>
      <c r="G1908" s="4" t="s">
        <v>185</v>
      </c>
    </row>
    <row r="1909" spans="1:7" x14ac:dyDescent="0.25">
      <c r="A1909" s="4">
        <v>41951</v>
      </c>
      <c r="B1909" s="4">
        <v>150</v>
      </c>
      <c r="C1909" s="4">
        <v>4.5</v>
      </c>
      <c r="D1909" s="4">
        <v>70.5</v>
      </c>
      <c r="E1909" s="4">
        <v>14</v>
      </c>
      <c r="F1909" s="4">
        <v>0</v>
      </c>
      <c r="G1909" s="4" t="s">
        <v>185</v>
      </c>
    </row>
    <row r="1910" spans="1:7" x14ac:dyDescent="0.25">
      <c r="A1910" s="4">
        <v>41953</v>
      </c>
      <c r="B1910" s="4">
        <v>124</v>
      </c>
      <c r="C1910" s="4">
        <v>8</v>
      </c>
      <c r="D1910" s="4">
        <v>78</v>
      </c>
      <c r="E1910" s="4">
        <v>0</v>
      </c>
      <c r="F1910" s="4">
        <v>15</v>
      </c>
    </row>
    <row r="1911" spans="1:7" x14ac:dyDescent="0.25">
      <c r="A1911" s="4">
        <v>41955</v>
      </c>
      <c r="B1911" s="4">
        <v>150</v>
      </c>
      <c r="C1911" s="4">
        <v>0</v>
      </c>
      <c r="D1911" s="4">
        <v>75</v>
      </c>
      <c r="E1911" s="4">
        <v>15</v>
      </c>
      <c r="F1911" s="4">
        <v>0</v>
      </c>
      <c r="G1911" s="4" t="s">
        <v>203</v>
      </c>
    </row>
    <row r="1912" spans="1:7" x14ac:dyDescent="0.25">
      <c r="A1912" s="4">
        <v>41956</v>
      </c>
      <c r="B1912" s="4">
        <v>142.5</v>
      </c>
      <c r="C1912" s="4">
        <v>0</v>
      </c>
      <c r="D1912" s="4">
        <v>82.5</v>
      </c>
      <c r="E1912" s="4">
        <v>46.5</v>
      </c>
      <c r="F1912" s="4">
        <v>0</v>
      </c>
      <c r="G1912" s="4" t="s">
        <v>203</v>
      </c>
    </row>
    <row r="1913" spans="1:7" x14ac:dyDescent="0.25">
      <c r="A1913" s="4">
        <v>41957</v>
      </c>
      <c r="B1913" s="4">
        <v>145.5</v>
      </c>
      <c r="C1913" s="4">
        <v>0</v>
      </c>
      <c r="D1913" s="4">
        <v>78</v>
      </c>
      <c r="E1913" s="4">
        <v>22</v>
      </c>
      <c r="F1913" s="4">
        <v>1.5</v>
      </c>
      <c r="G1913" s="4" t="s">
        <v>203</v>
      </c>
    </row>
    <row r="1914" spans="1:7" x14ac:dyDescent="0.25">
      <c r="A1914" s="4">
        <v>41958</v>
      </c>
      <c r="B1914" s="4">
        <v>142.5</v>
      </c>
      <c r="C1914" s="4">
        <v>0</v>
      </c>
      <c r="D1914" s="4">
        <v>82.5</v>
      </c>
      <c r="E1914" s="4">
        <v>19.5</v>
      </c>
      <c r="F1914" s="4">
        <v>0</v>
      </c>
      <c r="G1914" s="4" t="s">
        <v>203</v>
      </c>
    </row>
    <row r="1915" spans="1:7" x14ac:dyDescent="0.25">
      <c r="A1915" s="4">
        <v>41968</v>
      </c>
      <c r="B1915" s="4">
        <v>146.5</v>
      </c>
      <c r="C1915" s="4">
        <v>3.5</v>
      </c>
      <c r="D1915" s="4">
        <v>75</v>
      </c>
      <c r="E1915" s="4">
        <v>21</v>
      </c>
      <c r="F1915" s="4">
        <v>0</v>
      </c>
      <c r="G1915" s="4" t="s">
        <v>188</v>
      </c>
    </row>
    <row r="1916" spans="1:7" x14ac:dyDescent="0.25">
      <c r="A1916" s="4">
        <v>41969</v>
      </c>
      <c r="B1916" s="4">
        <v>139.5</v>
      </c>
      <c r="C1916" s="4">
        <v>0</v>
      </c>
      <c r="D1916" s="4">
        <v>85.5</v>
      </c>
      <c r="E1916" s="4">
        <v>18.5</v>
      </c>
      <c r="F1916" s="4">
        <v>0</v>
      </c>
      <c r="G1916" s="4" t="s">
        <v>188</v>
      </c>
    </row>
    <row r="1917" spans="1:7" x14ac:dyDescent="0.25">
      <c r="A1917" s="4">
        <v>41971</v>
      </c>
      <c r="B1917" s="4">
        <v>142.5</v>
      </c>
      <c r="C1917" s="4">
        <v>0</v>
      </c>
      <c r="D1917" s="4">
        <v>82.5</v>
      </c>
      <c r="E1917" s="4">
        <v>56</v>
      </c>
      <c r="F1917" s="4">
        <v>0</v>
      </c>
    </row>
    <row r="1918" spans="1:7" x14ac:dyDescent="0.25">
      <c r="A1918" s="4">
        <v>41974</v>
      </c>
      <c r="B1918" s="4">
        <v>134.5</v>
      </c>
      <c r="C1918" s="4">
        <v>0</v>
      </c>
      <c r="D1918" s="4">
        <v>82.5</v>
      </c>
      <c r="E1918" s="4">
        <v>38.5</v>
      </c>
      <c r="F1918" s="4">
        <v>8</v>
      </c>
      <c r="G1918" s="4" t="s">
        <v>196</v>
      </c>
    </row>
    <row r="1919" spans="1:7" x14ac:dyDescent="0.25">
      <c r="A1919" s="4">
        <v>41978</v>
      </c>
      <c r="B1919" s="4">
        <v>120</v>
      </c>
      <c r="C1919" s="4">
        <v>19.5</v>
      </c>
      <c r="D1919" s="4">
        <v>85.5</v>
      </c>
      <c r="E1919" s="4">
        <v>28</v>
      </c>
      <c r="F1919" s="4">
        <v>0</v>
      </c>
      <c r="G1919" s="4" t="s">
        <v>180</v>
      </c>
    </row>
    <row r="1920" spans="1:7" x14ac:dyDescent="0.25">
      <c r="A1920" s="4">
        <v>41979</v>
      </c>
      <c r="B1920" s="4">
        <v>127.5</v>
      </c>
      <c r="C1920" s="4">
        <v>7.5</v>
      </c>
      <c r="D1920" s="4">
        <v>90</v>
      </c>
      <c r="E1920" s="4">
        <v>7</v>
      </c>
      <c r="F1920" s="4">
        <v>0</v>
      </c>
      <c r="G1920" s="4" t="s">
        <v>180</v>
      </c>
    </row>
    <row r="1921" spans="1:7" x14ac:dyDescent="0.25">
      <c r="A1921" s="4">
        <v>41980</v>
      </c>
      <c r="B1921" s="4">
        <v>126</v>
      </c>
      <c r="C1921" s="4">
        <v>0</v>
      </c>
      <c r="D1921" s="4">
        <v>82</v>
      </c>
      <c r="E1921" s="4">
        <v>45</v>
      </c>
      <c r="F1921" s="4">
        <v>17</v>
      </c>
      <c r="G1921" s="4" t="s">
        <v>195</v>
      </c>
    </row>
    <row r="1922" spans="1:7" x14ac:dyDescent="0.25">
      <c r="A1922" s="4">
        <v>41982</v>
      </c>
      <c r="B1922" s="4">
        <v>140</v>
      </c>
      <c r="C1922" s="4">
        <v>0</v>
      </c>
      <c r="D1922" s="4">
        <v>85</v>
      </c>
      <c r="E1922" s="4">
        <v>38</v>
      </c>
      <c r="F1922" s="4">
        <v>0</v>
      </c>
      <c r="G1922" s="4" t="s">
        <v>195</v>
      </c>
    </row>
    <row r="1923" spans="1:7" x14ac:dyDescent="0.25">
      <c r="A1923" s="4">
        <v>42010</v>
      </c>
      <c r="B1923" s="4">
        <v>135</v>
      </c>
      <c r="C1923" s="4">
        <v>0</v>
      </c>
      <c r="D1923" s="4">
        <v>90</v>
      </c>
      <c r="E1923" s="4">
        <v>80</v>
      </c>
      <c r="F1923" s="4">
        <v>0</v>
      </c>
    </row>
    <row r="1924" spans="1:7" x14ac:dyDescent="0.25">
      <c r="A1924" s="4">
        <v>42011</v>
      </c>
      <c r="B1924" s="4">
        <v>117</v>
      </c>
      <c r="C1924" s="4">
        <v>0</v>
      </c>
      <c r="D1924" s="4">
        <v>78</v>
      </c>
      <c r="E1924" s="4">
        <v>3.5</v>
      </c>
      <c r="F1924" s="4">
        <v>30</v>
      </c>
    </row>
    <row r="1925" spans="1:7" x14ac:dyDescent="0.25">
      <c r="A1925" s="4">
        <v>42013</v>
      </c>
      <c r="B1925" s="4">
        <v>135.5</v>
      </c>
      <c r="C1925" s="4">
        <v>0</v>
      </c>
      <c r="D1925" s="4">
        <v>75</v>
      </c>
      <c r="E1925" s="4">
        <v>29.5</v>
      </c>
      <c r="F1925" s="4">
        <v>7</v>
      </c>
    </row>
    <row r="1926" spans="1:7" x14ac:dyDescent="0.25">
      <c r="A1926" s="4">
        <v>42014</v>
      </c>
      <c r="B1926" s="4">
        <v>119</v>
      </c>
      <c r="C1926" s="4">
        <v>0</v>
      </c>
      <c r="D1926" s="4">
        <v>82.5</v>
      </c>
      <c r="E1926" s="4">
        <v>29.5</v>
      </c>
      <c r="F1926" s="4">
        <v>23.5</v>
      </c>
    </row>
    <row r="1927" spans="1:7" x14ac:dyDescent="0.25">
      <c r="A1927" s="4">
        <v>42015</v>
      </c>
      <c r="B1927" s="4">
        <v>135</v>
      </c>
      <c r="C1927" s="4">
        <v>0</v>
      </c>
      <c r="D1927" s="4">
        <v>90</v>
      </c>
      <c r="E1927" s="4">
        <v>11</v>
      </c>
      <c r="F1927" s="4">
        <v>0</v>
      </c>
      <c r="G1927" s="4" t="s">
        <v>167</v>
      </c>
    </row>
    <row r="1928" spans="1:7" x14ac:dyDescent="0.25">
      <c r="A1928" s="4">
        <v>42016</v>
      </c>
      <c r="B1928" s="4">
        <v>130.5</v>
      </c>
      <c r="C1928" s="4">
        <v>0</v>
      </c>
      <c r="D1928" s="4">
        <v>82.5</v>
      </c>
      <c r="E1928" s="4">
        <v>7.5</v>
      </c>
      <c r="F1928" s="4">
        <v>12</v>
      </c>
      <c r="G1928" s="4" t="s">
        <v>181</v>
      </c>
    </row>
    <row r="1929" spans="1:7" x14ac:dyDescent="0.25">
      <c r="A1929" s="4">
        <v>42017</v>
      </c>
      <c r="B1929" s="4">
        <v>102.5</v>
      </c>
      <c r="C1929" s="4">
        <v>0</v>
      </c>
      <c r="D1929" s="4">
        <v>82.5</v>
      </c>
      <c r="E1929" s="4">
        <v>7.5</v>
      </c>
      <c r="F1929" s="4">
        <v>40</v>
      </c>
      <c r="G1929" s="4" t="s">
        <v>181</v>
      </c>
    </row>
    <row r="1930" spans="1:7" x14ac:dyDescent="0.25">
      <c r="A1930" s="4">
        <v>42018</v>
      </c>
      <c r="B1930" s="4">
        <v>139</v>
      </c>
      <c r="C1930" s="4">
        <v>0</v>
      </c>
      <c r="D1930" s="4">
        <v>82.5</v>
      </c>
      <c r="E1930" s="4">
        <v>11</v>
      </c>
      <c r="F1930" s="4">
        <v>3.5</v>
      </c>
      <c r="G1930" s="4" t="s">
        <v>181</v>
      </c>
    </row>
    <row r="1931" spans="1:7" x14ac:dyDescent="0.25">
      <c r="A1931" s="4">
        <v>42019</v>
      </c>
      <c r="B1931" s="4">
        <v>138</v>
      </c>
      <c r="C1931" s="4">
        <v>0</v>
      </c>
      <c r="D1931" s="4">
        <v>82.5</v>
      </c>
      <c r="E1931" s="4">
        <v>10.5</v>
      </c>
      <c r="F1931" s="4">
        <v>4.5</v>
      </c>
      <c r="G1931" s="4" t="s">
        <v>181</v>
      </c>
    </row>
    <row r="1932" spans="1:7" x14ac:dyDescent="0.25">
      <c r="A1932" s="4">
        <v>42020</v>
      </c>
      <c r="B1932" s="4">
        <v>123.5</v>
      </c>
      <c r="C1932" s="4">
        <v>0</v>
      </c>
      <c r="D1932" s="4">
        <v>75</v>
      </c>
      <c r="E1932" s="4">
        <v>25</v>
      </c>
      <c r="F1932" s="4">
        <v>26.5</v>
      </c>
      <c r="G1932" s="4" t="s">
        <v>203</v>
      </c>
    </row>
    <row r="1933" spans="1:7" x14ac:dyDescent="0.25">
      <c r="A1933" s="4">
        <v>42022</v>
      </c>
      <c r="B1933" s="4">
        <v>135</v>
      </c>
      <c r="C1933" s="4">
        <v>0</v>
      </c>
      <c r="D1933" s="4">
        <v>82.5</v>
      </c>
      <c r="E1933" s="4">
        <v>7.5</v>
      </c>
      <c r="F1933" s="4">
        <v>7.5</v>
      </c>
      <c r="G1933" s="4" t="s">
        <v>191</v>
      </c>
    </row>
    <row r="1934" spans="1:7" x14ac:dyDescent="0.25">
      <c r="A1934" s="4">
        <v>42024</v>
      </c>
      <c r="B1934" s="4">
        <v>135</v>
      </c>
      <c r="C1934" s="4">
        <v>4.5</v>
      </c>
      <c r="D1934" s="4">
        <v>85.5</v>
      </c>
      <c r="E1934" s="4">
        <v>8</v>
      </c>
      <c r="F1934" s="4">
        <v>0</v>
      </c>
      <c r="G1934" s="4" t="s">
        <v>184</v>
      </c>
    </row>
    <row r="1935" spans="1:7" x14ac:dyDescent="0.25">
      <c r="A1935" s="4">
        <v>42027</v>
      </c>
      <c r="B1935" s="4">
        <v>117</v>
      </c>
      <c r="C1935" s="4">
        <v>15</v>
      </c>
      <c r="D1935" s="4">
        <v>85.5</v>
      </c>
      <c r="E1935" s="4">
        <v>45</v>
      </c>
      <c r="F1935" s="4">
        <v>7.5</v>
      </c>
    </row>
    <row r="1936" spans="1:7" x14ac:dyDescent="0.25">
      <c r="A1936" s="4">
        <v>42041</v>
      </c>
      <c r="B1936" s="4">
        <v>127.5</v>
      </c>
      <c r="C1936" s="4">
        <v>0</v>
      </c>
      <c r="D1936" s="4">
        <v>90</v>
      </c>
      <c r="E1936" s="4">
        <v>10.5</v>
      </c>
      <c r="F1936" s="4">
        <v>7.5</v>
      </c>
      <c r="G1936" s="4" t="s">
        <v>198</v>
      </c>
    </row>
    <row r="1937" spans="1:7" x14ac:dyDescent="0.25">
      <c r="A1937" s="4">
        <v>42043</v>
      </c>
      <c r="B1937" s="4">
        <v>142.5</v>
      </c>
      <c r="C1937" s="4">
        <v>0</v>
      </c>
      <c r="D1937" s="4">
        <v>82.5</v>
      </c>
      <c r="E1937" s="4">
        <v>61</v>
      </c>
      <c r="F1937" s="4">
        <v>0</v>
      </c>
    </row>
    <row r="1938" spans="1:7" x14ac:dyDescent="0.25">
      <c r="A1938" s="4">
        <v>42044</v>
      </c>
      <c r="B1938" s="4">
        <v>135</v>
      </c>
      <c r="C1938" s="4">
        <v>12</v>
      </c>
      <c r="D1938" s="4">
        <v>70.5</v>
      </c>
      <c r="E1938" s="4">
        <v>10.5</v>
      </c>
      <c r="F1938" s="4">
        <v>7.5</v>
      </c>
      <c r="G1938" s="4" t="s">
        <v>3</v>
      </c>
    </row>
    <row r="1939" spans="1:7" x14ac:dyDescent="0.25">
      <c r="A1939" s="4">
        <v>42047</v>
      </c>
      <c r="B1939" s="4">
        <v>126.5</v>
      </c>
      <c r="C1939" s="4">
        <v>0</v>
      </c>
      <c r="D1939" s="4">
        <v>82.5</v>
      </c>
      <c r="E1939" s="4">
        <v>26</v>
      </c>
      <c r="F1939" s="4">
        <v>16</v>
      </c>
      <c r="G1939" s="4" t="s">
        <v>196</v>
      </c>
    </row>
    <row r="1940" spans="1:7" x14ac:dyDescent="0.25">
      <c r="A1940" s="4">
        <v>42048</v>
      </c>
      <c r="B1940" s="4">
        <v>154.5</v>
      </c>
      <c r="C1940" s="4">
        <v>0</v>
      </c>
      <c r="D1940" s="4">
        <v>70.5</v>
      </c>
      <c r="E1940" s="4">
        <v>34</v>
      </c>
      <c r="F1940" s="4">
        <v>0</v>
      </c>
      <c r="G1940" s="4" t="s">
        <v>203</v>
      </c>
    </row>
    <row r="1941" spans="1:7" x14ac:dyDescent="0.25">
      <c r="A1941" s="4">
        <v>42050</v>
      </c>
      <c r="B1941" s="4">
        <v>125</v>
      </c>
      <c r="C1941" s="4">
        <v>7.5</v>
      </c>
      <c r="D1941" s="4">
        <v>90</v>
      </c>
      <c r="E1941" s="4">
        <v>8</v>
      </c>
      <c r="F1941" s="4">
        <v>2.5</v>
      </c>
      <c r="G1941" s="4" t="s">
        <v>180</v>
      </c>
    </row>
    <row r="1942" spans="1:7" x14ac:dyDescent="0.25">
      <c r="A1942" s="4">
        <v>42051</v>
      </c>
      <c r="B1942" s="4">
        <v>126</v>
      </c>
      <c r="C1942" s="4">
        <v>12</v>
      </c>
      <c r="D1942" s="4">
        <v>85.5</v>
      </c>
      <c r="E1942" s="4">
        <v>13</v>
      </c>
      <c r="F1942" s="4">
        <v>1.5</v>
      </c>
      <c r="G1942" s="4" t="s">
        <v>180</v>
      </c>
    </row>
    <row r="1943" spans="1:7" x14ac:dyDescent="0.25">
      <c r="A1943" s="4">
        <v>42052</v>
      </c>
      <c r="B1943" s="4">
        <v>140</v>
      </c>
      <c r="C1943" s="4">
        <v>0</v>
      </c>
      <c r="D1943" s="4">
        <v>85</v>
      </c>
      <c r="E1943" s="4">
        <v>65</v>
      </c>
      <c r="F1943" s="4">
        <v>0</v>
      </c>
      <c r="G1943" s="4" t="s">
        <v>195</v>
      </c>
    </row>
    <row r="1944" spans="1:7" x14ac:dyDescent="0.25">
      <c r="A1944" s="4">
        <v>42053</v>
      </c>
      <c r="B1944" s="4">
        <v>135</v>
      </c>
      <c r="C1944" s="4">
        <v>0</v>
      </c>
      <c r="D1944" s="4">
        <v>82.5</v>
      </c>
      <c r="E1944" s="4">
        <v>11</v>
      </c>
      <c r="F1944" s="4">
        <v>7.5</v>
      </c>
      <c r="G1944" s="4" t="s">
        <v>203</v>
      </c>
    </row>
    <row r="1945" spans="1:7" x14ac:dyDescent="0.25">
      <c r="A1945" s="4">
        <v>42054</v>
      </c>
      <c r="B1945" s="4">
        <v>90</v>
      </c>
      <c r="C1945" s="4">
        <v>0</v>
      </c>
      <c r="D1945" s="4">
        <v>90</v>
      </c>
      <c r="E1945" s="4">
        <v>15</v>
      </c>
      <c r="F1945" s="4">
        <v>45</v>
      </c>
    </row>
    <row r="1946" spans="1:7" x14ac:dyDescent="0.25">
      <c r="A1946" s="4">
        <v>42061</v>
      </c>
      <c r="B1946" s="4">
        <v>139.5</v>
      </c>
      <c r="C1946" s="4">
        <v>0</v>
      </c>
      <c r="D1946" s="4">
        <v>78</v>
      </c>
      <c r="E1946" s="4">
        <v>29.5</v>
      </c>
      <c r="F1946" s="4">
        <v>7.5</v>
      </c>
      <c r="G1946" s="4" t="s">
        <v>196</v>
      </c>
    </row>
    <row r="1947" spans="1:7" x14ac:dyDescent="0.25">
      <c r="A1947" s="4">
        <v>42064</v>
      </c>
      <c r="B1947" s="4">
        <v>117</v>
      </c>
      <c r="C1947" s="4">
        <v>0</v>
      </c>
      <c r="D1947" s="4">
        <v>85.5</v>
      </c>
      <c r="E1947" s="4">
        <v>39.5</v>
      </c>
      <c r="F1947" s="4">
        <v>22.5</v>
      </c>
      <c r="G1947" s="4" t="s">
        <v>196</v>
      </c>
    </row>
    <row r="1948" spans="1:7" x14ac:dyDescent="0.25">
      <c r="A1948" s="4">
        <v>42068</v>
      </c>
      <c r="B1948" s="4">
        <v>116.5</v>
      </c>
      <c r="C1948" s="4">
        <v>7.5</v>
      </c>
      <c r="D1948" s="4">
        <v>90</v>
      </c>
      <c r="E1948" s="4">
        <v>8</v>
      </c>
      <c r="F1948" s="4">
        <v>11</v>
      </c>
      <c r="G1948" s="4" t="s">
        <v>180</v>
      </c>
    </row>
    <row r="1949" spans="1:7" x14ac:dyDescent="0.25">
      <c r="A1949" s="4">
        <v>42070</v>
      </c>
      <c r="B1949" s="4">
        <v>127.5</v>
      </c>
      <c r="C1949" s="4">
        <v>0</v>
      </c>
      <c r="D1949" s="4">
        <v>82.5</v>
      </c>
      <c r="E1949" s="4">
        <v>33</v>
      </c>
      <c r="F1949" s="4">
        <v>15</v>
      </c>
      <c r="G1949" s="4" t="s">
        <v>179</v>
      </c>
    </row>
    <row r="1950" spans="1:7" x14ac:dyDescent="0.25">
      <c r="A1950" s="4">
        <v>42134</v>
      </c>
      <c r="B1950" s="4">
        <v>142.5</v>
      </c>
      <c r="C1950" s="4">
        <v>4.5</v>
      </c>
      <c r="D1950" s="4">
        <v>78</v>
      </c>
      <c r="E1950" s="4">
        <v>7.5</v>
      </c>
      <c r="F1950" s="4">
        <v>0</v>
      </c>
    </row>
    <row r="1951" spans="1:7" x14ac:dyDescent="0.25">
      <c r="A1951" s="4">
        <v>42135</v>
      </c>
      <c r="B1951" s="4">
        <v>135</v>
      </c>
      <c r="C1951" s="4">
        <v>0</v>
      </c>
      <c r="D1951" s="4">
        <v>90</v>
      </c>
      <c r="E1951" s="4">
        <v>7.5</v>
      </c>
      <c r="F1951" s="4">
        <v>0</v>
      </c>
      <c r="G1951" s="4" t="s">
        <v>193</v>
      </c>
    </row>
    <row r="1952" spans="1:7" x14ac:dyDescent="0.25">
      <c r="A1952" s="4">
        <v>42136</v>
      </c>
      <c r="B1952" s="4">
        <v>142.5</v>
      </c>
      <c r="C1952" s="4">
        <v>0</v>
      </c>
      <c r="D1952" s="4">
        <v>75</v>
      </c>
      <c r="E1952" s="4">
        <v>7.5</v>
      </c>
      <c r="F1952" s="4">
        <v>7.5</v>
      </c>
      <c r="G1952" s="4" t="s">
        <v>193</v>
      </c>
    </row>
    <row r="1953" spans="1:7" x14ac:dyDescent="0.25">
      <c r="A1953" s="4">
        <v>42138</v>
      </c>
      <c r="B1953" s="4">
        <v>135</v>
      </c>
      <c r="C1953" s="4">
        <v>0</v>
      </c>
      <c r="D1953" s="4">
        <v>90</v>
      </c>
      <c r="E1953" s="4">
        <v>8</v>
      </c>
      <c r="F1953" s="4">
        <v>0</v>
      </c>
      <c r="G1953" s="4" t="s">
        <v>180</v>
      </c>
    </row>
    <row r="1954" spans="1:7" x14ac:dyDescent="0.25">
      <c r="A1954" s="4">
        <v>42140</v>
      </c>
      <c r="B1954" s="4">
        <v>132</v>
      </c>
      <c r="C1954" s="4">
        <v>7.5</v>
      </c>
      <c r="D1954" s="4">
        <v>85.5</v>
      </c>
      <c r="E1954" s="4">
        <v>29.5</v>
      </c>
      <c r="F1954" s="4">
        <v>0</v>
      </c>
    </row>
    <row r="1955" spans="1:7" x14ac:dyDescent="0.25">
      <c r="A1955" s="4">
        <v>42141</v>
      </c>
      <c r="B1955" s="4">
        <v>135</v>
      </c>
      <c r="C1955" s="4">
        <v>0</v>
      </c>
      <c r="D1955" s="4">
        <v>90</v>
      </c>
      <c r="E1955" s="4">
        <v>15</v>
      </c>
      <c r="F1955" s="4">
        <v>0</v>
      </c>
    </row>
    <row r="1956" spans="1:7" x14ac:dyDescent="0.25">
      <c r="A1956" s="4">
        <v>42142</v>
      </c>
      <c r="B1956" s="4">
        <v>132</v>
      </c>
      <c r="C1956" s="4">
        <v>0</v>
      </c>
      <c r="D1956" s="4">
        <v>85.5</v>
      </c>
      <c r="E1956" s="4">
        <v>26</v>
      </c>
      <c r="F1956" s="4">
        <v>7.5</v>
      </c>
    </row>
    <row r="1957" spans="1:7" x14ac:dyDescent="0.25">
      <c r="A1957" s="4">
        <v>42168</v>
      </c>
      <c r="B1957" s="4">
        <v>138</v>
      </c>
      <c r="C1957" s="4">
        <v>0</v>
      </c>
      <c r="D1957" s="4">
        <v>78</v>
      </c>
      <c r="E1957" s="4">
        <v>18</v>
      </c>
      <c r="F1957" s="4">
        <v>9</v>
      </c>
      <c r="G1957" s="4" t="s">
        <v>196</v>
      </c>
    </row>
    <row r="1958" spans="1:7" x14ac:dyDescent="0.25">
      <c r="A1958" s="4">
        <v>42169</v>
      </c>
      <c r="B1958" s="4">
        <v>133.5</v>
      </c>
      <c r="C1958" s="4">
        <v>4.5</v>
      </c>
      <c r="D1958" s="4">
        <v>85.5</v>
      </c>
      <c r="E1958" s="4">
        <v>7.5</v>
      </c>
      <c r="F1958" s="4">
        <v>1.5</v>
      </c>
    </row>
    <row r="1959" spans="1:7" x14ac:dyDescent="0.25">
      <c r="A1959" s="4">
        <v>42171</v>
      </c>
      <c r="B1959" s="4">
        <v>135</v>
      </c>
      <c r="C1959" s="4">
        <v>4.5</v>
      </c>
      <c r="D1959" s="4">
        <v>85.5</v>
      </c>
      <c r="E1959" s="4">
        <v>21.5</v>
      </c>
      <c r="F1959" s="4">
        <v>0</v>
      </c>
      <c r="G1959" s="4" t="s">
        <v>166</v>
      </c>
    </row>
    <row r="1960" spans="1:7" x14ac:dyDescent="0.25">
      <c r="A1960" s="4">
        <v>42172</v>
      </c>
      <c r="B1960" s="4">
        <v>138</v>
      </c>
      <c r="C1960" s="4">
        <v>0</v>
      </c>
      <c r="D1960" s="4">
        <v>82.5</v>
      </c>
      <c r="E1960" s="4">
        <v>7.5</v>
      </c>
      <c r="F1960" s="4">
        <v>4.5</v>
      </c>
      <c r="G1960" s="4" t="s">
        <v>181</v>
      </c>
    </row>
    <row r="1961" spans="1:7" x14ac:dyDescent="0.25">
      <c r="A1961" s="4">
        <v>42173</v>
      </c>
      <c r="B1961" s="4">
        <v>135</v>
      </c>
      <c r="C1961" s="4">
        <v>0</v>
      </c>
      <c r="D1961" s="4">
        <v>85</v>
      </c>
      <c r="E1961" s="4">
        <v>47.5</v>
      </c>
      <c r="F1961" s="4">
        <v>5</v>
      </c>
      <c r="G1961" s="4" t="s">
        <v>195</v>
      </c>
    </row>
    <row r="1962" spans="1:7" x14ac:dyDescent="0.25">
      <c r="A1962" s="4">
        <v>42174</v>
      </c>
      <c r="B1962" s="4">
        <v>140</v>
      </c>
      <c r="C1962" s="4">
        <v>0</v>
      </c>
      <c r="D1962" s="4">
        <v>85</v>
      </c>
      <c r="E1962" s="4">
        <v>15</v>
      </c>
      <c r="F1962" s="4">
        <v>0</v>
      </c>
      <c r="G1962" s="4" t="s">
        <v>195</v>
      </c>
    </row>
    <row r="1963" spans="1:7" x14ac:dyDescent="0.25">
      <c r="A1963" s="4">
        <v>42175</v>
      </c>
      <c r="B1963" s="4">
        <v>114.5</v>
      </c>
      <c r="C1963" s="4">
        <v>15</v>
      </c>
      <c r="D1963" s="4">
        <v>85</v>
      </c>
      <c r="E1963" s="4">
        <v>39</v>
      </c>
      <c r="F1963" s="4">
        <v>10.5</v>
      </c>
      <c r="G1963" s="4" t="s">
        <v>195</v>
      </c>
    </row>
    <row r="1964" spans="1:7" x14ac:dyDescent="0.25">
      <c r="A1964" s="4">
        <v>42176</v>
      </c>
      <c r="B1964" s="4">
        <v>102.5</v>
      </c>
      <c r="C1964" s="4">
        <v>0</v>
      </c>
      <c r="D1964" s="4">
        <v>77.5</v>
      </c>
      <c r="E1964" s="4">
        <v>15</v>
      </c>
      <c r="F1964" s="4">
        <v>45</v>
      </c>
      <c r="G1964" s="4" t="s">
        <v>195</v>
      </c>
    </row>
    <row r="1965" spans="1:7" x14ac:dyDescent="0.25">
      <c r="A1965" s="4">
        <v>42178</v>
      </c>
      <c r="B1965" s="4">
        <v>142.5</v>
      </c>
      <c r="C1965" s="4">
        <v>0</v>
      </c>
      <c r="D1965" s="4">
        <v>82.5</v>
      </c>
      <c r="E1965" s="4">
        <v>15</v>
      </c>
      <c r="F1965" s="4">
        <v>0</v>
      </c>
      <c r="G1965" s="4" t="s">
        <v>178</v>
      </c>
    </row>
    <row r="1966" spans="1:7" x14ac:dyDescent="0.25">
      <c r="A1966" s="4">
        <v>42179</v>
      </c>
      <c r="B1966" s="4">
        <v>128.5</v>
      </c>
      <c r="C1966" s="4">
        <v>0</v>
      </c>
      <c r="D1966" s="4">
        <v>85</v>
      </c>
      <c r="E1966" s="4">
        <v>26</v>
      </c>
      <c r="F1966" s="4">
        <v>11.5</v>
      </c>
      <c r="G1966" s="4" t="s">
        <v>195</v>
      </c>
    </row>
    <row r="1967" spans="1:7" x14ac:dyDescent="0.25">
      <c r="A1967" s="4">
        <v>42180</v>
      </c>
      <c r="B1967" s="4">
        <v>140</v>
      </c>
      <c r="C1967" s="4">
        <v>0</v>
      </c>
      <c r="D1967" s="4">
        <v>85</v>
      </c>
      <c r="E1967" s="4">
        <v>40</v>
      </c>
      <c r="F1967" s="4">
        <v>0</v>
      </c>
      <c r="G1967" s="4" t="s">
        <v>195</v>
      </c>
    </row>
    <row r="1968" spans="1:7" x14ac:dyDescent="0.25">
      <c r="A1968" s="4">
        <v>42181</v>
      </c>
      <c r="B1968" s="4">
        <v>117</v>
      </c>
      <c r="C1968" s="4">
        <v>0</v>
      </c>
      <c r="D1968" s="4">
        <v>85.5</v>
      </c>
      <c r="E1968" s="4">
        <v>11</v>
      </c>
      <c r="F1968" s="4">
        <v>22.5</v>
      </c>
      <c r="G1968" s="4" t="s">
        <v>194</v>
      </c>
    </row>
    <row r="1969" spans="1:7" x14ac:dyDescent="0.25">
      <c r="A1969" s="4">
        <v>42182</v>
      </c>
      <c r="B1969" s="4">
        <v>136.5</v>
      </c>
      <c r="C1969" s="4">
        <v>0</v>
      </c>
      <c r="D1969" s="4">
        <v>85</v>
      </c>
      <c r="E1969" s="4">
        <v>43</v>
      </c>
      <c r="F1969" s="4">
        <v>3.5</v>
      </c>
      <c r="G1969" s="4" t="s">
        <v>195</v>
      </c>
    </row>
    <row r="1970" spans="1:7" x14ac:dyDescent="0.25">
      <c r="A1970" s="4">
        <v>42183</v>
      </c>
      <c r="B1970" s="4">
        <v>135.5</v>
      </c>
      <c r="C1970" s="4">
        <v>0</v>
      </c>
      <c r="D1970" s="4">
        <v>85</v>
      </c>
      <c r="E1970" s="4">
        <v>30.5</v>
      </c>
      <c r="F1970" s="4">
        <v>4.5</v>
      </c>
      <c r="G1970" s="4" t="s">
        <v>195</v>
      </c>
    </row>
    <row r="1971" spans="1:7" x14ac:dyDescent="0.25">
      <c r="A1971" s="4">
        <v>42184</v>
      </c>
      <c r="B1971" s="4">
        <v>138</v>
      </c>
      <c r="C1971" s="4">
        <v>0</v>
      </c>
      <c r="D1971" s="4">
        <v>85</v>
      </c>
      <c r="E1971" s="4">
        <v>14</v>
      </c>
      <c r="F1971" s="4">
        <v>2</v>
      </c>
      <c r="G1971" s="4" t="s">
        <v>195</v>
      </c>
    </row>
    <row r="1972" spans="1:7" x14ac:dyDescent="0.25">
      <c r="A1972" s="4">
        <v>42186</v>
      </c>
      <c r="B1972" s="4">
        <v>112.5</v>
      </c>
      <c r="C1972" s="4">
        <v>30</v>
      </c>
      <c r="D1972" s="4">
        <v>82.5</v>
      </c>
      <c r="E1972" s="4">
        <v>35.5</v>
      </c>
      <c r="F1972" s="4">
        <v>0</v>
      </c>
      <c r="G1972" s="4" t="s">
        <v>203</v>
      </c>
    </row>
    <row r="1973" spans="1:7" x14ac:dyDescent="0.25">
      <c r="A1973" s="4">
        <v>42274</v>
      </c>
      <c r="B1973" s="4">
        <v>132</v>
      </c>
      <c r="C1973" s="4">
        <v>7.5</v>
      </c>
      <c r="D1973" s="4">
        <v>85.5</v>
      </c>
      <c r="E1973" s="4">
        <v>3</v>
      </c>
      <c r="F1973" s="4">
        <v>0</v>
      </c>
    </row>
    <row r="1974" spans="1:7" x14ac:dyDescent="0.25">
      <c r="A1974" s="4">
        <v>42275</v>
      </c>
      <c r="B1974" s="4">
        <v>127.5</v>
      </c>
      <c r="C1974" s="4">
        <v>0</v>
      </c>
      <c r="D1974" s="4">
        <v>82.5</v>
      </c>
      <c r="E1974" s="4">
        <v>7.5</v>
      </c>
      <c r="F1974" s="4">
        <v>15</v>
      </c>
      <c r="G1974" s="4" t="s">
        <v>194</v>
      </c>
    </row>
    <row r="1975" spans="1:7" x14ac:dyDescent="0.25">
      <c r="A1975" s="4">
        <v>42276</v>
      </c>
      <c r="B1975" s="4">
        <v>107.5</v>
      </c>
      <c r="C1975" s="4">
        <v>0</v>
      </c>
      <c r="D1975" s="4">
        <v>78</v>
      </c>
      <c r="E1975" s="4">
        <v>11</v>
      </c>
      <c r="F1975" s="4">
        <v>39.5</v>
      </c>
      <c r="G1975" s="4" t="s">
        <v>194</v>
      </c>
    </row>
    <row r="1976" spans="1:7" x14ac:dyDescent="0.25">
      <c r="A1976" s="4">
        <v>42277</v>
      </c>
      <c r="B1976" s="4">
        <v>147</v>
      </c>
      <c r="C1976" s="4">
        <v>0</v>
      </c>
      <c r="D1976" s="4">
        <v>78</v>
      </c>
      <c r="E1976" s="4">
        <v>14.5</v>
      </c>
      <c r="F1976" s="4">
        <v>0</v>
      </c>
      <c r="G1976" s="4" t="s">
        <v>194</v>
      </c>
    </row>
    <row r="1977" spans="1:7" x14ac:dyDescent="0.25">
      <c r="A1977" s="4">
        <v>42279</v>
      </c>
      <c r="B1977" s="4">
        <v>142.5</v>
      </c>
      <c r="C1977" s="4">
        <v>0</v>
      </c>
      <c r="D1977" s="4">
        <v>82.5</v>
      </c>
      <c r="E1977" s="4">
        <v>33</v>
      </c>
      <c r="F1977" s="4">
        <v>0</v>
      </c>
      <c r="G1977" s="4" t="s">
        <v>194</v>
      </c>
    </row>
    <row r="1978" spans="1:7" x14ac:dyDescent="0.25">
      <c r="A1978" s="4">
        <v>42326</v>
      </c>
      <c r="B1978" s="4">
        <v>147</v>
      </c>
      <c r="C1978" s="4">
        <v>0</v>
      </c>
      <c r="D1978" s="4">
        <v>78</v>
      </c>
      <c r="E1978" s="4">
        <v>40</v>
      </c>
      <c r="F1978" s="4">
        <v>0</v>
      </c>
    </row>
    <row r="1979" spans="1:7" x14ac:dyDescent="0.25">
      <c r="A1979" s="4">
        <v>42331</v>
      </c>
      <c r="B1979" s="4">
        <v>97.5</v>
      </c>
      <c r="C1979" s="4">
        <v>12</v>
      </c>
      <c r="D1979" s="4">
        <v>63</v>
      </c>
      <c r="E1979" s="4">
        <v>11</v>
      </c>
      <c r="F1979" s="4">
        <v>52.5</v>
      </c>
      <c r="G1979" s="4" t="s">
        <v>3</v>
      </c>
    </row>
    <row r="1980" spans="1:7" x14ac:dyDescent="0.25">
      <c r="A1980" s="4">
        <v>42333</v>
      </c>
      <c r="B1980" s="4">
        <v>110</v>
      </c>
      <c r="C1980" s="4">
        <v>0</v>
      </c>
      <c r="D1980" s="4">
        <v>85</v>
      </c>
      <c r="E1980" s="4">
        <v>22.5</v>
      </c>
      <c r="F1980" s="4">
        <v>22.5</v>
      </c>
      <c r="G1980" s="4" t="s">
        <v>195</v>
      </c>
    </row>
    <row r="1981" spans="1:7" x14ac:dyDescent="0.25">
      <c r="A1981" s="4">
        <v>42335</v>
      </c>
      <c r="B1981" s="4">
        <v>142.5</v>
      </c>
      <c r="C1981" s="4">
        <v>0</v>
      </c>
      <c r="D1981" s="4">
        <v>82.5</v>
      </c>
      <c r="E1981" s="4">
        <v>22.5</v>
      </c>
      <c r="F1981" s="4">
        <v>0</v>
      </c>
    </row>
    <row r="1982" spans="1:7" x14ac:dyDescent="0.25">
      <c r="A1982" s="4">
        <v>42456</v>
      </c>
      <c r="B1982" s="4">
        <v>124.5</v>
      </c>
      <c r="C1982" s="4">
        <v>0</v>
      </c>
      <c r="D1982" s="4">
        <v>85.5</v>
      </c>
      <c r="E1982" s="4">
        <v>39.5</v>
      </c>
      <c r="F1982" s="4">
        <v>15</v>
      </c>
      <c r="G1982" s="4" t="s">
        <v>172</v>
      </c>
    </row>
    <row r="1983" spans="1:7" x14ac:dyDescent="0.25">
      <c r="A1983" s="4">
        <v>42457</v>
      </c>
      <c r="B1983" s="4">
        <v>138</v>
      </c>
      <c r="C1983" s="4">
        <v>15</v>
      </c>
      <c r="D1983" s="4">
        <v>70.5</v>
      </c>
      <c r="E1983" s="4">
        <v>18.5</v>
      </c>
      <c r="F1983" s="4">
        <v>1.5</v>
      </c>
    </row>
    <row r="1984" spans="1:7" x14ac:dyDescent="0.25">
      <c r="A1984" s="4">
        <v>42462</v>
      </c>
      <c r="B1984" s="4">
        <v>150</v>
      </c>
      <c r="C1984" s="4">
        <v>0</v>
      </c>
      <c r="D1984" s="4">
        <v>75</v>
      </c>
      <c r="E1984" s="4">
        <v>27.5</v>
      </c>
      <c r="F1984" s="4">
        <v>0</v>
      </c>
      <c r="G1984" s="4" t="s">
        <v>196</v>
      </c>
    </row>
    <row r="1985" spans="1:7" x14ac:dyDescent="0.25">
      <c r="A1985" s="4">
        <v>42465</v>
      </c>
      <c r="B1985" s="4">
        <v>135</v>
      </c>
      <c r="C1985" s="4">
        <v>0</v>
      </c>
      <c r="D1985" s="4">
        <v>90</v>
      </c>
      <c r="E1985" s="4">
        <v>8</v>
      </c>
      <c r="F1985" s="4">
        <v>0</v>
      </c>
      <c r="G1985" s="4" t="s">
        <v>184</v>
      </c>
    </row>
    <row r="1986" spans="1:7" x14ac:dyDescent="0.25">
      <c r="A1986" s="4">
        <v>42466</v>
      </c>
      <c r="B1986" s="4">
        <v>132.5</v>
      </c>
      <c r="C1986" s="4">
        <v>7.5</v>
      </c>
      <c r="D1986" s="4">
        <v>85</v>
      </c>
      <c r="E1986" s="4">
        <v>26</v>
      </c>
      <c r="F1986" s="4">
        <v>0</v>
      </c>
      <c r="G1986" s="4" t="s">
        <v>195</v>
      </c>
    </row>
    <row r="1987" spans="1:7" x14ac:dyDescent="0.25">
      <c r="A1987" s="4">
        <v>42467</v>
      </c>
      <c r="B1987" s="4">
        <v>143</v>
      </c>
      <c r="C1987" s="4">
        <v>0</v>
      </c>
      <c r="D1987" s="4">
        <v>82</v>
      </c>
      <c r="E1987" s="4">
        <v>60</v>
      </c>
      <c r="F1987" s="4">
        <v>0</v>
      </c>
      <c r="G1987" s="4" t="s">
        <v>195</v>
      </c>
    </row>
    <row r="1988" spans="1:7" x14ac:dyDescent="0.25">
      <c r="A1988" s="4">
        <v>42468</v>
      </c>
      <c r="B1988" s="4">
        <v>147</v>
      </c>
      <c r="C1988" s="4">
        <v>0</v>
      </c>
      <c r="D1988" s="4">
        <v>78</v>
      </c>
      <c r="E1988" s="4">
        <v>61.5</v>
      </c>
      <c r="F1988" s="4">
        <v>0</v>
      </c>
    </row>
    <row r="1989" spans="1:7" x14ac:dyDescent="0.25">
      <c r="A1989" s="4">
        <v>42469</v>
      </c>
      <c r="B1989" s="4">
        <v>127.5</v>
      </c>
      <c r="C1989" s="4">
        <v>7.5</v>
      </c>
      <c r="D1989" s="4">
        <v>90</v>
      </c>
      <c r="E1989" s="4">
        <v>11</v>
      </c>
      <c r="F1989" s="4">
        <v>0</v>
      </c>
    </row>
    <row r="1990" spans="1:7" x14ac:dyDescent="0.25">
      <c r="A1990" s="4">
        <v>42517</v>
      </c>
      <c r="B1990" s="4">
        <v>120</v>
      </c>
      <c r="C1990" s="4">
        <v>0</v>
      </c>
      <c r="D1990" s="4">
        <v>90</v>
      </c>
      <c r="E1990" s="4">
        <v>15</v>
      </c>
      <c r="F1990" s="4">
        <v>15</v>
      </c>
      <c r="G1990" s="4" t="s">
        <v>189</v>
      </c>
    </row>
    <row r="1991" spans="1:7" x14ac:dyDescent="0.25">
      <c r="A1991" s="4">
        <v>42519</v>
      </c>
      <c r="B1991" s="4">
        <v>150</v>
      </c>
      <c r="C1991" s="4">
        <v>0</v>
      </c>
      <c r="D1991" s="4">
        <v>75</v>
      </c>
      <c r="E1991" s="4">
        <v>7.5</v>
      </c>
      <c r="F1991" s="4">
        <v>0</v>
      </c>
      <c r="G1991" s="4" t="s">
        <v>167</v>
      </c>
    </row>
    <row r="1992" spans="1:7" x14ac:dyDescent="0.25">
      <c r="A1992" s="4">
        <v>42520</v>
      </c>
      <c r="B1992" s="4">
        <v>131.5</v>
      </c>
      <c r="C1992" s="4">
        <v>0</v>
      </c>
      <c r="D1992" s="4">
        <v>90</v>
      </c>
      <c r="E1992" s="4">
        <v>16.5</v>
      </c>
      <c r="F1992" s="4">
        <v>3.5</v>
      </c>
      <c r="G1992" s="4" t="s">
        <v>167</v>
      </c>
    </row>
    <row r="1993" spans="1:7" x14ac:dyDescent="0.25">
      <c r="A1993" s="4">
        <v>42521</v>
      </c>
      <c r="B1993" s="4">
        <v>142.5</v>
      </c>
      <c r="C1993" s="4">
        <v>7.5</v>
      </c>
      <c r="D1993" s="4">
        <v>75</v>
      </c>
      <c r="E1993" s="4">
        <v>6.5</v>
      </c>
      <c r="F1993" s="4">
        <v>0</v>
      </c>
      <c r="G1993" s="4" t="s">
        <v>167</v>
      </c>
    </row>
    <row r="1994" spans="1:7" x14ac:dyDescent="0.25">
      <c r="A1994" s="4">
        <v>42523</v>
      </c>
      <c r="B1994" s="4">
        <v>132.5</v>
      </c>
      <c r="C1994" s="4">
        <v>0</v>
      </c>
      <c r="D1994" s="4">
        <v>85</v>
      </c>
      <c r="E1994" s="4">
        <v>30.5</v>
      </c>
      <c r="F1994" s="4">
        <v>7.5</v>
      </c>
      <c r="G1994" s="4" t="s">
        <v>164</v>
      </c>
    </row>
    <row r="1995" spans="1:7" x14ac:dyDescent="0.25">
      <c r="A1995" s="4">
        <v>42524</v>
      </c>
      <c r="B1995" s="4">
        <v>132</v>
      </c>
      <c r="C1995" s="4">
        <v>0</v>
      </c>
      <c r="D1995" s="4">
        <v>85.5</v>
      </c>
      <c r="E1995" s="4">
        <v>11</v>
      </c>
      <c r="F1995" s="4">
        <v>7.5</v>
      </c>
      <c r="G1995" s="4" t="s">
        <v>189</v>
      </c>
    </row>
    <row r="1996" spans="1:7" x14ac:dyDescent="0.25">
      <c r="A1996" s="4">
        <v>42527</v>
      </c>
      <c r="B1996" s="4">
        <v>135</v>
      </c>
      <c r="C1996" s="4">
        <v>0</v>
      </c>
      <c r="D1996" s="4">
        <v>82.5</v>
      </c>
      <c r="E1996" s="4">
        <v>7.5</v>
      </c>
      <c r="F1996" s="4">
        <v>7.5</v>
      </c>
      <c r="G1996" s="4" t="s">
        <v>169</v>
      </c>
    </row>
    <row r="1997" spans="1:7" x14ac:dyDescent="0.25">
      <c r="A1997" s="4">
        <v>42528</v>
      </c>
      <c r="B1997" s="4">
        <v>135</v>
      </c>
      <c r="C1997" s="4">
        <v>0</v>
      </c>
      <c r="D1997" s="4">
        <v>90</v>
      </c>
      <c r="E1997" s="4">
        <v>28</v>
      </c>
      <c r="F1997" s="4">
        <v>0</v>
      </c>
      <c r="G1997" s="4" t="s">
        <v>180</v>
      </c>
    </row>
    <row r="1998" spans="1:7" x14ac:dyDescent="0.25">
      <c r="A1998" s="4">
        <v>42531</v>
      </c>
      <c r="B1998" s="4">
        <v>142.5</v>
      </c>
      <c r="C1998" s="4">
        <v>0</v>
      </c>
      <c r="D1998" s="4">
        <v>82.5</v>
      </c>
      <c r="E1998" s="4">
        <v>19.5</v>
      </c>
      <c r="F1998" s="4">
        <v>0</v>
      </c>
      <c r="G1998" s="4" t="s">
        <v>174</v>
      </c>
    </row>
    <row r="1999" spans="1:7" x14ac:dyDescent="0.25">
      <c r="A1999" s="4">
        <v>42532</v>
      </c>
      <c r="B1999" s="4">
        <v>127.5</v>
      </c>
      <c r="C1999" s="4">
        <v>7.5</v>
      </c>
      <c r="D1999" s="4">
        <v>90</v>
      </c>
      <c r="E1999" s="4">
        <v>7.5</v>
      </c>
      <c r="F1999" s="4">
        <v>0</v>
      </c>
    </row>
    <row r="2000" spans="1:7" x14ac:dyDescent="0.25">
      <c r="A2000" s="4">
        <v>42533</v>
      </c>
      <c r="B2000" s="4">
        <v>142.5</v>
      </c>
      <c r="C2000" s="4">
        <v>0</v>
      </c>
      <c r="D2000" s="4">
        <v>82.5</v>
      </c>
      <c r="E2000" s="4">
        <v>7.5</v>
      </c>
      <c r="F2000" s="4">
        <v>0</v>
      </c>
    </row>
    <row r="2001" spans="1:7" x14ac:dyDescent="0.25">
      <c r="A2001" s="4">
        <v>42608</v>
      </c>
      <c r="B2001" s="4">
        <v>139.5</v>
      </c>
      <c r="C2001" s="4">
        <v>0</v>
      </c>
      <c r="D2001" s="4">
        <v>85.5</v>
      </c>
      <c r="E2001" s="4">
        <v>38.5</v>
      </c>
      <c r="F2001" s="4">
        <v>0</v>
      </c>
      <c r="G2001" s="4" t="s">
        <v>168</v>
      </c>
    </row>
    <row r="2002" spans="1:7" x14ac:dyDescent="0.25">
      <c r="A2002" s="4">
        <v>42611</v>
      </c>
      <c r="B2002" s="4">
        <v>132</v>
      </c>
      <c r="C2002" s="4">
        <v>15</v>
      </c>
      <c r="D2002" s="4">
        <v>78</v>
      </c>
      <c r="E2002" s="4">
        <v>14.5</v>
      </c>
      <c r="F2002" s="4">
        <v>0</v>
      </c>
      <c r="G2002" s="4" t="s">
        <v>178</v>
      </c>
    </row>
    <row r="2003" spans="1:7" x14ac:dyDescent="0.25">
      <c r="A2003" s="4">
        <v>42614</v>
      </c>
      <c r="B2003" s="4">
        <v>142.5</v>
      </c>
      <c r="C2003" s="4">
        <v>0</v>
      </c>
      <c r="D2003" s="4">
        <v>82.5</v>
      </c>
      <c r="E2003" s="4">
        <v>16</v>
      </c>
      <c r="F2003" s="4">
        <v>0</v>
      </c>
      <c r="G2003" s="4" t="s">
        <v>194</v>
      </c>
    </row>
    <row r="2004" spans="1:7" x14ac:dyDescent="0.25">
      <c r="A2004" s="4">
        <v>42615</v>
      </c>
      <c r="B2004" s="4">
        <v>127.5</v>
      </c>
      <c r="C2004" s="4">
        <v>0</v>
      </c>
      <c r="D2004" s="4">
        <v>82.5</v>
      </c>
      <c r="E2004" s="4">
        <v>21</v>
      </c>
      <c r="F2004" s="4">
        <v>15</v>
      </c>
      <c r="G2004" s="4" t="s">
        <v>196</v>
      </c>
    </row>
    <row r="2005" spans="1:7" x14ac:dyDescent="0.25">
      <c r="A2005" s="4">
        <v>42616</v>
      </c>
      <c r="B2005" s="4">
        <v>140</v>
      </c>
      <c r="C2005" s="4">
        <v>0</v>
      </c>
      <c r="D2005" s="4">
        <v>85</v>
      </c>
      <c r="E2005" s="4">
        <v>59</v>
      </c>
      <c r="F2005" s="4">
        <v>0</v>
      </c>
      <c r="G2005" s="4" t="s">
        <v>164</v>
      </c>
    </row>
    <row r="2006" spans="1:7" x14ac:dyDescent="0.25">
      <c r="A2006" s="4">
        <v>42617</v>
      </c>
      <c r="B2006" s="4">
        <v>127.5</v>
      </c>
      <c r="C2006" s="4">
        <v>0</v>
      </c>
      <c r="D2006" s="4">
        <v>85</v>
      </c>
      <c r="E2006" s="4">
        <v>19.5</v>
      </c>
      <c r="F2006" s="4">
        <v>12.5</v>
      </c>
      <c r="G2006" s="4" t="s">
        <v>195</v>
      </c>
    </row>
    <row r="2007" spans="1:7" x14ac:dyDescent="0.25">
      <c r="A2007" s="4">
        <v>42618</v>
      </c>
      <c r="B2007" s="4">
        <v>140</v>
      </c>
      <c r="C2007" s="4">
        <v>0</v>
      </c>
      <c r="D2007" s="4">
        <v>85</v>
      </c>
      <c r="E2007" s="4">
        <v>58</v>
      </c>
      <c r="F2007" s="4">
        <v>0</v>
      </c>
      <c r="G2007" s="4" t="s">
        <v>195</v>
      </c>
    </row>
    <row r="2008" spans="1:7" x14ac:dyDescent="0.25">
      <c r="A2008" s="4">
        <v>42666</v>
      </c>
      <c r="B2008" s="4">
        <v>135</v>
      </c>
      <c r="C2008" s="4">
        <v>0</v>
      </c>
      <c r="D2008" s="4">
        <v>82.5</v>
      </c>
      <c r="E2008" s="4">
        <v>41.5</v>
      </c>
      <c r="F2008" s="4">
        <v>7.5</v>
      </c>
    </row>
    <row r="2009" spans="1:7" x14ac:dyDescent="0.25">
      <c r="A2009" s="4">
        <v>42667</v>
      </c>
      <c r="B2009" s="4">
        <v>121.5</v>
      </c>
      <c r="C2009" s="4">
        <v>0</v>
      </c>
      <c r="D2009" s="4">
        <v>40.5</v>
      </c>
      <c r="E2009" s="4">
        <v>11</v>
      </c>
      <c r="F2009" s="4">
        <v>3</v>
      </c>
    </row>
    <row r="2010" spans="1:7" x14ac:dyDescent="0.25">
      <c r="A2010" s="4">
        <v>42668</v>
      </c>
      <c r="B2010" s="4">
        <v>139.5</v>
      </c>
      <c r="C2010" s="4">
        <v>0</v>
      </c>
      <c r="D2010" s="4">
        <v>85.5</v>
      </c>
      <c r="E2010" s="4">
        <v>28.5</v>
      </c>
      <c r="F2010" s="4">
        <v>0</v>
      </c>
      <c r="G2010" s="4" t="s">
        <v>189</v>
      </c>
    </row>
    <row r="2011" spans="1:7" x14ac:dyDescent="0.25">
      <c r="A2011" s="4">
        <v>42669</v>
      </c>
      <c r="B2011" s="4">
        <v>142.5</v>
      </c>
      <c r="C2011" s="4">
        <v>0</v>
      </c>
      <c r="D2011" s="4">
        <v>82.5</v>
      </c>
      <c r="E2011" s="4">
        <v>21.5</v>
      </c>
      <c r="F2011" s="4">
        <v>0</v>
      </c>
      <c r="G2011" s="4" t="s">
        <v>189</v>
      </c>
    </row>
    <row r="2012" spans="1:7" x14ac:dyDescent="0.25">
      <c r="A2012" s="4">
        <v>42671</v>
      </c>
      <c r="B2012" s="4">
        <v>139.5</v>
      </c>
      <c r="C2012" s="4">
        <v>0</v>
      </c>
      <c r="D2012" s="4">
        <v>85.5</v>
      </c>
      <c r="E2012" s="4">
        <v>17</v>
      </c>
      <c r="F2012" s="4">
        <v>0</v>
      </c>
      <c r="G2012" s="4" t="s">
        <v>194</v>
      </c>
    </row>
    <row r="2013" spans="1:7" x14ac:dyDescent="0.25">
      <c r="A2013" s="4">
        <v>42672</v>
      </c>
      <c r="B2013" s="4">
        <v>142.5</v>
      </c>
      <c r="C2013" s="4">
        <v>0</v>
      </c>
      <c r="D2013" s="4">
        <v>82.5</v>
      </c>
      <c r="E2013" s="4">
        <v>21</v>
      </c>
      <c r="F2013" s="4">
        <v>0</v>
      </c>
      <c r="G2013" s="4" t="s">
        <v>194</v>
      </c>
    </row>
    <row r="2014" spans="1:7" x14ac:dyDescent="0.25">
      <c r="A2014" s="4">
        <v>42673</v>
      </c>
      <c r="B2014" s="4">
        <v>135</v>
      </c>
      <c r="C2014" s="4">
        <v>0</v>
      </c>
      <c r="D2014" s="4">
        <v>82.5</v>
      </c>
      <c r="E2014" s="4">
        <v>15</v>
      </c>
      <c r="F2014" s="4">
        <v>7.5</v>
      </c>
    </row>
    <row r="2015" spans="1:7" x14ac:dyDescent="0.25">
      <c r="A2015" s="4">
        <v>42745</v>
      </c>
      <c r="B2015" s="4">
        <v>142.5</v>
      </c>
      <c r="C2015" s="4">
        <v>0</v>
      </c>
      <c r="D2015" s="4">
        <v>82.5</v>
      </c>
      <c r="E2015" s="4">
        <v>18.5</v>
      </c>
      <c r="F2015" s="4">
        <v>0</v>
      </c>
      <c r="G2015" s="4" t="s">
        <v>189</v>
      </c>
    </row>
    <row r="2016" spans="1:7" x14ac:dyDescent="0.25">
      <c r="A2016" s="4">
        <v>42746</v>
      </c>
      <c r="B2016" s="4">
        <v>140</v>
      </c>
      <c r="C2016" s="4">
        <v>0</v>
      </c>
      <c r="D2016" s="4">
        <v>85</v>
      </c>
      <c r="E2016" s="4">
        <v>32</v>
      </c>
      <c r="F2016" s="4">
        <v>0</v>
      </c>
      <c r="G2016" s="4" t="s">
        <v>164</v>
      </c>
    </row>
    <row r="2017" spans="1:7" x14ac:dyDescent="0.25">
      <c r="A2017" s="4">
        <v>42748</v>
      </c>
      <c r="B2017" s="4">
        <v>145.5</v>
      </c>
      <c r="C2017" s="4">
        <v>0</v>
      </c>
      <c r="D2017" s="4">
        <v>78</v>
      </c>
      <c r="E2017" s="4">
        <v>38</v>
      </c>
      <c r="F2017" s="4">
        <v>1.5</v>
      </c>
      <c r="G2017" s="4" t="s">
        <v>203</v>
      </c>
    </row>
    <row r="2018" spans="1:7" x14ac:dyDescent="0.25">
      <c r="A2018" s="4">
        <v>42750</v>
      </c>
      <c r="B2018" s="4">
        <v>135</v>
      </c>
      <c r="C2018" s="4">
        <v>12</v>
      </c>
      <c r="D2018" s="4">
        <v>70.5</v>
      </c>
      <c r="E2018" s="4">
        <v>11</v>
      </c>
      <c r="F2018" s="4">
        <v>7.5</v>
      </c>
      <c r="G2018" s="4" t="s">
        <v>3</v>
      </c>
    </row>
    <row r="2019" spans="1:7" x14ac:dyDescent="0.25">
      <c r="A2019" s="4">
        <v>42760</v>
      </c>
      <c r="B2019" s="4">
        <v>127.5</v>
      </c>
      <c r="C2019" s="4">
        <v>0</v>
      </c>
      <c r="D2019" s="4">
        <v>90</v>
      </c>
      <c r="E2019" s="4">
        <v>20</v>
      </c>
      <c r="F2019" s="4">
        <v>7.5</v>
      </c>
      <c r="G2019" s="4" t="s">
        <v>167</v>
      </c>
    </row>
    <row r="2020" spans="1:7" x14ac:dyDescent="0.25">
      <c r="A2020" s="4">
        <v>42761</v>
      </c>
      <c r="B2020" s="4">
        <v>135</v>
      </c>
      <c r="C2020" s="4">
        <v>7.5</v>
      </c>
      <c r="D2020" s="4">
        <v>82.5</v>
      </c>
      <c r="E2020" s="4">
        <v>10.5</v>
      </c>
      <c r="F2020" s="4">
        <v>0</v>
      </c>
      <c r="G2020" s="4" t="s">
        <v>167</v>
      </c>
    </row>
    <row r="2021" spans="1:7" x14ac:dyDescent="0.25">
      <c r="A2021" s="4">
        <v>42762</v>
      </c>
      <c r="B2021" s="4">
        <v>105</v>
      </c>
      <c r="C2021" s="4">
        <v>0</v>
      </c>
      <c r="D2021" s="4">
        <v>22.5</v>
      </c>
      <c r="E2021" s="4">
        <v>0</v>
      </c>
      <c r="F2021" s="4">
        <v>0</v>
      </c>
    </row>
    <row r="2022" spans="1:7" x14ac:dyDescent="0.25">
      <c r="A2022" s="4">
        <v>42764</v>
      </c>
      <c r="B2022" s="4">
        <v>127.5</v>
      </c>
      <c r="C2022" s="4">
        <v>0</v>
      </c>
      <c r="D2022" s="4">
        <v>82.5</v>
      </c>
      <c r="E2022" s="4">
        <v>11</v>
      </c>
      <c r="F2022" s="4">
        <v>15</v>
      </c>
      <c r="G2022" s="4" t="s">
        <v>194</v>
      </c>
    </row>
    <row r="2023" spans="1:7" x14ac:dyDescent="0.25">
      <c r="A2023" s="4">
        <v>42767</v>
      </c>
      <c r="B2023" s="4">
        <v>132</v>
      </c>
      <c r="C2023" s="4">
        <v>0</v>
      </c>
      <c r="D2023" s="4">
        <v>85.5</v>
      </c>
      <c r="E2023" s="4">
        <v>42.5</v>
      </c>
      <c r="F2023" s="4">
        <v>7.5</v>
      </c>
      <c r="G2023" s="4" t="s">
        <v>168</v>
      </c>
    </row>
    <row r="2024" spans="1:7" x14ac:dyDescent="0.25">
      <c r="A2024" s="4">
        <v>42772</v>
      </c>
      <c r="B2024" s="4">
        <v>150</v>
      </c>
      <c r="C2024" s="4">
        <v>0</v>
      </c>
      <c r="D2024" s="4">
        <v>75</v>
      </c>
      <c r="E2024" s="4">
        <v>16</v>
      </c>
      <c r="F2024" s="4">
        <v>0</v>
      </c>
      <c r="G2024" s="4" t="s">
        <v>201</v>
      </c>
    </row>
    <row r="2025" spans="1:7" x14ac:dyDescent="0.25">
      <c r="A2025" s="4">
        <v>42773</v>
      </c>
      <c r="B2025" s="4">
        <v>142.5</v>
      </c>
      <c r="C2025" s="4">
        <v>0</v>
      </c>
      <c r="D2025" s="4">
        <v>82.5</v>
      </c>
      <c r="E2025" s="4">
        <v>14.5</v>
      </c>
      <c r="F2025" s="4">
        <v>0</v>
      </c>
    </row>
    <row r="2026" spans="1:7" x14ac:dyDescent="0.25">
      <c r="A2026" s="4">
        <v>42775</v>
      </c>
      <c r="B2026" s="4">
        <v>150</v>
      </c>
      <c r="C2026" s="4">
        <v>7.5</v>
      </c>
      <c r="D2026" s="4">
        <v>67.5</v>
      </c>
      <c r="E2026" s="4">
        <v>11</v>
      </c>
      <c r="F2026" s="4">
        <v>0</v>
      </c>
      <c r="G2026" s="4" t="s">
        <v>201</v>
      </c>
    </row>
    <row r="2027" spans="1:7" x14ac:dyDescent="0.25">
      <c r="A2027" s="4">
        <v>42851</v>
      </c>
      <c r="B2027" s="4">
        <v>147</v>
      </c>
      <c r="C2027" s="4">
        <v>0</v>
      </c>
      <c r="D2027" s="4">
        <v>78</v>
      </c>
      <c r="E2027" s="4">
        <v>21.5</v>
      </c>
      <c r="F2027" s="4">
        <v>0</v>
      </c>
    </row>
    <row r="2028" spans="1:7" x14ac:dyDescent="0.25">
      <c r="A2028" s="4">
        <v>42852</v>
      </c>
      <c r="B2028" s="4">
        <v>127.5</v>
      </c>
      <c r="C2028" s="4">
        <v>4.5</v>
      </c>
      <c r="D2028" s="4">
        <v>70.5</v>
      </c>
      <c r="E2028" s="4">
        <v>7.5</v>
      </c>
      <c r="F2028" s="4">
        <v>22.5</v>
      </c>
      <c r="G2028" s="4" t="s">
        <v>198</v>
      </c>
    </row>
    <row r="2029" spans="1:7" x14ac:dyDescent="0.25">
      <c r="A2029" s="4">
        <v>42853</v>
      </c>
      <c r="B2029" s="4">
        <v>139.5</v>
      </c>
      <c r="C2029" s="4">
        <v>0</v>
      </c>
      <c r="D2029" s="4">
        <v>85.5</v>
      </c>
      <c r="E2029" s="4">
        <v>30.5</v>
      </c>
      <c r="F2029" s="4">
        <v>0</v>
      </c>
      <c r="G2029" s="4" t="s">
        <v>172</v>
      </c>
    </row>
    <row r="2030" spans="1:7" x14ac:dyDescent="0.25">
      <c r="A2030" s="4">
        <v>42854</v>
      </c>
      <c r="B2030" s="4">
        <v>150</v>
      </c>
      <c r="C2030" s="4">
        <v>0</v>
      </c>
      <c r="D2030" s="4">
        <v>75</v>
      </c>
      <c r="E2030" s="4">
        <v>25.5</v>
      </c>
      <c r="F2030" s="4">
        <v>0</v>
      </c>
    </row>
    <row r="2031" spans="1:7" x14ac:dyDescent="0.25">
      <c r="A2031" s="4">
        <v>42856</v>
      </c>
      <c r="B2031" s="4">
        <v>127.5</v>
      </c>
      <c r="C2031" s="4">
        <v>0</v>
      </c>
      <c r="D2031" s="4">
        <v>82.5</v>
      </c>
      <c r="E2031" s="4">
        <v>7.5</v>
      </c>
      <c r="F2031" s="4">
        <v>15</v>
      </c>
      <c r="G2031" s="4" t="s">
        <v>175</v>
      </c>
    </row>
    <row r="2032" spans="1:7" x14ac:dyDescent="0.25">
      <c r="A2032" s="4">
        <v>42857</v>
      </c>
      <c r="B2032" s="4">
        <v>139.5</v>
      </c>
      <c r="C2032" s="4">
        <v>0</v>
      </c>
      <c r="D2032" s="4">
        <v>78</v>
      </c>
      <c r="E2032" s="4">
        <v>20</v>
      </c>
      <c r="F2032" s="4">
        <v>7.5</v>
      </c>
      <c r="G2032" s="4" t="s">
        <v>196</v>
      </c>
    </row>
    <row r="2033" spans="1:6" x14ac:dyDescent="0.25">
      <c r="A2033" s="4">
        <v>42860</v>
      </c>
      <c r="B2033" s="4">
        <v>142.5</v>
      </c>
      <c r="C2033" s="4">
        <v>0</v>
      </c>
      <c r="D2033" s="4">
        <v>82.5</v>
      </c>
      <c r="E2033" s="4">
        <v>7.5</v>
      </c>
      <c r="F2033" s="4">
        <v>0</v>
      </c>
    </row>
    <row r="2034" spans="1:6" x14ac:dyDescent="0.25">
      <c r="A2034" s="4">
        <v>42907</v>
      </c>
      <c r="B2034" s="4">
        <v>127.5</v>
      </c>
      <c r="C2034" s="4">
        <v>0</v>
      </c>
      <c r="D2034" s="4">
        <v>90</v>
      </c>
      <c r="E2034" s="4">
        <v>19.5</v>
      </c>
      <c r="F2034" s="4">
        <v>7.5</v>
      </c>
    </row>
    <row r="2035" spans="1:6" x14ac:dyDescent="0.25">
      <c r="A2035" s="4">
        <v>42911</v>
      </c>
      <c r="B2035" s="4">
        <v>132</v>
      </c>
      <c r="C2035" s="4">
        <v>15</v>
      </c>
      <c r="D2035" s="4">
        <v>78</v>
      </c>
      <c r="E2035" s="4">
        <v>27.5</v>
      </c>
      <c r="F2035" s="4">
        <v>0</v>
      </c>
    </row>
    <row r="2036" spans="1:6" x14ac:dyDescent="0.25">
      <c r="A2036" s="4">
        <v>42912</v>
      </c>
      <c r="B2036" s="4">
        <v>127.5</v>
      </c>
      <c r="C2036" s="4">
        <v>0</v>
      </c>
      <c r="D2036" s="4">
        <v>30</v>
      </c>
      <c r="E2036" s="4">
        <v>17</v>
      </c>
      <c r="F2036" s="4">
        <v>7.5</v>
      </c>
    </row>
    <row r="2037" spans="1:6" x14ac:dyDescent="0.25">
      <c r="A2037" s="4">
        <v>42913</v>
      </c>
      <c r="B2037" s="4">
        <v>132</v>
      </c>
      <c r="C2037" s="4">
        <v>0</v>
      </c>
      <c r="D2037" s="4">
        <v>85.5</v>
      </c>
      <c r="E2037" s="4">
        <v>53</v>
      </c>
      <c r="F2037" s="4">
        <v>7.5</v>
      </c>
    </row>
    <row r="2038" spans="1:6" x14ac:dyDescent="0.25">
      <c r="A2038" s="4">
        <v>42914</v>
      </c>
      <c r="B2038" s="4">
        <v>147</v>
      </c>
      <c r="C2038" s="4">
        <v>0</v>
      </c>
      <c r="D2038" s="4">
        <v>70.5</v>
      </c>
      <c r="E2038" s="4">
        <v>11.5</v>
      </c>
      <c r="F2038" s="4">
        <v>7.5</v>
      </c>
    </row>
    <row r="2039" spans="1:6" x14ac:dyDescent="0.25">
      <c r="A2039" s="4">
        <v>42916</v>
      </c>
      <c r="B2039" s="4">
        <v>162</v>
      </c>
      <c r="C2039" s="4">
        <v>0</v>
      </c>
      <c r="D2039" s="4">
        <v>63</v>
      </c>
      <c r="E2039" s="4">
        <v>4</v>
      </c>
      <c r="F2039" s="4">
        <v>0</v>
      </c>
    </row>
    <row r="2040" spans="1:6" x14ac:dyDescent="0.25">
      <c r="A2040" s="4">
        <v>42917</v>
      </c>
      <c r="B2040" s="4">
        <v>157.5</v>
      </c>
      <c r="C2040" s="4">
        <v>7.5</v>
      </c>
      <c r="D2040" s="4">
        <v>60</v>
      </c>
      <c r="E2040" s="4">
        <v>0</v>
      </c>
      <c r="F2040" s="4">
        <v>0</v>
      </c>
    </row>
    <row r="2041" spans="1:6" x14ac:dyDescent="0.25">
      <c r="A2041" s="4">
        <v>42918</v>
      </c>
      <c r="B2041" s="4">
        <v>147</v>
      </c>
      <c r="C2041" s="4">
        <v>0</v>
      </c>
      <c r="D2041" s="4">
        <v>78</v>
      </c>
      <c r="E2041" s="4">
        <v>11</v>
      </c>
      <c r="F2041" s="4">
        <v>0</v>
      </c>
    </row>
    <row r="2042" spans="1:6" x14ac:dyDescent="0.25">
      <c r="A2042" s="4">
        <v>42920</v>
      </c>
      <c r="B2042" s="4">
        <v>147</v>
      </c>
      <c r="C2042" s="4">
        <v>0</v>
      </c>
      <c r="D2042" s="4">
        <v>78</v>
      </c>
      <c r="E2042" s="4">
        <v>14.5</v>
      </c>
      <c r="F2042" s="4">
        <v>0</v>
      </c>
    </row>
    <row r="2043" spans="1:6" x14ac:dyDescent="0.25">
      <c r="A2043" s="4">
        <v>42921</v>
      </c>
      <c r="B2043" s="4">
        <v>137.5</v>
      </c>
      <c r="C2043" s="4">
        <v>0</v>
      </c>
      <c r="D2043" s="4">
        <v>85.5</v>
      </c>
      <c r="E2043" s="4">
        <v>39</v>
      </c>
      <c r="F2043" s="4">
        <v>2</v>
      </c>
    </row>
    <row r="2044" spans="1:6" x14ac:dyDescent="0.25">
      <c r="A2044" s="4">
        <v>42924</v>
      </c>
      <c r="B2044" s="4">
        <v>135</v>
      </c>
      <c r="C2044" s="4">
        <v>12</v>
      </c>
      <c r="D2044" s="4">
        <v>78</v>
      </c>
      <c r="E2044" s="4">
        <v>11</v>
      </c>
      <c r="F2044" s="4">
        <v>0</v>
      </c>
    </row>
    <row r="2045" spans="1:6" x14ac:dyDescent="0.25">
      <c r="A2045" s="4">
        <v>42990</v>
      </c>
      <c r="B2045" s="4">
        <v>62.5</v>
      </c>
      <c r="C2045" s="4">
        <v>0</v>
      </c>
      <c r="D2045" s="4">
        <v>15</v>
      </c>
      <c r="E2045" s="4">
        <v>0</v>
      </c>
      <c r="F2045" s="4">
        <v>12.5</v>
      </c>
    </row>
    <row r="2046" spans="1:6" x14ac:dyDescent="0.25">
      <c r="A2046" s="4">
        <v>42991</v>
      </c>
      <c r="B2046" s="4">
        <v>157.5</v>
      </c>
      <c r="C2046" s="4">
        <v>0</v>
      </c>
      <c r="D2046" s="4">
        <v>67.5</v>
      </c>
      <c r="E2046" s="4">
        <v>15.5</v>
      </c>
      <c r="F2046" s="4">
        <v>0</v>
      </c>
    </row>
    <row r="2047" spans="1:6" x14ac:dyDescent="0.25">
      <c r="A2047" s="4">
        <v>42992</v>
      </c>
      <c r="B2047" s="4">
        <v>127.5</v>
      </c>
      <c r="C2047" s="4">
        <v>0</v>
      </c>
      <c r="D2047" s="4">
        <v>82.5</v>
      </c>
      <c r="E2047" s="4">
        <v>11.5</v>
      </c>
      <c r="F2047" s="4">
        <v>15</v>
      </c>
    </row>
    <row r="2048" spans="1:6" x14ac:dyDescent="0.25">
      <c r="A2048" s="4">
        <v>42993</v>
      </c>
      <c r="B2048" s="4">
        <v>139.5</v>
      </c>
      <c r="C2048" s="4">
        <v>0</v>
      </c>
      <c r="D2048" s="4">
        <v>85.5</v>
      </c>
      <c r="E2048" s="4">
        <v>18.5</v>
      </c>
      <c r="F2048" s="4">
        <v>0</v>
      </c>
    </row>
    <row r="2049" spans="1:6" x14ac:dyDescent="0.25">
      <c r="A2049" s="4">
        <v>42994</v>
      </c>
      <c r="B2049" s="4">
        <v>139.5</v>
      </c>
      <c r="C2049" s="4">
        <v>15</v>
      </c>
      <c r="D2049" s="4">
        <v>70.5</v>
      </c>
      <c r="E2049" s="4">
        <v>15</v>
      </c>
      <c r="F2049" s="4">
        <v>0</v>
      </c>
    </row>
    <row r="2050" spans="1:6" x14ac:dyDescent="0.25">
      <c r="A2050" s="4">
        <v>43036</v>
      </c>
      <c r="B2050" s="4">
        <v>120</v>
      </c>
      <c r="C2050" s="4">
        <v>0</v>
      </c>
      <c r="D2050" s="4">
        <v>82.5</v>
      </c>
      <c r="E2050" s="4">
        <v>7.5</v>
      </c>
      <c r="F2050" s="4">
        <v>22.5</v>
      </c>
    </row>
    <row r="2051" spans="1:6" x14ac:dyDescent="0.25">
      <c r="A2051" s="4">
        <v>43037</v>
      </c>
      <c r="B2051" s="4">
        <v>135</v>
      </c>
      <c r="C2051" s="4">
        <v>7.5</v>
      </c>
      <c r="D2051" s="4">
        <v>82.5</v>
      </c>
      <c r="E2051" s="4">
        <v>11</v>
      </c>
      <c r="F2051" s="4">
        <v>0</v>
      </c>
    </row>
    <row r="2052" spans="1:6" x14ac:dyDescent="0.25">
      <c r="A2052" s="4">
        <v>43038</v>
      </c>
      <c r="B2052" s="4">
        <v>142.5</v>
      </c>
      <c r="C2052" s="4">
        <v>0</v>
      </c>
      <c r="D2052" s="4">
        <v>82.5</v>
      </c>
      <c r="E2052" s="4">
        <v>0</v>
      </c>
      <c r="F2052" s="4">
        <v>0</v>
      </c>
    </row>
    <row r="2053" spans="1:6" x14ac:dyDescent="0.25">
      <c r="A2053" s="4">
        <v>43039</v>
      </c>
      <c r="B2053" s="4">
        <v>97.5</v>
      </c>
      <c r="C2053" s="4">
        <v>0</v>
      </c>
      <c r="D2053" s="4">
        <v>75</v>
      </c>
      <c r="E2053" s="4">
        <v>7.5</v>
      </c>
      <c r="F2053" s="4">
        <v>52.5</v>
      </c>
    </row>
    <row r="2054" spans="1:6" x14ac:dyDescent="0.25">
      <c r="A2054" s="4">
        <v>43042</v>
      </c>
      <c r="B2054" s="4">
        <v>135</v>
      </c>
      <c r="C2054" s="4">
        <v>0</v>
      </c>
      <c r="D2054" s="4">
        <v>82.5</v>
      </c>
      <c r="E2054" s="4">
        <v>7.5</v>
      </c>
      <c r="F2054" s="4">
        <v>7.5</v>
      </c>
    </row>
    <row r="2055" spans="1:6" x14ac:dyDescent="0.25">
      <c r="A2055" s="4">
        <v>43045</v>
      </c>
      <c r="B2055" s="4">
        <v>150</v>
      </c>
      <c r="C2055" s="4">
        <v>0</v>
      </c>
      <c r="D2055" s="4">
        <v>75</v>
      </c>
      <c r="E2055" s="4">
        <v>27.5</v>
      </c>
      <c r="F2055" s="4">
        <v>0</v>
      </c>
    </row>
    <row r="2056" spans="1:6" x14ac:dyDescent="0.25">
      <c r="A2056" s="4">
        <v>43047</v>
      </c>
      <c r="B2056" s="4">
        <v>142.5</v>
      </c>
      <c r="C2056" s="4">
        <v>0</v>
      </c>
      <c r="D2056" s="4">
        <v>82.5</v>
      </c>
      <c r="E2056" s="4">
        <v>26.5</v>
      </c>
      <c r="F2056" s="4">
        <v>0</v>
      </c>
    </row>
    <row r="2057" spans="1:6" x14ac:dyDescent="0.25">
      <c r="A2057" s="4">
        <v>43048</v>
      </c>
      <c r="B2057" s="4">
        <v>130.5</v>
      </c>
      <c r="C2057" s="4">
        <v>0</v>
      </c>
      <c r="D2057" s="4">
        <v>85.5</v>
      </c>
      <c r="E2057" s="4">
        <v>42</v>
      </c>
      <c r="F2057" s="4">
        <v>9</v>
      </c>
    </row>
    <row r="2058" spans="1:6" x14ac:dyDescent="0.25">
      <c r="A2058" s="4">
        <v>43050</v>
      </c>
      <c r="B2058" s="4">
        <v>105</v>
      </c>
      <c r="C2058" s="4">
        <v>0</v>
      </c>
      <c r="D2058" s="4">
        <v>90</v>
      </c>
      <c r="E2058" s="4">
        <v>22.5</v>
      </c>
      <c r="F2058" s="4">
        <v>30</v>
      </c>
    </row>
    <row r="2059" spans="1:6" x14ac:dyDescent="0.25">
      <c r="A2059" s="4">
        <v>43051</v>
      </c>
      <c r="B2059" s="4">
        <v>139.5</v>
      </c>
      <c r="C2059" s="4">
        <v>0</v>
      </c>
      <c r="D2059" s="4">
        <v>85.5</v>
      </c>
      <c r="E2059" s="4">
        <v>36.5</v>
      </c>
      <c r="F2059" s="4">
        <v>0</v>
      </c>
    </row>
    <row r="2060" spans="1:6" x14ac:dyDescent="0.25">
      <c r="A2060" s="4">
        <v>43052</v>
      </c>
      <c r="B2060" s="4">
        <v>135</v>
      </c>
      <c r="C2060" s="4">
        <v>0</v>
      </c>
      <c r="D2060" s="4">
        <v>90</v>
      </c>
      <c r="E2060" s="4">
        <v>60</v>
      </c>
      <c r="F2060" s="4">
        <v>0</v>
      </c>
    </row>
    <row r="2061" spans="1:6" x14ac:dyDescent="0.25">
      <c r="A2061" s="4">
        <v>43053</v>
      </c>
      <c r="B2061" s="4">
        <v>137.5</v>
      </c>
      <c r="C2061" s="4">
        <v>0</v>
      </c>
      <c r="D2061" s="4">
        <v>85.5</v>
      </c>
      <c r="E2061" s="4">
        <v>14.5</v>
      </c>
      <c r="F2061" s="4">
        <v>2</v>
      </c>
    </row>
    <row r="2062" spans="1:6" x14ac:dyDescent="0.25">
      <c r="A2062" s="4">
        <v>43054</v>
      </c>
      <c r="B2062" s="4">
        <v>127.5</v>
      </c>
      <c r="C2062" s="4">
        <v>0</v>
      </c>
      <c r="D2062" s="4">
        <v>90</v>
      </c>
      <c r="E2062" s="4">
        <v>26.5</v>
      </c>
      <c r="F2062" s="4">
        <v>7.5</v>
      </c>
    </row>
    <row r="2063" spans="1:6" x14ac:dyDescent="0.25">
      <c r="A2063" s="4">
        <v>43118</v>
      </c>
      <c r="B2063" s="4">
        <v>127.5</v>
      </c>
      <c r="C2063" s="4">
        <v>0</v>
      </c>
      <c r="D2063" s="4">
        <v>90</v>
      </c>
      <c r="E2063" s="4">
        <v>15</v>
      </c>
      <c r="F2063" s="4">
        <v>7.5</v>
      </c>
    </row>
    <row r="2064" spans="1:6" x14ac:dyDescent="0.25">
      <c r="A2064" s="4">
        <v>43119</v>
      </c>
      <c r="B2064" s="4">
        <v>139.5</v>
      </c>
      <c r="C2064" s="4">
        <v>0</v>
      </c>
      <c r="D2064" s="4">
        <v>85.5</v>
      </c>
      <c r="E2064" s="4">
        <v>28</v>
      </c>
      <c r="F2064" s="4">
        <v>0</v>
      </c>
    </row>
    <row r="2065" spans="1:6" x14ac:dyDescent="0.25">
      <c r="A2065" s="4">
        <v>43120</v>
      </c>
      <c r="B2065" s="4">
        <v>135</v>
      </c>
      <c r="C2065" s="4">
        <v>0</v>
      </c>
      <c r="D2065" s="4">
        <v>90</v>
      </c>
      <c r="E2065" s="4">
        <v>31</v>
      </c>
      <c r="F2065" s="4">
        <v>0</v>
      </c>
    </row>
    <row r="2066" spans="1:6" x14ac:dyDescent="0.25">
      <c r="A2066" s="4">
        <v>43121</v>
      </c>
      <c r="B2066" s="4">
        <v>142.5</v>
      </c>
      <c r="C2066" s="4">
        <v>12</v>
      </c>
      <c r="D2066" s="4">
        <v>70.5</v>
      </c>
      <c r="E2066" s="4">
        <v>7.5</v>
      </c>
      <c r="F2066" s="4">
        <v>0</v>
      </c>
    </row>
    <row r="2067" spans="1:6" x14ac:dyDescent="0.25">
      <c r="A2067" s="4">
        <v>43122</v>
      </c>
      <c r="B2067" s="4">
        <v>135</v>
      </c>
      <c r="C2067" s="4">
        <v>0</v>
      </c>
      <c r="D2067" s="4">
        <v>90</v>
      </c>
      <c r="E2067" s="4">
        <v>22</v>
      </c>
      <c r="F2067" s="4">
        <v>0</v>
      </c>
    </row>
    <row r="2068" spans="1:6" x14ac:dyDescent="0.25">
      <c r="A2068" s="4">
        <v>43125</v>
      </c>
      <c r="B2068" s="4">
        <v>124</v>
      </c>
      <c r="C2068" s="4">
        <v>4.5</v>
      </c>
      <c r="D2068" s="4">
        <v>85.5</v>
      </c>
      <c r="E2068" s="4">
        <v>0</v>
      </c>
      <c r="F2068" s="4">
        <v>11</v>
      </c>
    </row>
    <row r="2069" spans="1:6" x14ac:dyDescent="0.25">
      <c r="A2069" s="4">
        <v>43126</v>
      </c>
      <c r="B2069" s="4">
        <v>135</v>
      </c>
      <c r="C2069" s="4">
        <v>0</v>
      </c>
      <c r="D2069" s="4">
        <v>90</v>
      </c>
      <c r="E2069" s="4">
        <v>22.5</v>
      </c>
      <c r="F2069" s="4">
        <v>0</v>
      </c>
    </row>
    <row r="2070" spans="1:6" x14ac:dyDescent="0.25">
      <c r="A2070" s="4">
        <v>43127</v>
      </c>
      <c r="B2070" s="4">
        <v>150</v>
      </c>
      <c r="C2070" s="4">
        <v>0</v>
      </c>
      <c r="D2070" s="4">
        <v>75</v>
      </c>
      <c r="E2070" s="4">
        <v>31.5</v>
      </c>
      <c r="F2070" s="4">
        <v>0</v>
      </c>
    </row>
    <row r="2071" spans="1:6" x14ac:dyDescent="0.25">
      <c r="A2071" s="4">
        <v>43128</v>
      </c>
      <c r="B2071" s="4">
        <v>142</v>
      </c>
      <c r="C2071" s="4">
        <v>0</v>
      </c>
      <c r="D2071" s="4">
        <v>75</v>
      </c>
      <c r="E2071" s="4">
        <v>22.5</v>
      </c>
      <c r="F2071" s="4">
        <v>8</v>
      </c>
    </row>
    <row r="2072" spans="1:6" x14ac:dyDescent="0.25">
      <c r="A2072" s="4">
        <v>43129</v>
      </c>
      <c r="B2072" s="4">
        <v>135</v>
      </c>
      <c r="C2072" s="4">
        <v>0</v>
      </c>
      <c r="D2072" s="4">
        <v>90</v>
      </c>
      <c r="E2072" s="4">
        <v>27.5</v>
      </c>
      <c r="F2072" s="4">
        <v>0</v>
      </c>
    </row>
    <row r="2073" spans="1:6" x14ac:dyDescent="0.25">
      <c r="A2073" s="4">
        <v>43178</v>
      </c>
      <c r="B2073" s="4">
        <v>135</v>
      </c>
      <c r="C2073" s="4">
        <v>0</v>
      </c>
      <c r="D2073" s="4">
        <v>90</v>
      </c>
      <c r="E2073" s="4">
        <v>27.5</v>
      </c>
      <c r="F2073" s="4">
        <v>0</v>
      </c>
    </row>
    <row r="2074" spans="1:6" x14ac:dyDescent="0.25">
      <c r="A2074" s="4">
        <v>43179</v>
      </c>
      <c r="B2074" s="4">
        <v>139.5</v>
      </c>
      <c r="C2074" s="4">
        <v>0</v>
      </c>
      <c r="D2074" s="4">
        <v>85.5</v>
      </c>
      <c r="E2074" s="4">
        <v>26</v>
      </c>
      <c r="F2074" s="4">
        <v>0</v>
      </c>
    </row>
    <row r="2075" spans="1:6" x14ac:dyDescent="0.25">
      <c r="A2075" s="4">
        <v>43180</v>
      </c>
      <c r="B2075" s="4">
        <v>139.5</v>
      </c>
      <c r="C2075" s="4">
        <v>0</v>
      </c>
      <c r="D2075" s="4">
        <v>85.5</v>
      </c>
      <c r="E2075" s="4">
        <v>36.5</v>
      </c>
      <c r="F2075" s="4">
        <v>0</v>
      </c>
    </row>
    <row r="2076" spans="1:6" x14ac:dyDescent="0.25">
      <c r="A2076" s="4">
        <v>43182</v>
      </c>
      <c r="B2076" s="4">
        <v>72.5</v>
      </c>
      <c r="C2076" s="4">
        <v>0</v>
      </c>
      <c r="D2076" s="4">
        <v>22.5</v>
      </c>
      <c r="E2076" s="4">
        <v>0</v>
      </c>
      <c r="F2076" s="4">
        <v>2.5</v>
      </c>
    </row>
    <row r="2077" spans="1:6" x14ac:dyDescent="0.25">
      <c r="A2077" s="4">
        <v>43185</v>
      </c>
      <c r="B2077" s="4">
        <v>139.5</v>
      </c>
      <c r="C2077" s="4">
        <v>0</v>
      </c>
      <c r="D2077" s="4">
        <v>85.5</v>
      </c>
      <c r="E2077" s="4">
        <v>19.5</v>
      </c>
      <c r="F2077" s="4">
        <v>0</v>
      </c>
    </row>
    <row r="2078" spans="1:6" x14ac:dyDescent="0.25">
      <c r="A2078" s="4">
        <v>43188</v>
      </c>
      <c r="B2078" s="4">
        <v>139.5</v>
      </c>
      <c r="C2078" s="4">
        <v>0</v>
      </c>
      <c r="D2078" s="4">
        <v>85.5</v>
      </c>
      <c r="E2078" s="4">
        <v>11</v>
      </c>
      <c r="F2078" s="4">
        <v>0</v>
      </c>
    </row>
    <row r="2079" spans="1:6" x14ac:dyDescent="0.25">
      <c r="A2079" s="4">
        <v>43189</v>
      </c>
      <c r="B2079" s="4">
        <v>135</v>
      </c>
      <c r="C2079" s="4">
        <v>0</v>
      </c>
      <c r="D2079" s="4">
        <v>90</v>
      </c>
      <c r="E2079" s="4">
        <v>9.5</v>
      </c>
      <c r="F2079" s="4">
        <v>0</v>
      </c>
    </row>
    <row r="2080" spans="1:6" x14ac:dyDescent="0.25">
      <c r="A2080" s="4">
        <v>43190</v>
      </c>
      <c r="B2080" s="4">
        <v>30</v>
      </c>
      <c r="C2080" s="4">
        <v>0</v>
      </c>
      <c r="D2080" s="4">
        <v>90</v>
      </c>
      <c r="E2080" s="4">
        <v>0</v>
      </c>
      <c r="F2080" s="4">
        <v>105</v>
      </c>
    </row>
    <row r="2081" spans="1:6" x14ac:dyDescent="0.25">
      <c r="A2081" s="4">
        <v>43191</v>
      </c>
      <c r="B2081" s="4">
        <v>127.5</v>
      </c>
      <c r="C2081" s="4">
        <v>0</v>
      </c>
      <c r="D2081" s="4">
        <v>90</v>
      </c>
      <c r="E2081" s="4">
        <v>10</v>
      </c>
      <c r="F2081" s="4">
        <v>7.5</v>
      </c>
    </row>
    <row r="2082" spans="1:6" x14ac:dyDescent="0.25">
      <c r="A2082" s="4">
        <v>43192</v>
      </c>
      <c r="B2082" s="4">
        <v>134</v>
      </c>
      <c r="C2082" s="4">
        <v>0</v>
      </c>
      <c r="D2082" s="4">
        <v>82.5</v>
      </c>
      <c r="E2082" s="4">
        <v>33</v>
      </c>
      <c r="F2082" s="4">
        <v>8.5</v>
      </c>
    </row>
    <row r="2083" spans="1:6" x14ac:dyDescent="0.25">
      <c r="A2083" s="4">
        <v>43194</v>
      </c>
      <c r="B2083" s="4">
        <v>67.5</v>
      </c>
      <c r="C2083" s="4">
        <v>0</v>
      </c>
      <c r="D2083" s="4">
        <v>15</v>
      </c>
      <c r="E2083" s="4">
        <v>14.5</v>
      </c>
      <c r="F2083" s="4">
        <v>0</v>
      </c>
    </row>
    <row r="2084" spans="1:6" x14ac:dyDescent="0.25">
      <c r="A2084" s="4">
        <v>43195</v>
      </c>
      <c r="B2084" s="4">
        <v>139.5</v>
      </c>
      <c r="C2084" s="4">
        <v>0</v>
      </c>
      <c r="D2084" s="4">
        <v>85.5</v>
      </c>
      <c r="E2084" s="4">
        <v>31</v>
      </c>
      <c r="F2084" s="4">
        <v>0</v>
      </c>
    </row>
    <row r="2085" spans="1:6" x14ac:dyDescent="0.25">
      <c r="A2085" s="4">
        <v>43197</v>
      </c>
      <c r="B2085" s="4">
        <v>139.5</v>
      </c>
      <c r="C2085" s="4">
        <v>0</v>
      </c>
      <c r="D2085" s="4">
        <v>85.5</v>
      </c>
      <c r="E2085" s="4">
        <v>44</v>
      </c>
      <c r="F2085" s="4">
        <v>0</v>
      </c>
    </row>
    <row r="2086" spans="1:6" x14ac:dyDescent="0.25">
      <c r="A2086" s="4">
        <v>43261</v>
      </c>
      <c r="B2086" s="4">
        <v>94.5</v>
      </c>
      <c r="C2086" s="4">
        <v>0</v>
      </c>
      <c r="D2086" s="4">
        <v>70.5</v>
      </c>
      <c r="E2086" s="4">
        <v>41</v>
      </c>
      <c r="F2086" s="4">
        <v>0</v>
      </c>
    </row>
    <row r="2087" spans="1:6" x14ac:dyDescent="0.25">
      <c r="A2087" s="4">
        <v>43262</v>
      </c>
      <c r="B2087" s="4">
        <v>94.5</v>
      </c>
      <c r="C2087" s="4">
        <v>0</v>
      </c>
      <c r="D2087" s="4">
        <v>70.5</v>
      </c>
      <c r="E2087" s="4">
        <v>48</v>
      </c>
      <c r="F2087" s="4">
        <v>0</v>
      </c>
    </row>
    <row r="2088" spans="1:6" x14ac:dyDescent="0.25">
      <c r="A2088" s="4">
        <v>43263</v>
      </c>
      <c r="B2088" s="4">
        <v>102</v>
      </c>
      <c r="C2088" s="4">
        <v>0</v>
      </c>
      <c r="D2088" s="4">
        <v>63</v>
      </c>
      <c r="E2088" s="4">
        <v>11.5</v>
      </c>
      <c r="F2088" s="4">
        <v>0</v>
      </c>
    </row>
    <row r="2089" spans="1:6" x14ac:dyDescent="0.25">
      <c r="A2089" s="4">
        <v>43264</v>
      </c>
      <c r="B2089" s="4">
        <v>82.5</v>
      </c>
      <c r="C2089" s="4">
        <v>7.5</v>
      </c>
      <c r="D2089" s="4">
        <v>15</v>
      </c>
      <c r="E2089" s="4">
        <v>0</v>
      </c>
      <c r="F2089" s="4">
        <v>0</v>
      </c>
    </row>
    <row r="2090" spans="1:6" x14ac:dyDescent="0.25">
      <c r="A2090" s="4">
        <v>43265</v>
      </c>
      <c r="B2090" s="4">
        <v>97.5</v>
      </c>
      <c r="C2090" s="4">
        <v>0</v>
      </c>
      <c r="D2090" s="4">
        <v>67.5</v>
      </c>
      <c r="E2090" s="4">
        <v>15.5</v>
      </c>
      <c r="F2090" s="4">
        <v>0</v>
      </c>
    </row>
    <row r="2091" spans="1:6" x14ac:dyDescent="0.25">
      <c r="A2091" s="4">
        <v>43266</v>
      </c>
      <c r="B2091" s="4">
        <v>105</v>
      </c>
      <c r="C2091" s="4">
        <v>0</v>
      </c>
      <c r="D2091" s="4">
        <v>60</v>
      </c>
      <c r="E2091" s="4">
        <v>15.5</v>
      </c>
      <c r="F2091" s="4">
        <v>0</v>
      </c>
    </row>
    <row r="2092" spans="1:6" x14ac:dyDescent="0.25">
      <c r="A2092" s="4">
        <v>43267</v>
      </c>
      <c r="B2092" s="4">
        <v>84</v>
      </c>
      <c r="C2092" s="4">
        <v>0</v>
      </c>
      <c r="D2092" s="4">
        <v>70.5</v>
      </c>
      <c r="E2092" s="4">
        <v>11.5</v>
      </c>
      <c r="F2092" s="4">
        <v>10.5</v>
      </c>
    </row>
    <row r="2093" spans="1:6" x14ac:dyDescent="0.25">
      <c r="A2093" s="4">
        <v>43268</v>
      </c>
      <c r="B2093" s="4">
        <v>67.5</v>
      </c>
      <c r="C2093" s="4">
        <v>0</v>
      </c>
      <c r="D2093" s="4">
        <v>30</v>
      </c>
      <c r="E2093" s="4">
        <v>7.5</v>
      </c>
      <c r="F2093" s="4">
        <v>7.5</v>
      </c>
    </row>
    <row r="2094" spans="1:6" x14ac:dyDescent="0.25">
      <c r="A2094" s="4">
        <v>43269</v>
      </c>
      <c r="B2094" s="4">
        <v>7.5</v>
      </c>
      <c r="C2094" s="4">
        <v>0</v>
      </c>
      <c r="D2094" s="4">
        <v>0</v>
      </c>
      <c r="E2094" s="4">
        <v>0</v>
      </c>
      <c r="F2094" s="4">
        <v>0</v>
      </c>
    </row>
    <row r="2095" spans="1:6" x14ac:dyDescent="0.25">
      <c r="A2095" s="4">
        <v>43270</v>
      </c>
      <c r="B2095" s="4">
        <v>94.5</v>
      </c>
      <c r="C2095" s="4">
        <v>0</v>
      </c>
      <c r="D2095" s="4">
        <v>70.5</v>
      </c>
      <c r="E2095" s="4">
        <v>34</v>
      </c>
      <c r="F2095" s="4">
        <v>0</v>
      </c>
    </row>
    <row r="2096" spans="1:6" x14ac:dyDescent="0.25">
      <c r="A2096" s="4">
        <v>43271</v>
      </c>
      <c r="B2096" s="4">
        <v>82.5</v>
      </c>
      <c r="C2096" s="4">
        <v>0</v>
      </c>
      <c r="D2096" s="4">
        <v>75</v>
      </c>
      <c r="E2096" s="4">
        <v>8</v>
      </c>
      <c r="F2096" s="4">
        <v>7.5</v>
      </c>
    </row>
    <row r="2097" spans="1:6" x14ac:dyDescent="0.25">
      <c r="A2097" s="4">
        <v>43272</v>
      </c>
      <c r="B2097" s="4">
        <v>94.5</v>
      </c>
      <c r="C2097" s="4">
        <v>0</v>
      </c>
      <c r="D2097" s="4">
        <v>70.5</v>
      </c>
      <c r="E2097" s="4">
        <v>24</v>
      </c>
      <c r="F2097" s="4">
        <v>0</v>
      </c>
    </row>
    <row r="2098" spans="1:6" x14ac:dyDescent="0.25">
      <c r="A2098" s="4">
        <v>43273</v>
      </c>
      <c r="B2098" s="4">
        <v>94.5</v>
      </c>
      <c r="C2098" s="4">
        <v>0</v>
      </c>
      <c r="D2098" s="4">
        <v>70.5</v>
      </c>
      <c r="E2098" s="4">
        <v>18.5</v>
      </c>
      <c r="F2098" s="4">
        <v>0</v>
      </c>
    </row>
    <row r="2099" spans="1:6" x14ac:dyDescent="0.25">
      <c r="A2099" s="4">
        <v>43274</v>
      </c>
      <c r="B2099" s="4">
        <v>94.5</v>
      </c>
      <c r="C2099" s="4">
        <v>0</v>
      </c>
      <c r="D2099" s="4">
        <v>70.5</v>
      </c>
      <c r="E2099" s="4">
        <v>18.5</v>
      </c>
      <c r="F2099" s="4">
        <v>0</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G18"/>
  <sheetViews>
    <sheetView workbookViewId="0">
      <selection activeCell="I9" sqref="I9"/>
    </sheetView>
  </sheetViews>
  <sheetFormatPr defaultRowHeight="14.4" x14ac:dyDescent="0.3"/>
  <cols>
    <col min="2" max="2" width="21.6640625" bestFit="1" customWidth="1"/>
    <col min="3" max="3" width="13.5546875" bestFit="1" customWidth="1"/>
    <col min="4" max="4" width="17.33203125" customWidth="1"/>
    <col min="5" max="5" width="14.5546875" bestFit="1" customWidth="1"/>
    <col min="6" max="6" width="6" bestFit="1" customWidth="1"/>
    <col min="7" max="7" width="10.109375" bestFit="1" customWidth="1"/>
  </cols>
  <sheetData>
    <row r="1" spans="1:7" x14ac:dyDescent="0.3">
      <c r="C1" s="545" t="s">
        <v>3</v>
      </c>
      <c r="D1" s="545"/>
    </row>
    <row r="3" spans="1:7" x14ac:dyDescent="0.3">
      <c r="G3" s="334">
        <v>44407</v>
      </c>
    </row>
    <row r="4" spans="1:7" x14ac:dyDescent="0.3">
      <c r="A4" t="s">
        <v>209</v>
      </c>
      <c r="B4" t="s">
        <v>55</v>
      </c>
      <c r="C4" t="s">
        <v>210</v>
      </c>
      <c r="D4" t="s">
        <v>211</v>
      </c>
      <c r="E4" t="s">
        <v>212</v>
      </c>
      <c r="F4" t="s">
        <v>213</v>
      </c>
      <c r="G4" t="s">
        <v>215</v>
      </c>
    </row>
    <row r="6" spans="1:7" x14ac:dyDescent="0.3">
      <c r="A6" s="222">
        <v>25086</v>
      </c>
      <c r="B6" s="222" t="s">
        <v>71</v>
      </c>
      <c r="C6" s="222">
        <f>VLOOKUP(A6,ÇİZELGE!A:H,3,FALSE)</f>
        <v>225</v>
      </c>
      <c r="D6" s="335">
        <f>VLOOKUP(A6,ÇİZELGE!A:H,6,FALSE)</f>
        <v>682.01142372222228</v>
      </c>
      <c r="E6" s="335">
        <f>VLOOKUP(A6,ÇİZELGE!A:H,8,FALSE)</f>
        <v>704.65996394444448</v>
      </c>
      <c r="F6" s="222"/>
      <c r="G6" s="335">
        <f>VLOOKUP(A6,'[1]Sheet1 (2)'!$A:$I,6,FALSE)</f>
        <v>451.13893392428349</v>
      </c>
    </row>
    <row r="7" spans="1:7" x14ac:dyDescent="0.3">
      <c r="A7" s="222">
        <v>31544</v>
      </c>
      <c r="B7" s="222" t="s">
        <v>83</v>
      </c>
      <c r="C7" s="222">
        <f>VLOOKUP(A7,ÇİZELGE!A:H,3,FALSE)</f>
        <v>210</v>
      </c>
      <c r="D7" s="335">
        <f>VLOOKUP(A7,ÇİZELGE!A:H,6,FALSE)</f>
        <v>566.69185094124509</v>
      </c>
      <c r="E7" s="335">
        <f>VLOOKUP(A7,ÇİZELGE!A:H,8,FALSE)</f>
        <v>599.47850227457843</v>
      </c>
      <c r="F7" s="222"/>
      <c r="G7" s="335">
        <f>VLOOKUP(A7,'[1]Sheet1 (2)'!$A:$I,6,FALSE)</f>
        <v>682.93008676172826</v>
      </c>
    </row>
    <row r="8" spans="1:7" x14ac:dyDescent="0.3">
      <c r="A8" s="222">
        <v>40064</v>
      </c>
      <c r="B8" s="222" t="s">
        <v>137</v>
      </c>
      <c r="C8" s="222">
        <f>VLOOKUP(A8,ÇİZELGE!A:H,3,FALSE)</f>
        <v>205.5</v>
      </c>
      <c r="D8" s="335">
        <f>VLOOKUP(A8,ÇİZELGE!A:H,6,FALSE)</f>
        <v>593.45900700125515</v>
      </c>
      <c r="E8" s="335">
        <f>VLOOKUP(A8,ÇİZELGE!A:H,8,FALSE)</f>
        <v>645.7919365568107</v>
      </c>
      <c r="F8" s="222"/>
      <c r="G8" s="335">
        <f>VLOOKUP(A8,'[1]Sheet1 (2)'!$A:$I,6,FALSE)</f>
        <v>488.52963950143408</v>
      </c>
    </row>
    <row r="9" spans="1:7" x14ac:dyDescent="0.3">
      <c r="A9" s="222">
        <v>26225</v>
      </c>
      <c r="B9" s="222" t="s">
        <v>72</v>
      </c>
      <c r="C9" s="222">
        <f>VLOOKUP(A9,ÇİZELGE!A:H,3,FALSE)</f>
        <v>198</v>
      </c>
      <c r="D9" s="335">
        <f>VLOOKUP(A9,ÇİZELGE!A:H,6,FALSE)</f>
        <v>423.97040118817415</v>
      </c>
      <c r="E9" s="335">
        <f>VLOOKUP(A9,ÇİZELGE!A:H,8,FALSE)</f>
        <v>455.09440229928526</v>
      </c>
      <c r="F9" s="222"/>
      <c r="G9" s="335">
        <f>VLOOKUP(A9,'[1]Sheet1 (2)'!$A:$I,6,FALSE)</f>
        <v>236.26980590123449</v>
      </c>
    </row>
    <row r="10" spans="1:7" x14ac:dyDescent="0.3">
      <c r="A10" s="222">
        <v>41696</v>
      </c>
      <c r="B10" s="222" t="s">
        <v>214</v>
      </c>
      <c r="C10" s="222">
        <f>VLOOKUP(A10,ÇİZELGE!A:H,3,FALSE)</f>
        <v>213</v>
      </c>
      <c r="D10" s="335">
        <f>VLOOKUP(A10,ÇİZELGE!A:H,6,FALSE)</f>
        <v>511.64198742295611</v>
      </c>
      <c r="E10" s="335">
        <f>VLOOKUP(A10,ÇİZELGE!A:H,8,FALSE)</f>
        <v>511.64198742295611</v>
      </c>
      <c r="F10" s="222"/>
      <c r="G10" s="335">
        <f>VLOOKUP(A10,'[1]Sheet1 (2)'!$A:$I,6,FALSE)</f>
        <v>714.73650403831368</v>
      </c>
    </row>
    <row r="11" spans="1:7" x14ac:dyDescent="0.3">
      <c r="A11" s="222">
        <v>33382</v>
      </c>
      <c r="B11" s="222" t="s">
        <v>85</v>
      </c>
      <c r="C11" s="222">
        <f>VLOOKUP(A11,ÇİZELGE!A:H,3,FALSE)</f>
        <v>202.5</v>
      </c>
      <c r="D11" s="335">
        <f>VLOOKUP(A11,ÇİZELGE!A:H,6,FALSE)</f>
        <v>450.82745976470585</v>
      </c>
      <c r="E11" s="335">
        <f>VLOOKUP(A11,ÇİZELGE!A:H,8,FALSE)</f>
        <v>503.07928443137251</v>
      </c>
      <c r="F11" s="222"/>
      <c r="G11" s="335">
        <f>VLOOKUP(A11,'[1]Sheet1 (2)'!$A:$I,6,FALSE)</f>
        <v>306.88062333333335</v>
      </c>
    </row>
    <row r="12" spans="1:7" x14ac:dyDescent="0.3">
      <c r="A12" s="336"/>
      <c r="B12" s="336"/>
      <c r="C12" s="336"/>
      <c r="D12" s="337"/>
      <c r="E12" s="337"/>
      <c r="F12" s="336"/>
    </row>
    <row r="13" spans="1:7" x14ac:dyDescent="0.3">
      <c r="A13" s="336"/>
      <c r="B13" s="336"/>
      <c r="C13" s="336"/>
      <c r="D13" s="337"/>
      <c r="E13" s="337"/>
      <c r="F13" s="336"/>
    </row>
    <row r="14" spans="1:7" x14ac:dyDescent="0.3">
      <c r="A14" s="336"/>
      <c r="B14" s="336"/>
      <c r="C14" s="336"/>
      <c r="D14" s="337"/>
      <c r="E14" s="337"/>
      <c r="F14" s="336"/>
    </row>
    <row r="15" spans="1:7" x14ac:dyDescent="0.3">
      <c r="A15" s="336"/>
      <c r="B15" s="336"/>
      <c r="C15" s="336"/>
      <c r="D15" s="337"/>
      <c r="E15" s="337"/>
      <c r="F15" s="336"/>
    </row>
    <row r="16" spans="1:7" x14ac:dyDescent="0.3">
      <c r="A16" s="336"/>
      <c r="B16" s="336"/>
      <c r="C16" s="336"/>
      <c r="D16" s="337"/>
      <c r="E16" s="337"/>
      <c r="F16" s="336"/>
    </row>
    <row r="17" spans="1:6" x14ac:dyDescent="0.3">
      <c r="A17" s="336"/>
      <c r="B17" s="336"/>
      <c r="C17" s="336"/>
      <c r="D17" s="337"/>
      <c r="E17" s="337"/>
      <c r="F17" s="336"/>
    </row>
    <row r="18" spans="1:6" x14ac:dyDescent="0.3">
      <c r="A18" s="336"/>
      <c r="B18" s="336"/>
      <c r="C18" s="336"/>
      <c r="D18" s="337"/>
      <c r="E18" s="337"/>
      <c r="F18" s="336"/>
    </row>
  </sheetData>
  <mergeCells count="1">
    <mergeCell ref="C1:D1"/>
  </mergeCells>
  <pageMargins left="0.4" right="0.19"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C3:D5"/>
  <sheetViews>
    <sheetView workbookViewId="0">
      <selection activeCell="D5" sqref="D5"/>
    </sheetView>
  </sheetViews>
  <sheetFormatPr defaultRowHeight="14.4" x14ac:dyDescent="0.3"/>
  <sheetData>
    <row r="3" spans="3:4" x14ac:dyDescent="0.3">
      <c r="C3" s="100"/>
    </row>
    <row r="5" spans="3:4" x14ac:dyDescent="0.3">
      <c r="D5" t="s">
        <v>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HESAP</vt:lpstr>
      <vt:lpstr>HESAP ESKİ</vt:lpstr>
      <vt:lpstr>GRUP TABLOSU</vt:lpstr>
      <vt:lpstr>ÇİZELGE</vt:lpstr>
      <vt:lpstr>BÖLÜM ORT.</vt:lpstr>
      <vt:lpstr>ORTALAMA</vt:lpstr>
      <vt:lpstr>PROTOKOL</vt:lpstr>
      <vt:lpstr>VERİM</vt:lpstr>
      <vt:lpstr>PUANTAJ</vt:lpstr>
      <vt:lpstr>Sheet1</vt:lpstr>
      <vt:lpstr>PAROLA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Sedat Isen</dc:creator>
  <cp:lastModifiedBy>Can Sarihan</cp:lastModifiedBy>
  <cp:lastPrinted>2021-07-30T11:04:27Z</cp:lastPrinted>
  <dcterms:created xsi:type="dcterms:W3CDTF">2016-12-26T12:12:27Z</dcterms:created>
  <dcterms:modified xsi:type="dcterms:W3CDTF">2021-12-17T12:22:02Z</dcterms:modified>
</cp:coreProperties>
</file>